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12690" tabRatio="838"/>
  </bookViews>
  <sheets>
    <sheet name="全县财政收入 (2021)" sheetId="42" r:id="rId1"/>
    <sheet name="全县财政支出 (2021)" sheetId="43" r:id="rId2"/>
    <sheet name="县本级财政收入 (2021)" sheetId="24" r:id="rId3"/>
    <sheet name="县本级财政支出 (2021)" sheetId="25" r:id="rId4"/>
    <sheet name="决算（一般未合并）" sheetId="6" state="hidden" r:id="rId5"/>
    <sheet name="決算（合併） " sheetId="7" state="hidden" r:id="rId6"/>
    <sheet name="决算合并表（2021）" sheetId="46" r:id="rId7"/>
    <sheet name="决算明细表（2021）" sheetId="44" r:id="rId8"/>
    <sheet name="全县基金支出 (2021)" sheetId="26" r:id="rId9"/>
    <sheet name="决算明细表（2021） (2)" sheetId="40" state="hidden" r:id="rId10"/>
    <sheet name="决算明细表" sheetId="10" state="hidden" r:id="rId11"/>
    <sheet name="全县基金收支" sheetId="5" state="hidden" r:id="rId12"/>
    <sheet name="本级基金支出" sheetId="2" state="hidden" r:id="rId13"/>
    <sheet name="本级基金支出（2021）" sheetId="9" r:id="rId14"/>
    <sheet name="国有资本收支 (2021)" sheetId="27" r:id="rId15"/>
    <sheet name="社保基金决算表" sheetId="30" r:id="rId16"/>
    <sheet name="医疗" sheetId="32" r:id="rId17"/>
    <sheet name="养老" sheetId="33" r:id="rId18"/>
    <sheet name="镇级支出" sheetId="47" r:id="rId19"/>
  </sheets>
  <definedNames>
    <definedName name="_xlnm._FilterDatabase" localSheetId="13" hidden="1">'本级基金支出（2021）'!$A$3:$G$54</definedName>
    <definedName name="_xlnm._FilterDatabase" localSheetId="7" hidden="1">'决算明细表（2021）'!$A$3:$HS$821</definedName>
    <definedName name="_xlnm._FilterDatabase" localSheetId="9" hidden="1">'决算明细表（2021） (2)'!$A$4:$IV$1060</definedName>
    <definedName name="_xlnm.Print_Area" localSheetId="12">本级基金支出!$A$1:$F$16</definedName>
    <definedName name="_xlnm.Print_Area" localSheetId="14">'国有资本收支 (2021)'!$A$1:$F$8</definedName>
    <definedName name="_xlnm.Print_Area" localSheetId="4">'决算（一般未合并）'!$A$1:$J$108</definedName>
    <definedName name="_xlnm.Print_Area" localSheetId="9">'决算明细表（2021） (2)'!$A$970:$I$1060</definedName>
    <definedName name="_xlnm.Print_Area" localSheetId="5">'決算（合併） '!$A$1:$J$86</definedName>
    <definedName name="_xlnm.Print_Area" localSheetId="0">'全县财政收入 (2021)'!$A$1:$E$22</definedName>
    <definedName name="_xlnm.Print_Area" localSheetId="11">全县基金收支!$A$1:$F$19</definedName>
    <definedName name="_xlnm.Print_Area" localSheetId="2">'县本级财政收入 (2021)'!$A$1:$E$22</definedName>
    <definedName name="_xlnm.Print_Area" localSheetId="3">'县本级财政支出 (2021)'!$A$1:$E$31</definedName>
    <definedName name="_xlnm.Print_Titles" localSheetId="12">本级基金支出!$1:$3</definedName>
    <definedName name="_xlnm.Print_Titles" localSheetId="13">'本级基金支出（2021）'!$1:$3</definedName>
    <definedName name="_xlnm.Print_Titles" localSheetId="4">'决算（一般未合并）'!$1:$4</definedName>
    <definedName name="_xlnm.Print_Titles" localSheetId="6">'决算合并表（2021）'!$3:$4</definedName>
    <definedName name="_xlnm.Print_Titles" localSheetId="7">'决算明细表（2021）'!$3:$4</definedName>
    <definedName name="_xlnm.Print_Titles" localSheetId="9">'决算明细表（2021） (2)'!$3:$4</definedName>
    <definedName name="_xlnm.Print_Titles" localSheetId="5">'決算（合併） '!$3:$4</definedName>
    <definedName name="_xlnm.Print_Titles" localSheetId="8">'全县基金支出 (2021)'!$3:$4</definedName>
    <definedName name="_xlnm.Print_Titles" localSheetId="17">养老!$1:$3</definedName>
  </definedNames>
  <calcPr calcId="144525"/>
</workbook>
</file>

<file path=xl/calcChain.xml><?xml version="1.0" encoding="utf-8"?>
<calcChain xmlns="http://schemas.openxmlformats.org/spreadsheetml/2006/main">
  <c r="C8" i="42" l="1"/>
  <c r="C4" i="42" s="1"/>
  <c r="C22" i="42" s="1"/>
  <c r="H15" i="47"/>
  <c r="G15" i="47"/>
  <c r="F15" i="47"/>
  <c r="E15" i="47"/>
  <c r="D15" i="47"/>
  <c r="C15" i="47"/>
  <c r="B15" i="47"/>
  <c r="H14" i="47"/>
  <c r="E14" i="47"/>
  <c r="D14" i="47"/>
  <c r="C14" i="47"/>
  <c r="H13" i="47"/>
  <c r="E13" i="47"/>
  <c r="D13" i="47"/>
  <c r="C13" i="47"/>
  <c r="H12" i="47"/>
  <c r="E12" i="47"/>
  <c r="H11" i="47"/>
  <c r="H10" i="47"/>
  <c r="D10" i="47"/>
  <c r="H9" i="47"/>
  <c r="D9" i="47"/>
  <c r="H8" i="47"/>
  <c r="D8" i="47"/>
  <c r="H7" i="47"/>
  <c r="E7" i="47"/>
  <c r="D7" i="47"/>
  <c r="C7" i="47"/>
  <c r="B7" i="47"/>
  <c r="H6" i="47"/>
  <c r="E6" i="47"/>
  <c r="D6" i="47"/>
  <c r="C6" i="47"/>
  <c r="B6" i="47"/>
  <c r="H5" i="47"/>
  <c r="E5" i="47"/>
  <c r="D5" i="47"/>
  <c r="B5" i="47"/>
  <c r="E8" i="27"/>
  <c r="E54" i="9"/>
  <c r="D54" i="9"/>
  <c r="C54" i="9"/>
  <c r="E53" i="9"/>
  <c r="E52" i="9"/>
  <c r="D52" i="9"/>
  <c r="C52" i="9"/>
  <c r="E51" i="9"/>
  <c r="E50" i="9"/>
  <c r="D50" i="9"/>
  <c r="E49" i="9"/>
  <c r="E48" i="9"/>
  <c r="D48" i="9"/>
  <c r="E47" i="9"/>
  <c r="E46" i="9"/>
  <c r="D46" i="9"/>
  <c r="E45" i="9"/>
  <c r="E44" i="9"/>
  <c r="E43" i="9"/>
  <c r="D43" i="9"/>
  <c r="E42" i="9"/>
  <c r="E41" i="9"/>
  <c r="D41" i="9"/>
  <c r="C41" i="9"/>
  <c r="E40" i="9"/>
  <c r="E39" i="9"/>
  <c r="D39" i="9"/>
  <c r="E38" i="9"/>
  <c r="E37" i="9"/>
  <c r="D37" i="9"/>
  <c r="C37" i="9"/>
  <c r="E36" i="9"/>
  <c r="C36" i="9"/>
  <c r="E35" i="9"/>
  <c r="E34" i="9"/>
  <c r="D34" i="9"/>
  <c r="C34" i="9"/>
  <c r="E33" i="9"/>
  <c r="E32" i="9"/>
  <c r="D32" i="9"/>
  <c r="E31" i="9"/>
  <c r="E30" i="9"/>
  <c r="D30" i="9"/>
  <c r="E29" i="9"/>
  <c r="E28" i="9"/>
  <c r="E27" i="9"/>
  <c r="E26" i="9"/>
  <c r="E25" i="9"/>
  <c r="D25" i="9"/>
  <c r="C25" i="9"/>
  <c r="E24" i="9"/>
  <c r="E23" i="9"/>
  <c r="D23" i="9"/>
  <c r="C23" i="9"/>
  <c r="E22" i="9"/>
  <c r="E21" i="9"/>
  <c r="D21" i="9"/>
  <c r="C21" i="9"/>
  <c r="E20" i="9"/>
  <c r="C20" i="9"/>
  <c r="E19" i="9"/>
  <c r="D19" i="9"/>
  <c r="C19" i="9"/>
  <c r="E18" i="9"/>
  <c r="E17" i="9"/>
  <c r="E16" i="9"/>
  <c r="E15" i="9"/>
  <c r="E14" i="9"/>
  <c r="E13" i="9"/>
  <c r="E12" i="9"/>
  <c r="D12" i="9"/>
  <c r="C12" i="9"/>
  <c r="E11" i="9"/>
  <c r="E10" i="9"/>
  <c r="E9" i="9"/>
  <c r="E8" i="9"/>
  <c r="D8" i="9"/>
  <c r="E6" i="9"/>
  <c r="E5" i="9"/>
  <c r="D5" i="9"/>
  <c r="C5" i="9"/>
  <c r="E4" i="9"/>
  <c r="D4" i="9"/>
  <c r="C4" i="9"/>
  <c r="D15" i="2"/>
  <c r="F19" i="5"/>
  <c r="D19" i="5"/>
  <c r="B19" i="5"/>
  <c r="B12" i="5"/>
  <c r="B11" i="5"/>
  <c r="F5" i="5"/>
  <c r="D5" i="5"/>
  <c r="B5" i="5"/>
  <c r="E1190" i="10"/>
  <c r="E1189" i="10"/>
  <c r="D1189" i="10"/>
  <c r="C1189" i="10"/>
  <c r="E1188" i="10"/>
  <c r="D1188" i="10"/>
  <c r="C1188" i="10"/>
  <c r="E1187" i="10"/>
  <c r="E1186" i="10"/>
  <c r="E1185" i="10"/>
  <c r="E1184" i="10"/>
  <c r="D1184" i="10"/>
  <c r="C1184" i="10"/>
  <c r="E1183" i="10"/>
  <c r="D1183" i="10"/>
  <c r="C1183" i="10"/>
  <c r="E1182" i="10"/>
  <c r="E1181" i="10"/>
  <c r="E1180" i="10"/>
  <c r="E1179" i="10"/>
  <c r="D1179" i="10"/>
  <c r="C1179" i="10"/>
  <c r="E1178" i="10"/>
  <c r="D1178" i="10"/>
  <c r="C1178" i="10"/>
  <c r="E1177" i="10"/>
  <c r="E1176" i="10"/>
  <c r="E1175" i="10"/>
  <c r="E1174" i="10"/>
  <c r="E1173" i="10"/>
  <c r="E1172" i="10"/>
  <c r="E1171" i="10"/>
  <c r="E1170" i="10"/>
  <c r="E1169" i="10"/>
  <c r="E1168" i="10"/>
  <c r="D1168" i="10"/>
  <c r="C1168" i="10"/>
  <c r="E1167" i="10"/>
  <c r="D1167" i="10"/>
  <c r="C1167" i="10"/>
  <c r="E1166" i="10"/>
  <c r="E1165" i="10"/>
  <c r="E1164" i="10"/>
  <c r="E1163" i="10"/>
  <c r="D1163" i="10"/>
  <c r="C1163" i="10"/>
  <c r="E1162" i="10"/>
  <c r="D1162" i="10"/>
  <c r="C1162" i="10"/>
  <c r="E1161" i="10"/>
  <c r="E1160" i="10"/>
  <c r="E1159" i="10"/>
  <c r="E1158" i="10"/>
  <c r="D1158" i="10"/>
  <c r="C1158" i="10"/>
  <c r="E1157" i="10"/>
  <c r="D1157" i="10"/>
  <c r="C1157" i="10"/>
  <c r="E1156" i="10"/>
  <c r="E1155" i="10"/>
  <c r="D1155" i="10"/>
  <c r="C1155" i="10"/>
  <c r="E1154" i="10"/>
  <c r="D1154" i="10"/>
  <c r="C1154" i="10"/>
  <c r="E1153" i="10"/>
  <c r="E1152" i="10"/>
  <c r="D1152" i="10"/>
  <c r="C1152" i="10"/>
  <c r="E1151" i="10"/>
  <c r="D1151" i="10"/>
  <c r="C1151" i="10"/>
  <c r="E1150" i="10"/>
  <c r="E1149" i="10"/>
  <c r="D1149" i="10"/>
  <c r="C1149" i="10"/>
  <c r="E1148" i="10"/>
  <c r="D1148" i="10"/>
  <c r="C1148" i="10"/>
  <c r="E1147" i="10"/>
  <c r="E1146" i="10"/>
  <c r="D1146" i="10"/>
  <c r="C1146" i="10"/>
  <c r="E1145" i="10"/>
  <c r="D1145" i="10"/>
  <c r="C1145" i="10"/>
  <c r="E1144" i="10"/>
  <c r="E1143" i="10"/>
  <c r="E1142" i="10"/>
  <c r="D1142" i="10"/>
  <c r="C1142" i="10"/>
  <c r="E1141" i="10"/>
  <c r="D1141" i="10"/>
  <c r="C1141" i="10"/>
  <c r="E1140" i="10"/>
  <c r="E1139" i="10"/>
  <c r="D1139" i="10"/>
  <c r="C1139" i="10"/>
  <c r="E1138" i="10"/>
  <c r="D1138" i="10"/>
  <c r="C1138" i="10"/>
  <c r="E1137" i="10"/>
  <c r="E1136" i="10"/>
  <c r="D1136" i="10"/>
  <c r="C1136" i="10"/>
  <c r="E1135" i="10"/>
  <c r="D1135" i="10"/>
  <c r="C1135" i="10"/>
  <c r="E1134" i="10"/>
  <c r="E1133" i="10"/>
  <c r="D1133" i="10"/>
  <c r="C1133" i="10"/>
  <c r="E1132" i="10"/>
  <c r="D1132" i="10"/>
  <c r="C1132" i="10"/>
  <c r="E1131" i="10"/>
  <c r="E1130" i="10"/>
  <c r="D1130" i="10"/>
  <c r="C1130" i="10"/>
  <c r="E1129" i="10"/>
  <c r="D1129" i="10"/>
  <c r="C1129" i="10"/>
  <c r="E1128" i="10"/>
  <c r="E1127" i="10"/>
  <c r="D1127" i="10"/>
  <c r="C1127" i="10"/>
  <c r="E1126" i="10"/>
  <c r="D1126" i="10"/>
  <c r="C1126" i="10"/>
  <c r="E1125" i="10"/>
  <c r="E1124" i="10"/>
  <c r="D1124" i="10"/>
  <c r="C1124" i="10"/>
  <c r="E1123" i="10"/>
  <c r="D1123" i="10"/>
  <c r="C1123" i="10"/>
  <c r="E1122" i="10"/>
  <c r="E1121" i="10"/>
  <c r="D1121" i="10"/>
  <c r="C1121" i="10"/>
  <c r="E1120" i="10"/>
  <c r="D1120" i="10"/>
  <c r="C1120" i="10"/>
  <c r="E1119" i="10"/>
  <c r="E1118" i="10"/>
  <c r="D1118" i="10"/>
  <c r="C1118" i="10"/>
  <c r="E1117" i="10"/>
  <c r="D1117" i="10"/>
  <c r="C1117" i="10"/>
  <c r="E1116" i="10"/>
  <c r="E1115" i="10"/>
  <c r="D1115" i="10"/>
  <c r="C1115" i="10"/>
  <c r="E1114" i="10"/>
  <c r="E1113" i="10"/>
  <c r="D1113" i="10"/>
  <c r="C1113" i="10"/>
  <c r="E1112" i="10"/>
  <c r="D1112" i="10"/>
  <c r="C1112" i="10"/>
  <c r="E1111" i="10"/>
  <c r="E1110" i="10"/>
  <c r="D1110" i="10"/>
  <c r="C1110" i="10"/>
  <c r="E1109" i="10"/>
  <c r="D1109" i="10"/>
  <c r="C1109" i="10"/>
  <c r="E1108" i="10"/>
  <c r="E1107" i="10"/>
  <c r="E1106" i="10"/>
  <c r="D1106" i="10"/>
  <c r="C1106" i="10"/>
  <c r="E1105" i="10"/>
  <c r="D1105" i="10"/>
  <c r="C1105" i="10"/>
  <c r="E1104" i="10"/>
  <c r="E1103" i="10"/>
  <c r="D1103" i="10"/>
  <c r="C1103" i="10"/>
  <c r="E1102" i="10"/>
  <c r="D1102" i="10"/>
  <c r="C1102" i="10"/>
  <c r="E1101" i="10"/>
  <c r="E1100" i="10"/>
  <c r="E1099" i="10"/>
  <c r="E1098" i="10"/>
  <c r="D1098" i="10"/>
  <c r="C1098" i="10"/>
  <c r="E1097" i="10"/>
  <c r="D1097" i="10"/>
  <c r="C1097" i="10"/>
  <c r="E1096" i="10"/>
  <c r="E1095" i="10"/>
  <c r="E1094" i="10"/>
  <c r="E1093" i="10"/>
  <c r="D1093" i="10"/>
  <c r="C1092" i="10"/>
  <c r="E1091" i="10"/>
  <c r="D1091" i="10"/>
  <c r="C1091" i="10"/>
  <c r="E1090" i="10"/>
  <c r="E1089" i="10"/>
  <c r="D1089" i="10"/>
  <c r="C1089" i="10"/>
  <c r="E1088" i="10"/>
  <c r="D1088" i="10"/>
  <c r="C1088" i="10"/>
  <c r="E1087" i="10"/>
  <c r="E1086" i="10"/>
  <c r="D1086" i="10"/>
  <c r="C1086" i="10"/>
  <c r="E1085" i="10"/>
  <c r="D1085" i="10"/>
  <c r="C1085" i="10"/>
  <c r="E1084" i="10"/>
  <c r="E1083" i="10"/>
  <c r="E1082" i="10"/>
  <c r="D1082" i="10"/>
  <c r="C1082" i="10"/>
  <c r="E1081" i="10"/>
  <c r="D1081" i="10"/>
  <c r="C1081" i="10"/>
  <c r="E1080" i="10"/>
  <c r="E1079" i="10"/>
  <c r="D1079" i="10"/>
  <c r="C1079" i="10"/>
  <c r="E1078" i="10"/>
  <c r="D1078" i="10"/>
  <c r="C1078" i="10"/>
  <c r="E1077" i="10"/>
  <c r="D1077" i="10"/>
  <c r="E1076" i="10"/>
  <c r="D1076" i="10"/>
  <c r="E1075" i="10"/>
  <c r="E1074" i="10"/>
  <c r="E1073" i="10"/>
  <c r="E1072" i="10"/>
  <c r="C1072" i="10"/>
  <c r="E1071" i="10"/>
  <c r="E1070" i="10"/>
  <c r="E1069" i="10"/>
  <c r="E1068" i="10"/>
  <c r="D1068" i="10"/>
  <c r="C1068" i="10"/>
  <c r="E1067" i="10"/>
  <c r="E1066" i="10"/>
  <c r="C1066" i="10"/>
  <c r="E1065" i="10"/>
  <c r="C1065" i="10"/>
  <c r="E1064" i="10"/>
  <c r="D1064" i="10"/>
  <c r="C1064" i="10"/>
  <c r="E1063" i="10"/>
  <c r="E1062" i="10"/>
  <c r="E1061" i="10"/>
  <c r="E1060" i="10"/>
  <c r="E1059" i="10"/>
  <c r="E1058" i="10"/>
  <c r="E1057" i="10"/>
  <c r="C1057" i="10"/>
  <c r="E1056" i="10"/>
  <c r="D1056" i="10"/>
  <c r="C1056" i="10"/>
  <c r="E1055" i="10"/>
  <c r="E1054" i="10"/>
  <c r="C1054" i="10"/>
  <c r="E1053" i="10"/>
  <c r="C1053" i="10"/>
  <c r="E1052" i="10"/>
  <c r="D1052" i="10"/>
  <c r="C1052" i="10"/>
  <c r="E1051" i="10"/>
  <c r="E1050" i="10"/>
  <c r="E1049" i="10"/>
  <c r="D1049" i="10"/>
  <c r="E1048" i="10"/>
  <c r="D1048" i="10"/>
  <c r="C1048" i="10"/>
  <c r="E1047" i="10"/>
  <c r="E1046" i="10"/>
  <c r="E1045" i="10"/>
  <c r="E1044" i="10"/>
  <c r="E1043" i="10"/>
  <c r="E1042" i="10"/>
  <c r="E1041" i="10"/>
  <c r="D1041" i="10"/>
  <c r="C1041" i="10"/>
  <c r="E1040" i="10"/>
  <c r="E1039" i="10"/>
  <c r="C1039" i="10"/>
  <c r="E1038" i="10"/>
  <c r="C1038" i="10"/>
  <c r="E1037" i="10"/>
  <c r="E1036" i="10"/>
  <c r="C1036" i="10"/>
  <c r="E1035" i="10"/>
  <c r="D1035" i="10"/>
  <c r="E1034" i="10"/>
  <c r="D1034" i="10"/>
  <c r="C1034" i="10"/>
  <c r="E1033" i="10"/>
  <c r="E1032" i="10"/>
  <c r="E1031" i="10"/>
  <c r="E1030" i="10"/>
  <c r="E1029" i="10"/>
  <c r="E1028" i="10"/>
  <c r="D1028" i="10"/>
  <c r="C1028" i="10"/>
  <c r="E1027" i="10"/>
  <c r="E1026" i="10"/>
  <c r="C1026" i="10"/>
  <c r="E1025" i="10"/>
  <c r="E1024" i="10"/>
  <c r="C1024" i="10"/>
  <c r="E1023" i="10"/>
  <c r="D1023" i="10"/>
  <c r="E1022" i="10"/>
  <c r="D1022" i="10"/>
  <c r="C1022" i="10"/>
  <c r="E1021" i="10"/>
  <c r="E1020" i="10"/>
  <c r="E1019" i="10"/>
  <c r="E1018" i="10"/>
  <c r="E1017" i="10"/>
  <c r="E1016" i="10"/>
  <c r="D1016" i="10"/>
  <c r="C1016" i="10"/>
  <c r="E1015" i="10"/>
  <c r="E1014" i="10"/>
  <c r="C1014" i="10"/>
  <c r="E1013" i="10"/>
  <c r="E1012" i="10"/>
  <c r="C1012" i="10"/>
  <c r="E1011" i="10"/>
  <c r="D1011" i="10"/>
  <c r="E1010" i="10"/>
  <c r="D1010" i="10"/>
  <c r="C1010" i="10"/>
  <c r="E1009" i="10"/>
  <c r="E1008" i="10"/>
  <c r="D1008" i="10"/>
  <c r="C1008" i="10"/>
  <c r="E1007" i="10"/>
  <c r="E1006" i="10"/>
  <c r="C1006" i="10"/>
  <c r="E1005" i="10"/>
  <c r="D1005" i="10"/>
  <c r="C1005" i="10"/>
  <c r="E1004" i="10"/>
  <c r="E1003" i="10"/>
  <c r="E1002" i="10"/>
  <c r="E1001" i="10"/>
  <c r="D1001" i="10"/>
  <c r="C1001" i="10"/>
  <c r="E1000" i="10"/>
  <c r="E999" i="10"/>
  <c r="C999" i="10"/>
  <c r="E998" i="10"/>
  <c r="C998" i="10"/>
  <c r="E997" i="10"/>
  <c r="D997" i="10"/>
  <c r="C997" i="10"/>
  <c r="E996" i="10"/>
  <c r="E995" i="10"/>
  <c r="E994" i="10"/>
  <c r="D994" i="10"/>
  <c r="C994" i="10"/>
  <c r="E993" i="10"/>
  <c r="E992" i="10"/>
  <c r="C992" i="10"/>
  <c r="E991" i="10"/>
  <c r="C991" i="10"/>
  <c r="E990" i="10"/>
  <c r="D990" i="10"/>
  <c r="C990" i="10"/>
  <c r="E989" i="10"/>
  <c r="E988" i="10"/>
  <c r="E987" i="10"/>
  <c r="D987" i="10"/>
  <c r="C987" i="10"/>
  <c r="E986" i="10"/>
  <c r="E985" i="10"/>
  <c r="E984" i="10"/>
  <c r="C984" i="10"/>
  <c r="E983" i="10"/>
  <c r="E982" i="10"/>
  <c r="C982" i="10"/>
  <c r="E981" i="10"/>
  <c r="D981" i="10"/>
  <c r="E980" i="10"/>
  <c r="D980" i="10"/>
  <c r="C980" i="10"/>
  <c r="E979" i="10"/>
  <c r="E978" i="10"/>
  <c r="E977" i="10"/>
  <c r="E976" i="10"/>
  <c r="C976" i="10"/>
  <c r="E975" i="10"/>
  <c r="D975" i="10"/>
  <c r="C975" i="10"/>
  <c r="E974" i="10"/>
  <c r="C974" i="10"/>
  <c r="E973" i="10"/>
  <c r="C973" i="10"/>
  <c r="E972" i="10"/>
  <c r="E971" i="10"/>
  <c r="C971" i="10"/>
  <c r="E970" i="10"/>
  <c r="D970" i="10"/>
  <c r="E969" i="10"/>
  <c r="D969" i="10"/>
  <c r="C969" i="10"/>
  <c r="E968" i="10"/>
  <c r="E967" i="10"/>
  <c r="E966" i="10"/>
  <c r="E965" i="10"/>
  <c r="E964" i="10"/>
  <c r="E963" i="10"/>
  <c r="D963" i="10"/>
  <c r="C963" i="10"/>
  <c r="E962" i="10"/>
  <c r="E961" i="10"/>
  <c r="C961" i="10"/>
  <c r="E960" i="10"/>
  <c r="C960" i="10"/>
  <c r="E959" i="10"/>
  <c r="E958" i="10"/>
  <c r="C958" i="10"/>
  <c r="E957" i="10"/>
  <c r="D957" i="10"/>
  <c r="E956" i="10"/>
  <c r="D956" i="10"/>
  <c r="C956" i="10"/>
  <c r="E955" i="10"/>
  <c r="D955" i="10"/>
  <c r="E954" i="10"/>
  <c r="E953" i="10"/>
  <c r="E952" i="10"/>
  <c r="E951" i="10"/>
  <c r="E950" i="10"/>
  <c r="E949" i="10"/>
  <c r="E948" i="10"/>
  <c r="E947" i="10"/>
  <c r="E946" i="10"/>
  <c r="C946" i="10"/>
  <c r="E945" i="10"/>
  <c r="D945" i="10"/>
  <c r="C945" i="10"/>
  <c r="E944" i="10"/>
  <c r="C944" i="10"/>
  <c r="E943" i="10"/>
  <c r="C943" i="10"/>
  <c r="E942" i="10"/>
  <c r="C942" i="10"/>
  <c r="E941" i="10"/>
  <c r="E940" i="10"/>
  <c r="C940" i="10"/>
  <c r="E939" i="10"/>
  <c r="D939" i="10"/>
  <c r="E938" i="10"/>
  <c r="D938" i="10"/>
  <c r="C938" i="10"/>
  <c r="E937" i="10"/>
  <c r="E936" i="10"/>
  <c r="C936" i="10"/>
  <c r="E935" i="10"/>
  <c r="E934" i="10"/>
  <c r="C934" i="10"/>
  <c r="E933" i="10"/>
  <c r="C933" i="10"/>
  <c r="E932" i="10"/>
  <c r="E931" i="10"/>
  <c r="C931" i="10"/>
  <c r="E930" i="10"/>
  <c r="D930" i="10"/>
  <c r="E929" i="10"/>
  <c r="D929" i="10"/>
  <c r="C929" i="10"/>
  <c r="E928" i="10"/>
  <c r="E927" i="10"/>
  <c r="E926" i="10"/>
  <c r="E925" i="10"/>
  <c r="E924" i="10"/>
  <c r="E923" i="10"/>
  <c r="E922" i="10"/>
  <c r="E921" i="10"/>
  <c r="E920" i="10"/>
  <c r="E919" i="10"/>
  <c r="D919" i="10"/>
  <c r="C919" i="10"/>
  <c r="E918" i="10"/>
  <c r="E917" i="10"/>
  <c r="C917" i="10"/>
  <c r="E916" i="10"/>
  <c r="C916" i="10"/>
  <c r="E915" i="10"/>
  <c r="E914" i="10"/>
  <c r="C914" i="10"/>
  <c r="E913" i="10"/>
  <c r="D913" i="10"/>
  <c r="E912" i="10"/>
  <c r="D912" i="10"/>
  <c r="C912" i="10"/>
  <c r="E911" i="10"/>
  <c r="E910" i="10"/>
  <c r="E909" i="10"/>
  <c r="E908" i="10"/>
  <c r="E907" i="10"/>
  <c r="E906" i="10"/>
  <c r="E905" i="10"/>
  <c r="D905" i="10"/>
  <c r="C905" i="10"/>
  <c r="E904" i="10"/>
  <c r="C904" i="10"/>
  <c r="E903" i="10"/>
  <c r="E902" i="10"/>
  <c r="C902" i="10"/>
  <c r="E901" i="10"/>
  <c r="C901" i="10"/>
  <c r="E900" i="10"/>
  <c r="E899" i="10"/>
  <c r="C899" i="10"/>
  <c r="E898" i="10"/>
  <c r="D898" i="10"/>
  <c r="E897" i="10"/>
  <c r="D897" i="10"/>
  <c r="C897" i="10"/>
  <c r="E896" i="10"/>
  <c r="E895" i="10"/>
  <c r="D895" i="10"/>
  <c r="C895" i="10"/>
  <c r="E894" i="10"/>
  <c r="E893" i="10"/>
  <c r="D893" i="10"/>
  <c r="C893" i="10"/>
  <c r="E892" i="10"/>
  <c r="C892" i="10"/>
  <c r="E891" i="10"/>
  <c r="E890" i="10"/>
  <c r="D890" i="10"/>
  <c r="C890" i="10"/>
  <c r="E889" i="10"/>
  <c r="D889" i="10"/>
  <c r="E888" i="10"/>
  <c r="D888" i="10"/>
  <c r="C888" i="10"/>
  <c r="E887" i="10"/>
  <c r="E886" i="10"/>
  <c r="E885" i="10"/>
  <c r="E884" i="10"/>
  <c r="E883" i="10"/>
  <c r="E882" i="10"/>
  <c r="E881" i="10"/>
  <c r="E880" i="10"/>
  <c r="E879" i="10"/>
  <c r="C879" i="10"/>
  <c r="E878" i="10"/>
  <c r="E877" i="10"/>
  <c r="D877" i="10"/>
  <c r="C877" i="10"/>
  <c r="E876" i="10"/>
  <c r="C876" i="10"/>
  <c r="E875" i="10"/>
  <c r="C875" i="10"/>
  <c r="E874" i="10"/>
  <c r="C874" i="10"/>
  <c r="E873" i="10"/>
  <c r="E872" i="10"/>
  <c r="C872" i="10"/>
  <c r="E871" i="10"/>
  <c r="D871" i="10"/>
  <c r="E870" i="10"/>
  <c r="D870" i="10"/>
  <c r="C870" i="10"/>
  <c r="E869" i="10"/>
  <c r="E868" i="10"/>
  <c r="E867" i="10"/>
  <c r="E866" i="10"/>
  <c r="E865" i="10"/>
  <c r="E864" i="10"/>
  <c r="E863" i="10"/>
  <c r="E862" i="10"/>
  <c r="E861" i="10"/>
  <c r="E860" i="10"/>
  <c r="E859" i="10"/>
  <c r="E858" i="10"/>
  <c r="E857" i="10"/>
  <c r="E856" i="10"/>
  <c r="E855" i="10"/>
  <c r="E854" i="10"/>
  <c r="E853" i="10"/>
  <c r="E852" i="10"/>
  <c r="E851" i="10"/>
  <c r="E850" i="10"/>
  <c r="E849" i="10"/>
  <c r="E848" i="10"/>
  <c r="E847" i="10"/>
  <c r="E846" i="10"/>
  <c r="E845" i="10"/>
  <c r="E844" i="10"/>
  <c r="E843" i="10"/>
  <c r="E842" i="10"/>
  <c r="E841" i="10"/>
  <c r="E840" i="10"/>
  <c r="D840" i="10"/>
  <c r="C840" i="10"/>
  <c r="E839" i="10"/>
  <c r="E838" i="10"/>
  <c r="E837" i="10"/>
  <c r="E836" i="10"/>
  <c r="E835" i="10"/>
  <c r="C835" i="10"/>
  <c r="E834" i="10"/>
  <c r="C834" i="10"/>
  <c r="E833" i="10"/>
  <c r="E832" i="10"/>
  <c r="C832" i="10"/>
  <c r="E831" i="10"/>
  <c r="D831" i="10"/>
  <c r="C831" i="10"/>
  <c r="E830" i="10"/>
  <c r="D830" i="10"/>
  <c r="C830" i="10"/>
  <c r="E829" i="10"/>
  <c r="E828" i="10"/>
  <c r="E827" i="10"/>
  <c r="D827" i="10"/>
  <c r="C827" i="10"/>
  <c r="E826" i="10"/>
  <c r="E825" i="10"/>
  <c r="C825" i="10"/>
  <c r="E824" i="10"/>
  <c r="C824" i="10"/>
  <c r="E823" i="10"/>
  <c r="D823" i="10"/>
  <c r="C823" i="10"/>
  <c r="E822" i="10"/>
  <c r="E821" i="10"/>
  <c r="E820" i="10"/>
  <c r="E819" i="10"/>
  <c r="E818" i="10"/>
  <c r="E817" i="10"/>
  <c r="E816" i="10"/>
  <c r="E815" i="10"/>
  <c r="E814" i="10"/>
  <c r="E813" i="10"/>
  <c r="E812" i="10"/>
  <c r="E811" i="10"/>
  <c r="C811" i="10"/>
  <c r="E810" i="10"/>
  <c r="C810" i="10"/>
  <c r="E809" i="10"/>
  <c r="C809" i="10"/>
  <c r="E808" i="10"/>
  <c r="E807" i="10"/>
  <c r="D807" i="10"/>
  <c r="C807" i="10"/>
  <c r="E806" i="10"/>
  <c r="E805" i="10"/>
  <c r="E804" i="10"/>
  <c r="E803" i="10"/>
  <c r="E802" i="10"/>
  <c r="E801" i="10"/>
  <c r="E800" i="10"/>
  <c r="E799" i="10"/>
  <c r="C799" i="10"/>
  <c r="E798" i="10"/>
  <c r="C798" i="10"/>
  <c r="E797" i="10"/>
  <c r="E796" i="10"/>
  <c r="C796" i="10"/>
  <c r="E795" i="10"/>
  <c r="D795" i="10"/>
  <c r="C795" i="10"/>
  <c r="E794" i="10"/>
  <c r="D794" i="10"/>
  <c r="C794" i="10"/>
  <c r="E793" i="10"/>
  <c r="E792" i="10"/>
  <c r="E791" i="10"/>
  <c r="E790" i="10"/>
  <c r="E789" i="10"/>
  <c r="E788" i="10"/>
  <c r="D788" i="10"/>
  <c r="C788" i="10"/>
  <c r="E787" i="10"/>
  <c r="E786" i="10"/>
  <c r="C786" i="10"/>
  <c r="E785" i="10"/>
  <c r="C785" i="10"/>
  <c r="E784" i="10"/>
  <c r="C784" i="10"/>
  <c r="E783" i="10"/>
  <c r="D783" i="10"/>
  <c r="E782" i="10"/>
  <c r="D782" i="10"/>
  <c r="C782" i="10"/>
  <c r="E781" i="10"/>
  <c r="E780" i="10"/>
  <c r="E779" i="10"/>
  <c r="E778" i="10"/>
  <c r="E777" i="10"/>
  <c r="E776" i="10"/>
  <c r="C776" i="10"/>
  <c r="E775" i="10"/>
  <c r="E774" i="10"/>
  <c r="E773" i="10"/>
  <c r="C773" i="10"/>
  <c r="E772" i="10"/>
  <c r="E771" i="10"/>
  <c r="C771" i="10"/>
  <c r="E770" i="10"/>
  <c r="E769" i="10"/>
  <c r="E768" i="10"/>
  <c r="E767" i="10"/>
  <c r="D767" i="10"/>
  <c r="C767" i="10"/>
  <c r="E766" i="10"/>
  <c r="C766" i="10"/>
  <c r="E765" i="10"/>
  <c r="E764" i="10"/>
  <c r="C764" i="10"/>
  <c r="E763" i="10"/>
  <c r="E762" i="10"/>
  <c r="E761" i="10"/>
  <c r="E760" i="10"/>
  <c r="C760" i="10"/>
  <c r="E759" i="10"/>
  <c r="C759" i="10"/>
  <c r="E758" i="10"/>
  <c r="E757" i="10"/>
  <c r="C757" i="10"/>
  <c r="E756" i="10"/>
  <c r="D756" i="10"/>
  <c r="E755" i="10"/>
  <c r="D755" i="10"/>
  <c r="C755" i="10"/>
  <c r="E754" i="10"/>
  <c r="E753" i="10"/>
  <c r="E752" i="10"/>
  <c r="E751" i="10"/>
  <c r="E750" i="10"/>
  <c r="E749" i="10"/>
  <c r="E748" i="10"/>
  <c r="E747" i="10"/>
  <c r="E746" i="10"/>
  <c r="E745" i="10"/>
  <c r="E744" i="10"/>
  <c r="E743" i="10"/>
  <c r="E742" i="10"/>
  <c r="E741" i="10"/>
  <c r="D741" i="10"/>
  <c r="C741" i="10"/>
  <c r="E740" i="10"/>
  <c r="E739" i="10"/>
  <c r="E738" i="10"/>
  <c r="C738" i="10"/>
  <c r="E737" i="10"/>
  <c r="E736" i="10"/>
  <c r="C736" i="10"/>
  <c r="E735" i="10"/>
  <c r="C735" i="10"/>
  <c r="E734" i="10"/>
  <c r="E733" i="10"/>
  <c r="C733" i="10"/>
  <c r="E732" i="10"/>
  <c r="D732" i="10"/>
  <c r="E731" i="10"/>
  <c r="D731" i="10"/>
  <c r="C731" i="10"/>
  <c r="E730" i="10"/>
  <c r="E729" i="10"/>
  <c r="E728" i="10"/>
  <c r="E727" i="10"/>
  <c r="E726" i="10"/>
  <c r="E725" i="10"/>
  <c r="E724" i="10"/>
  <c r="D724" i="10"/>
  <c r="E723" i="10"/>
  <c r="E722" i="10"/>
  <c r="E721" i="10"/>
  <c r="E720" i="10"/>
  <c r="E719" i="10"/>
  <c r="E718" i="10"/>
  <c r="D718" i="10"/>
  <c r="C718" i="10"/>
  <c r="E717" i="10"/>
  <c r="C717" i="10"/>
  <c r="E716" i="10"/>
  <c r="E715" i="10"/>
  <c r="E714" i="10"/>
  <c r="C714" i="10"/>
  <c r="E713" i="10"/>
  <c r="C713" i="10"/>
  <c r="E712" i="10"/>
  <c r="E711" i="10"/>
  <c r="C711" i="10"/>
  <c r="E710" i="10"/>
  <c r="D710" i="10"/>
  <c r="E709" i="10"/>
  <c r="D709" i="10"/>
  <c r="C709" i="10"/>
  <c r="E708" i="10"/>
  <c r="E707" i="10"/>
  <c r="E706" i="10"/>
  <c r="E705" i="10"/>
  <c r="E704" i="10"/>
  <c r="E703" i="10"/>
  <c r="E702" i="10"/>
  <c r="E701" i="10"/>
  <c r="E700" i="10"/>
  <c r="C700" i="10"/>
  <c r="E699" i="10"/>
  <c r="E698" i="10"/>
  <c r="D698" i="10"/>
  <c r="C698" i="10"/>
  <c r="E697" i="10"/>
  <c r="C697" i="10"/>
  <c r="E696" i="10"/>
  <c r="E695" i="10"/>
  <c r="C695" i="10"/>
  <c r="E694" i="10"/>
  <c r="C694" i="10"/>
  <c r="E693" i="10"/>
  <c r="E692" i="10"/>
  <c r="C692" i="10"/>
  <c r="E691" i="10"/>
  <c r="D691" i="10"/>
  <c r="E690" i="10"/>
  <c r="D690" i="10"/>
  <c r="C690" i="10"/>
  <c r="E688" i="10"/>
  <c r="E687" i="10"/>
  <c r="D687" i="10"/>
  <c r="C687" i="10"/>
  <c r="E686" i="10"/>
  <c r="E685" i="10"/>
  <c r="C685" i="10"/>
  <c r="E684" i="10"/>
  <c r="D684" i="10"/>
  <c r="C684" i="10"/>
  <c r="E683" i="10"/>
  <c r="E682" i="10"/>
  <c r="E681" i="10"/>
  <c r="E680" i="10"/>
  <c r="E679" i="10"/>
  <c r="E678" i="10"/>
  <c r="E677" i="10"/>
  <c r="E676" i="10"/>
  <c r="E674" i="10"/>
  <c r="E673" i="10"/>
  <c r="E672" i="10"/>
  <c r="E671" i="10"/>
  <c r="E670" i="10"/>
  <c r="E669" i="10"/>
  <c r="E668" i="10"/>
  <c r="E667" i="10"/>
  <c r="E666" i="10"/>
  <c r="E665" i="10"/>
  <c r="E664" i="10"/>
  <c r="E663" i="10"/>
  <c r="E662" i="10"/>
  <c r="E661" i="10"/>
  <c r="E660" i="10"/>
  <c r="E659" i="10"/>
  <c r="E658" i="10"/>
  <c r="E657" i="10"/>
  <c r="E656" i="10"/>
  <c r="D656" i="10"/>
  <c r="C656" i="10"/>
  <c r="E655" i="10"/>
  <c r="E654" i="10"/>
  <c r="E653" i="10"/>
  <c r="E652" i="10"/>
  <c r="E651" i="10"/>
  <c r="E650" i="10"/>
  <c r="E649" i="10"/>
  <c r="E648" i="10"/>
  <c r="D648" i="10"/>
  <c r="E647" i="10"/>
  <c r="D647" i="10"/>
  <c r="C647" i="10"/>
  <c r="E646" i="10"/>
  <c r="E645" i="10"/>
  <c r="E644" i="10"/>
  <c r="D644" i="10"/>
  <c r="C644" i="10"/>
  <c r="E643" i="10"/>
  <c r="E642" i="10"/>
  <c r="C642" i="10"/>
  <c r="E641" i="10"/>
  <c r="E640" i="10"/>
  <c r="C640" i="10"/>
  <c r="E639" i="10"/>
  <c r="D639" i="10"/>
  <c r="C639" i="10"/>
  <c r="E638" i="10"/>
  <c r="E637" i="10"/>
  <c r="E636" i="10"/>
  <c r="E635" i="10"/>
  <c r="E634" i="10"/>
  <c r="E633" i="10"/>
  <c r="E632" i="10"/>
  <c r="D632" i="10"/>
  <c r="C632" i="10"/>
  <c r="E631" i="10"/>
  <c r="E630" i="10"/>
  <c r="E629" i="10"/>
  <c r="E628" i="10"/>
  <c r="C628" i="10"/>
  <c r="E627" i="10"/>
  <c r="E626" i="10"/>
  <c r="E625" i="10"/>
  <c r="C625" i="10"/>
  <c r="E624" i="10"/>
  <c r="D624" i="10"/>
  <c r="E623" i="10"/>
  <c r="D623" i="10"/>
  <c r="C623" i="10"/>
  <c r="E622" i="10"/>
  <c r="E621" i="10"/>
  <c r="E620" i="10"/>
  <c r="E619" i="10"/>
  <c r="E618" i="10"/>
  <c r="E617" i="10"/>
  <c r="E616" i="10"/>
  <c r="E615" i="10"/>
  <c r="E614" i="10"/>
  <c r="E613" i="10"/>
  <c r="E612" i="10"/>
  <c r="C612" i="10"/>
  <c r="E611" i="10"/>
  <c r="C611" i="10"/>
  <c r="E610" i="10"/>
  <c r="E609" i="10"/>
  <c r="E608" i="10"/>
  <c r="E607" i="10"/>
  <c r="E606" i="10"/>
  <c r="E605" i="10"/>
  <c r="E604" i="10"/>
  <c r="D604" i="10"/>
  <c r="C604" i="10"/>
  <c r="E603" i="10"/>
  <c r="E602" i="10"/>
  <c r="C602" i="10"/>
  <c r="E601" i="10"/>
  <c r="C601" i="10"/>
  <c r="E600" i="10"/>
  <c r="C600" i="10"/>
  <c r="E599" i="10"/>
  <c r="C599" i="10"/>
  <c r="E598" i="10"/>
  <c r="C598" i="10"/>
  <c r="E597" i="10"/>
  <c r="E596" i="10"/>
  <c r="E595" i="10"/>
  <c r="C595" i="10"/>
  <c r="E594" i="10"/>
  <c r="D594" i="10"/>
  <c r="E593" i="10"/>
  <c r="D593" i="10"/>
  <c r="C593" i="10"/>
  <c r="E592" i="10"/>
  <c r="E591" i="10"/>
  <c r="E590" i="10"/>
  <c r="E589" i="10"/>
  <c r="E588" i="10"/>
  <c r="E587" i="10"/>
  <c r="E586" i="10"/>
  <c r="E585" i="10"/>
  <c r="E584" i="10"/>
  <c r="E583" i="10"/>
  <c r="E582" i="10"/>
  <c r="D582" i="10"/>
  <c r="C582" i="10"/>
  <c r="E581" i="10"/>
  <c r="E580" i="10"/>
  <c r="E579" i="10"/>
  <c r="C579" i="10"/>
  <c r="E578" i="10"/>
  <c r="E577" i="10"/>
  <c r="E576" i="10"/>
  <c r="C576" i="10"/>
  <c r="E575" i="10"/>
  <c r="D575" i="10"/>
  <c r="C575" i="10"/>
  <c r="E574" i="10"/>
  <c r="D574" i="10"/>
  <c r="C574" i="10"/>
  <c r="E573" i="10"/>
  <c r="E572" i="10"/>
  <c r="E571" i="10"/>
  <c r="E570" i="10"/>
  <c r="E569" i="10"/>
  <c r="E568" i="10"/>
  <c r="D568" i="10"/>
  <c r="C568" i="10"/>
  <c r="E567" i="10"/>
  <c r="E566" i="10"/>
  <c r="C566" i="10"/>
  <c r="E565" i="10"/>
  <c r="C565" i="10"/>
  <c r="E564" i="10"/>
  <c r="E563" i="10"/>
  <c r="E562" i="10"/>
  <c r="C562" i="10"/>
  <c r="E561" i="10"/>
  <c r="D561" i="10"/>
  <c r="E560" i="10"/>
  <c r="D560" i="10"/>
  <c r="C560" i="10"/>
  <c r="E559" i="10"/>
  <c r="E558" i="10"/>
  <c r="E557" i="10"/>
  <c r="E556" i="10"/>
  <c r="E555" i="10"/>
  <c r="D555" i="10"/>
  <c r="C555" i="10"/>
  <c r="E554" i="10"/>
  <c r="C554" i="10"/>
  <c r="E553" i="10"/>
  <c r="C553" i="10"/>
  <c r="E552" i="10"/>
  <c r="E551" i="10"/>
  <c r="E550" i="10"/>
  <c r="C550" i="10"/>
  <c r="E549" i="10"/>
  <c r="E548" i="10"/>
  <c r="D548" i="10"/>
  <c r="C548" i="10"/>
  <c r="E547" i="10"/>
  <c r="E546" i="10"/>
  <c r="E545" i="10"/>
  <c r="E544" i="10"/>
  <c r="E543" i="10"/>
  <c r="E542" i="10"/>
  <c r="E541" i="10"/>
  <c r="E540" i="10"/>
  <c r="E539" i="10"/>
  <c r="D539" i="10"/>
  <c r="C539" i="10"/>
  <c r="E538" i="10"/>
  <c r="C538" i="10"/>
  <c r="E537" i="10"/>
  <c r="C537" i="10"/>
  <c r="E536" i="10"/>
  <c r="C536" i="10"/>
  <c r="E535" i="10"/>
  <c r="E534" i="10"/>
  <c r="E533" i="10"/>
  <c r="C533" i="10"/>
  <c r="E532" i="10"/>
  <c r="D532" i="10"/>
  <c r="E531" i="10"/>
  <c r="D531" i="10"/>
  <c r="C531" i="10"/>
  <c r="E530" i="10"/>
  <c r="E529" i="10"/>
  <c r="E528" i="10"/>
  <c r="E527" i="10"/>
  <c r="E526" i="10"/>
  <c r="E525" i="10"/>
  <c r="E524" i="10"/>
  <c r="E523" i="10"/>
  <c r="E522" i="10"/>
  <c r="E521" i="10"/>
  <c r="E520" i="10"/>
  <c r="E519" i="10"/>
  <c r="E518" i="10"/>
  <c r="E517" i="10"/>
  <c r="E516" i="10"/>
  <c r="E515" i="10"/>
  <c r="E514" i="10"/>
  <c r="E513" i="10"/>
  <c r="E512" i="10"/>
  <c r="E511" i="10"/>
  <c r="D511" i="10"/>
  <c r="C511" i="10"/>
  <c r="E510" i="10"/>
  <c r="C510" i="10"/>
  <c r="E509" i="10"/>
  <c r="C509" i="10"/>
  <c r="E508" i="10"/>
  <c r="C508" i="10"/>
  <c r="E507" i="10"/>
  <c r="E506" i="10"/>
  <c r="E505" i="10"/>
  <c r="C505" i="10"/>
  <c r="E504" i="10"/>
  <c r="D504" i="10"/>
  <c r="E503" i="10"/>
  <c r="D503" i="10"/>
  <c r="C503" i="10"/>
  <c r="E502" i="10"/>
  <c r="E501" i="10"/>
  <c r="E500" i="10"/>
  <c r="E499" i="10"/>
  <c r="D499" i="10"/>
  <c r="C499" i="10"/>
  <c r="E498" i="10"/>
  <c r="D498" i="10"/>
  <c r="C498" i="10"/>
  <c r="E497" i="10"/>
  <c r="E496" i="10"/>
  <c r="E495" i="10"/>
  <c r="E494" i="10"/>
  <c r="E493" i="10"/>
  <c r="D493" i="10"/>
  <c r="C493" i="10"/>
  <c r="E492" i="10"/>
  <c r="E491" i="10"/>
  <c r="E490" i="10"/>
  <c r="E489" i="10"/>
  <c r="E488" i="10"/>
  <c r="D488" i="10"/>
  <c r="C488" i="10"/>
  <c r="E487" i="10"/>
  <c r="E486" i="10"/>
  <c r="C486" i="10"/>
  <c r="E485" i="10"/>
  <c r="C485" i="10"/>
  <c r="E484" i="10"/>
  <c r="D484" i="10"/>
  <c r="E483" i="10"/>
  <c r="D483" i="10"/>
  <c r="C483" i="10"/>
  <c r="E482" i="10"/>
  <c r="E481" i="10"/>
  <c r="E480" i="10"/>
  <c r="E479" i="10"/>
  <c r="E478" i="10"/>
  <c r="E477" i="10"/>
  <c r="E476" i="10"/>
  <c r="E475" i="10"/>
  <c r="E474" i="10"/>
  <c r="E473" i="10"/>
  <c r="E472" i="10"/>
  <c r="E471" i="10"/>
  <c r="E470" i="10"/>
  <c r="E469" i="10"/>
  <c r="C469" i="10"/>
  <c r="E468" i="10"/>
  <c r="D468" i="10"/>
  <c r="C468" i="10"/>
  <c r="E467" i="10"/>
  <c r="E466" i="10"/>
  <c r="E465" i="10"/>
  <c r="E464" i="10"/>
  <c r="E463" i="10"/>
  <c r="C463" i="10"/>
  <c r="E462" i="10"/>
  <c r="E461" i="10"/>
  <c r="C461" i="10"/>
  <c r="E460" i="10"/>
  <c r="C460" i="10"/>
  <c r="E459" i="10"/>
  <c r="D459" i="10"/>
  <c r="E458" i="10"/>
  <c r="D458" i="10"/>
  <c r="C458" i="10"/>
  <c r="E457" i="10"/>
  <c r="E456" i="10"/>
  <c r="E455" i="10"/>
  <c r="E454" i="10"/>
  <c r="E453" i="10"/>
  <c r="E452" i="10"/>
  <c r="D452" i="10"/>
  <c r="C452" i="10"/>
  <c r="E451" i="10"/>
  <c r="E450" i="10"/>
  <c r="E449" i="10"/>
  <c r="E448" i="10"/>
  <c r="E447" i="10"/>
  <c r="E446" i="10"/>
  <c r="D446" i="10"/>
  <c r="C446" i="10"/>
  <c r="E445" i="10"/>
  <c r="E444" i="10"/>
  <c r="C444" i="10"/>
  <c r="E443" i="10"/>
  <c r="E442" i="10"/>
  <c r="E441" i="10"/>
  <c r="C441" i="10"/>
  <c r="E440" i="10"/>
  <c r="D440" i="10"/>
  <c r="E439" i="10"/>
  <c r="D439" i="10"/>
  <c r="C439" i="10"/>
  <c r="E438" i="10"/>
  <c r="E437" i="10"/>
  <c r="E436" i="10"/>
  <c r="E435" i="10"/>
  <c r="E434" i="10"/>
  <c r="E433" i="10"/>
  <c r="D433" i="10"/>
  <c r="C433" i="10"/>
  <c r="E432" i="10"/>
  <c r="E431" i="10"/>
  <c r="D431" i="10"/>
  <c r="E430" i="10"/>
  <c r="E429" i="10"/>
  <c r="E428" i="10"/>
  <c r="D428" i="10"/>
  <c r="E427" i="10"/>
  <c r="E426" i="10"/>
  <c r="E425" i="10"/>
  <c r="D425" i="10"/>
  <c r="C425" i="10"/>
  <c r="E424" i="10"/>
  <c r="E423" i="10"/>
  <c r="C423" i="10"/>
  <c r="E422" i="10"/>
  <c r="E421" i="10"/>
  <c r="E420" i="10"/>
  <c r="C420" i="10"/>
  <c r="E419" i="10"/>
  <c r="D419" i="10"/>
  <c r="E418" i="10"/>
  <c r="D418" i="10"/>
  <c r="C418" i="10"/>
  <c r="E417" i="10"/>
  <c r="E416" i="10"/>
  <c r="E415" i="10"/>
  <c r="E414" i="10"/>
  <c r="E413" i="10"/>
  <c r="E412" i="10"/>
  <c r="E411" i="10"/>
  <c r="D411" i="10"/>
  <c r="C411" i="10"/>
  <c r="E410" i="10"/>
  <c r="C410" i="10"/>
  <c r="E409" i="10"/>
  <c r="C409" i="10"/>
  <c r="E408" i="10"/>
  <c r="C408" i="10"/>
  <c r="E407" i="10"/>
  <c r="C407" i="10"/>
  <c r="E406" i="10"/>
  <c r="D406" i="10"/>
  <c r="E405" i="10"/>
  <c r="D405" i="10"/>
  <c r="C405" i="10"/>
  <c r="E404" i="10"/>
  <c r="E403" i="10"/>
  <c r="E402" i="10"/>
  <c r="E401" i="10"/>
  <c r="E400" i="10"/>
  <c r="E399" i="10"/>
  <c r="E398" i="10"/>
  <c r="E397" i="10"/>
  <c r="E396" i="10"/>
  <c r="E395" i="10"/>
  <c r="E394" i="10"/>
  <c r="E393" i="10"/>
  <c r="E392" i="10"/>
  <c r="E391" i="10"/>
  <c r="C391" i="10"/>
  <c r="E390" i="10"/>
  <c r="D390" i="10"/>
  <c r="C390" i="10"/>
  <c r="E389" i="10"/>
  <c r="E388" i="10"/>
  <c r="E387" i="10"/>
  <c r="C387" i="10"/>
  <c r="E386" i="10"/>
  <c r="E385" i="10"/>
  <c r="E384" i="10"/>
  <c r="C384" i="10"/>
  <c r="E383" i="10"/>
  <c r="D383" i="10"/>
  <c r="E382" i="10"/>
  <c r="D382" i="10"/>
  <c r="C382" i="10"/>
  <c r="E381" i="10"/>
  <c r="E380" i="10"/>
  <c r="E379" i="10"/>
  <c r="E378" i="10"/>
  <c r="E377" i="10"/>
  <c r="E376" i="10"/>
  <c r="E375" i="10"/>
  <c r="E374" i="10"/>
  <c r="E373" i="10"/>
  <c r="E372" i="10"/>
  <c r="E371" i="10"/>
  <c r="E370" i="10"/>
  <c r="E369" i="10"/>
  <c r="E368" i="10"/>
  <c r="E367" i="10"/>
  <c r="E366" i="10"/>
  <c r="E365" i="10"/>
  <c r="E364" i="10"/>
  <c r="E363" i="10"/>
  <c r="E362" i="10"/>
  <c r="E361" i="10"/>
  <c r="E360" i="10"/>
  <c r="C360" i="10"/>
  <c r="E359" i="10"/>
  <c r="E358" i="10"/>
  <c r="E357" i="10"/>
  <c r="E356" i="10"/>
  <c r="E355" i="10"/>
  <c r="C355" i="10"/>
  <c r="E354" i="10"/>
  <c r="E353" i="10"/>
  <c r="E352" i="10"/>
  <c r="C352" i="10"/>
  <c r="E351" i="10"/>
  <c r="D351" i="10"/>
  <c r="C351" i="10"/>
  <c r="E350" i="10"/>
  <c r="D350" i="10"/>
  <c r="C350" i="10"/>
  <c r="E349" i="10"/>
  <c r="E348" i="10"/>
  <c r="E347" i="10"/>
  <c r="E346" i="10"/>
  <c r="E345" i="10"/>
  <c r="E344" i="10"/>
  <c r="D344" i="10"/>
  <c r="C344" i="10"/>
  <c r="E343" i="10"/>
  <c r="E342" i="10"/>
  <c r="C342" i="10"/>
  <c r="E341" i="10"/>
  <c r="E340" i="10"/>
  <c r="E339" i="10"/>
  <c r="C339" i="10"/>
  <c r="E338" i="10"/>
  <c r="D338" i="10"/>
  <c r="E337" i="10"/>
  <c r="D337" i="10"/>
  <c r="C337" i="10"/>
  <c r="E336" i="10"/>
  <c r="E335" i="10"/>
  <c r="E334" i="10"/>
  <c r="E333" i="10"/>
  <c r="E332" i="10"/>
  <c r="E331" i="10"/>
  <c r="E330" i="10"/>
  <c r="D330" i="10"/>
  <c r="C330" i="10"/>
  <c r="E329" i="10"/>
  <c r="E328" i="10"/>
  <c r="E327" i="10"/>
  <c r="E326" i="10"/>
  <c r="E325" i="10"/>
  <c r="E324" i="10"/>
  <c r="C324" i="10"/>
  <c r="E323" i="10"/>
  <c r="E322" i="10"/>
  <c r="E321" i="10"/>
  <c r="C321" i="10"/>
  <c r="E320" i="10"/>
  <c r="D320" i="10"/>
  <c r="E319" i="10"/>
  <c r="D319" i="10"/>
  <c r="C319" i="10"/>
  <c r="E318" i="10"/>
  <c r="E317" i="10"/>
  <c r="E316" i="10"/>
  <c r="E315" i="10"/>
  <c r="E314" i="10"/>
  <c r="E313" i="10"/>
  <c r="E312" i="10"/>
  <c r="E311" i="10"/>
  <c r="E310" i="10"/>
  <c r="D310" i="10"/>
  <c r="C310" i="10"/>
  <c r="E309" i="10"/>
  <c r="E308" i="10"/>
  <c r="C308" i="10"/>
  <c r="E307" i="10"/>
  <c r="E306" i="10"/>
  <c r="E305" i="10"/>
  <c r="C305" i="10"/>
  <c r="E304" i="10"/>
  <c r="D304" i="10"/>
  <c r="E303" i="10"/>
  <c r="D303" i="10"/>
  <c r="C303" i="10"/>
  <c r="E302" i="10"/>
  <c r="E301" i="10"/>
  <c r="E300" i="10"/>
  <c r="E299" i="10"/>
  <c r="D299" i="10"/>
  <c r="C299" i="10"/>
  <c r="E298" i="10"/>
  <c r="E297" i="10"/>
  <c r="E296" i="10"/>
  <c r="E295" i="10"/>
  <c r="C295" i="10"/>
  <c r="E294" i="10"/>
  <c r="E293" i="10"/>
  <c r="E292" i="10"/>
  <c r="C292" i="10"/>
  <c r="E291" i="10"/>
  <c r="D291" i="10"/>
  <c r="E290" i="10"/>
  <c r="D290" i="10"/>
  <c r="C290" i="10"/>
  <c r="E289" i="10"/>
  <c r="E288" i="10"/>
  <c r="E287" i="10"/>
  <c r="E286" i="10"/>
  <c r="E285" i="10"/>
  <c r="D285" i="10"/>
  <c r="C285" i="10"/>
  <c r="E284" i="10"/>
  <c r="E283" i="10"/>
  <c r="E282" i="10"/>
  <c r="E281" i="10"/>
  <c r="E280" i="10"/>
  <c r="E279" i="10"/>
  <c r="D279" i="10"/>
  <c r="E278" i="10"/>
  <c r="D278" i="10"/>
  <c r="C278" i="10"/>
  <c r="E277" i="10"/>
  <c r="E276" i="10"/>
  <c r="E275" i="10"/>
  <c r="D275" i="10"/>
  <c r="C275" i="10"/>
  <c r="E274" i="10"/>
  <c r="E273" i="10"/>
  <c r="E272" i="10"/>
  <c r="E271" i="10"/>
  <c r="E270" i="10"/>
  <c r="E269" i="10"/>
  <c r="E268" i="10"/>
  <c r="D268" i="10"/>
  <c r="E267" i="10"/>
  <c r="D267" i="10"/>
  <c r="C267" i="10"/>
  <c r="E266" i="10"/>
  <c r="E265" i="10"/>
  <c r="E264" i="10"/>
  <c r="E263" i="10"/>
  <c r="E262" i="10"/>
  <c r="D262" i="10"/>
  <c r="C262" i="10"/>
  <c r="E261" i="10"/>
  <c r="E260" i="10"/>
  <c r="E259" i="10"/>
  <c r="E258" i="10"/>
  <c r="E257" i="10"/>
  <c r="E256" i="10"/>
  <c r="E255" i="10"/>
  <c r="D255" i="10"/>
  <c r="E254" i="10"/>
  <c r="D254" i="10"/>
  <c r="C254" i="10"/>
  <c r="E253" i="10"/>
  <c r="E252" i="10"/>
  <c r="E251" i="10"/>
  <c r="E250" i="10"/>
  <c r="E249" i="10"/>
  <c r="D249" i="10"/>
  <c r="C249" i="10"/>
  <c r="E248" i="10"/>
  <c r="E247" i="10"/>
  <c r="E246" i="10"/>
  <c r="E245" i="10"/>
  <c r="E244" i="10"/>
  <c r="D244" i="10"/>
  <c r="E243" i="10"/>
  <c r="D243" i="10"/>
  <c r="C243" i="10"/>
  <c r="E242" i="10"/>
  <c r="E241" i="10"/>
  <c r="E240" i="10"/>
  <c r="E239" i="10"/>
  <c r="E238" i="10"/>
  <c r="D238" i="10"/>
  <c r="C238" i="10"/>
  <c r="E237" i="10"/>
  <c r="E236" i="10"/>
  <c r="E235" i="10"/>
  <c r="E234" i="10"/>
  <c r="E233" i="10"/>
  <c r="E232" i="10"/>
  <c r="E231" i="10"/>
  <c r="D231" i="10"/>
  <c r="E230" i="10"/>
  <c r="D230" i="10"/>
  <c r="C230" i="10"/>
  <c r="E229" i="10"/>
  <c r="E228" i="10"/>
  <c r="E227" i="10"/>
  <c r="E226" i="10"/>
  <c r="E225" i="10"/>
  <c r="E224" i="10"/>
  <c r="D224" i="10"/>
  <c r="C224" i="10"/>
  <c r="E223" i="10"/>
  <c r="E222" i="10"/>
  <c r="C222" i="10"/>
  <c r="E221" i="10"/>
  <c r="C221" i="10"/>
  <c r="E220" i="10"/>
  <c r="E219" i="10"/>
  <c r="E218" i="10"/>
  <c r="C218" i="10"/>
  <c r="E217" i="10"/>
  <c r="D217" i="10"/>
  <c r="E216" i="10"/>
  <c r="D216" i="10"/>
  <c r="C216" i="10"/>
  <c r="E215" i="10"/>
  <c r="E214" i="10"/>
  <c r="D214" i="10"/>
  <c r="C214" i="10"/>
  <c r="E213" i="10"/>
  <c r="C213" i="10"/>
  <c r="E212" i="10"/>
  <c r="C212" i="10"/>
  <c r="E211" i="10"/>
  <c r="E210" i="10"/>
  <c r="C210" i="10"/>
  <c r="E209" i="10"/>
  <c r="E208" i="10"/>
  <c r="E207" i="10"/>
  <c r="C207" i="10"/>
  <c r="E206" i="10"/>
  <c r="D206" i="10"/>
  <c r="E205" i="10"/>
  <c r="D205" i="10"/>
  <c r="C205" i="10"/>
  <c r="E204" i="10"/>
  <c r="E203" i="10"/>
  <c r="E202" i="10"/>
  <c r="D202" i="10"/>
  <c r="C202" i="10"/>
  <c r="E201" i="10"/>
  <c r="C201" i="10"/>
  <c r="E200" i="10"/>
  <c r="C200" i="10"/>
  <c r="E199" i="10"/>
  <c r="E198" i="10"/>
  <c r="C198" i="10"/>
  <c r="E197" i="10"/>
  <c r="D197" i="10"/>
  <c r="E196" i="10"/>
  <c r="D196" i="10"/>
  <c r="C196" i="10"/>
  <c r="E195" i="10"/>
  <c r="E194" i="10"/>
  <c r="E193" i="10"/>
  <c r="D193" i="10"/>
  <c r="C193" i="10"/>
  <c r="E192" i="10"/>
  <c r="E191" i="10"/>
  <c r="E190" i="10"/>
  <c r="E189" i="10"/>
  <c r="E188" i="10"/>
  <c r="C188" i="10"/>
  <c r="E187" i="10"/>
  <c r="E186" i="10"/>
  <c r="E185" i="10"/>
  <c r="C185" i="10"/>
  <c r="E184" i="10"/>
  <c r="D184" i="10"/>
  <c r="E183" i="10"/>
  <c r="D183" i="10"/>
  <c r="C183" i="10"/>
  <c r="E182" i="10"/>
  <c r="E181" i="10"/>
  <c r="D181" i="10"/>
  <c r="C181" i="10"/>
  <c r="E180" i="10"/>
  <c r="E179" i="10"/>
  <c r="C179" i="10"/>
  <c r="E178" i="10"/>
  <c r="E177" i="10"/>
  <c r="E176" i="10"/>
  <c r="C176" i="10"/>
  <c r="E175" i="10"/>
  <c r="D175" i="10"/>
  <c r="E174" i="10"/>
  <c r="D174" i="10"/>
  <c r="C174" i="10"/>
  <c r="E173" i="10"/>
  <c r="E172" i="10"/>
  <c r="E171" i="10"/>
  <c r="E170" i="10"/>
  <c r="E169" i="10"/>
  <c r="D169" i="10"/>
  <c r="C169" i="10"/>
  <c r="E168" i="10"/>
  <c r="E167" i="10"/>
  <c r="E166" i="10"/>
  <c r="C166" i="10"/>
  <c r="E165" i="10"/>
  <c r="C165" i="10"/>
  <c r="E164" i="10"/>
  <c r="E163" i="10"/>
  <c r="E162" i="10"/>
  <c r="C162" i="10"/>
  <c r="E161" i="10"/>
  <c r="D161" i="10"/>
  <c r="E160" i="10"/>
  <c r="D160" i="10"/>
  <c r="C160" i="10"/>
  <c r="E159" i="10"/>
  <c r="E158" i="10"/>
  <c r="E157" i="10"/>
  <c r="E156" i="10"/>
  <c r="E155" i="10"/>
  <c r="E154" i="10"/>
  <c r="D154" i="10"/>
  <c r="C154" i="10"/>
  <c r="E153" i="10"/>
  <c r="E152" i="10"/>
  <c r="E151" i="10"/>
  <c r="E150" i="10"/>
  <c r="E149" i="10"/>
  <c r="C149" i="10"/>
  <c r="E148" i="10"/>
  <c r="E147" i="10"/>
  <c r="E146" i="10"/>
  <c r="C146" i="10"/>
  <c r="E145" i="10"/>
  <c r="D145" i="10"/>
  <c r="E144" i="10"/>
  <c r="D144" i="10"/>
  <c r="C144" i="10"/>
  <c r="E143" i="10"/>
  <c r="E142" i="10"/>
  <c r="E141" i="10"/>
  <c r="E140" i="10"/>
  <c r="E139" i="10"/>
  <c r="E138" i="10"/>
  <c r="E137" i="10"/>
  <c r="E136" i="10"/>
  <c r="E135" i="10"/>
  <c r="E134" i="10"/>
  <c r="E133" i="10"/>
  <c r="D133" i="10"/>
  <c r="C133" i="10"/>
  <c r="E132" i="10"/>
  <c r="E131" i="10"/>
  <c r="E130" i="10"/>
  <c r="E129" i="10"/>
  <c r="E128" i="10"/>
  <c r="C128" i="10"/>
  <c r="E127" i="10"/>
  <c r="E126" i="10"/>
  <c r="E125" i="10"/>
  <c r="C125" i="10"/>
  <c r="E124" i="10"/>
  <c r="D124" i="10"/>
  <c r="E123" i="10"/>
  <c r="D123" i="10"/>
  <c r="C123" i="10"/>
  <c r="E122" i="10"/>
  <c r="E121" i="10"/>
  <c r="E120" i="10"/>
  <c r="E119" i="10"/>
  <c r="E118" i="10"/>
  <c r="E117" i="10"/>
  <c r="E116" i="10"/>
  <c r="D116" i="10"/>
  <c r="C116" i="10"/>
  <c r="E115" i="10"/>
  <c r="E114" i="10"/>
  <c r="E113" i="10"/>
  <c r="E112" i="10"/>
  <c r="E111" i="10"/>
  <c r="E110" i="10"/>
  <c r="E109" i="10"/>
  <c r="E108" i="10"/>
  <c r="E107" i="10"/>
  <c r="E106" i="10"/>
  <c r="D106" i="10"/>
  <c r="E105" i="10"/>
  <c r="D105" i="10"/>
  <c r="C105" i="10"/>
  <c r="E104" i="10"/>
  <c r="E103" i="10"/>
  <c r="E102" i="10"/>
  <c r="E101" i="10"/>
  <c r="E100" i="10"/>
  <c r="D100" i="10"/>
  <c r="C100" i="10"/>
  <c r="E99" i="10"/>
  <c r="E98" i="10"/>
  <c r="E97" i="10"/>
  <c r="E96" i="10"/>
  <c r="E95" i="10"/>
  <c r="E94" i="10"/>
  <c r="E93" i="10"/>
  <c r="E92" i="10"/>
  <c r="D92" i="10"/>
  <c r="E91" i="10"/>
  <c r="D91" i="10"/>
  <c r="C91" i="10"/>
  <c r="E90" i="10"/>
  <c r="E89" i="10"/>
  <c r="E88" i="10"/>
  <c r="D88" i="10"/>
  <c r="E87" i="10"/>
  <c r="E86" i="10"/>
  <c r="E85" i="10"/>
  <c r="E84" i="10"/>
  <c r="C84" i="10"/>
  <c r="E83" i="10"/>
  <c r="C83" i="10"/>
  <c r="E82" i="10"/>
  <c r="E81" i="10"/>
  <c r="E80" i="10"/>
  <c r="C80" i="10"/>
  <c r="E79" i="10"/>
  <c r="D79" i="10"/>
  <c r="E78" i="10"/>
  <c r="D78" i="10"/>
  <c r="C78" i="10"/>
  <c r="E77" i="10"/>
  <c r="E76" i="10"/>
  <c r="E75" i="10"/>
  <c r="E74" i="10"/>
  <c r="E73" i="10"/>
  <c r="D73" i="10"/>
  <c r="C73" i="10"/>
  <c r="E72" i="10"/>
  <c r="E71" i="10"/>
  <c r="E70" i="10"/>
  <c r="E69" i="10"/>
  <c r="E68" i="10"/>
  <c r="E67" i="10"/>
  <c r="C67" i="10"/>
  <c r="E66" i="10"/>
  <c r="E65" i="10"/>
  <c r="E64" i="10"/>
  <c r="C64" i="10"/>
  <c r="E63" i="10"/>
  <c r="D63" i="10"/>
  <c r="E62" i="10"/>
  <c r="D62" i="10"/>
  <c r="C62" i="10"/>
  <c r="E61" i="10"/>
  <c r="E60" i="10"/>
  <c r="E59" i="10"/>
  <c r="E58" i="10"/>
  <c r="E57" i="10"/>
  <c r="E56" i="10"/>
  <c r="E55" i="10"/>
  <c r="E54" i="10"/>
  <c r="E53" i="10"/>
  <c r="E52" i="10"/>
  <c r="E51" i="10"/>
  <c r="E50" i="10"/>
  <c r="D50" i="10"/>
  <c r="C50" i="10"/>
  <c r="E49" i="10"/>
  <c r="E48" i="10"/>
  <c r="E47" i="10"/>
  <c r="E46" i="10"/>
  <c r="E45" i="10"/>
  <c r="E44" i="10"/>
  <c r="E43" i="10"/>
  <c r="E42" i="10"/>
  <c r="E41" i="10"/>
  <c r="C41" i="10"/>
  <c r="E40" i="10"/>
  <c r="E39" i="10"/>
  <c r="E38" i="10"/>
  <c r="C38" i="10"/>
  <c r="E37" i="10"/>
  <c r="D37" i="10"/>
  <c r="E36" i="10"/>
  <c r="D36" i="10"/>
  <c r="C36" i="10"/>
  <c r="E35" i="10"/>
  <c r="E34" i="10"/>
  <c r="E33" i="10"/>
  <c r="D33" i="10"/>
  <c r="C33" i="10"/>
  <c r="E32" i="10"/>
  <c r="E31" i="10"/>
  <c r="E30" i="10"/>
  <c r="E29" i="10"/>
  <c r="E28" i="10"/>
  <c r="E27" i="10"/>
  <c r="E26" i="10"/>
  <c r="C26" i="10"/>
  <c r="E25" i="10"/>
  <c r="E24" i="10"/>
  <c r="E23" i="10"/>
  <c r="C23" i="10"/>
  <c r="E22" i="10"/>
  <c r="D22" i="10"/>
  <c r="E21" i="10"/>
  <c r="D21" i="10"/>
  <c r="C21" i="10"/>
  <c r="E20" i="10"/>
  <c r="E19" i="10"/>
  <c r="D19" i="10"/>
  <c r="E18" i="10"/>
  <c r="E17" i="10"/>
  <c r="E16" i="10"/>
  <c r="E15" i="10"/>
  <c r="E14" i="10"/>
  <c r="E13" i="10"/>
  <c r="E12" i="10"/>
  <c r="E11" i="10"/>
  <c r="E10" i="10"/>
  <c r="C10" i="10"/>
  <c r="E9" i="10"/>
  <c r="E8" i="10"/>
  <c r="E7" i="10"/>
  <c r="C7" i="10"/>
  <c r="E6" i="10"/>
  <c r="D6" i="10"/>
  <c r="E5" i="10"/>
  <c r="D5" i="10"/>
  <c r="C5" i="10"/>
  <c r="E4" i="10"/>
  <c r="D4" i="10"/>
  <c r="C4" i="10"/>
  <c r="H1081" i="40"/>
  <c r="F1081" i="40"/>
  <c r="E1081" i="40"/>
  <c r="H1080" i="40"/>
  <c r="G1080" i="40"/>
  <c r="F1080" i="40"/>
  <c r="H1079" i="40"/>
  <c r="G1079" i="40"/>
  <c r="F1079" i="40"/>
  <c r="E1079" i="40"/>
  <c r="D1079" i="40"/>
  <c r="C1079" i="40"/>
  <c r="H1078" i="40"/>
  <c r="F1078" i="40"/>
  <c r="E1078" i="40"/>
  <c r="H1077" i="40"/>
  <c r="G1077" i="40"/>
  <c r="F1077" i="40"/>
  <c r="H1076" i="40"/>
  <c r="G1076" i="40"/>
  <c r="F1076" i="40"/>
  <c r="E1076" i="40"/>
  <c r="D1076" i="40"/>
  <c r="C1076" i="40"/>
  <c r="H1075" i="40"/>
  <c r="F1075" i="40"/>
  <c r="H1074" i="40"/>
  <c r="G1074" i="40"/>
  <c r="F1074" i="40"/>
  <c r="H1073" i="40"/>
  <c r="G1073" i="40"/>
  <c r="F1073" i="40"/>
  <c r="H1072" i="40"/>
  <c r="F1072" i="40"/>
  <c r="H1071" i="40"/>
  <c r="F1071" i="40"/>
  <c r="H1070" i="40"/>
  <c r="F1070" i="40"/>
  <c r="H1069" i="40"/>
  <c r="G1069" i="40"/>
  <c r="F1069" i="40"/>
  <c r="E1069" i="40"/>
  <c r="D1069" i="40"/>
  <c r="C1069" i="40"/>
  <c r="H1068" i="40"/>
  <c r="G1068" i="40"/>
  <c r="F1068" i="40"/>
  <c r="E1068" i="40"/>
  <c r="D1068" i="40"/>
  <c r="C1068" i="40"/>
  <c r="H1067" i="40"/>
  <c r="F1067" i="40"/>
  <c r="H1066" i="40"/>
  <c r="G1066" i="40"/>
  <c r="F1066" i="40"/>
  <c r="H1065" i="40"/>
  <c r="G1065" i="40"/>
  <c r="F1065" i="40"/>
  <c r="H1064" i="40"/>
  <c r="G1064" i="40"/>
  <c r="F1064" i="40"/>
  <c r="H1063" i="40"/>
  <c r="G1063" i="40"/>
  <c r="F1063" i="40"/>
  <c r="H1062" i="40"/>
  <c r="G1062" i="40"/>
  <c r="F1062" i="40"/>
  <c r="H1060" i="40"/>
  <c r="F1060" i="40"/>
  <c r="H1059" i="40"/>
  <c r="G1059" i="40"/>
  <c r="F1059" i="40"/>
  <c r="E1059" i="40"/>
  <c r="D1059" i="40"/>
  <c r="C1059" i="40"/>
  <c r="H1058" i="40"/>
  <c r="F1058" i="40"/>
  <c r="H1057" i="40"/>
  <c r="G1057" i="40"/>
  <c r="F1057" i="40"/>
  <c r="E1057" i="40"/>
  <c r="D1057" i="40"/>
  <c r="C1057" i="40"/>
  <c r="H1056" i="40"/>
  <c r="F1056" i="40"/>
  <c r="H1055" i="40"/>
  <c r="G1055" i="40"/>
  <c r="F1055" i="40"/>
  <c r="E1055" i="40"/>
  <c r="D1055" i="40"/>
  <c r="C1055" i="40"/>
  <c r="H1054" i="40"/>
  <c r="G1054" i="40"/>
  <c r="F1054" i="40"/>
  <c r="E1054" i="40"/>
  <c r="D1054" i="40"/>
  <c r="C1054" i="40"/>
  <c r="H1053" i="40"/>
  <c r="F1053" i="40"/>
  <c r="H1052" i="40"/>
  <c r="G1052" i="40"/>
  <c r="F1052" i="40"/>
  <c r="E1052" i="40"/>
  <c r="D1052" i="40"/>
  <c r="C1052" i="40"/>
  <c r="H1051" i="40"/>
  <c r="G1051" i="40"/>
  <c r="F1051" i="40"/>
  <c r="E1051" i="40"/>
  <c r="D1051" i="40"/>
  <c r="C1051" i="40"/>
  <c r="H1050" i="40"/>
  <c r="F1050" i="40"/>
  <c r="H1049" i="40"/>
  <c r="G1049" i="40"/>
  <c r="F1049" i="40"/>
  <c r="E1049" i="40"/>
  <c r="D1049" i="40"/>
  <c r="C1049" i="40"/>
  <c r="H1048" i="40"/>
  <c r="F1048" i="40"/>
  <c r="H1047" i="40"/>
  <c r="G1047" i="40"/>
  <c r="F1047" i="40"/>
  <c r="E1047" i="40"/>
  <c r="D1047" i="40"/>
  <c r="C1047" i="40"/>
  <c r="H1046" i="40"/>
  <c r="G1046" i="40"/>
  <c r="F1046" i="40"/>
  <c r="E1046" i="40"/>
  <c r="D1046" i="40"/>
  <c r="C1046" i="40"/>
  <c r="H1045" i="40"/>
  <c r="F1045" i="40"/>
  <c r="H1044" i="40"/>
  <c r="F1044" i="40"/>
  <c r="H1043" i="40"/>
  <c r="G1043" i="40"/>
  <c r="F1043" i="40"/>
  <c r="E1043" i="40"/>
  <c r="D1043" i="40"/>
  <c r="C1043" i="40"/>
  <c r="H1042" i="40"/>
  <c r="G1042" i="40"/>
  <c r="F1042" i="40"/>
  <c r="E1042" i="40"/>
  <c r="D1042" i="40"/>
  <c r="C1042" i="40"/>
  <c r="H1041" i="40"/>
  <c r="F1041" i="40"/>
  <c r="H1040" i="40"/>
  <c r="G1040" i="40"/>
  <c r="F1040" i="40"/>
  <c r="E1040" i="40"/>
  <c r="D1040" i="40"/>
  <c r="C1040" i="40"/>
  <c r="H1039" i="40"/>
  <c r="G1039" i="40"/>
  <c r="F1039" i="40"/>
  <c r="E1039" i="40"/>
  <c r="D1039" i="40"/>
  <c r="C1039" i="40"/>
  <c r="H1038" i="40"/>
  <c r="F1038" i="40"/>
  <c r="H1037" i="40"/>
  <c r="F1037" i="40"/>
  <c r="H1036" i="40"/>
  <c r="G1036" i="40"/>
  <c r="F1036" i="40"/>
  <c r="E1036" i="40"/>
  <c r="D1036" i="40"/>
  <c r="C1036" i="40"/>
  <c r="H1035" i="40"/>
  <c r="G1035" i="40"/>
  <c r="F1035" i="40"/>
  <c r="E1035" i="40"/>
  <c r="D1035" i="40"/>
  <c r="C1035" i="40"/>
  <c r="H1034" i="40"/>
  <c r="F1034" i="40"/>
  <c r="H1033" i="40"/>
  <c r="G1033" i="40"/>
  <c r="F1033" i="40"/>
  <c r="E1033" i="40"/>
  <c r="D1033" i="40"/>
  <c r="C1033" i="40"/>
  <c r="H1032" i="40"/>
  <c r="G1032" i="40"/>
  <c r="F1032" i="40"/>
  <c r="E1032" i="40"/>
  <c r="D1032" i="40"/>
  <c r="C1032" i="40"/>
  <c r="H1031" i="40"/>
  <c r="F1031" i="40"/>
  <c r="H1030" i="40"/>
  <c r="F1030" i="40"/>
  <c r="H1029" i="40"/>
  <c r="G1029" i="40"/>
  <c r="F1029" i="40"/>
  <c r="E1029" i="40"/>
  <c r="D1029" i="40"/>
  <c r="C1029" i="40"/>
  <c r="H1028" i="40"/>
  <c r="G1028" i="40"/>
  <c r="F1028" i="40"/>
  <c r="E1028" i="40"/>
  <c r="D1028" i="40"/>
  <c r="C1028" i="40"/>
  <c r="H1027" i="40"/>
  <c r="F1027" i="40"/>
  <c r="H1026" i="40"/>
  <c r="F1026" i="40"/>
  <c r="H1025" i="40"/>
  <c r="G1025" i="40"/>
  <c r="F1025" i="40"/>
  <c r="E1025" i="40"/>
  <c r="D1025" i="40"/>
  <c r="C1025" i="40"/>
  <c r="H1024" i="40"/>
  <c r="G1024" i="40"/>
  <c r="F1024" i="40"/>
  <c r="E1024" i="40"/>
  <c r="D1024" i="40"/>
  <c r="C1024" i="40"/>
  <c r="H1023" i="40"/>
  <c r="F1023" i="40"/>
  <c r="H1022" i="40"/>
  <c r="G1022" i="40"/>
  <c r="F1022" i="40"/>
  <c r="E1022" i="40"/>
  <c r="D1022" i="40"/>
  <c r="C1022" i="40"/>
  <c r="H1021" i="40"/>
  <c r="G1021" i="40"/>
  <c r="F1021" i="40"/>
  <c r="E1021" i="40"/>
  <c r="D1021" i="40"/>
  <c r="C1021" i="40"/>
  <c r="H1020" i="40"/>
  <c r="F1020" i="40"/>
  <c r="H1019" i="40"/>
  <c r="G1019" i="40"/>
  <c r="F1019" i="40"/>
  <c r="E1019" i="40"/>
  <c r="D1019" i="40"/>
  <c r="C1019" i="40"/>
  <c r="H1018" i="40"/>
  <c r="G1018" i="40"/>
  <c r="F1018" i="40"/>
  <c r="E1018" i="40"/>
  <c r="D1018" i="40"/>
  <c r="C1018" i="40"/>
  <c r="H1017" i="40"/>
  <c r="F1017" i="40"/>
  <c r="H1016" i="40"/>
  <c r="G1016" i="40"/>
  <c r="F1016" i="40"/>
  <c r="E1016" i="40"/>
  <c r="D1016" i="40"/>
  <c r="C1016" i="40"/>
  <c r="H1015" i="40"/>
  <c r="G1015" i="40"/>
  <c r="F1015" i="40"/>
  <c r="E1015" i="40"/>
  <c r="D1015" i="40"/>
  <c r="C1015" i="40"/>
  <c r="H1014" i="40"/>
  <c r="F1014" i="40"/>
  <c r="H1013" i="40"/>
  <c r="F1013" i="40"/>
  <c r="H1012" i="40"/>
  <c r="F1012" i="40"/>
  <c r="H1011" i="40"/>
  <c r="G1011" i="40"/>
  <c r="F1011" i="40"/>
  <c r="E1011" i="40"/>
  <c r="D1011" i="40"/>
  <c r="C1011" i="40"/>
  <c r="H1010" i="40"/>
  <c r="G1010" i="40"/>
  <c r="F1010" i="40"/>
  <c r="E1010" i="40"/>
  <c r="D1010" i="40"/>
  <c r="C1010" i="40"/>
  <c r="H1009" i="40"/>
  <c r="F1009" i="40"/>
  <c r="H1008" i="40"/>
  <c r="G1008" i="40"/>
  <c r="F1008" i="40"/>
  <c r="E1008" i="40"/>
  <c r="D1008" i="40"/>
  <c r="C1008" i="40"/>
  <c r="H1007" i="40"/>
  <c r="G1007" i="40"/>
  <c r="F1007" i="40"/>
  <c r="E1007" i="40"/>
  <c r="D1007" i="40"/>
  <c r="C1007" i="40"/>
  <c r="H1006" i="40"/>
  <c r="F1006" i="40"/>
  <c r="H1005" i="40"/>
  <c r="G1005" i="40"/>
  <c r="F1005" i="40"/>
  <c r="E1005" i="40"/>
  <c r="D1005" i="40"/>
  <c r="C1005" i="40"/>
  <c r="H1004" i="40"/>
  <c r="G1004" i="40"/>
  <c r="F1004" i="40"/>
  <c r="E1004" i="40"/>
  <c r="D1004" i="40"/>
  <c r="C1004" i="40"/>
  <c r="H1003" i="40"/>
  <c r="F1003" i="40"/>
  <c r="H1002" i="40"/>
  <c r="G1002" i="40"/>
  <c r="F1002" i="40"/>
  <c r="E1002" i="40"/>
  <c r="D1002" i="40"/>
  <c r="C1002" i="40"/>
  <c r="H1001" i="40"/>
  <c r="G1001" i="40"/>
  <c r="F1001" i="40"/>
  <c r="E1001" i="40"/>
  <c r="D1001" i="40"/>
  <c r="C1001" i="40"/>
  <c r="H1000" i="40"/>
  <c r="F1000" i="40"/>
  <c r="H999" i="40"/>
  <c r="G999" i="40"/>
  <c r="F999" i="40"/>
  <c r="E999" i="40"/>
  <c r="D999" i="40"/>
  <c r="C999" i="40"/>
  <c r="H998" i="40"/>
  <c r="G998" i="40"/>
  <c r="F998" i="40"/>
  <c r="E998" i="40"/>
  <c r="D998" i="40"/>
  <c r="C998" i="40"/>
  <c r="H997" i="40"/>
  <c r="F997" i="40"/>
  <c r="H996" i="40"/>
  <c r="G996" i="40"/>
  <c r="F996" i="40"/>
  <c r="E996" i="40"/>
  <c r="D996" i="40"/>
  <c r="C996" i="40"/>
  <c r="F995" i="40"/>
  <c r="G994" i="40"/>
  <c r="F994" i="40"/>
  <c r="E994" i="40"/>
  <c r="D994" i="40"/>
  <c r="C994" i="40"/>
  <c r="G993" i="40"/>
  <c r="F993" i="40"/>
  <c r="E993" i="40"/>
  <c r="D993" i="40"/>
  <c r="C993" i="40"/>
  <c r="H992" i="40"/>
  <c r="F992" i="40"/>
  <c r="H991" i="40"/>
  <c r="G991" i="40"/>
  <c r="F991" i="40"/>
  <c r="E991" i="40"/>
  <c r="D991" i="40"/>
  <c r="C991" i="40"/>
  <c r="H990" i="40"/>
  <c r="G990" i="40"/>
  <c r="F990" i="40"/>
  <c r="E990" i="40"/>
  <c r="D990" i="40"/>
  <c r="C990" i="40"/>
  <c r="H989" i="40"/>
  <c r="F989" i="40"/>
  <c r="H988" i="40"/>
  <c r="G988" i="40"/>
  <c r="F988" i="40"/>
  <c r="E988" i="40"/>
  <c r="D988" i="40"/>
  <c r="C988" i="40"/>
  <c r="H987" i="40"/>
  <c r="G987" i="40"/>
  <c r="F987" i="40"/>
  <c r="E987" i="40"/>
  <c r="D987" i="40"/>
  <c r="C987" i="40"/>
  <c r="H986" i="40"/>
  <c r="F986" i="40"/>
  <c r="H985" i="40"/>
  <c r="G985" i="40"/>
  <c r="F985" i="40"/>
  <c r="E985" i="40"/>
  <c r="D985" i="40"/>
  <c r="C985" i="40"/>
  <c r="H984" i="40"/>
  <c r="F984" i="40"/>
  <c r="H983" i="40"/>
  <c r="G983" i="40"/>
  <c r="F983" i="40"/>
  <c r="E983" i="40"/>
  <c r="D983" i="40"/>
  <c r="C983" i="40"/>
  <c r="H982" i="40"/>
  <c r="G982" i="40"/>
  <c r="F982" i="40"/>
  <c r="E982" i="40"/>
  <c r="D982" i="40"/>
  <c r="C982" i="40"/>
  <c r="H981" i="40"/>
  <c r="F981" i="40"/>
  <c r="D981" i="40"/>
  <c r="H980" i="40"/>
  <c r="F980" i="40"/>
  <c r="H979" i="40"/>
  <c r="F979" i="40"/>
  <c r="H978" i="40"/>
  <c r="G978" i="40"/>
  <c r="F978" i="40"/>
  <c r="E978" i="40"/>
  <c r="D978" i="40"/>
  <c r="C978" i="40"/>
  <c r="H977" i="40"/>
  <c r="G977" i="40"/>
  <c r="F977" i="40"/>
  <c r="E977" i="40"/>
  <c r="D977" i="40"/>
  <c r="C977" i="40"/>
  <c r="H976" i="40"/>
  <c r="F976" i="40"/>
  <c r="H975" i="40"/>
  <c r="G975" i="40"/>
  <c r="F975" i="40"/>
  <c r="E975" i="40"/>
  <c r="D975" i="40"/>
  <c r="C975" i="40"/>
  <c r="H974" i="40"/>
  <c r="G974" i="40"/>
  <c r="F974" i="40"/>
  <c r="E974" i="40"/>
  <c r="D974" i="40"/>
  <c r="C974" i="40"/>
  <c r="H973" i="40"/>
  <c r="F973" i="40"/>
  <c r="F972" i="40"/>
  <c r="C972" i="40"/>
  <c r="F971" i="40"/>
  <c r="F970" i="40"/>
  <c r="C970" i="40"/>
  <c r="H969" i="40"/>
  <c r="F969" i="40"/>
  <c r="H968" i="40"/>
  <c r="F968" i="40"/>
  <c r="H967" i="40"/>
  <c r="F967" i="40"/>
  <c r="H966" i="40"/>
  <c r="F966" i="40"/>
  <c r="H965" i="40"/>
  <c r="F965" i="40"/>
  <c r="H964" i="40"/>
  <c r="F964" i="40"/>
  <c r="H963" i="40"/>
  <c r="F963" i="40"/>
  <c r="H962" i="40"/>
  <c r="G962" i="40"/>
  <c r="F962" i="40"/>
  <c r="E962" i="40"/>
  <c r="D962" i="40"/>
  <c r="C962" i="40"/>
  <c r="H961" i="40"/>
  <c r="F961" i="40"/>
  <c r="H960" i="40"/>
  <c r="F960" i="40"/>
  <c r="H959" i="40"/>
  <c r="F959" i="40"/>
  <c r="C959" i="40"/>
  <c r="H958" i="40"/>
  <c r="F958" i="40"/>
  <c r="H957" i="40"/>
  <c r="F957" i="40"/>
  <c r="C957" i="40"/>
  <c r="H956" i="40"/>
  <c r="F956" i="40"/>
  <c r="H955" i="40"/>
  <c r="G955" i="40"/>
  <c r="F955" i="40"/>
  <c r="E955" i="40"/>
  <c r="D955" i="40"/>
  <c r="C955" i="40"/>
  <c r="H954" i="40"/>
  <c r="F954" i="40"/>
  <c r="H953" i="40"/>
  <c r="G953" i="40"/>
  <c r="F953" i="40"/>
  <c r="E953" i="40"/>
  <c r="D953" i="40"/>
  <c r="C953" i="40"/>
  <c r="H952" i="40"/>
  <c r="F952" i="40"/>
  <c r="H951" i="40"/>
  <c r="F951" i="40"/>
  <c r="H950" i="40"/>
  <c r="F950" i="40"/>
  <c r="H949" i="40"/>
  <c r="G949" i="40"/>
  <c r="F949" i="40"/>
  <c r="E949" i="40"/>
  <c r="D949" i="40"/>
  <c r="C949" i="40"/>
  <c r="H948" i="40"/>
  <c r="F948" i="40"/>
  <c r="H947" i="40"/>
  <c r="F947" i="40"/>
  <c r="H946" i="40"/>
  <c r="F946" i="40"/>
  <c r="H945" i="40"/>
  <c r="F945" i="40"/>
  <c r="C945" i="40"/>
  <c r="H944" i="40"/>
  <c r="F944" i="40"/>
  <c r="C944" i="40"/>
  <c r="H943" i="40"/>
  <c r="F943" i="40"/>
  <c r="H942" i="40"/>
  <c r="F942" i="40"/>
  <c r="H941" i="40"/>
  <c r="F941" i="40"/>
  <c r="H940" i="40"/>
  <c r="F940" i="40"/>
  <c r="C940" i="40"/>
  <c r="H939" i="40"/>
  <c r="F939" i="40"/>
  <c r="H938" i="40"/>
  <c r="F938" i="40"/>
  <c r="C938" i="40"/>
  <c r="H937" i="40"/>
  <c r="F937" i="40"/>
  <c r="C937" i="40"/>
  <c r="H936" i="40"/>
  <c r="F936" i="40"/>
  <c r="C936" i="40"/>
  <c r="H935" i="40"/>
  <c r="F935" i="40"/>
  <c r="H934" i="40"/>
  <c r="F934" i="40"/>
  <c r="H933" i="40"/>
  <c r="F933" i="40"/>
  <c r="H932" i="40"/>
  <c r="F932" i="40"/>
  <c r="H931" i="40"/>
  <c r="F931" i="40"/>
  <c r="H930" i="40"/>
  <c r="G930" i="40"/>
  <c r="F930" i="40"/>
  <c r="E930" i="40"/>
  <c r="D930" i="40"/>
  <c r="C930" i="40"/>
  <c r="H929" i="40"/>
  <c r="F929" i="40"/>
  <c r="H928" i="40"/>
  <c r="F928" i="40"/>
  <c r="C928" i="40"/>
  <c r="H927" i="40"/>
  <c r="F927" i="40"/>
  <c r="H926" i="40"/>
  <c r="F926" i="40"/>
  <c r="H925" i="40"/>
  <c r="F925" i="40"/>
  <c r="C925" i="40"/>
  <c r="H924" i="40"/>
  <c r="F924" i="40"/>
  <c r="H923" i="40"/>
  <c r="G923" i="40"/>
  <c r="F923" i="40"/>
  <c r="E923" i="40"/>
  <c r="D923" i="40"/>
  <c r="C923" i="40"/>
  <c r="H922" i="40"/>
  <c r="F922" i="40"/>
  <c r="H921" i="40"/>
  <c r="F921" i="40"/>
  <c r="H920" i="40"/>
  <c r="F920" i="40"/>
  <c r="H919" i="40"/>
  <c r="F919" i="40"/>
  <c r="H918" i="40"/>
  <c r="F918" i="40"/>
  <c r="H917" i="40"/>
  <c r="G917" i="40"/>
  <c r="F917" i="40"/>
  <c r="E917" i="40"/>
  <c r="D917" i="40"/>
  <c r="C917" i="40"/>
  <c r="H916" i="40"/>
  <c r="F916" i="40"/>
  <c r="H915" i="40"/>
  <c r="F915" i="40"/>
  <c r="H914" i="40"/>
  <c r="F914" i="40"/>
  <c r="H913" i="40"/>
  <c r="F913" i="40"/>
  <c r="C913" i="40"/>
  <c r="H912" i="40"/>
  <c r="F912" i="40"/>
  <c r="H911" i="40"/>
  <c r="G911" i="40"/>
  <c r="F911" i="40"/>
  <c r="E911" i="40"/>
  <c r="D911" i="40"/>
  <c r="C911" i="40"/>
  <c r="H910" i="40"/>
  <c r="F910" i="40"/>
  <c r="H909" i="40"/>
  <c r="F909" i="40"/>
  <c r="H908" i="40"/>
  <c r="F908" i="40"/>
  <c r="H907" i="40"/>
  <c r="G907" i="40"/>
  <c r="F907" i="40"/>
  <c r="E907" i="40"/>
  <c r="D907" i="40"/>
  <c r="C907" i="40"/>
  <c r="H906" i="40"/>
  <c r="F906" i="40"/>
  <c r="H905" i="40"/>
  <c r="F905" i="40"/>
  <c r="H904" i="40"/>
  <c r="F904" i="40"/>
  <c r="H903" i="40"/>
  <c r="F903" i="40"/>
  <c r="H902" i="40"/>
  <c r="G902" i="40"/>
  <c r="F902" i="40"/>
  <c r="E902" i="40"/>
  <c r="D902" i="40"/>
  <c r="C902" i="40"/>
  <c r="H901" i="40"/>
  <c r="F901" i="40"/>
  <c r="H900" i="40"/>
  <c r="F900" i="40"/>
  <c r="C900" i="40"/>
  <c r="H899" i="40"/>
  <c r="F899" i="40"/>
  <c r="C899" i="40"/>
  <c r="H898" i="40"/>
  <c r="F898" i="40"/>
  <c r="C898" i="40"/>
  <c r="H897" i="40"/>
  <c r="F897" i="40"/>
  <c r="H896" i="40"/>
  <c r="G896" i="40"/>
  <c r="F896" i="40"/>
  <c r="E896" i="40"/>
  <c r="D896" i="40"/>
  <c r="C896" i="40"/>
  <c r="H895" i="40"/>
  <c r="F895" i="40"/>
  <c r="H894" i="40"/>
  <c r="F894" i="40"/>
  <c r="H893" i="40"/>
  <c r="F893" i="40"/>
  <c r="C893" i="40"/>
  <c r="H892" i="40"/>
  <c r="F892" i="40"/>
  <c r="H891" i="40"/>
  <c r="F891" i="40"/>
  <c r="H890" i="40"/>
  <c r="F890" i="40"/>
  <c r="C890" i="40"/>
  <c r="H889" i="40"/>
  <c r="F889" i="40"/>
  <c r="H888" i="40"/>
  <c r="G888" i="40"/>
  <c r="F888" i="40"/>
  <c r="E888" i="40"/>
  <c r="D888" i="40"/>
  <c r="C888" i="40"/>
  <c r="H887" i="40"/>
  <c r="F887" i="40"/>
  <c r="H886" i="40"/>
  <c r="F886" i="40"/>
  <c r="H885" i="40"/>
  <c r="F885" i="40"/>
  <c r="H884" i="40"/>
  <c r="G884" i="40"/>
  <c r="F884" i="40"/>
  <c r="E884" i="40"/>
  <c r="D884" i="40"/>
  <c r="C884" i="40"/>
  <c r="H883" i="40"/>
  <c r="F883" i="40"/>
  <c r="H882" i="40"/>
  <c r="F882" i="40"/>
  <c r="H881" i="40"/>
  <c r="F881" i="40"/>
  <c r="H880" i="40"/>
  <c r="F880" i="40"/>
  <c r="C880" i="40"/>
  <c r="H879" i="40"/>
  <c r="F879" i="40"/>
  <c r="H878" i="40"/>
  <c r="G878" i="40"/>
  <c r="F878" i="40"/>
  <c r="E878" i="40"/>
  <c r="D878" i="40"/>
  <c r="C878" i="40"/>
  <c r="H877" i="40"/>
  <c r="F877" i="40"/>
  <c r="H876" i="40"/>
  <c r="F876" i="40"/>
  <c r="H875" i="40"/>
  <c r="F875" i="40"/>
  <c r="H874" i="40"/>
  <c r="F874" i="40"/>
  <c r="H873" i="40"/>
  <c r="F873" i="40"/>
  <c r="H872" i="40"/>
  <c r="G872" i="40"/>
  <c r="F872" i="40"/>
  <c r="E872" i="40"/>
  <c r="D872" i="40"/>
  <c r="C872" i="40"/>
  <c r="H871" i="40"/>
  <c r="F871" i="40"/>
  <c r="H870" i="40"/>
  <c r="F870" i="40"/>
  <c r="H869" i="40"/>
  <c r="F869" i="40"/>
  <c r="H868" i="40"/>
  <c r="F868" i="40"/>
  <c r="H867" i="40"/>
  <c r="F867" i="40"/>
  <c r="C867" i="40"/>
  <c r="H866" i="40"/>
  <c r="F866" i="40"/>
  <c r="H865" i="40"/>
  <c r="G865" i="40"/>
  <c r="F865" i="40"/>
  <c r="E865" i="40"/>
  <c r="D865" i="40"/>
  <c r="C865" i="40"/>
  <c r="H864" i="40"/>
  <c r="F864" i="40"/>
  <c r="H863" i="40"/>
  <c r="F863" i="40"/>
  <c r="H862" i="40"/>
  <c r="F862" i="40"/>
  <c r="H861" i="40"/>
  <c r="G861" i="40"/>
  <c r="F861" i="40"/>
  <c r="E861" i="40"/>
  <c r="D861" i="40"/>
  <c r="C861" i="40"/>
  <c r="H860" i="40"/>
  <c r="F860" i="40"/>
  <c r="H859" i="40"/>
  <c r="F859" i="40"/>
  <c r="H858" i="40"/>
  <c r="F858" i="40"/>
  <c r="H857" i="40"/>
  <c r="F857" i="40"/>
  <c r="H856" i="40"/>
  <c r="F856" i="40"/>
  <c r="C856" i="40"/>
  <c r="H855" i="40"/>
  <c r="F855" i="40"/>
  <c r="H854" i="40"/>
  <c r="G854" i="40"/>
  <c r="F854" i="40"/>
  <c r="E854" i="40"/>
  <c r="D854" i="40"/>
  <c r="C854" i="40"/>
  <c r="H853" i="40"/>
  <c r="F853" i="40"/>
  <c r="H852" i="40"/>
  <c r="F852" i="40"/>
  <c r="H851" i="40"/>
  <c r="F851" i="40"/>
  <c r="H850" i="40"/>
  <c r="F850" i="40"/>
  <c r="H849" i="40"/>
  <c r="F849" i="40"/>
  <c r="H848" i="40"/>
  <c r="F848" i="40"/>
  <c r="H847" i="40"/>
  <c r="G847" i="40"/>
  <c r="F847" i="40"/>
  <c r="E847" i="40"/>
  <c r="D847" i="40"/>
  <c r="C847" i="40"/>
  <c r="H846" i="40"/>
  <c r="F846" i="40"/>
  <c r="H845" i="40"/>
  <c r="F845" i="40"/>
  <c r="H844" i="40"/>
  <c r="F844" i="40"/>
  <c r="C844" i="40"/>
  <c r="H843" i="40"/>
  <c r="F843" i="40"/>
  <c r="H842" i="40"/>
  <c r="F842" i="40"/>
  <c r="H841" i="40"/>
  <c r="F841" i="40"/>
  <c r="C841" i="40"/>
  <c r="H840" i="40"/>
  <c r="F840" i="40"/>
  <c r="H839" i="40"/>
  <c r="G839" i="40"/>
  <c r="F839" i="40"/>
  <c r="E839" i="40"/>
  <c r="D839" i="40"/>
  <c r="C839" i="40"/>
  <c r="H838" i="40"/>
  <c r="F838" i="40"/>
  <c r="H837" i="40"/>
  <c r="F837" i="40"/>
  <c r="H836" i="40"/>
  <c r="F836" i="40"/>
  <c r="H835" i="40"/>
  <c r="F835" i="40"/>
  <c r="H834" i="40"/>
  <c r="F834" i="40"/>
  <c r="H833" i="40"/>
  <c r="F833" i="40"/>
  <c r="H832" i="40"/>
  <c r="F832" i="40"/>
  <c r="H831" i="40"/>
  <c r="G831" i="40"/>
  <c r="F831" i="40"/>
  <c r="E831" i="40"/>
  <c r="D831" i="40"/>
  <c r="C831" i="40"/>
  <c r="H830" i="40"/>
  <c r="F830" i="40"/>
  <c r="H829" i="40"/>
  <c r="F829" i="40"/>
  <c r="H828" i="40"/>
  <c r="F828" i="40"/>
  <c r="C828" i="40"/>
  <c r="H827" i="40"/>
  <c r="F827" i="40"/>
  <c r="H826" i="40"/>
  <c r="F826" i="40"/>
  <c r="H825" i="40"/>
  <c r="F825" i="40"/>
  <c r="C825" i="40"/>
  <c r="H824" i="40"/>
  <c r="F824" i="40"/>
  <c r="H823" i="40"/>
  <c r="G823" i="40"/>
  <c r="F823" i="40"/>
  <c r="E823" i="40"/>
  <c r="D823" i="40"/>
  <c r="C823" i="40"/>
  <c r="H822" i="40"/>
  <c r="F822" i="40"/>
  <c r="H821" i="40"/>
  <c r="F821" i="40"/>
  <c r="H820" i="40"/>
  <c r="F820" i="40"/>
  <c r="H819" i="40"/>
  <c r="F819" i="40"/>
  <c r="H818" i="40"/>
  <c r="F818" i="40"/>
  <c r="H817" i="40"/>
  <c r="F817" i="40"/>
  <c r="H816" i="40"/>
  <c r="F816" i="40"/>
  <c r="H815" i="40"/>
  <c r="G815" i="40"/>
  <c r="F815" i="40"/>
  <c r="E815" i="40"/>
  <c r="D815" i="40"/>
  <c r="C815" i="40"/>
  <c r="H814" i="40"/>
  <c r="F814" i="40"/>
  <c r="H813" i="40"/>
  <c r="F813" i="40"/>
  <c r="H812" i="40"/>
  <c r="F812" i="40"/>
  <c r="H811" i="40"/>
  <c r="F811" i="40"/>
  <c r="C811" i="40"/>
  <c r="H810" i="40"/>
  <c r="F810" i="40"/>
  <c r="H809" i="40"/>
  <c r="F809" i="40"/>
  <c r="H808" i="40"/>
  <c r="F808" i="40"/>
  <c r="C808" i="40"/>
  <c r="H807" i="40"/>
  <c r="F807" i="40"/>
  <c r="H806" i="40"/>
  <c r="G806" i="40"/>
  <c r="F806" i="40"/>
  <c r="E806" i="40"/>
  <c r="D806" i="40"/>
  <c r="C806" i="40"/>
  <c r="H805" i="40"/>
  <c r="F805" i="40"/>
  <c r="H804" i="40"/>
  <c r="F804" i="40"/>
  <c r="H803" i="40"/>
  <c r="F803" i="40"/>
  <c r="H802" i="40"/>
  <c r="F802" i="40"/>
  <c r="H801" i="40"/>
  <c r="F801" i="40"/>
  <c r="H800" i="40"/>
  <c r="F800" i="40"/>
  <c r="H799" i="40"/>
  <c r="F799" i="40"/>
  <c r="H798" i="40"/>
  <c r="F798" i="40"/>
  <c r="H797" i="40"/>
  <c r="F797" i="40"/>
  <c r="H796" i="40"/>
  <c r="F796" i="40"/>
  <c r="H795" i="40"/>
  <c r="F795" i="40"/>
  <c r="H794" i="40"/>
  <c r="F794" i="40"/>
  <c r="H793" i="40"/>
  <c r="G793" i="40"/>
  <c r="F793" i="40"/>
  <c r="E793" i="40"/>
  <c r="D793" i="40"/>
  <c r="C793" i="40"/>
  <c r="H792" i="40"/>
  <c r="F792" i="40"/>
  <c r="H791" i="40"/>
  <c r="F791" i="40"/>
  <c r="C791" i="40"/>
  <c r="H790" i="40"/>
  <c r="F790" i="40"/>
  <c r="H789" i="40"/>
  <c r="F789" i="40"/>
  <c r="H788" i="40"/>
  <c r="F788" i="40"/>
  <c r="C788" i="40"/>
  <c r="H787" i="40"/>
  <c r="F787" i="40"/>
  <c r="H786" i="40"/>
  <c r="G786" i="40"/>
  <c r="F786" i="40"/>
  <c r="E786" i="40"/>
  <c r="D786" i="40"/>
  <c r="C786" i="40"/>
  <c r="H785" i="40"/>
  <c r="F785" i="40"/>
  <c r="H784" i="40"/>
  <c r="F784" i="40"/>
  <c r="H783" i="40"/>
  <c r="F783" i="40"/>
  <c r="H782" i="40"/>
  <c r="F782" i="40"/>
  <c r="H781" i="40"/>
  <c r="F781" i="40"/>
  <c r="H780" i="40"/>
  <c r="F780" i="40"/>
  <c r="H779" i="40"/>
  <c r="F779" i="40"/>
  <c r="H778" i="40"/>
  <c r="F778" i="40"/>
  <c r="H777" i="40"/>
  <c r="F777" i="40"/>
  <c r="H776" i="40"/>
  <c r="G776" i="40"/>
  <c r="F776" i="40"/>
  <c r="E776" i="40"/>
  <c r="D776" i="40"/>
  <c r="C776" i="40"/>
  <c r="H775" i="40"/>
  <c r="F775" i="40"/>
  <c r="H774" i="40"/>
  <c r="F774" i="40"/>
  <c r="H773" i="40"/>
  <c r="F773" i="40"/>
  <c r="H772" i="40"/>
  <c r="F772" i="40"/>
  <c r="H771" i="40"/>
  <c r="F771" i="40"/>
  <c r="C771" i="40"/>
  <c r="H770" i="40"/>
  <c r="F770" i="40"/>
  <c r="H769" i="40"/>
  <c r="G769" i="40"/>
  <c r="F769" i="40"/>
  <c r="E769" i="40"/>
  <c r="D769" i="40"/>
  <c r="C769" i="40"/>
  <c r="H768" i="40"/>
  <c r="F768" i="40"/>
  <c r="H767" i="40"/>
  <c r="F767" i="40"/>
  <c r="H766" i="40"/>
  <c r="F766" i="40"/>
  <c r="H765" i="40"/>
  <c r="F765" i="40"/>
  <c r="H764" i="40"/>
  <c r="F764" i="40"/>
  <c r="H763" i="40"/>
  <c r="F763" i="40"/>
  <c r="H762" i="40"/>
  <c r="F762" i="40"/>
  <c r="H761" i="40"/>
  <c r="F761" i="40"/>
  <c r="H760" i="40"/>
  <c r="F760" i="40"/>
  <c r="H759" i="40"/>
  <c r="F759" i="40"/>
  <c r="H758" i="40"/>
  <c r="F758" i="40"/>
  <c r="H757" i="40"/>
  <c r="F757" i="40"/>
  <c r="H756" i="40"/>
  <c r="F756" i="40"/>
  <c r="H755" i="40"/>
  <c r="F755" i="40"/>
  <c r="H754" i="40"/>
  <c r="F754" i="40"/>
  <c r="H753" i="40"/>
  <c r="F753" i="40"/>
  <c r="H752" i="40"/>
  <c r="F752" i="40"/>
  <c r="H751" i="40"/>
  <c r="F751" i="40"/>
  <c r="H750" i="40"/>
  <c r="F750" i="40"/>
  <c r="H749" i="40"/>
  <c r="F749" i="40"/>
  <c r="H748" i="40"/>
  <c r="F748" i="40"/>
  <c r="H747" i="40"/>
  <c r="F747" i="40"/>
  <c r="H746" i="40"/>
  <c r="F746" i="40"/>
  <c r="H745" i="40"/>
  <c r="G745" i="40"/>
  <c r="F745" i="40"/>
  <c r="E745" i="40"/>
  <c r="D745" i="40"/>
  <c r="C745" i="40"/>
  <c r="H744" i="40"/>
  <c r="F744" i="40"/>
  <c r="H743" i="40"/>
  <c r="F743" i="40"/>
  <c r="H742" i="40"/>
  <c r="F742" i="40"/>
  <c r="H741" i="40"/>
  <c r="F741" i="40"/>
  <c r="H740" i="40"/>
  <c r="F740" i="40"/>
  <c r="H739" i="40"/>
  <c r="F739" i="40"/>
  <c r="H738" i="40"/>
  <c r="F738" i="40"/>
  <c r="H737" i="40"/>
  <c r="F737" i="40"/>
  <c r="C737" i="40"/>
  <c r="H736" i="40"/>
  <c r="F736" i="40"/>
  <c r="H735" i="40"/>
  <c r="F735" i="40"/>
  <c r="H734" i="40"/>
  <c r="F734" i="40"/>
  <c r="C734" i="40"/>
  <c r="H733" i="40"/>
  <c r="F733" i="40"/>
  <c r="H732" i="40"/>
  <c r="G732" i="40"/>
  <c r="F732" i="40"/>
  <c r="E732" i="40"/>
  <c r="D732" i="40"/>
  <c r="C732" i="40"/>
  <c r="H731" i="40"/>
  <c r="F731" i="40"/>
  <c r="H730" i="40"/>
  <c r="F730" i="40"/>
  <c r="C730" i="40"/>
  <c r="H729" i="40"/>
  <c r="F729" i="40"/>
  <c r="H728" i="40"/>
  <c r="F728" i="40"/>
  <c r="H727" i="40"/>
  <c r="F727" i="40"/>
  <c r="H726" i="40"/>
  <c r="G726" i="40"/>
  <c r="F726" i="40"/>
  <c r="H725" i="40"/>
  <c r="F725" i="40"/>
  <c r="H724" i="40"/>
  <c r="F724" i="40"/>
  <c r="H723" i="40"/>
  <c r="F723" i="40"/>
  <c r="H722" i="40"/>
  <c r="F722" i="40"/>
  <c r="H721" i="40"/>
  <c r="F721" i="40"/>
  <c r="H720" i="40"/>
  <c r="G720" i="40"/>
  <c r="F720" i="40"/>
  <c r="E720" i="40"/>
  <c r="D720" i="40"/>
  <c r="C720" i="40"/>
  <c r="H719" i="40"/>
  <c r="F719" i="40"/>
  <c r="H718" i="40"/>
  <c r="F718" i="40"/>
  <c r="H717" i="40"/>
  <c r="F717" i="40"/>
  <c r="H716" i="40"/>
  <c r="F716" i="40"/>
  <c r="H715" i="40"/>
  <c r="F715" i="40"/>
  <c r="H714" i="40"/>
  <c r="F714" i="40"/>
  <c r="H713" i="40"/>
  <c r="F713" i="40"/>
  <c r="C713" i="40"/>
  <c r="H712" i="40"/>
  <c r="F712" i="40"/>
  <c r="H711" i="40"/>
  <c r="F711" i="40"/>
  <c r="H710" i="40"/>
  <c r="F710" i="40"/>
  <c r="C710" i="40"/>
  <c r="H709" i="40"/>
  <c r="F709" i="40"/>
  <c r="H708" i="40"/>
  <c r="G708" i="40"/>
  <c r="F708" i="40"/>
  <c r="E708" i="40"/>
  <c r="D708" i="40"/>
  <c r="C708" i="40"/>
  <c r="H707" i="40"/>
  <c r="F707" i="40"/>
  <c r="H706" i="40"/>
  <c r="F706" i="40"/>
  <c r="H705" i="40"/>
  <c r="F705" i="40"/>
  <c r="H704" i="40"/>
  <c r="F704" i="40"/>
  <c r="H703" i="40"/>
  <c r="G703" i="40"/>
  <c r="F703" i="40"/>
  <c r="E703" i="40"/>
  <c r="D703" i="40"/>
  <c r="C703" i="40"/>
  <c r="H702" i="40"/>
  <c r="F702" i="40"/>
  <c r="H701" i="40"/>
  <c r="F701" i="40"/>
  <c r="H700" i="40"/>
  <c r="F700" i="40"/>
  <c r="H699" i="40"/>
  <c r="F699" i="40"/>
  <c r="C699" i="40"/>
  <c r="H698" i="40"/>
  <c r="F698" i="40"/>
  <c r="H697" i="40"/>
  <c r="G697" i="40"/>
  <c r="F697" i="40"/>
  <c r="E697" i="40"/>
  <c r="D697" i="40"/>
  <c r="C697" i="40"/>
  <c r="H696" i="40"/>
  <c r="F696" i="40"/>
  <c r="H695" i="40"/>
  <c r="F695" i="40"/>
  <c r="H694" i="40"/>
  <c r="F694" i="40"/>
  <c r="H693" i="40"/>
  <c r="F693" i="40"/>
  <c r="H692" i="40"/>
  <c r="G692" i="40"/>
  <c r="F692" i="40"/>
  <c r="H691" i="40"/>
  <c r="F691" i="40"/>
  <c r="H690" i="40"/>
  <c r="F690" i="40"/>
  <c r="H689" i="40"/>
  <c r="F689" i="40"/>
  <c r="H688" i="40"/>
  <c r="F688" i="40"/>
  <c r="H687" i="40"/>
  <c r="F687" i="40"/>
  <c r="H686" i="40"/>
  <c r="F686" i="40"/>
  <c r="H685" i="40"/>
  <c r="F685" i="40"/>
  <c r="H684" i="40"/>
  <c r="F684" i="40"/>
  <c r="H683" i="40"/>
  <c r="F683" i="40"/>
  <c r="H682" i="40"/>
  <c r="F682" i="40"/>
  <c r="H681" i="40"/>
  <c r="F681" i="40"/>
  <c r="H680" i="40"/>
  <c r="G680" i="40"/>
  <c r="F680" i="40"/>
  <c r="E680" i="40"/>
  <c r="D680" i="40"/>
  <c r="C680" i="40"/>
  <c r="H679" i="40"/>
  <c r="F679" i="40"/>
  <c r="H678" i="40"/>
  <c r="F678" i="40"/>
  <c r="H677" i="40"/>
  <c r="F677" i="40"/>
  <c r="H676" i="40"/>
  <c r="F676" i="40"/>
  <c r="H675" i="40"/>
  <c r="F675" i="40"/>
  <c r="C675" i="40"/>
  <c r="H674" i="40"/>
  <c r="F674" i="40"/>
  <c r="H673" i="40"/>
  <c r="F673" i="40"/>
  <c r="H672" i="40"/>
  <c r="F672" i="40"/>
  <c r="C672" i="40"/>
  <c r="H671" i="40"/>
  <c r="F671" i="40"/>
  <c r="H670" i="40"/>
  <c r="G670" i="40"/>
  <c r="F670" i="40"/>
  <c r="E670" i="40"/>
  <c r="D670" i="40"/>
  <c r="C670" i="40"/>
  <c r="H669" i="40"/>
  <c r="F669" i="40"/>
  <c r="H668" i="40"/>
  <c r="F668" i="40"/>
  <c r="H667" i="40"/>
  <c r="F667" i="40"/>
  <c r="H666" i="40"/>
  <c r="F666" i="40"/>
  <c r="H665" i="40"/>
  <c r="F665" i="40"/>
  <c r="H664" i="40"/>
  <c r="F664" i="40"/>
  <c r="H663" i="40"/>
  <c r="G663" i="40"/>
  <c r="F663" i="40"/>
  <c r="E663" i="40"/>
  <c r="D663" i="40"/>
  <c r="C663" i="40"/>
  <c r="H662" i="40"/>
  <c r="F662" i="40"/>
  <c r="H661" i="40"/>
  <c r="F661" i="40"/>
  <c r="H660" i="40"/>
  <c r="F660" i="40"/>
  <c r="H659" i="40"/>
  <c r="F659" i="40"/>
  <c r="C659" i="40"/>
  <c r="H658" i="40"/>
  <c r="F658" i="40"/>
  <c r="H657" i="40"/>
  <c r="F657" i="40"/>
  <c r="H656" i="40"/>
  <c r="F656" i="40"/>
  <c r="C656" i="40"/>
  <c r="H655" i="40"/>
  <c r="F655" i="40"/>
  <c r="H654" i="40"/>
  <c r="G654" i="40"/>
  <c r="F654" i="40"/>
  <c r="E654" i="40"/>
  <c r="D654" i="40"/>
  <c r="C654" i="40"/>
  <c r="H653" i="40"/>
  <c r="F653" i="40"/>
  <c r="H652" i="40"/>
  <c r="F652" i="40"/>
  <c r="H651" i="40"/>
  <c r="F651" i="40"/>
  <c r="H650" i="40"/>
  <c r="F650" i="40"/>
  <c r="H649" i="40"/>
  <c r="F649" i="40"/>
  <c r="H648" i="40"/>
  <c r="F648" i="40"/>
  <c r="H647" i="40"/>
  <c r="F647" i="40"/>
  <c r="H646" i="40"/>
  <c r="F646" i="40"/>
  <c r="H645" i="40"/>
  <c r="F645" i="40"/>
  <c r="H644" i="40"/>
  <c r="F644" i="40"/>
  <c r="H643" i="40"/>
  <c r="F643" i="40"/>
  <c r="H642" i="40"/>
  <c r="G642" i="40"/>
  <c r="F642" i="40"/>
  <c r="E642" i="40"/>
  <c r="D642" i="40"/>
  <c r="C642" i="40"/>
  <c r="H641" i="40"/>
  <c r="F641" i="40"/>
  <c r="H640" i="40"/>
  <c r="F640" i="40"/>
  <c r="H639" i="40"/>
  <c r="F639" i="40"/>
  <c r="H638" i="40"/>
  <c r="F638" i="40"/>
  <c r="H637" i="40"/>
  <c r="F637" i="40"/>
  <c r="C637" i="40"/>
  <c r="H636" i="40"/>
  <c r="F636" i="40"/>
  <c r="H635" i="40"/>
  <c r="F635" i="40"/>
  <c r="H634" i="40"/>
  <c r="F634" i="40"/>
  <c r="C634" i="40"/>
  <c r="H633" i="40"/>
  <c r="F633" i="40"/>
  <c r="H632" i="40"/>
  <c r="G632" i="40"/>
  <c r="F632" i="40"/>
  <c r="E632" i="40"/>
  <c r="D632" i="40"/>
  <c r="C632" i="40"/>
  <c r="H631" i="40"/>
  <c r="F631" i="40"/>
  <c r="H630" i="40"/>
  <c r="F630" i="40"/>
  <c r="H629" i="40"/>
  <c r="F629" i="40"/>
  <c r="H628" i="40"/>
  <c r="F628" i="40"/>
  <c r="H627" i="40"/>
  <c r="F627" i="40"/>
  <c r="D627" i="40"/>
  <c r="H626" i="40"/>
  <c r="F626" i="40"/>
  <c r="H625" i="40"/>
  <c r="F625" i="40"/>
  <c r="H624" i="40"/>
  <c r="F624" i="40"/>
  <c r="H623" i="40"/>
  <c r="F623" i="40"/>
  <c r="H622" i="40"/>
  <c r="G622" i="40"/>
  <c r="F622" i="40"/>
  <c r="E622" i="40"/>
  <c r="D622" i="40"/>
  <c r="C622" i="40"/>
  <c r="H621" i="40"/>
  <c r="F621" i="40"/>
  <c r="H620" i="40"/>
  <c r="F620" i="40"/>
  <c r="H619" i="40"/>
  <c r="F619" i="40"/>
  <c r="H618" i="40"/>
  <c r="F618" i="40"/>
  <c r="H617" i="40"/>
  <c r="F617" i="40"/>
  <c r="C617" i="40"/>
  <c r="H616" i="40"/>
  <c r="F616" i="40"/>
  <c r="H615" i="40"/>
  <c r="F615" i="40"/>
  <c r="H614" i="40"/>
  <c r="F614" i="40"/>
  <c r="C614" i="40"/>
  <c r="H613" i="40"/>
  <c r="F613" i="40"/>
  <c r="H612" i="40"/>
  <c r="G612" i="40"/>
  <c r="F612" i="40"/>
  <c r="E612" i="40"/>
  <c r="D612" i="40"/>
  <c r="C612" i="40"/>
  <c r="H611" i="40"/>
  <c r="F611" i="40"/>
  <c r="H610" i="40"/>
  <c r="F610" i="40"/>
  <c r="H609" i="40"/>
  <c r="F609" i="40"/>
  <c r="H608" i="40"/>
  <c r="F608" i="40"/>
  <c r="H607" i="40"/>
  <c r="F607" i="40"/>
  <c r="H606" i="40"/>
  <c r="G606" i="40"/>
  <c r="F606" i="40"/>
  <c r="E606" i="40"/>
  <c r="D606" i="40"/>
  <c r="C606" i="40"/>
  <c r="H605" i="40"/>
  <c r="F605" i="40"/>
  <c r="H604" i="40"/>
  <c r="F604" i="40"/>
  <c r="H603" i="40"/>
  <c r="F603" i="40"/>
  <c r="H602" i="40"/>
  <c r="F602" i="40"/>
  <c r="H601" i="40"/>
  <c r="F601" i="40"/>
  <c r="C601" i="40"/>
  <c r="H600" i="40"/>
  <c r="F600" i="40"/>
  <c r="H599" i="40"/>
  <c r="G599" i="40"/>
  <c r="F599" i="40"/>
  <c r="E599" i="40"/>
  <c r="D599" i="40"/>
  <c r="C599" i="40"/>
  <c r="H598" i="40"/>
  <c r="H597" i="40"/>
  <c r="F597" i="40"/>
  <c r="H596" i="40"/>
  <c r="G596" i="40"/>
  <c r="F596" i="40"/>
  <c r="H595" i="40"/>
  <c r="F595" i="40"/>
  <c r="H594" i="40"/>
  <c r="F594" i="40"/>
  <c r="C594" i="40"/>
  <c r="H593" i="40"/>
  <c r="G593" i="40"/>
  <c r="F593" i="40"/>
  <c r="E593" i="40"/>
  <c r="D593" i="40"/>
  <c r="C593" i="40"/>
  <c r="H592" i="40"/>
  <c r="F592" i="40"/>
  <c r="H591" i="40"/>
  <c r="F591" i="40"/>
  <c r="H590" i="40"/>
  <c r="F590" i="40"/>
  <c r="H589" i="40"/>
  <c r="F589" i="40"/>
  <c r="H588" i="40"/>
  <c r="G588" i="40"/>
  <c r="F588" i="40"/>
  <c r="H587" i="40"/>
  <c r="F587" i="40"/>
  <c r="H586" i="40"/>
  <c r="F586" i="40"/>
  <c r="D586" i="40"/>
  <c r="H585" i="40"/>
  <c r="F585" i="40"/>
  <c r="H584" i="40"/>
  <c r="F584" i="40"/>
  <c r="H583" i="40"/>
  <c r="F583" i="40"/>
  <c r="H582" i="40"/>
  <c r="F582" i="40"/>
  <c r="H581" i="40"/>
  <c r="F581" i="40"/>
  <c r="H580" i="40"/>
  <c r="F580" i="40"/>
  <c r="H579" i="40"/>
  <c r="F579" i="40"/>
  <c r="H578" i="40"/>
  <c r="F578" i="40"/>
  <c r="H577" i="40"/>
  <c r="F577" i="40"/>
  <c r="H576" i="40"/>
  <c r="F576" i="40"/>
  <c r="H575" i="40"/>
  <c r="F575" i="40"/>
  <c r="H574" i="40"/>
  <c r="F574" i="40"/>
  <c r="H573" i="40"/>
  <c r="G573" i="40"/>
  <c r="F573" i="40"/>
  <c r="E573" i="40"/>
  <c r="D573" i="40"/>
  <c r="C573" i="40"/>
  <c r="H572" i="40"/>
  <c r="F572" i="40"/>
  <c r="H571" i="40"/>
  <c r="F571" i="40"/>
  <c r="H570" i="40"/>
  <c r="F570" i="40"/>
  <c r="H569" i="40"/>
  <c r="F569" i="40"/>
  <c r="H568" i="40"/>
  <c r="F568" i="40"/>
  <c r="H567" i="40"/>
  <c r="F567" i="40"/>
  <c r="C567" i="40"/>
  <c r="H566" i="40"/>
  <c r="F566" i="40"/>
  <c r="H565" i="40"/>
  <c r="F565" i="40"/>
  <c r="H564" i="40"/>
  <c r="F564" i="40"/>
  <c r="C564" i="40"/>
  <c r="H563" i="40"/>
  <c r="F563" i="40"/>
  <c r="H562" i="40"/>
  <c r="G562" i="40"/>
  <c r="F562" i="40"/>
  <c r="E562" i="40"/>
  <c r="D562" i="40"/>
  <c r="C562" i="40"/>
  <c r="H561" i="40"/>
  <c r="F561" i="40"/>
  <c r="H560" i="40"/>
  <c r="G560" i="40"/>
  <c r="F560" i="40"/>
  <c r="H559" i="40"/>
  <c r="F559" i="40"/>
  <c r="H558" i="40"/>
  <c r="F558" i="40"/>
  <c r="H557" i="40"/>
  <c r="G557" i="40"/>
  <c r="F557" i="40"/>
  <c r="E557" i="40"/>
  <c r="D557" i="40"/>
  <c r="C557" i="40"/>
  <c r="H556" i="40"/>
  <c r="F556" i="40"/>
  <c r="H555" i="40"/>
  <c r="F555" i="40"/>
  <c r="H554" i="40"/>
  <c r="F554" i="40"/>
  <c r="C554" i="40"/>
  <c r="H553" i="40"/>
  <c r="F553" i="40"/>
  <c r="H552" i="40"/>
  <c r="F552" i="40"/>
  <c r="H551" i="40"/>
  <c r="F551" i="40"/>
  <c r="C551" i="40"/>
  <c r="H550" i="40"/>
  <c r="F550" i="40"/>
  <c r="H549" i="40"/>
  <c r="G549" i="40"/>
  <c r="F549" i="40"/>
  <c r="E549" i="40"/>
  <c r="D549" i="40"/>
  <c r="C549" i="40"/>
  <c r="H548" i="40"/>
  <c r="F548" i="40"/>
  <c r="H547" i="40"/>
  <c r="F547" i="40"/>
  <c r="H546" i="40"/>
  <c r="G546" i="40"/>
  <c r="F546" i="40"/>
  <c r="H545" i="40"/>
  <c r="F545" i="40"/>
  <c r="H544" i="40"/>
  <c r="F544" i="40"/>
  <c r="D544" i="40"/>
  <c r="H543" i="40"/>
  <c r="F543" i="40"/>
  <c r="H542" i="40"/>
  <c r="F542" i="40"/>
  <c r="H541" i="40"/>
  <c r="F541" i="40"/>
  <c r="H540" i="40"/>
  <c r="G540" i="40"/>
  <c r="F540" i="40"/>
  <c r="E540" i="40"/>
  <c r="D540" i="40"/>
  <c r="C540" i="40"/>
  <c r="H539" i="40"/>
  <c r="F539" i="40"/>
  <c r="H538" i="40"/>
  <c r="F538" i="40"/>
  <c r="H537" i="40"/>
  <c r="F537" i="40"/>
  <c r="H536" i="40"/>
  <c r="F536" i="40"/>
  <c r="H535" i="40"/>
  <c r="F535" i="40"/>
  <c r="H534" i="40"/>
  <c r="F534" i="40"/>
  <c r="C534" i="40"/>
  <c r="H533" i="40"/>
  <c r="F533" i="40"/>
  <c r="H532" i="40"/>
  <c r="F532" i="40"/>
  <c r="H531" i="40"/>
  <c r="F531" i="40"/>
  <c r="C531" i="40"/>
  <c r="H530" i="40"/>
  <c r="F530" i="40"/>
  <c r="H529" i="40"/>
  <c r="G529" i="40"/>
  <c r="F529" i="40"/>
  <c r="E529" i="40"/>
  <c r="D529" i="40"/>
  <c r="C529" i="40"/>
  <c r="H528" i="40"/>
  <c r="F528" i="40"/>
  <c r="H527" i="40"/>
  <c r="F527" i="40"/>
  <c r="H526" i="40"/>
  <c r="F526" i="40"/>
  <c r="H525" i="40"/>
  <c r="F525" i="40"/>
  <c r="H524" i="40"/>
  <c r="F524" i="40"/>
  <c r="H523" i="40"/>
  <c r="F523" i="40"/>
  <c r="H522" i="40"/>
  <c r="F522" i="40"/>
  <c r="H521" i="40"/>
  <c r="G521" i="40"/>
  <c r="F521" i="40"/>
  <c r="E521" i="40"/>
  <c r="D521" i="40"/>
  <c r="C521" i="40"/>
  <c r="H520" i="40"/>
  <c r="F520" i="40"/>
  <c r="H519" i="40"/>
  <c r="F519" i="40"/>
  <c r="H518" i="40"/>
  <c r="F518" i="40"/>
  <c r="H517" i="40"/>
  <c r="F517" i="40"/>
  <c r="C517" i="40"/>
  <c r="H516" i="40"/>
  <c r="F516" i="40"/>
  <c r="H515" i="40"/>
  <c r="F515" i="40"/>
  <c r="H514" i="40"/>
  <c r="F514" i="40"/>
  <c r="C514" i="40"/>
  <c r="H513" i="40"/>
  <c r="F513" i="40"/>
  <c r="H512" i="40"/>
  <c r="G512" i="40"/>
  <c r="F512" i="40"/>
  <c r="E512" i="40"/>
  <c r="D512" i="40"/>
  <c r="C512" i="40"/>
  <c r="H511" i="40"/>
  <c r="F511" i="40"/>
  <c r="H510" i="40"/>
  <c r="F510" i="40"/>
  <c r="H509" i="40"/>
  <c r="F509" i="40"/>
  <c r="H508" i="40"/>
  <c r="F508" i="40"/>
  <c r="H507" i="40"/>
  <c r="F507" i="40"/>
  <c r="H506" i="40"/>
  <c r="G506" i="40"/>
  <c r="F506" i="40"/>
  <c r="E506" i="40"/>
  <c r="D506" i="40"/>
  <c r="C506" i="40"/>
  <c r="H505" i="40"/>
  <c r="F505" i="40"/>
  <c r="H504" i="40"/>
  <c r="F504" i="40"/>
  <c r="H503" i="40"/>
  <c r="F503" i="40"/>
  <c r="C503" i="40"/>
  <c r="H502" i="40"/>
  <c r="F502" i="40"/>
  <c r="H501" i="40"/>
  <c r="F501" i="40"/>
  <c r="H500" i="40"/>
  <c r="F500" i="40"/>
  <c r="C500" i="40"/>
  <c r="H499" i="40"/>
  <c r="F499" i="40"/>
  <c r="H498" i="40"/>
  <c r="G498" i="40"/>
  <c r="F498" i="40"/>
  <c r="E498" i="40"/>
  <c r="D498" i="40"/>
  <c r="C498" i="40"/>
  <c r="H497" i="40"/>
  <c r="F497" i="40"/>
  <c r="H496" i="40"/>
  <c r="F496" i="40"/>
  <c r="H495" i="40"/>
  <c r="F495" i="40"/>
  <c r="H494" i="40"/>
  <c r="F494" i="40"/>
  <c r="H493" i="40"/>
  <c r="G493" i="40"/>
  <c r="F493" i="40"/>
  <c r="E493" i="40"/>
  <c r="D493" i="40"/>
  <c r="C493" i="40"/>
  <c r="H492" i="40"/>
  <c r="F492" i="40"/>
  <c r="H491" i="40"/>
  <c r="F491" i="40"/>
  <c r="H490" i="40"/>
  <c r="F490" i="40"/>
  <c r="H489" i="40"/>
  <c r="F489" i="40"/>
  <c r="C489" i="40"/>
  <c r="H488" i="40"/>
  <c r="F488" i="40"/>
  <c r="H487" i="40"/>
  <c r="F487" i="40"/>
  <c r="H486" i="40"/>
  <c r="F486" i="40"/>
  <c r="C486" i="40"/>
  <c r="H485" i="40"/>
  <c r="F485" i="40"/>
  <c r="H484" i="40"/>
  <c r="G484" i="40"/>
  <c r="F484" i="40"/>
  <c r="E484" i="40"/>
  <c r="D484" i="40"/>
  <c r="C484" i="40"/>
  <c r="H483" i="40"/>
  <c r="F483" i="40"/>
  <c r="H482" i="40"/>
  <c r="F482" i="40"/>
  <c r="H481" i="40"/>
  <c r="F481" i="40"/>
  <c r="H480" i="40"/>
  <c r="F480" i="40"/>
  <c r="H479" i="40"/>
  <c r="F479" i="40"/>
  <c r="H478" i="40"/>
  <c r="F478" i="40"/>
  <c r="H477" i="40"/>
  <c r="F477" i="40"/>
  <c r="H476" i="40"/>
  <c r="F476" i="40"/>
  <c r="H475" i="40"/>
  <c r="F475" i="40"/>
  <c r="H474" i="40"/>
  <c r="F474" i="40"/>
  <c r="H473" i="40"/>
  <c r="F473" i="40"/>
  <c r="H472" i="40"/>
  <c r="F472" i="40"/>
  <c r="H471" i="40"/>
  <c r="F471" i="40"/>
  <c r="H470" i="40"/>
  <c r="F470" i="40"/>
  <c r="H469" i="40"/>
  <c r="G469" i="40"/>
  <c r="F469" i="40"/>
  <c r="E469" i="40"/>
  <c r="D469" i="40"/>
  <c r="C469" i="40"/>
  <c r="H468" i="40"/>
  <c r="F468" i="40"/>
  <c r="H467" i="40"/>
  <c r="F467" i="40"/>
  <c r="C467" i="40"/>
  <c r="H466" i="40"/>
  <c r="F466" i="40"/>
  <c r="H465" i="40"/>
  <c r="F465" i="40"/>
  <c r="H464" i="40"/>
  <c r="F464" i="40"/>
  <c r="C464" i="40"/>
  <c r="H463" i="40"/>
  <c r="F463" i="40"/>
  <c r="H462" i="40"/>
  <c r="G462" i="40"/>
  <c r="F462" i="40"/>
  <c r="E462" i="40"/>
  <c r="D462" i="40"/>
  <c r="C462" i="40"/>
  <c r="H461" i="40"/>
  <c r="F461" i="40"/>
  <c r="H460" i="40"/>
  <c r="F460" i="40"/>
  <c r="H459" i="40"/>
  <c r="F459" i="40"/>
  <c r="H458" i="40"/>
  <c r="F458" i="40"/>
  <c r="H457" i="40"/>
  <c r="F457" i="40"/>
  <c r="H456" i="40"/>
  <c r="G456" i="40"/>
  <c r="F456" i="40"/>
  <c r="E456" i="40"/>
  <c r="D456" i="40"/>
  <c r="C456" i="40"/>
  <c r="H455" i="40"/>
  <c r="G455" i="40"/>
  <c r="F455" i="40"/>
  <c r="E455" i="40"/>
  <c r="D455" i="40"/>
  <c r="C455" i="40"/>
  <c r="H454" i="40"/>
  <c r="F454" i="40"/>
  <c r="H453" i="40"/>
  <c r="G453" i="40"/>
  <c r="F453" i="40"/>
  <c r="H452" i="40"/>
  <c r="F452" i="40"/>
  <c r="H451" i="40"/>
  <c r="F451" i="40"/>
  <c r="H450" i="40"/>
  <c r="F450" i="40"/>
  <c r="H449" i="40"/>
  <c r="G449" i="40"/>
  <c r="F449" i="40"/>
  <c r="E449" i="40"/>
  <c r="D449" i="40"/>
  <c r="C449" i="40"/>
  <c r="H448" i="40"/>
  <c r="F448" i="40"/>
  <c r="H447" i="40"/>
  <c r="F447" i="40"/>
  <c r="H446" i="40"/>
  <c r="F446" i="40"/>
  <c r="C446" i="40"/>
  <c r="H445" i="40"/>
  <c r="F445" i="40"/>
  <c r="H444" i="40"/>
  <c r="G444" i="40"/>
  <c r="F444" i="40"/>
  <c r="E444" i="40"/>
  <c r="D444" i="40"/>
  <c r="C444" i="40"/>
  <c r="H443" i="40"/>
  <c r="F443" i="40"/>
  <c r="H442" i="40"/>
  <c r="F442" i="40"/>
  <c r="H441" i="40"/>
  <c r="F441" i="40"/>
  <c r="H440" i="40"/>
  <c r="F440" i="40"/>
  <c r="H439" i="40"/>
  <c r="F439" i="40"/>
  <c r="H438" i="40"/>
  <c r="F438" i="40"/>
  <c r="H437" i="40"/>
  <c r="F437" i="40"/>
  <c r="H436" i="40"/>
  <c r="F436" i="40"/>
  <c r="H435" i="40"/>
  <c r="F435" i="40"/>
  <c r="H434" i="40"/>
  <c r="F434" i="40"/>
  <c r="H433" i="40"/>
  <c r="F433" i="40"/>
  <c r="H432" i="40"/>
  <c r="F432" i="40"/>
  <c r="H431" i="40"/>
  <c r="G431" i="40"/>
  <c r="F431" i="40"/>
  <c r="E431" i="40"/>
  <c r="D431" i="40"/>
  <c r="C431" i="40"/>
  <c r="H430" i="40"/>
  <c r="F430" i="40"/>
  <c r="H429" i="40"/>
  <c r="F429" i="40"/>
  <c r="H428" i="40"/>
  <c r="F428" i="40"/>
  <c r="H427" i="40"/>
  <c r="F427" i="40"/>
  <c r="H426" i="40"/>
  <c r="F426" i="40"/>
  <c r="H425" i="40"/>
  <c r="F425" i="40"/>
  <c r="C425" i="40"/>
  <c r="H424" i="40"/>
  <c r="F424" i="40"/>
  <c r="H423" i="40"/>
  <c r="F423" i="40"/>
  <c r="H422" i="40"/>
  <c r="F422" i="40"/>
  <c r="C422" i="40"/>
  <c r="H421" i="40"/>
  <c r="F421" i="40"/>
  <c r="H420" i="40"/>
  <c r="G420" i="40"/>
  <c r="F420" i="40"/>
  <c r="E420" i="40"/>
  <c r="D420" i="40"/>
  <c r="C420" i="40"/>
  <c r="H419" i="40"/>
  <c r="F419" i="40"/>
  <c r="H418" i="40"/>
  <c r="F418" i="40"/>
  <c r="H417" i="40"/>
  <c r="F417" i="40"/>
  <c r="H416" i="40"/>
  <c r="F416" i="40"/>
  <c r="H415" i="40"/>
  <c r="F415" i="40"/>
  <c r="H414" i="40"/>
  <c r="G414" i="40"/>
  <c r="F414" i="40"/>
  <c r="E414" i="40"/>
  <c r="D414" i="40"/>
  <c r="C414" i="40"/>
  <c r="H413" i="40"/>
  <c r="F413" i="40"/>
  <c r="H412" i="40"/>
  <c r="F412" i="40"/>
  <c r="C412" i="40"/>
  <c r="H411" i="40"/>
  <c r="F411" i="40"/>
  <c r="H410" i="40"/>
  <c r="F410" i="40"/>
  <c r="C410" i="40"/>
  <c r="H409" i="40"/>
  <c r="F409" i="40"/>
  <c r="H408" i="40"/>
  <c r="G408" i="40"/>
  <c r="F408" i="40"/>
  <c r="E408" i="40"/>
  <c r="D408" i="40"/>
  <c r="C408" i="40"/>
  <c r="H407" i="40"/>
  <c r="F407" i="40"/>
  <c r="H406" i="40"/>
  <c r="F406" i="40"/>
  <c r="H405" i="40"/>
  <c r="F405" i="40"/>
  <c r="H404" i="40"/>
  <c r="F404" i="40"/>
  <c r="H403" i="40"/>
  <c r="F403" i="40"/>
  <c r="H402" i="40"/>
  <c r="F402" i="40"/>
  <c r="H401" i="40"/>
  <c r="F401" i="40"/>
  <c r="H400" i="40"/>
  <c r="F400" i="40"/>
  <c r="H399" i="40"/>
  <c r="F399" i="40"/>
  <c r="H398" i="40"/>
  <c r="G398" i="40"/>
  <c r="F398" i="40"/>
  <c r="E398" i="40"/>
  <c r="D398" i="40"/>
  <c r="C398" i="40"/>
  <c r="H397" i="40"/>
  <c r="F397" i="40"/>
  <c r="H396" i="40"/>
  <c r="F396" i="40"/>
  <c r="H395" i="40"/>
  <c r="F395" i="40"/>
  <c r="C395" i="40"/>
  <c r="H394" i="40"/>
  <c r="F394" i="40"/>
  <c r="H393" i="40"/>
  <c r="F393" i="40"/>
  <c r="H392" i="40"/>
  <c r="F392" i="40"/>
  <c r="C392" i="40"/>
  <c r="H391" i="40"/>
  <c r="F391" i="40"/>
  <c r="H390" i="40"/>
  <c r="G390" i="40"/>
  <c r="F390" i="40"/>
  <c r="E390" i="40"/>
  <c r="D390" i="40"/>
  <c r="C390" i="40"/>
  <c r="H389" i="40"/>
  <c r="F389" i="40"/>
  <c r="H388" i="40"/>
  <c r="G388" i="40"/>
  <c r="F388" i="40"/>
  <c r="H387" i="40"/>
  <c r="F387" i="40"/>
  <c r="H386" i="40"/>
  <c r="F386" i="40"/>
  <c r="H385" i="40"/>
  <c r="F385" i="40"/>
  <c r="H384" i="40"/>
  <c r="F384" i="40"/>
  <c r="H383" i="40"/>
  <c r="F383" i="40"/>
  <c r="H382" i="40"/>
  <c r="F382" i="40"/>
  <c r="H381" i="40"/>
  <c r="F381" i="40"/>
  <c r="H380" i="40"/>
  <c r="F380" i="40"/>
  <c r="H379" i="40"/>
  <c r="F379" i="40"/>
  <c r="H378" i="40"/>
  <c r="F378" i="40"/>
  <c r="H377" i="40"/>
  <c r="F377" i="40"/>
  <c r="C377" i="40"/>
  <c r="H376" i="40"/>
  <c r="F376" i="40"/>
  <c r="H375" i="40"/>
  <c r="F375" i="40"/>
  <c r="H374" i="40"/>
  <c r="F374" i="40"/>
  <c r="H373" i="40"/>
  <c r="F373" i="40"/>
  <c r="H372" i="40"/>
  <c r="F372" i="40"/>
  <c r="H371" i="40"/>
  <c r="F371" i="40"/>
  <c r="H370" i="40"/>
  <c r="F370" i="40"/>
  <c r="H369" i="40"/>
  <c r="F369" i="40"/>
  <c r="H368" i="40"/>
  <c r="F368" i="40"/>
  <c r="C368" i="40"/>
  <c r="H367" i="40"/>
  <c r="F367" i="40"/>
  <c r="H366" i="40"/>
  <c r="F366" i="40"/>
  <c r="H365" i="40"/>
  <c r="G365" i="40"/>
  <c r="F365" i="40"/>
  <c r="H364" i="40"/>
  <c r="F364" i="40"/>
  <c r="H363" i="40"/>
  <c r="F363" i="40"/>
  <c r="H362" i="40"/>
  <c r="F362" i="40"/>
  <c r="H361" i="40"/>
  <c r="G361" i="40"/>
  <c r="F361" i="40"/>
  <c r="E361" i="40"/>
  <c r="D361" i="40"/>
  <c r="C361" i="40"/>
  <c r="H360" i="40"/>
  <c r="F360" i="40"/>
  <c r="H359" i="40"/>
  <c r="F359" i="40"/>
  <c r="H358" i="40"/>
  <c r="F358" i="40"/>
  <c r="H357" i="40"/>
  <c r="F357" i="40"/>
  <c r="H356" i="40"/>
  <c r="F356" i="40"/>
  <c r="H355" i="40"/>
  <c r="F355" i="40"/>
  <c r="H354" i="40"/>
  <c r="F354" i="40"/>
  <c r="C354" i="40"/>
  <c r="H353" i="40"/>
  <c r="F353" i="40"/>
  <c r="H352" i="40"/>
  <c r="F352" i="40"/>
  <c r="H351" i="40"/>
  <c r="F351" i="40"/>
  <c r="C351" i="40"/>
  <c r="H350" i="40"/>
  <c r="F350" i="40"/>
  <c r="H349" i="40"/>
  <c r="G349" i="40"/>
  <c r="F349" i="40"/>
  <c r="E349" i="40"/>
  <c r="D349" i="40"/>
  <c r="C349" i="40"/>
  <c r="H348" i="40"/>
  <c r="F348" i="40"/>
  <c r="H347" i="40"/>
  <c r="G347" i="40"/>
  <c r="F347" i="40"/>
  <c r="E347" i="40"/>
  <c r="D347" i="40"/>
  <c r="C347" i="40"/>
  <c r="H346" i="40"/>
  <c r="F346" i="40"/>
  <c r="H345" i="40"/>
  <c r="F345" i="40"/>
  <c r="H344" i="40"/>
  <c r="F344" i="40"/>
  <c r="H343" i="40"/>
  <c r="F343" i="40"/>
  <c r="E343" i="40"/>
  <c r="D343" i="40"/>
  <c r="C343" i="40"/>
  <c r="H342" i="40"/>
  <c r="F342" i="40"/>
  <c r="H341" i="40"/>
  <c r="F341" i="40"/>
  <c r="H340" i="40"/>
  <c r="F340" i="40"/>
  <c r="H339" i="40"/>
  <c r="F339" i="40"/>
  <c r="H338" i="40"/>
  <c r="F338" i="40"/>
  <c r="D338" i="40"/>
  <c r="H337" i="40"/>
  <c r="F337" i="40"/>
  <c r="H336" i="40"/>
  <c r="F336" i="40"/>
  <c r="H335" i="40"/>
  <c r="G335" i="40"/>
  <c r="F335" i="40"/>
  <c r="E335" i="40"/>
  <c r="D335" i="40"/>
  <c r="C335" i="40"/>
  <c r="H334" i="40"/>
  <c r="F334" i="40"/>
  <c r="H333" i="40"/>
  <c r="F333" i="40"/>
  <c r="H332" i="40"/>
  <c r="F332" i="40"/>
  <c r="H331" i="40"/>
  <c r="F331" i="40"/>
  <c r="H330" i="40"/>
  <c r="F330" i="40"/>
  <c r="H329" i="40"/>
  <c r="F329" i="40"/>
  <c r="H328" i="40"/>
  <c r="F328" i="40"/>
  <c r="C328" i="40"/>
  <c r="H327" i="40"/>
  <c r="F327" i="40"/>
  <c r="H326" i="40"/>
  <c r="F326" i="40"/>
  <c r="H325" i="40"/>
  <c r="F325" i="40"/>
  <c r="C325" i="40"/>
  <c r="H324" i="40"/>
  <c r="F324" i="40"/>
  <c r="H323" i="40"/>
  <c r="G323" i="40"/>
  <c r="F323" i="40"/>
  <c r="E323" i="40"/>
  <c r="D323" i="40"/>
  <c r="C323" i="40"/>
  <c r="H322" i="40"/>
  <c r="F322" i="40"/>
  <c r="H321" i="40"/>
  <c r="F321" i="40"/>
  <c r="H320" i="40"/>
  <c r="F320" i="40"/>
  <c r="H319" i="40"/>
  <c r="F319" i="40"/>
  <c r="H318" i="40"/>
  <c r="G318" i="40"/>
  <c r="F318" i="40"/>
  <c r="E318" i="40"/>
  <c r="D318" i="40"/>
  <c r="C318" i="40"/>
  <c r="H317" i="40"/>
  <c r="F317" i="40"/>
  <c r="H316" i="40"/>
  <c r="F316" i="40"/>
  <c r="C316" i="40"/>
  <c r="H315" i="40"/>
  <c r="F315" i="40"/>
  <c r="H314" i="40"/>
  <c r="F314" i="40"/>
  <c r="H313" i="40"/>
  <c r="F313" i="40"/>
  <c r="C313" i="40"/>
  <c r="H312" i="40"/>
  <c r="F312" i="40"/>
  <c r="H311" i="40"/>
  <c r="G311" i="40"/>
  <c r="F311" i="40"/>
  <c r="E311" i="40"/>
  <c r="D311" i="40"/>
  <c r="C311" i="40"/>
  <c r="H310" i="40"/>
  <c r="F310" i="40"/>
  <c r="H309" i="40"/>
  <c r="F309" i="40"/>
  <c r="H308" i="40"/>
  <c r="G308" i="40"/>
  <c r="F308" i="40"/>
  <c r="E308" i="40"/>
  <c r="D308" i="40"/>
  <c r="C308" i="40"/>
  <c r="H307" i="40"/>
  <c r="F307" i="40"/>
  <c r="H306" i="40"/>
  <c r="F306" i="40"/>
  <c r="H305" i="40"/>
  <c r="F305" i="40"/>
  <c r="C305" i="40"/>
  <c r="H304" i="40"/>
  <c r="F304" i="40"/>
  <c r="H303" i="40"/>
  <c r="F303" i="40"/>
  <c r="H302" i="40"/>
  <c r="F302" i="40"/>
  <c r="C302" i="40"/>
  <c r="H301" i="40"/>
  <c r="F301" i="40"/>
  <c r="H300" i="40"/>
  <c r="G300" i="40"/>
  <c r="F300" i="40"/>
  <c r="E300" i="40"/>
  <c r="D300" i="40"/>
  <c r="C300" i="40"/>
  <c r="H299" i="40"/>
  <c r="F299" i="40"/>
  <c r="H298" i="40"/>
  <c r="F298" i="40"/>
  <c r="H297" i="40"/>
  <c r="F297" i="40"/>
  <c r="H296" i="40"/>
  <c r="F296" i="40"/>
  <c r="H295" i="40"/>
  <c r="F295" i="40"/>
  <c r="H294" i="40"/>
  <c r="F294" i="40"/>
  <c r="H293" i="40"/>
  <c r="G293" i="40"/>
  <c r="F293" i="40"/>
  <c r="E293" i="40"/>
  <c r="D293" i="40"/>
  <c r="C293" i="40"/>
  <c r="H292" i="40"/>
  <c r="F292" i="40"/>
  <c r="H291" i="40"/>
  <c r="F291" i="40"/>
  <c r="C291" i="40"/>
  <c r="H290" i="40"/>
  <c r="F290" i="40"/>
  <c r="H289" i="40"/>
  <c r="F289" i="40"/>
  <c r="H288" i="40"/>
  <c r="F288" i="40"/>
  <c r="C288" i="40"/>
  <c r="H287" i="40"/>
  <c r="F287" i="40"/>
  <c r="H286" i="40"/>
  <c r="G286" i="40"/>
  <c r="F286" i="40"/>
  <c r="E286" i="40"/>
  <c r="D286" i="40"/>
  <c r="C286" i="40"/>
  <c r="H285" i="40"/>
  <c r="F285" i="40"/>
  <c r="H284" i="40"/>
  <c r="F284" i="40"/>
  <c r="H283" i="40"/>
  <c r="F283" i="40"/>
  <c r="H282" i="40"/>
  <c r="G282" i="40"/>
  <c r="F282" i="40"/>
  <c r="E282" i="40"/>
  <c r="D282" i="40"/>
  <c r="C282" i="40"/>
  <c r="H281" i="40"/>
  <c r="F281" i="40"/>
  <c r="H280" i="40"/>
  <c r="F280" i="40"/>
  <c r="H279" i="40"/>
  <c r="F279" i="40"/>
  <c r="C279" i="40"/>
  <c r="H278" i="40"/>
  <c r="F278" i="40"/>
  <c r="H277" i="40"/>
  <c r="F277" i="40"/>
  <c r="H276" i="40"/>
  <c r="F276" i="40"/>
  <c r="C276" i="40"/>
  <c r="H275" i="40"/>
  <c r="F275" i="40"/>
  <c r="H274" i="40"/>
  <c r="G274" i="40"/>
  <c r="F274" i="40"/>
  <c r="E274" i="40"/>
  <c r="D274" i="40"/>
  <c r="C274" i="40"/>
  <c r="H273" i="40"/>
  <c r="F273" i="40"/>
  <c r="H272" i="40"/>
  <c r="F272" i="40"/>
  <c r="H271" i="40"/>
  <c r="F271" i="40"/>
  <c r="H270" i="40"/>
  <c r="F270" i="40"/>
  <c r="H269" i="40"/>
  <c r="F269" i="40"/>
  <c r="H268" i="40"/>
  <c r="F268" i="40"/>
  <c r="H267" i="40"/>
  <c r="G267" i="40"/>
  <c r="F267" i="40"/>
  <c r="E267" i="40"/>
  <c r="D267" i="40"/>
  <c r="C267" i="40"/>
  <c r="H266" i="40"/>
  <c r="F266" i="40"/>
  <c r="H265" i="40"/>
  <c r="F265" i="40"/>
  <c r="H264" i="40"/>
  <c r="F264" i="40"/>
  <c r="C264" i="40"/>
  <c r="H263" i="40"/>
  <c r="F263" i="40"/>
  <c r="H262" i="40"/>
  <c r="F262" i="40"/>
  <c r="C262" i="40"/>
  <c r="H261" i="40"/>
  <c r="F261" i="40"/>
  <c r="H260" i="40"/>
  <c r="G260" i="40"/>
  <c r="F260" i="40"/>
  <c r="E260" i="40"/>
  <c r="D260" i="40"/>
  <c r="C260" i="40"/>
  <c r="H259" i="40"/>
  <c r="F259" i="40"/>
  <c r="H258" i="40"/>
  <c r="F258" i="40"/>
  <c r="H257" i="40"/>
  <c r="F257" i="40"/>
  <c r="H256" i="40"/>
  <c r="F256" i="40"/>
  <c r="H255" i="40"/>
  <c r="G255" i="40"/>
  <c r="F255" i="40"/>
  <c r="E255" i="40"/>
  <c r="D255" i="40"/>
  <c r="C255" i="40"/>
  <c r="H254" i="40"/>
  <c r="F254" i="40"/>
  <c r="H253" i="40"/>
  <c r="F253" i="40"/>
  <c r="H252" i="40"/>
  <c r="F252" i="40"/>
  <c r="C252" i="40"/>
  <c r="H251" i="40"/>
  <c r="F251" i="40"/>
  <c r="H250" i="40"/>
  <c r="F250" i="40"/>
  <c r="C250" i="40"/>
  <c r="H249" i="40"/>
  <c r="F249" i="40"/>
  <c r="H248" i="40"/>
  <c r="G248" i="40"/>
  <c r="F248" i="40"/>
  <c r="E248" i="40"/>
  <c r="D248" i="40"/>
  <c r="C248" i="40"/>
  <c r="H247" i="40"/>
  <c r="F247" i="40"/>
  <c r="H246" i="40"/>
  <c r="F246" i="40"/>
  <c r="H245" i="40"/>
  <c r="F245" i="40"/>
  <c r="H244" i="40"/>
  <c r="F244" i="40"/>
  <c r="H243" i="40"/>
  <c r="F243" i="40"/>
  <c r="H242" i="40"/>
  <c r="G242" i="40"/>
  <c r="F242" i="40"/>
  <c r="E242" i="40"/>
  <c r="D242" i="40"/>
  <c r="C242" i="40"/>
  <c r="H241" i="40"/>
  <c r="F241" i="40"/>
  <c r="H240" i="40"/>
  <c r="F240" i="40"/>
  <c r="H239" i="40"/>
  <c r="F239" i="40"/>
  <c r="H238" i="40"/>
  <c r="F238" i="40"/>
  <c r="C238" i="40"/>
  <c r="H237" i="40"/>
  <c r="F237" i="40"/>
  <c r="H236" i="40"/>
  <c r="F236" i="40"/>
  <c r="H235" i="40"/>
  <c r="F235" i="40"/>
  <c r="C235" i="40"/>
  <c r="H234" i="40"/>
  <c r="F234" i="40"/>
  <c r="H233" i="40"/>
  <c r="G233" i="40"/>
  <c r="F233" i="40"/>
  <c r="E233" i="40"/>
  <c r="D233" i="40"/>
  <c r="C233" i="40"/>
  <c r="H232" i="40"/>
  <c r="F232" i="40"/>
  <c r="H231" i="40"/>
  <c r="F231" i="40"/>
  <c r="H230" i="40"/>
  <c r="F230" i="40"/>
  <c r="H229" i="40"/>
  <c r="F229" i="40"/>
  <c r="H228" i="40"/>
  <c r="F228" i="40"/>
  <c r="H227" i="40"/>
  <c r="G227" i="40"/>
  <c r="F227" i="40"/>
  <c r="E227" i="40"/>
  <c r="D227" i="40"/>
  <c r="C227" i="40"/>
  <c r="H226" i="40"/>
  <c r="F226" i="40"/>
  <c r="H225" i="40"/>
  <c r="F225" i="40"/>
  <c r="H224" i="40"/>
  <c r="F224" i="40"/>
  <c r="C224" i="40"/>
  <c r="H223" i="40"/>
  <c r="F223" i="40"/>
  <c r="H222" i="40"/>
  <c r="F222" i="40"/>
  <c r="H221" i="40"/>
  <c r="F221" i="40"/>
  <c r="C221" i="40"/>
  <c r="H220" i="40"/>
  <c r="F220" i="40"/>
  <c r="H219" i="40"/>
  <c r="G219" i="40"/>
  <c r="F219" i="40"/>
  <c r="E219" i="40"/>
  <c r="D219" i="40"/>
  <c r="C219" i="40"/>
  <c r="H218" i="40"/>
  <c r="F218" i="40"/>
  <c r="H217" i="40"/>
  <c r="F217" i="40"/>
  <c r="H216" i="40"/>
  <c r="G216" i="40"/>
  <c r="F216" i="40"/>
  <c r="E216" i="40"/>
  <c r="D216" i="40"/>
  <c r="C216" i="40"/>
  <c r="H215" i="40"/>
  <c r="F215" i="40"/>
  <c r="H214" i="40"/>
  <c r="F214" i="40"/>
  <c r="H213" i="40"/>
  <c r="F213" i="40"/>
  <c r="H212" i="40"/>
  <c r="F212" i="40"/>
  <c r="C212" i="40"/>
  <c r="H211" i="40"/>
  <c r="F211" i="40"/>
  <c r="H210" i="40"/>
  <c r="F210" i="40"/>
  <c r="H209" i="40"/>
  <c r="F209" i="40"/>
  <c r="C209" i="40"/>
  <c r="H208" i="40"/>
  <c r="F208" i="40"/>
  <c r="H207" i="40"/>
  <c r="G207" i="40"/>
  <c r="F207" i="40"/>
  <c r="E207" i="40"/>
  <c r="D207" i="40"/>
  <c r="C207" i="40"/>
  <c r="H206" i="40"/>
  <c r="F206" i="40"/>
  <c r="H205" i="40"/>
  <c r="F205" i="40"/>
  <c r="H204" i="40"/>
  <c r="F204" i="40"/>
  <c r="H203" i="40"/>
  <c r="G203" i="40"/>
  <c r="F203" i="40"/>
  <c r="E203" i="40"/>
  <c r="D203" i="40"/>
  <c r="C203" i="40"/>
  <c r="H202" i="40"/>
  <c r="F202" i="40"/>
  <c r="H201" i="40"/>
  <c r="F201" i="40"/>
  <c r="C201" i="40"/>
  <c r="H200" i="40"/>
  <c r="F200" i="40"/>
  <c r="H199" i="40"/>
  <c r="F199" i="40"/>
  <c r="H198" i="40"/>
  <c r="F198" i="40"/>
  <c r="C198" i="40"/>
  <c r="H197" i="40"/>
  <c r="F197" i="40"/>
  <c r="H196" i="40"/>
  <c r="G196" i="40"/>
  <c r="F196" i="40"/>
  <c r="E196" i="40"/>
  <c r="D196" i="40"/>
  <c r="C196" i="40"/>
  <c r="H195" i="40"/>
  <c r="F195" i="40"/>
  <c r="H194" i="40"/>
  <c r="F194" i="40"/>
  <c r="H193" i="40"/>
  <c r="F193" i="40"/>
  <c r="H192" i="40"/>
  <c r="G192" i="40"/>
  <c r="F192" i="40"/>
  <c r="E192" i="40"/>
  <c r="D192" i="40"/>
  <c r="C192" i="40"/>
  <c r="H191" i="40"/>
  <c r="F191" i="40"/>
  <c r="H190" i="40"/>
  <c r="F190" i="40"/>
  <c r="H189" i="40"/>
  <c r="F189" i="40"/>
  <c r="H188" i="40"/>
  <c r="F188" i="40"/>
  <c r="H187" i="40"/>
  <c r="F187" i="40"/>
  <c r="C187" i="40"/>
  <c r="H186" i="40"/>
  <c r="F186" i="40"/>
  <c r="H185" i="40"/>
  <c r="F185" i="40"/>
  <c r="H184" i="40"/>
  <c r="F184" i="40"/>
  <c r="C184" i="40"/>
  <c r="H183" i="40"/>
  <c r="F183" i="40"/>
  <c r="H182" i="40"/>
  <c r="G182" i="40"/>
  <c r="F182" i="40"/>
  <c r="E182" i="40"/>
  <c r="D182" i="40"/>
  <c r="C182" i="40"/>
  <c r="H181" i="40"/>
  <c r="F181" i="40"/>
  <c r="H180" i="40"/>
  <c r="F180" i="40"/>
  <c r="H179" i="40"/>
  <c r="F179" i="40"/>
  <c r="H178" i="40"/>
  <c r="G178" i="40"/>
  <c r="F178" i="40"/>
  <c r="E178" i="40"/>
  <c r="D178" i="40"/>
  <c r="C178" i="40"/>
  <c r="H177" i="40"/>
  <c r="F177" i="40"/>
  <c r="H176" i="40"/>
  <c r="F176" i="40"/>
  <c r="H175" i="40"/>
  <c r="F175" i="40"/>
  <c r="C175" i="40"/>
  <c r="H174" i="40"/>
  <c r="F174" i="40"/>
  <c r="H173" i="40"/>
  <c r="F173" i="40"/>
  <c r="H172" i="40"/>
  <c r="F172" i="40"/>
  <c r="C172" i="40"/>
  <c r="H171" i="40"/>
  <c r="F171" i="40"/>
  <c r="H170" i="40"/>
  <c r="G170" i="40"/>
  <c r="F170" i="40"/>
  <c r="E170" i="40"/>
  <c r="D170" i="40"/>
  <c r="C170" i="40"/>
  <c r="F169" i="40"/>
  <c r="F168" i="40"/>
  <c r="F167" i="40"/>
  <c r="H166" i="40"/>
  <c r="F166" i="40"/>
  <c r="H165" i="40"/>
  <c r="F165" i="40"/>
  <c r="H164" i="40"/>
  <c r="G164" i="40"/>
  <c r="F164" i="40"/>
  <c r="E164" i="40"/>
  <c r="D164" i="40"/>
  <c r="C164" i="40"/>
  <c r="H163" i="40"/>
  <c r="F163" i="40"/>
  <c r="H162" i="40"/>
  <c r="F162" i="40"/>
  <c r="H161" i="40"/>
  <c r="F161" i="40"/>
  <c r="H160" i="40"/>
  <c r="F160" i="40"/>
  <c r="H159" i="40"/>
  <c r="G159" i="40"/>
  <c r="F159" i="40"/>
  <c r="C159" i="40"/>
  <c r="H158" i="40"/>
  <c r="F158" i="40"/>
  <c r="H157" i="40"/>
  <c r="F157" i="40"/>
  <c r="H156" i="40"/>
  <c r="G156" i="40"/>
  <c r="F156" i="40"/>
  <c r="C156" i="40"/>
  <c r="H155" i="40"/>
  <c r="F155" i="40"/>
  <c r="H154" i="40"/>
  <c r="G154" i="40"/>
  <c r="F154" i="40"/>
  <c r="E154" i="40"/>
  <c r="D154" i="40"/>
  <c r="C154" i="40"/>
  <c r="H153" i="40"/>
  <c r="F153" i="40"/>
  <c r="H152" i="40"/>
  <c r="F152" i="40"/>
  <c r="H151" i="40"/>
  <c r="F151" i="40"/>
  <c r="H150" i="40"/>
  <c r="F150" i="40"/>
  <c r="H149" i="40"/>
  <c r="F149" i="40"/>
  <c r="H148" i="40"/>
  <c r="F148" i="40"/>
  <c r="H147" i="40"/>
  <c r="F147" i="40"/>
  <c r="H146" i="40"/>
  <c r="F146" i="40"/>
  <c r="H145" i="40"/>
  <c r="F145" i="40"/>
  <c r="H144" i="40"/>
  <c r="F144" i="40"/>
  <c r="H143" i="40"/>
  <c r="F143" i="40"/>
  <c r="H142" i="40"/>
  <c r="F142" i="40"/>
  <c r="H141" i="40"/>
  <c r="F141" i="40"/>
  <c r="H140" i="40"/>
  <c r="G140" i="40"/>
  <c r="F140" i="40"/>
  <c r="E140" i="40"/>
  <c r="D140" i="40"/>
  <c r="C140" i="40"/>
  <c r="H139" i="40"/>
  <c r="F139" i="40"/>
  <c r="H138" i="40"/>
  <c r="F138" i="40"/>
  <c r="H137" i="40"/>
  <c r="F137" i="40"/>
  <c r="H136" i="40"/>
  <c r="F136" i="40"/>
  <c r="H135" i="40"/>
  <c r="F135" i="40"/>
  <c r="C135" i="40"/>
  <c r="H134" i="40"/>
  <c r="F134" i="40"/>
  <c r="H133" i="40"/>
  <c r="F133" i="40"/>
  <c r="H132" i="40"/>
  <c r="F132" i="40"/>
  <c r="C132" i="40"/>
  <c r="H131" i="40"/>
  <c r="F131" i="40"/>
  <c r="H130" i="40"/>
  <c r="G130" i="40"/>
  <c r="F130" i="40"/>
  <c r="E130" i="40"/>
  <c r="D130" i="40"/>
  <c r="C130" i="40"/>
  <c r="H129" i="40"/>
  <c r="F129" i="40"/>
  <c r="H128" i="40"/>
  <c r="F128" i="40"/>
  <c r="H127" i="40"/>
  <c r="F127" i="40"/>
  <c r="H126" i="40"/>
  <c r="F126" i="40"/>
  <c r="H125" i="40"/>
  <c r="F125" i="40"/>
  <c r="H124" i="40"/>
  <c r="F124" i="40"/>
  <c r="H123" i="40"/>
  <c r="G123" i="40"/>
  <c r="F123" i="40"/>
  <c r="E123" i="40"/>
  <c r="D123" i="40"/>
  <c r="C123" i="40"/>
  <c r="H122" i="40"/>
  <c r="F122" i="40"/>
  <c r="H121" i="40"/>
  <c r="F121" i="40"/>
  <c r="H120" i="40"/>
  <c r="F120" i="40"/>
  <c r="H119" i="40"/>
  <c r="F119" i="40"/>
  <c r="H118" i="40"/>
  <c r="F118" i="40"/>
  <c r="H117" i="40"/>
  <c r="F117" i="40"/>
  <c r="H116" i="40"/>
  <c r="F116" i="40"/>
  <c r="H115" i="40"/>
  <c r="F115" i="40"/>
  <c r="C115" i="40"/>
  <c r="H114" i="40"/>
  <c r="F114" i="40"/>
  <c r="H113" i="40"/>
  <c r="F113" i="40"/>
  <c r="H112" i="40"/>
  <c r="F112" i="40"/>
  <c r="C112" i="40"/>
  <c r="H111" i="40"/>
  <c r="F111" i="40"/>
  <c r="H110" i="40"/>
  <c r="G110" i="40"/>
  <c r="F110" i="40"/>
  <c r="E110" i="40"/>
  <c r="D110" i="40"/>
  <c r="C110" i="40"/>
  <c r="H109" i="40"/>
  <c r="F109" i="40"/>
  <c r="H108" i="40"/>
  <c r="F108" i="40"/>
  <c r="H107" i="40"/>
  <c r="F107" i="40"/>
  <c r="H106" i="40"/>
  <c r="F106" i="40"/>
  <c r="H105" i="40"/>
  <c r="F105" i="40"/>
  <c r="H104" i="40"/>
  <c r="G104" i="40"/>
  <c r="F104" i="40"/>
  <c r="E104" i="40"/>
  <c r="D104" i="40"/>
  <c r="C104" i="40"/>
  <c r="H103" i="40"/>
  <c r="F103" i="40"/>
  <c r="H102" i="40"/>
  <c r="F102" i="40"/>
  <c r="H101" i="40"/>
  <c r="F101" i="40"/>
  <c r="H100" i="40"/>
  <c r="F100" i="40"/>
  <c r="C100" i="40"/>
  <c r="H99" i="40"/>
  <c r="F99" i="40"/>
  <c r="H98" i="40"/>
  <c r="F98" i="40"/>
  <c r="H97" i="40"/>
  <c r="F97" i="40"/>
  <c r="C97" i="40"/>
  <c r="H96" i="40"/>
  <c r="F96" i="40"/>
  <c r="H95" i="40"/>
  <c r="G95" i="40"/>
  <c r="F95" i="40"/>
  <c r="E95" i="40"/>
  <c r="D95" i="40"/>
  <c r="C95" i="40"/>
  <c r="H94" i="40"/>
  <c r="F94" i="40"/>
  <c r="H93" i="40"/>
  <c r="F93" i="40"/>
  <c r="H92" i="40"/>
  <c r="G92" i="40"/>
  <c r="F92" i="40"/>
  <c r="E92" i="40"/>
  <c r="D92" i="40"/>
  <c r="C92" i="40"/>
  <c r="H91" i="40"/>
  <c r="F91" i="40"/>
  <c r="H90" i="40"/>
  <c r="F90" i="40"/>
  <c r="H89" i="40"/>
  <c r="F89" i="40"/>
  <c r="H88" i="40"/>
  <c r="F88" i="40"/>
  <c r="H87" i="40"/>
  <c r="F87" i="40"/>
  <c r="H86" i="40"/>
  <c r="F86" i="40"/>
  <c r="C86" i="40"/>
  <c r="H85" i="40"/>
  <c r="F85" i="40"/>
  <c r="H84" i="40"/>
  <c r="F84" i="40"/>
  <c r="H83" i="40"/>
  <c r="F83" i="40"/>
  <c r="C83" i="40"/>
  <c r="H82" i="40"/>
  <c r="F82" i="40"/>
  <c r="H81" i="40"/>
  <c r="G81" i="40"/>
  <c r="F81" i="40"/>
  <c r="E81" i="40"/>
  <c r="D81" i="40"/>
  <c r="C81" i="40"/>
  <c r="H80" i="40"/>
  <c r="F80" i="40"/>
  <c r="H79" i="40"/>
  <c r="F79" i="40"/>
  <c r="H78" i="40"/>
  <c r="F78" i="40"/>
  <c r="H77" i="40"/>
  <c r="F77" i="40"/>
  <c r="H76" i="40"/>
  <c r="G76" i="40"/>
  <c r="F76" i="40"/>
  <c r="E76" i="40"/>
  <c r="D76" i="40"/>
  <c r="C76" i="40"/>
  <c r="H75" i="40"/>
  <c r="F75" i="40"/>
  <c r="H74" i="40"/>
  <c r="F74" i="40"/>
  <c r="H73" i="40"/>
  <c r="F73" i="40"/>
  <c r="H72" i="40"/>
  <c r="F72" i="40"/>
  <c r="H71" i="40"/>
  <c r="F71" i="40"/>
  <c r="H70" i="40"/>
  <c r="F70" i="40"/>
  <c r="C70" i="40"/>
  <c r="H69" i="40"/>
  <c r="F69" i="40"/>
  <c r="H68" i="40"/>
  <c r="F68" i="40"/>
  <c r="H67" i="40"/>
  <c r="F67" i="40"/>
  <c r="C67" i="40"/>
  <c r="H66" i="40"/>
  <c r="F66" i="40"/>
  <c r="H65" i="40"/>
  <c r="G65" i="40"/>
  <c r="F65" i="40"/>
  <c r="E65" i="40"/>
  <c r="D65" i="40"/>
  <c r="C65" i="40"/>
  <c r="H64" i="40"/>
  <c r="F64" i="40"/>
  <c r="H63" i="40"/>
  <c r="F63" i="40"/>
  <c r="H62" i="40"/>
  <c r="F62" i="40"/>
  <c r="H61" i="40"/>
  <c r="F61" i="40"/>
  <c r="H60" i="40"/>
  <c r="F60" i="40"/>
  <c r="D60" i="40"/>
  <c r="H59" i="40"/>
  <c r="F59" i="40"/>
  <c r="H58" i="40"/>
  <c r="F58" i="40"/>
  <c r="H57" i="40"/>
  <c r="F57" i="40"/>
  <c r="H56" i="40"/>
  <c r="F56" i="40"/>
  <c r="H55" i="40"/>
  <c r="G55" i="40"/>
  <c r="F55" i="40"/>
  <c r="E55" i="40"/>
  <c r="D55" i="40"/>
  <c r="C55" i="40"/>
  <c r="H54" i="40"/>
  <c r="F54" i="40"/>
  <c r="H53" i="40"/>
  <c r="F53" i="40"/>
  <c r="H52" i="40"/>
  <c r="F52" i="40"/>
  <c r="H51" i="40"/>
  <c r="F51" i="40"/>
  <c r="H50" i="40"/>
  <c r="F50" i="40"/>
  <c r="H49" i="40"/>
  <c r="F49" i="40"/>
  <c r="H48" i="40"/>
  <c r="F48" i="40"/>
  <c r="H47" i="40"/>
  <c r="F47" i="40"/>
  <c r="C47" i="40"/>
  <c r="H46" i="40"/>
  <c r="F46" i="40"/>
  <c r="H45" i="40"/>
  <c r="F45" i="40"/>
  <c r="H44" i="40"/>
  <c r="F44" i="40"/>
  <c r="C44" i="40"/>
  <c r="H43" i="40"/>
  <c r="F43" i="40"/>
  <c r="H42" i="40"/>
  <c r="G42" i="40"/>
  <c r="F42" i="40"/>
  <c r="E42" i="40"/>
  <c r="D42" i="40"/>
  <c r="C42" i="40"/>
  <c r="H41" i="40"/>
  <c r="F41" i="40"/>
  <c r="H40" i="40"/>
  <c r="F40" i="40"/>
  <c r="H39" i="40"/>
  <c r="F39" i="40"/>
  <c r="H38" i="40"/>
  <c r="G38" i="40"/>
  <c r="F38" i="40"/>
  <c r="E38" i="40"/>
  <c r="D38" i="40"/>
  <c r="C38" i="40"/>
  <c r="H37" i="40"/>
  <c r="F37" i="40"/>
  <c r="H36" i="40"/>
  <c r="F36" i="40"/>
  <c r="H35" i="40"/>
  <c r="F35" i="40"/>
  <c r="H34" i="40"/>
  <c r="F34" i="40"/>
  <c r="H33" i="40"/>
  <c r="F33" i="40"/>
  <c r="H32" i="40"/>
  <c r="F32" i="40"/>
  <c r="H31" i="40"/>
  <c r="F31" i="40"/>
  <c r="H30" i="40"/>
  <c r="F30" i="40"/>
  <c r="C30" i="40"/>
  <c r="H29" i="40"/>
  <c r="F29" i="40"/>
  <c r="H28" i="40"/>
  <c r="F28" i="40"/>
  <c r="H27" i="40"/>
  <c r="F27" i="40"/>
  <c r="C27" i="40"/>
  <c r="H26" i="40"/>
  <c r="F26" i="40"/>
  <c r="H25" i="40"/>
  <c r="G25" i="40"/>
  <c r="F25" i="40"/>
  <c r="E25" i="40"/>
  <c r="D25" i="40"/>
  <c r="C25" i="40"/>
  <c r="H24" i="40"/>
  <c r="F24" i="40"/>
  <c r="H23" i="40"/>
  <c r="F23" i="40"/>
  <c r="H22" i="40"/>
  <c r="F22" i="40"/>
  <c r="H21" i="40"/>
  <c r="F21" i="40"/>
  <c r="H20" i="40"/>
  <c r="G20" i="40"/>
  <c r="F20" i="40"/>
  <c r="E20" i="40"/>
  <c r="D20" i="40"/>
  <c r="C20" i="40"/>
  <c r="H19" i="40"/>
  <c r="F19" i="40"/>
  <c r="H18" i="40"/>
  <c r="F18" i="40"/>
  <c r="H17" i="40"/>
  <c r="F17" i="40"/>
  <c r="H16" i="40"/>
  <c r="F16" i="40"/>
  <c r="H15" i="40"/>
  <c r="F15" i="40"/>
  <c r="H14" i="40"/>
  <c r="F14" i="40"/>
  <c r="H13" i="40"/>
  <c r="F13" i="40"/>
  <c r="H12" i="40"/>
  <c r="F12" i="40"/>
  <c r="H11" i="40"/>
  <c r="F11" i="40"/>
  <c r="C11" i="40"/>
  <c r="H10" i="40"/>
  <c r="F10" i="40"/>
  <c r="H9" i="40"/>
  <c r="F9" i="40"/>
  <c r="H8" i="40"/>
  <c r="G8" i="40"/>
  <c r="F8" i="40"/>
  <c r="E8" i="40"/>
  <c r="D8" i="40"/>
  <c r="C8" i="40"/>
  <c r="H7" i="40"/>
  <c r="F7" i="40"/>
  <c r="H6" i="40"/>
  <c r="G6" i="40"/>
  <c r="F6" i="40"/>
  <c r="E6" i="40"/>
  <c r="D6" i="40"/>
  <c r="C6" i="40"/>
  <c r="H5" i="40"/>
  <c r="G5" i="40"/>
  <c r="F5" i="40"/>
  <c r="E5" i="40"/>
  <c r="D5" i="40"/>
  <c r="C5" i="40"/>
  <c r="I33" i="26"/>
  <c r="H33" i="26"/>
  <c r="G33" i="26"/>
  <c r="D33" i="26"/>
  <c r="C33" i="26"/>
  <c r="B33" i="26"/>
  <c r="I30" i="26"/>
  <c r="I27" i="26"/>
  <c r="H27" i="26"/>
  <c r="G27" i="26"/>
  <c r="D27" i="26"/>
  <c r="C27" i="26"/>
  <c r="B27" i="26"/>
  <c r="I25" i="26"/>
  <c r="I7" i="26"/>
  <c r="H7" i="26"/>
  <c r="G7" i="26"/>
  <c r="I6" i="26"/>
  <c r="H6" i="26"/>
  <c r="G6" i="26"/>
  <c r="D6" i="26"/>
  <c r="C6" i="26"/>
  <c r="B6" i="26"/>
  <c r="H821" i="44"/>
  <c r="G821" i="44"/>
  <c r="F821" i="44"/>
  <c r="H820" i="44"/>
  <c r="G820" i="44"/>
  <c r="F820" i="44"/>
  <c r="H819" i="44"/>
  <c r="G819" i="44"/>
  <c r="F819" i="44"/>
  <c r="H818" i="44"/>
  <c r="F818" i="44"/>
  <c r="H817" i="44"/>
  <c r="F817" i="44"/>
  <c r="H816" i="44"/>
  <c r="G816" i="44"/>
  <c r="F816" i="44"/>
  <c r="E816" i="44"/>
  <c r="H815" i="44"/>
  <c r="F815" i="44"/>
  <c r="E815" i="44"/>
  <c r="H814" i="44"/>
  <c r="G814" i="44"/>
  <c r="F814" i="44"/>
  <c r="H813" i="44"/>
  <c r="G813" i="44"/>
  <c r="F813" i="44"/>
  <c r="E813" i="44"/>
  <c r="H812" i="44"/>
  <c r="F812" i="44"/>
  <c r="H811" i="44"/>
  <c r="G811" i="44"/>
  <c r="F811" i="44"/>
  <c r="H810" i="44"/>
  <c r="G810" i="44"/>
  <c r="F810" i="44"/>
  <c r="H809" i="44"/>
  <c r="F809" i="44"/>
  <c r="H808" i="44"/>
  <c r="F808" i="44"/>
  <c r="H807" i="44"/>
  <c r="F807" i="44"/>
  <c r="H806" i="44"/>
  <c r="G806" i="44"/>
  <c r="F806" i="44"/>
  <c r="E806" i="44"/>
  <c r="D806" i="44"/>
  <c r="H805" i="44"/>
  <c r="G805" i="44"/>
  <c r="F805" i="44"/>
  <c r="E805" i="44"/>
  <c r="D805" i="44"/>
  <c r="C805" i="44"/>
  <c r="H804" i="44"/>
  <c r="F804" i="44"/>
  <c r="D804" i="44"/>
  <c r="H803" i="44"/>
  <c r="G803" i="44"/>
  <c r="F803" i="44"/>
  <c r="E803" i="44"/>
  <c r="D803" i="44"/>
  <c r="C803" i="44"/>
  <c r="H802" i="44"/>
  <c r="F802" i="44"/>
  <c r="H801" i="44"/>
  <c r="F801" i="44"/>
  <c r="H800" i="44"/>
  <c r="F800" i="44"/>
  <c r="H799" i="44"/>
  <c r="G799" i="44"/>
  <c r="F799" i="44"/>
  <c r="E799" i="44"/>
  <c r="D799" i="44"/>
  <c r="C799" i="44"/>
  <c r="H798" i="44"/>
  <c r="F798" i="44"/>
  <c r="H797" i="44"/>
  <c r="F797" i="44"/>
  <c r="C797" i="44"/>
  <c r="H796" i="44"/>
  <c r="F796" i="44"/>
  <c r="C796" i="44"/>
  <c r="H795" i="44"/>
  <c r="F795" i="44"/>
  <c r="H794" i="44"/>
  <c r="F794" i="44"/>
  <c r="H793" i="44"/>
  <c r="F793" i="44"/>
  <c r="H792" i="44"/>
  <c r="F792" i="44"/>
  <c r="H791" i="44"/>
  <c r="F791" i="44"/>
  <c r="H790" i="44"/>
  <c r="F790" i="44"/>
  <c r="H789" i="44"/>
  <c r="G789" i="44"/>
  <c r="F789" i="44"/>
  <c r="E789" i="44"/>
  <c r="D789" i="44"/>
  <c r="C789" i="44"/>
  <c r="H788" i="44"/>
  <c r="F788" i="44"/>
  <c r="H787" i="44"/>
  <c r="F787" i="44"/>
  <c r="C787" i="44"/>
  <c r="H786" i="44"/>
  <c r="F786" i="44"/>
  <c r="C786" i="44"/>
  <c r="H785" i="44"/>
  <c r="F785" i="44"/>
  <c r="H784" i="44"/>
  <c r="F784" i="44"/>
  <c r="H783" i="44"/>
  <c r="F783" i="44"/>
  <c r="H782" i="44"/>
  <c r="G782" i="44"/>
  <c r="F782" i="44"/>
  <c r="E782" i="44"/>
  <c r="D782" i="44"/>
  <c r="C782" i="44"/>
  <c r="H781" i="44"/>
  <c r="F781" i="44"/>
  <c r="H780" i="44"/>
  <c r="F780" i="44"/>
  <c r="H779" i="44"/>
  <c r="F779" i="44"/>
  <c r="H778" i="44"/>
  <c r="F778" i="44"/>
  <c r="H777" i="44"/>
  <c r="G777" i="44"/>
  <c r="F777" i="44"/>
  <c r="E777" i="44"/>
  <c r="D777" i="44"/>
  <c r="C777" i="44"/>
  <c r="H776" i="44"/>
  <c r="F776" i="44"/>
  <c r="H775" i="44"/>
  <c r="F775" i="44"/>
  <c r="H774" i="44"/>
  <c r="F774" i="44"/>
  <c r="H773" i="44"/>
  <c r="F773" i="44"/>
  <c r="H772" i="44"/>
  <c r="F772" i="44"/>
  <c r="H771" i="44"/>
  <c r="G771" i="44"/>
  <c r="F771" i="44"/>
  <c r="E771" i="44"/>
  <c r="D771" i="44"/>
  <c r="C771" i="44"/>
  <c r="H770" i="44"/>
  <c r="F770" i="44"/>
  <c r="H769" i="44"/>
  <c r="F769" i="44"/>
  <c r="H768" i="44"/>
  <c r="F768" i="44"/>
  <c r="H767" i="44"/>
  <c r="F767" i="44"/>
  <c r="H766" i="44"/>
  <c r="G766" i="44"/>
  <c r="F766" i="44"/>
  <c r="E766" i="44"/>
  <c r="D766" i="44"/>
  <c r="C766" i="44"/>
  <c r="H765" i="44"/>
  <c r="F765" i="44"/>
  <c r="H764" i="44"/>
  <c r="F764" i="44"/>
  <c r="C764" i="44"/>
  <c r="H763" i="44"/>
  <c r="F763" i="44"/>
  <c r="C763" i="44"/>
  <c r="H762" i="44"/>
  <c r="F762" i="44"/>
  <c r="H761" i="44"/>
  <c r="F761" i="44"/>
  <c r="H760" i="44"/>
  <c r="F760" i="44"/>
  <c r="H759" i="44"/>
  <c r="G759" i="44"/>
  <c r="F759" i="44"/>
  <c r="E759" i="44"/>
  <c r="D759" i="44"/>
  <c r="C759" i="44"/>
  <c r="H758" i="44"/>
  <c r="F758" i="44"/>
  <c r="H757" i="44"/>
  <c r="G757" i="44"/>
  <c r="F757" i="44"/>
  <c r="E757" i="44"/>
  <c r="D757" i="44"/>
  <c r="C757" i="44"/>
  <c r="H756" i="44"/>
  <c r="F756" i="44"/>
  <c r="H755" i="44"/>
  <c r="F755" i="44"/>
  <c r="H754" i="44"/>
  <c r="F754" i="44"/>
  <c r="H753" i="44"/>
  <c r="F753" i="44"/>
  <c r="H752" i="44"/>
  <c r="F752" i="44"/>
  <c r="H751" i="44"/>
  <c r="F751" i="44"/>
  <c r="H750" i="44"/>
  <c r="F750" i="44"/>
  <c r="H749" i="44"/>
  <c r="G749" i="44"/>
  <c r="F749" i="44"/>
  <c r="E749" i="44"/>
  <c r="D749" i="44"/>
  <c r="C749" i="44"/>
  <c r="H748" i="44"/>
  <c r="F748" i="44"/>
  <c r="H747" i="44"/>
  <c r="F747" i="44"/>
  <c r="H746" i="44"/>
  <c r="F746" i="44"/>
  <c r="H745" i="44"/>
  <c r="F745" i="44"/>
  <c r="H744" i="44"/>
  <c r="G744" i="44"/>
  <c r="F744" i="44"/>
  <c r="E744" i="44"/>
  <c r="D744" i="44"/>
  <c r="C744" i="44"/>
  <c r="H743" i="44"/>
  <c r="F743" i="44"/>
  <c r="H742" i="44"/>
  <c r="F742" i="44"/>
  <c r="H741" i="44"/>
  <c r="F741" i="44"/>
  <c r="H740" i="44"/>
  <c r="G740" i="44"/>
  <c r="F740" i="44"/>
  <c r="E740" i="44"/>
  <c r="D740" i="44"/>
  <c r="C740" i="44"/>
  <c r="H739" i="44"/>
  <c r="F739" i="44"/>
  <c r="E739" i="44"/>
  <c r="H738" i="44"/>
  <c r="F738" i="44"/>
  <c r="H737" i="44"/>
  <c r="F737" i="44"/>
  <c r="H736" i="44"/>
  <c r="F736" i="44"/>
  <c r="H735" i="44"/>
  <c r="F735" i="44"/>
  <c r="H734" i="44"/>
  <c r="G734" i="44"/>
  <c r="F734" i="44"/>
  <c r="E734" i="44"/>
  <c r="D734" i="44"/>
  <c r="C734" i="44"/>
  <c r="H733" i="44"/>
  <c r="F733" i="44"/>
  <c r="H732" i="44"/>
  <c r="F732" i="44"/>
  <c r="H731" i="44"/>
  <c r="F731" i="44"/>
  <c r="H730" i="44"/>
  <c r="F730" i="44"/>
  <c r="D730" i="44"/>
  <c r="H729" i="44"/>
  <c r="G729" i="44"/>
  <c r="F729" i="44"/>
  <c r="E729" i="44"/>
  <c r="D729" i="44"/>
  <c r="C729" i="44"/>
  <c r="H728" i="44"/>
  <c r="F728" i="44"/>
  <c r="H727" i="44"/>
  <c r="F727" i="44"/>
  <c r="H726" i="44"/>
  <c r="F726" i="44"/>
  <c r="H725" i="44"/>
  <c r="G725" i="44"/>
  <c r="F725" i="44"/>
  <c r="E725" i="44"/>
  <c r="D725" i="44"/>
  <c r="C725" i="44"/>
  <c r="H724" i="44"/>
  <c r="F724" i="44"/>
  <c r="H723" i="44"/>
  <c r="F723" i="44"/>
  <c r="H722" i="44"/>
  <c r="F722" i="44"/>
  <c r="H721" i="44"/>
  <c r="F721" i="44"/>
  <c r="H720" i="44"/>
  <c r="G720" i="44"/>
  <c r="F720" i="44"/>
  <c r="E720" i="44"/>
  <c r="D720" i="44"/>
  <c r="C720" i="44"/>
  <c r="H719" i="44"/>
  <c r="F719" i="44"/>
  <c r="H718" i="44"/>
  <c r="F718" i="44"/>
  <c r="H717" i="44"/>
  <c r="F717" i="44"/>
  <c r="H716" i="44"/>
  <c r="F716" i="44"/>
  <c r="H715" i="44"/>
  <c r="F715" i="44"/>
  <c r="H714" i="44"/>
  <c r="F714" i="44"/>
  <c r="H713" i="44"/>
  <c r="F713" i="44"/>
  <c r="H712" i="44"/>
  <c r="F712" i="44"/>
  <c r="H711" i="44"/>
  <c r="G711" i="44"/>
  <c r="F711" i="44"/>
  <c r="E711" i="44"/>
  <c r="D711" i="44"/>
  <c r="C711" i="44"/>
  <c r="H710" i="44"/>
  <c r="F710" i="44"/>
  <c r="H709" i="44"/>
  <c r="F709" i="44"/>
  <c r="H708" i="44"/>
  <c r="F708" i="44"/>
  <c r="H707" i="44"/>
  <c r="F707" i="44"/>
  <c r="H706" i="44"/>
  <c r="G706" i="44"/>
  <c r="F706" i="44"/>
  <c r="E706" i="44"/>
  <c r="D706" i="44"/>
  <c r="C706" i="44"/>
  <c r="H705" i="44"/>
  <c r="F705" i="44"/>
  <c r="H704" i="44"/>
  <c r="F704" i="44"/>
  <c r="H703" i="44"/>
  <c r="F703" i="44"/>
  <c r="H702" i="44"/>
  <c r="F702" i="44"/>
  <c r="H701" i="44"/>
  <c r="F701" i="44"/>
  <c r="H700" i="44"/>
  <c r="G700" i="44"/>
  <c r="F700" i="44"/>
  <c r="E700" i="44"/>
  <c r="D700" i="44"/>
  <c r="C700" i="44"/>
  <c r="H699" i="44"/>
  <c r="F699" i="44"/>
  <c r="H698" i="44"/>
  <c r="F698" i="44"/>
  <c r="H697" i="44"/>
  <c r="F697" i="44"/>
  <c r="H696" i="44"/>
  <c r="F696" i="44"/>
  <c r="H695" i="44"/>
  <c r="G695" i="44"/>
  <c r="F695" i="44"/>
  <c r="E695" i="44"/>
  <c r="D695" i="44"/>
  <c r="C695" i="44"/>
  <c r="H694" i="44"/>
  <c r="F694" i="44"/>
  <c r="H693" i="44"/>
  <c r="F693" i="44"/>
  <c r="H692" i="44"/>
  <c r="F692" i="44"/>
  <c r="H691" i="44"/>
  <c r="F691" i="44"/>
  <c r="H690" i="44"/>
  <c r="F690" i="44"/>
  <c r="H689" i="44"/>
  <c r="F689" i="44"/>
  <c r="H688" i="44"/>
  <c r="F688" i="44"/>
  <c r="H687" i="44"/>
  <c r="G687" i="44"/>
  <c r="F687" i="44"/>
  <c r="E687" i="44"/>
  <c r="D687" i="44"/>
  <c r="C687" i="44"/>
  <c r="H686" i="44"/>
  <c r="F686" i="44"/>
  <c r="H685" i="44"/>
  <c r="F685" i="44"/>
  <c r="H684" i="44"/>
  <c r="F684" i="44"/>
  <c r="H683" i="44"/>
  <c r="F683" i="44"/>
  <c r="H682" i="44"/>
  <c r="G682" i="44"/>
  <c r="F682" i="44"/>
  <c r="E682" i="44"/>
  <c r="D682" i="44"/>
  <c r="C682" i="44"/>
  <c r="H681" i="44"/>
  <c r="F681" i="44"/>
  <c r="H680" i="44"/>
  <c r="F680" i="44"/>
  <c r="H679" i="44"/>
  <c r="F679" i="44"/>
  <c r="H678" i="44"/>
  <c r="F678" i="44"/>
  <c r="H677" i="44"/>
  <c r="F677" i="44"/>
  <c r="H676" i="44"/>
  <c r="F676" i="44"/>
  <c r="H675" i="44"/>
  <c r="F675" i="44"/>
  <c r="H674" i="44"/>
  <c r="F674" i="44"/>
  <c r="H673" i="44"/>
  <c r="F673" i="44"/>
  <c r="H672" i="44"/>
  <c r="F672" i="44"/>
  <c r="H671" i="44"/>
  <c r="F671" i="44"/>
  <c r="H670" i="44"/>
  <c r="F670" i="44"/>
  <c r="H669" i="44"/>
  <c r="G669" i="44"/>
  <c r="F669" i="44"/>
  <c r="E669" i="44"/>
  <c r="D669" i="44"/>
  <c r="C669" i="44"/>
  <c r="H668" i="44"/>
  <c r="F668" i="44"/>
  <c r="H667" i="44"/>
  <c r="F667" i="44"/>
  <c r="H666" i="44"/>
  <c r="F666" i="44"/>
  <c r="H665" i="44"/>
  <c r="F665" i="44"/>
  <c r="H664" i="44"/>
  <c r="G664" i="44"/>
  <c r="F664" i="44"/>
  <c r="E664" i="44"/>
  <c r="D664" i="44"/>
  <c r="C664" i="44"/>
  <c r="H663" i="44"/>
  <c r="F663" i="44"/>
  <c r="H662" i="44"/>
  <c r="F662" i="44"/>
  <c r="H661" i="44"/>
  <c r="F661" i="44"/>
  <c r="H660" i="44"/>
  <c r="F660" i="44"/>
  <c r="H659" i="44"/>
  <c r="F659" i="44"/>
  <c r="H658" i="44"/>
  <c r="F658" i="44"/>
  <c r="H657" i="44"/>
  <c r="F657" i="44"/>
  <c r="H656" i="44"/>
  <c r="F656" i="44"/>
  <c r="H655" i="44"/>
  <c r="G655" i="44"/>
  <c r="F655" i="44"/>
  <c r="E655" i="44"/>
  <c r="D655" i="44"/>
  <c r="C655" i="44"/>
  <c r="H654" i="44"/>
  <c r="F654" i="44"/>
  <c r="H653" i="44"/>
  <c r="F653" i="44"/>
  <c r="H652" i="44"/>
  <c r="F652" i="44"/>
  <c r="H651" i="44"/>
  <c r="F651" i="44"/>
  <c r="H650" i="44"/>
  <c r="G650" i="44"/>
  <c r="F650" i="44"/>
  <c r="E650" i="44"/>
  <c r="D650" i="44"/>
  <c r="C650" i="44"/>
  <c r="H649" i="44"/>
  <c r="F649" i="44"/>
  <c r="H648" i="44"/>
  <c r="F648" i="44"/>
  <c r="H647" i="44"/>
  <c r="F647" i="44"/>
  <c r="H646" i="44"/>
  <c r="F646" i="44"/>
  <c r="H645" i="44"/>
  <c r="F645" i="44"/>
  <c r="H644" i="44"/>
  <c r="F644" i="44"/>
  <c r="H643" i="44"/>
  <c r="F643" i="44"/>
  <c r="H642" i="44"/>
  <c r="F642" i="44"/>
  <c r="H641" i="44"/>
  <c r="F641" i="44"/>
  <c r="H640" i="44"/>
  <c r="F640" i="44"/>
  <c r="H639" i="44"/>
  <c r="F639" i="44"/>
  <c r="H638" i="44"/>
  <c r="F638" i="44"/>
  <c r="H637" i="44"/>
  <c r="F637" i="44"/>
  <c r="H636" i="44"/>
  <c r="F636" i="44"/>
  <c r="H635" i="44"/>
  <c r="F635" i="44"/>
  <c r="H634" i="44"/>
  <c r="F634" i="44"/>
  <c r="H633" i="44"/>
  <c r="F633" i="44"/>
  <c r="H632" i="44"/>
  <c r="F632" i="44"/>
  <c r="H631" i="44"/>
  <c r="F631" i="44"/>
  <c r="H630" i="44"/>
  <c r="F630" i="44"/>
  <c r="H629" i="44"/>
  <c r="F629" i="44"/>
  <c r="H628" i="44"/>
  <c r="F628" i="44"/>
  <c r="H627" i="44"/>
  <c r="F627" i="44"/>
  <c r="H626" i="44"/>
  <c r="F626" i="44"/>
  <c r="H625" i="44"/>
  <c r="F625" i="44"/>
  <c r="H624" i="44"/>
  <c r="F624" i="44"/>
  <c r="H623" i="44"/>
  <c r="F623" i="44"/>
  <c r="H622" i="44"/>
  <c r="F622" i="44"/>
  <c r="H621" i="44"/>
  <c r="F621" i="44"/>
  <c r="H620" i="44"/>
  <c r="F620" i="44"/>
  <c r="H619" i="44"/>
  <c r="F619" i="44"/>
  <c r="H618" i="44"/>
  <c r="F618" i="44"/>
  <c r="H617" i="44"/>
  <c r="G617" i="44"/>
  <c r="F617" i="44"/>
  <c r="E617" i="44"/>
  <c r="D617" i="44"/>
  <c r="C617" i="44"/>
  <c r="H616" i="44"/>
  <c r="F616" i="44"/>
  <c r="H615" i="44"/>
  <c r="F615" i="44"/>
  <c r="H614" i="44"/>
  <c r="F614" i="44"/>
  <c r="H613" i="44"/>
  <c r="F613" i="44"/>
  <c r="H612" i="44"/>
  <c r="F612" i="44"/>
  <c r="H611" i="44"/>
  <c r="F611" i="44"/>
  <c r="H610" i="44"/>
  <c r="F610" i="44"/>
  <c r="H609" i="44"/>
  <c r="F609" i="44"/>
  <c r="H608" i="44"/>
  <c r="F608" i="44"/>
  <c r="H607" i="44"/>
  <c r="F607" i="44"/>
  <c r="H606" i="44"/>
  <c r="F606" i="44"/>
  <c r="H605" i="44"/>
  <c r="G605" i="44"/>
  <c r="F605" i="44"/>
  <c r="E605" i="44"/>
  <c r="D605" i="44"/>
  <c r="C605" i="44"/>
  <c r="H604" i="44"/>
  <c r="F604" i="44"/>
  <c r="H603" i="44"/>
  <c r="F603" i="44"/>
  <c r="H602" i="44"/>
  <c r="F602" i="44"/>
  <c r="H601" i="44"/>
  <c r="F601" i="44"/>
  <c r="H600" i="44"/>
  <c r="G600" i="44"/>
  <c r="F600" i="44"/>
  <c r="E600" i="44"/>
  <c r="D600" i="44"/>
  <c r="C600" i="44"/>
  <c r="H599" i="44"/>
  <c r="F599" i="44"/>
  <c r="H598" i="44"/>
  <c r="F598" i="44"/>
  <c r="H597" i="44"/>
  <c r="F597" i="44"/>
  <c r="H596" i="44"/>
  <c r="F596" i="44"/>
  <c r="H595" i="44"/>
  <c r="F595" i="44"/>
  <c r="H594" i="44"/>
  <c r="F594" i="44"/>
  <c r="H593" i="44"/>
  <c r="G593" i="44"/>
  <c r="F593" i="44"/>
  <c r="E593" i="44"/>
  <c r="D593" i="44"/>
  <c r="C593" i="44"/>
  <c r="H592" i="44"/>
  <c r="G592" i="44"/>
  <c r="F592" i="44"/>
  <c r="E592" i="44"/>
  <c r="D592" i="44"/>
  <c r="H591" i="44"/>
  <c r="F591" i="44"/>
  <c r="H590" i="44"/>
  <c r="F590" i="44"/>
  <c r="H589" i="44"/>
  <c r="G589" i="44"/>
  <c r="F589" i="44"/>
  <c r="E589" i="44"/>
  <c r="D589" i="44"/>
  <c r="C589" i="44"/>
  <c r="H588" i="44"/>
  <c r="F588" i="44"/>
  <c r="H587" i="44"/>
  <c r="F587" i="44"/>
  <c r="H586" i="44"/>
  <c r="F586" i="44"/>
  <c r="H585" i="44"/>
  <c r="F585" i="44"/>
  <c r="H584" i="44"/>
  <c r="F584" i="44"/>
  <c r="H583" i="44"/>
  <c r="F583" i="44"/>
  <c r="H582" i="44"/>
  <c r="F582" i="44"/>
  <c r="H581" i="44"/>
  <c r="F581" i="44"/>
  <c r="H580" i="44"/>
  <c r="F580" i="44"/>
  <c r="H579" i="44"/>
  <c r="F579" i="44"/>
  <c r="H578" i="44"/>
  <c r="F578" i="44"/>
  <c r="H577" i="44"/>
  <c r="F577" i="44"/>
  <c r="H576" i="44"/>
  <c r="F576" i="44"/>
  <c r="H575" i="44"/>
  <c r="F575" i="44"/>
  <c r="H574" i="44"/>
  <c r="F574" i="44"/>
  <c r="H573" i="44"/>
  <c r="F573" i="44"/>
  <c r="H572" i="44"/>
  <c r="F572" i="44"/>
  <c r="H571" i="44"/>
  <c r="G571" i="44"/>
  <c r="F571" i="44"/>
  <c r="E571" i="44"/>
  <c r="D571" i="44"/>
  <c r="C571" i="44"/>
  <c r="H570" i="44"/>
  <c r="F570" i="44"/>
  <c r="H569" i="44"/>
  <c r="F569" i="44"/>
  <c r="H568" i="44"/>
  <c r="F568" i="44"/>
  <c r="H567" i="44"/>
  <c r="F567" i="44"/>
  <c r="H566" i="44"/>
  <c r="G566" i="44"/>
  <c r="F566" i="44"/>
  <c r="E566" i="44"/>
  <c r="D566" i="44"/>
  <c r="C566" i="44"/>
  <c r="H565" i="44"/>
  <c r="F565" i="44"/>
  <c r="H564" i="44"/>
  <c r="F564" i="44"/>
  <c r="H563" i="44"/>
  <c r="F563" i="44"/>
  <c r="H562" i="44"/>
  <c r="F562" i="44"/>
  <c r="H561" i="44"/>
  <c r="F561" i="44"/>
  <c r="H560" i="44"/>
  <c r="F560" i="44"/>
  <c r="H559" i="44"/>
  <c r="F559" i="44"/>
  <c r="H558" i="44"/>
  <c r="F558" i="44"/>
  <c r="H557" i="44"/>
  <c r="G557" i="44"/>
  <c r="F557" i="44"/>
  <c r="E557" i="44"/>
  <c r="D557" i="44"/>
  <c r="C557" i="44"/>
  <c r="H556" i="44"/>
  <c r="F556" i="44"/>
  <c r="H555" i="44"/>
  <c r="F555" i="44"/>
  <c r="H554" i="44"/>
  <c r="F554" i="44"/>
  <c r="H553" i="44"/>
  <c r="F553" i="44"/>
  <c r="H552" i="44"/>
  <c r="G552" i="44"/>
  <c r="F552" i="44"/>
  <c r="E552" i="44"/>
  <c r="D552" i="44"/>
  <c r="C552" i="44"/>
  <c r="H551" i="44"/>
  <c r="F551" i="44"/>
  <c r="H550" i="44"/>
  <c r="F550" i="44"/>
  <c r="H549" i="44"/>
  <c r="F549" i="44"/>
  <c r="H548" i="44"/>
  <c r="F548" i="44"/>
  <c r="H547" i="44"/>
  <c r="F547" i="44"/>
  <c r="H546" i="44"/>
  <c r="F546" i="44"/>
  <c r="H545" i="44"/>
  <c r="F545" i="44"/>
  <c r="H544" i="44"/>
  <c r="F544" i="44"/>
  <c r="H543" i="44"/>
  <c r="F543" i="44"/>
  <c r="H542" i="44"/>
  <c r="F542" i="44"/>
  <c r="H541" i="44"/>
  <c r="F541" i="44"/>
  <c r="H540" i="44"/>
  <c r="F540" i="44"/>
  <c r="H539" i="44"/>
  <c r="F539" i="44"/>
  <c r="H538" i="44"/>
  <c r="G538" i="44"/>
  <c r="F538" i="44"/>
  <c r="E538" i="44"/>
  <c r="D538" i="44"/>
  <c r="C538" i="44"/>
  <c r="H537" i="44"/>
  <c r="F537" i="44"/>
  <c r="H536" i="44"/>
  <c r="F536" i="44"/>
  <c r="H535" i="44"/>
  <c r="F535" i="44"/>
  <c r="H534" i="44"/>
  <c r="F534" i="44"/>
  <c r="H533" i="44"/>
  <c r="G533" i="44"/>
  <c r="F533" i="44"/>
  <c r="E533" i="44"/>
  <c r="D533" i="44"/>
  <c r="C533" i="44"/>
  <c r="H532" i="44"/>
  <c r="F532" i="44"/>
  <c r="H531" i="44"/>
  <c r="F531" i="44"/>
  <c r="H530" i="44"/>
  <c r="F530" i="44"/>
  <c r="H529" i="44"/>
  <c r="F529" i="44"/>
  <c r="H528" i="44"/>
  <c r="F528" i="44"/>
  <c r="H527" i="44"/>
  <c r="F527" i="44"/>
  <c r="H526" i="44"/>
  <c r="F526" i="44"/>
  <c r="H525" i="44"/>
  <c r="F525" i="44"/>
  <c r="H524" i="44"/>
  <c r="F524" i="44"/>
  <c r="H523" i="44"/>
  <c r="F523" i="44"/>
  <c r="H522" i="44"/>
  <c r="F522" i="44"/>
  <c r="H521" i="44"/>
  <c r="F521" i="44"/>
  <c r="H520" i="44"/>
  <c r="G520" i="44"/>
  <c r="F520" i="44"/>
  <c r="E520" i="44"/>
  <c r="D520" i="44"/>
  <c r="C520" i="44"/>
  <c r="H519" i="44"/>
  <c r="F519" i="44"/>
  <c r="H518" i="44"/>
  <c r="F518" i="44"/>
  <c r="H517" i="44"/>
  <c r="F517" i="44"/>
  <c r="H516" i="44"/>
  <c r="F516" i="44"/>
  <c r="H515" i="44"/>
  <c r="G515" i="44"/>
  <c r="F515" i="44"/>
  <c r="E515" i="44"/>
  <c r="D515" i="44"/>
  <c r="C515" i="44"/>
  <c r="H514" i="44"/>
  <c r="F514" i="44"/>
  <c r="H513" i="44"/>
  <c r="F513" i="44"/>
  <c r="H512" i="44"/>
  <c r="F512" i="44"/>
  <c r="H511" i="44"/>
  <c r="G511" i="44"/>
  <c r="F511" i="44"/>
  <c r="E511" i="44"/>
  <c r="D511" i="44"/>
  <c r="C511" i="44"/>
  <c r="H510" i="44"/>
  <c r="F510" i="44"/>
  <c r="H509" i="44"/>
  <c r="F509" i="44"/>
  <c r="H508" i="44"/>
  <c r="F508" i="44"/>
  <c r="H507" i="44"/>
  <c r="G507" i="44"/>
  <c r="F507" i="44"/>
  <c r="E507" i="44"/>
  <c r="D507" i="44"/>
  <c r="C507" i="44"/>
  <c r="H506" i="44"/>
  <c r="F506" i="44"/>
  <c r="H505" i="44"/>
  <c r="F505" i="44"/>
  <c r="H504" i="44"/>
  <c r="G504" i="44"/>
  <c r="F504" i="44"/>
  <c r="C504" i="44"/>
  <c r="H503" i="44"/>
  <c r="G503" i="44"/>
  <c r="F503" i="44"/>
  <c r="C503" i="44"/>
  <c r="H502" i="44"/>
  <c r="F502" i="44"/>
  <c r="H501" i="44"/>
  <c r="G501" i="44"/>
  <c r="F501" i="44"/>
  <c r="C501" i="44"/>
  <c r="H500" i="44"/>
  <c r="G500" i="44"/>
  <c r="F500" i="44"/>
  <c r="C500" i="44"/>
  <c r="H499" i="44"/>
  <c r="F499" i="44"/>
  <c r="H498" i="44"/>
  <c r="F498" i="44"/>
  <c r="H497" i="44"/>
  <c r="F497" i="44"/>
  <c r="H496" i="44"/>
  <c r="F496" i="44"/>
  <c r="H495" i="44"/>
  <c r="F495" i="44"/>
  <c r="H494" i="44"/>
  <c r="F494" i="44"/>
  <c r="H493" i="44"/>
  <c r="F493" i="44"/>
  <c r="H492" i="44"/>
  <c r="F492" i="44"/>
  <c r="H491" i="44"/>
  <c r="F491" i="44"/>
  <c r="H490" i="44"/>
  <c r="F490" i="44"/>
  <c r="H489" i="44"/>
  <c r="F489" i="44"/>
  <c r="H488" i="44"/>
  <c r="F488" i="44"/>
  <c r="H487" i="44"/>
  <c r="F487" i="44"/>
  <c r="H486" i="44"/>
  <c r="F486" i="44"/>
  <c r="H485" i="44"/>
  <c r="G485" i="44"/>
  <c r="F485" i="44"/>
  <c r="E485" i="44"/>
  <c r="D485" i="44"/>
  <c r="C485" i="44"/>
  <c r="H484" i="44"/>
  <c r="F484" i="44"/>
  <c r="H483" i="44"/>
  <c r="F483" i="44"/>
  <c r="H482" i="44"/>
  <c r="F482" i="44"/>
  <c r="H481" i="44"/>
  <c r="F481" i="44"/>
  <c r="H480" i="44"/>
  <c r="G480" i="44"/>
  <c r="F480" i="44"/>
  <c r="E480" i="44"/>
  <c r="D480" i="44"/>
  <c r="C480" i="44"/>
  <c r="H479" i="44"/>
  <c r="F479" i="44"/>
  <c r="H478" i="44"/>
  <c r="F478" i="44"/>
  <c r="H477" i="44"/>
  <c r="F477" i="44"/>
  <c r="H476" i="44"/>
  <c r="F476" i="44"/>
  <c r="H475" i="44"/>
  <c r="F475" i="44"/>
  <c r="H474" i="44"/>
  <c r="F474" i="44"/>
  <c r="H473" i="44"/>
  <c r="F473" i="44"/>
  <c r="H472" i="44"/>
  <c r="G472" i="44"/>
  <c r="F472" i="44"/>
  <c r="E472" i="44"/>
  <c r="D472" i="44"/>
  <c r="C472" i="44"/>
  <c r="H471" i="44"/>
  <c r="F471" i="44"/>
  <c r="H470" i="44"/>
  <c r="F470" i="44"/>
  <c r="H469" i="44"/>
  <c r="F469" i="44"/>
  <c r="H468" i="44"/>
  <c r="F468" i="44"/>
  <c r="H467" i="44"/>
  <c r="G467" i="44"/>
  <c r="F467" i="44"/>
  <c r="E467" i="44"/>
  <c r="D467" i="44"/>
  <c r="C467" i="44"/>
  <c r="H466" i="44"/>
  <c r="F466" i="44"/>
  <c r="H465" i="44"/>
  <c r="F465" i="44"/>
  <c r="H464" i="44"/>
  <c r="F464" i="44"/>
  <c r="H463" i="44"/>
  <c r="F463" i="44"/>
  <c r="H462" i="44"/>
  <c r="F462" i="44"/>
  <c r="H461" i="44"/>
  <c r="F461" i="44"/>
  <c r="H460" i="44"/>
  <c r="F460" i="44"/>
  <c r="H459" i="44"/>
  <c r="F459" i="44"/>
  <c r="H458" i="44"/>
  <c r="F458" i="44"/>
  <c r="H457" i="44"/>
  <c r="F457" i="44"/>
  <c r="H456" i="44"/>
  <c r="F456" i="44"/>
  <c r="H455" i="44"/>
  <c r="F455" i="44"/>
  <c r="H454" i="44"/>
  <c r="G454" i="44"/>
  <c r="F454" i="44"/>
  <c r="E454" i="44"/>
  <c r="D454" i="44"/>
  <c r="C454" i="44"/>
  <c r="H453" i="44"/>
  <c r="F453" i="44"/>
  <c r="H452" i="44"/>
  <c r="F452" i="44"/>
  <c r="H451" i="44"/>
  <c r="F451" i="44"/>
  <c r="H450" i="44"/>
  <c r="F450" i="44"/>
  <c r="H449" i="44"/>
  <c r="G449" i="44"/>
  <c r="F449" i="44"/>
  <c r="E449" i="44"/>
  <c r="D449" i="44"/>
  <c r="C449" i="44"/>
  <c r="H448" i="44"/>
  <c r="F448" i="44"/>
  <c r="H447" i="44"/>
  <c r="F447" i="44"/>
  <c r="H446" i="44"/>
  <c r="F446" i="44"/>
  <c r="H445" i="44"/>
  <c r="F445" i="44"/>
  <c r="H444" i="44"/>
  <c r="F444" i="44"/>
  <c r="H443" i="44"/>
  <c r="F443" i="44"/>
  <c r="H442" i="44"/>
  <c r="F442" i="44"/>
  <c r="H441" i="44"/>
  <c r="F441" i="44"/>
  <c r="H440" i="44"/>
  <c r="F440" i="44"/>
  <c r="H439" i="44"/>
  <c r="F439" i="44"/>
  <c r="H438" i="44"/>
  <c r="F438" i="44"/>
  <c r="H437" i="44"/>
  <c r="G437" i="44"/>
  <c r="F437" i="44"/>
  <c r="E437" i="44"/>
  <c r="D437" i="44"/>
  <c r="C437" i="44"/>
  <c r="H436" i="44"/>
  <c r="F436" i="44"/>
  <c r="H435" i="44"/>
  <c r="F435" i="44"/>
  <c r="H434" i="44"/>
  <c r="F434" i="44"/>
  <c r="H433" i="44"/>
  <c r="F433" i="44"/>
  <c r="H432" i="44"/>
  <c r="G432" i="44"/>
  <c r="F432" i="44"/>
  <c r="E432" i="44"/>
  <c r="D432" i="44"/>
  <c r="C432" i="44"/>
  <c r="H431" i="44"/>
  <c r="F431" i="44"/>
  <c r="H430" i="44"/>
  <c r="F430" i="44"/>
  <c r="H429" i="44"/>
  <c r="F429" i="44"/>
  <c r="H428" i="44"/>
  <c r="F428" i="44"/>
  <c r="H427" i="44"/>
  <c r="G427" i="44"/>
  <c r="F427" i="44"/>
  <c r="E427" i="44"/>
  <c r="D427" i="44"/>
  <c r="C427" i="44"/>
  <c r="H426" i="44"/>
  <c r="F426" i="44"/>
  <c r="H425" i="44"/>
  <c r="F425" i="44"/>
  <c r="H424" i="44"/>
  <c r="F424" i="44"/>
  <c r="H423" i="44"/>
  <c r="F423" i="44"/>
  <c r="H422" i="44"/>
  <c r="G422" i="44"/>
  <c r="F422" i="44"/>
  <c r="E422" i="44"/>
  <c r="D422" i="44"/>
  <c r="C422" i="44"/>
  <c r="H421" i="44"/>
  <c r="F421" i="44"/>
  <c r="H420" i="44"/>
  <c r="F420" i="44"/>
  <c r="H419" i="44"/>
  <c r="F419" i="44"/>
  <c r="H418" i="44"/>
  <c r="F418" i="44"/>
  <c r="H417" i="44"/>
  <c r="F417" i="44"/>
  <c r="H416" i="44"/>
  <c r="F416" i="44"/>
  <c r="H415" i="44"/>
  <c r="G415" i="44"/>
  <c r="F415" i="44"/>
  <c r="E415" i="44"/>
  <c r="D415" i="44"/>
  <c r="C415" i="44"/>
  <c r="H414" i="44"/>
  <c r="F414" i="44"/>
  <c r="H413" i="44"/>
  <c r="F413" i="44"/>
  <c r="H412" i="44"/>
  <c r="F412" i="44"/>
  <c r="H411" i="44"/>
  <c r="F411" i="44"/>
  <c r="H410" i="44"/>
  <c r="G410" i="44"/>
  <c r="F410" i="44"/>
  <c r="E410" i="44"/>
  <c r="D410" i="44"/>
  <c r="C410" i="44"/>
  <c r="H409" i="44"/>
  <c r="F409" i="44"/>
  <c r="H408" i="44"/>
  <c r="F408" i="44"/>
  <c r="H407" i="44"/>
  <c r="F407" i="44"/>
  <c r="H406" i="44"/>
  <c r="F406" i="44"/>
  <c r="H405" i="44"/>
  <c r="F405" i="44"/>
  <c r="H404" i="44"/>
  <c r="F404" i="44"/>
  <c r="H403" i="44"/>
  <c r="F403" i="44"/>
  <c r="H402" i="44"/>
  <c r="F402" i="44"/>
  <c r="H401" i="44"/>
  <c r="F401" i="44"/>
  <c r="H400" i="44"/>
  <c r="F400" i="44"/>
  <c r="H399" i="44"/>
  <c r="F399" i="44"/>
  <c r="H398" i="44"/>
  <c r="F398" i="44"/>
  <c r="H397" i="44"/>
  <c r="F397" i="44"/>
  <c r="H396" i="44"/>
  <c r="F396" i="44"/>
  <c r="H395" i="44"/>
  <c r="F395" i="44"/>
  <c r="H394" i="44"/>
  <c r="G394" i="44"/>
  <c r="F394" i="44"/>
  <c r="E394" i="44"/>
  <c r="D394" i="44"/>
  <c r="C394" i="44"/>
  <c r="H393" i="44"/>
  <c r="F393" i="44"/>
  <c r="H392" i="44"/>
  <c r="F392" i="44"/>
  <c r="H391" i="44"/>
  <c r="F391" i="44"/>
  <c r="H390" i="44"/>
  <c r="F390" i="44"/>
  <c r="H389" i="44"/>
  <c r="G389" i="44"/>
  <c r="F389" i="44"/>
  <c r="E389" i="44"/>
  <c r="D389" i="44"/>
  <c r="C389" i="44"/>
  <c r="H388" i="44"/>
  <c r="F388" i="44"/>
  <c r="H387" i="44"/>
  <c r="F387" i="44"/>
  <c r="H386" i="44"/>
  <c r="F386" i="44"/>
  <c r="H385" i="44"/>
  <c r="F385" i="44"/>
  <c r="H384" i="44"/>
  <c r="F384" i="44"/>
  <c r="H383" i="44"/>
  <c r="G383" i="44"/>
  <c r="F383" i="44"/>
  <c r="E383" i="44"/>
  <c r="D383" i="44"/>
  <c r="C383" i="44"/>
  <c r="H382" i="44"/>
  <c r="F382" i="44"/>
  <c r="H381" i="44"/>
  <c r="F381" i="44"/>
  <c r="H380" i="44"/>
  <c r="F380" i="44"/>
  <c r="H379" i="44"/>
  <c r="G379" i="44"/>
  <c r="F379" i="44"/>
  <c r="E379" i="44"/>
  <c r="D379" i="44"/>
  <c r="C379" i="44"/>
  <c r="H378" i="44"/>
  <c r="F378" i="44"/>
  <c r="H377" i="44"/>
  <c r="F377" i="44"/>
  <c r="H376" i="44"/>
  <c r="F376" i="44"/>
  <c r="H375" i="44"/>
  <c r="F375" i="44"/>
  <c r="H374" i="44"/>
  <c r="G374" i="44"/>
  <c r="F374" i="44"/>
  <c r="E374" i="44"/>
  <c r="D374" i="44"/>
  <c r="C374" i="44"/>
  <c r="H373" i="44"/>
  <c r="F373" i="44"/>
  <c r="H372" i="44"/>
  <c r="F372" i="44"/>
  <c r="H371" i="44"/>
  <c r="F371" i="44"/>
  <c r="H370" i="44"/>
  <c r="F370" i="44"/>
  <c r="H369" i="44"/>
  <c r="F369" i="44"/>
  <c r="H368" i="44"/>
  <c r="F368" i="44"/>
  <c r="H367" i="44"/>
  <c r="F367" i="44"/>
  <c r="H366" i="44"/>
  <c r="F366" i="44"/>
  <c r="H365" i="44"/>
  <c r="F365" i="44"/>
  <c r="H364" i="44"/>
  <c r="F364" i="44"/>
  <c r="H363" i="44"/>
  <c r="F363" i="44"/>
  <c r="H362" i="44"/>
  <c r="F362" i="44"/>
  <c r="H361" i="44"/>
  <c r="F361" i="44"/>
  <c r="H360" i="44"/>
  <c r="F360" i="44"/>
  <c r="H359" i="44"/>
  <c r="F359" i="44"/>
  <c r="H358" i="44"/>
  <c r="F358" i="44"/>
  <c r="H357" i="44"/>
  <c r="F357" i="44"/>
  <c r="H356" i="44"/>
  <c r="F356" i="44"/>
  <c r="H355" i="44"/>
  <c r="G355" i="44"/>
  <c r="F355" i="44"/>
  <c r="E355" i="44"/>
  <c r="D355" i="44"/>
  <c r="C355" i="44"/>
  <c r="H354" i="44"/>
  <c r="F354" i="44"/>
  <c r="H353" i="44"/>
  <c r="F353" i="44"/>
  <c r="H352" i="44"/>
  <c r="F352" i="44"/>
  <c r="H351" i="44"/>
  <c r="F351" i="44"/>
  <c r="H350" i="44"/>
  <c r="G350" i="44"/>
  <c r="F350" i="44"/>
  <c r="E350" i="44"/>
  <c r="D350" i="44"/>
  <c r="C350" i="44"/>
  <c r="H349" i="44"/>
  <c r="F349" i="44"/>
  <c r="H348" i="44"/>
  <c r="F348" i="44"/>
  <c r="H347" i="44"/>
  <c r="F347" i="44"/>
  <c r="H346" i="44"/>
  <c r="F346" i="44"/>
  <c r="H345" i="44"/>
  <c r="F345" i="44"/>
  <c r="H344" i="44"/>
  <c r="F344" i="44"/>
  <c r="H343" i="44"/>
  <c r="G343" i="44"/>
  <c r="F343" i="44"/>
  <c r="E343" i="44"/>
  <c r="D343" i="44"/>
  <c r="C343" i="44"/>
  <c r="H342" i="44"/>
  <c r="F342" i="44"/>
  <c r="H341" i="44"/>
  <c r="F341" i="44"/>
  <c r="H340" i="44"/>
  <c r="F340" i="44"/>
  <c r="H339" i="44"/>
  <c r="G339" i="44"/>
  <c r="F339" i="44"/>
  <c r="E339" i="44"/>
  <c r="D339" i="44"/>
  <c r="C339" i="44"/>
  <c r="H338" i="44"/>
  <c r="F338" i="44"/>
  <c r="H337" i="44"/>
  <c r="F337" i="44"/>
  <c r="H336" i="44"/>
  <c r="F336" i="44"/>
  <c r="H335" i="44"/>
  <c r="F335" i="44"/>
  <c r="H334" i="44"/>
  <c r="F334" i="44"/>
  <c r="H333" i="44"/>
  <c r="F333" i="44"/>
  <c r="H332" i="44"/>
  <c r="F332" i="44"/>
  <c r="H331" i="44"/>
  <c r="F331" i="44"/>
  <c r="H330" i="44"/>
  <c r="F330" i="44"/>
  <c r="H329" i="44"/>
  <c r="F329" i="44"/>
  <c r="H328" i="44"/>
  <c r="F328" i="44"/>
  <c r="H327" i="44"/>
  <c r="G327" i="44"/>
  <c r="F327" i="44"/>
  <c r="E327" i="44"/>
  <c r="D327" i="44"/>
  <c r="C327" i="44"/>
  <c r="H326" i="44"/>
  <c r="F326" i="44"/>
  <c r="H325" i="44"/>
  <c r="F325" i="44"/>
  <c r="H324" i="44"/>
  <c r="F324" i="44"/>
  <c r="H323" i="44"/>
  <c r="F323" i="44"/>
  <c r="H322" i="44"/>
  <c r="G322" i="44"/>
  <c r="F322" i="44"/>
  <c r="E322" i="44"/>
  <c r="D322" i="44"/>
  <c r="C322" i="44"/>
  <c r="H321" i="44"/>
  <c r="F321" i="44"/>
  <c r="H320" i="44"/>
  <c r="F320" i="44"/>
  <c r="H319" i="44"/>
  <c r="F319" i="44"/>
  <c r="H318" i="44"/>
  <c r="F318" i="44"/>
  <c r="H317" i="44"/>
  <c r="F317" i="44"/>
  <c r="H316" i="44"/>
  <c r="F316" i="44"/>
  <c r="H315" i="44"/>
  <c r="F315" i="44"/>
  <c r="H314" i="44"/>
  <c r="F314" i="44"/>
  <c r="H313" i="44"/>
  <c r="F313" i="44"/>
  <c r="H312" i="44"/>
  <c r="F312" i="44"/>
  <c r="H311" i="44"/>
  <c r="F311" i="44"/>
  <c r="H310" i="44"/>
  <c r="F310" i="44"/>
  <c r="H309" i="44"/>
  <c r="F309" i="44"/>
  <c r="H308" i="44"/>
  <c r="F308" i="44"/>
  <c r="H307" i="44"/>
  <c r="F307" i="44"/>
  <c r="H306" i="44"/>
  <c r="F306" i="44"/>
  <c r="H305" i="44"/>
  <c r="F305" i="44"/>
  <c r="H304" i="44"/>
  <c r="F304" i="44"/>
  <c r="H303" i="44"/>
  <c r="F303" i="44"/>
  <c r="H302" i="44"/>
  <c r="F302" i="44"/>
  <c r="H301" i="44"/>
  <c r="F301" i="44"/>
  <c r="H300" i="44"/>
  <c r="F300" i="44"/>
  <c r="H299" i="44"/>
  <c r="F299" i="44"/>
  <c r="H298" i="44"/>
  <c r="F298" i="44"/>
  <c r="H297" i="44"/>
  <c r="F297" i="44"/>
  <c r="H296" i="44"/>
  <c r="F296" i="44"/>
  <c r="H295" i="44"/>
  <c r="F295" i="44"/>
  <c r="H294" i="44"/>
  <c r="F294" i="44"/>
  <c r="H293" i="44"/>
  <c r="F293" i="44"/>
  <c r="H292" i="44"/>
  <c r="F292" i="44"/>
  <c r="H291" i="44"/>
  <c r="F291" i="44"/>
  <c r="H290" i="44"/>
  <c r="F290" i="44"/>
  <c r="H289" i="44"/>
  <c r="F289" i="44"/>
  <c r="H288" i="44"/>
  <c r="G288" i="44"/>
  <c r="F288" i="44"/>
  <c r="E288" i="44"/>
  <c r="D288" i="44"/>
  <c r="C288" i="44"/>
  <c r="H287" i="44"/>
  <c r="F287" i="44"/>
  <c r="H286" i="44"/>
  <c r="F286" i="44"/>
  <c r="H285" i="44"/>
  <c r="F285" i="44"/>
  <c r="H284" i="44"/>
  <c r="F284" i="44"/>
  <c r="H283" i="44"/>
  <c r="G283" i="44"/>
  <c r="F283" i="44"/>
  <c r="E283" i="44"/>
  <c r="D283" i="44"/>
  <c r="C283" i="44"/>
  <c r="H282" i="44"/>
  <c r="F282" i="44"/>
  <c r="H281" i="44"/>
  <c r="F281" i="44"/>
  <c r="H280" i="44"/>
  <c r="F280" i="44"/>
  <c r="H279" i="44"/>
  <c r="F279" i="44"/>
  <c r="H278" i="44"/>
  <c r="F278" i="44"/>
  <c r="H277" i="44"/>
  <c r="F277" i="44"/>
  <c r="H276" i="44"/>
  <c r="F276" i="44"/>
  <c r="H275" i="44"/>
  <c r="F275" i="44"/>
  <c r="H274" i="44"/>
  <c r="F274" i="44"/>
  <c r="H273" i="44"/>
  <c r="F273" i="44"/>
  <c r="H272" i="44"/>
  <c r="F272" i="44"/>
  <c r="H271" i="44"/>
  <c r="F271" i="44"/>
  <c r="H270" i="44"/>
  <c r="G270" i="44"/>
  <c r="F270" i="44"/>
  <c r="E270" i="44"/>
  <c r="D270" i="44"/>
  <c r="C270" i="44"/>
  <c r="H269" i="44"/>
  <c r="F269" i="44"/>
  <c r="H268" i="44"/>
  <c r="F268" i="44"/>
  <c r="H267" i="44"/>
  <c r="F267" i="44"/>
  <c r="H266" i="44"/>
  <c r="F266" i="44"/>
  <c r="H265" i="44"/>
  <c r="G265" i="44"/>
  <c r="F265" i="44"/>
  <c r="E265" i="44"/>
  <c r="D265" i="44"/>
  <c r="C265" i="44"/>
  <c r="H264" i="44"/>
  <c r="F264" i="44"/>
  <c r="H263" i="44"/>
  <c r="F263" i="44"/>
  <c r="H262" i="44"/>
  <c r="F262" i="44"/>
  <c r="H261" i="44"/>
  <c r="F261" i="44"/>
  <c r="H260" i="44"/>
  <c r="F260" i="44"/>
  <c r="H259" i="44"/>
  <c r="G259" i="44"/>
  <c r="F259" i="44"/>
  <c r="E259" i="44"/>
  <c r="D259" i="44"/>
  <c r="C259" i="44"/>
  <c r="H258" i="44"/>
  <c r="F258" i="44"/>
  <c r="H257" i="44"/>
  <c r="F257" i="44"/>
  <c r="H256" i="44"/>
  <c r="F256" i="44"/>
  <c r="H255" i="44"/>
  <c r="F255" i="44"/>
  <c r="H254" i="44"/>
  <c r="G254" i="44"/>
  <c r="F254" i="44"/>
  <c r="E254" i="44"/>
  <c r="D254" i="44"/>
  <c r="C254" i="44"/>
  <c r="H253" i="44"/>
  <c r="F253" i="44"/>
  <c r="H252" i="44"/>
  <c r="F252" i="44"/>
  <c r="H251" i="44"/>
  <c r="G251" i="44"/>
  <c r="F251" i="44"/>
  <c r="E251" i="44"/>
  <c r="D251" i="44"/>
  <c r="C251" i="44"/>
  <c r="H250" i="44"/>
  <c r="F250" i="44"/>
  <c r="H249" i="44"/>
  <c r="F249" i="44"/>
  <c r="H248" i="44"/>
  <c r="F248" i="44"/>
  <c r="H247" i="44"/>
  <c r="F247" i="44"/>
  <c r="H246" i="44"/>
  <c r="G246" i="44"/>
  <c r="F246" i="44"/>
  <c r="E246" i="44"/>
  <c r="D246" i="44"/>
  <c r="C246" i="44"/>
  <c r="H245" i="44"/>
  <c r="F245" i="44"/>
  <c r="H244" i="44"/>
  <c r="F244" i="44"/>
  <c r="H243" i="44"/>
  <c r="F243" i="44"/>
  <c r="H242" i="44"/>
  <c r="F242" i="44"/>
  <c r="H241" i="44"/>
  <c r="F241" i="44"/>
  <c r="H240" i="44"/>
  <c r="F240" i="44"/>
  <c r="H239" i="44"/>
  <c r="G239" i="44"/>
  <c r="F239" i="44"/>
  <c r="E239" i="44"/>
  <c r="D239" i="44"/>
  <c r="C239" i="44"/>
  <c r="H238" i="44"/>
  <c r="F238" i="44"/>
  <c r="H237" i="44"/>
  <c r="F237" i="44"/>
  <c r="H236" i="44"/>
  <c r="F236" i="44"/>
  <c r="H235" i="44"/>
  <c r="F235" i="44"/>
  <c r="H234" i="44"/>
  <c r="G234" i="44"/>
  <c r="F234" i="44"/>
  <c r="E234" i="44"/>
  <c r="D234" i="44"/>
  <c r="C234" i="44"/>
  <c r="H233" i="44"/>
  <c r="F233" i="44"/>
  <c r="H232" i="44"/>
  <c r="F232" i="44"/>
  <c r="H231" i="44"/>
  <c r="F231" i="44"/>
  <c r="H230" i="44"/>
  <c r="F230" i="44"/>
  <c r="H229" i="44"/>
  <c r="G229" i="44"/>
  <c r="F229" i="44"/>
  <c r="E229" i="44"/>
  <c r="D229" i="44"/>
  <c r="C229" i="44"/>
  <c r="H228" i="44"/>
  <c r="F228" i="44"/>
  <c r="H227" i="44"/>
  <c r="F227" i="44"/>
  <c r="H226" i="44"/>
  <c r="F226" i="44"/>
  <c r="H225" i="44"/>
  <c r="F225" i="44"/>
  <c r="H224" i="44"/>
  <c r="G224" i="44"/>
  <c r="F224" i="44"/>
  <c r="E224" i="44"/>
  <c r="D224" i="44"/>
  <c r="C224" i="44"/>
  <c r="H223" i="44"/>
  <c r="F223" i="44"/>
  <c r="H222" i="44"/>
  <c r="F222" i="44"/>
  <c r="H221" i="44"/>
  <c r="F221" i="44"/>
  <c r="H220" i="44"/>
  <c r="F220" i="44"/>
  <c r="H219" i="44"/>
  <c r="F219" i="44"/>
  <c r="H218" i="44"/>
  <c r="F218" i="44"/>
  <c r="H217" i="44"/>
  <c r="G217" i="44"/>
  <c r="F217" i="44"/>
  <c r="E217" i="44"/>
  <c r="D217" i="44"/>
  <c r="C217" i="44"/>
  <c r="H216" i="44"/>
  <c r="F216" i="44"/>
  <c r="H215" i="44"/>
  <c r="F215" i="44"/>
  <c r="H214" i="44"/>
  <c r="F214" i="44"/>
  <c r="H213" i="44"/>
  <c r="G213" i="44"/>
  <c r="F213" i="44"/>
  <c r="E213" i="44"/>
  <c r="D213" i="44"/>
  <c r="C213" i="44"/>
  <c r="H212" i="44"/>
  <c r="F212" i="44"/>
  <c r="H211" i="44"/>
  <c r="F211" i="44"/>
  <c r="H210" i="44"/>
  <c r="F210" i="44"/>
  <c r="H209" i="44"/>
  <c r="G209" i="44"/>
  <c r="F209" i="44"/>
  <c r="E209" i="44"/>
  <c r="D209" i="44"/>
  <c r="C209" i="44"/>
  <c r="H208" i="44"/>
  <c r="F208" i="44"/>
  <c r="H207" i="44"/>
  <c r="F207" i="44"/>
  <c r="H206" i="44"/>
  <c r="F206" i="44"/>
  <c r="H205" i="44"/>
  <c r="G205" i="44"/>
  <c r="F205" i="44"/>
  <c r="E205" i="44"/>
  <c r="D205" i="44"/>
  <c r="C205" i="44"/>
  <c r="H204" i="44"/>
  <c r="F204" i="44"/>
  <c r="H203" i="44"/>
  <c r="F203" i="44"/>
  <c r="H202" i="44"/>
  <c r="F202" i="44"/>
  <c r="H201" i="44"/>
  <c r="F201" i="44"/>
  <c r="H200" i="44"/>
  <c r="F200" i="44"/>
  <c r="H199" i="44"/>
  <c r="G199" i="44"/>
  <c r="F199" i="44"/>
  <c r="E199" i="44"/>
  <c r="D199" i="44"/>
  <c r="C199" i="44"/>
  <c r="H198" i="44"/>
  <c r="F198" i="44"/>
  <c r="H197" i="44"/>
  <c r="F197" i="44"/>
  <c r="H196" i="44"/>
  <c r="F196" i="44"/>
  <c r="H195" i="44"/>
  <c r="F195" i="44"/>
  <c r="H194" i="44"/>
  <c r="G194" i="44"/>
  <c r="F194" i="44"/>
  <c r="E194" i="44"/>
  <c r="D194" i="44"/>
  <c r="C194" i="44"/>
  <c r="H193" i="44"/>
  <c r="F193" i="44"/>
  <c r="H192" i="44"/>
  <c r="F192" i="44"/>
  <c r="H191" i="44"/>
  <c r="F191" i="44"/>
  <c r="H190" i="44"/>
  <c r="F190" i="44"/>
  <c r="H189" i="44"/>
  <c r="G189" i="44"/>
  <c r="F189" i="44"/>
  <c r="E189" i="44"/>
  <c r="D189" i="44"/>
  <c r="C189" i="44"/>
  <c r="H188" i="44"/>
  <c r="F188" i="44"/>
  <c r="H187" i="44"/>
  <c r="F187" i="44"/>
  <c r="H186" i="44"/>
  <c r="F186" i="44"/>
  <c r="H185" i="44"/>
  <c r="F185" i="44"/>
  <c r="H184" i="44"/>
  <c r="G184" i="44"/>
  <c r="F184" i="44"/>
  <c r="E184" i="44"/>
  <c r="D184" i="44"/>
  <c r="C184" i="44"/>
  <c r="H183" i="44"/>
  <c r="F183" i="44"/>
  <c r="H182" i="44"/>
  <c r="F182" i="44"/>
  <c r="H181" i="44"/>
  <c r="F181" i="44"/>
  <c r="H180" i="44"/>
  <c r="F180" i="44"/>
  <c r="H179" i="44"/>
  <c r="G179" i="44"/>
  <c r="F179" i="44"/>
  <c r="E179" i="44"/>
  <c r="D179" i="44"/>
  <c r="C179" i="44"/>
  <c r="H178" i="44"/>
  <c r="F178" i="44"/>
  <c r="H177" i="44"/>
  <c r="F177" i="44"/>
  <c r="H176" i="44"/>
  <c r="F176" i="44"/>
  <c r="H175" i="44"/>
  <c r="F175" i="44"/>
  <c r="H174" i="44"/>
  <c r="G174" i="44"/>
  <c r="F174" i="44"/>
  <c r="E174" i="44"/>
  <c r="D174" i="44"/>
  <c r="C174" i="44"/>
  <c r="H173" i="44"/>
  <c r="F173" i="44"/>
  <c r="H172" i="44"/>
  <c r="F172" i="44"/>
  <c r="H171" i="44"/>
  <c r="F171" i="44"/>
  <c r="H170" i="44"/>
  <c r="F170" i="44"/>
  <c r="H169" i="44"/>
  <c r="F169" i="44"/>
  <c r="H168" i="44"/>
  <c r="G168" i="44"/>
  <c r="F168" i="44"/>
  <c r="E168" i="44"/>
  <c r="D168" i="44"/>
  <c r="C168" i="44"/>
  <c r="H167" i="44"/>
  <c r="F167" i="44"/>
  <c r="H166" i="44"/>
  <c r="F166" i="44"/>
  <c r="H165" i="44"/>
  <c r="F165" i="44"/>
  <c r="H164" i="44"/>
  <c r="F164" i="44"/>
  <c r="H163" i="44"/>
  <c r="G163" i="44"/>
  <c r="F163" i="44"/>
  <c r="E163" i="44"/>
  <c r="D163" i="44"/>
  <c r="C163" i="44"/>
  <c r="H162" i="44"/>
  <c r="F162" i="44"/>
  <c r="H161" i="44"/>
  <c r="F161" i="44"/>
  <c r="H160" i="44"/>
  <c r="F160" i="44"/>
  <c r="H159" i="44"/>
  <c r="F159" i="44"/>
  <c r="H158" i="44"/>
  <c r="G158" i="44"/>
  <c r="F158" i="44"/>
  <c r="E158" i="44"/>
  <c r="D158" i="44"/>
  <c r="C158" i="44"/>
  <c r="H157" i="44"/>
  <c r="F157" i="44"/>
  <c r="H156" i="44"/>
  <c r="F156" i="44"/>
  <c r="H155" i="44"/>
  <c r="F155" i="44"/>
  <c r="H154" i="44"/>
  <c r="F154" i="44"/>
  <c r="H153" i="44"/>
  <c r="G153" i="44"/>
  <c r="F153" i="44"/>
  <c r="E153" i="44"/>
  <c r="D153" i="44"/>
  <c r="C153" i="44"/>
  <c r="H152" i="44"/>
  <c r="F152" i="44"/>
  <c r="H151" i="44"/>
  <c r="F151" i="44"/>
  <c r="H150" i="44"/>
  <c r="F150" i="44"/>
  <c r="H149" i="44"/>
  <c r="G149" i="44"/>
  <c r="F149" i="44"/>
  <c r="E149" i="44"/>
  <c r="D149" i="44"/>
  <c r="C149" i="44"/>
  <c r="H148" i="44"/>
  <c r="F148" i="44"/>
  <c r="H147" i="44"/>
  <c r="F147" i="44"/>
  <c r="H146" i="44"/>
  <c r="F146" i="44"/>
  <c r="H145" i="44"/>
  <c r="F145" i="44"/>
  <c r="H144" i="44"/>
  <c r="G144" i="44"/>
  <c r="F144" i="44"/>
  <c r="E144" i="44"/>
  <c r="D144" i="44"/>
  <c r="C144" i="44"/>
  <c r="H143" i="44"/>
  <c r="F143" i="44"/>
  <c r="H142" i="44"/>
  <c r="F142" i="44"/>
  <c r="H141" i="44"/>
  <c r="F141" i="44"/>
  <c r="H140" i="44"/>
  <c r="F140" i="44"/>
  <c r="H139" i="44"/>
  <c r="F139" i="44"/>
  <c r="H138" i="44"/>
  <c r="F138" i="44"/>
  <c r="H137" i="44"/>
  <c r="F137" i="44"/>
  <c r="H136" i="44"/>
  <c r="F136" i="44"/>
  <c r="H135" i="44"/>
  <c r="G135" i="44"/>
  <c r="F135" i="44"/>
  <c r="E135" i="44"/>
  <c r="D135" i="44"/>
  <c r="C135" i="44"/>
  <c r="H134" i="44"/>
  <c r="F134" i="44"/>
  <c r="H133" i="44"/>
  <c r="F133" i="44"/>
  <c r="H132" i="44"/>
  <c r="F132" i="44"/>
  <c r="H131" i="44"/>
  <c r="F131" i="44"/>
  <c r="H130" i="44"/>
  <c r="G130" i="44"/>
  <c r="F130" i="44"/>
  <c r="E130" i="44"/>
  <c r="D130" i="44"/>
  <c r="C130" i="44"/>
  <c r="H129" i="44"/>
  <c r="F129" i="44"/>
  <c r="H128" i="44"/>
  <c r="F128" i="44"/>
  <c r="H127" i="44"/>
  <c r="G127" i="44"/>
  <c r="F127" i="44"/>
  <c r="H126" i="44"/>
  <c r="F126" i="44"/>
  <c r="H125" i="44"/>
  <c r="F125" i="44"/>
  <c r="H124" i="44"/>
  <c r="F124" i="44"/>
  <c r="H123" i="44"/>
  <c r="F123" i="44"/>
  <c r="H122" i="44"/>
  <c r="F122" i="44"/>
  <c r="H121" i="44"/>
  <c r="F121" i="44"/>
  <c r="H120" i="44"/>
  <c r="F120" i="44"/>
  <c r="H119" i="44"/>
  <c r="F119" i="44"/>
  <c r="H118" i="44"/>
  <c r="F118" i="44"/>
  <c r="H117" i="44"/>
  <c r="F117" i="44"/>
  <c r="H116" i="44"/>
  <c r="F116" i="44"/>
  <c r="H115" i="44"/>
  <c r="F115" i="44"/>
  <c r="H114" i="44"/>
  <c r="F114" i="44"/>
  <c r="H113" i="44"/>
  <c r="F113" i="44"/>
  <c r="H112" i="44"/>
  <c r="F112" i="44"/>
  <c r="H111" i="44"/>
  <c r="G111" i="44"/>
  <c r="F111" i="44"/>
  <c r="E111" i="44"/>
  <c r="D111" i="44"/>
  <c r="C111" i="44"/>
  <c r="H110" i="44"/>
  <c r="F110" i="44"/>
  <c r="H109" i="44"/>
  <c r="F109" i="44"/>
  <c r="H108" i="44"/>
  <c r="F108" i="44"/>
  <c r="H107" i="44"/>
  <c r="F107" i="44"/>
  <c r="H106" i="44"/>
  <c r="G106" i="44"/>
  <c r="F106" i="44"/>
  <c r="E106" i="44"/>
  <c r="D106" i="44"/>
  <c r="C106" i="44"/>
  <c r="H105" i="44"/>
  <c r="F105" i="44"/>
  <c r="H104" i="44"/>
  <c r="F104" i="44"/>
  <c r="H103" i="44"/>
  <c r="F103" i="44"/>
  <c r="H102" i="44"/>
  <c r="F102" i="44"/>
  <c r="H101" i="44"/>
  <c r="F101" i="44"/>
  <c r="H100" i="44"/>
  <c r="F100" i="44"/>
  <c r="H99" i="44"/>
  <c r="F99" i="44"/>
  <c r="H98" i="44"/>
  <c r="F98" i="44"/>
  <c r="H97" i="44"/>
  <c r="F97" i="44"/>
  <c r="H96" i="44"/>
  <c r="F96" i="44"/>
  <c r="H95" i="44"/>
  <c r="G95" i="44"/>
  <c r="F95" i="44"/>
  <c r="E95" i="44"/>
  <c r="D95" i="44"/>
  <c r="C95" i="44"/>
  <c r="H94" i="44"/>
  <c r="F94" i="44"/>
  <c r="H93" i="44"/>
  <c r="F93" i="44"/>
  <c r="H92" i="44"/>
  <c r="F92" i="44"/>
  <c r="H91" i="44"/>
  <c r="F91" i="44"/>
  <c r="H90" i="44"/>
  <c r="G90" i="44"/>
  <c r="F90" i="44"/>
  <c r="E90" i="44"/>
  <c r="D90" i="44"/>
  <c r="C90" i="44"/>
  <c r="H89" i="44"/>
  <c r="F89" i="44"/>
  <c r="H88" i="44"/>
  <c r="F88" i="44"/>
  <c r="H87" i="44"/>
  <c r="F87" i="44"/>
  <c r="H86" i="44"/>
  <c r="F86" i="44"/>
  <c r="H85" i="44"/>
  <c r="F85" i="44"/>
  <c r="H84" i="44"/>
  <c r="G84" i="44"/>
  <c r="F84" i="44"/>
  <c r="E84" i="44"/>
  <c r="D84" i="44"/>
  <c r="C84" i="44"/>
  <c r="H83" i="44"/>
  <c r="F83" i="44"/>
  <c r="H82" i="44"/>
  <c r="F82" i="44"/>
  <c r="H81" i="44"/>
  <c r="F81" i="44"/>
  <c r="H80" i="44"/>
  <c r="F80" i="44"/>
  <c r="H79" i="44"/>
  <c r="G79" i="44"/>
  <c r="F79" i="44"/>
  <c r="E79" i="44"/>
  <c r="D79" i="44"/>
  <c r="C79" i="44"/>
  <c r="H78" i="44"/>
  <c r="F78" i="44"/>
  <c r="H77" i="44"/>
  <c r="F77" i="44"/>
  <c r="H76" i="44"/>
  <c r="F76" i="44"/>
  <c r="H75" i="44"/>
  <c r="F75" i="44"/>
  <c r="H74" i="44"/>
  <c r="F74" i="44"/>
  <c r="H73" i="44"/>
  <c r="F73" i="44"/>
  <c r="H72" i="44"/>
  <c r="F72" i="44"/>
  <c r="H71" i="44"/>
  <c r="G71" i="44"/>
  <c r="F71" i="44"/>
  <c r="E71" i="44"/>
  <c r="D71" i="44"/>
  <c r="C71" i="44"/>
  <c r="H70" i="44"/>
  <c r="F70" i="44"/>
  <c r="H69" i="44"/>
  <c r="F69" i="44"/>
  <c r="H68" i="44"/>
  <c r="F68" i="44"/>
  <c r="H67" i="44"/>
  <c r="F67" i="44"/>
  <c r="H66" i="44"/>
  <c r="G66" i="44"/>
  <c r="F66" i="44"/>
  <c r="E66" i="44"/>
  <c r="D66" i="44"/>
  <c r="C66" i="44"/>
  <c r="H65" i="44"/>
  <c r="F65" i="44"/>
  <c r="H64" i="44"/>
  <c r="F64" i="44"/>
  <c r="H63" i="44"/>
  <c r="F63" i="44"/>
  <c r="H62" i="44"/>
  <c r="F62" i="44"/>
  <c r="H61" i="44"/>
  <c r="F61" i="44"/>
  <c r="H60" i="44"/>
  <c r="F60" i="44"/>
  <c r="H59" i="44"/>
  <c r="F59" i="44"/>
  <c r="H58" i="44"/>
  <c r="F58" i="44"/>
  <c r="H57" i="44"/>
  <c r="G57" i="44"/>
  <c r="F57" i="44"/>
  <c r="E57" i="44"/>
  <c r="D57" i="44"/>
  <c r="C57" i="44"/>
  <c r="H56" i="44"/>
  <c r="F56" i="44"/>
  <c r="H55" i="44"/>
  <c r="F55" i="44"/>
  <c r="E55" i="44"/>
  <c r="D55" i="44"/>
  <c r="H54" i="44"/>
  <c r="F54" i="44"/>
  <c r="H53" i="44"/>
  <c r="F53" i="44"/>
  <c r="H52" i="44"/>
  <c r="G52" i="44"/>
  <c r="F52" i="44"/>
  <c r="E52" i="44"/>
  <c r="D52" i="44"/>
  <c r="C52" i="44"/>
  <c r="H51" i="44"/>
  <c r="F51" i="44"/>
  <c r="H50" i="44"/>
  <c r="F50" i="44"/>
  <c r="H49" i="44"/>
  <c r="F49" i="44"/>
  <c r="H48" i="44"/>
  <c r="F48" i="44"/>
  <c r="H47" i="44"/>
  <c r="F47" i="44"/>
  <c r="H46" i="44"/>
  <c r="F46" i="44"/>
  <c r="H45" i="44"/>
  <c r="F45" i="44"/>
  <c r="H44" i="44"/>
  <c r="F44" i="44"/>
  <c r="H43" i="44"/>
  <c r="F43" i="44"/>
  <c r="H42" i="44"/>
  <c r="F42" i="44"/>
  <c r="H41" i="44"/>
  <c r="F41" i="44"/>
  <c r="H40" i="44"/>
  <c r="G40" i="44"/>
  <c r="F40" i="44"/>
  <c r="E40" i="44"/>
  <c r="D40" i="44"/>
  <c r="C40" i="44"/>
  <c r="H39" i="44"/>
  <c r="F39" i="44"/>
  <c r="H38" i="44"/>
  <c r="F38" i="44"/>
  <c r="E38" i="44"/>
  <c r="D38" i="44"/>
  <c r="H37" i="44"/>
  <c r="F37" i="44"/>
  <c r="C37" i="44"/>
  <c r="H36" i="44"/>
  <c r="F36" i="44"/>
  <c r="H35" i="44"/>
  <c r="G35" i="44"/>
  <c r="F35" i="44"/>
  <c r="E35" i="44"/>
  <c r="D35" i="44"/>
  <c r="C35" i="44"/>
  <c r="H34" i="44"/>
  <c r="F34" i="44"/>
  <c r="H33" i="44"/>
  <c r="F33" i="44"/>
  <c r="H32" i="44"/>
  <c r="F32" i="44"/>
  <c r="H31" i="44"/>
  <c r="F31" i="44"/>
  <c r="H30" i="44"/>
  <c r="F30" i="44"/>
  <c r="H29" i="44"/>
  <c r="F29" i="44"/>
  <c r="H28" i="44"/>
  <c r="F28" i="44"/>
  <c r="H27" i="44"/>
  <c r="F27" i="44"/>
  <c r="H26" i="44"/>
  <c r="F26" i="44"/>
  <c r="H25" i="44"/>
  <c r="F25" i="44"/>
  <c r="C25" i="44"/>
  <c r="H24" i="44"/>
  <c r="F24" i="44"/>
  <c r="H23" i="44"/>
  <c r="G23" i="44"/>
  <c r="F23" i="44"/>
  <c r="E23" i="44"/>
  <c r="D23" i="44"/>
  <c r="H22" i="44"/>
  <c r="F22" i="44"/>
  <c r="C22" i="44"/>
  <c r="H21" i="44"/>
  <c r="F21" i="44"/>
  <c r="H20" i="44"/>
  <c r="G20" i="44"/>
  <c r="F20" i="44"/>
  <c r="E20" i="44"/>
  <c r="D20" i="44"/>
  <c r="C20" i="44"/>
  <c r="H19" i="44"/>
  <c r="F19" i="44"/>
  <c r="H18" i="44"/>
  <c r="F18" i="44"/>
  <c r="H17" i="44"/>
  <c r="F17" i="44"/>
  <c r="H16" i="44"/>
  <c r="F16" i="44"/>
  <c r="H15" i="44"/>
  <c r="F15" i="44"/>
  <c r="H14" i="44"/>
  <c r="F14" i="44"/>
  <c r="H13" i="44"/>
  <c r="F13" i="44"/>
  <c r="H12" i="44"/>
  <c r="F12" i="44"/>
  <c r="H11" i="44"/>
  <c r="F11" i="44"/>
  <c r="C11" i="44"/>
  <c r="H10" i="44"/>
  <c r="F10" i="44"/>
  <c r="H9" i="44"/>
  <c r="F9" i="44"/>
  <c r="E9" i="44"/>
  <c r="D9" i="44"/>
  <c r="H8" i="44"/>
  <c r="F8" i="44"/>
  <c r="C8" i="44"/>
  <c r="H7" i="44"/>
  <c r="F7" i="44"/>
  <c r="D7" i="44"/>
  <c r="H6" i="44"/>
  <c r="F6" i="44"/>
  <c r="E6" i="44"/>
  <c r="D6" i="44"/>
  <c r="C6" i="44"/>
  <c r="H5" i="44"/>
  <c r="G5" i="44"/>
  <c r="F5" i="44"/>
  <c r="E5" i="44"/>
  <c r="D5" i="44"/>
  <c r="C5" i="44"/>
  <c r="I5" i="46"/>
  <c r="H5" i="46"/>
  <c r="G5" i="46"/>
  <c r="F5" i="46"/>
  <c r="E5" i="46"/>
  <c r="D5" i="46"/>
  <c r="C5" i="46"/>
  <c r="I84" i="7"/>
  <c r="H84" i="7"/>
  <c r="G83" i="7"/>
  <c r="F83" i="7"/>
  <c r="E83" i="7"/>
  <c r="G82" i="7"/>
  <c r="F82" i="7"/>
  <c r="E82" i="7"/>
  <c r="G81" i="7"/>
  <c r="F81" i="7"/>
  <c r="E81" i="7"/>
  <c r="G80" i="7"/>
  <c r="F80" i="7"/>
  <c r="E80" i="7"/>
  <c r="G79" i="7"/>
  <c r="F79" i="7"/>
  <c r="E79" i="7"/>
  <c r="G78" i="7"/>
  <c r="F78" i="7"/>
  <c r="E78" i="7"/>
  <c r="H77" i="7"/>
  <c r="G77" i="7"/>
  <c r="F77" i="7"/>
  <c r="E77" i="7"/>
  <c r="H76" i="7"/>
  <c r="G76" i="7"/>
  <c r="F76" i="7"/>
  <c r="E76" i="7"/>
  <c r="H75" i="7"/>
  <c r="G75" i="7"/>
  <c r="F75" i="7"/>
  <c r="E75" i="7"/>
  <c r="G74" i="7"/>
  <c r="F74" i="7"/>
  <c r="E74" i="7"/>
  <c r="G73" i="7"/>
  <c r="F73" i="7"/>
  <c r="E73" i="7"/>
  <c r="G72" i="7"/>
  <c r="F72" i="7"/>
  <c r="E72" i="7"/>
  <c r="G71" i="7"/>
  <c r="F71" i="7"/>
  <c r="E71" i="7"/>
  <c r="G70" i="7"/>
  <c r="F70" i="7"/>
  <c r="E70" i="7"/>
  <c r="G69" i="7"/>
  <c r="F69" i="7"/>
  <c r="E69" i="7"/>
  <c r="G68" i="7"/>
  <c r="F68" i="7"/>
  <c r="E68" i="7"/>
  <c r="D68" i="7"/>
  <c r="G67" i="7"/>
  <c r="F67" i="7"/>
  <c r="E67" i="7"/>
  <c r="G66" i="7"/>
  <c r="F66" i="7"/>
  <c r="E66" i="7"/>
  <c r="G65" i="7"/>
  <c r="F65" i="7"/>
  <c r="E65" i="7"/>
  <c r="G64" i="7"/>
  <c r="F64" i="7"/>
  <c r="E64" i="7"/>
  <c r="G63" i="7"/>
  <c r="F63" i="7"/>
  <c r="E63" i="7"/>
  <c r="G62" i="7"/>
  <c r="F62" i="7"/>
  <c r="E62" i="7"/>
  <c r="G61" i="7"/>
  <c r="F61" i="7"/>
  <c r="E61" i="7"/>
  <c r="G60" i="7"/>
  <c r="F60" i="7"/>
  <c r="E60" i="7"/>
  <c r="G59" i="7"/>
  <c r="F59" i="7"/>
  <c r="E59" i="7"/>
  <c r="D59" i="7"/>
  <c r="G58" i="7"/>
  <c r="F58" i="7"/>
  <c r="E58" i="7"/>
  <c r="G57" i="7"/>
  <c r="F57" i="7"/>
  <c r="E57" i="7"/>
  <c r="G56" i="7"/>
  <c r="F56" i="7"/>
  <c r="E56" i="7"/>
  <c r="G55" i="7"/>
  <c r="F55" i="7"/>
  <c r="E55" i="7"/>
  <c r="G54" i="7"/>
  <c r="F54" i="7"/>
  <c r="E54" i="7"/>
  <c r="D54" i="7"/>
  <c r="G53" i="7"/>
  <c r="F53" i="7"/>
  <c r="E53" i="7"/>
  <c r="D53" i="7"/>
  <c r="G52" i="7"/>
  <c r="F52" i="7"/>
  <c r="E52" i="7"/>
  <c r="G51" i="7"/>
  <c r="F51" i="7"/>
  <c r="E51" i="7"/>
  <c r="G50" i="7"/>
  <c r="F50" i="7"/>
  <c r="E50" i="7"/>
  <c r="D50" i="7"/>
  <c r="G49" i="7"/>
  <c r="F49" i="7"/>
  <c r="E49" i="7"/>
  <c r="G48" i="7"/>
  <c r="F48" i="7"/>
  <c r="E48" i="7"/>
  <c r="G47" i="7"/>
  <c r="F47" i="7"/>
  <c r="E47" i="7"/>
  <c r="G46" i="7"/>
  <c r="F46" i="7"/>
  <c r="E46" i="7"/>
  <c r="G45" i="7"/>
  <c r="F45" i="7"/>
  <c r="E45" i="7"/>
  <c r="D45" i="7"/>
  <c r="G44" i="7"/>
  <c r="F44" i="7"/>
  <c r="E44" i="7"/>
  <c r="G43" i="7"/>
  <c r="F43" i="7"/>
  <c r="E43" i="7"/>
  <c r="D43" i="7"/>
  <c r="G42" i="7"/>
  <c r="F42" i="7"/>
  <c r="E42" i="7"/>
  <c r="G41" i="7"/>
  <c r="F41" i="7"/>
  <c r="E41" i="7"/>
  <c r="G40" i="7"/>
  <c r="F40" i="7"/>
  <c r="E40" i="7"/>
  <c r="G39" i="7"/>
  <c r="F39" i="7"/>
  <c r="E39" i="7"/>
  <c r="G38" i="7"/>
  <c r="F38" i="7"/>
  <c r="E38" i="7"/>
  <c r="D38" i="7"/>
  <c r="G37" i="7"/>
  <c r="F37" i="7"/>
  <c r="E37" i="7"/>
  <c r="G36" i="7"/>
  <c r="F36" i="7"/>
  <c r="E36" i="7"/>
  <c r="G35" i="7"/>
  <c r="F35" i="7"/>
  <c r="E35" i="7"/>
  <c r="D35" i="7"/>
  <c r="G34" i="7"/>
  <c r="F34" i="7"/>
  <c r="E34" i="7"/>
  <c r="G33" i="7"/>
  <c r="F33" i="7"/>
  <c r="E33" i="7"/>
  <c r="G32" i="7"/>
  <c r="F32" i="7"/>
  <c r="E32" i="7"/>
  <c r="G31" i="7"/>
  <c r="F31" i="7"/>
  <c r="E31" i="7"/>
  <c r="G30" i="7"/>
  <c r="F30" i="7"/>
  <c r="E30" i="7"/>
  <c r="G29" i="7"/>
  <c r="F29" i="7"/>
  <c r="E29" i="7"/>
  <c r="D29" i="7"/>
  <c r="G28" i="7"/>
  <c r="F28" i="7"/>
  <c r="E28" i="7"/>
  <c r="H27" i="7"/>
  <c r="G27" i="7"/>
  <c r="F27" i="7"/>
  <c r="E27" i="7"/>
  <c r="G26" i="7"/>
  <c r="F26" i="7"/>
  <c r="E26" i="7"/>
  <c r="G25" i="7"/>
  <c r="F25" i="7"/>
  <c r="E25" i="7"/>
  <c r="G24" i="7"/>
  <c r="F24" i="7"/>
  <c r="E24" i="7"/>
  <c r="D24" i="7"/>
  <c r="G23" i="7"/>
  <c r="F23" i="7"/>
  <c r="E23" i="7"/>
  <c r="G22" i="7"/>
  <c r="F22" i="7"/>
  <c r="E22" i="7"/>
  <c r="G21" i="7"/>
  <c r="F21" i="7"/>
  <c r="E21" i="7"/>
  <c r="G20" i="7"/>
  <c r="F20" i="7"/>
  <c r="E20" i="7"/>
  <c r="D20" i="7"/>
  <c r="G19" i="7"/>
  <c r="F19" i="7"/>
  <c r="E19" i="7"/>
  <c r="G18" i="7"/>
  <c r="F18" i="7"/>
  <c r="E18" i="7"/>
  <c r="G17" i="7"/>
  <c r="F17" i="7"/>
  <c r="E17" i="7"/>
  <c r="D17" i="7"/>
  <c r="G16" i="7"/>
  <c r="F16" i="7"/>
  <c r="E16" i="7"/>
  <c r="G15" i="7"/>
  <c r="F15" i="7"/>
  <c r="E15" i="7"/>
  <c r="G14" i="7"/>
  <c r="F14" i="7"/>
  <c r="E14" i="7"/>
  <c r="G13" i="7"/>
  <c r="F13" i="7"/>
  <c r="E13" i="7"/>
  <c r="D13" i="7"/>
  <c r="G12" i="7"/>
  <c r="F12" i="7"/>
  <c r="E12" i="7"/>
  <c r="G11" i="7"/>
  <c r="F11" i="7"/>
  <c r="E11" i="7"/>
  <c r="G10" i="7"/>
  <c r="F10" i="7"/>
  <c r="E10" i="7"/>
  <c r="G9" i="7"/>
  <c r="F9" i="7"/>
  <c r="E9" i="7"/>
  <c r="D9" i="7"/>
  <c r="G8" i="7"/>
  <c r="F8" i="7"/>
  <c r="E8" i="7"/>
  <c r="G7" i="7"/>
  <c r="F7" i="7"/>
  <c r="E7" i="7"/>
  <c r="D7" i="7"/>
  <c r="G6" i="7"/>
  <c r="F6" i="7"/>
  <c r="E6" i="7"/>
  <c r="I5" i="7"/>
  <c r="H5" i="7"/>
  <c r="G5" i="7"/>
  <c r="F5" i="7"/>
  <c r="E5" i="7"/>
  <c r="D5" i="7"/>
  <c r="C5" i="7"/>
  <c r="G106" i="6"/>
  <c r="F106" i="6"/>
  <c r="E106" i="6"/>
  <c r="G105" i="6"/>
  <c r="F105" i="6"/>
  <c r="E105" i="6"/>
  <c r="G104" i="6"/>
  <c r="F104" i="6"/>
  <c r="E104" i="6"/>
  <c r="G103" i="6"/>
  <c r="F103" i="6"/>
  <c r="E103" i="6"/>
  <c r="H102" i="6"/>
  <c r="G102" i="6"/>
  <c r="F102" i="6"/>
  <c r="E102" i="6"/>
  <c r="G101" i="6"/>
  <c r="F101" i="6"/>
  <c r="E101" i="6"/>
  <c r="G100" i="6"/>
  <c r="F100" i="6"/>
  <c r="E100" i="6"/>
  <c r="G99" i="6"/>
  <c r="F99" i="6"/>
  <c r="E99" i="6"/>
  <c r="G98" i="6"/>
  <c r="F98" i="6"/>
  <c r="E98" i="6"/>
  <c r="G97" i="6"/>
  <c r="F97" i="6"/>
  <c r="E97" i="6"/>
  <c r="G96" i="6"/>
  <c r="F96" i="6"/>
  <c r="E96" i="6"/>
  <c r="G95" i="6"/>
  <c r="F95" i="6"/>
  <c r="E95" i="6"/>
  <c r="G94" i="6"/>
  <c r="F94" i="6"/>
  <c r="E94" i="6"/>
  <c r="G93" i="6"/>
  <c r="F93" i="6"/>
  <c r="E93" i="6"/>
  <c r="G92" i="6"/>
  <c r="F92" i="6"/>
  <c r="E92" i="6"/>
  <c r="H91" i="6"/>
  <c r="G91" i="6"/>
  <c r="F91" i="6"/>
  <c r="E91" i="6"/>
  <c r="G90" i="6"/>
  <c r="F90" i="6"/>
  <c r="E90" i="6"/>
  <c r="G89" i="6"/>
  <c r="F89" i="6"/>
  <c r="E89" i="6"/>
  <c r="G88" i="6"/>
  <c r="F88" i="6"/>
  <c r="E88" i="6"/>
  <c r="G87" i="6"/>
  <c r="F87" i="6"/>
  <c r="E87" i="6"/>
  <c r="G86" i="6"/>
  <c r="F86" i="6"/>
  <c r="E86" i="6"/>
  <c r="G85" i="6"/>
  <c r="F85" i="6"/>
  <c r="E85" i="6"/>
  <c r="G84" i="6"/>
  <c r="F84" i="6"/>
  <c r="E84" i="6"/>
  <c r="G83" i="6"/>
  <c r="F83" i="6"/>
  <c r="E83" i="6"/>
  <c r="G82" i="6"/>
  <c r="F82" i="6"/>
  <c r="E82" i="6"/>
  <c r="G81" i="6"/>
  <c r="F81" i="6"/>
  <c r="E81" i="6"/>
  <c r="G80" i="6"/>
  <c r="F80" i="6"/>
  <c r="E80" i="6"/>
  <c r="G79" i="6"/>
  <c r="F79" i="6"/>
  <c r="E79" i="6"/>
  <c r="G78" i="6"/>
  <c r="F78" i="6"/>
  <c r="E78" i="6"/>
  <c r="H77" i="6"/>
  <c r="G77" i="6"/>
  <c r="F77" i="6"/>
  <c r="E77" i="6"/>
  <c r="H76" i="6"/>
  <c r="G76" i="6"/>
  <c r="F76" i="6"/>
  <c r="E76" i="6"/>
  <c r="H75" i="6"/>
  <c r="G75" i="6"/>
  <c r="F75" i="6"/>
  <c r="E75" i="6"/>
  <c r="G74" i="6"/>
  <c r="F74" i="6"/>
  <c r="E74" i="6"/>
  <c r="G73" i="6"/>
  <c r="F73" i="6"/>
  <c r="E73" i="6"/>
  <c r="G72" i="6"/>
  <c r="F72" i="6"/>
  <c r="E72" i="6"/>
  <c r="G71" i="6"/>
  <c r="F71" i="6"/>
  <c r="E71" i="6"/>
  <c r="G70" i="6"/>
  <c r="F70" i="6"/>
  <c r="E70" i="6"/>
  <c r="G69" i="6"/>
  <c r="F69" i="6"/>
  <c r="E69" i="6"/>
  <c r="G68" i="6"/>
  <c r="F68" i="6"/>
  <c r="E68" i="6"/>
  <c r="D68" i="6"/>
  <c r="G67" i="6"/>
  <c r="F67" i="6"/>
  <c r="E67" i="6"/>
  <c r="G66" i="6"/>
  <c r="F66" i="6"/>
  <c r="E66" i="6"/>
  <c r="G65" i="6"/>
  <c r="F65" i="6"/>
  <c r="E65" i="6"/>
  <c r="G64" i="6"/>
  <c r="F64" i="6"/>
  <c r="E64" i="6"/>
  <c r="G63" i="6"/>
  <c r="F63" i="6"/>
  <c r="E63" i="6"/>
  <c r="G62" i="6"/>
  <c r="F62" i="6"/>
  <c r="E62" i="6"/>
  <c r="G61" i="6"/>
  <c r="F61" i="6"/>
  <c r="E61" i="6"/>
  <c r="G60" i="6"/>
  <c r="F60" i="6"/>
  <c r="E60" i="6"/>
  <c r="G59" i="6"/>
  <c r="F59" i="6"/>
  <c r="E59" i="6"/>
  <c r="D59" i="6"/>
  <c r="G58" i="6"/>
  <c r="F58" i="6"/>
  <c r="E58" i="6"/>
  <c r="G57" i="6"/>
  <c r="F57" i="6"/>
  <c r="E57" i="6"/>
  <c r="G56" i="6"/>
  <c r="F56" i="6"/>
  <c r="E56" i="6"/>
  <c r="G55" i="6"/>
  <c r="F55" i="6"/>
  <c r="E55" i="6"/>
  <c r="G54" i="6"/>
  <c r="F54" i="6"/>
  <c r="E54" i="6"/>
  <c r="D54" i="6"/>
  <c r="G53" i="6"/>
  <c r="F53" i="6"/>
  <c r="E53" i="6"/>
  <c r="D53" i="6"/>
  <c r="G52" i="6"/>
  <c r="F52" i="6"/>
  <c r="E52" i="6"/>
  <c r="G51" i="6"/>
  <c r="F51" i="6"/>
  <c r="E51" i="6"/>
  <c r="G50" i="6"/>
  <c r="F50" i="6"/>
  <c r="E50" i="6"/>
  <c r="D50" i="6"/>
  <c r="G49" i="6"/>
  <c r="F49" i="6"/>
  <c r="E49" i="6"/>
  <c r="G48" i="6"/>
  <c r="F48" i="6"/>
  <c r="E48" i="6"/>
  <c r="G47" i="6"/>
  <c r="F47" i="6"/>
  <c r="E47" i="6"/>
  <c r="G46" i="6"/>
  <c r="F46" i="6"/>
  <c r="E46" i="6"/>
  <c r="G45" i="6"/>
  <c r="F45" i="6"/>
  <c r="E45" i="6"/>
  <c r="D45" i="6"/>
  <c r="G44" i="6"/>
  <c r="F44" i="6"/>
  <c r="E44" i="6"/>
  <c r="G43" i="6"/>
  <c r="F43" i="6"/>
  <c r="E43" i="6"/>
  <c r="D43" i="6"/>
  <c r="G42" i="6"/>
  <c r="F42" i="6"/>
  <c r="E42" i="6"/>
  <c r="G41" i="6"/>
  <c r="F41" i="6"/>
  <c r="E41" i="6"/>
  <c r="G40" i="6"/>
  <c r="F40" i="6"/>
  <c r="E40" i="6"/>
  <c r="G39" i="6"/>
  <c r="F39" i="6"/>
  <c r="E39" i="6"/>
  <c r="G38" i="6"/>
  <c r="F38" i="6"/>
  <c r="E38" i="6"/>
  <c r="D38" i="6"/>
  <c r="G37" i="6"/>
  <c r="F37" i="6"/>
  <c r="E37" i="6"/>
  <c r="G36" i="6"/>
  <c r="F36" i="6"/>
  <c r="E36" i="6"/>
  <c r="G35" i="6"/>
  <c r="F35" i="6"/>
  <c r="E35" i="6"/>
  <c r="D35" i="6"/>
  <c r="G34" i="6"/>
  <c r="F34" i="6"/>
  <c r="E34" i="6"/>
  <c r="G33" i="6"/>
  <c r="F33" i="6"/>
  <c r="E33" i="6"/>
  <c r="G32" i="6"/>
  <c r="F32" i="6"/>
  <c r="E32" i="6"/>
  <c r="G31" i="6"/>
  <c r="F31" i="6"/>
  <c r="E31" i="6"/>
  <c r="G30" i="6"/>
  <c r="F30" i="6"/>
  <c r="E30" i="6"/>
  <c r="G29" i="6"/>
  <c r="F29" i="6"/>
  <c r="E29" i="6"/>
  <c r="D29" i="6"/>
  <c r="G28" i="6"/>
  <c r="F28" i="6"/>
  <c r="E28" i="6"/>
  <c r="H27" i="6"/>
  <c r="G27" i="6"/>
  <c r="F27" i="6"/>
  <c r="E27" i="6"/>
  <c r="G26" i="6"/>
  <c r="F26" i="6"/>
  <c r="E26" i="6"/>
  <c r="G25" i="6"/>
  <c r="F25" i="6"/>
  <c r="E25" i="6"/>
  <c r="G24" i="6"/>
  <c r="F24" i="6"/>
  <c r="E24" i="6"/>
  <c r="D24" i="6"/>
  <c r="G23" i="6"/>
  <c r="F23" i="6"/>
  <c r="E23" i="6"/>
  <c r="G22" i="6"/>
  <c r="F22" i="6"/>
  <c r="E22" i="6"/>
  <c r="G21" i="6"/>
  <c r="F21" i="6"/>
  <c r="E21" i="6"/>
  <c r="G20" i="6"/>
  <c r="F20" i="6"/>
  <c r="E20" i="6"/>
  <c r="D20" i="6"/>
  <c r="G19" i="6"/>
  <c r="F19" i="6"/>
  <c r="E19" i="6"/>
  <c r="G18" i="6"/>
  <c r="F18" i="6"/>
  <c r="E18" i="6"/>
  <c r="G17" i="6"/>
  <c r="F17" i="6"/>
  <c r="E17" i="6"/>
  <c r="D17" i="6"/>
  <c r="G16" i="6"/>
  <c r="F16" i="6"/>
  <c r="E16" i="6"/>
  <c r="G15" i="6"/>
  <c r="F15" i="6"/>
  <c r="E15" i="6"/>
  <c r="G14" i="6"/>
  <c r="F14" i="6"/>
  <c r="E14" i="6"/>
  <c r="G13" i="6"/>
  <c r="F13" i="6"/>
  <c r="E13" i="6"/>
  <c r="D13" i="6"/>
  <c r="G12" i="6"/>
  <c r="F12" i="6"/>
  <c r="E12" i="6"/>
  <c r="G11" i="6"/>
  <c r="F11" i="6"/>
  <c r="E11" i="6"/>
  <c r="G10" i="6"/>
  <c r="F10" i="6"/>
  <c r="E10" i="6"/>
  <c r="G9" i="6"/>
  <c r="F9" i="6"/>
  <c r="E9" i="6"/>
  <c r="D9" i="6"/>
  <c r="G8" i="6"/>
  <c r="F8" i="6"/>
  <c r="E8" i="6"/>
  <c r="G7" i="6"/>
  <c r="F7" i="6"/>
  <c r="E7" i="6"/>
  <c r="D7" i="6"/>
  <c r="G6" i="6"/>
  <c r="F6" i="6"/>
  <c r="E6" i="6"/>
  <c r="J5" i="6"/>
  <c r="I5" i="6"/>
  <c r="H5" i="6"/>
  <c r="G5" i="6"/>
  <c r="F5" i="6"/>
  <c r="E5" i="6"/>
  <c r="D5" i="6"/>
  <c r="C5" i="6"/>
  <c r="D31" i="25"/>
  <c r="D30" i="25"/>
  <c r="C30" i="25"/>
  <c r="B30" i="25"/>
  <c r="D25" i="25"/>
  <c r="C25" i="25"/>
  <c r="B25" i="25"/>
  <c r="D22" i="24"/>
  <c r="C22" i="24"/>
  <c r="B22" i="24"/>
  <c r="D8" i="24"/>
  <c r="C8" i="24"/>
  <c r="B8" i="24"/>
  <c r="D4" i="24"/>
  <c r="C4" i="24"/>
  <c r="B4" i="24"/>
  <c r="D28" i="43"/>
  <c r="C28" i="43"/>
  <c r="B28" i="43"/>
  <c r="D22" i="42"/>
  <c r="B22" i="42"/>
  <c r="D15" i="42"/>
  <c r="D8" i="42"/>
  <c r="B8" i="42"/>
  <c r="D5" i="42"/>
  <c r="D4" i="42"/>
</calcChain>
</file>

<file path=xl/comments1.xml><?xml version="1.0" encoding="utf-8"?>
<comments xmlns="http://schemas.openxmlformats.org/spreadsheetml/2006/main">
  <authors>
    <author>Administrator</author>
  </authors>
  <commentList>
    <comment ref="G48" authorId="0">
      <text>
        <r>
          <rPr>
            <sz val="9"/>
            <rFont val="宋体"/>
            <family val="3"/>
            <charset val="134"/>
          </rPr>
          <t>重点交通项目支出调减800万元，</t>
        </r>
      </text>
    </comment>
  </commentList>
</comments>
</file>

<file path=xl/comments2.xml><?xml version="1.0" encoding="utf-8"?>
<comments xmlns="http://schemas.openxmlformats.org/spreadsheetml/2006/main">
  <authors>
    <author>Administrator</author>
  </authors>
  <commentList>
    <comment ref="D6" authorId="0">
      <text>
        <r>
          <rPr>
            <sz val="9"/>
            <rFont val="宋体"/>
            <family val="3"/>
            <charset val="134"/>
          </rPr>
          <t>人员经费增加</t>
        </r>
      </text>
    </comment>
    <comment ref="D7" authorId="0">
      <text>
        <r>
          <rPr>
            <sz val="9"/>
            <rFont val="宋体"/>
            <family val="3"/>
            <charset val="134"/>
          </rPr>
          <t>人员经费增加58.372616万元，从国有资本构建预算中安排15万元。</t>
        </r>
      </text>
    </comment>
    <comment ref="D8" authorId="0">
      <text>
        <r>
          <rPr>
            <sz val="9"/>
            <rFont val="宋体"/>
            <family val="3"/>
            <charset val="134"/>
          </rPr>
          <t xml:space="preserve">人员经费增加部分
</t>
        </r>
      </text>
    </comment>
    <comment ref="D9" authorId="0">
      <text>
        <r>
          <rPr>
            <sz val="9"/>
            <rFont val="宋体"/>
            <family val="3"/>
            <charset val="134"/>
          </rPr>
          <t xml:space="preserve">人员经费增加27.456317万元，另从国有资本构建预算中安排8.3万元
</t>
        </r>
      </text>
    </comment>
    <comment ref="D30" authorId="0">
      <text>
        <r>
          <rPr>
            <sz val="9"/>
            <rFont val="宋体"/>
            <family val="3"/>
            <charset val="134"/>
          </rPr>
          <t>人员经费增加</t>
        </r>
      </text>
    </comment>
    <comment ref="D40" authorId="0">
      <text>
        <r>
          <rPr>
            <sz val="9"/>
            <rFont val="宋体"/>
            <family val="3"/>
            <charset val="134"/>
          </rPr>
          <t xml:space="preserve">司法所人员下划减少人员经费
</t>
        </r>
      </text>
    </comment>
    <comment ref="D44" authorId="0">
      <text>
        <r>
          <rPr>
            <sz val="9"/>
            <rFont val="宋体"/>
            <family val="3"/>
            <charset val="134"/>
          </rPr>
          <t xml:space="preserve">国土所人员下划减少人员经费
</t>
        </r>
      </text>
    </comment>
    <comment ref="G48" authorId="0">
      <text>
        <r>
          <rPr>
            <sz val="9"/>
            <rFont val="宋体"/>
            <family val="3"/>
            <charset val="134"/>
          </rPr>
          <t>重点交通项目支出调减800万元，</t>
        </r>
      </text>
    </comment>
  </commentList>
</comments>
</file>

<file path=xl/comments3.xml><?xml version="1.0" encoding="utf-8"?>
<comments xmlns="http://schemas.openxmlformats.org/spreadsheetml/2006/main">
  <authors>
    <author>作者</author>
  </authors>
  <commentList>
    <comment ref="C49" authorId="0">
      <text>
        <r>
          <rPr>
            <sz val="9"/>
            <rFont val="宋体"/>
            <family val="3"/>
            <charset val="134"/>
          </rPr>
          <t xml:space="preserve">1正7副 
</t>
        </r>
      </text>
    </comment>
    <comment ref="B135" authorId="0">
      <text>
        <r>
          <rPr>
            <sz val="9"/>
            <rFont val="宋体"/>
            <family val="3"/>
            <charset val="134"/>
          </rPr>
          <t>经核实，书法之乡还在继续创建。</t>
        </r>
      </text>
    </comment>
    <comment ref="B136" authorId="0">
      <text>
        <r>
          <rPr>
            <sz val="9"/>
            <rFont val="宋体"/>
            <family val="3"/>
            <charset val="134"/>
          </rPr>
          <t xml:space="preserve">经核实，全国文化先进县2016年还未完成，还在继续创建。
</t>
        </r>
      </text>
    </comment>
    <comment ref="C203" authorId="0">
      <text>
        <r>
          <rPr>
            <sz val="9"/>
            <rFont val="宋体"/>
            <family val="3"/>
            <charset val="134"/>
          </rPr>
          <t>1、综合奖：考核人数2868人，人均8000元，测算得2294.4万元；2、单项：14*4.7=65.8，还有创新奖，等等，总共预计2500万元。</t>
        </r>
      </text>
    </comment>
    <comment ref="B345" authorId="0">
      <text>
        <r>
          <rPr>
            <sz val="9"/>
            <rFont val="宋体"/>
            <family val="3"/>
            <charset val="134"/>
          </rPr>
          <t xml:space="preserve">所有的说明涉及纳入财政专项管理的这种均按这种格式来调整说明。
</t>
        </r>
      </text>
    </comment>
    <comment ref="B349" authorId="0">
      <text>
        <r>
          <rPr>
            <sz val="9"/>
            <rFont val="宋体"/>
            <family val="3"/>
            <charset val="134"/>
          </rPr>
          <t xml:space="preserve">分到各单位
</t>
        </r>
      </text>
    </comment>
    <comment ref="C351" authorId="0">
      <text>
        <r>
          <rPr>
            <sz val="9"/>
            <rFont val="宋体"/>
            <family val="3"/>
            <charset val="134"/>
          </rPr>
          <t>含462万元乡镇补贴，减少了80+26.65，80万元是为了预留人员经费够3000万元，26.65是为了镇级够1.52亿元</t>
        </r>
      </text>
    </comment>
    <comment ref="B392" authorId="0">
      <text>
        <r>
          <rPr>
            <sz val="9"/>
            <rFont val="宋体"/>
            <family val="3"/>
            <charset val="134"/>
          </rPr>
          <t xml:space="preserve">分到各单位
</t>
        </r>
      </text>
    </comment>
    <comment ref="C419" authorId="0">
      <text>
        <r>
          <rPr>
            <sz val="9"/>
            <rFont val="宋体"/>
            <family val="3"/>
            <charset val="134"/>
          </rPr>
          <t xml:space="preserve">乡镇补贴3.972
</t>
        </r>
      </text>
    </comment>
    <comment ref="C459" authorId="0">
      <text>
        <r>
          <rPr>
            <sz val="9"/>
            <rFont val="宋体"/>
            <family val="3"/>
            <charset val="134"/>
          </rPr>
          <t xml:space="preserve">含乡镇补贴32.8920
</t>
        </r>
      </text>
    </comment>
    <comment ref="B508" authorId="0">
      <text>
        <r>
          <rPr>
            <sz val="9"/>
            <rFont val="宋体"/>
            <family val="3"/>
            <charset val="134"/>
          </rPr>
          <t>2016年重点工作经费预算32万元，其中创建全国双拥模范县12万元为一次性资金，本年减去。</t>
        </r>
      </text>
    </comment>
    <comment ref="B722" authorId="0">
      <text>
        <r>
          <rPr>
            <sz val="9"/>
            <rFont val="宋体"/>
            <family val="3"/>
            <charset val="134"/>
          </rPr>
          <t xml:space="preserve">分到各单位
</t>
        </r>
      </text>
    </comment>
    <comment ref="B741" authorId="0">
      <text>
        <r>
          <rPr>
            <sz val="9"/>
            <rFont val="宋体"/>
            <family val="3"/>
            <charset val="134"/>
          </rPr>
          <t>2016年预算县本级专项340万元，含设施设备运行维护费20万，汉江月河监控系统建设资金150万元。为一次性资金，故本年减少。</t>
        </r>
      </text>
    </comment>
    <comment ref="B803" authorId="0">
      <text>
        <r>
          <rPr>
            <sz val="9"/>
            <rFont val="宋体"/>
            <family val="3"/>
            <charset val="134"/>
          </rPr>
          <t xml:space="preserve">2016年预算20万元，其中有14万元为一次性资金，本年减少，因本年还要新增15万元文化文艺精品奖励基金。故此处留5万元
</t>
        </r>
      </text>
    </comment>
    <comment ref="F803" authorId="0">
      <text>
        <r>
          <rPr>
            <sz val="9"/>
            <rFont val="宋体"/>
            <family val="3"/>
            <charset val="134"/>
          </rPr>
          <t>2016年预算20万元，含一次性补助14万元，本次调减。另新增一项文艺精品奖励基金。
文艺精品奖励资金并入文学艺术创作贡献奖励资金。</t>
        </r>
      </text>
    </comment>
    <comment ref="F809" authorId="0">
      <text>
        <r>
          <rPr>
            <sz val="9"/>
            <rFont val="宋体"/>
            <family val="3"/>
            <charset val="134"/>
          </rPr>
          <t>庞主任：2015年招录了4人，2016年并未招录，再核实？剔除单位的收费安排</t>
        </r>
      </text>
    </comment>
    <comment ref="C831" authorId="0">
      <text>
        <r>
          <rPr>
            <sz val="9"/>
            <rFont val="宋体"/>
            <family val="3"/>
            <charset val="134"/>
          </rPr>
          <t xml:space="preserve">含乡镇补贴37.8万元
合疗人员经费88.0319，妇幼院173.3832，县医院895.2528，中医院232.0128
</t>
        </r>
      </text>
    </comment>
    <comment ref="B920" authorId="0">
      <text>
        <r>
          <rPr>
            <sz val="9"/>
            <rFont val="宋体"/>
            <family val="3"/>
            <charset val="134"/>
          </rPr>
          <t xml:space="preserve">2017年是否还要进行风险分级评估？2016年预算调整的时候已经安排了20万元，再核实
</t>
        </r>
      </text>
    </comment>
  </commentList>
</comments>
</file>

<file path=xl/comments4.xml><?xml version="1.0" encoding="utf-8"?>
<comments xmlns="http://schemas.openxmlformats.org/spreadsheetml/2006/main">
  <authors>
    <author>Administrator</author>
  </authors>
  <commentList>
    <comment ref="D9" authorId="0">
      <text>
        <r>
          <rPr>
            <b/>
            <sz val="9"/>
            <rFont val="宋体"/>
            <family val="3"/>
            <charset val="134"/>
          </rPr>
          <t>Administrator:</t>
        </r>
        <r>
          <rPr>
            <sz val="9"/>
            <rFont val="宋体"/>
            <family val="3"/>
            <charset val="134"/>
          </rPr>
          <t xml:space="preserve">
含各级代缴费122.69万元</t>
        </r>
      </text>
    </comment>
    <comment ref="D18" authorId="0">
      <text>
        <r>
          <rPr>
            <b/>
            <sz val="9"/>
            <rFont val="宋体"/>
            <family val="3"/>
            <charset val="134"/>
          </rPr>
          <t>Administrator:</t>
        </r>
        <r>
          <rPr>
            <sz val="9"/>
            <rFont val="宋体"/>
            <family val="3"/>
            <charset val="134"/>
          </rPr>
          <t xml:space="preserve">
八类补贴不计入基金决算</t>
        </r>
      </text>
    </comment>
    <comment ref="D22" authorId="0">
      <text>
        <r>
          <rPr>
            <b/>
            <sz val="9"/>
            <rFont val="宋体"/>
            <family val="3"/>
            <charset val="134"/>
          </rPr>
          <t>Administrator:</t>
        </r>
        <r>
          <rPr>
            <sz val="9"/>
            <rFont val="宋体"/>
            <family val="3"/>
            <charset val="134"/>
          </rPr>
          <t xml:space="preserve">
不含八类补贴结余</t>
        </r>
      </text>
    </comment>
  </commentList>
</comments>
</file>

<file path=xl/sharedStrings.xml><?xml version="1.0" encoding="utf-8"?>
<sst xmlns="http://schemas.openxmlformats.org/spreadsheetml/2006/main" count="4985" uniqueCount="2215">
  <si>
    <t>2021年全县财政一般公共预算收入决算表（科目表）</t>
  </si>
  <si>
    <t>表一</t>
  </si>
  <si>
    <t>单位：万元</t>
  </si>
  <si>
    <t>预算科目</t>
  </si>
  <si>
    <t>年初预       算数</t>
  </si>
  <si>
    <t>预算     调整数</t>
  </si>
  <si>
    <t>决算数</t>
  </si>
  <si>
    <t>说  明</t>
  </si>
  <si>
    <t>一、全县地方财政一般公共预算收入</t>
  </si>
  <si>
    <t>（一）、税收收入</t>
  </si>
  <si>
    <t>1、国税</t>
  </si>
  <si>
    <t>2、地税（含耕地占用税、契税）</t>
  </si>
  <si>
    <t>（二）、非税收入</t>
  </si>
  <si>
    <t>1、专项收入（地税部门征收的教育费附加）</t>
  </si>
  <si>
    <t>2、行政事业性收费收入</t>
  </si>
  <si>
    <t>3、罚没收入</t>
  </si>
  <si>
    <t>4、国有资源（资产）有偿使用收入</t>
  </si>
  <si>
    <t>5、其他收入</t>
  </si>
  <si>
    <t>6、政府性基金转列一般预算收入</t>
  </si>
  <si>
    <t>二、上级一般性转移支付补助收入</t>
  </si>
  <si>
    <t>三、上级预算内下达专项资金（专项转移支付）</t>
  </si>
  <si>
    <t>四、暂列调入资金</t>
  </si>
  <si>
    <t>五、新增一般债券收入</t>
  </si>
  <si>
    <t>六、再融资债券收入</t>
  </si>
  <si>
    <t>七、地方政府向国际组织借款收入</t>
  </si>
  <si>
    <t>上年结余</t>
  </si>
  <si>
    <t>合   计</t>
  </si>
  <si>
    <t>2021年全县财政一般公共预算支出决算表（科目表）</t>
  </si>
  <si>
    <t>表二</t>
  </si>
  <si>
    <t xml:space="preserve">        单位：万元</t>
  </si>
  <si>
    <t>年初
预算数</t>
  </si>
  <si>
    <t>预算
调整数</t>
  </si>
  <si>
    <t>说   明</t>
  </si>
  <si>
    <t>一、一般公共服务支出</t>
  </si>
  <si>
    <t>二、国防与公共安全支出</t>
  </si>
  <si>
    <t>三、教育支出</t>
  </si>
  <si>
    <t>四、科学技术支出</t>
  </si>
  <si>
    <t>五、文化旅游体育与传媒支出</t>
  </si>
  <si>
    <t>六、社会保障和就业支出</t>
  </si>
  <si>
    <t>七、卫生健康支出</t>
  </si>
  <si>
    <t>八、节能环保支出</t>
  </si>
  <si>
    <t>九、城乡社区支出</t>
  </si>
  <si>
    <t>十、农林水支出</t>
  </si>
  <si>
    <t>十一、交通运输支出</t>
  </si>
  <si>
    <t>十二、资源勘探信息等支出</t>
  </si>
  <si>
    <t>十三、商业服务业等支出</t>
  </si>
  <si>
    <t>十四、金融支出</t>
  </si>
  <si>
    <t>十五、援助其他地区支出</t>
  </si>
  <si>
    <t>十六、自然资源海洋气象等支出</t>
  </si>
  <si>
    <t>十七、住房保障支出</t>
  </si>
  <si>
    <t>十八、粮油物资储备支出</t>
  </si>
  <si>
    <t>十九、灾害防治及应急管理支出</t>
  </si>
  <si>
    <t>二十、债务付息及发行费支出</t>
  </si>
  <si>
    <t>二十一、其他支出</t>
  </si>
  <si>
    <t>二十二、上解支出</t>
  </si>
  <si>
    <t>二十三、地方债务还本支出</t>
  </si>
  <si>
    <t>二十四、安排预算稳定调节基金</t>
  </si>
  <si>
    <t>合      计</t>
  </si>
  <si>
    <t>年末累计结余</t>
  </si>
  <si>
    <t>2021年县本级财政一般公共预算收入决算表（科目表）</t>
  </si>
  <si>
    <t>表三</t>
  </si>
  <si>
    <t>一、县本级地方财政一般公共预算收入</t>
  </si>
  <si>
    <t>合    计</t>
  </si>
  <si>
    <t>2021年县本级财政一般公共预算支出决算表（科目表）</t>
  </si>
  <si>
    <t>表四</t>
  </si>
  <si>
    <t>小计</t>
  </si>
  <si>
    <t>二十二、补助镇级支出</t>
  </si>
  <si>
    <t>二十三、上解支出</t>
  </si>
  <si>
    <t>二十四、地方债务还本支出</t>
  </si>
  <si>
    <t>二十五、安排预算稳定调节基金</t>
  </si>
  <si>
    <t>2016年县本级部门一般预算执行情况表</t>
  </si>
  <si>
    <t xml:space="preserve">单位：万元 </t>
  </si>
  <si>
    <t>序号</t>
  </si>
  <si>
    <t>单    位</t>
  </si>
  <si>
    <t>预算数</t>
  </si>
  <si>
    <t>预算调整数</t>
  </si>
  <si>
    <t>备       注</t>
  </si>
  <si>
    <t>年初预算数</t>
  </si>
  <si>
    <t>年初预留支出实际安排到单位数</t>
  </si>
  <si>
    <t>县本级预算追加</t>
  </si>
  <si>
    <t>上级专项资金列支数</t>
  </si>
  <si>
    <t>合计</t>
  </si>
  <si>
    <t>县委办</t>
  </si>
  <si>
    <t>人大办</t>
  </si>
  <si>
    <t>政府办</t>
  </si>
  <si>
    <t>政协办</t>
  </si>
  <si>
    <t>纪检委(监察局）</t>
  </si>
  <si>
    <t>人武部</t>
  </si>
  <si>
    <t>组织部</t>
  </si>
  <si>
    <t>其中：上级下达2016年度到村任职高校毕业生中央财政补助资金，安财行（2016）65号</t>
  </si>
  <si>
    <t>宣传部</t>
  </si>
  <si>
    <t>冲减2015年度预拨指标</t>
  </si>
  <si>
    <t>政法委</t>
  </si>
  <si>
    <t>统战部</t>
  </si>
  <si>
    <t>农工部</t>
  </si>
  <si>
    <t>编委办</t>
  </si>
  <si>
    <t>考核办</t>
  </si>
  <si>
    <t>年初部门预算2015年度目标责任制考核奖励，实际拨付到相关考核单位，因此调减预算指标。</t>
  </si>
  <si>
    <t>机关工委</t>
  </si>
  <si>
    <t>老干局</t>
  </si>
  <si>
    <t>档案史志局</t>
  </si>
  <si>
    <t>党校</t>
  </si>
  <si>
    <t>总工会</t>
  </si>
  <si>
    <t>团县委</t>
  </si>
  <si>
    <t>妇联</t>
  </si>
  <si>
    <t>其中：上级下达妇女儿童事业发展资金，安财行（2016）32号</t>
  </si>
  <si>
    <t>工商联</t>
  </si>
  <si>
    <t>残联</t>
  </si>
  <si>
    <t>因政策变化调减配套指标</t>
  </si>
  <si>
    <t>发改局</t>
  </si>
  <si>
    <t>根据市县结算情况，以实际到位数调整专项资金预算</t>
  </si>
  <si>
    <t>粮食局</t>
  </si>
  <si>
    <t>其中：上级下达专项经费，安财建（2016）108号</t>
  </si>
  <si>
    <t>教育系统</t>
  </si>
  <si>
    <t>其中：上级下达农村义务薄弱学校改造资金安财教（2016）20、67、88号等</t>
  </si>
  <si>
    <t>经贸局</t>
  </si>
  <si>
    <t>月河工业集中区办公室</t>
  </si>
  <si>
    <t>其中：上级下达陕南循环发展专项资金安财建（2016）126号</t>
  </si>
  <si>
    <t>法院</t>
  </si>
  <si>
    <t xml:space="preserve">其中：上级下达中省转移支付自定装备采购专项资金安财行（2015）75号（2016）43号等 </t>
  </si>
  <si>
    <t>检察院</t>
  </si>
  <si>
    <t xml:space="preserve">其中：上级下达中省转移支付自定装备采购专项资金安财行（2015）38号、74号（2016）55号等 </t>
  </si>
  <si>
    <t>公安局</t>
  </si>
  <si>
    <t xml:space="preserve">其中：上级下达中省转移支付自定装备采购专项资金安财行（2015）74号（2016）46号等 </t>
  </si>
  <si>
    <t>交警队</t>
  </si>
  <si>
    <t>其中：上级下达中省政法转移支付业务费安财行（15）75号、（16）24号</t>
  </si>
  <si>
    <t>消防队</t>
  </si>
  <si>
    <t>民政局</t>
  </si>
  <si>
    <t>老龄办</t>
  </si>
  <si>
    <t>司法局</t>
  </si>
  <si>
    <t>审计局</t>
  </si>
  <si>
    <t>财政局</t>
  </si>
  <si>
    <t>人社局</t>
  </si>
  <si>
    <t>其中：上级下达2016年再就业各项支出安财社（2016）5号</t>
  </si>
  <si>
    <t>国土局</t>
  </si>
  <si>
    <t>住建局</t>
  </si>
  <si>
    <t>世行办(县住建局)</t>
  </si>
  <si>
    <t>2015年底预拨2016年预算指标1000万元</t>
  </si>
  <si>
    <t>环保局</t>
  </si>
  <si>
    <t>交通局</t>
  </si>
  <si>
    <t>水利局</t>
  </si>
  <si>
    <t>农林科技局</t>
  </si>
  <si>
    <t>月河现代农业园区办</t>
  </si>
  <si>
    <t>年初预算农业产业发展基金指标结余100万元，调整拨付到支付局，待项目实施后安排拨付到相关单位</t>
  </si>
  <si>
    <t>文广局</t>
  </si>
  <si>
    <t>年初预算凤堰古梯田生态文保设施建设100万元书法院建设专项资金450万元，调整拨付到支付局，待项目实施后安排拨付到相关单位</t>
  </si>
  <si>
    <t>卫计局</t>
  </si>
  <si>
    <t>其中：上级下达妇幼保健院基建资金安财建（2016）102号</t>
  </si>
  <si>
    <t>市场监管局</t>
  </si>
  <si>
    <t>统计局</t>
  </si>
  <si>
    <t>安监局</t>
  </si>
  <si>
    <t>信访局</t>
  </si>
  <si>
    <t>扶贫开发局</t>
  </si>
  <si>
    <t>移民局</t>
  </si>
  <si>
    <t>招商局</t>
  </si>
  <si>
    <t>年初预算招商引资预备经费结余45万元，调整拨付到支付局，待项目实施后安排拨付到相关单位</t>
  </si>
  <si>
    <t>县委接待处</t>
  </si>
  <si>
    <t>盐务局</t>
  </si>
  <si>
    <t>双创办</t>
  </si>
  <si>
    <t>年初预算重大创建活动专项经费结余62万元，调整拨付到支付局，待项目实施后安排拨付到相关单位</t>
  </si>
  <si>
    <t>旅发办</t>
  </si>
  <si>
    <t>年初预算凤堰古梯田景区游客接待中心建设专项经费200万元，旅游基础设施建设1000万元，调整拨付到支付局，待项目实施后安排拨付到相关单位</t>
  </si>
  <si>
    <t>安居办</t>
  </si>
  <si>
    <t>洞河办</t>
  </si>
  <si>
    <t>气象局(人影办）</t>
  </si>
  <si>
    <t>供销联社</t>
  </si>
  <si>
    <t>政务服务中心</t>
  </si>
  <si>
    <t>干部招待所</t>
  </si>
  <si>
    <t>文联</t>
  </si>
  <si>
    <t>老体协</t>
  </si>
  <si>
    <t>老促会</t>
  </si>
  <si>
    <t>人行</t>
  </si>
  <si>
    <t>年初预算金融机构支持县域经济发展奖励经费15万元，调整拨付到支付局，待后安排拨付到相关单位</t>
  </si>
  <si>
    <t>划转人员经费</t>
  </si>
  <si>
    <t>财政专户</t>
  </si>
  <si>
    <t>新增一般债券</t>
  </si>
  <si>
    <t>国有资本经营公司</t>
  </si>
  <si>
    <t>地税局</t>
  </si>
  <si>
    <t>国税局</t>
  </si>
  <si>
    <t>三沈文化产业园</t>
  </si>
  <si>
    <t>通用机场筹建办</t>
  </si>
  <si>
    <t>银联商务</t>
  </si>
  <si>
    <t>电商办</t>
  </si>
  <si>
    <t>阳安二线办公室</t>
  </si>
  <si>
    <t>公产局</t>
  </si>
  <si>
    <t>农行</t>
  </si>
  <si>
    <t>邮储银行</t>
  </si>
  <si>
    <t>长安银行</t>
  </si>
  <si>
    <t>农商银行</t>
  </si>
  <si>
    <t>支付局</t>
  </si>
  <si>
    <t>人保财险公司</t>
  </si>
  <si>
    <t>汉阴县方圆木业有限公司</t>
  </si>
  <si>
    <t>水务集团</t>
  </si>
  <si>
    <t>秦龙公司</t>
  </si>
  <si>
    <t>惠联公司</t>
  </si>
  <si>
    <t>工商银行</t>
  </si>
  <si>
    <t>中华联合财保公司</t>
  </si>
  <si>
    <t>粮食风险基金专户</t>
  </si>
  <si>
    <t>偿债准备金专户</t>
  </si>
  <si>
    <t>机关事业单位养老保险专户</t>
  </si>
  <si>
    <t>社保专户</t>
  </si>
  <si>
    <t>划转住房公积金专户</t>
  </si>
  <si>
    <t>农业综合报账专户</t>
  </si>
  <si>
    <t>项目资金专户</t>
  </si>
  <si>
    <t>特设专户</t>
  </si>
  <si>
    <t>说明：年初预留目标责任制考核奖励经费、项目前期费、人员经费、总预备费等，在预算执行中安排到具体部门（单位），用于全县人员经费支出及弥补相关民生配套支出不足，并由相关部门（单位）进行列支，因此予以调减年初预算。</t>
  </si>
  <si>
    <t>人员经费调整按实际列支</t>
  </si>
  <si>
    <t>调整到相关单位列支</t>
  </si>
  <si>
    <t>专项资金专户</t>
  </si>
  <si>
    <t>说明：1、年初预留目标责任制考核奖励经费、项目前期费、人员经费、总预备费等，在预算执行中安排到具体部门（单位），用于全县人员经费支出及弥补相关民生配套支出不足，并由相关部门（单位）进行列支，因此予以调减年初预算。</t>
  </si>
  <si>
    <t xml:space="preserve">2、根据上级有关规定，本级财政及上级下达的相关专项资金应安排到非预算单位，由财政直接拨付到专户，专户列支到具体的项目实施单位。其中：本级财政拨付到水务集团、偿债准备金专户、机关事业单位养老保险专户、社保专户等单位14259.643975万元，上级下达涉及银联商务公司、农商银行、邮储银行汉阴支行、方圆木业有限公司、秦龙公司、惠联公司、中华联合财保公司等企业专项资金258.84395万元，上级下达财政专户、特设专户等各类专项资金18204.168万元。
</t>
  </si>
  <si>
    <t>2021年县本级部门一般预算决算表</t>
  </si>
  <si>
    <t xml:space="preserve">表五                                                                          单位：万元 </t>
  </si>
  <si>
    <t>单位</t>
  </si>
  <si>
    <t xml:space="preserve">年初预算数       </t>
  </si>
  <si>
    <t xml:space="preserve">年初部门
预算数       </t>
  </si>
  <si>
    <t>年初预算到
项目分列各
单位支出数</t>
  </si>
  <si>
    <t>上级专项
资金到部门
列支数</t>
  </si>
  <si>
    <t>纪委监委</t>
  </si>
  <si>
    <t>档案史志馆</t>
  </si>
  <si>
    <t>教体局</t>
  </si>
  <si>
    <t>月河工业园区</t>
  </si>
  <si>
    <t>交警大队</t>
  </si>
  <si>
    <t>消防大队</t>
  </si>
  <si>
    <t>自然资源局</t>
  </si>
  <si>
    <t>世行办</t>
  </si>
  <si>
    <t>创建办</t>
  </si>
  <si>
    <t>安康市生态环境局汉阴分局</t>
  </si>
  <si>
    <t>林业局</t>
  </si>
  <si>
    <t>农业农村局</t>
  </si>
  <si>
    <t>农业园区</t>
  </si>
  <si>
    <t>卫健局</t>
  </si>
  <si>
    <t>医保局</t>
  </si>
  <si>
    <t>退役军人事务局</t>
  </si>
  <si>
    <t>应急管理局</t>
  </si>
  <si>
    <t>乡村振兴局</t>
  </si>
  <si>
    <t>招商服务中心</t>
  </si>
  <si>
    <t>接待处</t>
  </si>
  <si>
    <t>气象局</t>
  </si>
  <si>
    <t>行政审批局</t>
  </si>
  <si>
    <t>生态博物馆</t>
  </si>
  <si>
    <t>科协</t>
  </si>
  <si>
    <t>财政其他专项资金（支付中心）</t>
  </si>
  <si>
    <t>扶贫开发投资有限责任公司</t>
  </si>
  <si>
    <t>税务局</t>
  </si>
  <si>
    <t>其他财政专户</t>
  </si>
  <si>
    <t>直拨企业资金</t>
  </si>
  <si>
    <t>金融机构</t>
  </si>
  <si>
    <t>汉阴县2021年县本级部门人员经费、公用运转及专项资金支出预算明细表</t>
  </si>
  <si>
    <t>表六</t>
  </si>
  <si>
    <t>项目名称</t>
  </si>
  <si>
    <t>说           明</t>
  </si>
  <si>
    <t>总 计</t>
  </si>
  <si>
    <t>一、人员经费</t>
  </si>
  <si>
    <t>追加的人员经费包含人员工资67.972123万元，社会保险财政补助部分43.226598万元。</t>
  </si>
  <si>
    <t>二、公用经费</t>
  </si>
  <si>
    <t>1、分档定额公用运转经费</t>
  </si>
  <si>
    <t>2、公务交通补贴</t>
  </si>
  <si>
    <t>三、县本级财政专项资金</t>
  </si>
  <si>
    <t>1、重点项目协调、巡查督查经费</t>
  </si>
  <si>
    <t>2、宣传教育培训经费</t>
  </si>
  <si>
    <t>3、政策调研经费</t>
  </si>
  <si>
    <t>4、会议费及有关重点工作经费</t>
  </si>
  <si>
    <t>5、机要密码、保密工作经费</t>
  </si>
  <si>
    <t>6、后勤服务保障经费</t>
  </si>
  <si>
    <t>7、第十六次党代会会议经费</t>
  </si>
  <si>
    <t>8、专项奖励资金</t>
  </si>
  <si>
    <t>用于2020年度目标责任制考核奖励支出。</t>
  </si>
  <si>
    <t>追加的人员经费包含人员工资96.797236万元，社会保险财政补助部分30.000871万元。</t>
  </si>
  <si>
    <t>1、会议费</t>
  </si>
  <si>
    <t>3、执法检查、专项调研、视察、信访经费</t>
  </si>
  <si>
    <t>4、人大代表活动经费</t>
  </si>
  <si>
    <t>5、预算联网监督中心网络维护经费</t>
  </si>
  <si>
    <t>6、政权建设资金</t>
  </si>
  <si>
    <t>7、人大代表换届选举工作经费</t>
  </si>
  <si>
    <t>9、调账</t>
  </si>
  <si>
    <t>追加的人员经费包含人员工资140.726355万元，社会保险财政补助部分28.176864万元。</t>
  </si>
  <si>
    <t>1、重点项目协调经费</t>
  </si>
  <si>
    <t>2、重点工作巡查督察经费</t>
  </si>
  <si>
    <t>3、宣传教育培训经费</t>
  </si>
  <si>
    <t>4、政策调研经费</t>
  </si>
  <si>
    <t>5、会议费及有关重点工作经费</t>
  </si>
  <si>
    <t>6、金融工作经费</t>
  </si>
  <si>
    <t>7、视频会议室租赁费</t>
  </si>
  <si>
    <t>8、电子政务及智慧汉阴网络运行维护费</t>
  </si>
  <si>
    <t>9、后勤服务保障经费</t>
  </si>
  <si>
    <t>10、专项奖励资金</t>
  </si>
  <si>
    <t>11、专项工作经费</t>
  </si>
  <si>
    <t>追加的人员经费包含人员工资94.599732万元，社会保险财政补助部分19.10105万元。</t>
  </si>
  <si>
    <t>1、文化文史专项资金及经费</t>
  </si>
  <si>
    <t>2、宣传教育培训</t>
  </si>
  <si>
    <t>3、视察调研经费</t>
  </si>
  <si>
    <t>4、政协委员活动经费</t>
  </si>
  <si>
    <t>6、政协委员换届选举工作经费</t>
  </si>
  <si>
    <t>7、专项奖励资金</t>
  </si>
  <si>
    <t>8、调账</t>
  </si>
  <si>
    <t>追加的人员经费包含人员工资218.647798万元，社会保险财政补助部分45.312864万元。</t>
  </si>
  <si>
    <t>1、执纪审查业务经费</t>
  </si>
  <si>
    <t>2、会议费及有关重点工作经费</t>
  </si>
  <si>
    <t>3、监察调查业务经费</t>
  </si>
  <si>
    <t>4、巡察经费</t>
  </si>
  <si>
    <t>5、信息化建设经费</t>
  </si>
  <si>
    <t>4、专项奖励资金</t>
  </si>
  <si>
    <t>5、调账</t>
  </si>
  <si>
    <t>追加的人员经费包含人员工资14.0435万元，社会保险财政补助部分5.465474万元。</t>
  </si>
  <si>
    <t>1、全县征兵工作专项经费</t>
  </si>
  <si>
    <t>2、国防动员及民兵应急演练经费</t>
  </si>
  <si>
    <t>3、专项奖励资金</t>
  </si>
  <si>
    <t>4、专项工作经费</t>
  </si>
  <si>
    <t>追加的人员经费包含人员工资71.494331万元，社会保险财政补助部分14.296557万元。</t>
  </si>
  <si>
    <t>1、党员干部远程教育及党建管理经费</t>
  </si>
  <si>
    <t>2、干部教育培训</t>
  </si>
  <si>
    <t>3、非公党建经费</t>
  </si>
  <si>
    <t>5、干部监督示范</t>
  </si>
  <si>
    <t>6、组织建设及电教管理等经费</t>
  </si>
  <si>
    <t>7、村级党组织换届经费</t>
  </si>
  <si>
    <t>9、专项工作经费</t>
  </si>
  <si>
    <t>四、上级财政专项资金</t>
  </si>
  <si>
    <t>该单位争取的上级财政专项资金32.11万元</t>
  </si>
  <si>
    <t>追加的人员经费包含人员工资319.259837万元，社会保险财政补助部分22.502383万元。</t>
  </si>
  <si>
    <t>1、宣传经费</t>
  </si>
  <si>
    <t>3、文化活动经费</t>
  </si>
  <si>
    <t>4、省级文明县城巩固、提升专项经费</t>
  </si>
  <si>
    <t>5、网络系统维护费</t>
  </si>
  <si>
    <t>6、新闻宣传奖励及汉阴优秀作品出版印刷等费用</t>
  </si>
  <si>
    <t>7、农村电影放映县级配套经费</t>
  </si>
  <si>
    <t>8、融媒体中心接入省级技术平台系统平台使用费</t>
  </si>
  <si>
    <t>9、电视事业费</t>
  </si>
  <si>
    <t>10、文联会议费及有关重点工作经费</t>
  </si>
  <si>
    <t>11、20个文艺团体经费</t>
  </si>
  <si>
    <t>12、“中国家训文化之乡”创建巩固</t>
  </si>
  <si>
    <t>13、“中国书法之乡”创建</t>
  </si>
  <si>
    <t>14、三沈办运转经费及文化宣传费用</t>
  </si>
  <si>
    <t>15、专项奖励资金</t>
  </si>
  <si>
    <t>16、专项工作经费</t>
  </si>
  <si>
    <t>17、调账</t>
  </si>
  <si>
    <t>该单位争取的上级财政专项资金70万元</t>
  </si>
  <si>
    <t>追加的人员经费包含人员工资69.939996万元，社会保险财政补助部分10.002751万元。</t>
  </si>
  <si>
    <t>1、社会治安综合治理专项经费</t>
  </si>
  <si>
    <t>2、县综治中心人员工资及其他费用</t>
  </si>
  <si>
    <t>3、维稳及扫黑除恶工作专项经费</t>
  </si>
  <si>
    <t>5、610办公室业务费</t>
  </si>
  <si>
    <t>6、专项奖励资金</t>
  </si>
  <si>
    <t>7、专项建设经费</t>
  </si>
  <si>
    <t>追加的人员经费包含人员工资34.776761万元，社会保险财政补助部分6.448997万元。</t>
  </si>
  <si>
    <t>1、统战工作经费</t>
  </si>
  <si>
    <t>2、专项奖励资金</t>
  </si>
  <si>
    <t>3、专项慰问经费</t>
  </si>
  <si>
    <t>追加的人员经费包含人员工资31.903949万元，社会保险财政补助部分7.621248万元。</t>
  </si>
  <si>
    <t>1、机构编制管理费</t>
  </si>
  <si>
    <t>3、专项工作经费</t>
  </si>
  <si>
    <t>4、调账</t>
  </si>
  <si>
    <t>追加的人员经费包含人员工资9.018102万元，社会保险财政补助部分3.50304万元。</t>
  </si>
  <si>
    <t>1、目标责任考核奖</t>
  </si>
  <si>
    <t>2、重点工作经费</t>
  </si>
  <si>
    <t>追加的人员经费包含人员工资11.797305万元，社会保险财政补助部分4.044586万元。</t>
  </si>
  <si>
    <t>1、机关党建经费</t>
  </si>
  <si>
    <t>2、“七一”党建活动经费</t>
  </si>
  <si>
    <t>3、党员教育培训经费</t>
  </si>
  <si>
    <t>追加的人员经费包含人员工资8.268557万元，社会保险财政补助部分5.705779万元。</t>
  </si>
  <si>
    <t>1、困难企业离休干部无工作配偶生活补贴</t>
  </si>
  <si>
    <t>2、离退休老干部公用经费、重点工作经费</t>
  </si>
  <si>
    <t>3、老年大学办学经费</t>
  </si>
  <si>
    <t>档案
史志馆</t>
  </si>
  <si>
    <t>追加的人员经费包含人员工资30.372613万元，社会保险财政补助部分12.052195万元。</t>
  </si>
  <si>
    <t>1、《汉阴年鉴》印刷及出版</t>
  </si>
  <si>
    <t>2、档案利用及管理</t>
  </si>
  <si>
    <t>该单位争取的上级财政专项资金153万元</t>
  </si>
  <si>
    <t>追加的人员经费包含人员工资20.987854万元，社会保险财政补助部分12.38659万元。</t>
  </si>
  <si>
    <t>1、干部培训</t>
  </si>
  <si>
    <t>2、教学质量评估</t>
  </si>
  <si>
    <t>追加的人员经费包含人员工资14.26776万元，社会保险财政补助部分6.325138万元。</t>
  </si>
  <si>
    <r>
      <rPr>
        <sz val="9"/>
        <rFont val="Arial"/>
        <family val="2"/>
      </rPr>
      <t>1</t>
    </r>
    <r>
      <rPr>
        <sz val="9"/>
        <rFont val="宋体"/>
        <family val="3"/>
        <charset val="134"/>
      </rPr>
      <t>、公务交通补贴</t>
    </r>
  </si>
  <si>
    <t>1、慈善协会办公经费</t>
  </si>
  <si>
    <t>2、职工互助保障费</t>
  </si>
  <si>
    <t>3、慈善基金</t>
  </si>
  <si>
    <t>4、职工关爱基金</t>
  </si>
  <si>
    <t>5、专项奖励资金</t>
  </si>
  <si>
    <t>6、专项工作经费</t>
  </si>
  <si>
    <t>追加的人员经费包含人员工资9.392937万元，社会保险财政补助部分1.556568万元。</t>
  </si>
  <si>
    <t>1、在汉西部计划大学生志愿者社保经费</t>
  </si>
  <si>
    <t>2、团组织建设及志愿者联盟管理经费</t>
  </si>
  <si>
    <t>3、希望工程项目资金</t>
  </si>
  <si>
    <t>追加的人员经费包含人员工资5.533888万元，社会保险财政补助部分3.158244万元。</t>
  </si>
  <si>
    <t>1、妇女儿童工作专项经费</t>
  </si>
  <si>
    <t>2、留守儿童专项资金</t>
  </si>
  <si>
    <t>4、专项慰问经费</t>
  </si>
  <si>
    <t>该单位争取的上级财政专项资金22万元</t>
  </si>
  <si>
    <t>追加的人员经费包含人员工资7.211957万元，社会保险财政补助部分3.023806万元。</t>
  </si>
  <si>
    <t>1、慈善援助、招商引资等活动经费</t>
  </si>
  <si>
    <t>追加的人员经费包含人员工资19.870626万元，社会保险财政补助部分7.836607万元。</t>
  </si>
  <si>
    <t>1、残疾人十件实事县级配套</t>
  </si>
  <si>
    <t>2、残疾人事业经费</t>
  </si>
  <si>
    <t>该单位争取的上级财政专项资金324.1万元</t>
  </si>
  <si>
    <t>追加的人员经费包含人员工资146.399842万元，社会保险财政补助部分31.635982万元。</t>
  </si>
  <si>
    <t>1、国民经济计划编制费</t>
  </si>
  <si>
    <t>2、重点项目管理费用</t>
  </si>
  <si>
    <t>3、秦岭生态环境保护工作经费</t>
  </si>
  <si>
    <t>4、物价监督管理经费</t>
  </si>
  <si>
    <t>5、收费许可证验审费</t>
  </si>
  <si>
    <t>6、县级粮食储备费用</t>
  </si>
  <si>
    <t>7、托管企业退休人员大病医疗救助缴费</t>
  </si>
  <si>
    <t>8、搬迁后扶专班工作经费</t>
  </si>
  <si>
    <t>9、专项奖励资金</t>
  </si>
  <si>
    <t>10、专项工作经费</t>
  </si>
  <si>
    <t>11、调账</t>
  </si>
  <si>
    <t>该单位争取的上级财政专项资金155万元</t>
  </si>
  <si>
    <t>追加的人员经费包含人员工资4012.290145万元，社会保险财政补助部分1939.4204万元。</t>
  </si>
  <si>
    <t>1、教育管理经费</t>
  </si>
  <si>
    <t>2、校园安全及保安管理经费</t>
  </si>
  <si>
    <t>3、国防教育经费</t>
  </si>
  <si>
    <t>4、国家、省级考试经费及招聘教师考试费用</t>
  </si>
  <si>
    <t>5、青少年活动中心经费</t>
  </si>
  <si>
    <t>6、科技专项事业费</t>
  </si>
  <si>
    <t>7、全县体育场地维修费</t>
  </si>
  <si>
    <t>8、体育活动费</t>
  </si>
  <si>
    <t>9、高中教育配套公用经费</t>
  </si>
  <si>
    <t>10、高中免学费补助</t>
  </si>
  <si>
    <t>11、义务教育公用经费补助</t>
  </si>
  <si>
    <t>12、义务教育生均公用经费（一费制前标准）</t>
  </si>
  <si>
    <t>13、残疾学生交通费补助</t>
  </si>
  <si>
    <t>14、学前一年免费配套经费</t>
  </si>
  <si>
    <t>15、中小班幼儿教育配套公用经费</t>
  </si>
  <si>
    <t>16、高中助学金补助</t>
  </si>
  <si>
    <t>17、中职助学金补助配套经费</t>
  </si>
  <si>
    <t>18、中职贫困学生生活补助</t>
  </si>
  <si>
    <t>19、贫困家庭中高职学生扶贫资金</t>
  </si>
  <si>
    <t>20、义务教育贫困寄宿生补助</t>
  </si>
  <si>
    <t>21、贫困幼儿补助配套经费</t>
  </si>
  <si>
    <t>22、乡村教师补贴县级配套经费</t>
  </si>
  <si>
    <t>23、校园保安工资经费</t>
  </si>
  <si>
    <t>24、特岗教师县级补助</t>
  </si>
  <si>
    <t>25、合同制教师工资</t>
  </si>
  <si>
    <t>26、绩效奖励工资</t>
  </si>
  <si>
    <t>27、教育奖励经费</t>
  </si>
  <si>
    <t>28、学校后勤保障县级配套资金及宿管人员工资</t>
  </si>
  <si>
    <t>29、教育督导经费</t>
  </si>
  <si>
    <t>30、地方教材费用</t>
  </si>
  <si>
    <t>31、专项奖励资金</t>
  </si>
  <si>
    <t>32、专项工作经费</t>
  </si>
  <si>
    <t>追加的人员经费包含人员工资70.962521万元，社会保险财政补助部分26.768786万元。</t>
  </si>
  <si>
    <t>1、行业管理经费</t>
  </si>
  <si>
    <t>2、企业管理经费</t>
  </si>
  <si>
    <t>3、电子商务发展基金</t>
  </si>
  <si>
    <t>4、电商产业发展奖补资金</t>
  </si>
  <si>
    <t>5、经贸系统托管企业退休人员大病医疗救助缴费</t>
  </si>
  <si>
    <t>6、企业改制专项补助</t>
  </si>
  <si>
    <t>7、小吃产业发展经费</t>
  </si>
  <si>
    <t>10、调账</t>
  </si>
  <si>
    <t>该单位争取的上级财政专项资金732.51万元</t>
  </si>
  <si>
    <t>追加的人员经费包含人员工资44.41693万元，社会保险财政补助部分7.00386万元。</t>
  </si>
  <si>
    <t>1、招商引资专项经费</t>
  </si>
  <si>
    <t>2、服务管理经费</t>
  </si>
  <si>
    <t>该单位争取的上级财政专项资金10万元</t>
  </si>
  <si>
    <t>追加的人员经费包含人员工资648.019371万元，社会保险财政补助部分207.018461万元。</t>
  </si>
  <si>
    <t>1、“雪亮”工程、天眼工程建设及维护经费</t>
  </si>
  <si>
    <t>2、武警中队专项经费</t>
  </si>
  <si>
    <t>3、城区治安巡防队员专项经费</t>
  </si>
  <si>
    <t>4、村级辅警专项经费</t>
  </si>
  <si>
    <t>5、看守所人犯给养专项经费</t>
  </si>
  <si>
    <t>6、拘留所拘留人员给养专项经费</t>
  </si>
  <si>
    <t>7、警务辅助人员经费</t>
  </si>
  <si>
    <t>8、人民警察执勤岗位津贴和加班费</t>
  </si>
  <si>
    <t>9、社会治安管理及信访维稳、扫黑除恶等经费</t>
  </si>
  <si>
    <t>10、国内安保特情经费</t>
  </si>
  <si>
    <t>11、禁毒缉毒经费</t>
  </si>
  <si>
    <t>12、警犬喂养经费</t>
  </si>
  <si>
    <t>13、看守所、拘留所建设资金</t>
  </si>
  <si>
    <t>14、专项奖励资金</t>
  </si>
  <si>
    <t>15、专项工作经费</t>
  </si>
  <si>
    <t>16、调账</t>
  </si>
  <si>
    <t>17、调减年初预算指标</t>
  </si>
  <si>
    <t>该单位争取的上级财政专项资金637.1万元</t>
  </si>
  <si>
    <t>追加的人员经费包含人员工资-86.413652万元，社会保险财政补助部分15.2091万元。</t>
  </si>
  <si>
    <t>1、交警执法监管经费</t>
  </si>
  <si>
    <t>2、专项工作经费</t>
  </si>
  <si>
    <t>该单位争取的上级财政专项资金8万元</t>
  </si>
  <si>
    <t>一、县本级财政专项资金</t>
  </si>
  <si>
    <t>1、消防经费</t>
  </si>
  <si>
    <t>2、政府购买消防服务经费</t>
  </si>
  <si>
    <t>3、消防官兵高危津贴补助</t>
  </si>
  <si>
    <t>4、人员经费补助</t>
  </si>
  <si>
    <t>追加的人员经费包含人员工资100.66715万元，社会保险财政补助部分27.854038万元。</t>
  </si>
  <si>
    <t>1、民政事务管理经费</t>
  </si>
  <si>
    <t>2、办公楼租赁费</t>
  </si>
  <si>
    <t>3、社会救助工作专项经费</t>
  </si>
  <si>
    <t>4、城市低保、农村最低生活保障补助、特困人员供养费、临时救助、农村特困供养机构运作维护费</t>
  </si>
  <si>
    <t>5、社区专职工作人员经费</t>
  </si>
  <si>
    <t>6、殡葬改革补助资金</t>
  </si>
  <si>
    <t>7、社会组织党群服务中心运转及活动经费</t>
  </si>
  <si>
    <t>8、严重精神障碍患者监护责任补贴</t>
  </si>
  <si>
    <t>9、贫困残疾人生活补贴</t>
  </si>
  <si>
    <t>10、重度残疾人护理补贴</t>
  </si>
  <si>
    <t>11、敬老院取暖费</t>
  </si>
  <si>
    <t>12、民政项目建设资金</t>
  </si>
  <si>
    <t>13、专项奖励资金</t>
  </si>
  <si>
    <t>14、专项工作经费</t>
  </si>
  <si>
    <t>该单位争取的上级财政专项资金9916.04525万元</t>
  </si>
  <si>
    <t>追加的人员经费包含人员工资207.584261万元，社会保险财政补助部分29.44723万元。</t>
  </si>
  <si>
    <t>1、人民调解经费</t>
  </si>
  <si>
    <t>2、社区矫正、依法治县及普法宣传、综治维稳工作经费、法律援助、扫黑除恶等</t>
  </si>
  <si>
    <t>3、法治工作经费</t>
  </si>
  <si>
    <t>该单位争取的上级财政专项资金121万元</t>
  </si>
  <si>
    <t>追加的人员经费包含人员工资60.99253万元，社会保险财政补助部分14.533711万元。</t>
  </si>
  <si>
    <t>1、政府购买审计服务专项经费</t>
  </si>
  <si>
    <t>2、审计业务经费</t>
  </si>
  <si>
    <t>该单位争取的上级财政专项资金5万元</t>
  </si>
  <si>
    <t>追加的人员经费包含人员工资155.069744万元，社会保险财政补助部分52.724232万元。</t>
  </si>
  <si>
    <t>1、财政管理经费</t>
  </si>
  <si>
    <t>2、农村综合改革及农村财务管理工作经费</t>
  </si>
  <si>
    <t>3、公共资产管理、国企改革及国企党建管理经费</t>
  </si>
  <si>
    <t>4、财政信息化建设</t>
  </si>
  <si>
    <t>5、财税财务培训经费</t>
  </si>
  <si>
    <t>6、财政票据购置</t>
  </si>
  <si>
    <t>7、政府购买财政投资评审服务专项经费</t>
  </si>
  <si>
    <t>该单位争取的上级财政专项资金25.65万元</t>
  </si>
  <si>
    <t>追加的人员经费包含人员工资108.109108万元，社会保险财政补助部分36.382123万元。</t>
  </si>
  <si>
    <t>1、社会保险管理经费</t>
  </si>
  <si>
    <t>2、创业、就业管理经费</t>
  </si>
  <si>
    <t>3、人事、工资、劳动保障及调解仲裁管理经费</t>
  </si>
  <si>
    <t>4、事业单位面试招聘和高层次人才引进面试</t>
  </si>
  <si>
    <t>5、城乡居民养老保险</t>
  </si>
  <si>
    <t>6、机关事业养老保险</t>
  </si>
  <si>
    <t>7、创业就业基金县级配套</t>
  </si>
  <si>
    <t>8、职介机构部分托管人员养老保险单位缴费</t>
  </si>
  <si>
    <t>该单位争取的上级财政专项资金11086.92万元</t>
  </si>
  <si>
    <t>自然
资源局</t>
  </si>
  <si>
    <t>追加的人员经费包含人员工资125.813076万元，社会保险财政补助部分36.896748万元。</t>
  </si>
  <si>
    <t>1、用地报批及勘测定界、执法监察专项、矿业权评估、农村乱占耕地摸排等相关业务经费</t>
  </si>
  <si>
    <t>2、2021年度土地变更调查</t>
  </si>
  <si>
    <t>3、汉阴县重点区地热资源勘查和地质遗迹调查、土地质量调查评价及综合研究</t>
  </si>
  <si>
    <t>5、专项工作经费</t>
  </si>
  <si>
    <t>6、调账</t>
  </si>
  <si>
    <t>该单位争取的上级财政专项资金1008万元</t>
  </si>
  <si>
    <t>追加的人员经费包含人员工资205.911836万元，社会保险财政补助部分55.267906万元。</t>
  </si>
  <si>
    <t>1、防震减灾事业管理经费</t>
  </si>
  <si>
    <t>2、质量安全监督管理经费</t>
  </si>
  <si>
    <t>3、人防管理经费</t>
  </si>
  <si>
    <t>4、保障性住房小区维修与运营管理经费</t>
  </si>
  <si>
    <t>5、城市管理综合执法专项经费</t>
  </si>
  <si>
    <t>6、老旧小区改造和危房改造业务经费</t>
  </si>
  <si>
    <t>7、数字化城市管理中心运行维护费</t>
  </si>
  <si>
    <t>8、城区环卫保洁</t>
  </si>
  <si>
    <t>9、县城垃圾处理</t>
  </si>
  <si>
    <t>10、县镇污水处理</t>
  </si>
  <si>
    <t>11、专项奖励资金</t>
  </si>
  <si>
    <t>12、专项工作经费</t>
  </si>
  <si>
    <t>13、调账</t>
  </si>
  <si>
    <t>该单位争取的上级财政专项资金3648.2万元</t>
  </si>
  <si>
    <t>一、专项业务费（县本级财政专项资金）</t>
  </si>
  <si>
    <t>1.世行办工作经费</t>
  </si>
  <si>
    <t>1、创建事业管理费</t>
  </si>
  <si>
    <t>2、创建专项经费</t>
  </si>
  <si>
    <t>追加的人员经费包含人员工资46.439722万元</t>
  </si>
  <si>
    <t>1、公务交通补贴</t>
  </si>
  <si>
    <t>1、生态环保专项经费</t>
  </si>
  <si>
    <t>追加的人员经费包含人员工资136.106396万元，社会保险财政补助部分40.07075万元。</t>
  </si>
  <si>
    <t>1、交通事业费</t>
  </si>
  <si>
    <t>2、地方道路管理费</t>
  </si>
  <si>
    <t>3、道路运输管理费</t>
  </si>
  <si>
    <t>4、交通综合执法经费和航运安全监管经费</t>
  </si>
  <si>
    <t>5、县乡道路养护费</t>
  </si>
  <si>
    <t>6、县乡村公路水毁灾毁保险</t>
  </si>
  <si>
    <t>7、公交公司财政补助资金</t>
  </si>
  <si>
    <t>8、托管企业退休人员大病医疗救助缴费</t>
  </si>
  <si>
    <t>该单位争取的上级财政专项资金3393.332万元</t>
  </si>
  <si>
    <t>追加的人员经费包含人员工资162.158208万元，社会保险财政补助部分56.871502万元。</t>
  </si>
  <si>
    <t>1、水利事业管理费</t>
  </si>
  <si>
    <t>2、河道安全监管经费</t>
  </si>
  <si>
    <t>3、汉阴县防汛抗旱监测设备维护及防汛物资更新补充购置经费</t>
  </si>
  <si>
    <t>4、农村供水工程经营管理和维修养护经费</t>
  </si>
  <si>
    <t>5、汉阴县河长制工作经费</t>
  </si>
  <si>
    <t>6、水土保持补偿费征管经费</t>
  </si>
  <si>
    <t>7、县城市政公共设施用水补贴项目</t>
  </si>
  <si>
    <t>8、观音河水库及灌区工程维修养护经费</t>
  </si>
  <si>
    <t>9、汉阴县河湖划界费用</t>
  </si>
  <si>
    <t>12、调账</t>
  </si>
  <si>
    <t>该单位争取的上级财政专项资金5841.83万元</t>
  </si>
  <si>
    <t>追加的人员经费包含人员工资163.224083万元，社会保险财政补助部分61.156231万元。</t>
  </si>
  <si>
    <t>1、林业事业管理费</t>
  </si>
  <si>
    <t>2、核查工作经费</t>
  </si>
  <si>
    <t>3、森林公园管理经费</t>
  </si>
  <si>
    <t>4、病虫害防治经费</t>
  </si>
  <si>
    <t>7、调账</t>
  </si>
  <si>
    <t>该单位争取的上级财政专项资金3010.525万元</t>
  </si>
  <si>
    <t>农业
农村局</t>
  </si>
  <si>
    <t>追加的人员经费包含人员工资169.122097万元，社会保险财政补助部分90.621067万元。</t>
  </si>
  <si>
    <t>1、农业事业管理费</t>
  </si>
  <si>
    <t>2、惠农补贴核查工作经费</t>
  </si>
  <si>
    <t>3、农经工作经费</t>
  </si>
  <si>
    <t>4、专项调研及固定观察点工作经费</t>
  </si>
  <si>
    <t>5、特色产业发展经费</t>
  </si>
  <si>
    <t>6、秸秆综合利用经费</t>
  </si>
  <si>
    <t>7、污染耕地防治经费</t>
  </si>
  <si>
    <t>8、乡村振兴示范村建设及农村人居环境整治</t>
  </si>
  <si>
    <t>9、动物防疫及非洲猪瘟防控工作经费</t>
  </si>
  <si>
    <t>10、事业单位改制差额补助经费</t>
  </si>
  <si>
    <t>11、托管企业退休人员大病医疗救助缴费</t>
  </si>
  <si>
    <t>12、农业政策性保险</t>
  </si>
  <si>
    <t>13、原乡镇集体兽医人员应享受的生活补助以及鱼种场4人生活慰问金</t>
  </si>
  <si>
    <t>该单位争取的上级财政专项资金12544.31万元</t>
  </si>
  <si>
    <t>追加的人员经费包含人员工资7.855652万元，社会保险财政补助部分7.700772万元。</t>
  </si>
  <si>
    <t>1、农业产业发展基金</t>
  </si>
  <si>
    <t>2、县级园区和家庭农场奖补</t>
  </si>
  <si>
    <t>3、农业园区事业管理费</t>
  </si>
  <si>
    <t>该单位争取的上级财政专项资金170万元</t>
  </si>
  <si>
    <t>追加的人员经费包含人员工资97.617353万元，社会保险财政补助部分44.643343万元。</t>
  </si>
  <si>
    <t>1、文化大厦、汉阴剧院及广场电子屏运行维护费</t>
  </si>
  <si>
    <t>2、文化事业费（含汉阴文艺出刊费及文化共享系统运维费）</t>
  </si>
  <si>
    <t>3、文物保护经费</t>
  </si>
  <si>
    <t>4、扫黄打非及文化市场执法管理监控专项经费</t>
  </si>
  <si>
    <t>5、事业单位改制养老金</t>
  </si>
  <si>
    <t>6、沈氏家训展览馆开放运转经费</t>
  </si>
  <si>
    <t>8、专项工作经费</t>
  </si>
  <si>
    <t>9、专项文化经费</t>
  </si>
  <si>
    <t>10、收回系统指标结余</t>
  </si>
  <si>
    <t>该单位争取的上级财政专项资金745.4万元</t>
  </si>
  <si>
    <t>1、卫生事业管理费</t>
  </si>
  <si>
    <t>2、爱国卫生红十字会事业管理费</t>
  </si>
  <si>
    <t>3、中医药事业费</t>
  </si>
  <si>
    <t>4、老年事业管理及老年节活动经费</t>
  </si>
  <si>
    <t>5、高龄补贴发放工作经费</t>
  </si>
  <si>
    <t>6、老学会、关工委工作经费</t>
  </si>
  <si>
    <t>7、疾病预防控制经费</t>
  </si>
  <si>
    <t>8、县级公立医院改革财政综合补偿</t>
  </si>
  <si>
    <t>9、城乡基本公共卫生服务均等化县级配套</t>
  </si>
  <si>
    <t>10、村医公共卫生补助</t>
  </si>
  <si>
    <t>11、公共卫生事件紧急救治应急预备经费</t>
  </si>
  <si>
    <t>12、基层医疗机构综合补偿（镇卫生院）</t>
  </si>
  <si>
    <t>13、计生事业民生政策县级配套资金</t>
  </si>
  <si>
    <t>14、病媒生物防制</t>
  </si>
  <si>
    <t>15、托管企业退休人员大病医疗救助缴费</t>
  </si>
  <si>
    <t>16、县级公立医院院长年薪制</t>
  </si>
  <si>
    <t>17、卫生监督抽检经费</t>
  </si>
  <si>
    <t>18、建设健康汉阴工作经费</t>
  </si>
  <si>
    <t>19、高龄补贴</t>
  </si>
  <si>
    <t>20、医学类本科毕业生安家费</t>
  </si>
  <si>
    <t>21、产前筛查和新生儿疾病筛查经费</t>
  </si>
  <si>
    <t>22、预防性健康体检经费</t>
  </si>
  <si>
    <t>23、职业安全健康监督管理经费</t>
  </si>
  <si>
    <t>24、贫困人口健康体检经费</t>
  </si>
  <si>
    <t>25、专项奖励资金</t>
  </si>
  <si>
    <t>26、专项工作经费</t>
  </si>
  <si>
    <t>该单位争取的上级财政专项资金5280.16498万元</t>
  </si>
  <si>
    <t>追加的人员经费包含人员工资72.283613万元，社会保险财政补助部分16.761972万元。</t>
  </si>
  <si>
    <t>1、医疗保障事务管理和重点医保工作经费</t>
  </si>
  <si>
    <t>2、2021年城乡居民医保基金县级财政补助</t>
  </si>
  <si>
    <t>3、企业离休干部医疗费</t>
  </si>
  <si>
    <t>4、建档立卡贫困户参保缴费县级补助</t>
  </si>
  <si>
    <t>5、医疗救助</t>
  </si>
  <si>
    <t>该单位争取的上级财政专项资金16297.197729万元</t>
  </si>
  <si>
    <t>追加的人员经费包含人员工资29.135514万元，社会保险财政补助部分12.807108万元。</t>
  </si>
  <si>
    <t>1、义务兵家属优待金</t>
  </si>
  <si>
    <t>2、退役士兵安置</t>
  </si>
  <si>
    <t>3、八一慰问重点优抚对象及驻军</t>
  </si>
  <si>
    <t>4、随军家属生活补助</t>
  </si>
  <si>
    <t>5、优抚工程</t>
  </si>
  <si>
    <t>6、自主择业军转干部补助及取暖费</t>
  </si>
  <si>
    <t>7、优抚生活费</t>
  </si>
  <si>
    <t>8、双拥优抚工作经费</t>
  </si>
  <si>
    <t>9、待安置转业士官养老保险及生活补贴</t>
  </si>
  <si>
    <t>7、专项工作经费</t>
  </si>
  <si>
    <t>该单位争取的上级财政专项资金1587.511685万元</t>
  </si>
  <si>
    <t>市场
监管局</t>
  </si>
  <si>
    <t>追加的人员经费包含人员工资220.293949万元，社会保险财政补助部分68.664934万元。</t>
  </si>
  <si>
    <t>1、食品安全监管工作经费和创建工作经费、食品药品协管员（信息员）经费</t>
  </si>
  <si>
    <t>2、执法办案工作经费</t>
  </si>
  <si>
    <t>3、检验检测中心运行经费和食品、药品、重点商品、农产品抽检专项经费</t>
  </si>
  <si>
    <t>该单位争取的上级财政专项资金65万元</t>
  </si>
  <si>
    <t>追加的人员经费包含人员工资19.751万元，社会保险财政补助部分10.462727万元。</t>
  </si>
  <si>
    <t>1、统计事业费</t>
  </si>
  <si>
    <t>2、城乡住户调查专项经费</t>
  </si>
  <si>
    <t>3、县域经济监测和全面建成小康社会监测经费</t>
  </si>
  <si>
    <t>4、第七次全国人口普查经费</t>
  </si>
  <si>
    <t>应急
管理局</t>
  </si>
  <si>
    <t>追加的人员经费包含人员工资88.782356万元，社会保险财政补助部分14.970024万元。</t>
  </si>
  <si>
    <t>1、县长安全生产基金</t>
  </si>
  <si>
    <t>2、应急救援物资仓库管理费用</t>
  </si>
  <si>
    <t>3、信息化平台建设</t>
  </si>
  <si>
    <t>4、自然灾害风险普查</t>
  </si>
  <si>
    <t>7、扣减系统结余指标</t>
  </si>
  <si>
    <t>追加的人员经费包含人员工资19.203044万元，社会保险财政补助部分10.905991万元。</t>
  </si>
  <si>
    <t>1、重点工作经费（信访事业管理费）</t>
  </si>
  <si>
    <t>2、信访维稳专项基金</t>
  </si>
  <si>
    <t>乡村
振兴局</t>
  </si>
  <si>
    <t>追加的人员经费包含人员工资74.904557万元，社会保险财政补助部分17.662805万元。</t>
  </si>
  <si>
    <t>1、脱贫攻坚重点工作经费</t>
  </si>
  <si>
    <t>2、精准扶贫县本级配套</t>
  </si>
  <si>
    <t>该单位争取的上级财政专项资金1830万元</t>
  </si>
  <si>
    <t>追加的人员经费包含人员工资35.811215万元，社会保险财政补助部分4.978567万元。</t>
  </si>
  <si>
    <t>3、调账</t>
  </si>
  <si>
    <t>追加的人员经费包含人员工资13.327655万元，社会保险财政补助部分3.290191万元。</t>
  </si>
  <si>
    <t>1、公务接待费+会议费</t>
  </si>
  <si>
    <t>2、公务用车运行维护费</t>
  </si>
  <si>
    <t>二、县本级财政专项资金</t>
  </si>
  <si>
    <t>1、气象事业管理费</t>
  </si>
  <si>
    <t>2、人工影响天气</t>
  </si>
  <si>
    <t>1、洞河水库工作经费</t>
  </si>
  <si>
    <t>追加的人员经费包含人员工资33.137762万元，社会保险财政补助部分10.085186万元。</t>
  </si>
  <si>
    <t>1、托管人员大病保险</t>
  </si>
  <si>
    <t>2、供销事业费</t>
  </si>
  <si>
    <t>该单位争取的上级财政专项资金69万元</t>
  </si>
  <si>
    <t>行政
审批局</t>
  </si>
  <si>
    <t>追加的人员经费包含人员工资33.543783万元，社会保险财政补助部分13.44456万元。</t>
  </si>
  <si>
    <t>1、免费刻章专项经费</t>
  </si>
  <si>
    <t>2、行政审批服务局运行管理经费</t>
  </si>
  <si>
    <t>1、文化体育事业活动经费</t>
  </si>
  <si>
    <t>生态
博物馆</t>
  </si>
  <si>
    <t>追加的人员经费包含人员工资11.823421万元，社会保险财政补助部分2.331372万元。</t>
  </si>
  <si>
    <t>1、办公运行、梯田文物保护及巡查管理经费</t>
  </si>
  <si>
    <t>该单位争取的上级财政专项资金500万元</t>
  </si>
  <si>
    <t>1、老促会经费</t>
  </si>
  <si>
    <t>追加的人员经费包含人员工资32.847468万元，社会保险财政补助部分3.290191万元。</t>
  </si>
  <si>
    <t>三、上级财政专项资金</t>
  </si>
  <si>
    <t>一、其他财政专项资金</t>
  </si>
  <si>
    <t>支付中心用于全县民生项目县级配套支出12388.47万元。</t>
  </si>
  <si>
    <t>1、国开行贷款利息支出</t>
  </si>
  <si>
    <t>1、征管经费</t>
  </si>
  <si>
    <t>其中偿债准备金专户安排债务还本付息资金4493.1135万元，代管资金账户1675.008864万元，汉阴县养老保险经办中心20万元、养老保险专户2905.742696万元。</t>
  </si>
  <si>
    <t>二、上级财政专项资金</t>
  </si>
  <si>
    <t>其中社保专户12709.25万元。</t>
  </si>
  <si>
    <t>其中城建公司资金14.8万元、中国人寿财产保险股份有限公司汉阴支公司94.53万元、汉阴县农村供水有限责任公司14万元、陕西省水务集团汉阴县供水有限公司3.63522万元、中国人民银行汉阴县支行20万元。</t>
  </si>
  <si>
    <t>其中安排酷泊智能科技有限公司资金50万元，汉阴县月河工业园区投资开发有限公司500万元，大唐信服陕南循环发展资金82万元，汉阴县文化产业投资开发有限公司100万元，汉阴县旅游开发建设有限责任公司资金497.226万元、移民搬迁开发公司资金18435.00239万元、汉阴县交通建设投资有限责任公司100万元、中国人民财产保险股份有限公司汉阴支公司427.096万元。</t>
  </si>
  <si>
    <t>一、上级财政专项资金</t>
  </si>
  <si>
    <t>1、创业担保贷款贴息</t>
  </si>
  <si>
    <t>其中邮储银行创业担保贴息资金174.382755万元、农商行创业担保贴息资金220.152243万元。</t>
  </si>
  <si>
    <t>2021年全县政府性基金收支情况总表</t>
  </si>
  <si>
    <t>表七</t>
  </si>
  <si>
    <t>收   入</t>
  </si>
  <si>
    <t>支   出</t>
  </si>
  <si>
    <t>项目</t>
  </si>
  <si>
    <t>年初       预算数</t>
  </si>
  <si>
    <t>说明</t>
  </si>
  <si>
    <t>年初     预算数</t>
  </si>
  <si>
    <t>一、上级政府性基金收入</t>
  </si>
  <si>
    <t>一、上级政府性基金支出（相关部门、镇）</t>
  </si>
  <si>
    <t>二、本级政府性基金收入</t>
  </si>
  <si>
    <t>二、本级政府性基金支出</t>
  </si>
  <si>
    <t>1、国有土地使用权出让收入</t>
  </si>
  <si>
    <t>（一）国有土地使用权出让收入安排的支出</t>
  </si>
  <si>
    <t>2、城市公用事业附加收入</t>
  </si>
  <si>
    <t xml:space="preserve">  1、征地拆迁补偿支出（自然资源局）</t>
  </si>
  <si>
    <t>3、城市基础设施配套费收入</t>
  </si>
  <si>
    <t xml:space="preserve">  2、土地开发支出（自然资源局）</t>
  </si>
  <si>
    <t>4、新型墙体材料专项基金收入</t>
  </si>
  <si>
    <t xml:space="preserve">  3、国土空间规划编制工作（自然资源局）</t>
  </si>
  <si>
    <t>5、水土保持补偿费收入</t>
  </si>
  <si>
    <t xml:space="preserve">  4、城市规划费（自然资源局）</t>
  </si>
  <si>
    <t>6、污水处理费收入</t>
  </si>
  <si>
    <t xml:space="preserve">  5、农村不动产确权登记权籍调查测绘工作专项经费</t>
  </si>
  <si>
    <t>7、其他政府性基金收入</t>
  </si>
  <si>
    <t xml:space="preserve">  6、城市维护费（住建局）</t>
  </si>
  <si>
    <t>三、新增专项地方政府债券收入</t>
  </si>
  <si>
    <t xml:space="preserve">  7、城市建设支出（住建局）</t>
  </si>
  <si>
    <t xml:space="preserve">  8、城市照明电费（住建局）</t>
  </si>
  <si>
    <t xml:space="preserve">  9、禁养区养殖场关停奖补</t>
  </si>
  <si>
    <t xml:space="preserve">  10、世行项目县级配套资金（世行办）</t>
  </si>
  <si>
    <t xml:space="preserve">  11、重点交通项目建设支出</t>
  </si>
  <si>
    <t xml:space="preserve">  12、重点镇建设基金（涧池镇）</t>
  </si>
  <si>
    <t xml:space="preserve">  13、党校干部培训宿舍楼改建工程</t>
  </si>
  <si>
    <t xml:space="preserve">  14、县综合档案馆建设</t>
  </si>
  <si>
    <t xml:space="preserve">  15、学校基本建设经费</t>
  </si>
  <si>
    <t xml:space="preserve">  16、应急救援技术中心建设及装修工程</t>
  </si>
  <si>
    <t>（二）专项债券还本付息支出</t>
  </si>
  <si>
    <t>（三）调入一般公共预算收入统筹安排支出</t>
  </si>
  <si>
    <t>本年收入合计</t>
  </si>
  <si>
    <t>本年支出合计</t>
  </si>
  <si>
    <t>新增专项地方政府债券收入</t>
  </si>
  <si>
    <t>新增专项地方政府债券支出</t>
  </si>
  <si>
    <t>再融资专项债券收入</t>
  </si>
  <si>
    <t>专项债务还本支出</t>
  </si>
  <si>
    <t>调入资金</t>
  </si>
  <si>
    <t>累计结余</t>
  </si>
  <si>
    <t>收入总计</t>
  </si>
  <si>
    <t>支出总计</t>
  </si>
  <si>
    <t>汉阴县2020年县本级部门人员经费、公用运转及专项资金支出预算明细表</t>
  </si>
  <si>
    <t>（表四）</t>
  </si>
  <si>
    <t>说                  明</t>
  </si>
  <si>
    <t xml:space="preserve">年初部门预算数       </t>
  </si>
  <si>
    <t>年初预算到项目分列各单位支出数</t>
  </si>
  <si>
    <t>上级专项资金到部门列支数</t>
  </si>
  <si>
    <t>总计</t>
  </si>
  <si>
    <t>追加的人员经费包含人员工资39.99万元，养老保险财政配套42.71万元，社会保险财政补助部分23.1万元。</t>
  </si>
  <si>
    <t>二、公用运转经费</t>
  </si>
  <si>
    <t>3、重点工作经费</t>
  </si>
  <si>
    <t>①重点项目协调经费</t>
  </si>
  <si>
    <t>②重点工作巡查、督察经费</t>
  </si>
  <si>
    <t>③宣传教育培训经费</t>
  </si>
  <si>
    <t>④政策调研经费</t>
  </si>
  <si>
    <t>⑤会议费及有关重点工作和联乡包村帮扶等经费</t>
  </si>
  <si>
    <t>⑥保密工作经费</t>
  </si>
  <si>
    <t>⑦机要密码工作经费</t>
  </si>
  <si>
    <r>
      <rPr>
        <sz val="11"/>
        <rFont val="微软雅黑"/>
        <family val="2"/>
        <charset val="134"/>
      </rPr>
      <t>⑧</t>
    </r>
    <r>
      <rPr>
        <sz val="11"/>
        <rFont val="宋体"/>
        <family val="3"/>
        <charset val="134"/>
      </rPr>
      <t>预备费</t>
    </r>
  </si>
  <si>
    <t>1.专项奖励资金</t>
  </si>
  <si>
    <t>用于2019年度目标责任制考核奖励支出。</t>
  </si>
  <si>
    <t>2.脱贫攻坚事业费</t>
  </si>
  <si>
    <t>用于开展脱贫攻坚相关工作支出</t>
  </si>
  <si>
    <t>3.专项改造经费</t>
  </si>
  <si>
    <t>用于机关食堂改造等相关支出</t>
  </si>
  <si>
    <t>4.专项建设经费</t>
  </si>
  <si>
    <t>用于电子政务网建设支出</t>
  </si>
  <si>
    <t>追加的人员经费包含人员工资22.21万元，养老保险财政配套38.44万元，社会保险财政补助部分27.76万元。</t>
  </si>
  <si>
    <t>①会议费及有关重点工作等
经费</t>
  </si>
  <si>
    <t>②宣传教育培训经费</t>
  </si>
  <si>
    <t>③专项调研经费</t>
  </si>
  <si>
    <t>④执法检查、视察、调研、信访经费</t>
  </si>
  <si>
    <t>⑤人大代表活动经费</t>
  </si>
  <si>
    <t>⑥预算联网监督中心网络维护经费</t>
  </si>
  <si>
    <t>⑦预备费</t>
  </si>
  <si>
    <t>1、政权建设资金</t>
  </si>
  <si>
    <t>3、脱贫攻坚事业费</t>
  </si>
  <si>
    <t>用于开展脱贫攻坚相关工作支出。</t>
  </si>
  <si>
    <t>追加的人员经费包含人员工资35.3万元，养老保险财政配套76.84万元，社会保险财政补助部分36.69万元。</t>
  </si>
  <si>
    <t>②重点工作巡查督察经费</t>
  </si>
  <si>
    <t>⑤会议费及有关重点工作经费</t>
  </si>
  <si>
    <t>⑥金融工作经费</t>
  </si>
  <si>
    <t>1、视频会议室租赁费</t>
  </si>
  <si>
    <t>2、应急工作经费</t>
  </si>
  <si>
    <t>3、安全保卫经费</t>
  </si>
  <si>
    <t>4、电子政务及智慧汉阴网络运行维护经费</t>
  </si>
  <si>
    <t>6、脱贫攻坚事业费</t>
  </si>
  <si>
    <t>7、政府救助综合责任保险</t>
  </si>
  <si>
    <t>用于政府救助综合责任保险相关支出</t>
  </si>
  <si>
    <t>8、专项建设经费</t>
  </si>
  <si>
    <t>用于政府机关改造等相关支出</t>
  </si>
  <si>
    <t>用于金融十四五规划等支出</t>
  </si>
  <si>
    <t>追加的人员经费包含人员工资23.9万元，养老保险财政配套29.9万元，社会保险财政补助部分16.47万元。</t>
  </si>
  <si>
    <t>①宣传教育培训经费</t>
  </si>
  <si>
    <t>②视察调研经费</t>
  </si>
  <si>
    <t>③政协委员活动经费</t>
  </si>
  <si>
    <t>④会议费及有关重点工作经费</t>
  </si>
  <si>
    <t>⑤预备费</t>
  </si>
  <si>
    <t>1、文化文史专项资金</t>
  </si>
  <si>
    <t>2、文化文史专项经费</t>
  </si>
  <si>
    <t>4、脱贫攻坚事业费</t>
  </si>
  <si>
    <t>追加的人员经费包含人员工资93.93万元，养老保险财政配套76.15万元，社会保险财政补助部分39.13万元。</t>
  </si>
  <si>
    <t>①执纪审查业务经费</t>
  </si>
  <si>
    <t>②会议费及有关重点工作经费</t>
  </si>
  <si>
    <t>③预备费</t>
  </si>
  <si>
    <t>④监察调查业务经费</t>
  </si>
  <si>
    <t>⑤巡察经费</t>
  </si>
  <si>
    <t>1、专项奖励资金</t>
  </si>
  <si>
    <t>用于2019年度目标责任制考核奖励支出</t>
  </si>
  <si>
    <t>2、脱贫攻坚事业费</t>
  </si>
  <si>
    <t>追加的人员经费包含人员工资2.25万元，养老保险财政配套4.64万元，社会保险财政补助部分5.46万元。</t>
  </si>
  <si>
    <t>①设备购置维护费</t>
  </si>
  <si>
    <t>②国防动员等经费</t>
  </si>
  <si>
    <t>4、专项建设经费</t>
  </si>
  <si>
    <t>用于基层规范化建设支出</t>
  </si>
  <si>
    <t>5、专项培训经费</t>
  </si>
  <si>
    <t>追加的人员经费包含人员工资-4.37万元，养老保险财政配套24.24万元，社会保险财政补助部分11.54万元。</t>
  </si>
  <si>
    <t>①党员干部远程教育及党建管理经费</t>
  </si>
  <si>
    <t>②干部教育培训</t>
  </si>
  <si>
    <t>③非公党建经费</t>
  </si>
  <si>
    <t>④村干部人身意外伤害保险</t>
  </si>
  <si>
    <t>⑥干部监督示范</t>
  </si>
  <si>
    <t>1.组织建设及电教管理等经费</t>
  </si>
  <si>
    <t>用于人事档案数字化建设支出</t>
  </si>
  <si>
    <t>5、专项维修经费</t>
  </si>
  <si>
    <t>社区疫情防控资金</t>
  </si>
  <si>
    <t>追加的人员经费包含人员工资218.81万元，养老保险财政配套31.17万元，社会保险财政补助部分15.85万元。</t>
  </si>
  <si>
    <t>①宣传经费</t>
  </si>
  <si>
    <t>②报刊印刷经费</t>
  </si>
  <si>
    <t>③会议费及有关重点工作经费</t>
  </si>
  <si>
    <t>④预备费</t>
  </si>
  <si>
    <t>1、文化活动经费</t>
  </si>
  <si>
    <t>2、省级文明县城巩固、提升专项经费</t>
  </si>
  <si>
    <t>3、网络系统维护费</t>
  </si>
  <si>
    <t>4、新闻宣传奖励及汉阴优秀作品出版印刷等费用</t>
  </si>
  <si>
    <t>5、融媒体中心接入省级技术平台系统平台使用费</t>
  </si>
  <si>
    <t>6、电视事业费</t>
  </si>
  <si>
    <t>7、县电视台人员专项补助</t>
  </si>
  <si>
    <t>用于电视台人员经费支出</t>
  </si>
  <si>
    <t>9、脱贫攻坚事业费</t>
  </si>
  <si>
    <t>11、三沈文化产业园相关支出</t>
  </si>
  <si>
    <t>三沈文化产业园年初预算合并入宣传部</t>
  </si>
  <si>
    <t>12、文联相关支出</t>
  </si>
  <si>
    <t>文联年初预算合并入宣传部</t>
  </si>
  <si>
    <t>13、专项工作经费</t>
  </si>
  <si>
    <t>用于宣传、媒体等相关工作支出</t>
  </si>
  <si>
    <t>追加的人员经费包含人员工资4.05万元，养老保险财政配套15.17万元，社会保险财政补助部分8.77万元。</t>
  </si>
  <si>
    <t>①维稳及扫黑除恶工作专项经费</t>
  </si>
  <si>
    <t>②610办公室业务费</t>
  </si>
  <si>
    <t>2、县民调中心人员工资及其他费用</t>
  </si>
  <si>
    <t>5、专项建设经费</t>
  </si>
  <si>
    <t>用于基层社会治理大数据信息平台建设支出。</t>
  </si>
  <si>
    <t>追加的人员经费包含人员工资1.95万元，养老保险财政配套8.95万元，社会保险财政补助部分6.39万元。</t>
  </si>
  <si>
    <t>①统战工作经费</t>
  </si>
  <si>
    <t>②预备费</t>
  </si>
  <si>
    <t>编办</t>
  </si>
  <si>
    <t>追加的人员经费包含人员工资4.73万元，养老保险财政配套13.57万元，社会保险财政补助部分7.47万元。</t>
  </si>
  <si>
    <t>①机构编制工作经费</t>
  </si>
  <si>
    <t>②事业单位分类改革工作经费</t>
  </si>
  <si>
    <t>③实名制网络维护费</t>
  </si>
  <si>
    <t>④中文域名管理费</t>
  </si>
  <si>
    <t>追加的人员经费包含人员工资2.64万元，养老保险财政配套7.59万元，社会保险财政补助部分3.88万元。</t>
  </si>
  <si>
    <t>①考核工作经费</t>
  </si>
  <si>
    <t>扣减年初预算指标</t>
  </si>
  <si>
    <t>1、全县目标责任考核奖金</t>
  </si>
  <si>
    <t>追加的人员经费包含人员工资16.63万元，养老保险财政配套8.23万元，社会保险财政补助部分3.53万元。</t>
  </si>
  <si>
    <t>①机关党建经费</t>
  </si>
  <si>
    <t>②“七一”党建活动经费</t>
  </si>
  <si>
    <t>③党员教育培训经费</t>
  </si>
  <si>
    <t>追加的人员经费包含人员工资6.97万元，养老保险财政配套4.72万元，社会保险财政补助部分5.72万元。</t>
  </si>
  <si>
    <t>①老干部管理服务经费</t>
  </si>
  <si>
    <t>②老干部活动慰问经费</t>
  </si>
  <si>
    <t>1、老年大学办学经费</t>
  </si>
  <si>
    <t>2、离退休老干部公用经费</t>
  </si>
  <si>
    <t>3、破产困难企业离休干部无工作配偶生活补助</t>
  </si>
  <si>
    <t>4、专项慰问资金</t>
  </si>
  <si>
    <t>5、脱贫攻坚事业费</t>
  </si>
  <si>
    <t>档史馆</t>
  </si>
  <si>
    <t>追加的人员经费包含人员工资16.91万元，养老保险财政配套11.25万元，社会保险财政补助部分11.41万元。</t>
  </si>
  <si>
    <t>①档案利用及管理费用</t>
  </si>
  <si>
    <t>②党史一二卷印刷及出版</t>
  </si>
  <si>
    <t>③《年鉴》（2020卷）印刷及出版</t>
  </si>
  <si>
    <t>1、县综合档案馆建设项目</t>
  </si>
  <si>
    <t>用于档案馆建设支出</t>
  </si>
  <si>
    <t>追加的人员经费包含人员工资12.6万元，养老保险财政配套14.98万元，社会保险财政补助部分12.69万元。</t>
  </si>
  <si>
    <t>①干部培训</t>
  </si>
  <si>
    <t>②教学质量评估</t>
  </si>
  <si>
    <t>1、干部培训宿办楼改建工程项目</t>
  </si>
  <si>
    <t>4、专项补助经费</t>
  </si>
  <si>
    <t>追加的人员经费包含人员工资0.73万元，养老保险财政配套6.05万元，社会保险财政补助部分5.88万元。</t>
  </si>
  <si>
    <t>①预备费</t>
  </si>
  <si>
    <t>②慈善协会办公经费</t>
  </si>
  <si>
    <t>1、职工互助保障费</t>
  </si>
  <si>
    <t>2、慈善基金</t>
  </si>
  <si>
    <t>3、职工关爱基金</t>
  </si>
  <si>
    <t>用于慈善协会办公等相关支出</t>
  </si>
  <si>
    <t>追加的人员经费包含人员工资3.12万元，养老保险财政配套2.01万元，社会保险财政补助部分0.99万元。</t>
  </si>
  <si>
    <t>①团组织建设及志愿者联盟管理经费</t>
  </si>
  <si>
    <t>②希望工程项目资金</t>
  </si>
  <si>
    <t>追加的人员经费包含人员工资8.3万元，养老保险财政配套9.74万元，社会保险财政补助部分2.92万元。</t>
  </si>
  <si>
    <t>①妇女儿童工作专项经费</t>
  </si>
  <si>
    <t>1、留守儿童服务专项资金</t>
  </si>
  <si>
    <t>用于妇女儿童等相关工作支出</t>
  </si>
  <si>
    <t>省级妇女儿童发展专项资金</t>
  </si>
  <si>
    <t>追加的人员经费包含人员工资0.27万元，养老保险财政配套4.28万元，社会保险财政补助部分3.09万元。</t>
  </si>
  <si>
    <t>①工商联活动经费</t>
  </si>
  <si>
    <t>②慈善援助、招商引资经费</t>
  </si>
  <si>
    <t>追加的人员经费包含人员工资12.27万元，养老保险财政配套13.86万元，社会保险财政补助部分7.88万元。</t>
  </si>
  <si>
    <t>①残疾人事业经费</t>
  </si>
  <si>
    <t>中省残疾人就业保障金补助140.12万元、中省残疾人事业发展补助29.5万元、残疾人事业工作补贴2万元</t>
  </si>
  <si>
    <t>追加的人员经费包含人员工资10.12万元，养老保险财政配套40.79万元，社会保险财政补助部分27.69万元。</t>
  </si>
  <si>
    <t>①国民经济计划编制费</t>
  </si>
  <si>
    <t>②重点项目管理经费</t>
  </si>
  <si>
    <t>③秦岭生态环境保护工作经费</t>
  </si>
  <si>
    <t>④营商环境工作经费</t>
  </si>
  <si>
    <t>⑤物价监督管理经费</t>
  </si>
  <si>
    <t>⑥收费许可证验审费</t>
  </si>
  <si>
    <t>1、县级粮食储备费用</t>
  </si>
  <si>
    <t>2、托管企业退休人员大病医疗救助缴费</t>
  </si>
  <si>
    <t>用于项目前期等相关工作支出</t>
  </si>
  <si>
    <t>6、专项慰问经费</t>
  </si>
  <si>
    <t>7、专项规划经费</t>
  </si>
  <si>
    <t>用于十四五规划编制支出</t>
  </si>
  <si>
    <t>机场办</t>
  </si>
  <si>
    <t>一、公用运转经费</t>
  </si>
  <si>
    <t>1、重点工作经费</t>
  </si>
  <si>
    <t>①机场筹建工作经费</t>
  </si>
  <si>
    <t>追加的人员经费包含人员工资2164.48万元，养老保险财政配套3513.9万元，社会保险财政补助部分27.69万元。</t>
  </si>
  <si>
    <t>①教育管理经费</t>
  </si>
  <si>
    <t>②校园安全及保安管理经费</t>
  </si>
  <si>
    <t>③国防教育经费</t>
  </si>
  <si>
    <t>④国家、省级考试经费及招聘教师考试费用</t>
  </si>
  <si>
    <t>⑤青少年活动中心经费</t>
  </si>
  <si>
    <t>⑥科技专项事业费</t>
  </si>
  <si>
    <t>1、全县体育场地维修费</t>
  </si>
  <si>
    <t>2、体育活动费</t>
  </si>
  <si>
    <t>3、学校基本建设经费</t>
  </si>
  <si>
    <t>用于平梁中学、汉阴中学科技楼等相关建设支出</t>
  </si>
  <si>
    <t>4、绩效奖励工资</t>
  </si>
  <si>
    <t>用于教师工资待遇补差支出</t>
  </si>
  <si>
    <t>5、高中教育配套公用经费</t>
  </si>
  <si>
    <t>6、高中免学费补助</t>
  </si>
  <si>
    <t>7、义务教育公用经费补助</t>
  </si>
  <si>
    <t>8、义务教育生均公用经费（一费制前标准）</t>
  </si>
  <si>
    <t>9、残疾学生交通费补助</t>
  </si>
  <si>
    <t>10、学前一年免费配套经费</t>
  </si>
  <si>
    <t>11、中小班幼儿教育配套公用经费</t>
  </si>
  <si>
    <t>12、高中助学金补助</t>
  </si>
  <si>
    <t>13、中职助学金补助配套经费</t>
  </si>
  <si>
    <t>14、中职贫困学生生活补助</t>
  </si>
  <si>
    <t>15、贫困家庭中高职学生扶贫资金</t>
  </si>
  <si>
    <t>16、义务教育贫困寄宿生补助</t>
  </si>
  <si>
    <t>17、贫困幼儿补助配套经费</t>
  </si>
  <si>
    <t>18、乡村教师补贴县级配套经费</t>
  </si>
  <si>
    <t>19、校园保安工资经费</t>
  </si>
  <si>
    <t>20、特岗教师县级补助</t>
  </si>
  <si>
    <t>21、教育奖励经费</t>
  </si>
  <si>
    <t>22、营养计划改善县级配套资金及宿管人员工资</t>
  </si>
  <si>
    <t>23、合同制教师工资</t>
  </si>
  <si>
    <t>24、教育督导经费</t>
  </si>
  <si>
    <t>26、脱贫攻坚事业费</t>
  </si>
  <si>
    <t>27、专项工作经费</t>
  </si>
  <si>
    <t>用于教育相关工作支出</t>
  </si>
  <si>
    <t>追加的人员经费包含人员工资12.68万元，养老保险财政配套23.21万元，社会保险财政补助部分24.41万元。</t>
  </si>
  <si>
    <t>①、行业管理经费</t>
  </si>
  <si>
    <t>②、企业管理经费</t>
  </si>
  <si>
    <t>1、电子商务发展基金</t>
  </si>
  <si>
    <t>2、经贸系统托管企业退休人员大病医疗救助缴费</t>
  </si>
  <si>
    <t>3、企业改制专项补助</t>
  </si>
  <si>
    <t>4、小吃产业发展经费</t>
  </si>
  <si>
    <t>7、专项补助经费</t>
  </si>
  <si>
    <t>用于食盐边远地区财政补助支出</t>
  </si>
  <si>
    <t>用于大唐信服大数据服务及企业奖补支出</t>
  </si>
  <si>
    <t>工业集
中区</t>
  </si>
  <si>
    <t>追加的人员经费包含人员工资0.89万元，养老保险财政配套10.57万元，社会保险财政补助部分6.42万元。</t>
  </si>
  <si>
    <t>①服务管理经费</t>
  </si>
  <si>
    <t>2、预备费</t>
  </si>
  <si>
    <t>用于中小企业发展专项补助支出</t>
  </si>
  <si>
    <t>追加的人员经费包含人员工资447.12万元，养老保险财政配套479.17万元，社会保险财政补助部分203.14万元。</t>
  </si>
  <si>
    <t>①社会治安管理及信访维稳、扫黑除恶等经费</t>
  </si>
  <si>
    <t>②国内安保特情经费</t>
  </si>
  <si>
    <t>③禁毒缉毒经费</t>
  </si>
  <si>
    <t>⑤警犬喂养经费</t>
  </si>
  <si>
    <t>1、“雪亮”工程建设及维护经费</t>
  </si>
  <si>
    <t>8、人民警察执勤岗位津贴和加班补贴</t>
  </si>
  <si>
    <t>10、脱贫攻坚事业费</t>
  </si>
  <si>
    <t>11、专项建设经费</t>
  </si>
  <si>
    <t>用于看守所、拘留所项目建设等相关支出</t>
  </si>
  <si>
    <t>追加的人员经费包含人员工资10.97万元，养老保险财政配套23.1万元，社会保险财政补助部分15.54万元。</t>
  </si>
  <si>
    <t>用于平涧一级路道路交通监控等相关支出</t>
  </si>
  <si>
    <t>疫情防控资金8万元，中省转移支付资金14万元</t>
  </si>
  <si>
    <t>4、专项建设资金</t>
  </si>
  <si>
    <t>用于大队营房建设等相关支出</t>
  </si>
  <si>
    <t>5、专项购置经费</t>
  </si>
  <si>
    <t>用于消防专用车辆购置支出</t>
  </si>
  <si>
    <t>追加的人员经费包含人员工资16.64万元，养老保险财政配套31.31万元，社会保险财政补助部分22.8万元。</t>
  </si>
  <si>
    <t>①、民政事务管理经费</t>
  </si>
  <si>
    <t>1、城市最低生活保障补助、农村最低生活保障补助、特困人员供养费、临时救助、农村五保供养机构运转维护经费</t>
  </si>
  <si>
    <t>2、社会救助工作专项经费</t>
  </si>
  <si>
    <t>3、敬老院取暖费</t>
  </si>
  <si>
    <t>4、社区专职工作人员经费</t>
  </si>
  <si>
    <t>5、殡葬改革补助资金</t>
  </si>
  <si>
    <t>6、社会组织党群服务中心运转及活动经费</t>
  </si>
  <si>
    <t>7、严重精神障碍患者监护责任补贴</t>
  </si>
  <si>
    <t>8、贫困残疾人生活补贴</t>
  </si>
  <si>
    <t>9、重度残疾人护理补贴</t>
  </si>
  <si>
    <t>11、脱贫攻坚事业费</t>
  </si>
  <si>
    <t>12、专项慰问经费</t>
  </si>
  <si>
    <t>用于春节慰问等相关支出</t>
  </si>
  <si>
    <t>用于三线两化信息平台建设及地名普查成果转化等相关支出</t>
  </si>
  <si>
    <t>追加的人员经费包含人员工资148.64万元，养老保险财政配套31.84万元，社会保险财政补助部分15.67万元。</t>
  </si>
  <si>
    <t>①人民调解经费</t>
  </si>
  <si>
    <t>②社区矫正、依法治县及普法宣传、综治维稳工作经费、法律援助等</t>
  </si>
  <si>
    <t>③法治工作经费</t>
  </si>
  <si>
    <t>司法救援经费8万元，办案业务费97万元，中省政法转移支付资金5万元</t>
  </si>
  <si>
    <t>追加的人员经费包含人员工资13.59万元，养老保险财政配套19.74万元，社会保险财政补助部分12.65万元。</t>
  </si>
  <si>
    <t>①审计事业管理</t>
  </si>
  <si>
    <t>②审计业务经费</t>
  </si>
  <si>
    <t>用于购买审计服务等支出</t>
  </si>
  <si>
    <t>审计专项业务补助</t>
  </si>
  <si>
    <t>追加的人员经费包含人员工资34.92万元，养老保险财政配套117.9万元，社会保险财政补助部分48.06万元。</t>
  </si>
  <si>
    <t>①财政管理经费</t>
  </si>
  <si>
    <t>②农村综合改革一事一议财务管理等工作经费</t>
  </si>
  <si>
    <t>③公共资产管理及国有企业党建管理经费</t>
  </si>
  <si>
    <t>1、财政信息化建设</t>
  </si>
  <si>
    <t>2、财税财务培训经费</t>
  </si>
  <si>
    <t>3、财政票据购置</t>
  </si>
  <si>
    <t>4、政府购买财政投资评审服务专项经费</t>
  </si>
  <si>
    <t>用于购买财政投资评审第三方服务支出</t>
  </si>
  <si>
    <t>追加的人员经费包含人员工资15.13万元，养老保险财政配套55.55万元，社会保险财政补助部分35.28万元。</t>
  </si>
  <si>
    <t>①人事、劳动、社会保障管理经费</t>
  </si>
  <si>
    <t>②创业、就业管理经费</t>
  </si>
  <si>
    <t>③城乡居民养老保险管理经费</t>
  </si>
  <si>
    <t>④机关事业养老保险管理经费</t>
  </si>
  <si>
    <t>⑤事业单位招考和高层次人才引进</t>
  </si>
  <si>
    <t>1、城乡居民养老保险</t>
  </si>
  <si>
    <t>2、创业就业基金县级配套</t>
  </si>
  <si>
    <t>3、职介机构部分托管人员养老保险单位缴费</t>
  </si>
  <si>
    <t>6、专项补助经费</t>
  </si>
  <si>
    <t>用于全县机关事业养老保险补助支出</t>
  </si>
  <si>
    <t>用于人力资源市场项目建设征地支出</t>
  </si>
  <si>
    <t>追加的人员经费包含人员工资36.07万元，养老保险财政配套70.11万元，社会保险财政补助部分35.28万元。</t>
  </si>
  <si>
    <t>①汉阴县2020年国土变更调查</t>
  </si>
  <si>
    <t>②不动产登记、移民搬迁、国土资源监察巡查、矿产资源管理等相关业务经费</t>
  </si>
  <si>
    <t>用于杨家坝村解家沟建筑用砂页矿矿山地质环境恢复治理支出</t>
  </si>
  <si>
    <t>追加的人员经费包含人员工资121.89万元，养老保险财政配套91.01万元，社会保险财政补助部分53.56万元。</t>
  </si>
  <si>
    <t>①城乡规划建设管理业务费</t>
  </si>
  <si>
    <t>②保障性住房建设业务费</t>
  </si>
  <si>
    <t>③防震减灾事业管理费</t>
  </si>
  <si>
    <t>④质量安全监督业务费</t>
  </si>
  <si>
    <t>⑤人防工作专项业务费</t>
  </si>
  <si>
    <t>1、城市规划费</t>
  </si>
  <si>
    <t>2、城市维护费</t>
  </si>
  <si>
    <t>3、保障性住房专项维修基金</t>
  </si>
  <si>
    <t>4、城区物业管理专项基金</t>
  </si>
  <si>
    <t>5、购买公租房运营管理服务</t>
  </si>
  <si>
    <t>6、城市管理综合执法专项经费</t>
  </si>
  <si>
    <t>7、城区环卫保洁专项经费</t>
  </si>
  <si>
    <t>8、县城垃圾处理专项经费</t>
  </si>
  <si>
    <t>9、县城污水处理专项资金</t>
  </si>
  <si>
    <t>10、乡镇污水处理站专项资金</t>
  </si>
  <si>
    <t>11、县镇污水处理设施建设专项经费</t>
  </si>
  <si>
    <t>12、数字化城市管理中心运行维护费</t>
  </si>
  <si>
    <t>14、脱贫攻坚事业费</t>
  </si>
  <si>
    <t>用于城市建设及污水处理等相关支出</t>
  </si>
  <si>
    <t>1、重点工作经费（创建事业管理费）</t>
  </si>
  <si>
    <t>1、创建专项经费</t>
  </si>
  <si>
    <t>追加的人员经费包含人员工资3.74万元，养老保险财政配套18.01万元，社会保险财政补助部分10.48万元。</t>
  </si>
  <si>
    <t>①环境保护执法经费</t>
  </si>
  <si>
    <t>1、秦岭生态环保专项资金</t>
  </si>
  <si>
    <t>用于生态环境保护专项规划编制相关支出</t>
  </si>
  <si>
    <t>2020年土壤污染防治项目资金2.5万元，2020年省级环保专项资金460万元</t>
  </si>
  <si>
    <t>追加的人员经费包含人员工资56.62万元，养老保险财政配套54.84万元，社会保险财政补助部分38.24万元。</t>
  </si>
  <si>
    <t>①交通事业费</t>
  </si>
  <si>
    <t>②地方道路管理经费</t>
  </si>
  <si>
    <t>③航运安全监管经费</t>
  </si>
  <si>
    <t>④道路运输管理费</t>
  </si>
  <si>
    <t>1、县乡道路养护费</t>
  </si>
  <si>
    <t>2、县乡村公路水毁灾毁保险</t>
  </si>
  <si>
    <t>3、托管企业退休人员大病医疗救助缴费</t>
  </si>
  <si>
    <t>4、公交公司财政补助资金</t>
  </si>
  <si>
    <t>用于交通项目建设相关支出</t>
  </si>
  <si>
    <t>追加的人员经费包含人员工资81.58万元，养老保险财政配套60.01万元，社会保险财政补助部分52.47万元。</t>
  </si>
  <si>
    <t>①水利事业管理费</t>
  </si>
  <si>
    <t>②防汛业务费</t>
  </si>
  <si>
    <t>③河道安全监管经费</t>
  </si>
  <si>
    <t>④观音河水库安全管理经费</t>
  </si>
  <si>
    <t>1、汉阴县防汛抗旱监测设备维护及防汛物资更新补充购置</t>
  </si>
  <si>
    <t>2、农村供水工程经营管理和维修养护</t>
  </si>
  <si>
    <t>3、汉阴县河长制工作经费</t>
  </si>
  <si>
    <t>4、水土保持补偿费征管经费</t>
  </si>
  <si>
    <t>5、县城市政公共设施用水补贴项目</t>
  </si>
  <si>
    <t>6、观音河水库及灌区工程维修养护经费</t>
  </si>
  <si>
    <t>8、脱贫攻坚事业费</t>
  </si>
  <si>
    <t>9、专项治理经费</t>
  </si>
  <si>
    <t>用于水库整治等相关支出</t>
  </si>
  <si>
    <t>用于病险水库除险加固等相关支出</t>
  </si>
  <si>
    <t>2020年中央水利发展补助资金100万元，水利河湖划界项目资金40万元，水库移民资金883万元，扶贫专户调账1165.47万元</t>
  </si>
  <si>
    <t>追加的人员经费包含人员工资15.55万元，养老保险财政配套78.85万元，社会保险财政补助部分58.95万元。</t>
  </si>
  <si>
    <t>①林业事业管理费</t>
  </si>
  <si>
    <t>②核查工作经费</t>
  </si>
  <si>
    <t>③森林公园管理经费</t>
  </si>
  <si>
    <t>1、病虫害防治经费</t>
  </si>
  <si>
    <t>用于森林保险金等支出</t>
  </si>
  <si>
    <t>5、专项创建经费</t>
  </si>
  <si>
    <t>用于森林城市创建支出</t>
  </si>
  <si>
    <t>追加的人员经费包含人员工资45.14万元，养老保险财政配套123.92万元，社会保险财政补助部分89.77万元。</t>
  </si>
  <si>
    <t>①农业事业管理费</t>
  </si>
  <si>
    <t>②惠农补贴核查工作经费</t>
  </si>
  <si>
    <t>③农经工作经费</t>
  </si>
  <si>
    <t>④专项调研及固定观察点工作经费</t>
  </si>
  <si>
    <t>1、特色产业发展经费</t>
  </si>
  <si>
    <t>2、秸秆综合利用经费</t>
  </si>
  <si>
    <t>3、污染耕地防治经费</t>
  </si>
  <si>
    <t>4、乡村振兴示范村建设及农村人居环境整治</t>
  </si>
  <si>
    <t>5、动物防疫及非洲猪瘟防控工作经费</t>
  </si>
  <si>
    <t>6、事业单位改制差额补助经费</t>
  </si>
  <si>
    <t>8、农业政策性保险</t>
  </si>
  <si>
    <t>9、原乡镇集体兽医人员应享受的生活补助以及鱼种场4人生活慰问金</t>
  </si>
  <si>
    <t>用于粮食生产功能区划以及非洲猪瘟防控等相关工作支出</t>
  </si>
  <si>
    <t>13、专项维修经费</t>
  </si>
  <si>
    <t>用于办公楼维修改造等相关支出</t>
  </si>
  <si>
    <t>14、专项创建经费</t>
  </si>
  <si>
    <t>用于省级农产品质量安全县创建支出</t>
  </si>
  <si>
    <t>15、农业保险县级配套资金</t>
  </si>
  <si>
    <t>用于农业保险县级配套支出</t>
  </si>
  <si>
    <t>追加的人员经费包含人员工资5.52万元，养老保险财政配套22.5万元，社会保险财政补助部分6.98万元。</t>
  </si>
  <si>
    <t>①农业园区事业费</t>
  </si>
  <si>
    <t>追加的人员经费包含人员工资24.47万元，养老保险财政配套48.4万元，社会保险财政补助部分43.3万元。</t>
  </si>
  <si>
    <t>①文化事业费</t>
  </si>
  <si>
    <t>②汉阴文艺出刊经费</t>
  </si>
  <si>
    <t>③文物保护经费</t>
  </si>
  <si>
    <t>④文化共享维护费</t>
  </si>
  <si>
    <t>⑤广场电子屏维护费</t>
  </si>
  <si>
    <t>⑥文化大厦及剧院运行维护费</t>
  </si>
  <si>
    <t>1、扫黄打非及文化市场执法管理、监控专项经费</t>
  </si>
  <si>
    <t>2、事业单位改制养老金</t>
  </si>
  <si>
    <t>3、沈氏家训展览馆开放运转经费</t>
  </si>
  <si>
    <t>用于广电扶贫项目以及旅游发展等相关支出</t>
  </si>
  <si>
    <t>7、专项业务经费</t>
  </si>
  <si>
    <t>用于六保促进消费活动相关支出</t>
  </si>
  <si>
    <t>三沈办</t>
  </si>
  <si>
    <t>三沈办年初预算转入宣传部</t>
  </si>
  <si>
    <t>追加的人员经费包含人员工资87.27万元，养老保险财政配套363.82万元，社会保险财政补助部分212.54万元。</t>
  </si>
  <si>
    <t>①卫生事业管理费</t>
  </si>
  <si>
    <t>②爱国卫生红十字会事业管理费</t>
  </si>
  <si>
    <t>③计生管理经费</t>
  </si>
  <si>
    <t>④中医药事业费</t>
  </si>
  <si>
    <t>⑤老年事业管理及老年节活动经费</t>
  </si>
  <si>
    <t>⑥高龄补贴发放工作经费</t>
  </si>
  <si>
    <t>⑦老学会、关工委工作经费</t>
  </si>
  <si>
    <t>1、疾病预防控制经费</t>
  </si>
  <si>
    <t>2、县级公立医院改革财政综合补偿</t>
  </si>
  <si>
    <t>3、城乡基本公共卫生服务均等化县级配套</t>
  </si>
  <si>
    <t>4、村医公共卫生补助</t>
  </si>
  <si>
    <t>5、公共卫生事件紧急救治应急预备经费</t>
  </si>
  <si>
    <t>6、基层医疗机构综合补偿（镇卫生院）</t>
  </si>
  <si>
    <t>7、计生事业民生政策县级配套资金</t>
  </si>
  <si>
    <t>8、病媒生物防制</t>
  </si>
  <si>
    <t>9、托管企业退休人员大病医疗救助缴费</t>
  </si>
  <si>
    <t>10、县级公立医院院长年薪制</t>
  </si>
  <si>
    <t>11、卫生监督抽检经费</t>
  </si>
  <si>
    <t>12、建设健康汉阴工作经费</t>
  </si>
  <si>
    <t>13、高龄补贴</t>
  </si>
  <si>
    <t>14、医学类本科毕业生安家费</t>
  </si>
  <si>
    <t>15、产前筛查和新生儿疾病筛查经费</t>
  </si>
  <si>
    <t>16、预防性健康体检经费</t>
  </si>
  <si>
    <t>17、职业安全健康监督管理经费</t>
  </si>
  <si>
    <t>18、贫困人口健康体检经费</t>
  </si>
  <si>
    <t>19、专项奖励资金</t>
  </si>
  <si>
    <t>20、脱贫攻坚事业费</t>
  </si>
  <si>
    <t>21、专项工作经费</t>
  </si>
  <si>
    <t>用于全县疫情防控等相关支出</t>
  </si>
  <si>
    <t>22、专项慰问经费</t>
  </si>
  <si>
    <t>追加的人员经费包含人员工资23.84万元，养老保险财政配套28.04万元，社会保险财政补助部分15.03万元。</t>
  </si>
  <si>
    <t>①医疗保障事务管理</t>
  </si>
  <si>
    <t>1、新农合县级配套</t>
  </si>
  <si>
    <t>2、城镇居民基本医疗保险</t>
  </si>
  <si>
    <t>4、建档立卡贫困户参合缴费县级补助</t>
  </si>
  <si>
    <t>7、脱贫攻坚事业费</t>
  </si>
  <si>
    <t>8、专项补助经费</t>
  </si>
  <si>
    <t>用于城乡居民参保支出</t>
  </si>
  <si>
    <t>追加的人员经费包含人员工资4.05万元，养老保险财政配套7.66万元，社会保险财政补助部分10.55万元。</t>
  </si>
  <si>
    <t>①退役军人事务管理和双拥工作经费</t>
  </si>
  <si>
    <t>5、重点优抚对象短期疗养</t>
  </si>
  <si>
    <t>6、自主择业军转干部补助</t>
  </si>
  <si>
    <t>用于退役士兵社保接续县级配套支出以及士官生活补助支出</t>
  </si>
  <si>
    <t>11、专项慰问经费</t>
  </si>
  <si>
    <t>优抚对象各类补助资金1459.44万元，退役士兵社保接续中省配套资金174万元，社保接续资金188.3万元，自主就业退役士兵补助120万元，家属优待金17.734万元</t>
  </si>
  <si>
    <t>市场监督管理局</t>
  </si>
  <si>
    <t>追加的人员经费包含人员工资205.71万元，养老保险财政配套100.89万元，社会保险财政补助部分49.47万元。</t>
  </si>
  <si>
    <t>①食品安全监管工作经费</t>
  </si>
  <si>
    <t>②执法办案工作经费</t>
  </si>
  <si>
    <t>③创建工作经费</t>
  </si>
  <si>
    <t>1、质量检验检测中心运行专项经费</t>
  </si>
  <si>
    <t>2、食品、药品、重点商品抽检专项经费</t>
  </si>
  <si>
    <t>3、食品药品协管员（信息员）经费</t>
  </si>
  <si>
    <t>6、专项建设经费</t>
  </si>
  <si>
    <t>用于质检大楼项目支出以及办公楼改造等相关支出</t>
  </si>
  <si>
    <t>追加的人员经费包含人员工资7.97万元，养老保险财政配套18.3万元，社会保险财政补助部分10.7万元。</t>
  </si>
  <si>
    <t>①统计事业费</t>
  </si>
  <si>
    <t>②城镇及农村相关调查经费</t>
  </si>
  <si>
    <t>1、城乡住户调查专项经费</t>
  </si>
  <si>
    <t>2、县域经济监测和全面建成小康社会监测经费</t>
  </si>
  <si>
    <t>3、第四次全国经济普查经费</t>
  </si>
  <si>
    <t>用于脱贫攻坚普查设备采购支出</t>
  </si>
  <si>
    <t>应急局</t>
  </si>
  <si>
    <t>追加的人员经费包含人员工资22.22万元，养老保险财政配套26.84万元，社会保险财政补助部分13.46万元。</t>
  </si>
  <si>
    <t>①县长安全生产基金</t>
  </si>
  <si>
    <t>②应急救援物资仓库管理费用</t>
  </si>
  <si>
    <t>1、信息化平台建设</t>
  </si>
  <si>
    <t>用于安全生产等相关工作支出</t>
  </si>
  <si>
    <t>用于应急设备购置等相关支出</t>
  </si>
  <si>
    <t>采购救灾物资23.58万元，省级安全生产专项资金2.5万元，自然灾害防治体系建设325.8万元</t>
  </si>
  <si>
    <t>追加的人员经费包含人员工资6.19万元，养老保险财政配套15.06万元，社会保险财政补助部分10.26万元。</t>
  </si>
  <si>
    <t>①信访事业管理费</t>
  </si>
  <si>
    <t>1、信访维稳专项资金</t>
  </si>
  <si>
    <t>扶贫局</t>
  </si>
  <si>
    <t>追加的人员经费包含人员工资18.6万元，养老保险财政配套25.15万元，社会保险财政补助部分14.29万元。</t>
  </si>
  <si>
    <t>①脱贫攻坚工作经费</t>
  </si>
  <si>
    <t>1、精准扶贫县本级配套</t>
  </si>
  <si>
    <t>调减年初预算指标</t>
  </si>
  <si>
    <t>用于普查工作等相关支出</t>
  </si>
  <si>
    <t>招商中心</t>
  </si>
  <si>
    <t>追加的人员经费包含人员工资-1.02万元，养老保险财政配套6.33万元，社会保险财政补助部分3.46万元。</t>
  </si>
  <si>
    <t>①招商引资业务费</t>
  </si>
  <si>
    <t>追加的人员经费包含养老保险财政配套8.99万元，社会保险财政补助部分3.35万元。</t>
  </si>
  <si>
    <t>①公务接待经费+会议费</t>
  </si>
  <si>
    <t>②公务用车运行维护费</t>
  </si>
  <si>
    <t>1、脱贫攻坚事业费</t>
  </si>
  <si>
    <t>①洞河水库工作经费</t>
  </si>
  <si>
    <t>追加的人员经费包含追加人员工资4.868万元</t>
  </si>
  <si>
    <t>①气象事业管理费</t>
  </si>
  <si>
    <t>1、迁建汉阴国家一般气象站建设费</t>
  </si>
  <si>
    <t>2、汉阴县应急减灾指挥综合业务用房</t>
  </si>
  <si>
    <t>3、人工影响天气</t>
  </si>
  <si>
    <t>供销社</t>
  </si>
  <si>
    <t>追加的人员经费包含人员工资114.95万元，养老保险财政配套8.05万元，社会保险财政补助部分10.67万元。</t>
  </si>
  <si>
    <t>①供销事业费</t>
  </si>
  <si>
    <t>用于参加展销会等相关支出</t>
  </si>
  <si>
    <t>追加的人员经费包含人员工资7.4万元，养老保险财政配套26.6万元，社会保险财政补助部分13.91万元。</t>
  </si>
  <si>
    <t>①行政审批服务局运行管理经费</t>
  </si>
  <si>
    <t>1、免费刻制印章专项资金</t>
  </si>
  <si>
    <t>用于政务服务标准化建设及机关改造等相关支出</t>
  </si>
  <si>
    <t>①会议费及有关重点工作经费</t>
  </si>
  <si>
    <t>1、19个文艺团体经费</t>
  </si>
  <si>
    <t>2、“中国家训文化之乡”创建巩固</t>
  </si>
  <si>
    <t>3、“中国书法之乡”创建</t>
  </si>
  <si>
    <t>①科技专项事业费</t>
  </si>
  <si>
    <t>①业务经费</t>
  </si>
  <si>
    <t>凤堰古梯田移民生态博物馆</t>
  </si>
  <si>
    <t>追加的人员经费包含养老保险财政配套3.9万元，社会保险财政补助部分4.18万元。</t>
  </si>
  <si>
    <t>①办公运行经费</t>
  </si>
  <si>
    <t>②古梯田文物保护及巡查管理经费</t>
  </si>
  <si>
    <t>用于旅游开发建设等相关支出</t>
  </si>
  <si>
    <t>用于发展史编纂出版等相关支出</t>
  </si>
  <si>
    <t>划转人员  经费</t>
  </si>
  <si>
    <t>财政其他  专项资金</t>
  </si>
  <si>
    <t>1、税收征管经费</t>
  </si>
  <si>
    <t>1、专项服务经费</t>
  </si>
  <si>
    <t>住房公积金经办中心</t>
  </si>
  <si>
    <t>1、住房公积金财政补助</t>
  </si>
  <si>
    <t>1、人员经费追加</t>
  </si>
  <si>
    <t>1、上级下达部门专项资金及民生项目县级配套支出</t>
  </si>
  <si>
    <t>扶贫专户</t>
  </si>
  <si>
    <t>偿债准备金</t>
  </si>
  <si>
    <t>1、债券还本付息支出</t>
  </si>
  <si>
    <t>代管资金账户</t>
  </si>
  <si>
    <t>1、人防易地建设费</t>
  </si>
  <si>
    <t>市财政局</t>
  </si>
  <si>
    <t>1、上解政府债券利息</t>
  </si>
  <si>
    <t>公产中心</t>
  </si>
  <si>
    <t>1、专项建设经费</t>
  </si>
  <si>
    <t>1、专项工作经费</t>
  </si>
  <si>
    <t>2、国开行贷款利息支出</t>
  </si>
  <si>
    <t>安康星旗富硒食品科技有限公司</t>
  </si>
  <si>
    <t>1、2020年陕南循环发展资金</t>
  </si>
  <si>
    <t>安康华晔现代杜仲产业有限公司</t>
  </si>
  <si>
    <t>1、省级产业结构调整引导资金</t>
  </si>
  <si>
    <t>城建公司</t>
  </si>
  <si>
    <t>2.专项奖励资金</t>
  </si>
  <si>
    <t>投融资公司</t>
  </si>
  <si>
    <t>1、纾困基金</t>
  </si>
  <si>
    <t>汉硒农业投资有限公司</t>
  </si>
  <si>
    <t>1、专项建设支出</t>
  </si>
  <si>
    <t>2.专项工作经费</t>
  </si>
  <si>
    <t>1、代征污水处理费</t>
  </si>
  <si>
    <t>农商行</t>
  </si>
  <si>
    <t>1、定向费用补助经费</t>
  </si>
  <si>
    <t>粮食风险金</t>
  </si>
  <si>
    <t>养老保险专户</t>
  </si>
  <si>
    <t>陕西省地方电力（集团）有限公司汉阴县供电分公司</t>
  </si>
  <si>
    <t>睿正公司</t>
  </si>
  <si>
    <t>1、凤凰山国际温泉度假区项目一期基础设施建设</t>
  </si>
  <si>
    <t xml:space="preserve">永丰特种纱
</t>
  </si>
  <si>
    <t>移民搬迁公司</t>
  </si>
  <si>
    <t>合  计</t>
  </si>
  <si>
    <t>用于金融机构助推县域经济发展考核奖励支出，其中长安银行15万元，农商银行84.71万元，人民银行20万元</t>
  </si>
  <si>
    <t>1、金融机构助推县域经济发展考核奖励资金</t>
  </si>
  <si>
    <t>住房公积金管理中心汉阴管理部</t>
  </si>
  <si>
    <t>1、住房公积金财政补贴</t>
  </si>
  <si>
    <t>用于2018年度目标责任制考核奖励支出。</t>
  </si>
  <si>
    <t>3、国开行贷款利息支出</t>
  </si>
  <si>
    <t>其中偿债准备金专户安排债务还本付息资金9126.937106万元，粮食风险基金专户安排2020年粮食储备费用129万元，养老保险专户养老保险资金4123.689822万元，代管资金账户人防易地建设费754.467万元。</t>
  </si>
  <si>
    <t>其中扶贫资金专户安排1485.54万元，社保专户6163.54万元。</t>
  </si>
  <si>
    <t>其中水务集团污水处理费返还3.088616万元；投融资公司纾困基金303万元，陕西地电公司考核资金10万元，汉硒农业投资有限公司工作经费10万元，城建公司建设资金303万元。</t>
  </si>
  <si>
    <t>其中安排安康星旗富硒食品科技有限公司陕南循环发展资金70万元，睿正公司基础建设资金200万元，永丰特种纱公司陕南循环发展资金70万元，安康华晔现代杜仲产业有限公司省级产业结构调整引导资金120万元，移民搬迁公司还本付息资金5415.997608万元。</t>
  </si>
  <si>
    <t>汉阴县2017年县本级决算明细表</t>
  </si>
  <si>
    <r>
      <rPr>
        <sz val="12"/>
        <rFont val="宋体"/>
        <family val="3"/>
        <charset val="134"/>
      </rPr>
      <t>表二-</t>
    </r>
    <r>
      <rPr>
        <sz val="12"/>
        <rFont val="宋体"/>
        <family val="3"/>
        <charset val="134"/>
      </rPr>
      <t>1</t>
    </r>
  </si>
  <si>
    <t xml:space="preserve">  单位：万元</t>
  </si>
  <si>
    <t xml:space="preserve"> </t>
  </si>
  <si>
    <t>追加的人员经费包含人员工资16.5246万元，养老保险财政配套26.98735万元，职业年金财政配套13.49368万元。</t>
  </si>
  <si>
    <t xml:space="preserve">2、公务交通补贴 </t>
  </si>
  <si>
    <t>①、重点项目协调经费</t>
  </si>
  <si>
    <t>②、重点工作巡查、督察经费</t>
  </si>
  <si>
    <t>③、宣传教育培训经费</t>
  </si>
  <si>
    <t>④、政策调研经费</t>
  </si>
  <si>
    <t>⑤、会议费及有关重点工作经费</t>
  </si>
  <si>
    <t>⑥、保密工作经费</t>
  </si>
  <si>
    <t>⑦、机要密码工作经费</t>
  </si>
  <si>
    <t>⑧、预备费</t>
  </si>
  <si>
    <t>用于2017年度目标责任制考核奖励支出</t>
  </si>
  <si>
    <t>追加的人员经费包含人员工资32.0959万元，养老保险财政配套41.683536万元，职业年金财政配套20.841768万元。</t>
  </si>
  <si>
    <t>①、宣传教育培训经费</t>
  </si>
  <si>
    <t>②、专项调研经费</t>
  </si>
  <si>
    <t>③、执法检查、视察经费</t>
  </si>
  <si>
    <t>④、县人大代表活动经费</t>
  </si>
  <si>
    <t>⑥、预备费</t>
  </si>
  <si>
    <t>追加的人员经费包含人员工资16.6683万元，养老保险财政配套35.78826万元，职业年金财政配套17.89413万元。</t>
  </si>
  <si>
    <t>②、重点工作巡查督察经费</t>
  </si>
  <si>
    <t>⑥、法制工作经费</t>
  </si>
  <si>
    <t>⑦、侨务工作经费</t>
  </si>
  <si>
    <t>2、电子政务及智慧汉阴网络运行维护经费</t>
  </si>
  <si>
    <t>5、2017年政府救助综合责任保险</t>
  </si>
  <si>
    <t>用于年政府救助综合责任保险相关支出</t>
  </si>
  <si>
    <t>6、2017年暑期大学生见习补助</t>
  </si>
  <si>
    <t>7、公车购置经费</t>
  </si>
  <si>
    <t>用于公车购置相关支出</t>
  </si>
  <si>
    <t>8、省级节约型公共机构示范单位创建工作经费</t>
  </si>
  <si>
    <t>用于省级节约型公共机构示范单位创建工作等相关支出</t>
  </si>
  <si>
    <t>9、办公楼修缮工程</t>
  </si>
  <si>
    <t>用于政府办公楼修缮等相关支出</t>
  </si>
  <si>
    <t>10、专项培训经费</t>
  </si>
  <si>
    <t>追加的人员经费包含人员工资12.8531万元，养老保险财政配套21.40979万元，职业年金财政配套10.7048万元。</t>
  </si>
  <si>
    <t>②、视察调研经费</t>
  </si>
  <si>
    <t>③、政协委员活动经费</t>
  </si>
  <si>
    <t>④、会议费及有关重点工作经费</t>
  </si>
  <si>
    <t>⑤、预备费</t>
  </si>
  <si>
    <t>2、文化活动专项经费</t>
  </si>
  <si>
    <t>纪检委（监察局）</t>
  </si>
  <si>
    <t>追加的人员经费包含人员工资42.071万元，养老保险财政配套57.12629万元，职业年金财政配套28.56314万元。</t>
  </si>
  <si>
    <t>①、办案专项业务经费</t>
  </si>
  <si>
    <t>②、效能廉政防控经费</t>
  </si>
  <si>
    <t>③、会议费及有关重点工作经费</t>
  </si>
  <si>
    <t>④、预备费</t>
  </si>
  <si>
    <t>2、2017年暑期大学生见习补助</t>
  </si>
  <si>
    <t>追加的人员经费包含人员工资-0.3698万元，养老保险财政配套6.33468万元，职业年金财政配套3.16734万元。</t>
  </si>
  <si>
    <t>①、设备购置维护费</t>
  </si>
  <si>
    <t>②、国防动员等经费</t>
  </si>
  <si>
    <t>③、预备费</t>
  </si>
  <si>
    <t>2、国防动员信息平台系统建设资金</t>
  </si>
  <si>
    <t>4、基础设施建设</t>
  </si>
  <si>
    <t>用于装修两套家属楼及套房后花园建设等相关支出</t>
  </si>
  <si>
    <t>追加的人员经费包含人员工资21.9673万元，养老保险财政配套19.1099万元，职业年金财政配套9.55495万元。</t>
  </si>
  <si>
    <t>①、党员干部远程教育及党建管理经费</t>
  </si>
  <si>
    <t>②、干部教育培训和非公党建经费</t>
  </si>
  <si>
    <t>④、干部监督示范县创建、非公党建示范点建设等经费</t>
  </si>
  <si>
    <t>1、组织建设及电教管理等经费</t>
  </si>
  <si>
    <t>2、人才工作表彰奖励经费</t>
  </si>
  <si>
    <t>3、大学生村官生活补贴县级配套</t>
  </si>
  <si>
    <t>5、2017年非公和社会组织党建经费、党员教育经费、七一表彰经费</t>
  </si>
  <si>
    <t>用于2017年非公和社会组织党建经费、党员教育经费、七一表彰经费等相关支出</t>
  </si>
  <si>
    <t>追加的人员经费包含人员工资3.2462万元，养老保险财政配套16.14798万元，职业年金财政配套8.07399万元。</t>
  </si>
  <si>
    <t>①、宣传经费</t>
  </si>
  <si>
    <t>②、报刊印刷经费</t>
  </si>
  <si>
    <t>2、书法之乡创建经费</t>
  </si>
  <si>
    <t>3、文明县城、全国文化先进县创建巩固专项及志愿联盟活动经费</t>
  </si>
  <si>
    <t>4、文学艺术创作贡献奖励基金</t>
  </si>
  <si>
    <t>6、油菜花旅游季、荷花旅游季、稻香旅游季、美食养生季等活动经费</t>
  </si>
  <si>
    <t>7、《大美汉阴》丛书出版印刷及新闻作品集经费</t>
  </si>
  <si>
    <t>9、家乡颂党建扶贫惠民展演</t>
  </si>
  <si>
    <t>用于家乡颂党建扶贫惠民展演等相关支出</t>
  </si>
  <si>
    <t>10、2017年油菜花旅游季旅游活动工作经费</t>
  </si>
  <si>
    <t>用于油菜花旅游季旅游活动工作等相关支出</t>
  </si>
  <si>
    <t>追加的人员经费包含人员工资2.797万元，养老保险财政配套14.63497万元，职业年金财政配套7.317486万元。</t>
  </si>
  <si>
    <t>①、维稳工作专项经费</t>
  </si>
  <si>
    <t>②、610办公室业务费</t>
  </si>
  <si>
    <t>2、涉法涉诉救助基金</t>
  </si>
  <si>
    <t>4、综治中心建设</t>
  </si>
  <si>
    <t>5、社情民意调查中心建设经费</t>
  </si>
  <si>
    <t>用于社情民意调查中心建设等相关支出</t>
  </si>
  <si>
    <t>追加的人员经费包含人员工资18.5811万元，养老保险财政配套7.719096万元，职业年金财政配套3.859548万元。</t>
  </si>
  <si>
    <t>①、统战事业管理费</t>
  </si>
  <si>
    <t>②、会议费</t>
  </si>
  <si>
    <t>2、专项培训经费</t>
  </si>
  <si>
    <t>3、春节慰问专项经费</t>
  </si>
  <si>
    <t>4、办公室维修经费</t>
  </si>
  <si>
    <t>追加的人员经费包含人员工资10.0547万元，养老保险财政配套9.512508万元，职业年金财政配套4.756254万元。</t>
  </si>
  <si>
    <t>①、政策调研及固定观察点工作经费</t>
  </si>
  <si>
    <t>追加的人员经费包含人员工资6.9323万元，养老保险财政配套13.62731万元，职业年金财政配套6.813654万元。</t>
  </si>
  <si>
    <t>①、编制管理经费</t>
  </si>
  <si>
    <t>②、事业单位分类改革经费</t>
  </si>
  <si>
    <t>③、机构编制实名制专网维护费</t>
  </si>
  <si>
    <t>④机关事业单位中文域名注册管理经费</t>
  </si>
  <si>
    <t>2、2017年暑假大学生到政府机关见习补助</t>
  </si>
  <si>
    <t>追加的人员经费包含人员工资0.4384万元，养老保险财政配套9.634248万元，职业年金财政配套4.817124万元。</t>
  </si>
  <si>
    <t>①、考核工作经费</t>
  </si>
  <si>
    <t>1、考核奖励基金</t>
  </si>
  <si>
    <t>暂列县考核办，用于全县重点工作及年度目标责任综合考核（含14个单项奖、创新工作目标责任制考核）表彰、奖励等支出（纳入财政专项管理，根据全县重点工作及年终市对县考核情况，按县委、县政府对重点工作的安排和考核表彰奖励文件办理资金拨付到各受奖单位）。</t>
  </si>
  <si>
    <t>3、考核业务经费</t>
  </si>
  <si>
    <t>追加的人员经费包含人员工资-2.825014万元，养老保险财政配套3.820488万元，职业年金财政配套1.910244万元。</t>
  </si>
  <si>
    <t>①、机关党建经费</t>
  </si>
  <si>
    <t>②、“七一”党建活动经费</t>
  </si>
  <si>
    <t>③、党员教育培训经费</t>
  </si>
  <si>
    <t>追加的人员经费包含人员工资0.5731万元，养老保险财政配套10.18355万元，职业年金财政配套5.091774万元。</t>
  </si>
  <si>
    <t>①、老干部管理服务经费</t>
  </si>
  <si>
    <t>②、老干部活动慰问经费</t>
  </si>
  <si>
    <t>2、提高离退休休干部公用经费</t>
  </si>
  <si>
    <r>
      <rPr>
        <sz val="11"/>
        <rFont val="宋体"/>
        <family val="3"/>
        <charset val="134"/>
      </rPr>
      <t>3</t>
    </r>
    <r>
      <rPr>
        <sz val="10.5"/>
        <rFont val="宋体"/>
        <family val="3"/>
        <charset val="134"/>
      </rPr>
      <t>、困难企业离休干部无工作无配偶生活补贴</t>
    </r>
  </si>
  <si>
    <t>4、春节慰问专项经费</t>
  </si>
  <si>
    <t>5、老年大学活动经费</t>
  </si>
  <si>
    <t>追加的人员经费包含人员工资33.3216万元，养老保险财政配套14.8098万元，职业年金财政配套7.40492万元。</t>
  </si>
  <si>
    <t>①、档案管理经费</t>
  </si>
  <si>
    <t>②、汉阴县志续编经费</t>
  </si>
  <si>
    <t>2、汉阴县志购买服务</t>
  </si>
  <si>
    <t>3、（旧志整理）经费</t>
  </si>
  <si>
    <t>4、《汉阴县志》购买服务经费</t>
  </si>
  <si>
    <t>追加的人员经费包含人员工资8.2836万元，养老保险财政配套14.2186万元，职业年金财政配套7.10928万元。</t>
  </si>
  <si>
    <t>①、干部培训经费</t>
  </si>
  <si>
    <t>3、机关办公楼维修经费</t>
  </si>
  <si>
    <t>用于机关办公楼维修等相关支出</t>
  </si>
  <si>
    <t>4、教育培训经费</t>
  </si>
  <si>
    <t>追加的人员经费包含人员工资1.9622万元，养老保险财政配套8.84804万元，职业年金财政配套4.42402万元。</t>
  </si>
  <si>
    <t>公用定额标准为5档（6500元/年/人），从工会经费中安排。</t>
  </si>
  <si>
    <t>根据《汉阴县公务交通补贴发放暂行办法》，公务交通补贴4.46万元，专项用于发放干部职工公务交通补贴相关支出，从工会经费中安排。</t>
  </si>
  <si>
    <t>①、慈善事业经费</t>
  </si>
  <si>
    <t>用于慈善事业及慈安桥建设监管等相关工作支出。</t>
  </si>
  <si>
    <t>②、预备费</t>
  </si>
  <si>
    <t>用于精准扶贫挂联单位帮扶及其他不可预计的相关支出。</t>
  </si>
  <si>
    <t>1、慈善基金</t>
  </si>
  <si>
    <t>县本级注入慈善基金，纳入慈善基金管理，用于全县慈善事业发展县级配套专项支出。</t>
  </si>
  <si>
    <t>3、医疗互助保险专项资金</t>
  </si>
  <si>
    <t>4、慈善协会经费</t>
  </si>
  <si>
    <t>追加的人员经费包含人员工资0.489674万元，养老保险财政配套3.726万元，职业年金财政配套1.863万元。</t>
  </si>
  <si>
    <t>该单位编制3人，公用定额标准为6档（5000元/年/人），共计1.5万元。</t>
  </si>
  <si>
    <t>根据《汉阴县公务交通补贴发放暂行办法》，专项用于发放干部职工公务交通补贴相关支出。</t>
  </si>
  <si>
    <t>①、团组织建设及志愿者联盟管理经费</t>
  </si>
  <si>
    <t>用于全县共青团组织建设、团员管理、培训及“五四节”、大学生志愿者管理及组织开展志愿服务活动等支出。</t>
  </si>
  <si>
    <t>②、希望工程项目资金争取前期经费</t>
  </si>
  <si>
    <t>用于希望工程项目规划、可研、勘察、设计、相关文本资料编制及与项目争取工作密切相关的支出（纳入财政专项管理，专项用于项目前期费，结余资金由县财政收回）</t>
  </si>
  <si>
    <t>按照陕团联发（2016）31号文件，用于54名在汉西部计划大学生志愿者“五险”单位缴纳部分。</t>
  </si>
  <si>
    <t>追加的人员经费包含人员工资10.2655万元，养老保险财政配套4.06352万元，职业年金财政配套2.03176万元。</t>
  </si>
  <si>
    <t>该单位编制5人，公用定额标准为6档（5000元/年/人），共计2.5万元。</t>
  </si>
  <si>
    <t>①、妇女儿童工作专项经费</t>
  </si>
  <si>
    <t>落实全省“妇女人均1元钱政策”，用于全县妇女儿童相关工作、“三八”、“六一”活动、维护妇女、儿童合法权益、国际援助项目对接等支出。</t>
  </si>
  <si>
    <t>用于农村留守儿童关爱服务体系建设专项奖励补助支出（纳入财政专项管理，按县委、县政府审定的方案实施，按实际情况审核办理资金拨付）。严格按规定用途报账使用，结余资金财政收回。</t>
  </si>
  <si>
    <t>追加的人员经费包含人员工资0.8147万元，养老保险财政配套7.105272万元，职业年金财政配套3.55264万元。</t>
  </si>
  <si>
    <t>①、工商联活动经费</t>
  </si>
  <si>
    <t>②、慈善援助经费</t>
  </si>
  <si>
    <t>③ 工商联换届大会会议费</t>
  </si>
  <si>
    <t>2、换届及有关工作经费</t>
  </si>
  <si>
    <t>3、“万企帮万村”精准扶贫 资金</t>
  </si>
  <si>
    <t>追加的人员经费包含人员工资9.998万元，养老保险财政配套11.662656万元，职业年金财政配套5.83133万元。</t>
  </si>
  <si>
    <t>①、残疾人事业管理费</t>
  </si>
  <si>
    <t>1、贫困残疾人生活补贴</t>
  </si>
  <si>
    <t>2、重度残疾人护理补贴</t>
  </si>
  <si>
    <r>
      <rPr>
        <sz val="12"/>
        <rFont val="宋体"/>
        <family val="3"/>
        <charset val="134"/>
      </rPr>
      <t>3</t>
    </r>
    <r>
      <rPr>
        <sz val="12"/>
        <rFont val="宋体"/>
        <family val="3"/>
        <charset val="134"/>
      </rPr>
      <t>、残疾人十件实事县级配套</t>
    </r>
  </si>
  <si>
    <t>4、春节慰问特困残疾人及麻风病人</t>
  </si>
  <si>
    <t>6、解决县、镇残联换届工作经费</t>
  </si>
  <si>
    <t>追加的人员经费包含人员工资8.7377万元，养老保险财政配套27.032664万元，职业年金财政配套13.5163万元。</t>
  </si>
  <si>
    <t>①、发展计划编制经费</t>
  </si>
  <si>
    <t>②、重点项目管理经费</t>
  </si>
  <si>
    <t>③、物价监督管理经费</t>
  </si>
  <si>
    <t>④、收费许可证免费审验费</t>
  </si>
  <si>
    <t>⑤、通用机场筹建办经费</t>
  </si>
  <si>
    <t>1、项目前期工作经费</t>
  </si>
  <si>
    <t>3、专项考察活动经费</t>
  </si>
  <si>
    <t>4、县党政代表团赴溧阳市对接扶贫协作工作经费</t>
  </si>
  <si>
    <t>5、2017年暑假大学生到政府机关见习补助</t>
  </si>
  <si>
    <t>追加的人员经费包含人员工资0.7307万元，养老保险财政配套11.068284万元，职业年金财政配套5.53414万元。</t>
  </si>
  <si>
    <t>①、粮食储备监督管理经费</t>
  </si>
  <si>
    <t>1、小吃示范县建设及成果巩固经费</t>
  </si>
  <si>
    <t>2、放心粮油全覆盖工程</t>
  </si>
  <si>
    <t>3、县级粮食储备费用</t>
  </si>
  <si>
    <t>纳入财政专项管理，按县委、县政府批准的方案实施，按实际实施情况审核办理资金拨付，严格按规定用途报账使用，结余资金由县财政收回。</t>
  </si>
  <si>
    <t>4、粮食储备仓库建设</t>
  </si>
  <si>
    <t>5、托管企业退休人员大病医疗救助缴费</t>
  </si>
  <si>
    <t>追加的人员经费包含人员工资987.846万元，养老保险财政配套2326.19万元，职业年金财政配套1163.1万元。</t>
  </si>
  <si>
    <t>①、教育管理及督导经费</t>
  </si>
  <si>
    <t>②、教学研究经费</t>
  </si>
  <si>
    <t>③、校园安全及保安管理经费</t>
  </si>
  <si>
    <t>④、国防社会主义核心价值观教育经费</t>
  </si>
  <si>
    <t>1、体育中心场地维修经费</t>
  </si>
  <si>
    <t>2、体育竞赛活动经费</t>
  </si>
  <si>
    <t>3、学校基本建设专项经费</t>
  </si>
  <si>
    <t>4、高中教育配套公用经费</t>
  </si>
  <si>
    <t>5、高中阶段免学费补助</t>
  </si>
  <si>
    <t>6、义务教育配套公用经费</t>
  </si>
  <si>
    <t>7、学前一年免费配套经费</t>
  </si>
  <si>
    <t>8、中小班幼儿教育配套公用经费</t>
  </si>
  <si>
    <t>9、贫困高中生助学金补助配套经费</t>
  </si>
  <si>
    <t>10、中职助学金补助配套经费</t>
  </si>
  <si>
    <t>11、义务教育贫困寄宿生补助</t>
  </si>
  <si>
    <t>12、贫困幼儿补助配套经费</t>
  </si>
  <si>
    <t>13、乡村教师生活和工作补贴县级配套经费</t>
  </si>
  <si>
    <t>14、中小学校炊事员、寄宿生管理员报酬补助</t>
  </si>
  <si>
    <t>15、校园保安专项经费</t>
  </si>
  <si>
    <t>16、特岗教师县级补助</t>
  </si>
  <si>
    <t>17、教育奖励基金</t>
  </si>
  <si>
    <t>18、合同制教师工资</t>
  </si>
  <si>
    <t>19、教育督导经费</t>
  </si>
  <si>
    <t>20、项目前期工作经费</t>
  </si>
  <si>
    <t>四、上级财政专项资金支出</t>
  </si>
  <si>
    <t>追加的人员经费包含人员工资24.1693万元，养老保险财政配套23.900892万元，职业年金财政配套11.950446万元。</t>
  </si>
  <si>
    <t>3、项目前期工作经费</t>
  </si>
  <si>
    <t>5、改制企业工作经费</t>
  </si>
  <si>
    <t>6、十三五信息发展规划编制费用</t>
  </si>
  <si>
    <t>用于十三五信息发展规划编制等相关支出</t>
  </si>
  <si>
    <t>7、“四上”企业专项补助经费</t>
  </si>
  <si>
    <t>用于“四上”企业专项补助等相关支出</t>
  </si>
  <si>
    <t>8、重大疑难信访问题化解资金</t>
  </si>
  <si>
    <t>用于重大疑难信访问题化解等相关支出</t>
  </si>
  <si>
    <t>9、2017年暑假大学生到政府机关见习补助</t>
  </si>
  <si>
    <t>10、富硒美食进北京首站（中国建设银行）文化周贸展工作经费</t>
  </si>
  <si>
    <t>12、汉阴县电信普遍服务试点项目相关补助经费</t>
  </si>
  <si>
    <t>13、2017年汉阴县四上企业统计员补助经费</t>
  </si>
  <si>
    <t>用于“四上”企业统计员补助相关支出</t>
  </si>
  <si>
    <t>追加的人员经费包含人员工资12.1001万元，养老保险财政配套9.31818万元，职业年金财政配套4.65909万元。</t>
  </si>
  <si>
    <t>①、服务管理经费</t>
  </si>
  <si>
    <t>1、中小企业发展基金</t>
  </si>
  <si>
    <t>2、小微企业创业孵化园平台运行费用</t>
  </si>
  <si>
    <t>5、招商引资专项经费</t>
  </si>
  <si>
    <t>追加的人员经费包含人员工资61.8847万元.</t>
  </si>
  <si>
    <t>①、预备费</t>
  </si>
  <si>
    <t>1、人民陪审员补贴</t>
  </si>
  <si>
    <t>3、审判法庭基建附属工程支出</t>
  </si>
  <si>
    <t>用于审判法庭基建附属工程等相关支出，其中非税收入安排131.25万元</t>
  </si>
  <si>
    <t>5、工作经费</t>
  </si>
  <si>
    <t>6、专项经费</t>
  </si>
  <si>
    <t>7、2016年-2017年绩效考核奖金</t>
  </si>
  <si>
    <t>用于追加2016年-2017年绩效考核奖金</t>
  </si>
  <si>
    <t>8、办公设备采购</t>
  </si>
  <si>
    <t>1、2017年第一批中省政法转移支付办案费</t>
  </si>
  <si>
    <t>2、2017年中省政法转移支付自行采购装备资金（第二批）</t>
  </si>
  <si>
    <t>3、2017年中省政法转移支付自定采购装备（法院系统）补助经费</t>
  </si>
  <si>
    <t>4、2017年中省政法转移支付办案（业务）经费</t>
  </si>
  <si>
    <t>5、关于下达国家司法救助资金的通知</t>
  </si>
  <si>
    <t>追加的人员经费包含人员工资17.6302万元。</t>
  </si>
  <si>
    <t>1、案件查办经费</t>
  </si>
  <si>
    <t>2、检察院信息化建设资金</t>
  </si>
  <si>
    <t>用于检察院信息化建设等相关支出</t>
  </si>
  <si>
    <t>4、2016年-2017年基础绩效考核奖金</t>
  </si>
  <si>
    <t>用于追加2016年-2017年基础绩效考核奖金</t>
  </si>
  <si>
    <t>用于非税收入返还</t>
  </si>
  <si>
    <t>3、2017年中省政法转移支付自定采购装备（检察系统）补助经费</t>
  </si>
  <si>
    <t>5、国家司法救助资金</t>
  </si>
  <si>
    <t>追加的人员经费包含人员工资292.048万元。</t>
  </si>
  <si>
    <t>①、社会治安管理及信访维稳经费</t>
  </si>
  <si>
    <t>②、国内安保特情经费</t>
  </si>
  <si>
    <t>③、禁毒缉毒经费</t>
  </si>
  <si>
    <t>1、天眼工程建设维护经费</t>
  </si>
  <si>
    <t>3、公安专职辅警人员专项经费</t>
  </si>
  <si>
    <t>4、城区治安巡防队员专项经费</t>
  </si>
  <si>
    <t>5、村级辅警专项经费</t>
  </si>
  <si>
    <t>6、看守所人犯给养专项经费</t>
  </si>
  <si>
    <t>7、拘留所拘留人员给养专项经费</t>
  </si>
  <si>
    <t>8、项目前期工作经费</t>
  </si>
  <si>
    <t>9、“天眼工程”建设维护经费</t>
  </si>
  <si>
    <t>用于“天眼工程”建设维护等相关支出</t>
  </si>
  <si>
    <t>11、工作经费</t>
  </si>
  <si>
    <t>12、综合指挥室建设资金</t>
  </si>
  <si>
    <t>13、2017年暑假大学生到政府机关见习补助</t>
  </si>
  <si>
    <t>追加的人员经费包含人员工资9.1025万元。</t>
  </si>
  <si>
    <t>2、农村道路交通劝导站建设经费</t>
  </si>
  <si>
    <t>用于农村道路交通劝导站建设相关支出</t>
  </si>
  <si>
    <t>3、道路交通安全管理经费</t>
  </si>
  <si>
    <t>用于道路交通安全管理等相关支出</t>
  </si>
  <si>
    <t>4、智能交通管理专项经费</t>
  </si>
  <si>
    <t>用于智能交通管理相关支出</t>
  </si>
  <si>
    <t>1、中省政法转移支付办案业务经费（第一批）</t>
  </si>
  <si>
    <t>2、2017年公安交警业务经费</t>
  </si>
  <si>
    <t>3、2017年中省政法转移支付办案（业务）经费</t>
  </si>
  <si>
    <t>4、关于下达国家司法救助资金的通知</t>
  </si>
  <si>
    <t>3、消防装备建设经费</t>
  </si>
  <si>
    <t>用于消防装备建设相关支出</t>
  </si>
  <si>
    <t>追加的人员经费包含人员工资4.8503万元，养老保险财政配套34.5242万元，职业年金财政配套17.2621万元。</t>
  </si>
  <si>
    <t>②、全国双拥模范县巩固经费</t>
  </si>
  <si>
    <t>1、城乡最低生活保障补助及农村五保供养、医疗救助和临时救助资金</t>
  </si>
  <si>
    <t>2、义务兵家属优待金补助</t>
  </si>
  <si>
    <t>3、退役士兵安置</t>
  </si>
  <si>
    <t>4、社区专职人员专项经费</t>
  </si>
  <si>
    <t>5、伤残抚恤金</t>
  </si>
  <si>
    <t>6、殡葬改革专项奖补基金</t>
  </si>
  <si>
    <t>7、民政项目建设资金</t>
  </si>
  <si>
    <t>11、社区专职人员经费</t>
  </si>
  <si>
    <t>用于社区专职人员等相关支出</t>
  </si>
  <si>
    <t>12、婚姻大厅规范化改造项目</t>
  </si>
  <si>
    <t>14、全市民政工作追赶超越现场推进会经费</t>
  </si>
  <si>
    <t>15、八一慰问专项经费</t>
  </si>
  <si>
    <t>16、三线两化一平台建设资金</t>
  </si>
  <si>
    <t>用于三线两化一平台建设等相关支出</t>
  </si>
  <si>
    <t>17、救灾物资储备库管理经费</t>
  </si>
  <si>
    <t>用于救灾物资储备库管理相关支出</t>
  </si>
  <si>
    <t>18、第二次全国地名普查经费</t>
  </si>
  <si>
    <t>用于第二次全国地名普查等相关支出</t>
  </si>
  <si>
    <t>19、调账</t>
  </si>
  <si>
    <t>老龄委</t>
  </si>
  <si>
    <t>追加的人员经费包含人员工资6.1352万元，养老保险财政配套4.45108万元，职业年金财政配套2.22554万元。</t>
  </si>
  <si>
    <t>①、老龄委老年事业管理及老年节活动经费</t>
  </si>
  <si>
    <t>②、高龄补贴发放工作经费</t>
  </si>
  <si>
    <t>1、高龄老人生活保健补贴</t>
  </si>
  <si>
    <t>2、专项经费</t>
  </si>
  <si>
    <t>3、办公经费</t>
  </si>
  <si>
    <t>4、关工委、老学会工作经费</t>
  </si>
  <si>
    <t>5、春节慰问专项经费</t>
  </si>
  <si>
    <t>6、村级规范化老年协会建设资金</t>
  </si>
  <si>
    <t>追加的人员经费包含人员工资1.2878万元。</t>
  </si>
  <si>
    <t>①社区矫正、依法治县及普法宣传、综治维稳工作经费、人民调解、法律援助等</t>
  </si>
  <si>
    <t>3、办公楼卫生间维修</t>
  </si>
  <si>
    <t>追加的人员经费包含人员工资30.3809万元，养老保险财政配套20.7313万元，职业年金财政配套10.3657万元。</t>
  </si>
  <si>
    <t>①、审计事业管理费</t>
  </si>
  <si>
    <t>②、审计人员外勤补助</t>
  </si>
  <si>
    <t>3、2017年暑假大学生到政府机关见习补助</t>
  </si>
  <si>
    <t>4、乡镇财政审计所2017年度1-6月审计津贴</t>
  </si>
  <si>
    <t>追加的人员经费包含人员工资26.9729万元，养老保险财政配套85.74672万元，职业年金财政配套42.8734万元。</t>
  </si>
  <si>
    <t>①、财政管理经费</t>
  </si>
  <si>
    <t>②、农村综合改革及一事一议工作经费</t>
  </si>
  <si>
    <t>3、财政票据购置费</t>
  </si>
  <si>
    <t>5、项目前期工作经费</t>
  </si>
  <si>
    <t>7、信息化建设</t>
  </si>
  <si>
    <t>用于信息化建设相关支出</t>
  </si>
  <si>
    <t>8、2017年暑假大学生到政府机关见习补助</t>
  </si>
  <si>
    <t>9、公产局业务费</t>
  </si>
  <si>
    <t>追加的人员经费包含人员工资13.391604万元，养老保险财政配套70.595436万元，职业年金财政配套35.297718万元。</t>
  </si>
  <si>
    <t>①、人事、劳动、社会保障经费</t>
  </si>
  <si>
    <t>②、医疗保险管理经费</t>
  </si>
  <si>
    <t>③、养老保险管理经费</t>
  </si>
  <si>
    <t>④、就业培训管理经费</t>
  </si>
  <si>
    <r>
      <rPr>
        <sz val="11"/>
        <rFont val="仿宋_GB2312"/>
        <family val="3"/>
        <charset val="134"/>
      </rPr>
      <t>⑤</t>
    </r>
    <r>
      <rPr>
        <sz val="11"/>
        <rFont val="宋体"/>
        <family val="3"/>
        <charset val="134"/>
      </rPr>
      <t>机关事业养老保险工作经费</t>
    </r>
  </si>
  <si>
    <t>1、城乡居民养老保险补助（含八大员工龄补贴）</t>
  </si>
  <si>
    <t>2016年参保18100人，中央补助300元/人/年，省补98元/人.年，市补4.2元/人.年，县补37.8元/人/年，纳入财政专项管理，据实审核拨付市级统筹专户。</t>
  </si>
  <si>
    <t>3、工伤保险基金县级配套</t>
  </si>
  <si>
    <t>4、生育保险基金县级配套</t>
  </si>
  <si>
    <t>5、失业保险基金县级配套</t>
  </si>
  <si>
    <t>6、城镇职工大病医疗救助保险补助</t>
  </si>
  <si>
    <t>7、企业离休干部医疗费及县直老工伤补助</t>
  </si>
  <si>
    <t>8、创业就业基金</t>
  </si>
  <si>
    <t>9、职介机构部分托管人员养老保险单位缴费</t>
  </si>
  <si>
    <t>10、项目前期工作经费</t>
  </si>
  <si>
    <t>11、2017年暑假大学生到政府机关见习补助</t>
  </si>
  <si>
    <r>
      <rPr>
        <sz val="11"/>
        <rFont val="宋体"/>
        <family val="3"/>
        <charset val="134"/>
      </rPr>
      <t>1</t>
    </r>
    <r>
      <rPr>
        <sz val="11"/>
        <rFont val="宋体"/>
        <family val="3"/>
        <charset val="134"/>
      </rPr>
      <t>2、专项奖励资金</t>
    </r>
  </si>
  <si>
    <r>
      <rPr>
        <sz val="11"/>
        <rFont val="宋体"/>
        <family val="3"/>
        <charset val="134"/>
      </rPr>
      <t>1</t>
    </r>
    <r>
      <rPr>
        <sz val="11"/>
        <rFont val="宋体"/>
        <family val="3"/>
        <charset val="134"/>
      </rPr>
      <t>3、</t>
    </r>
    <r>
      <rPr>
        <sz val="11"/>
        <rFont val="宋体"/>
        <family val="3"/>
        <charset val="134"/>
      </rPr>
      <t>专项招聘工作经费</t>
    </r>
  </si>
  <si>
    <r>
      <rPr>
        <sz val="11"/>
        <rFont val="宋体"/>
        <family val="3"/>
        <charset val="134"/>
      </rPr>
      <t>1</t>
    </r>
    <r>
      <rPr>
        <sz val="11"/>
        <rFont val="宋体"/>
        <family val="3"/>
        <charset val="134"/>
      </rPr>
      <t>4、</t>
    </r>
    <r>
      <rPr>
        <sz val="11"/>
        <rFont val="宋体"/>
        <family val="3"/>
        <charset val="134"/>
      </rPr>
      <t>社保中心城镇居民医疗保险系统建设经费</t>
    </r>
  </si>
  <si>
    <t>15、职工医保、生育保险、工伤保险等配套资金</t>
  </si>
  <si>
    <t>用于追加职工医保、生育保险、工伤保险等配套资金</t>
  </si>
  <si>
    <t>16、年初划转干部医疗保险财政补助</t>
  </si>
  <si>
    <t>用于干部医疗保险财政补助支出</t>
  </si>
  <si>
    <r>
      <rPr>
        <sz val="11"/>
        <rFont val="宋体"/>
        <family val="3"/>
        <charset val="134"/>
      </rPr>
      <t>17、</t>
    </r>
    <r>
      <rPr>
        <sz val="12"/>
        <rFont val="宋体"/>
        <family val="3"/>
        <charset val="134"/>
      </rPr>
      <t>调整镇级职工医保等配套资金</t>
    </r>
  </si>
  <si>
    <t>追加的人员经费包含人员工资73.7948万元，养老保险财政配套50.952828万元，职业年金财政配套25.476414万元。</t>
  </si>
  <si>
    <t>①、国土资源管理费</t>
  </si>
  <si>
    <t>②、国有土地收储、出让管理经费</t>
  </si>
  <si>
    <t>③不动产登记工作经费</t>
  </si>
  <si>
    <t>不含从基金收入（国有土地出让收入）中按“以收定支”的原则计划安排征地拆迁补偿支出3000万元，土地开发（宅基地腾退、占补平衡补充耕地）支出2000万元。</t>
  </si>
  <si>
    <t>1、年度土地利用现状变更调查专项经费</t>
  </si>
  <si>
    <t>2、项目前期工作经费</t>
  </si>
  <si>
    <t>4、道路硬化专项经费</t>
  </si>
  <si>
    <t>用于道路硬化相关支出</t>
  </si>
  <si>
    <t>国土局 (搬迁办）</t>
  </si>
  <si>
    <t>①、移民脱贫工作经费</t>
  </si>
  <si>
    <t>1、易地搬迁县财政补助</t>
  </si>
  <si>
    <t>追加的人员经费包含人员工资24.1943万元，养老保险财政配套85.38623万元，职业年金财政配套42.69311万元。</t>
  </si>
  <si>
    <t>①、城乡规划建设管理业务费</t>
  </si>
  <si>
    <t>②、保障性住房建设业务费</t>
  </si>
  <si>
    <t>③、房产管理业务费</t>
  </si>
  <si>
    <t>2、城市建设费</t>
  </si>
  <si>
    <t>3、城市维护费</t>
  </si>
  <si>
    <t>4、城市亮化建设支出</t>
  </si>
  <si>
    <t>5、保障房建设资金</t>
  </si>
  <si>
    <t>6、环卫保洁专项经费</t>
  </si>
  <si>
    <t>7、垃圾转运处理专项经费</t>
  </si>
  <si>
    <t>8、污水处理专项经费</t>
  </si>
  <si>
    <t>9、城区物业管理专项基金</t>
  </si>
  <si>
    <r>
      <rPr>
        <sz val="11"/>
        <rFont val="宋体"/>
        <family val="3"/>
        <charset val="134"/>
      </rPr>
      <t>1</t>
    </r>
    <r>
      <rPr>
        <sz val="11"/>
        <rFont val="宋体"/>
        <family val="3"/>
        <charset val="134"/>
      </rPr>
      <t>1、</t>
    </r>
    <r>
      <rPr>
        <sz val="11"/>
        <rFont val="宋体"/>
        <family val="3"/>
        <charset val="134"/>
      </rPr>
      <t>2017年度农村贫困户危房改造项目奖金（县级配套）</t>
    </r>
  </si>
  <si>
    <t>用于2017年度农村贫困户危房改造项目奖金县级配套部分</t>
  </si>
  <si>
    <r>
      <rPr>
        <sz val="11"/>
        <rFont val="宋体"/>
        <family val="3"/>
        <charset val="134"/>
      </rPr>
      <t>12、</t>
    </r>
    <r>
      <rPr>
        <sz val="11"/>
        <rFont val="宋体"/>
        <family val="3"/>
        <charset val="134"/>
      </rPr>
      <t>2017年暑假大学生到政府机关见习补助</t>
    </r>
  </si>
  <si>
    <r>
      <rPr>
        <sz val="11"/>
        <rFont val="宋体"/>
        <family val="3"/>
        <charset val="134"/>
      </rPr>
      <t>1</t>
    </r>
    <r>
      <rPr>
        <sz val="11"/>
        <rFont val="宋体"/>
        <family val="3"/>
        <charset val="134"/>
      </rPr>
      <t>3、</t>
    </r>
    <r>
      <rPr>
        <sz val="11"/>
        <rFont val="宋体"/>
        <family val="3"/>
        <charset val="134"/>
      </rPr>
      <t>环卫设施地方配套经费</t>
    </r>
  </si>
  <si>
    <t>用于环卫设施地方配套等相关支出</t>
  </si>
  <si>
    <r>
      <rPr>
        <sz val="11"/>
        <rFont val="宋体"/>
        <family val="3"/>
        <charset val="134"/>
      </rPr>
      <t>14、</t>
    </r>
    <r>
      <rPr>
        <sz val="11"/>
        <rFont val="宋体"/>
        <family val="3"/>
        <charset val="134"/>
      </rPr>
      <t>2017年春节装扮项目资金</t>
    </r>
  </si>
  <si>
    <r>
      <rPr>
        <sz val="11"/>
        <rFont val="宋体"/>
        <family val="3"/>
        <charset val="134"/>
      </rPr>
      <t>1</t>
    </r>
    <r>
      <rPr>
        <sz val="11"/>
        <rFont val="宋体"/>
        <family val="3"/>
        <charset val="134"/>
      </rPr>
      <t>5、</t>
    </r>
    <r>
      <rPr>
        <sz val="11"/>
        <rFont val="宋体"/>
        <family val="3"/>
        <charset val="134"/>
      </rPr>
      <t>北城街桂花树扩盆提升改造经费</t>
    </r>
  </si>
  <si>
    <t>用于北城街桂花树扩盆提升改造等相关支出</t>
  </si>
  <si>
    <r>
      <rPr>
        <sz val="11"/>
        <rFont val="宋体"/>
        <family val="3"/>
        <charset val="134"/>
      </rPr>
      <t>1</t>
    </r>
    <r>
      <rPr>
        <sz val="11"/>
        <rFont val="宋体"/>
        <family val="3"/>
        <charset val="134"/>
      </rPr>
      <t>6、</t>
    </r>
    <r>
      <rPr>
        <sz val="11"/>
        <rFont val="宋体"/>
        <family val="3"/>
        <charset val="134"/>
      </rPr>
      <t>政府购买服务专项经费</t>
    </r>
  </si>
  <si>
    <t>用于政府购买服务相关支出</t>
  </si>
  <si>
    <r>
      <rPr>
        <sz val="11"/>
        <rFont val="宋体"/>
        <family val="3"/>
        <charset val="134"/>
      </rPr>
      <t>1</t>
    </r>
    <r>
      <rPr>
        <sz val="11"/>
        <rFont val="宋体"/>
        <family val="3"/>
        <charset val="134"/>
      </rPr>
      <t>7、</t>
    </r>
    <r>
      <rPr>
        <sz val="11"/>
        <rFont val="宋体"/>
        <family val="3"/>
        <charset val="134"/>
      </rPr>
      <t>博元实业开发的城南商业步行街第二、第三批建设资金</t>
    </r>
  </si>
  <si>
    <t>用于博元实业开发的城南商业步行街等相关支出</t>
  </si>
  <si>
    <r>
      <rPr>
        <sz val="11"/>
        <rFont val="宋体"/>
        <family val="3"/>
        <charset val="134"/>
      </rPr>
      <t>18、</t>
    </r>
    <r>
      <rPr>
        <sz val="11"/>
        <rFont val="宋体"/>
        <family val="3"/>
        <charset val="134"/>
      </rPr>
      <t>两厂（场）建设专项经费</t>
    </r>
  </si>
  <si>
    <t>用于两厂（场）建设相关支出</t>
  </si>
  <si>
    <t>20、退付工本手续费</t>
  </si>
  <si>
    <t>21、环秦岭自行车联赛活动经费</t>
  </si>
  <si>
    <t>用于环秦岭自行车联赛活动经费</t>
  </si>
  <si>
    <t>22、改造项目专项经费</t>
  </si>
  <si>
    <t>用于全县改造项目专项支出</t>
  </si>
  <si>
    <t>23、专项经费</t>
  </si>
  <si>
    <t>24、县城总规修编工作经费</t>
  </si>
  <si>
    <t>用于县城总规修编工作等相关支出</t>
  </si>
  <si>
    <t>25、垃圾填埋场竣工环保验收</t>
  </si>
  <si>
    <t>26、北城街东段人行道铺装工程</t>
  </si>
  <si>
    <t>用于全县重点项目衔接、协调等支出。</t>
  </si>
  <si>
    <t>1、世行项目县级配套资料</t>
  </si>
  <si>
    <t>用于全县重点工作、重点项目巡查、督察等支出。</t>
  </si>
  <si>
    <t>追加的人员经费包含人员工资-8.0953万元，养老保险财政配套16.90027万元，职业年金财政配套8.450136万元。</t>
  </si>
  <si>
    <t>①、环境保护执法经费</t>
  </si>
  <si>
    <t>②、环境保护监测经费</t>
  </si>
  <si>
    <t>1、生态环保建设资金</t>
  </si>
  <si>
    <t>3、环保督查专项经费</t>
  </si>
  <si>
    <t>4、空气质量自动监测站点位变更技术报告编制经费</t>
  </si>
  <si>
    <t>5、汉阴环境空气自动监测站迁址经费</t>
  </si>
  <si>
    <t>用于环境空气自动监测站迁址等相关支出</t>
  </si>
  <si>
    <t>7、页岩砖厂治污设施运营维护费</t>
  </si>
  <si>
    <t>用于页岩砖厂治污设施运营等相关支出</t>
  </si>
  <si>
    <t>8、县控重点污染企业监督性监测、河长制、乡镇水源地水源监测专项经费</t>
  </si>
  <si>
    <t>用于县控重点污染企业监督性监测、河长制、乡镇水源地水源监测等相关支出</t>
  </si>
  <si>
    <t>9、方圆木业有限责任公司秸秆回收资金</t>
  </si>
  <si>
    <t>追加的人员经费包含人员工资2.985783万元，养老保险财政配套46.60658万元，职业年金财政配套23.30329万元。</t>
  </si>
  <si>
    <t>①、交通事业管理费</t>
  </si>
  <si>
    <t>②、地方道路管理经费</t>
  </si>
  <si>
    <t>③、航运安全监管经费</t>
  </si>
  <si>
    <t>1、县乡村道路养护费</t>
  </si>
  <si>
    <t>2、村级水毁道路维修基金</t>
  </si>
  <si>
    <t>用于全县通村水泥路水毁路面、断板、悬空板等道路维修相关支出。</t>
  </si>
  <si>
    <t>3、重点交通项目建设支出</t>
  </si>
  <si>
    <t>用于平涧路、汉双路、汉铜路、环库路等重点交通建设县级配套补助支出。</t>
  </si>
  <si>
    <t>4、托管企业退休人员大病医疗救助缴费</t>
  </si>
  <si>
    <t>2016年交通局托管企业退休人员共计36名，按工资总额的1%缴纳大病医疗救助，应缴1.04万元/年，2017年暂列1.04万元，纳入财政专项管理，按实际缴费办理资金拨付</t>
  </si>
  <si>
    <t>6、公交公司补助资金</t>
  </si>
  <si>
    <t>用于公交公司补助相关支出</t>
  </si>
  <si>
    <t>7、2017年暑假大学生到政府机关见习补助</t>
  </si>
  <si>
    <t>9、运管所下划人员及运转经费</t>
  </si>
  <si>
    <t>用于运管所下划人员及运转等相关支出</t>
  </si>
  <si>
    <t>10、2017年度脱贫攻坚交通基础设施建设项目前期费用</t>
  </si>
  <si>
    <t>用于2017年度脱贫攻坚交通基础设施建设项目前期相关支出</t>
  </si>
  <si>
    <t>11、凤堰古梯田景区道路修复及2016年度汉漩公路除雪经费</t>
  </si>
  <si>
    <t>追加的人员经费包含人员工资5.0408万元，养老保险财政配套57.03772万元，职业年金财政配套28.51886万元。</t>
  </si>
  <si>
    <t>①、水利事业管理费</t>
  </si>
  <si>
    <t>②、防汛业务费</t>
  </si>
  <si>
    <t>③、河道安全监管经费</t>
  </si>
  <si>
    <t>④、观音河水库安全管理经费</t>
  </si>
  <si>
    <t>1、防汛抗旱专项经费</t>
  </si>
  <si>
    <t>2、县城市政公共设施用水补贴</t>
  </si>
  <si>
    <t>3、水土保持补偿费征管经费</t>
  </si>
  <si>
    <t>4、项目前期工作经费</t>
  </si>
  <si>
    <t>用于项目规划、可研、勘察、设计、相关文本资料编制及与项目争取工作密切相关的支出。纳入财政专项管理。年初由部门提出争取项目计划、列明拟争取项目基本概况、前期工作内容、投资计划，经财政部门初审、县政府审批后启动项目前期工作，按政府采购或招投标价款办理项目前期费用拨款，结余资金由县政府收回统筹安排。</t>
  </si>
  <si>
    <r>
      <rPr>
        <sz val="11"/>
        <rFont val="宋体"/>
        <family val="3"/>
        <charset val="134"/>
      </rPr>
      <t>6、</t>
    </r>
    <r>
      <rPr>
        <sz val="11"/>
        <rFont val="宋体"/>
        <family val="3"/>
        <charset val="134"/>
      </rPr>
      <t>渠道维修养护（非税收入安排）</t>
    </r>
  </si>
  <si>
    <t>7、河长制工作经费</t>
  </si>
  <si>
    <r>
      <rPr>
        <sz val="11"/>
        <rFont val="宋体"/>
        <family val="3"/>
        <charset val="134"/>
      </rPr>
      <t>8、</t>
    </r>
    <r>
      <rPr>
        <sz val="11"/>
        <rFont val="宋体"/>
        <family val="3"/>
        <charset val="134"/>
      </rPr>
      <t>2017年全年污水处理经费追加预算</t>
    </r>
  </si>
  <si>
    <r>
      <rPr>
        <sz val="11"/>
        <rFont val="宋体"/>
        <family val="3"/>
        <charset val="134"/>
      </rPr>
      <t>10、</t>
    </r>
    <r>
      <rPr>
        <sz val="11"/>
        <rFont val="宋体"/>
        <family val="3"/>
        <charset val="134"/>
      </rPr>
      <t>全县山洪灾害非工程措施监测预警系统设施运行维护费、网络使用费和管理人员经费</t>
    </r>
  </si>
  <si>
    <r>
      <rPr>
        <sz val="11"/>
        <rFont val="宋体"/>
        <family val="3"/>
        <charset val="134"/>
      </rPr>
      <t>11、</t>
    </r>
    <r>
      <rPr>
        <sz val="11"/>
        <rFont val="宋体"/>
        <family val="3"/>
        <charset val="134"/>
      </rPr>
      <t>水资源费返还</t>
    </r>
  </si>
  <si>
    <r>
      <rPr>
        <sz val="11"/>
        <rFont val="宋体"/>
        <family val="3"/>
        <charset val="134"/>
      </rPr>
      <t>12、</t>
    </r>
    <r>
      <rPr>
        <sz val="11"/>
        <rFont val="宋体"/>
        <family val="3"/>
        <charset val="134"/>
      </rPr>
      <t>应急经费（总预备费中安排）</t>
    </r>
  </si>
  <si>
    <t>农林     科技局</t>
  </si>
  <si>
    <t>追加的人员经费包含人员工资-0.45445万元，养老保险财政配套250.883364万元，职业年金财政配套125.4417万元。</t>
  </si>
  <si>
    <t>①、农林事业管理经费</t>
  </si>
  <si>
    <t>②、惠农补贴核查工作经费</t>
  </si>
  <si>
    <t>③、农经工作经费</t>
  </si>
  <si>
    <t>④、森林公园管理经费</t>
  </si>
  <si>
    <t>⑤、防震减灾事业管理费</t>
  </si>
  <si>
    <t>⑥、科协专项事业费</t>
  </si>
  <si>
    <t>1、动物防疫及瘦肉精检测专项经费</t>
  </si>
  <si>
    <t>2、农业种植保险县级配套</t>
  </si>
  <si>
    <t>3、农村土地承包经营权确权登记发证工作经费</t>
  </si>
  <si>
    <t>县本级配套农村土地承包经营权确权登记发证经费预计1260万元,2017年预计安排180万，根据2017年工作完成最终结算和上级专项补助资金情况拨付资金资金（纳入财政专项管理）。</t>
  </si>
  <si>
    <t>4、事业单位改制差额补助经费</t>
  </si>
  <si>
    <t>5、森林防火及病虫害防治经费</t>
  </si>
  <si>
    <t>6、科技研发经费</t>
  </si>
  <si>
    <t>7、特色产业发展基金</t>
  </si>
  <si>
    <t>用于魔芋、莲藕、茶叶等富硒农业产业奖补.根据县政府制定的产业奖补办法严格考核，按照考核结果情况拨付资金。</t>
  </si>
  <si>
    <t>9、项目前期工作经费</t>
  </si>
  <si>
    <t>10、专项维修经费</t>
  </si>
  <si>
    <t>12、专项奖励资金</t>
  </si>
  <si>
    <t>13、2018年农业面源污染综合治理项目规划编制经费</t>
  </si>
  <si>
    <t>用于2018年农业面源污染综合治理项目规划编制相关支出</t>
  </si>
  <si>
    <t>追加的人员经费包含人员工资7.7142万元。</t>
  </si>
  <si>
    <t>①、农业园区管理费</t>
  </si>
  <si>
    <t>3、国际农发基金贷款产业发展项目可研咨询服务费</t>
  </si>
  <si>
    <t>追加的人员经费包含人员工资68.3478万元，养老保险财政配套49.118772万元，职业年金财政配套24.5594万元。</t>
  </si>
  <si>
    <t>①、文化事业管理费</t>
  </si>
  <si>
    <t>②、文化共享系统维护费</t>
  </si>
  <si>
    <t>③、汉阴文艺编辑出刊经费</t>
  </si>
  <si>
    <t>④、文物保护经费</t>
  </si>
  <si>
    <t>⑤、电视事业管理费</t>
  </si>
  <si>
    <t>⑥、广场电子显示屏设备运行维修管理费用</t>
  </si>
  <si>
    <t>⑦、文化大厦运行经费</t>
  </si>
  <si>
    <t>1、事业单位改制社会保险缴费</t>
  </si>
  <si>
    <t>2、县电视台专项补助</t>
  </si>
  <si>
    <t>3、政府购买服务专项资金</t>
  </si>
  <si>
    <t>用于吴家花屋、冯家堡子旅游景点临时聘用管理人员、设施维护、环卫保洁、运行管理等政府购买服务支出20万元，新增设施建设30万元，按政府采购或招投标程序办理，结余资金县财政收回。</t>
  </si>
  <si>
    <t>5、拨付3人因工伤残金（2016年度）</t>
  </si>
  <si>
    <t>6、文化事业费</t>
  </si>
  <si>
    <t>7、菜花节文化活动经费（旅游发展基金中安排）</t>
  </si>
  <si>
    <t>8、建军90周年文艺演出经费</t>
  </si>
  <si>
    <t>9、追加工作经费</t>
  </si>
  <si>
    <t>11、营改增过渡期财政扶持资金</t>
  </si>
  <si>
    <t>12、2017年暑假大学生到政府机关见习补助</t>
  </si>
  <si>
    <t>13、油菜花旅游季和龙舟节系列文化活动经费</t>
  </si>
  <si>
    <t>14、沈氏家训展览馆建设项目经费</t>
  </si>
  <si>
    <t>用于沈氏家训展览馆建设项目支出</t>
  </si>
  <si>
    <t>文广局（三沈文化产业园）</t>
  </si>
  <si>
    <t>①、文化宣传经费</t>
  </si>
  <si>
    <t>二、县本级专项资金</t>
  </si>
  <si>
    <t>1、三沈产业园项目专项资金</t>
  </si>
  <si>
    <t>主要用于三沈文化产业园可行性研究、总体规划以及“沈尹默书法院”建设项目支出，2016年已安排500万元（纳入财政专项管理，按县委、县政府审定的方案实施，按实际情况审核办理资金拨付），严格按规定用途报账使用，当年结余资金由县财政结转下年安排使用。</t>
  </si>
  <si>
    <t>2、三沈文化产业园可研设计支出</t>
  </si>
  <si>
    <t>用于三沈文化产业园可研设计相关支出</t>
  </si>
  <si>
    <t>追加的人员经费包含人员工资-177.27万元，养老保险财政配套870.183864万元，职业年金财政配套435.092万元。</t>
  </si>
  <si>
    <t>①、卫生事业管理费</t>
  </si>
  <si>
    <t>②、爱国卫生红十字会事业管理费</t>
  </si>
  <si>
    <t>③、计生管理经费</t>
  </si>
  <si>
    <t>④ 合疗事业管理费</t>
  </si>
  <si>
    <t>按市政府与县政府签订的目标责任书要求，人均计生事业费达9.24元，我县常驻人口25.57万，需配套236.3万元，主要用于农村计划生育家庭新型合作医疗、失独家庭特别扶助资金、农村计生家庭特别扶助制度、农村独生子女保健金、育龄妇女健康检查、婚前体检、孕产妇系统保健免费基本服务项目县级配套、孕产妇系统免费基本报务项目工作经费等项目支出（不含安排到各镇的计划生育事业费，计生专干报酬等经费，按县委、县政府批准的方案实施，按实际实施情况办理资金拨付）。</t>
  </si>
  <si>
    <t>8、新农合县财政配套资金</t>
  </si>
  <si>
    <t>9、医学类本科生安家费</t>
  </si>
  <si>
    <t>10、病媒生物防治</t>
  </si>
  <si>
    <t>12、项目前期工作经费</t>
  </si>
  <si>
    <t>13、卫生计生管理费</t>
  </si>
  <si>
    <t>14、贫困人口购买大病医疗保险县级配套资金</t>
  </si>
  <si>
    <t>用于贫困人口购买大病医疗保险县级配套支出</t>
  </si>
  <si>
    <t>15、健康县城工作经费</t>
  </si>
  <si>
    <t>用于健康县城工作相关支出</t>
  </si>
  <si>
    <t>16、农村水改厕项目经费</t>
  </si>
  <si>
    <t>17、2016年医学类本科生安家费</t>
  </si>
  <si>
    <t>18、2017年基本公共卫生服务县级配套资金</t>
  </si>
  <si>
    <t>19、建档立卡贫困人口健康体检费用</t>
  </si>
  <si>
    <t>20、专项奖励资金</t>
  </si>
  <si>
    <t>21、征兵体检站建设县级补助资金</t>
  </si>
  <si>
    <t>22、2017年暑假大学生到政府机关见习补助</t>
  </si>
  <si>
    <t>23、镇卫生院DR设备采购经费</t>
  </si>
  <si>
    <t>用于镇卫生院DR设备采购相关支出</t>
  </si>
  <si>
    <t>24、中医药事业经费</t>
  </si>
  <si>
    <t>25、疾控中心（二类疫苗）</t>
  </si>
  <si>
    <t>用于疾控中心二类疫苗支出</t>
  </si>
  <si>
    <t>26、独生子女费保健费</t>
  </si>
  <si>
    <t>用于独生子女费保健费支出</t>
  </si>
  <si>
    <t>27、新农合县财政配套资金（拨到社保专户）</t>
  </si>
  <si>
    <t>28、追加县本级专项资金</t>
  </si>
  <si>
    <t>追加的人员经费包含人员工资-3.1536万元，养老保险财政配套87.297万元，职业年金财政配套43.6485万元。</t>
  </si>
  <si>
    <t>①、市场监督管理经费</t>
  </si>
  <si>
    <t>1、质量检验检测中心运行经费</t>
  </si>
  <si>
    <t>3、抽检专项经费</t>
  </si>
  <si>
    <t>4、141个行政村食品药品协管员补贴经费</t>
  </si>
  <si>
    <t>5、专项办公经费</t>
  </si>
  <si>
    <t>7、执法制服和标志标识购置经费</t>
  </si>
  <si>
    <t>用于执法制服和标志标识购置支出</t>
  </si>
  <si>
    <t>9、伤残抚恤金</t>
  </si>
  <si>
    <t>追加的人员经费包含人员工资1.9388万元，养老保险财政配套4.626216万元，职业年金财政配套2.313108万元。</t>
  </si>
  <si>
    <t>1、分档定额经费</t>
  </si>
  <si>
    <t>①、盐务事业管理费</t>
  </si>
  <si>
    <t>1、专项办公经费</t>
  </si>
  <si>
    <t>用于全县盐务监管、食盐安全放心县创建成果巩固等支出。</t>
  </si>
  <si>
    <t>追加的人员经费包含人员工资4.886万元，养老保险财政配套20.2938万元，职业年金财政配套10.1469万元。</t>
  </si>
  <si>
    <t>①、统计事业管理费</t>
  </si>
  <si>
    <t>②、城镇及农村相关调查经费</t>
  </si>
  <si>
    <t>2、第三次农业普查经费</t>
  </si>
  <si>
    <t>用于第三次农业普查宣传动员培训、表册印制、入户调查登记、数据汇总审核、录入及开发整理等相关支出（三年预计80万元，其中2015年预算5万元、2016年预算60万元，2017年预算15万元）。</t>
  </si>
  <si>
    <r>
      <rPr>
        <sz val="11"/>
        <rFont val="宋体"/>
        <family val="3"/>
        <charset val="134"/>
      </rPr>
      <t>5、</t>
    </r>
    <r>
      <rPr>
        <sz val="11"/>
        <rFont val="宋体"/>
        <family val="3"/>
        <charset val="134"/>
      </rPr>
      <t>2017年暑假大学生到政府机关见习补助</t>
    </r>
  </si>
  <si>
    <t>追加的人员经费包含人员工资9.8634万元，养老保险财政配套19.990056万元，职业年金财政配套9.99503万元。</t>
  </si>
  <si>
    <t>①、县长安全生产基金</t>
  </si>
  <si>
    <t>1、重点企业危害风险分级评估</t>
  </si>
  <si>
    <t>2、3.4火灾事故专项处置经费</t>
  </si>
  <si>
    <t>4、隐患排查治理、安全生产检查专项资金</t>
  </si>
  <si>
    <t>6、尾矿库库外治理工程项目资金</t>
  </si>
  <si>
    <t>用于尾矿库库外治理工程项目相关支出</t>
  </si>
  <si>
    <t>7、安全生产工作经费</t>
  </si>
  <si>
    <t>8、镇级安监津贴</t>
  </si>
  <si>
    <t>追加的人员经费包含人员工资7.5032万元，养老保险财政配套16.7299万元，职业年金财政配套8.36497万元。</t>
  </si>
  <si>
    <t>①、信访事业管理费</t>
  </si>
  <si>
    <t>1、信访维稳专项经费</t>
  </si>
  <si>
    <t>追加的人员经费包含人员工资-23.84万元，养老保险财政配套26.58016万元，职业年金财政配套13.29008万元。</t>
  </si>
  <si>
    <t>①、扶贫事业管理费</t>
  </si>
  <si>
    <t>1、精准扶贫县级配套资金</t>
  </si>
  <si>
    <t>用于全县精准扶贫项目建设、四类政策扶贫贷款风险补偿专项基金（安政发【2014】41号）金融扶贫(含用户货款贴息补助)等全县扶贫攻坚专项支出，按县委、县政府批准的方案实施，按实际实施情况办理资金拨付，纳入财政专项管理。不含县级安排的革命老区扶贫项目资金100万元（项目覆盖贫困区基础设施建设）。</t>
  </si>
  <si>
    <t>2、精准扶贫项目前期工作经费</t>
  </si>
  <si>
    <t>3、驻村第一书记工作经费及专项补助</t>
  </si>
  <si>
    <r>
      <rPr>
        <sz val="11"/>
        <rFont val="宋体"/>
        <family val="3"/>
        <charset val="134"/>
      </rPr>
      <t>4、</t>
    </r>
    <r>
      <rPr>
        <sz val="11"/>
        <rFont val="宋体"/>
        <family val="3"/>
        <charset val="134"/>
      </rPr>
      <t>2017年暑假大学生到政府机关见习补助</t>
    </r>
  </si>
  <si>
    <t>5、凤堰古梯田景区太平寨工程建设经费（旅游发展基金中安排）</t>
  </si>
  <si>
    <r>
      <rPr>
        <sz val="11"/>
        <rFont val="宋体"/>
        <family val="3"/>
        <charset val="134"/>
      </rPr>
      <t>6、</t>
    </r>
    <r>
      <rPr>
        <sz val="11"/>
        <rFont val="宋体"/>
        <family val="3"/>
        <charset val="134"/>
      </rPr>
      <t>脱贫攻坚专项经费</t>
    </r>
  </si>
  <si>
    <t>用于脱贫攻坚专项相关支出</t>
  </si>
  <si>
    <r>
      <rPr>
        <sz val="11"/>
        <rFont val="宋体"/>
        <family val="3"/>
        <charset val="134"/>
      </rPr>
      <t>8、</t>
    </r>
    <r>
      <rPr>
        <sz val="11"/>
        <rFont val="宋体"/>
        <family val="3"/>
        <charset val="134"/>
      </rPr>
      <t>扶贫攻坚抓点示范县级配套</t>
    </r>
  </si>
  <si>
    <t>用于扶贫攻坚抓点示范县建设相关支出</t>
  </si>
  <si>
    <t>9、风险补偿金</t>
  </si>
  <si>
    <t>用于全县风险补偿金支出</t>
  </si>
  <si>
    <t>追加的人员经费包含人员工资-1.718万元，养老保险财政配套9.902028万元，职业年金财政配套4.951014万元。</t>
  </si>
  <si>
    <t>①、移民事业管理费</t>
  </si>
  <si>
    <r>
      <rPr>
        <sz val="11"/>
        <rFont val="宋体"/>
        <family val="3"/>
        <charset val="134"/>
      </rPr>
      <t>3、</t>
    </r>
    <r>
      <rPr>
        <sz val="11"/>
        <rFont val="宋体"/>
        <family val="3"/>
        <charset val="134"/>
      </rPr>
      <t>2017年暑期大学生见习补助资金</t>
    </r>
  </si>
  <si>
    <t>4、工作经费</t>
  </si>
  <si>
    <t>追加的人员经费包含人员工资0.5429万元，养老保险财政配套4.71402万元，职业年金财政配套2.35701万元。</t>
  </si>
  <si>
    <t>①、招商引资业务费</t>
  </si>
  <si>
    <t>2、招商引资预备经费</t>
  </si>
  <si>
    <t>县委    接待处</t>
  </si>
  <si>
    <t>追加的人员经费包含人员工资9.7285万元，养老保险财政配套5.27842万元，职业年金财政配套2.639214万元。</t>
  </si>
  <si>
    <t>①、专项经费</t>
  </si>
  <si>
    <t>②、接待经费</t>
  </si>
  <si>
    <t>三、县本级专项经费</t>
  </si>
  <si>
    <t>1、办公专项经费</t>
  </si>
  <si>
    <r>
      <rPr>
        <sz val="11"/>
        <rFont val="宋体"/>
        <family val="3"/>
        <charset val="134"/>
      </rPr>
      <t>2、</t>
    </r>
    <r>
      <rPr>
        <sz val="11"/>
        <rFont val="宋体"/>
        <family val="3"/>
        <charset val="134"/>
      </rPr>
      <t>公务接待经费</t>
    </r>
  </si>
  <si>
    <t>①、创建事业管理费</t>
  </si>
  <si>
    <t>1、重大创建活动专项经费</t>
  </si>
  <si>
    <t>①、旅游事业管理费</t>
  </si>
  <si>
    <t>2、旅游季服务经费</t>
  </si>
  <si>
    <t>1、春节慰问专项经费</t>
  </si>
  <si>
    <t>气象局（人影办）</t>
  </si>
  <si>
    <t>追加的人员经费包含人员工资1.454万元。</t>
  </si>
  <si>
    <t>①、气象事业管理费</t>
  </si>
  <si>
    <t>1、人工增雨专项经费</t>
  </si>
  <si>
    <t>2、气象专项经费</t>
  </si>
  <si>
    <t>3、职工津补贴</t>
  </si>
  <si>
    <t>4、气象站迁建经费</t>
  </si>
  <si>
    <t>5、防汛抗旱（设备购置）补助经费</t>
  </si>
  <si>
    <t>①、供销事业管理费</t>
  </si>
  <si>
    <t>1、托管企业退休人员大病医疗救助缴费</t>
  </si>
  <si>
    <t>3、职工工龄置换、交养老医疗保险</t>
  </si>
  <si>
    <t>①、政务服务中心运行管理经费</t>
  </si>
  <si>
    <t>1、政府购买服务经费</t>
  </si>
  <si>
    <t>2、专项设备购置经费</t>
  </si>
  <si>
    <t>用于专项设备购置相关支出</t>
  </si>
  <si>
    <t>3、专项办公经费</t>
  </si>
  <si>
    <t>6、“一张网”电子平台建设经费</t>
  </si>
  <si>
    <t>养老保险财政配套14.243048万元，职业年金财政配套8.069707万元。</t>
  </si>
  <si>
    <t>①、文联业务费</t>
  </si>
  <si>
    <t>1、文联统筹各协会文化事业管理费</t>
  </si>
  <si>
    <t>2、全省基层文联交流会及文化团体工作经费</t>
  </si>
  <si>
    <t>用于全省基层文联交流会及文化团体工作等相关支出</t>
  </si>
  <si>
    <r>
      <rPr>
        <sz val="11"/>
        <rFont val="宋体"/>
        <family val="3"/>
        <charset val="134"/>
      </rPr>
      <t>3、</t>
    </r>
    <r>
      <rPr>
        <sz val="11"/>
        <rFont val="宋体"/>
        <family val="3"/>
        <charset val="134"/>
      </rPr>
      <t>2017年油菜花旅游季旅游活动工作经费</t>
    </r>
  </si>
  <si>
    <t>4、“中国书法之乡”创建经费</t>
  </si>
  <si>
    <t>用于申报“中国书法之乡”相关支出</t>
  </si>
  <si>
    <r>
      <rPr>
        <sz val="11"/>
        <rFont val="宋体"/>
        <family val="3"/>
        <charset val="134"/>
      </rPr>
      <t>5、</t>
    </r>
    <r>
      <rPr>
        <sz val="11"/>
        <rFont val="宋体"/>
        <family val="3"/>
        <charset val="134"/>
      </rPr>
      <t>管乐协会活动经费</t>
    </r>
  </si>
  <si>
    <r>
      <rPr>
        <sz val="11"/>
        <rFont val="宋体"/>
        <family val="3"/>
        <charset val="134"/>
      </rPr>
      <t>6、</t>
    </r>
    <r>
      <rPr>
        <sz val="11"/>
        <rFont val="宋体"/>
        <family val="3"/>
        <charset val="134"/>
      </rPr>
      <t>购置办公用品经费</t>
    </r>
  </si>
  <si>
    <r>
      <rPr>
        <sz val="11"/>
        <rFont val="宋体"/>
        <family val="3"/>
        <charset val="134"/>
      </rPr>
      <t>7、</t>
    </r>
    <r>
      <rPr>
        <sz val="11"/>
        <rFont val="宋体"/>
        <family val="3"/>
        <charset val="134"/>
      </rPr>
      <t>中华好家训书画惠民活动经费</t>
    </r>
  </si>
  <si>
    <t>①、老体协业务经费</t>
  </si>
  <si>
    <t>1、各协会文化体育事业活动经费</t>
  </si>
  <si>
    <t>2、专项活动经费</t>
  </si>
  <si>
    <t>3、举办全市广场舞大赛经费</t>
  </si>
  <si>
    <t>①、老促会业务经费</t>
  </si>
  <si>
    <t>公共资产管理局</t>
  </si>
  <si>
    <t>1、业务费</t>
  </si>
  <si>
    <t>投融资开发有限公司</t>
  </si>
  <si>
    <t>1、担保贷款逾期代偿资金</t>
  </si>
  <si>
    <t>用于担保贷款逾期代偿资金支出</t>
  </si>
  <si>
    <t>2、政府性债务还本付息支出</t>
  </si>
  <si>
    <t>1、政府购买服务</t>
  </si>
  <si>
    <t>2、凤堰古梯田移民生态博物馆办公场所及活态布展经费</t>
  </si>
  <si>
    <t>用于凤堰古梯田移民生态博物馆办公场所及活态布展等相关支出</t>
  </si>
  <si>
    <t>1、航线服务研究项目报告编制费用</t>
  </si>
  <si>
    <t>用于航线服务研究项目报告编制支出</t>
  </si>
  <si>
    <t>2、通用机场前期建设工作经费</t>
  </si>
  <si>
    <t>用于通用机场前期建设工作等相关支出</t>
  </si>
  <si>
    <t>扶贫开发投资有限公司</t>
  </si>
  <si>
    <t>1、扶贫开发投资有限公司开办费（人员工资及运行经费）</t>
  </si>
  <si>
    <t>用于扶贫开发投资有限公司人员工资及运行等相关支出</t>
  </si>
  <si>
    <t>2、拨付扶贫开发投资有限责任公司</t>
  </si>
  <si>
    <t>财政投资评审中心</t>
  </si>
  <si>
    <t>1、政府购买财政投资评审服务专项经费</t>
  </si>
  <si>
    <t>用于政府购买财政投资评审服务专项支出</t>
  </si>
  <si>
    <t>汉阴县农商银行</t>
  </si>
  <si>
    <t>1、2016年度县域金融机构涉农贷款增量奖励资金</t>
  </si>
  <si>
    <t>用于2016年度县域金融机构涉农贷款增量奖励支出</t>
  </si>
  <si>
    <t>汉阴县工商银行</t>
  </si>
  <si>
    <t>用于金融机构助推县域经济发展考核奖励支出</t>
  </si>
  <si>
    <t>中国人民银行汉阴支行</t>
  </si>
  <si>
    <t>烟草局</t>
  </si>
  <si>
    <t>1、罚没收入返还</t>
  </si>
  <si>
    <t>用于全县住房公积金财政补助支出</t>
  </si>
  <si>
    <t>1、上级财政专项资金</t>
  </si>
  <si>
    <t>用于全县森林保险支出</t>
  </si>
  <si>
    <t>陕西永春富硒食品酿造有限公司</t>
  </si>
  <si>
    <t>1、2017年第二批陕南循环发展专项资金</t>
  </si>
  <si>
    <t>鑫源米业有限责任公司</t>
  </si>
  <si>
    <t xml:space="preserve">1、上级财政专项资金 </t>
  </si>
  <si>
    <t>金惠荞富硒绿色食品开发有限公司</t>
  </si>
  <si>
    <t>1、上级财政专项资金安财企（17）45号</t>
  </si>
  <si>
    <t>2、上级财政专项资金安财企（17）67号</t>
  </si>
  <si>
    <t>供电公司</t>
  </si>
  <si>
    <t>1、2016年1-12月至2017年1-3月份城市附加手续费</t>
  </si>
  <si>
    <t>1、2016年7-12月屠宰环节病害猪无害化处理补助资金</t>
  </si>
  <si>
    <t>金茂生物工程有限公司</t>
  </si>
  <si>
    <t xml:space="preserve">1、2017年度市有突出贡献专家特殊津贴    </t>
  </si>
  <si>
    <t>惠农资金专户</t>
  </si>
  <si>
    <t xml:space="preserve">合计 </t>
  </si>
  <si>
    <t xml:space="preserve">1、耕地地力保护补贴资金 </t>
  </si>
  <si>
    <t>用于耕地地力保护补贴支出</t>
  </si>
  <si>
    <t>1、市局垫偿债券利息</t>
  </si>
  <si>
    <t>用于支付市局垫偿债券利息支出</t>
  </si>
  <si>
    <t>2、政府性债务还本付息</t>
  </si>
  <si>
    <t>用于政府性债务还本付息支出</t>
  </si>
  <si>
    <t>3、债券发行费</t>
  </si>
  <si>
    <t>1、2016-2017年机关事业单位养老保险基金中央补助</t>
  </si>
  <si>
    <t>2、第二批机关事业单位养老保险基金中央补助</t>
  </si>
  <si>
    <t xml:space="preserve">3、2017年机关事业单位单位 养老保险基金第三批中央补助资金 </t>
  </si>
  <si>
    <t>1、城乡居民养老保险基础养老金补贴</t>
  </si>
  <si>
    <t>用于城乡居民养老保险基础养老金补贴支出</t>
  </si>
  <si>
    <t>2、新农合县财政配套资金</t>
  </si>
  <si>
    <t>3、合疗县级配套（新增参合4924人，人均3元）</t>
  </si>
  <si>
    <t>4、城乡最低生活保障补助及农村五保供养、医疗救助和临时救助资金</t>
  </si>
  <si>
    <t>用于城乡最低生活保障补助及农村五保供养、医疗救助和临时救助支出</t>
  </si>
  <si>
    <t>5、退役士兵安置</t>
  </si>
  <si>
    <t>用于退役士兵安置支出</t>
  </si>
  <si>
    <t>6、义务兵家属优待金补助</t>
  </si>
  <si>
    <t>用于义务兵家属优待金补助支出</t>
  </si>
  <si>
    <t xml:space="preserve">7、困难群众临时救助资金  </t>
  </si>
  <si>
    <t>8、养老保险及职业年金列支</t>
  </si>
  <si>
    <t>1、2017年农综项目奖金</t>
  </si>
  <si>
    <t xml:space="preserve">2、2017年国家农业综合开发财政补助资金 </t>
  </si>
  <si>
    <t xml:space="preserve">3、农业综合开发配套资金   </t>
  </si>
  <si>
    <t>扶贫资金专户</t>
  </si>
  <si>
    <t xml:space="preserve">1、2017年度财政扶贫项目县级财政配套资金 </t>
  </si>
  <si>
    <t>2、2017年中央基层渔业技术推广体系改革与建设项目补助资金</t>
  </si>
  <si>
    <t xml:space="preserve">3、2017年第二批中央财政农业生产发展资金  农业资源及生态保护资金及2017年中央财政支持优势特色主导产业发展资金   </t>
  </si>
  <si>
    <t>1、财政列收列支</t>
  </si>
  <si>
    <t>2017年全县政府性基金收支情况总表</t>
  </si>
  <si>
    <t>收入</t>
  </si>
  <si>
    <t>支出</t>
  </si>
  <si>
    <t>上级当年专款及专项补助列支数</t>
  </si>
  <si>
    <t>一、县级政府性基金当年收入</t>
  </si>
  <si>
    <t>一、政府性基金支出</t>
  </si>
  <si>
    <t>政府性基金年终结余</t>
  </si>
  <si>
    <t xml:space="preserve">  1、国有土地使用权出让收入</t>
  </si>
  <si>
    <t xml:space="preserve">    1、县本级</t>
  </si>
  <si>
    <t xml:space="preserve">  2、城市公用事业附加收入</t>
  </si>
  <si>
    <t xml:space="preserve">    2、镇级</t>
  </si>
  <si>
    <t xml:space="preserve">  3、城市基础设施配套费收入</t>
  </si>
  <si>
    <t>二、债务还本支出</t>
  </si>
  <si>
    <t xml:space="preserve">  4、新型墙体材料专项基金收入</t>
  </si>
  <si>
    <t>三、上解上级支出</t>
  </si>
  <si>
    <r>
      <rPr>
        <sz val="12"/>
        <rFont val="宋体"/>
        <family val="3"/>
        <charset val="134"/>
      </rPr>
      <t xml:space="preserve">  6、其他政府性基金收入              </t>
    </r>
    <r>
      <rPr>
        <sz val="10"/>
        <rFont val="宋体"/>
        <family val="3"/>
        <charset val="134"/>
      </rPr>
      <t>（土地收益）</t>
    </r>
  </si>
  <si>
    <t>二、上级补助政府性基金当年收入</t>
  </si>
  <si>
    <t xml:space="preserve">  1、大中型水库移民后期扶持基金收入</t>
  </si>
  <si>
    <t xml:space="preserve">  2、新增建设用地土地有偿使用费收入   </t>
  </si>
  <si>
    <t xml:space="preserve">  3、国家电影事业发展专项资金收入</t>
  </si>
  <si>
    <t xml:space="preserve">  4、彩票公益金收入</t>
  </si>
  <si>
    <t xml:space="preserve">  5、旅游发展基金收入</t>
  </si>
  <si>
    <t>三、债务转贷收入</t>
  </si>
  <si>
    <t>四、政府性基金上年结余</t>
  </si>
  <si>
    <t xml:space="preserve">总   计 </t>
  </si>
  <si>
    <t>2016年县本级政府性基金预算支出安排情况表</t>
  </si>
  <si>
    <t>表三—1</t>
  </si>
  <si>
    <r>
      <rPr>
        <sz val="12"/>
        <rFont val="宋体"/>
        <family val="3"/>
        <charset val="134"/>
      </rPr>
      <t xml:space="preserve"> </t>
    </r>
    <r>
      <rPr>
        <sz val="12"/>
        <rFont val="宋体"/>
        <family val="3"/>
        <charset val="134"/>
      </rPr>
      <t xml:space="preserve">      </t>
    </r>
    <r>
      <rPr>
        <sz val="12"/>
        <rFont val="宋体"/>
        <family val="3"/>
        <charset val="134"/>
      </rPr>
      <t>单位</t>
    </r>
    <r>
      <rPr>
        <sz val="12"/>
        <rFont val="宋体"/>
        <family val="3"/>
        <charset val="134"/>
      </rPr>
      <t xml:space="preserve">  </t>
    </r>
    <r>
      <rPr>
        <sz val="12"/>
        <rFont val="宋体"/>
        <family val="3"/>
        <charset val="134"/>
      </rPr>
      <t>万元</t>
    </r>
  </si>
  <si>
    <t>备注</t>
  </si>
  <si>
    <t>国有土地使用权出让收入安排用于城市路灯电费、城市亮化等支出</t>
  </si>
  <si>
    <t>本级基金收入安排</t>
  </si>
  <si>
    <t>大中型水库移民后期扶持基金支出</t>
  </si>
  <si>
    <t>上级专款</t>
  </si>
  <si>
    <t>用于社会福利的彩票公益金支出</t>
  </si>
  <si>
    <t>用于教育事业的彩票公益金支出</t>
  </si>
  <si>
    <t>工业园区</t>
  </si>
  <si>
    <t>国有土地使用权出让收入安排用于征地补偿款等支出</t>
  </si>
  <si>
    <t>电力公司</t>
  </si>
  <si>
    <t>城镇公用事业附加代征手续费</t>
  </si>
  <si>
    <t>拆迁办</t>
  </si>
  <si>
    <t>城市基础设施配套费收入安排用于拆迁工作经费</t>
  </si>
  <si>
    <t>土地统征储备中心</t>
  </si>
  <si>
    <t>园区八达八强征地款、第四幼儿园、蒲溪粮站征地款、征地周转金、双星四组征地款等</t>
  </si>
  <si>
    <t>国有土地使用权出让收入安排用于征地补偿款、县城数字影院建设补助等支出</t>
  </si>
  <si>
    <t>本级基金收入安排（含上级专款635万元）</t>
  </si>
  <si>
    <t>市级临时垫付债券本息</t>
  </si>
  <si>
    <t xml:space="preserve">城乡医疗救助和优抚对象医疗补助、高龄老人生活保健补贴市级福彩公益金、中央残疾人彩票公益金、中央残疾人事业发展补助等 </t>
  </si>
  <si>
    <t>说明：按上级财政决算编制要求，基金收支需单独列报。</t>
  </si>
  <si>
    <t>2021年县本级政府性基金预算支出安排情况表</t>
  </si>
  <si>
    <t>表八                                                                单位：万元</t>
  </si>
  <si>
    <t xml:space="preserve">年初
预算数       </t>
  </si>
  <si>
    <t>1、2021年中央专项彩票公益金支持社会公益事业发展专项资金</t>
  </si>
  <si>
    <t>2、2021年中央专项彩票公益金支持残疾人事业发展补助资金</t>
  </si>
  <si>
    <t>1、2021年中央专项彩票公益金支持乡村学校少年宫项目补助资金</t>
  </si>
  <si>
    <t>2、教育项目建设项目</t>
  </si>
  <si>
    <t>3、专项债券资金</t>
  </si>
  <si>
    <t>债券资金</t>
  </si>
  <si>
    <t>1、2020年第四批省级福利彩票公益金补助（农村公益性公墓、社区）项目专项资金</t>
  </si>
  <si>
    <t>2、2020年第四批省级福利彩票公益金补助（社会福利院维修改造、县级社会福利中心设施设备配置、城市社区日间照料中心）项目专项资金</t>
  </si>
  <si>
    <t>3、2021年省级福利彩票公益金资助日间照料中心、福彩圆满、养老服务项目专项资金</t>
  </si>
  <si>
    <t>4、2021年省级福利彩票公益金支持困难家庭大学新生入学补助资金</t>
  </si>
  <si>
    <t>5、下达2021年第二批省级福彩公益金支持社会公益事业发展专项资金</t>
  </si>
  <si>
    <t>6、2021年中央集中彩票公益金支持社会福利事业专项资金</t>
  </si>
  <si>
    <t>1、土地开发支出</t>
  </si>
  <si>
    <t>1、重点交通项目建设支出</t>
  </si>
  <si>
    <t>1、2021年中央大中型水库移民资金</t>
  </si>
  <si>
    <t>1、专项债券资金</t>
  </si>
  <si>
    <t>2、疫情防控资金</t>
  </si>
  <si>
    <t>1、综合档案馆建设</t>
  </si>
  <si>
    <t>1、干部培训宿舍</t>
  </si>
  <si>
    <t>1、禁养区关停奖补资金</t>
  </si>
  <si>
    <t>2、城市建设支出（含照明电费、城市规划）</t>
  </si>
  <si>
    <t>1、2019年现代林业园区建设专项资金</t>
  </si>
  <si>
    <t>1、应急救援技术中心建设</t>
  </si>
  <si>
    <t>1、世行项目县级配套</t>
  </si>
  <si>
    <t>调减本级基金支出</t>
  </si>
  <si>
    <t>1、专项债券</t>
  </si>
  <si>
    <t>2、债券利息支出</t>
  </si>
  <si>
    <t>投融资
公司</t>
  </si>
  <si>
    <t>1、专项基金支出</t>
  </si>
  <si>
    <t>国库支付中心</t>
  </si>
  <si>
    <t>1、上级政府性基金支出</t>
  </si>
  <si>
    <t>2、统筹安排支出</t>
  </si>
  <si>
    <t>汉阴县2021年国有资本收支决算汇总表</t>
  </si>
  <si>
    <t>表九</t>
  </si>
  <si>
    <t>支    出</t>
  </si>
  <si>
    <t>收入合计</t>
  </si>
  <si>
    <t>支出合计</t>
  </si>
  <si>
    <t>一、股利股息收入</t>
  </si>
  <si>
    <t>一、其他国有资本经营预算支出</t>
  </si>
  <si>
    <t>结余</t>
  </si>
  <si>
    <t>汉阴县2021年社会保险基金收支决算汇总表</t>
  </si>
  <si>
    <t>表十</t>
  </si>
  <si>
    <t xml:space="preserve">说明 </t>
  </si>
  <si>
    <t>一、城乡居民基本医疗保险基金收入</t>
  </si>
  <si>
    <t>一、城乡居民基本医疗保险基金支出</t>
  </si>
  <si>
    <t>二、城乡居民社会养老保险基金收入</t>
  </si>
  <si>
    <t>二、城乡居民社会养老保险基金支出</t>
  </si>
  <si>
    <t>2021年城乡居民基本医疗保险基金收支决算明细表</t>
  </si>
  <si>
    <t>表十一</t>
  </si>
  <si>
    <t>备    注</t>
  </si>
  <si>
    <t>1、中央财政补助收入</t>
  </si>
  <si>
    <t>汉财社字（2021）13号，汉财社字（2021）37号。</t>
  </si>
  <si>
    <t>2、省级财政补助收入</t>
  </si>
  <si>
    <t>汉财社字（2021）24号，汉财社字（2021）64号。</t>
  </si>
  <si>
    <t>3、市级财政补助收入</t>
  </si>
  <si>
    <t>汉财社字（2021）75号。</t>
  </si>
  <si>
    <t>4、县财政一般公共预算配套补助收入</t>
  </si>
  <si>
    <t>汉财预字（2021）1号，270585人参保计算，人均县级补助52.2元。</t>
  </si>
  <si>
    <t>5、个人缴费</t>
  </si>
  <si>
    <t>269468人参保计算，2021年个人280元/人。</t>
  </si>
  <si>
    <t>6、利息</t>
  </si>
  <si>
    <t>二、城乡居民基本医疗保险基金支出</t>
  </si>
  <si>
    <t>1、普通住院补助支出</t>
  </si>
  <si>
    <t>每月住院报销预计1359.04万元*12个月。</t>
  </si>
  <si>
    <t>2、门诊慢性病补助支出</t>
  </si>
  <si>
    <t>每月门诊预计报销49.91万元*12个月。</t>
  </si>
  <si>
    <t>3、普通门诊补助支出</t>
  </si>
  <si>
    <t>每月门诊预计报销107.71万元*12个月。</t>
  </si>
  <si>
    <t>4、新冠病毒疫苗支出</t>
  </si>
  <si>
    <t>安卫规函（2021）43号，安医保经办函（2021）49号，用于新冠疫苗费用医保基金支出。</t>
  </si>
  <si>
    <t>5、上解上级支出</t>
  </si>
  <si>
    <t>安医保经办函（2021）48号划转风险金673.76万元、安医保经办函（2021）47号划转大病保险1758.8026万元。</t>
  </si>
  <si>
    <t>三、当年结余</t>
  </si>
  <si>
    <t>四、上年结余</t>
  </si>
  <si>
    <t>五、累计结余</t>
  </si>
  <si>
    <t>2021年城乡居民养老保险基金收支决算明细表</t>
  </si>
  <si>
    <t>表十二</t>
  </si>
  <si>
    <t>项    目</t>
  </si>
  <si>
    <t>一、 城乡居民社会养老保险基金收入</t>
  </si>
  <si>
    <t>全年实际收到中央补贴5772万元</t>
  </si>
  <si>
    <t>实际收到省级基础养老金补贴827.16万元，缴费补贴149.38万元，丧葬费补贴64.87万元。</t>
  </si>
  <si>
    <t>实际收到市级基础养老金补贴67.44万元，缴费补贴18.27万元，丧葬费补贴6.43万元。</t>
  </si>
  <si>
    <t>实际收到县级基础养老金补贴1351.88万元，缴费补贴165.56万元，丧葬费补贴56万元。</t>
  </si>
  <si>
    <t>含省、市、县3级代缴费116.91万元。</t>
  </si>
  <si>
    <t>6、利息收入</t>
  </si>
  <si>
    <t>7、转移收入</t>
  </si>
  <si>
    <t>8、其他收入</t>
  </si>
  <si>
    <t>追回的往年多领取待遇。</t>
  </si>
  <si>
    <t>9、委托投资收益</t>
  </si>
  <si>
    <t>1、基础养老金支出</t>
  </si>
  <si>
    <t>2、个人账户养老金支出</t>
  </si>
  <si>
    <t>3、丧葬费支出</t>
  </si>
  <si>
    <t>4、转移支出</t>
  </si>
  <si>
    <t>5、其他支出</t>
  </si>
  <si>
    <t>退回之前年度错缴费</t>
  </si>
  <si>
    <t>汉阴县2021年镇级支出决算汇总表</t>
  </si>
  <si>
    <t>表十三                                                                                            单位：万元</t>
  </si>
  <si>
    <t>支   出   项   目</t>
  </si>
  <si>
    <t>工资福利（含住房公积金、医保）支出</t>
  </si>
  <si>
    <t>生产生活
补助支出</t>
  </si>
  <si>
    <t>商品和
服务支出</t>
  </si>
  <si>
    <t>基础设施建设等
其他资本性支出</t>
  </si>
  <si>
    <t>村级支出</t>
  </si>
  <si>
    <t>农村环卫保洁（含环卫
保洁设备购置）支出</t>
  </si>
  <si>
    <t>城关镇</t>
  </si>
  <si>
    <t>平梁镇</t>
  </si>
  <si>
    <t>涧池镇</t>
  </si>
  <si>
    <t>蒲溪镇</t>
  </si>
  <si>
    <t>双乳镇</t>
  </si>
  <si>
    <t>铁佛寺镇</t>
  </si>
  <si>
    <t>观音河镇</t>
  </si>
  <si>
    <t>双河口镇</t>
  </si>
  <si>
    <t>漩涡镇</t>
  </si>
  <si>
    <t>汉阳镇</t>
  </si>
  <si>
    <t>备注：含镇级基金支出3011万元。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</si>
</sst>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1" formatCode="_ * #,##0_ ;_ * \-#,##0_ ;_ * &quot;-&quot;_ ;_ @_ "/>
    <numFmt numFmtId="43" formatCode="_ * #,##0.00_ ;_ * \-#,##0.00_ ;_ * &quot;-&quot;??_ ;_ @_ "/>
    <numFmt numFmtId="176" formatCode="0.00000000000000_ "/>
    <numFmt numFmtId="177" formatCode="&quot;$&quot;#,##0_);[Red]\(&quot;$&quot;#,##0\)"/>
    <numFmt numFmtId="178" formatCode="_-&quot;$&quot;\ * #,##0_-;_-&quot;$&quot;\ * #,##0\-;_-&quot;$&quot;\ * &quot;-&quot;_-;_-@_-"/>
    <numFmt numFmtId="179" formatCode="_-&quot;$&quot;\ * #,##0.00_-;_-&quot;$&quot;\ * #,##0.00\-;_-&quot;$&quot;\ * &quot;-&quot;??_-;_-@_-"/>
    <numFmt numFmtId="180" formatCode="#,##0;\-#,##0;&quot;-&quot;"/>
    <numFmt numFmtId="181" formatCode="yy\.mm\.dd"/>
    <numFmt numFmtId="182" formatCode="0.0000_ "/>
    <numFmt numFmtId="185" formatCode="0.000000_ "/>
    <numFmt numFmtId="186" formatCode="0.000000_);\(0.000000\)"/>
    <numFmt numFmtId="187" formatCode="0.0000_);\(0.0000\)"/>
    <numFmt numFmtId="188" formatCode="0.0000"/>
    <numFmt numFmtId="189" formatCode="_ * #,##0.00000000_ ;_ * \-#,##0.00000000_ ;_ * &quot;-&quot;??_ ;_ @_ "/>
    <numFmt numFmtId="190" formatCode="_(&quot;$&quot;* #,##0_);_(&quot;$&quot;* \(#,##0\);_(&quot;$&quot;* &quot;-&quot;_);_(@_)"/>
    <numFmt numFmtId="191" formatCode="&quot;$&quot;\ #,##0.00_-;[Red]&quot;$&quot;\ #,##0.00\-"/>
    <numFmt numFmtId="192" formatCode="_-* #,##0.00\ _k_r_-;\-* #,##0.00\ _k_r_-;_-* &quot;-&quot;??\ _k_r_-;_-@_-"/>
    <numFmt numFmtId="193" formatCode="_-* #,##0\ _k_r_-;\-* #,##0\ _k_r_-;_-* &quot;-&quot;\ _k_r_-;_-@_-"/>
    <numFmt numFmtId="194" formatCode="_-* #,##0.00_-;\-* #,##0.00_-;_-* &quot;-&quot;??_-;_-@_-"/>
    <numFmt numFmtId="195" formatCode="&quot;$&quot;#,##0_);\(&quot;$&quot;#,##0\)"/>
    <numFmt numFmtId="196" formatCode="_ * #,##0.000000_ ;_ * \-#,##0.000000_ ;_ * &quot;-&quot;??_ ;_ @_ "/>
    <numFmt numFmtId="197" formatCode="&quot;$&quot;#,##0.00_);[Red]\(&quot;$&quot;#,##0.00\)"/>
    <numFmt numFmtId="198" formatCode="\$#,##0.00;\(\$#,##0.00\)"/>
    <numFmt numFmtId="199" formatCode="#,##0.0_);\(#,##0.0\)"/>
    <numFmt numFmtId="200" formatCode="0.0000000000000_ "/>
    <numFmt numFmtId="201" formatCode="0.00_);[Red]\(0.00\)"/>
    <numFmt numFmtId="202" formatCode="_-&quot;$&quot;* #,##0.00_-;\-&quot;$&quot;* #,##0.00_-;_-&quot;$&quot;* &quot;-&quot;??_-;_-@_-"/>
    <numFmt numFmtId="203" formatCode="#,##0;[Red]\(#,##0\)"/>
    <numFmt numFmtId="204" formatCode="0.0"/>
    <numFmt numFmtId="205" formatCode="_ \¥* #,##0.00_ ;_ \¥* \-#,##0.00_ ;_ \¥* &quot;-&quot;??_ ;_ @_ "/>
    <numFmt numFmtId="206" formatCode="_(&quot;$&quot;* #,##0.00_);_(&quot;$&quot;* \(#,##0.00\);_(&quot;$&quot;* &quot;-&quot;??_);_(@_)"/>
    <numFmt numFmtId="207" formatCode="0.00_)"/>
    <numFmt numFmtId="208" formatCode="#,##0;\(#,##0\)"/>
    <numFmt numFmtId="209" formatCode="_-* #,##0.00&quot;$&quot;_-;\-* #,##0.00&quot;$&quot;_-;_-* &quot;-&quot;??&quot;$&quot;_-;_-@_-"/>
    <numFmt numFmtId="210" formatCode="\$#,##0;\(\$#,##0\)"/>
    <numFmt numFmtId="211" formatCode="0.0000000_ "/>
    <numFmt numFmtId="212" formatCode="_-* #,##0.00_$_-;\-* #,##0.00_$_-;_-* &quot;-&quot;??_$_-;_-@_-"/>
    <numFmt numFmtId="213" formatCode="&quot;?\t#,##0_);[Red]\(&quot;&quot;?&quot;\t#,##0\)"/>
    <numFmt numFmtId="214" formatCode="_-&quot;$&quot;* #,##0_-;\-&quot;$&quot;* #,##0_-;_-&quot;$&quot;* &quot;-&quot;_-;_-@_-"/>
    <numFmt numFmtId="215" formatCode="0.00_ "/>
    <numFmt numFmtId="216" formatCode="0_ "/>
    <numFmt numFmtId="217" formatCode="_-* #,##0&quot;$&quot;_-;\-* #,##0&quot;$&quot;_-;_-* &quot;-&quot;&quot;$&quot;_-;_-@_-"/>
    <numFmt numFmtId="218" formatCode="&quot;綅&quot;\t#,##0_);[Red]\(&quot;綅&quot;\t#,##0\)"/>
    <numFmt numFmtId="219" formatCode="_-* #,##0_$_-;\-* #,##0_$_-;_-* &quot;-&quot;_$_-;_-@_-"/>
  </numFmts>
  <fonts count="114">
    <font>
      <sz val="12"/>
      <name val="宋体"/>
      <charset val="134"/>
    </font>
    <font>
      <sz val="11"/>
      <name val="宋体"/>
      <family val="3"/>
      <charset val="134"/>
    </font>
    <font>
      <sz val="10"/>
      <name val="宋体"/>
      <family val="3"/>
      <charset val="134"/>
    </font>
    <font>
      <sz val="19"/>
      <name val="方正小标宋简体"/>
      <family val="4"/>
      <charset val="134"/>
    </font>
    <font>
      <sz val="10"/>
      <color indexed="8"/>
      <name val="宋体"/>
      <family val="3"/>
      <charset val="134"/>
    </font>
    <font>
      <b/>
      <sz val="10"/>
      <name val="宋体"/>
      <family val="3"/>
      <charset val="134"/>
    </font>
    <font>
      <sz val="20"/>
      <name val="方正大标宋简体"/>
      <charset val="134"/>
    </font>
    <font>
      <sz val="12"/>
      <name val="华文新魏"/>
      <family val="3"/>
      <charset val="134"/>
    </font>
    <font>
      <sz val="20"/>
      <name val="方正小标宋简体"/>
      <family val="4"/>
      <charset val="134"/>
    </font>
    <font>
      <b/>
      <sz val="12"/>
      <name val="宋体"/>
      <family val="3"/>
      <charset val="134"/>
    </font>
    <font>
      <sz val="11"/>
      <name val="方正大标宋简体"/>
      <charset val="134"/>
    </font>
    <font>
      <sz val="12"/>
      <name val="仿宋_GB2312"/>
      <family val="3"/>
      <charset val="134"/>
    </font>
    <font>
      <sz val="12"/>
      <name val="方正大标宋简体"/>
      <charset val="134"/>
    </font>
    <font>
      <sz val="9"/>
      <name val="宋体"/>
      <family val="3"/>
      <charset val="134"/>
    </font>
    <font>
      <b/>
      <sz val="11"/>
      <name val="宋体"/>
      <family val="3"/>
      <charset val="134"/>
    </font>
    <font>
      <sz val="11"/>
      <name val="仿宋_GB2312"/>
      <family val="3"/>
      <charset val="134"/>
    </font>
    <font>
      <sz val="20"/>
      <name val="宋体"/>
      <family val="3"/>
      <charset val="134"/>
    </font>
    <font>
      <b/>
      <sz val="10.5"/>
      <name val="宋体"/>
      <family val="3"/>
      <charset val="134"/>
    </font>
    <font>
      <sz val="10.5"/>
      <name val="宋体"/>
      <family val="3"/>
      <charset val="134"/>
    </font>
    <font>
      <sz val="10.5"/>
      <color indexed="10"/>
      <name val="宋体"/>
      <family val="3"/>
      <charset val="134"/>
    </font>
    <font>
      <sz val="11"/>
      <name val="微软雅黑"/>
      <family val="2"/>
      <charset val="134"/>
    </font>
    <font>
      <sz val="26"/>
      <name val="宋体"/>
      <family val="3"/>
      <charset val="134"/>
    </font>
    <font>
      <b/>
      <sz val="9"/>
      <name val="宋体"/>
      <family val="3"/>
      <charset val="134"/>
    </font>
    <font>
      <sz val="9"/>
      <name val="Arial"/>
      <family val="2"/>
    </font>
    <font>
      <sz val="9"/>
      <name val="宋体"/>
      <family val="3"/>
      <charset val="134"/>
      <scheme val="minor"/>
    </font>
    <font>
      <sz val="9"/>
      <name val="仿宋_GB2312"/>
      <family val="3"/>
      <charset val="134"/>
    </font>
    <font>
      <b/>
      <sz val="9"/>
      <name val="宋体"/>
      <family val="3"/>
      <charset val="134"/>
      <scheme val="minor"/>
    </font>
    <font>
      <sz val="10"/>
      <name val="宋体"/>
      <family val="3"/>
      <charset val="134"/>
      <scheme val="major"/>
    </font>
    <font>
      <sz val="10"/>
      <name val="宋体"/>
      <family val="3"/>
      <charset val="134"/>
      <scheme val="minor"/>
    </font>
    <font>
      <sz val="12"/>
      <color indexed="8"/>
      <name val="宋体"/>
      <family val="3"/>
      <charset val="134"/>
    </font>
    <font>
      <sz val="12"/>
      <color indexed="10"/>
      <name val="宋体"/>
      <family val="3"/>
      <charset val="134"/>
    </font>
    <font>
      <sz val="14"/>
      <name val="宋体"/>
      <family val="3"/>
      <charset val="134"/>
    </font>
    <font>
      <sz val="24"/>
      <name val="方正小标宋简体"/>
      <family val="4"/>
      <charset val="134"/>
    </font>
    <font>
      <sz val="11"/>
      <color indexed="8"/>
      <name val="宋体"/>
      <family val="3"/>
      <charset val="134"/>
    </font>
    <font>
      <sz val="12"/>
      <color indexed="8"/>
      <name val="隶书"/>
      <family val="3"/>
      <charset val="134"/>
    </font>
    <font>
      <sz val="22"/>
      <name val="方正大标宋简体"/>
      <charset val="134"/>
    </font>
    <font>
      <b/>
      <sz val="10"/>
      <name val="Tms Rmn"/>
      <family val="1"/>
    </font>
    <font>
      <sz val="11"/>
      <color indexed="17"/>
      <name val="宋体"/>
      <family val="3"/>
      <charset val="134"/>
    </font>
    <font>
      <sz val="12"/>
      <color indexed="9"/>
      <name val="楷体_GB2312"/>
      <charset val="134"/>
    </font>
    <font>
      <sz val="11"/>
      <color indexed="20"/>
      <name val="宋体"/>
      <family val="3"/>
      <charset val="134"/>
    </font>
    <font>
      <sz val="10"/>
      <name val="Arial"/>
      <family val="2"/>
    </font>
    <font>
      <sz val="10"/>
      <name val="Helv"/>
      <family val="2"/>
    </font>
    <font>
      <sz val="12"/>
      <name val="Times New Roman"/>
      <family val="1"/>
    </font>
    <font>
      <sz val="10"/>
      <name val="Geneva"/>
      <family val="1"/>
    </font>
    <font>
      <sz val="11"/>
      <color theme="1"/>
      <name val="宋体"/>
      <family val="3"/>
      <charset val="134"/>
      <scheme val="minor"/>
    </font>
    <font>
      <sz val="12"/>
      <color indexed="9"/>
      <name val="宋体"/>
      <family val="3"/>
      <charset val="134"/>
    </font>
    <font>
      <sz val="11"/>
      <color indexed="9"/>
      <name val="宋体"/>
      <family val="3"/>
      <charset val="134"/>
    </font>
    <font>
      <sz val="10.5"/>
      <color indexed="20"/>
      <name val="宋体"/>
      <family val="3"/>
      <charset val="134"/>
    </font>
    <font>
      <b/>
      <sz val="11"/>
      <color indexed="56"/>
      <name val="宋体"/>
      <family val="3"/>
      <charset val="134"/>
    </font>
    <font>
      <sz val="12"/>
      <color indexed="20"/>
      <name val="宋体"/>
      <family val="3"/>
      <charset val="134"/>
    </font>
    <font>
      <sz val="12"/>
      <color indexed="20"/>
      <name val="楷体_GB2312"/>
      <charset val="134"/>
    </font>
    <font>
      <sz val="12"/>
      <color indexed="17"/>
      <name val="宋体"/>
      <family val="3"/>
      <charset val="134"/>
    </font>
    <font>
      <sz val="10"/>
      <color indexed="8"/>
      <name val="Arial"/>
      <family val="2"/>
    </font>
    <font>
      <sz val="12"/>
      <color indexed="8"/>
      <name val="楷体_GB2312"/>
      <charset val="134"/>
    </font>
    <font>
      <b/>
      <sz val="18"/>
      <color indexed="62"/>
      <name val="宋体"/>
      <family val="3"/>
      <charset val="134"/>
    </font>
    <font>
      <b/>
      <sz val="12"/>
      <color indexed="52"/>
      <name val="楷体_GB2312"/>
      <charset val="134"/>
    </font>
    <font>
      <b/>
      <sz val="11"/>
      <color indexed="56"/>
      <name val="楷体_GB2312"/>
      <charset val="134"/>
    </font>
    <font>
      <u/>
      <sz val="12"/>
      <color indexed="12"/>
      <name val="宋体"/>
      <family val="3"/>
      <charset val="134"/>
    </font>
    <font>
      <sz val="12"/>
      <name val="Arial"/>
      <family val="2"/>
    </font>
    <font>
      <b/>
      <sz val="10"/>
      <name val="MS Sans Serif"/>
      <family val="1"/>
    </font>
    <font>
      <sz val="12"/>
      <color indexed="9"/>
      <name val="Helv"/>
      <family val="2"/>
    </font>
    <font>
      <sz val="12"/>
      <color indexed="17"/>
      <name val="楷体_GB2312"/>
      <charset val="134"/>
    </font>
    <font>
      <b/>
      <sz val="11"/>
      <color indexed="52"/>
      <name val="宋体"/>
      <family val="3"/>
      <charset val="134"/>
    </font>
    <font>
      <b/>
      <sz val="12"/>
      <color indexed="8"/>
      <name val="宋体"/>
      <family val="3"/>
      <charset val="134"/>
    </font>
    <font>
      <sz val="10"/>
      <color indexed="17"/>
      <name val="宋体"/>
      <family val="3"/>
      <charset val="134"/>
    </font>
    <font>
      <sz val="11"/>
      <color indexed="62"/>
      <name val="宋体"/>
      <family val="3"/>
      <charset val="134"/>
    </font>
    <font>
      <sz val="10"/>
      <color indexed="20"/>
      <name val="宋体"/>
      <family val="3"/>
      <charset val="134"/>
    </font>
    <font>
      <b/>
      <sz val="11"/>
      <color indexed="8"/>
      <name val="宋体"/>
      <family val="3"/>
      <charset val="134"/>
    </font>
    <font>
      <sz val="10.5"/>
      <color indexed="17"/>
      <name val="宋体"/>
      <family val="3"/>
      <charset val="134"/>
    </font>
    <font>
      <b/>
      <sz val="18"/>
      <name val="Arial"/>
      <family val="2"/>
    </font>
    <font>
      <sz val="11"/>
      <color indexed="8"/>
      <name val="宋体"/>
      <family val="3"/>
      <charset val="134"/>
      <scheme val="minor"/>
    </font>
    <font>
      <sz val="7"/>
      <name val="Helv"/>
      <family val="2"/>
    </font>
    <font>
      <sz val="12"/>
      <name val="Courier"/>
      <family val="3"/>
    </font>
    <font>
      <b/>
      <sz val="12"/>
      <name val="Arial"/>
      <family val="2"/>
    </font>
    <font>
      <sz val="8"/>
      <name val="Times New Roman"/>
      <family val="1"/>
    </font>
    <font>
      <b/>
      <sz val="11"/>
      <color indexed="9"/>
      <name val="宋体"/>
      <family val="3"/>
      <charset val="134"/>
    </font>
    <font>
      <sz val="12"/>
      <color indexed="62"/>
      <name val="楷体_GB2312"/>
      <charset val="134"/>
    </font>
    <font>
      <b/>
      <sz val="13"/>
      <color indexed="56"/>
      <name val="宋体"/>
      <family val="3"/>
      <charset val="134"/>
    </font>
    <font>
      <i/>
      <sz val="11"/>
      <color indexed="23"/>
      <name val="宋体"/>
      <family val="3"/>
      <charset val="134"/>
    </font>
    <font>
      <sz val="10"/>
      <name val="Times New Roman"/>
      <family val="1"/>
    </font>
    <font>
      <sz val="11"/>
      <color indexed="60"/>
      <name val="宋体"/>
      <family val="3"/>
      <charset val="134"/>
    </font>
    <font>
      <sz val="8"/>
      <name val="Arial"/>
      <family val="2"/>
    </font>
    <font>
      <sz val="12"/>
      <color indexed="16"/>
      <name val="宋体"/>
      <family val="3"/>
      <charset val="134"/>
    </font>
    <font>
      <u/>
      <sz val="12"/>
      <color indexed="36"/>
      <name val="宋体"/>
      <family val="3"/>
      <charset val="134"/>
    </font>
    <font>
      <b/>
      <sz val="9"/>
      <name val="Arial"/>
      <family val="2"/>
    </font>
    <font>
      <b/>
      <sz val="14"/>
      <name val="楷体"/>
      <family val="3"/>
      <charset val="134"/>
    </font>
    <font>
      <b/>
      <i/>
      <sz val="16"/>
      <name val="Helv"/>
      <family val="2"/>
    </font>
    <font>
      <u/>
      <sz val="7.5"/>
      <color indexed="12"/>
      <name val="Arial"/>
      <family val="2"/>
    </font>
    <font>
      <sz val="12"/>
      <color indexed="10"/>
      <name val="楷体_GB2312"/>
      <charset val="134"/>
    </font>
    <font>
      <sz val="7"/>
      <name val="Small Fonts"/>
      <charset val="134"/>
    </font>
    <font>
      <b/>
      <sz val="12"/>
      <color indexed="8"/>
      <name val="楷体_GB2312"/>
      <charset val="134"/>
    </font>
    <font>
      <sz val="12"/>
      <name val="Helv"/>
      <family val="2"/>
    </font>
    <font>
      <sz val="11"/>
      <color indexed="10"/>
      <name val="宋体"/>
      <family val="3"/>
      <charset val="134"/>
    </font>
    <font>
      <sz val="7"/>
      <color indexed="10"/>
      <name val="Helv"/>
      <family val="2"/>
    </font>
    <font>
      <b/>
      <sz val="11"/>
      <color indexed="63"/>
      <name val="宋体"/>
      <family val="3"/>
      <charset val="134"/>
    </font>
    <font>
      <sz val="10"/>
      <name val="Courier"/>
      <family val="3"/>
    </font>
    <font>
      <b/>
      <sz val="12"/>
      <color indexed="9"/>
      <name val="楷体_GB2312"/>
      <charset val="134"/>
    </font>
    <font>
      <sz val="10"/>
      <name val="楷体"/>
      <family val="3"/>
      <charset val="134"/>
    </font>
    <font>
      <i/>
      <sz val="12"/>
      <color indexed="23"/>
      <name val="楷体_GB2312"/>
      <charset val="134"/>
    </font>
    <font>
      <u/>
      <sz val="7.5"/>
      <color indexed="36"/>
      <name val="Arial"/>
      <family val="2"/>
    </font>
    <font>
      <b/>
      <sz val="18"/>
      <color indexed="56"/>
      <name val="宋体"/>
      <family val="3"/>
      <charset val="134"/>
    </font>
    <font>
      <b/>
      <sz val="15"/>
      <color indexed="56"/>
      <name val="宋体"/>
      <family val="3"/>
      <charset val="134"/>
    </font>
    <font>
      <sz val="11"/>
      <color indexed="52"/>
      <name val="宋体"/>
      <family val="3"/>
      <charset val="134"/>
    </font>
    <font>
      <sz val="10"/>
      <color indexed="8"/>
      <name val="MS Sans Serif"/>
      <family val="2"/>
    </font>
    <font>
      <b/>
      <sz val="15"/>
      <color indexed="56"/>
      <name val="楷体_GB2312"/>
      <charset val="134"/>
    </font>
    <font>
      <b/>
      <sz val="13"/>
      <color indexed="56"/>
      <name val="楷体_GB2312"/>
      <charset val="134"/>
    </font>
    <font>
      <sz val="12"/>
      <name val="바탕체"/>
      <charset val="134"/>
    </font>
    <font>
      <sz val="12"/>
      <name val="官帕眉"/>
      <charset val="134"/>
    </font>
    <font>
      <b/>
      <sz val="12"/>
      <color indexed="63"/>
      <name val="楷体_GB2312"/>
      <charset val="134"/>
    </font>
    <font>
      <sz val="12"/>
      <color indexed="52"/>
      <name val="楷体_GB2312"/>
      <charset val="134"/>
    </font>
    <font>
      <sz val="12"/>
      <color indexed="60"/>
      <name val="楷体_GB2312"/>
      <charset val="134"/>
    </font>
    <font>
      <sz val="12"/>
      <name val="新細明體"/>
      <charset val="134"/>
    </font>
    <font>
      <sz val="10"/>
      <name val="MS Sans Serif"/>
      <family val="2"/>
    </font>
    <font>
      <sz val="12"/>
      <name val="宋体"/>
      <family val="3"/>
      <charset val="134"/>
    </font>
  </fonts>
  <fills count="35">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gray0625"/>
    </fill>
    <fill>
      <patternFill patternType="solid">
        <fgColor indexed="29"/>
        <bgColor indexed="64"/>
      </patternFill>
    </fill>
    <fill>
      <patternFill patternType="solid">
        <fgColor indexed="46"/>
        <bgColor indexed="64"/>
      </patternFill>
    </fill>
    <fill>
      <patternFill patternType="solid">
        <fgColor indexed="45"/>
        <bgColor indexed="64"/>
      </patternFill>
    </fill>
    <fill>
      <patternFill patternType="solid">
        <fgColor indexed="22"/>
        <bgColor indexed="64"/>
      </patternFill>
    </fill>
    <fill>
      <patternFill patternType="solid">
        <fgColor indexed="44"/>
        <bgColor indexed="64"/>
      </patternFill>
    </fill>
    <fill>
      <patternFill patternType="solid">
        <fgColor indexed="36"/>
        <bgColor indexed="64"/>
      </patternFill>
    </fill>
    <fill>
      <patternFill patternType="solid">
        <fgColor indexed="11"/>
        <bgColor indexed="64"/>
      </patternFill>
    </fill>
    <fill>
      <patternFill patternType="solid">
        <fgColor indexed="26"/>
        <bgColor indexed="64"/>
      </patternFill>
    </fill>
    <fill>
      <patternFill patternType="solid">
        <fgColor indexed="27"/>
        <bgColor indexed="64"/>
      </patternFill>
    </fill>
    <fill>
      <patternFill patternType="solid">
        <fgColor indexed="31"/>
        <bgColor indexed="64"/>
      </patternFill>
    </fill>
    <fill>
      <patternFill patternType="solid">
        <fgColor indexed="49"/>
        <bgColor indexed="64"/>
      </patternFill>
    </fill>
    <fill>
      <patternFill patternType="solid">
        <fgColor indexed="55"/>
        <bgColor indexed="64"/>
      </patternFill>
    </fill>
    <fill>
      <patternFill patternType="solid">
        <fgColor indexed="53"/>
        <bgColor indexed="64"/>
      </patternFill>
    </fill>
    <fill>
      <patternFill patternType="solid">
        <fgColor indexed="62"/>
        <bgColor indexed="64"/>
      </patternFill>
    </fill>
    <fill>
      <patternFill patternType="solid">
        <fgColor indexed="12"/>
        <bgColor indexed="64"/>
      </patternFill>
    </fill>
    <fill>
      <patternFill patternType="solid">
        <fgColor indexed="30"/>
        <bgColor indexed="64"/>
      </patternFill>
    </fill>
    <fill>
      <patternFill patternType="solid">
        <fgColor indexed="47"/>
        <bgColor indexed="64"/>
      </patternFill>
    </fill>
    <fill>
      <patternFill patternType="solid">
        <fgColor indexed="54"/>
        <bgColor indexed="64"/>
      </patternFill>
    </fill>
    <fill>
      <patternFill patternType="lightUp">
        <fgColor indexed="9"/>
        <bgColor indexed="29"/>
      </patternFill>
    </fill>
    <fill>
      <patternFill patternType="solid">
        <fgColor indexed="10"/>
        <bgColor indexed="64"/>
      </patternFill>
    </fill>
    <fill>
      <patternFill patternType="lightUp">
        <fgColor indexed="9"/>
        <bgColor indexed="55"/>
      </patternFill>
    </fill>
    <fill>
      <patternFill patternType="solid">
        <fgColor indexed="52"/>
        <bgColor indexed="64"/>
      </patternFill>
    </fill>
    <fill>
      <patternFill patternType="solid">
        <fgColor indexed="43"/>
        <bgColor indexed="64"/>
      </patternFill>
    </fill>
    <fill>
      <patternFill patternType="solid">
        <fgColor indexed="57"/>
        <bgColor indexed="64"/>
      </patternFill>
    </fill>
    <fill>
      <patternFill patternType="solid">
        <fgColor indexed="9"/>
        <bgColor indexed="64"/>
      </patternFill>
    </fill>
    <fill>
      <patternFill patternType="solid">
        <fgColor indexed="25"/>
        <bgColor indexed="64"/>
      </patternFill>
    </fill>
    <fill>
      <patternFill patternType="mediumGray">
        <fgColor indexed="22"/>
      </patternFill>
    </fill>
    <fill>
      <patternFill patternType="lightUp">
        <fgColor indexed="9"/>
        <bgColor indexed="22"/>
      </patternFill>
    </fill>
    <fill>
      <patternFill patternType="solid">
        <fgColor indexed="15"/>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style="medium">
        <color auto="1"/>
      </top>
      <bottom style="medium">
        <color auto="1"/>
      </bottom>
      <diagonal/>
    </border>
    <border>
      <left/>
      <right/>
      <top/>
      <bottom style="thick">
        <color indexed="62"/>
      </bottom>
      <diagonal/>
    </border>
    <border>
      <left/>
      <right/>
      <top/>
      <bottom style="double">
        <color indexed="52"/>
      </bottom>
      <diagonal/>
    </border>
  </borders>
  <cellStyleXfs count="3457">
    <xf numFmtId="0" fontId="0" fillId="0" borderId="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1" fillId="0" borderId="0">
      <alignment vertical="center"/>
    </xf>
    <xf numFmtId="0" fontId="41" fillId="0" borderId="0"/>
    <xf numFmtId="0" fontId="39" fillId="8" borderId="0" applyNumberFormat="0" applyBorder="0" applyAlignment="0" applyProtection="0">
      <alignment vertical="center"/>
    </xf>
    <xf numFmtId="0" fontId="41" fillId="0" borderId="0"/>
    <xf numFmtId="0" fontId="41" fillId="0" borderId="0"/>
    <xf numFmtId="0" fontId="113" fillId="0" borderId="0"/>
    <xf numFmtId="0" fontId="113" fillId="0" borderId="0"/>
    <xf numFmtId="0" fontId="46" fillId="19" borderId="0" applyNumberFormat="0" applyBorder="0" applyAlignment="0" applyProtection="0">
      <alignment vertical="center"/>
    </xf>
    <xf numFmtId="0" fontId="29" fillId="9" borderId="0" applyNumberFormat="0" applyBorder="0" applyAlignment="0" applyProtection="0"/>
    <xf numFmtId="0" fontId="113" fillId="0" borderId="0"/>
    <xf numFmtId="0" fontId="39" fillId="8" borderId="0" applyNumberFormat="0" applyBorder="0" applyAlignment="0" applyProtection="0">
      <alignment vertical="center"/>
    </xf>
    <xf numFmtId="0" fontId="33" fillId="0" borderId="0">
      <alignment vertical="center"/>
    </xf>
    <xf numFmtId="0" fontId="44" fillId="0" borderId="0">
      <alignment vertical="center"/>
    </xf>
    <xf numFmtId="194" fontId="113" fillId="0" borderId="0" applyFont="0" applyFill="0" applyBorder="0" applyAlignment="0" applyProtection="0">
      <alignment vertical="center"/>
    </xf>
    <xf numFmtId="0" fontId="45" fillId="10" borderId="0" applyNumberFormat="0" applyBorder="0" applyAlignment="0" applyProtection="0"/>
    <xf numFmtId="0" fontId="52" fillId="0" borderId="0">
      <alignment vertical="top"/>
    </xf>
    <xf numFmtId="41" fontId="113" fillId="0" borderId="0" applyFont="0" applyFill="0" applyBorder="0" applyAlignment="0" applyProtection="0"/>
    <xf numFmtId="0" fontId="45" fillId="17" borderId="0" applyNumberFormat="0" applyBorder="0" applyAlignment="0" applyProtection="0"/>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42" fillId="0" borderId="0"/>
    <xf numFmtId="0" fontId="33" fillId="7" borderId="0" applyNumberFormat="0" applyBorder="0" applyAlignment="0" applyProtection="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41" fillId="0" borderId="0"/>
    <xf numFmtId="0" fontId="113" fillId="0" borderId="0">
      <alignment vertical="center"/>
    </xf>
    <xf numFmtId="0" fontId="113" fillId="0" borderId="0"/>
    <xf numFmtId="0" fontId="42" fillId="0" borderId="0">
      <alignment vertical="center"/>
    </xf>
    <xf numFmtId="195" fontId="59" fillId="0" borderId="8" applyAlignment="0" applyProtection="0">
      <alignment vertical="center"/>
    </xf>
    <xf numFmtId="0" fontId="33" fillId="7" borderId="0" applyNumberFormat="0" applyBorder="0" applyAlignment="0" applyProtection="0">
      <alignment vertical="center"/>
    </xf>
    <xf numFmtId="0" fontId="38" fillId="6" borderId="0" applyNumberFormat="0" applyBorder="0" applyAlignment="0" applyProtection="0">
      <alignment vertical="center"/>
    </xf>
    <xf numFmtId="0" fontId="40" fillId="0" borderId="0">
      <alignment vertical="center"/>
    </xf>
    <xf numFmtId="0" fontId="45" fillId="10" borderId="0" applyNumberFormat="0" applyBorder="0" applyAlignment="0" applyProtection="0"/>
    <xf numFmtId="0" fontId="49" fillId="7" borderId="0" applyNumberFormat="0" applyBorder="0" applyAlignment="0" applyProtection="0">
      <alignment vertical="center"/>
    </xf>
    <xf numFmtId="0" fontId="42" fillId="0" borderId="0"/>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45" fillId="23" borderId="0" applyNumberFormat="0" applyBorder="0" applyAlignment="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41" fillId="0" borderId="0">
      <alignment vertical="center"/>
    </xf>
    <xf numFmtId="0" fontId="39" fillId="8" borderId="0" applyNumberFormat="0" applyBorder="0" applyAlignment="0" applyProtection="0">
      <alignment vertical="center"/>
    </xf>
    <xf numFmtId="0" fontId="41" fillId="0" borderId="0"/>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9" fillId="8" borderId="0" applyNumberFormat="0" applyBorder="0" applyAlignment="0" applyProtection="0">
      <alignment vertical="center"/>
    </xf>
    <xf numFmtId="0" fontId="44" fillId="0" borderId="0">
      <alignment vertical="center"/>
    </xf>
    <xf numFmtId="0" fontId="33" fillId="0" borderId="0">
      <alignment vertical="center"/>
    </xf>
    <xf numFmtId="0" fontId="43" fillId="0" borderId="0"/>
    <xf numFmtId="0" fontId="29" fillId="15" borderId="0" applyNumberFormat="0" applyBorder="0" applyAlignment="0" applyProtection="0"/>
    <xf numFmtId="0" fontId="113" fillId="0" borderId="0"/>
    <xf numFmtId="0" fontId="44" fillId="0" borderId="0">
      <alignment vertical="center"/>
    </xf>
    <xf numFmtId="0" fontId="53" fillId="7" borderId="0" applyNumberFormat="0" applyBorder="0" applyAlignment="0" applyProtection="0">
      <alignment vertical="center"/>
    </xf>
    <xf numFmtId="0" fontId="52" fillId="0" borderId="0">
      <alignment vertical="top"/>
    </xf>
    <xf numFmtId="0" fontId="29" fillId="15" borderId="0" applyNumberFormat="0" applyBorder="0" applyAlignment="0" applyProtection="0"/>
    <xf numFmtId="0" fontId="51" fillId="14" borderId="0" applyNumberFormat="0" applyBorder="0" applyAlignment="0" applyProtection="0">
      <alignment vertical="center"/>
    </xf>
    <xf numFmtId="0" fontId="33" fillId="0" borderId="0">
      <alignment vertical="center"/>
    </xf>
    <xf numFmtId="0" fontId="47" fillId="7" borderId="0" applyNumberFormat="0" applyBorder="0" applyAlignment="0" applyProtection="0">
      <alignment vertical="center"/>
    </xf>
    <xf numFmtId="0" fontId="39" fillId="8" borderId="0" applyNumberFormat="0" applyBorder="0" applyAlignment="0" applyProtection="0">
      <alignment vertical="center"/>
    </xf>
    <xf numFmtId="0" fontId="33" fillId="2" borderId="0" applyNumberFormat="0" applyBorder="0" applyAlignment="0" applyProtection="0">
      <alignment vertical="center"/>
    </xf>
    <xf numFmtId="0" fontId="51" fillId="14" borderId="0" applyNumberFormat="0" applyBorder="0" applyAlignment="0" applyProtection="0">
      <alignment vertical="center"/>
    </xf>
    <xf numFmtId="0" fontId="33" fillId="4" borderId="0" applyNumberFormat="0" applyBorder="0" applyAlignment="0" applyProtection="0">
      <alignment vertical="center"/>
    </xf>
    <xf numFmtId="0" fontId="113" fillId="0" borderId="0">
      <alignment vertical="center"/>
    </xf>
    <xf numFmtId="0" fontId="41" fillId="0" borderId="0">
      <alignment vertical="center"/>
    </xf>
    <xf numFmtId="15" fontId="113" fillId="0" borderId="0" applyFont="0" applyFill="0" applyBorder="0" applyAlignment="0" applyProtection="0">
      <alignment vertical="center"/>
    </xf>
    <xf numFmtId="0" fontId="29" fillId="15" borderId="0" applyNumberFormat="0" applyBorder="0" applyAlignment="0" applyProtection="0">
      <alignment vertical="center"/>
    </xf>
    <xf numFmtId="0" fontId="113" fillId="0" borderId="0"/>
    <xf numFmtId="41" fontId="113" fillId="0" borderId="0" applyFont="0" applyFill="0" applyBorder="0" applyAlignment="0" applyProtection="0">
      <alignment vertical="center"/>
    </xf>
    <xf numFmtId="0" fontId="113" fillId="0" borderId="0"/>
    <xf numFmtId="0" fontId="29" fillId="9" borderId="0" applyNumberFormat="0" applyBorder="0" applyAlignment="0" applyProtection="0">
      <alignment vertical="center"/>
    </xf>
    <xf numFmtId="0" fontId="33" fillId="0" borderId="0">
      <alignment vertical="center"/>
    </xf>
    <xf numFmtId="0" fontId="29" fillId="9" borderId="0" applyNumberFormat="0" applyBorder="0" applyAlignment="0" applyProtection="0"/>
    <xf numFmtId="0" fontId="41" fillId="0" borderId="0">
      <alignment vertical="center"/>
    </xf>
    <xf numFmtId="0" fontId="44" fillId="0" borderId="0">
      <alignment vertical="center"/>
    </xf>
    <xf numFmtId="0" fontId="113" fillId="0" borderId="0"/>
    <xf numFmtId="0" fontId="39" fillId="8"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204" fontId="1" fillId="0" borderId="1">
      <alignment vertical="center"/>
      <protection locked="0"/>
    </xf>
    <xf numFmtId="0" fontId="39" fillId="8" borderId="0" applyNumberFormat="0" applyBorder="0" applyAlignment="0" applyProtection="0">
      <alignment vertical="center"/>
    </xf>
    <xf numFmtId="0" fontId="40" fillId="0" borderId="0">
      <alignment vertical="center"/>
    </xf>
    <xf numFmtId="0" fontId="29" fillId="9" borderId="0" applyNumberFormat="0" applyBorder="0" applyAlignment="0" applyProtection="0"/>
    <xf numFmtId="0" fontId="48" fillId="0" borderId="13" applyNumberFormat="0" applyFill="0" applyAlignment="0" applyProtection="0">
      <alignment vertical="center"/>
    </xf>
    <xf numFmtId="0" fontId="41" fillId="0" borderId="0"/>
    <xf numFmtId="0" fontId="33" fillId="2" borderId="0" applyNumberFormat="0" applyBorder="0" applyAlignment="0" applyProtection="0">
      <alignment vertical="center"/>
    </xf>
    <xf numFmtId="0" fontId="39" fillId="8" borderId="0" applyNumberFormat="0" applyBorder="0" applyAlignment="0" applyProtection="0">
      <alignment vertical="center"/>
    </xf>
    <xf numFmtId="0" fontId="33" fillId="6" borderId="0" applyNumberFormat="0" applyBorder="0" applyAlignment="0" applyProtection="0">
      <alignment vertical="center"/>
    </xf>
    <xf numFmtId="0" fontId="29" fillId="22" borderId="0" applyNumberFormat="0" applyBorder="0" applyAlignment="0" applyProtection="0"/>
    <xf numFmtId="0" fontId="113" fillId="0" borderId="0">
      <protection locked="0"/>
    </xf>
    <xf numFmtId="0" fontId="41" fillId="0" borderId="0"/>
    <xf numFmtId="0" fontId="40" fillId="0" borderId="0">
      <alignment vertical="center"/>
    </xf>
    <xf numFmtId="0" fontId="51" fillId="14"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46" fillId="18" borderId="0" applyNumberFormat="0" applyBorder="0" applyAlignment="0" applyProtection="0">
      <alignment vertical="center"/>
    </xf>
    <xf numFmtId="0" fontId="40" fillId="0" borderId="0">
      <alignment vertical="center"/>
    </xf>
    <xf numFmtId="0" fontId="41" fillId="0" borderId="0">
      <alignment vertical="center"/>
    </xf>
    <xf numFmtId="0" fontId="58" fillId="0" borderId="0" applyProtection="0"/>
    <xf numFmtId="0" fontId="46" fillId="19" borderId="0" applyNumberFormat="0" applyBorder="0" applyAlignment="0" applyProtection="0">
      <alignment vertical="center"/>
    </xf>
    <xf numFmtId="0" fontId="40" fillId="0" borderId="0"/>
    <xf numFmtId="0" fontId="46" fillId="16" borderId="0" applyNumberFormat="0" applyBorder="0" applyAlignment="0" applyProtection="0">
      <alignment vertical="center"/>
    </xf>
    <xf numFmtId="0" fontId="40" fillId="0" borderId="0">
      <alignment vertical="center"/>
    </xf>
    <xf numFmtId="0" fontId="66" fillId="7" borderId="0" applyNumberFormat="0" applyBorder="0" applyAlignment="0" applyProtection="0">
      <alignment vertical="center"/>
    </xf>
    <xf numFmtId="0" fontId="40" fillId="0" borderId="0"/>
    <xf numFmtId="0" fontId="45" fillId="10" borderId="0" applyNumberFormat="0" applyBorder="0" applyAlignment="0" applyProtection="0"/>
    <xf numFmtId="0" fontId="41" fillId="0" borderId="0">
      <alignment vertical="center"/>
    </xf>
    <xf numFmtId="0" fontId="113" fillId="0" borderId="0"/>
    <xf numFmtId="0" fontId="46" fillId="18" borderId="0" applyNumberFormat="0" applyBorder="0" applyAlignment="0" applyProtection="0">
      <alignment vertical="center"/>
    </xf>
    <xf numFmtId="0" fontId="40" fillId="0" borderId="0"/>
    <xf numFmtId="0" fontId="41" fillId="0" borderId="0"/>
    <xf numFmtId="0" fontId="58" fillId="0" borderId="0" applyProtection="0">
      <alignment vertical="center"/>
    </xf>
    <xf numFmtId="0" fontId="46" fillId="19" borderId="0" applyNumberFormat="0" applyBorder="0" applyAlignment="0" applyProtection="0">
      <alignment vertical="center"/>
    </xf>
    <xf numFmtId="0" fontId="41" fillId="0" borderId="0"/>
    <xf numFmtId="0" fontId="37" fillId="2" borderId="0" applyNumberFormat="0" applyBorder="0" applyAlignment="0" applyProtection="0">
      <alignment vertical="center"/>
    </xf>
    <xf numFmtId="0" fontId="39" fillId="7" borderId="0" applyNumberFormat="0" applyBorder="0" applyAlignment="0" applyProtection="0">
      <alignment vertical="center"/>
    </xf>
    <xf numFmtId="0" fontId="47" fillId="7" borderId="0" applyNumberFormat="0" applyBorder="0" applyAlignment="0" applyProtection="0">
      <alignment vertical="center"/>
    </xf>
    <xf numFmtId="0" fontId="29" fillId="15" borderId="0" applyNumberFormat="0" applyBorder="0" applyAlignment="0" applyProtection="0">
      <alignment vertical="center"/>
    </xf>
    <xf numFmtId="0" fontId="113" fillId="0" borderId="0">
      <alignment vertical="center"/>
    </xf>
    <xf numFmtId="0" fontId="39" fillId="7" borderId="0" applyNumberFormat="0" applyBorder="0" applyAlignment="0" applyProtection="0">
      <alignment vertical="center"/>
    </xf>
    <xf numFmtId="195" fontId="59" fillId="0" borderId="8" applyAlignment="0" applyProtection="0">
      <alignment vertical="center"/>
    </xf>
    <xf numFmtId="0" fontId="46" fillId="18" borderId="0" applyNumberFormat="0" applyBorder="0" applyAlignment="0" applyProtection="0">
      <alignment vertical="center"/>
    </xf>
    <xf numFmtId="0" fontId="40" fillId="0" borderId="0">
      <alignment vertical="center"/>
    </xf>
    <xf numFmtId="0" fontId="41" fillId="0" borderId="0">
      <alignment vertical="center"/>
    </xf>
    <xf numFmtId="0" fontId="57" fillId="0" borderId="0" applyNumberFormat="0" applyFill="0" applyBorder="0" applyAlignment="0" applyProtection="0">
      <alignment vertical="top"/>
      <protection locked="0"/>
    </xf>
    <xf numFmtId="0" fontId="46" fillId="19" borderId="0" applyNumberFormat="0" applyBorder="0" applyAlignment="0" applyProtection="0">
      <alignment vertical="center"/>
    </xf>
    <xf numFmtId="0" fontId="40" fillId="0" borderId="0"/>
    <xf numFmtId="0" fontId="51" fillId="2" borderId="0" applyNumberFormat="0" applyBorder="0" applyAlignment="0" applyProtection="0">
      <alignment vertical="center"/>
    </xf>
    <xf numFmtId="0" fontId="39" fillId="8" borderId="0" applyNumberFormat="0" applyBorder="0" applyAlignment="0" applyProtection="0">
      <alignment vertical="center"/>
    </xf>
    <xf numFmtId="0" fontId="62" fillId="9" borderId="14" applyNumberFormat="0" applyAlignment="0" applyProtection="0">
      <alignment vertical="center"/>
    </xf>
    <xf numFmtId="0" fontId="33" fillId="10" borderId="0" applyNumberFormat="0" applyBorder="0" applyAlignment="0" applyProtection="0">
      <alignment vertical="center"/>
    </xf>
    <xf numFmtId="0" fontId="29" fillId="22" borderId="0" applyNumberFormat="0" applyBorder="0" applyAlignment="0" applyProtection="0"/>
    <xf numFmtId="0" fontId="113" fillId="0" borderId="0">
      <protection locked="0"/>
    </xf>
    <xf numFmtId="0" fontId="40" fillId="0" borderId="0">
      <alignment vertical="center"/>
    </xf>
    <xf numFmtId="0" fontId="113" fillId="0" borderId="0">
      <alignment vertical="center"/>
      <protection locked="0"/>
    </xf>
    <xf numFmtId="0" fontId="41" fillId="0" borderId="0"/>
    <xf numFmtId="203" fontId="40" fillId="0" borderId="0">
      <alignment vertical="center"/>
    </xf>
    <xf numFmtId="0" fontId="41" fillId="0" borderId="0">
      <alignment vertical="center"/>
    </xf>
    <xf numFmtId="0" fontId="68" fillId="14" borderId="0" applyNumberFormat="0" applyBorder="0" applyAlignment="0" applyProtection="0">
      <alignment vertical="center"/>
    </xf>
    <xf numFmtId="0" fontId="113" fillId="0" borderId="0">
      <alignment vertical="center"/>
    </xf>
    <xf numFmtId="0" fontId="40" fillId="0" borderId="0"/>
    <xf numFmtId="0" fontId="41" fillId="0" borderId="0"/>
    <xf numFmtId="0" fontId="113" fillId="0" borderId="0"/>
    <xf numFmtId="0" fontId="33" fillId="4" borderId="0" applyNumberFormat="0" applyBorder="0" applyAlignment="0" applyProtection="0">
      <alignment vertical="center"/>
    </xf>
    <xf numFmtId="0" fontId="46" fillId="19" borderId="0" applyNumberFormat="0" applyBorder="0" applyAlignment="0" applyProtection="0">
      <alignment vertical="center"/>
    </xf>
    <xf numFmtId="0" fontId="40" fillId="0" borderId="0"/>
    <xf numFmtId="0" fontId="45" fillId="10" borderId="0" applyNumberFormat="0" applyBorder="0" applyAlignment="0" applyProtection="0"/>
    <xf numFmtId="0" fontId="40" fillId="0" borderId="0">
      <alignment vertical="center"/>
    </xf>
    <xf numFmtId="0" fontId="51" fillId="14" borderId="0" applyNumberFormat="0" applyBorder="0" applyAlignment="0" applyProtection="0">
      <alignment vertical="center"/>
    </xf>
    <xf numFmtId="0" fontId="39" fillId="8" borderId="0" applyNumberFormat="0" applyBorder="0" applyAlignment="0" applyProtection="0">
      <alignment vertical="center"/>
    </xf>
    <xf numFmtId="0" fontId="41" fillId="0" borderId="0"/>
    <xf numFmtId="0" fontId="41" fillId="0" borderId="0">
      <alignment vertical="center"/>
    </xf>
    <xf numFmtId="49" fontId="113" fillId="0" borderId="0" applyFont="0" applyFill="0" applyBorder="0" applyAlignment="0" applyProtection="0"/>
    <xf numFmtId="0" fontId="113" fillId="0" borderId="0">
      <alignment vertical="center"/>
    </xf>
    <xf numFmtId="0" fontId="41" fillId="0" borderId="0"/>
    <xf numFmtId="49" fontId="113" fillId="0" borderId="0" applyFont="0" applyFill="0" applyBorder="0" applyAlignment="0" applyProtection="0">
      <alignment vertical="center"/>
    </xf>
    <xf numFmtId="0" fontId="41" fillId="0" borderId="0">
      <alignment vertical="center"/>
    </xf>
    <xf numFmtId="49" fontId="113" fillId="0" borderId="0" applyFont="0" applyFill="0" applyBorder="0" applyAlignment="0" applyProtection="0"/>
    <xf numFmtId="0" fontId="37" fillId="2" borderId="0" applyNumberFormat="0" applyBorder="0" applyAlignment="0" applyProtection="0">
      <alignment vertical="center"/>
    </xf>
    <xf numFmtId="0" fontId="42" fillId="0" borderId="0"/>
    <xf numFmtId="43" fontId="33" fillId="0" borderId="0" applyFont="0" applyFill="0" applyBorder="0" applyAlignment="0" applyProtection="0">
      <alignment vertical="center"/>
    </xf>
    <xf numFmtId="0" fontId="68" fillId="14" borderId="0" applyNumberFormat="0" applyBorder="0" applyAlignment="0" applyProtection="0">
      <alignment vertical="center"/>
    </xf>
    <xf numFmtId="0" fontId="41" fillId="0" borderId="0">
      <alignment vertical="center"/>
    </xf>
    <xf numFmtId="204" fontId="1" fillId="0" borderId="1">
      <alignment vertical="center"/>
      <protection locked="0"/>
    </xf>
    <xf numFmtId="0" fontId="41" fillId="0" borderId="0">
      <alignment vertical="center"/>
    </xf>
    <xf numFmtId="0" fontId="51" fillId="14" borderId="0" applyNumberFormat="0" applyBorder="0" applyAlignment="0" applyProtection="0">
      <alignment vertical="center"/>
    </xf>
    <xf numFmtId="0" fontId="42" fillId="0" borderId="0">
      <alignment vertical="center"/>
    </xf>
    <xf numFmtId="0" fontId="37" fillId="2" borderId="0" applyNumberFormat="0" applyBorder="0" applyAlignment="0" applyProtection="0">
      <alignment vertical="center"/>
    </xf>
    <xf numFmtId="0" fontId="113" fillId="0" borderId="0">
      <alignment vertical="center"/>
    </xf>
    <xf numFmtId="0" fontId="46" fillId="25" borderId="0" applyNumberFormat="0" applyBorder="0" applyAlignment="0" applyProtection="0">
      <alignment vertical="center"/>
    </xf>
    <xf numFmtId="0" fontId="42" fillId="0" borderId="0"/>
    <xf numFmtId="0" fontId="113" fillId="0" borderId="0">
      <alignment vertical="center"/>
    </xf>
    <xf numFmtId="0" fontId="40" fillId="0" borderId="0">
      <alignment vertical="center"/>
    </xf>
    <xf numFmtId="0" fontId="46" fillId="25" borderId="0" applyNumberFormat="0" applyBorder="0" applyAlignment="0" applyProtection="0">
      <alignment vertical="center"/>
    </xf>
    <xf numFmtId="0" fontId="40" fillId="0" borderId="0"/>
    <xf numFmtId="0" fontId="53" fillId="14" borderId="0" applyNumberFormat="0" applyBorder="0" applyAlignment="0" applyProtection="0">
      <alignment vertical="center"/>
    </xf>
    <xf numFmtId="0" fontId="113" fillId="0" borderId="0">
      <alignment vertical="center"/>
    </xf>
    <xf numFmtId="0" fontId="42" fillId="0" borderId="0">
      <alignment vertical="center"/>
    </xf>
    <xf numFmtId="0" fontId="46" fillId="19" borderId="0" applyNumberFormat="0" applyBorder="0" applyAlignment="0" applyProtection="0">
      <alignment vertical="center"/>
    </xf>
    <xf numFmtId="0" fontId="39" fillId="8" borderId="0" applyNumberFormat="0" applyBorder="0" applyAlignment="0" applyProtection="0">
      <alignment vertical="center"/>
    </xf>
    <xf numFmtId="0" fontId="41" fillId="0" borderId="0"/>
    <xf numFmtId="0" fontId="54" fillId="0" borderId="0" applyNumberFormat="0" applyFill="0" applyBorder="0" applyAlignment="0" applyProtection="0">
      <alignment vertical="center"/>
    </xf>
    <xf numFmtId="0" fontId="67" fillId="0" borderId="15" applyNumberFormat="0" applyFill="0" applyAlignment="0" applyProtection="0">
      <alignment vertical="center"/>
    </xf>
    <xf numFmtId="0" fontId="40" fillId="0" borderId="0">
      <alignment vertical="center"/>
    </xf>
    <xf numFmtId="0" fontId="39" fillId="8" borderId="0" applyNumberFormat="0" applyBorder="0" applyAlignment="0" applyProtection="0">
      <alignment vertical="center"/>
    </xf>
    <xf numFmtId="0" fontId="41" fillId="0" borderId="0">
      <alignment vertical="center"/>
    </xf>
    <xf numFmtId="0" fontId="40" fillId="0" borderId="0"/>
    <xf numFmtId="0" fontId="41" fillId="0" borderId="0"/>
    <xf numFmtId="0" fontId="39" fillId="8" borderId="0" applyNumberFormat="0" applyBorder="0" applyAlignment="0" applyProtection="0">
      <alignment vertical="center"/>
    </xf>
    <xf numFmtId="0" fontId="40" fillId="0" borderId="0">
      <alignment vertical="center"/>
    </xf>
    <xf numFmtId="0" fontId="55" fillId="9" borderId="14" applyNumberFormat="0" applyAlignment="0" applyProtection="0">
      <alignment vertical="center"/>
    </xf>
    <xf numFmtId="0" fontId="41" fillId="0" borderId="0">
      <alignment vertical="center"/>
    </xf>
    <xf numFmtId="0" fontId="37" fillId="2" borderId="0" applyNumberFormat="0" applyBorder="0" applyAlignment="0" applyProtection="0">
      <alignment vertical="center"/>
    </xf>
    <xf numFmtId="0" fontId="52" fillId="0" borderId="0">
      <alignment vertical="top"/>
    </xf>
    <xf numFmtId="0" fontId="53" fillId="12" borderId="0" applyNumberFormat="0" applyBorder="0" applyAlignment="0" applyProtection="0">
      <alignment vertical="center"/>
    </xf>
    <xf numFmtId="0" fontId="113" fillId="0" borderId="0" applyNumberFormat="0" applyFont="0" applyFill="0" applyBorder="0" applyAlignment="0" applyProtection="0">
      <alignment horizontal="left" vertical="center"/>
    </xf>
    <xf numFmtId="0" fontId="41" fillId="0" borderId="0"/>
    <xf numFmtId="0" fontId="38" fillId="11" borderId="0" applyNumberFormat="0" applyBorder="0" applyAlignment="0" applyProtection="0">
      <alignment vertical="center"/>
    </xf>
    <xf numFmtId="0" fontId="33" fillId="0" borderId="0">
      <alignment vertical="center"/>
    </xf>
    <xf numFmtId="0" fontId="46" fillId="16"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29" fillId="9" borderId="0" applyNumberFormat="0" applyBorder="0" applyAlignment="0" applyProtection="0"/>
    <xf numFmtId="0" fontId="113" fillId="0" borderId="0" applyNumberFormat="0" applyFont="0" applyFill="0" applyBorder="0" applyAlignment="0" applyProtection="0">
      <alignment horizontal="left" vertical="center"/>
    </xf>
    <xf numFmtId="0" fontId="41" fillId="0" borderId="0">
      <alignment vertical="center"/>
    </xf>
    <xf numFmtId="0" fontId="38" fillId="11" borderId="0" applyNumberFormat="0" applyBorder="0" applyAlignment="0" applyProtection="0">
      <alignment vertical="center"/>
    </xf>
    <xf numFmtId="0" fontId="46" fillId="16"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29" fillId="9" borderId="0" applyNumberFormat="0" applyBorder="0" applyAlignment="0" applyProtection="0"/>
    <xf numFmtId="0" fontId="41" fillId="0" borderId="0"/>
    <xf numFmtId="0" fontId="46" fillId="16" borderId="0" applyNumberFormat="0" applyBorder="0" applyAlignment="0" applyProtection="0">
      <alignment vertical="center"/>
    </xf>
    <xf numFmtId="0" fontId="38" fillId="16" borderId="0" applyNumberFormat="0" applyBorder="0" applyAlignment="0" applyProtection="0">
      <alignment vertical="center"/>
    </xf>
    <xf numFmtId="0" fontId="41" fillId="0" borderId="0">
      <alignment vertical="center"/>
    </xf>
    <xf numFmtId="0" fontId="39" fillId="7" borderId="0" applyNumberFormat="0" applyBorder="0" applyAlignment="0" applyProtection="0">
      <alignment vertical="center"/>
    </xf>
    <xf numFmtId="0" fontId="41" fillId="0" borderId="0"/>
    <xf numFmtId="0" fontId="39" fillId="7" borderId="0" applyNumberFormat="0" applyBorder="0" applyAlignment="0" applyProtection="0">
      <alignment vertical="center"/>
    </xf>
    <xf numFmtId="0" fontId="41" fillId="0" borderId="0">
      <alignment vertical="center"/>
    </xf>
    <xf numFmtId="0" fontId="39" fillId="7" borderId="0" applyNumberFormat="0" applyBorder="0" applyAlignment="0" applyProtection="0">
      <alignment vertical="center"/>
    </xf>
    <xf numFmtId="0" fontId="41" fillId="0" borderId="0"/>
    <xf numFmtId="0" fontId="42" fillId="0" borderId="0">
      <alignment vertical="center"/>
    </xf>
    <xf numFmtId="0" fontId="41" fillId="0" borderId="0">
      <alignment vertical="center"/>
    </xf>
    <xf numFmtId="0" fontId="42" fillId="0" borderId="0"/>
    <xf numFmtId="0" fontId="41" fillId="0" borderId="0"/>
    <xf numFmtId="0" fontId="41" fillId="0" borderId="0">
      <alignment vertical="center"/>
    </xf>
    <xf numFmtId="43" fontId="113" fillId="0" borderId="0" applyFont="0" applyFill="0" applyBorder="0" applyAlignment="0" applyProtection="0"/>
    <xf numFmtId="0" fontId="41" fillId="0" borderId="0"/>
    <xf numFmtId="0" fontId="39" fillId="8" borderId="0" applyNumberFormat="0" applyBorder="0" applyAlignment="0" applyProtection="0">
      <alignment vertical="center"/>
    </xf>
    <xf numFmtId="0" fontId="46" fillId="21" borderId="0" applyNumberFormat="0" applyBorder="0" applyAlignment="0" applyProtection="0">
      <alignment vertical="center"/>
    </xf>
    <xf numFmtId="181" fontId="40" fillId="0" borderId="12" applyFill="0" applyProtection="0">
      <alignment horizontal="right" vertical="center"/>
    </xf>
    <xf numFmtId="0" fontId="39" fillId="8" borderId="0" applyNumberFormat="0" applyBorder="0" applyAlignment="0" applyProtection="0">
      <alignment vertical="center"/>
    </xf>
    <xf numFmtId="0" fontId="46" fillId="21" borderId="0" applyNumberFormat="0" applyBorder="0" applyAlignment="0" applyProtection="0">
      <alignment vertical="center"/>
    </xf>
    <xf numFmtId="41" fontId="113" fillId="0" borderId="0" applyFont="0" applyFill="0" applyBorder="0" applyAlignment="0" applyProtection="0"/>
    <xf numFmtId="0" fontId="41" fillId="0" borderId="0">
      <alignment vertical="center"/>
    </xf>
    <xf numFmtId="0" fontId="45" fillId="17" borderId="0" applyNumberFormat="0" applyBorder="0" applyAlignment="0" applyProtection="0"/>
    <xf numFmtId="0" fontId="40" fillId="0" borderId="0"/>
    <xf numFmtId="0" fontId="40" fillId="0" borderId="0"/>
    <xf numFmtId="0" fontId="37" fillId="2" borderId="0" applyNumberFormat="0" applyBorder="0" applyAlignment="0" applyProtection="0">
      <alignment vertical="center"/>
    </xf>
    <xf numFmtId="0" fontId="40" fillId="0" borderId="0">
      <alignment vertical="center"/>
    </xf>
    <xf numFmtId="0" fontId="40" fillId="0" borderId="0"/>
    <xf numFmtId="0" fontId="40" fillId="0" borderId="0">
      <alignment vertical="center"/>
    </xf>
    <xf numFmtId="0" fontId="54" fillId="0" borderId="0" applyNumberFormat="0" applyFill="0" applyBorder="0" applyAlignment="0" applyProtection="0"/>
    <xf numFmtId="0" fontId="40" fillId="0" borderId="0"/>
    <xf numFmtId="0" fontId="41" fillId="0" borderId="0">
      <alignment vertical="center"/>
    </xf>
    <xf numFmtId="0" fontId="29" fillId="22" borderId="0" applyNumberFormat="0" applyBorder="0" applyAlignment="0" applyProtection="0"/>
    <xf numFmtId="0" fontId="43" fillId="0" borderId="0"/>
    <xf numFmtId="0" fontId="41" fillId="0" borderId="0"/>
    <xf numFmtId="0" fontId="51" fillId="14" borderId="0" applyNumberFormat="0" applyBorder="0" applyAlignment="0" applyProtection="0">
      <alignment vertical="center"/>
    </xf>
    <xf numFmtId="195" fontId="59" fillId="0" borderId="8" applyAlignment="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xf numFmtId="0" fontId="41" fillId="0" borderId="0">
      <alignment vertical="center"/>
    </xf>
    <xf numFmtId="0" fontId="113" fillId="0" borderId="0">
      <alignment vertical="center"/>
    </xf>
    <xf numFmtId="0" fontId="40" fillId="0" borderId="0"/>
    <xf numFmtId="0" fontId="40" fillId="0" borderId="0">
      <alignment vertical="center"/>
    </xf>
    <xf numFmtId="0" fontId="52" fillId="0" borderId="0">
      <alignment vertical="top"/>
    </xf>
    <xf numFmtId="0" fontId="52" fillId="0" borderId="0">
      <alignment vertical="top"/>
    </xf>
    <xf numFmtId="0" fontId="51" fillId="2" borderId="0" applyNumberFormat="0" applyBorder="0" applyAlignment="0" applyProtection="0">
      <alignment vertical="center"/>
    </xf>
    <xf numFmtId="0" fontId="65" fillId="22" borderId="14" applyNumberFormat="0" applyAlignment="0" applyProtection="0">
      <alignment vertical="center"/>
    </xf>
    <xf numFmtId="0" fontId="33" fillId="10" borderId="0" applyNumberFormat="0" applyBorder="0" applyAlignment="0" applyProtection="0">
      <alignment vertical="center"/>
    </xf>
    <xf numFmtId="0" fontId="43" fillId="0" borderId="0"/>
    <xf numFmtId="0" fontId="2" fillId="0" borderId="0"/>
    <xf numFmtId="0" fontId="29" fillId="13" borderId="0" applyNumberFormat="0" applyBorder="0" applyAlignment="0" applyProtection="0"/>
    <xf numFmtId="0" fontId="43" fillId="0" borderId="0">
      <alignment vertical="center"/>
    </xf>
    <xf numFmtId="0" fontId="2" fillId="0" borderId="0"/>
    <xf numFmtId="0" fontId="29" fillId="13" borderId="0" applyNumberFormat="0" applyBorder="0" applyAlignment="0" applyProtection="0">
      <alignment vertical="center"/>
    </xf>
    <xf numFmtId="0" fontId="39" fillId="8" borderId="0" applyNumberFormat="0" applyBorder="0" applyAlignment="0" applyProtection="0">
      <alignment vertical="center"/>
    </xf>
    <xf numFmtId="0" fontId="43" fillId="0" borderId="0"/>
    <xf numFmtId="0" fontId="113" fillId="0" borderId="0">
      <alignment vertical="center"/>
    </xf>
    <xf numFmtId="0" fontId="50" fillId="8" borderId="0" applyNumberFormat="0" applyBorder="0" applyAlignment="0" applyProtection="0">
      <alignment vertical="center"/>
    </xf>
    <xf numFmtId="0" fontId="29" fillId="13" borderId="0" applyNumberFormat="0" applyBorder="0" applyAlignment="0" applyProtection="0"/>
    <xf numFmtId="0" fontId="51" fillId="2" borderId="0" applyNumberFormat="0" applyBorder="0" applyAlignment="0" applyProtection="0">
      <alignment vertical="center"/>
    </xf>
    <xf numFmtId="0" fontId="43" fillId="0" borderId="0">
      <alignment vertical="center"/>
    </xf>
    <xf numFmtId="0" fontId="29" fillId="13" borderId="0" applyNumberFormat="0" applyBorder="0" applyAlignment="0" applyProtection="0">
      <alignment vertical="center"/>
    </xf>
    <xf numFmtId="49" fontId="113" fillId="0" borderId="0" applyFont="0" applyFill="0" applyBorder="0" applyAlignment="0" applyProtection="0"/>
    <xf numFmtId="0" fontId="37" fillId="2" borderId="0" applyNumberFormat="0" applyBorder="0" applyAlignment="0" applyProtection="0">
      <alignment vertical="center"/>
    </xf>
    <xf numFmtId="0" fontId="57" fillId="0" borderId="0" applyNumberFormat="0" applyFill="0" applyBorder="0" applyAlignment="0" applyProtection="0">
      <alignment vertical="top"/>
      <protection locked="0"/>
    </xf>
    <xf numFmtId="0" fontId="46" fillId="19" borderId="0" applyNumberFormat="0" applyBorder="0" applyAlignment="0" applyProtection="0">
      <alignment vertical="center"/>
    </xf>
    <xf numFmtId="0" fontId="113" fillId="0" borderId="0">
      <alignment vertical="center"/>
    </xf>
    <xf numFmtId="49" fontId="113" fillId="0" borderId="0" applyFont="0" applyFill="0" applyBorder="0" applyAlignment="0" applyProtection="0">
      <alignment vertical="center"/>
    </xf>
    <xf numFmtId="0" fontId="37" fillId="2" borderId="0" applyNumberFormat="0" applyBorder="0" applyAlignment="0" applyProtection="0">
      <alignment vertical="center"/>
    </xf>
    <xf numFmtId="0" fontId="57" fillId="0" borderId="0" applyNumberFormat="0" applyFill="0" applyBorder="0" applyAlignment="0" applyProtection="0">
      <alignment vertical="top"/>
      <protection locked="0"/>
    </xf>
    <xf numFmtId="0" fontId="46" fillId="19" borderId="0" applyNumberFormat="0" applyBorder="0" applyAlignment="0" applyProtection="0">
      <alignment vertical="center"/>
    </xf>
    <xf numFmtId="49" fontId="113" fillId="0" borderId="0" applyFont="0" applyFill="0" applyBorder="0" applyAlignment="0" applyProtection="0">
      <alignment vertical="center"/>
    </xf>
    <xf numFmtId="199" fontId="60" fillId="20" borderId="0"/>
    <xf numFmtId="49" fontId="113" fillId="0" borderId="0" applyFont="0" applyFill="0" applyBorder="0" applyAlignment="0" applyProtection="0"/>
    <xf numFmtId="0" fontId="39" fillId="8" borderId="0" applyNumberFormat="0" applyBorder="0" applyAlignment="0" applyProtection="0">
      <alignment vertical="center"/>
    </xf>
    <xf numFmtId="49" fontId="113" fillId="0" borderId="0" applyFont="0" applyFill="0" applyBorder="0" applyAlignment="0" applyProtection="0">
      <alignment vertical="center"/>
    </xf>
    <xf numFmtId="0" fontId="52" fillId="0" borderId="0">
      <alignment vertical="top"/>
    </xf>
    <xf numFmtId="0" fontId="42" fillId="0" borderId="0"/>
    <xf numFmtId="43" fontId="113" fillId="0" borderId="0" applyFont="0" applyFill="0" applyBorder="0" applyAlignment="0" applyProtection="0">
      <alignment vertical="center"/>
    </xf>
    <xf numFmtId="0" fontId="56" fillId="0" borderId="0" applyNumberFormat="0" applyFill="0" applyBorder="0" applyAlignment="0" applyProtection="0">
      <alignment vertical="center"/>
    </xf>
    <xf numFmtId="0" fontId="29" fillId="13" borderId="0" applyNumberFormat="0" applyBorder="0" applyAlignment="0" applyProtection="0">
      <alignment vertical="center"/>
    </xf>
    <xf numFmtId="0" fontId="42" fillId="0" borderId="0">
      <alignment vertical="center"/>
    </xf>
    <xf numFmtId="0" fontId="51" fillId="2" borderId="0" applyNumberFormat="0" applyBorder="0" applyAlignment="0" applyProtection="0">
      <alignment vertical="center"/>
    </xf>
    <xf numFmtId="0" fontId="42" fillId="0" borderId="0"/>
    <xf numFmtId="0" fontId="40" fillId="0" borderId="0"/>
    <xf numFmtId="0" fontId="42" fillId="0" borderId="0"/>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42" fillId="0" borderId="0">
      <alignment vertical="center"/>
    </xf>
    <xf numFmtId="0" fontId="63" fillId="26" borderId="0" applyNumberFormat="0" applyBorder="0" applyAlignment="0" applyProtection="0">
      <alignment vertical="center"/>
    </xf>
    <xf numFmtId="0" fontId="41" fillId="0" borderId="0"/>
    <xf numFmtId="0" fontId="63" fillId="26" borderId="0" applyNumberFormat="0" applyBorder="0" applyAlignment="0" applyProtection="0">
      <alignment vertical="center"/>
    </xf>
    <xf numFmtId="43" fontId="33" fillId="0" borderId="0" applyFont="0" applyFill="0" applyBorder="0" applyAlignment="0" applyProtection="0">
      <alignment vertical="center"/>
    </xf>
    <xf numFmtId="0" fontId="41" fillId="0" borderId="0">
      <alignment vertical="center"/>
    </xf>
    <xf numFmtId="43" fontId="113" fillId="0" borderId="0" applyFont="0" applyFill="0" applyBorder="0" applyAlignment="0" applyProtection="0">
      <alignment vertical="center"/>
    </xf>
    <xf numFmtId="0" fontId="41" fillId="0" borderId="0"/>
    <xf numFmtId="0" fontId="42" fillId="0" borderId="0"/>
    <xf numFmtId="0" fontId="42" fillId="0" borderId="0">
      <alignment vertical="center"/>
    </xf>
    <xf numFmtId="0" fontId="42" fillId="0" borderId="0"/>
    <xf numFmtId="0" fontId="29" fillId="9" borderId="0" applyNumberFormat="0" applyBorder="0" applyAlignment="0" applyProtection="0">
      <alignment vertical="center"/>
    </xf>
    <xf numFmtId="0" fontId="42" fillId="0" borderId="0">
      <alignment vertical="center"/>
    </xf>
    <xf numFmtId="0" fontId="29" fillId="9" borderId="0" applyNumberFormat="0" applyBorder="0" applyAlignment="0" applyProtection="0">
      <alignment vertical="center"/>
    </xf>
    <xf numFmtId="0" fontId="42" fillId="0" borderId="0"/>
    <xf numFmtId="0" fontId="39" fillId="8" borderId="0" applyNumberFormat="0" applyBorder="0" applyAlignment="0" applyProtection="0">
      <alignment vertical="center"/>
    </xf>
    <xf numFmtId="0" fontId="38" fillId="27" borderId="0" applyNumberFormat="0" applyBorder="0" applyAlignment="0" applyProtection="0">
      <alignment vertical="center"/>
    </xf>
    <xf numFmtId="0" fontId="42" fillId="0" borderId="0">
      <alignment vertical="center"/>
    </xf>
    <xf numFmtId="0" fontId="46" fillId="19" borderId="0" applyNumberFormat="0" applyBorder="0" applyAlignment="0" applyProtection="0">
      <alignment vertical="center"/>
    </xf>
    <xf numFmtId="0" fontId="39" fillId="8" borderId="0" applyNumberFormat="0" applyBorder="0" applyAlignment="0" applyProtection="0">
      <alignment vertical="center"/>
    </xf>
    <xf numFmtId="0" fontId="42" fillId="0" borderId="0"/>
    <xf numFmtId="0" fontId="42" fillId="0" borderId="0">
      <alignment vertical="center"/>
    </xf>
    <xf numFmtId="0" fontId="40" fillId="0" borderId="0"/>
    <xf numFmtId="0" fontId="42" fillId="0" borderId="0"/>
    <xf numFmtId="0" fontId="37" fillId="14" borderId="0" applyNumberFormat="0" applyBorder="0" applyAlignment="0" applyProtection="0">
      <alignment vertical="center"/>
    </xf>
    <xf numFmtId="0" fontId="46" fillId="19" borderId="0" applyNumberFormat="0" applyBorder="0" applyAlignment="0" applyProtection="0">
      <alignment vertical="center"/>
    </xf>
    <xf numFmtId="0" fontId="42" fillId="0" borderId="0">
      <alignment vertical="center"/>
    </xf>
    <xf numFmtId="0" fontId="40" fillId="0" borderId="0"/>
    <xf numFmtId="0" fontId="45" fillId="10" borderId="0" applyNumberFormat="0" applyBorder="0" applyAlignment="0" applyProtection="0"/>
    <xf numFmtId="0" fontId="33" fillId="15" borderId="0" applyNumberFormat="0" applyBorder="0" applyAlignment="0" applyProtection="0">
      <alignment vertical="center"/>
    </xf>
    <xf numFmtId="0" fontId="29" fillId="15" borderId="0" applyNumberFormat="0" applyBorder="0" applyAlignment="0" applyProtection="0">
      <alignment vertical="center"/>
    </xf>
    <xf numFmtId="0" fontId="113" fillId="13" borderId="16" applyNumberFormat="0" applyFont="0" applyAlignment="0" applyProtection="0">
      <alignment vertical="center"/>
    </xf>
    <xf numFmtId="0" fontId="40" fillId="0" borderId="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29" fillId="15" borderId="0" applyNumberFormat="0" applyBorder="0" applyAlignment="0" applyProtection="0">
      <alignment vertical="center"/>
    </xf>
    <xf numFmtId="0" fontId="113" fillId="13" borderId="16" applyNumberFormat="0" applyFont="0" applyAlignment="0" applyProtection="0">
      <alignment vertical="center"/>
    </xf>
    <xf numFmtId="203" fontId="40" fillId="0" borderId="0"/>
    <xf numFmtId="0" fontId="40" fillId="0" borderId="0"/>
    <xf numFmtId="0" fontId="113" fillId="13" borderId="16" applyNumberFormat="0" applyFont="0" applyAlignment="0" applyProtection="0">
      <alignment vertical="center"/>
    </xf>
    <xf numFmtId="195" fontId="59" fillId="0" borderId="8" applyAlignment="0" applyProtection="0"/>
    <xf numFmtId="0" fontId="40" fillId="0" borderId="0">
      <alignment vertical="center"/>
    </xf>
    <xf numFmtId="0" fontId="33" fillId="0" borderId="0">
      <alignment vertical="center"/>
    </xf>
    <xf numFmtId="0" fontId="52" fillId="0" borderId="0">
      <alignment vertical="top"/>
    </xf>
    <xf numFmtId="0" fontId="53" fillId="12" borderId="0" applyNumberFormat="0" applyBorder="0" applyAlignment="0" applyProtection="0">
      <alignment vertical="center"/>
    </xf>
    <xf numFmtId="0" fontId="29" fillId="15" borderId="0" applyNumberFormat="0" applyBorder="0" applyAlignment="0" applyProtection="0">
      <alignment vertical="center"/>
    </xf>
    <xf numFmtId="0" fontId="113" fillId="0" borderId="0">
      <alignment vertical="center"/>
    </xf>
    <xf numFmtId="0" fontId="33" fillId="0" borderId="0">
      <alignment vertical="center"/>
    </xf>
    <xf numFmtId="0" fontId="43" fillId="0" borderId="0">
      <alignment vertical="center"/>
    </xf>
    <xf numFmtId="0" fontId="44" fillId="0" borderId="0">
      <alignment vertical="center"/>
    </xf>
    <xf numFmtId="0" fontId="44" fillId="0" borderId="0">
      <alignment vertical="center"/>
    </xf>
    <xf numFmtId="195" fontId="59" fillId="0" borderId="8" applyAlignment="0" applyProtection="0"/>
    <xf numFmtId="0" fontId="43" fillId="0" borderId="0">
      <alignment vertical="center"/>
    </xf>
    <xf numFmtId="0" fontId="69" fillId="0" borderId="0" applyProtection="0"/>
    <xf numFmtId="0" fontId="41" fillId="0" borderId="0"/>
    <xf numFmtId="0" fontId="41" fillId="0" borderId="0">
      <alignment vertical="center"/>
    </xf>
    <xf numFmtId="0" fontId="41" fillId="0" borderId="0"/>
    <xf numFmtId="0" fontId="41" fillId="0" borderId="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1" fillId="0" borderId="0">
      <alignment vertical="center"/>
    </xf>
    <xf numFmtId="0" fontId="46" fillId="25"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1" fillId="0" borderId="0"/>
    <xf numFmtId="0" fontId="37" fillId="2" borderId="0" applyNumberFormat="0" applyBorder="0" applyAlignment="0" applyProtection="0">
      <alignment vertical="center"/>
    </xf>
    <xf numFmtId="0" fontId="46" fillId="25" borderId="0" applyNumberFormat="0" applyBorder="0" applyAlignment="0" applyProtection="0">
      <alignment vertical="center"/>
    </xf>
    <xf numFmtId="0" fontId="41" fillId="0" borderId="0">
      <alignment vertical="center"/>
    </xf>
    <xf numFmtId="0" fontId="47" fillId="7" borderId="0" applyNumberFormat="0" applyBorder="0" applyAlignment="0" applyProtection="0">
      <alignment vertical="center"/>
    </xf>
    <xf numFmtId="0" fontId="29" fillId="15"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6" fillId="25" borderId="0" applyNumberFormat="0" applyBorder="0" applyAlignment="0" applyProtection="0">
      <alignment vertical="center"/>
    </xf>
    <xf numFmtId="0" fontId="45" fillId="22" borderId="0" applyNumberFormat="0" applyBorder="0" applyAlignment="0" applyProtection="0"/>
    <xf numFmtId="0" fontId="41" fillId="0" borderId="0"/>
    <xf numFmtId="0" fontId="74" fillId="0" borderId="0">
      <alignment horizontal="center" vertical="center" wrapText="1"/>
      <protection locked="0"/>
    </xf>
    <xf numFmtId="0" fontId="33" fillId="7" borderId="0" applyNumberFormat="0" applyBorder="0" applyAlignment="0" applyProtection="0">
      <alignment vertical="center"/>
    </xf>
    <xf numFmtId="0" fontId="45" fillId="22" borderId="0" applyNumberFormat="0" applyBorder="0" applyAlignment="0" applyProtection="0"/>
    <xf numFmtId="0" fontId="41" fillId="0" borderId="0">
      <alignment vertical="center"/>
    </xf>
    <xf numFmtId="0" fontId="33" fillId="7" borderId="0" applyNumberFormat="0" applyBorder="0" applyAlignment="0" applyProtection="0">
      <alignment vertical="center"/>
    </xf>
    <xf numFmtId="0" fontId="41" fillId="0" borderId="0"/>
    <xf numFmtId="0" fontId="37" fillId="2" borderId="0" applyNumberFormat="0" applyBorder="0" applyAlignment="0" applyProtection="0">
      <alignment vertical="center"/>
    </xf>
    <xf numFmtId="0" fontId="41" fillId="0" borderId="0">
      <alignment vertical="center"/>
    </xf>
    <xf numFmtId="0" fontId="42" fillId="0" borderId="0">
      <alignment vertical="center"/>
    </xf>
    <xf numFmtId="0" fontId="39" fillId="8" borderId="0" applyNumberFormat="0" applyBorder="0" applyAlignment="0" applyProtection="0">
      <alignment vertical="center"/>
    </xf>
    <xf numFmtId="0" fontId="52" fillId="0" borderId="0">
      <alignment vertical="top"/>
    </xf>
    <xf numFmtId="0" fontId="33" fillId="22" borderId="0" applyNumberFormat="0" applyBorder="0" applyAlignment="0" applyProtection="0">
      <alignment vertical="center"/>
    </xf>
    <xf numFmtId="0" fontId="64" fillId="14" borderId="0" applyNumberFormat="0" applyBorder="0" applyAlignment="0" applyProtection="0">
      <alignment vertical="center"/>
    </xf>
    <xf numFmtId="0" fontId="61" fillId="2" borderId="0" applyNumberFormat="0" applyBorder="0" applyAlignment="0" applyProtection="0">
      <alignment vertical="center"/>
    </xf>
    <xf numFmtId="0" fontId="53" fillId="10" borderId="0" applyNumberFormat="0" applyBorder="0" applyAlignment="0" applyProtection="0">
      <alignment vertical="center"/>
    </xf>
    <xf numFmtId="0" fontId="39" fillId="8" borderId="0" applyNumberFormat="0" applyBorder="0" applyAlignment="0" applyProtection="0">
      <alignment vertical="center"/>
    </xf>
    <xf numFmtId="0" fontId="75" fillId="17" borderId="18" applyNumberFormat="0" applyAlignment="0" applyProtection="0">
      <alignment vertical="center"/>
    </xf>
    <xf numFmtId="0" fontId="52" fillId="0" borderId="0">
      <alignment vertical="top"/>
    </xf>
    <xf numFmtId="0" fontId="52" fillId="0" borderId="0">
      <alignment vertical="top"/>
    </xf>
    <xf numFmtId="0" fontId="53" fillId="7" borderId="0" applyNumberFormat="0" applyBorder="0" applyAlignment="0" applyProtection="0">
      <alignment vertical="center"/>
    </xf>
    <xf numFmtId="0" fontId="52" fillId="0" borderId="0">
      <alignment vertical="top"/>
    </xf>
    <xf numFmtId="0" fontId="52" fillId="0" borderId="0">
      <alignment vertical="top"/>
    </xf>
    <xf numFmtId="0" fontId="52" fillId="0" borderId="0">
      <alignment vertical="top"/>
    </xf>
    <xf numFmtId="0" fontId="39" fillId="8" borderId="0" applyNumberFormat="0" applyBorder="0" applyAlignment="0" applyProtection="0">
      <alignment vertical="center"/>
    </xf>
    <xf numFmtId="0" fontId="33" fillId="22" borderId="0" applyNumberFormat="0" applyBorder="0" applyAlignment="0" applyProtection="0">
      <alignment vertical="center"/>
    </xf>
    <xf numFmtId="0" fontId="52" fillId="0" borderId="0">
      <alignment vertical="top"/>
    </xf>
    <xf numFmtId="0" fontId="77" fillId="0" borderId="19" applyNumberFormat="0" applyFill="0" applyAlignment="0" applyProtection="0">
      <alignment vertical="center"/>
    </xf>
    <xf numFmtId="0" fontId="41" fillId="0" borderId="0"/>
    <xf numFmtId="0" fontId="38" fillId="25" borderId="0" applyNumberFormat="0" applyBorder="0" applyAlignment="0" applyProtection="0">
      <alignment vertical="center"/>
    </xf>
    <xf numFmtId="0" fontId="33" fillId="15" borderId="0" applyNumberFormat="0" applyBorder="0" applyAlignment="0" applyProtection="0">
      <alignment vertical="center"/>
    </xf>
    <xf numFmtId="0" fontId="29" fillId="15" borderId="0" applyNumberFormat="0" applyBorder="0" applyAlignment="0" applyProtection="0"/>
    <xf numFmtId="0" fontId="41" fillId="0" borderId="0">
      <alignment vertical="center"/>
    </xf>
    <xf numFmtId="0" fontId="33" fillId="15" borderId="0" applyNumberFormat="0" applyBorder="0" applyAlignment="0" applyProtection="0">
      <alignment vertical="center"/>
    </xf>
    <xf numFmtId="0" fontId="29" fillId="15" borderId="0" applyNumberFormat="0" applyBorder="0" applyAlignment="0" applyProtection="0">
      <alignment vertical="center"/>
    </xf>
    <xf numFmtId="0" fontId="41" fillId="0" borderId="0"/>
    <xf numFmtId="0" fontId="37" fillId="2" borderId="0" applyNumberFormat="0" applyBorder="0" applyAlignment="0" applyProtection="0">
      <alignment vertical="center"/>
    </xf>
    <xf numFmtId="0" fontId="41" fillId="0" borderId="0">
      <alignment vertical="center"/>
      <protection locked="0"/>
    </xf>
    <xf numFmtId="0" fontId="33" fillId="15" borderId="0" applyNumberFormat="0" applyBorder="0" applyAlignment="0" applyProtection="0">
      <alignment vertical="center"/>
    </xf>
    <xf numFmtId="0" fontId="29" fillId="15" borderId="0" applyNumberFormat="0" applyBorder="0" applyAlignment="0" applyProtection="0"/>
    <xf numFmtId="0" fontId="73" fillId="0" borderId="17">
      <alignment horizontal="left" vertical="center"/>
    </xf>
    <xf numFmtId="0" fontId="41" fillId="0" borderId="0">
      <alignment vertical="center"/>
    </xf>
    <xf numFmtId="0" fontId="41" fillId="0" borderId="0">
      <protection locked="0"/>
    </xf>
    <xf numFmtId="0" fontId="33" fillId="15" borderId="0" applyNumberFormat="0" applyBorder="0" applyAlignment="0" applyProtection="0">
      <alignment vertical="center"/>
    </xf>
    <xf numFmtId="0" fontId="29" fillId="15" borderId="0" applyNumberFormat="0" applyBorder="0" applyAlignment="0" applyProtection="0">
      <alignment vertical="center"/>
    </xf>
    <xf numFmtId="0" fontId="72" fillId="0" borderId="0">
      <alignment vertical="center"/>
    </xf>
    <xf numFmtId="0" fontId="40" fillId="0" borderId="0"/>
    <xf numFmtId="0" fontId="40" fillId="0" borderId="0">
      <alignment vertical="center"/>
    </xf>
    <xf numFmtId="0" fontId="40" fillId="0" borderId="0"/>
    <xf numFmtId="0" fontId="40" fillId="0" borderId="0">
      <alignment vertical="center"/>
    </xf>
    <xf numFmtId="0" fontId="46" fillId="19" borderId="0" applyNumberFormat="0" applyBorder="0" applyAlignment="0" applyProtection="0">
      <alignment vertical="center"/>
    </xf>
    <xf numFmtId="0" fontId="40" fillId="0" borderId="0">
      <alignment vertical="center"/>
    </xf>
    <xf numFmtId="0" fontId="40" fillId="0" borderId="0"/>
    <xf numFmtId="0" fontId="46" fillId="19" borderId="0" applyNumberFormat="0" applyBorder="0" applyAlignment="0" applyProtection="0">
      <alignment vertical="center"/>
    </xf>
    <xf numFmtId="0" fontId="40" fillId="0" borderId="0">
      <alignment vertical="center"/>
    </xf>
    <xf numFmtId="0" fontId="53" fillId="8" borderId="0" applyNumberFormat="0" applyBorder="0" applyAlignment="0" applyProtection="0">
      <alignment vertical="center"/>
    </xf>
    <xf numFmtId="0" fontId="46" fillId="19" borderId="0" applyNumberFormat="0" applyBorder="0" applyAlignment="0" applyProtection="0">
      <alignment vertical="center"/>
    </xf>
    <xf numFmtId="0" fontId="40" fillId="0" borderId="0"/>
    <xf numFmtId="0" fontId="46" fillId="12" borderId="0" applyNumberFormat="0" applyBorder="0" applyAlignment="0" applyProtection="0">
      <alignment vertical="center"/>
    </xf>
    <xf numFmtId="0" fontId="40" fillId="0" borderId="0">
      <alignment vertical="center"/>
    </xf>
    <xf numFmtId="0" fontId="39" fillId="7" borderId="0" applyNumberFormat="0" applyBorder="0" applyAlignment="0" applyProtection="0">
      <alignment vertical="center"/>
    </xf>
    <xf numFmtId="0" fontId="46" fillId="12" borderId="0" applyNumberFormat="0" applyBorder="0" applyAlignment="0" applyProtection="0">
      <alignment vertical="center"/>
    </xf>
    <xf numFmtId="0" fontId="40" fillId="0" borderId="0"/>
    <xf numFmtId="0" fontId="36" fillId="5" borderId="4">
      <alignment vertical="center"/>
      <protection locked="0"/>
    </xf>
    <xf numFmtId="0" fontId="53" fillId="15" borderId="0" applyNumberFormat="0" applyBorder="0" applyAlignment="0" applyProtection="0">
      <alignment vertical="center"/>
    </xf>
    <xf numFmtId="0" fontId="46" fillId="12" borderId="0" applyNumberFormat="0" applyBorder="0" applyAlignment="0" applyProtection="0">
      <alignment vertical="center"/>
    </xf>
    <xf numFmtId="0" fontId="40" fillId="0" borderId="0">
      <alignment vertical="center"/>
    </xf>
    <xf numFmtId="0" fontId="53" fillId="6" borderId="0" applyNumberFormat="0" applyBorder="0" applyAlignment="0" applyProtection="0">
      <alignment vertical="center"/>
    </xf>
    <xf numFmtId="0" fontId="42" fillId="0" borderId="0"/>
    <xf numFmtId="0" fontId="42" fillId="0" borderId="0">
      <alignment vertical="center"/>
    </xf>
    <xf numFmtId="0" fontId="42" fillId="0" borderId="0"/>
    <xf numFmtId="0" fontId="113" fillId="0" borderId="0"/>
    <xf numFmtId="0" fontId="49" fillId="8" borderId="0" applyNumberFormat="0" applyBorder="0" applyAlignment="0" applyProtection="0">
      <alignment vertical="center"/>
    </xf>
    <xf numFmtId="0" fontId="42" fillId="0" borderId="0">
      <alignment vertical="center"/>
    </xf>
    <xf numFmtId="0" fontId="53" fillId="4"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41" fillId="0" borderId="0">
      <alignment vertical="center"/>
    </xf>
    <xf numFmtId="0" fontId="48" fillId="0" borderId="13" applyNumberFormat="0" applyFill="0" applyAlignment="0" applyProtection="0">
      <alignment vertical="center"/>
    </xf>
    <xf numFmtId="0" fontId="29" fillId="9" borderId="0" applyNumberFormat="0" applyBorder="0" applyAlignment="0" applyProtection="0">
      <alignment vertical="center"/>
    </xf>
    <xf numFmtId="0" fontId="37" fillId="2" borderId="0" applyNumberFormat="0" applyBorder="0" applyAlignment="0" applyProtection="0">
      <alignment vertical="center"/>
    </xf>
    <xf numFmtId="41" fontId="113" fillId="0" borderId="0" applyFont="0" applyFill="0" applyBorder="0" applyAlignment="0" applyProtection="0">
      <alignment vertical="center"/>
    </xf>
    <xf numFmtId="0" fontId="41" fillId="0" borderId="0"/>
    <xf numFmtId="0" fontId="38" fillId="11" borderId="0" applyNumberFormat="0" applyBorder="0" applyAlignment="0" applyProtection="0">
      <alignment vertical="center"/>
    </xf>
    <xf numFmtId="0" fontId="33" fillId="22" borderId="0" applyNumberFormat="0" applyBorder="0" applyAlignment="0" applyProtection="0">
      <alignment vertical="center"/>
    </xf>
    <xf numFmtId="0" fontId="39" fillId="8" borderId="0" applyNumberFormat="0" applyBorder="0" applyAlignment="0" applyProtection="0">
      <alignment vertical="center"/>
    </xf>
    <xf numFmtId="0" fontId="41" fillId="0" borderId="0">
      <alignment vertical="center"/>
    </xf>
    <xf numFmtId="0" fontId="80" fillId="28" borderId="0" applyNumberFormat="0" applyBorder="0" applyAlignment="0" applyProtection="0">
      <alignment vertical="center"/>
    </xf>
    <xf numFmtId="0" fontId="29" fillId="13" borderId="0" applyNumberFormat="0" applyBorder="0" applyAlignment="0" applyProtection="0"/>
    <xf numFmtId="0" fontId="40" fillId="0" borderId="0"/>
    <xf numFmtId="0" fontId="29" fillId="13" borderId="0" applyNumberFormat="0" applyBorder="0" applyAlignment="0" applyProtection="0"/>
    <xf numFmtId="0" fontId="40" fillId="0" borderId="0">
      <alignment vertical="center"/>
    </xf>
    <xf numFmtId="0" fontId="40" fillId="0" borderId="0"/>
    <xf numFmtId="0" fontId="40" fillId="0" borderId="0">
      <alignment vertical="center"/>
    </xf>
    <xf numFmtId="0" fontId="51" fillId="2" borderId="0" applyNumberFormat="0" applyBorder="0" applyAlignment="0" applyProtection="0">
      <alignment vertical="center"/>
    </xf>
    <xf numFmtId="0" fontId="41" fillId="0" borderId="0"/>
    <xf numFmtId="0" fontId="46" fillId="16" borderId="0" applyNumberFormat="0" applyBorder="0" applyAlignment="0" applyProtection="0">
      <alignment vertical="center"/>
    </xf>
    <xf numFmtId="0" fontId="41" fillId="0" borderId="0"/>
    <xf numFmtId="0" fontId="113" fillId="0" borderId="0">
      <alignment vertical="center"/>
    </xf>
    <xf numFmtId="204" fontId="1" fillId="0" borderId="1">
      <alignment vertical="center"/>
      <protection locked="0"/>
    </xf>
    <xf numFmtId="0" fontId="46" fillId="16" borderId="0" applyNumberFormat="0" applyBorder="0" applyAlignment="0" applyProtection="0">
      <alignment vertical="center"/>
    </xf>
    <xf numFmtId="0" fontId="77" fillId="0" borderId="19" applyNumberFormat="0" applyFill="0" applyAlignment="0" applyProtection="0">
      <alignment vertical="center"/>
    </xf>
    <xf numFmtId="0" fontId="53" fillId="2" borderId="0" applyNumberFormat="0" applyBorder="0" applyAlignment="0" applyProtection="0">
      <alignment vertical="center"/>
    </xf>
    <xf numFmtId="0" fontId="41" fillId="0" borderId="0">
      <alignment vertical="center"/>
    </xf>
    <xf numFmtId="0" fontId="68" fillId="14" borderId="0" applyNumberFormat="0" applyBorder="0" applyAlignment="0" applyProtection="0">
      <alignment vertical="center"/>
    </xf>
    <xf numFmtId="204" fontId="1" fillId="0" borderId="1">
      <alignment vertical="center"/>
      <protection locked="0"/>
    </xf>
    <xf numFmtId="0" fontId="45" fillId="17" borderId="0" applyNumberFormat="0" applyBorder="0" applyAlignment="0" applyProtection="0"/>
    <xf numFmtId="195" fontId="59" fillId="0" borderId="8" applyAlignment="0" applyProtection="0">
      <alignment vertical="center"/>
    </xf>
    <xf numFmtId="0" fontId="42" fillId="0" borderId="0">
      <alignment vertical="center"/>
    </xf>
    <xf numFmtId="0" fontId="29" fillId="15" borderId="0" applyNumberFormat="0" applyBorder="0" applyAlignment="0" applyProtection="0">
      <alignment vertical="center"/>
    </xf>
    <xf numFmtId="0" fontId="49" fillId="7" borderId="0" applyNumberFormat="0" applyBorder="0" applyAlignment="0" applyProtection="0">
      <alignment vertical="center"/>
    </xf>
    <xf numFmtId="0" fontId="29" fillId="15" borderId="0" applyNumberFormat="0" applyBorder="0" applyAlignment="0" applyProtection="0"/>
    <xf numFmtId="0" fontId="33" fillId="15" borderId="0" applyNumberFormat="0" applyBorder="0" applyAlignment="0" applyProtection="0">
      <alignment vertical="center"/>
    </xf>
    <xf numFmtId="0" fontId="38" fillId="12" borderId="0" applyNumberFormat="0" applyBorder="0" applyAlignment="0" applyProtection="0">
      <alignment vertical="center"/>
    </xf>
    <xf numFmtId="0" fontId="33" fillId="1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44" fillId="0" borderId="0">
      <alignment vertical="center"/>
    </xf>
    <xf numFmtId="0" fontId="113" fillId="0" borderId="0"/>
    <xf numFmtId="0" fontId="33" fillId="8" borderId="0" applyNumberFormat="0" applyBorder="0" applyAlignment="0" applyProtection="0">
      <alignment vertical="center"/>
    </xf>
    <xf numFmtId="0" fontId="39" fillId="8" borderId="0" applyNumberFormat="0" applyBorder="0" applyAlignment="0" applyProtection="0">
      <alignment vertical="center"/>
    </xf>
    <xf numFmtId="0" fontId="33" fillId="8" borderId="0" applyNumberFormat="0" applyBorder="0" applyAlignment="0" applyProtection="0">
      <alignment vertical="center"/>
    </xf>
    <xf numFmtId="0" fontId="45" fillId="9" borderId="0" applyNumberFormat="0" applyBorder="0" applyAlignment="0" applyProtection="0">
      <alignment vertical="center"/>
    </xf>
    <xf numFmtId="0" fontId="37" fillId="2" borderId="0" applyNumberFormat="0" applyBorder="0" applyAlignment="0" applyProtection="0">
      <alignment vertical="center"/>
    </xf>
    <xf numFmtId="0" fontId="33" fillId="2" borderId="0" applyNumberFormat="0" applyBorder="0" applyAlignment="0" applyProtection="0">
      <alignment vertical="center"/>
    </xf>
    <xf numFmtId="0" fontId="38" fillId="21" borderId="0" applyNumberFormat="0" applyBorder="0" applyAlignment="0" applyProtection="0">
      <alignment vertical="center"/>
    </xf>
    <xf numFmtId="0" fontId="46" fillId="11" borderId="0" applyNumberFormat="0" applyBorder="0" applyAlignment="0" applyProtection="0">
      <alignment vertical="center"/>
    </xf>
    <xf numFmtId="0" fontId="33" fillId="2" borderId="0" applyNumberFormat="0" applyBorder="0" applyAlignment="0" applyProtection="0">
      <alignment vertical="center"/>
    </xf>
    <xf numFmtId="0" fontId="38" fillId="21" borderId="0" applyNumberFormat="0" applyBorder="0" applyAlignment="0" applyProtection="0">
      <alignment vertical="center"/>
    </xf>
    <xf numFmtId="0" fontId="33" fillId="2" borderId="0" applyNumberFormat="0" applyBorder="0" applyAlignment="0" applyProtection="0">
      <alignment vertical="center"/>
    </xf>
    <xf numFmtId="0" fontId="33" fillId="2" borderId="0" applyNumberFormat="0" applyBorder="0" applyAlignment="0" applyProtection="0">
      <alignment vertical="center"/>
    </xf>
    <xf numFmtId="0" fontId="47" fillId="7" borderId="0" applyNumberFormat="0" applyBorder="0" applyAlignment="0" applyProtection="0">
      <alignment vertical="center"/>
    </xf>
    <xf numFmtId="0" fontId="33" fillId="7" borderId="0" applyNumberFormat="0" applyBorder="0" applyAlignment="0" applyProtection="0">
      <alignment vertical="center"/>
    </xf>
    <xf numFmtId="0" fontId="38" fillId="6" borderId="0" applyNumberFormat="0" applyBorder="0" applyAlignment="0" applyProtection="0">
      <alignment vertical="center"/>
    </xf>
    <xf numFmtId="0" fontId="33" fillId="7" borderId="0" applyNumberFormat="0" applyBorder="0" applyAlignment="0" applyProtection="0">
      <alignment vertical="center"/>
    </xf>
    <xf numFmtId="0" fontId="46" fillId="25" borderId="0" applyNumberFormat="0" applyBorder="0" applyAlignment="0" applyProtection="0">
      <alignment vertical="center"/>
    </xf>
    <xf numFmtId="0" fontId="33" fillId="14" borderId="0" applyNumberFormat="0" applyBorder="0" applyAlignment="0" applyProtection="0">
      <alignment vertical="center"/>
    </xf>
    <xf numFmtId="0" fontId="46" fillId="19" borderId="0" applyNumberFormat="0" applyBorder="0" applyAlignment="0" applyProtection="0">
      <alignment vertical="center"/>
    </xf>
    <xf numFmtId="0" fontId="113" fillId="0" borderId="0">
      <alignment vertical="center"/>
    </xf>
    <xf numFmtId="0" fontId="33" fillId="14" borderId="0" applyNumberFormat="0" applyBorder="0" applyAlignment="0" applyProtection="0">
      <alignment vertical="center"/>
    </xf>
    <xf numFmtId="0" fontId="46" fillId="19" borderId="0" applyNumberFormat="0" applyBorder="0" applyAlignment="0" applyProtection="0">
      <alignment vertical="center"/>
    </xf>
    <xf numFmtId="0" fontId="33" fillId="14" borderId="0" applyNumberFormat="0" applyBorder="0" applyAlignment="0" applyProtection="0">
      <alignment vertical="center"/>
    </xf>
    <xf numFmtId="0" fontId="65" fillId="22" borderId="14" applyNumberFormat="0" applyAlignment="0" applyProtection="0">
      <alignment vertical="center"/>
    </xf>
    <xf numFmtId="0" fontId="46" fillId="19" borderId="0" applyNumberFormat="0" applyBorder="0" applyAlignment="0" applyProtection="0">
      <alignment vertical="center"/>
    </xf>
    <xf numFmtId="195" fontId="59" fillId="0" borderId="8" applyAlignment="0" applyProtection="0">
      <alignment vertical="center"/>
    </xf>
    <xf numFmtId="0" fontId="37" fillId="2" borderId="0" applyNumberFormat="0" applyBorder="0" applyAlignment="0" applyProtection="0">
      <alignment vertical="center"/>
    </xf>
    <xf numFmtId="0" fontId="38" fillId="12" borderId="0" applyNumberFormat="0" applyBorder="0" applyAlignment="0" applyProtection="0">
      <alignment vertical="center"/>
    </xf>
    <xf numFmtId="0" fontId="33" fillId="14" borderId="0" applyNumberFormat="0" applyBorder="0" applyAlignment="0" applyProtection="0">
      <alignment vertical="center"/>
    </xf>
    <xf numFmtId="0" fontId="29" fillId="15" borderId="0" applyNumberFormat="0" applyBorder="0" applyAlignment="0" applyProtection="0">
      <alignment vertical="center"/>
    </xf>
    <xf numFmtId="0" fontId="33" fillId="14" borderId="0" applyNumberFormat="0" applyBorder="0" applyAlignment="0" applyProtection="0">
      <alignment vertical="center"/>
    </xf>
    <xf numFmtId="0" fontId="33" fillId="22" borderId="0" applyNumberFormat="0" applyBorder="0" applyAlignment="0" applyProtection="0">
      <alignment vertical="center"/>
    </xf>
    <xf numFmtId="0" fontId="46" fillId="29" borderId="0" applyNumberFormat="0" applyBorder="0" applyAlignment="0" applyProtection="0">
      <alignment vertical="center"/>
    </xf>
    <xf numFmtId="0" fontId="33" fillId="22" borderId="0" applyNumberFormat="0" applyBorder="0" applyAlignment="0" applyProtection="0">
      <alignment vertical="center"/>
    </xf>
    <xf numFmtId="0" fontId="39" fillId="8" borderId="0" applyNumberFormat="0" applyBorder="0" applyAlignment="0" applyProtection="0">
      <alignment vertical="center"/>
    </xf>
    <xf numFmtId="0" fontId="38" fillId="11" borderId="0" applyNumberFormat="0" applyBorder="0" applyAlignment="0" applyProtection="0">
      <alignment vertical="center"/>
    </xf>
    <xf numFmtId="0" fontId="37" fillId="2" borderId="0" applyNumberFormat="0" applyBorder="0" applyAlignment="0" applyProtection="0">
      <alignment vertical="center"/>
    </xf>
    <xf numFmtId="0" fontId="33" fillId="22" borderId="0" applyNumberFormat="0" applyBorder="0" applyAlignment="0" applyProtection="0">
      <alignment vertical="center"/>
    </xf>
    <xf numFmtId="0" fontId="37" fillId="14" borderId="0" applyNumberFormat="0" applyBorder="0" applyAlignment="0" applyProtection="0">
      <alignment vertical="center"/>
    </xf>
    <xf numFmtId="0" fontId="46" fillId="19" borderId="0" applyNumberFormat="0" applyBorder="0" applyAlignment="0" applyProtection="0">
      <alignment vertical="center"/>
    </xf>
    <xf numFmtId="0" fontId="53" fillId="15" borderId="0" applyNumberFormat="0" applyBorder="0" applyAlignment="0" applyProtection="0">
      <alignment vertical="center"/>
    </xf>
    <xf numFmtId="0" fontId="36" fillId="5" borderId="4">
      <protection locked="0"/>
    </xf>
    <xf numFmtId="0" fontId="46" fillId="11" borderId="0" applyNumberFormat="0" applyBorder="0" applyAlignment="0" applyProtection="0">
      <alignment vertical="center"/>
    </xf>
    <xf numFmtId="0" fontId="53" fillId="8" borderId="0" applyNumberFormat="0" applyBorder="0" applyAlignment="0" applyProtection="0">
      <alignment vertical="center"/>
    </xf>
    <xf numFmtId="0" fontId="82" fillId="8" borderId="0" applyNumberFormat="0" applyBorder="0" applyAlignment="0" applyProtection="0">
      <alignment vertical="center"/>
    </xf>
    <xf numFmtId="0" fontId="46" fillId="19" borderId="0" applyNumberFormat="0" applyBorder="0" applyAlignment="0" applyProtection="0">
      <alignment vertical="center"/>
    </xf>
    <xf numFmtId="0" fontId="113" fillId="0" borderId="0"/>
    <xf numFmtId="0" fontId="57" fillId="0" borderId="0" applyNumberFormat="0" applyFill="0" applyBorder="0" applyAlignment="0" applyProtection="0">
      <alignment vertical="top"/>
      <protection locked="0"/>
    </xf>
    <xf numFmtId="0" fontId="37" fillId="2" borderId="0" applyNumberFormat="0" applyBorder="0" applyAlignment="0" applyProtection="0">
      <alignment vertical="center"/>
    </xf>
    <xf numFmtId="0" fontId="53" fillId="2" borderId="0" applyNumberFormat="0" applyBorder="0" applyAlignment="0" applyProtection="0">
      <alignment vertical="center"/>
    </xf>
    <xf numFmtId="0" fontId="2" fillId="0" borderId="0">
      <alignment vertical="center"/>
    </xf>
    <xf numFmtId="0" fontId="53" fillId="7" borderId="0" applyNumberFormat="0" applyBorder="0" applyAlignment="0" applyProtection="0">
      <alignment vertical="center"/>
    </xf>
    <xf numFmtId="0" fontId="74" fillId="0" borderId="0">
      <alignment horizontal="center" wrapText="1"/>
      <protection locked="0"/>
    </xf>
    <xf numFmtId="0" fontId="46" fillId="27" borderId="0" applyNumberFormat="0" applyBorder="0" applyAlignment="0" applyProtection="0">
      <alignment vertical="center"/>
    </xf>
    <xf numFmtId="0" fontId="53" fillId="7" borderId="0" applyNumberFormat="0" applyBorder="0" applyAlignment="0" applyProtection="0">
      <alignment vertical="center"/>
    </xf>
    <xf numFmtId="0" fontId="37" fillId="2" borderId="0" applyNumberFormat="0" applyBorder="0" applyAlignment="0" applyProtection="0">
      <alignment vertical="center"/>
    </xf>
    <xf numFmtId="0" fontId="46" fillId="19" borderId="0" applyNumberFormat="0" applyBorder="0" applyAlignment="0" applyProtection="0">
      <alignment vertical="center"/>
    </xf>
    <xf numFmtId="0" fontId="113" fillId="0" borderId="0">
      <alignment vertical="center"/>
    </xf>
    <xf numFmtId="0" fontId="53" fillId="14" borderId="0" applyNumberFormat="0" applyBorder="0" applyAlignment="0" applyProtection="0">
      <alignment vertical="center"/>
    </xf>
    <xf numFmtId="0" fontId="51" fillId="14" borderId="0" applyNumberFormat="0" applyBorder="0" applyAlignment="0" applyProtection="0">
      <alignment vertical="center"/>
    </xf>
    <xf numFmtId="0" fontId="53" fillId="22" borderId="0" applyNumberFormat="0" applyBorder="0" applyAlignment="0" applyProtection="0">
      <alignment vertical="center"/>
    </xf>
    <xf numFmtId="0" fontId="37" fillId="2" borderId="0" applyNumberFormat="0" applyBorder="0" applyAlignment="0" applyProtection="0">
      <alignment vertical="center"/>
    </xf>
    <xf numFmtId="0" fontId="53" fillId="22" borderId="0" applyNumberFormat="0" applyBorder="0" applyAlignment="0" applyProtection="0">
      <alignment vertical="center"/>
    </xf>
    <xf numFmtId="0" fontId="29" fillId="13" borderId="0" applyNumberFormat="0" applyBorder="0" applyAlignment="0" applyProtection="0"/>
    <xf numFmtId="0" fontId="33" fillId="10"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51" fillId="2" borderId="0" applyNumberFormat="0" applyBorder="0" applyAlignment="0" applyProtection="0">
      <alignment vertical="center"/>
    </xf>
    <xf numFmtId="0" fontId="33" fillId="10" borderId="0" applyNumberFormat="0" applyBorder="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29" fillId="15" borderId="0" applyNumberFormat="0" applyBorder="0" applyAlignment="0" applyProtection="0"/>
    <xf numFmtId="0" fontId="85" fillId="0" borderId="6" applyNumberFormat="0" applyFill="0" applyProtection="0">
      <alignment horizontal="center"/>
    </xf>
    <xf numFmtId="0" fontId="39" fillId="8" borderId="0" applyNumberFormat="0" applyBorder="0" applyAlignment="0" applyProtection="0">
      <alignment vertical="center"/>
    </xf>
    <xf numFmtId="0" fontId="51" fillId="14" borderId="0" applyNumberFormat="0" applyBorder="0" applyAlignment="0" applyProtection="0">
      <alignment vertical="center"/>
    </xf>
    <xf numFmtId="0" fontId="33" fillId="10" borderId="0" applyNumberFormat="0" applyBorder="0" applyAlignment="0" applyProtection="0">
      <alignment vertical="center"/>
    </xf>
    <xf numFmtId="0" fontId="37" fillId="2" borderId="0" applyNumberFormat="0" applyBorder="0" applyAlignment="0" applyProtection="0">
      <alignment vertical="center"/>
    </xf>
    <xf numFmtId="0" fontId="33" fillId="6" borderId="0" applyNumberFormat="0" applyBorder="0" applyAlignment="0" applyProtection="0">
      <alignment vertical="center"/>
    </xf>
    <xf numFmtId="0" fontId="46" fillId="16" borderId="0" applyNumberFormat="0" applyBorder="0" applyAlignment="0" applyProtection="0">
      <alignment vertical="center"/>
    </xf>
    <xf numFmtId="0" fontId="51" fillId="2" borderId="0" applyNumberFormat="0" applyBorder="0" applyAlignment="0" applyProtection="0"/>
    <xf numFmtId="0" fontId="33" fillId="6" borderId="0" applyNumberFormat="0" applyBorder="0" applyAlignment="0" applyProtection="0">
      <alignment vertical="center"/>
    </xf>
    <xf numFmtId="0" fontId="37" fillId="2" borderId="0" applyNumberFormat="0" applyBorder="0" applyAlignment="0" applyProtection="0">
      <alignment vertical="center"/>
    </xf>
    <xf numFmtId="0" fontId="51" fillId="2" borderId="0" applyNumberFormat="0" applyBorder="0" applyAlignment="0" applyProtection="0"/>
    <xf numFmtId="0" fontId="33" fillId="6" borderId="0" applyNumberFormat="0" applyBorder="0" applyAlignment="0" applyProtection="0">
      <alignment vertical="center"/>
    </xf>
    <xf numFmtId="0" fontId="51" fillId="2" borderId="0" applyNumberFormat="0" applyBorder="0" applyAlignment="0" applyProtection="0"/>
    <xf numFmtId="0" fontId="33" fillId="6" borderId="0" applyNumberFormat="0" applyBorder="0" applyAlignment="0" applyProtection="0">
      <alignment vertical="center"/>
    </xf>
    <xf numFmtId="0" fontId="51" fillId="2" borderId="0" applyNumberFormat="0" applyBorder="0" applyAlignment="0" applyProtection="0"/>
    <xf numFmtId="0" fontId="33" fillId="6" borderId="0" applyNumberFormat="0" applyBorder="0" applyAlignment="0" applyProtection="0">
      <alignment vertical="center"/>
    </xf>
    <xf numFmtId="0" fontId="45" fillId="17" borderId="0" applyNumberFormat="0" applyBorder="0" applyAlignment="0" applyProtection="0">
      <alignment vertical="center"/>
    </xf>
    <xf numFmtId="0" fontId="33" fillId="12" borderId="0" applyNumberFormat="0" applyBorder="0" applyAlignment="0" applyProtection="0">
      <alignment vertical="center"/>
    </xf>
    <xf numFmtId="0" fontId="51" fillId="2" borderId="0" applyNumberFormat="0" applyBorder="0" applyAlignment="0" applyProtection="0">
      <alignment vertical="center"/>
    </xf>
    <xf numFmtId="0" fontId="33" fillId="12" borderId="0" applyNumberFormat="0" applyBorder="0" applyAlignment="0" applyProtection="0">
      <alignment vertical="center"/>
    </xf>
    <xf numFmtId="0" fontId="51" fillId="2" borderId="0" applyNumberFormat="0" applyBorder="0" applyAlignment="0" applyProtection="0">
      <alignment vertical="center"/>
    </xf>
    <xf numFmtId="0" fontId="33" fillId="12" borderId="0" applyNumberFormat="0" applyBorder="0" applyAlignment="0" applyProtection="0">
      <alignment vertical="center"/>
    </xf>
    <xf numFmtId="0" fontId="51" fillId="2" borderId="0" applyNumberFormat="0" applyBorder="0" applyAlignment="0" applyProtection="0">
      <alignment vertical="center"/>
    </xf>
    <xf numFmtId="0" fontId="33" fillId="12" borderId="0" applyNumberFormat="0" applyBorder="0" applyAlignment="0" applyProtection="0">
      <alignment vertical="center"/>
    </xf>
    <xf numFmtId="0" fontId="51" fillId="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207" fontId="86" fillId="0" borderId="0"/>
    <xf numFmtId="0" fontId="51" fillId="2" borderId="0" applyNumberFormat="0" applyBorder="0" applyAlignment="0" applyProtection="0"/>
    <xf numFmtId="0" fontId="33" fillId="7" borderId="0" applyNumberFormat="0" applyBorder="0" applyAlignment="0" applyProtection="0">
      <alignment vertical="center"/>
    </xf>
    <xf numFmtId="207" fontId="86" fillId="0" borderId="0">
      <alignment vertical="center"/>
    </xf>
    <xf numFmtId="0" fontId="33" fillId="7" borderId="0" applyNumberFormat="0" applyBorder="0" applyAlignment="0" applyProtection="0">
      <alignment vertical="center"/>
    </xf>
    <xf numFmtId="207" fontId="86"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207" fontId="86" fillId="0" borderId="0"/>
    <xf numFmtId="0" fontId="33" fillId="10" borderId="0" applyNumberFormat="0" applyBorder="0" applyAlignment="0" applyProtection="0">
      <alignment vertical="center"/>
    </xf>
    <xf numFmtId="0" fontId="52" fillId="0" borderId="0">
      <alignment vertical="top"/>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113" fillId="0" borderId="0"/>
    <xf numFmtId="0" fontId="88" fillId="0" borderId="0" applyNumberFormat="0" applyFill="0" applyBorder="0" applyAlignment="0" applyProtection="0">
      <alignment vertical="center"/>
    </xf>
    <xf numFmtId="0" fontId="33" fillId="10" borderId="0" applyNumberFormat="0" applyBorder="0" applyAlignment="0" applyProtection="0">
      <alignment vertical="center"/>
    </xf>
    <xf numFmtId="0" fontId="88" fillId="0" borderId="0" applyNumberFormat="0" applyFill="0" applyBorder="0" applyAlignment="0" applyProtection="0">
      <alignment vertical="center"/>
    </xf>
    <xf numFmtId="0" fontId="33" fillId="10" borderId="0" applyNumberFormat="0" applyBorder="0" applyAlignment="0" applyProtection="0">
      <alignment vertical="center"/>
    </xf>
    <xf numFmtId="0" fontId="90" fillId="0" borderId="15" applyNumberFormat="0" applyFill="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7" fillId="2" borderId="0" applyNumberFormat="0" applyBorder="0" applyAlignment="0" applyProtection="0">
      <alignment vertical="center"/>
    </xf>
    <xf numFmtId="0" fontId="46" fillId="21" borderId="0" applyNumberFormat="0" applyBorder="0" applyAlignment="0" applyProtection="0">
      <alignment vertical="center"/>
    </xf>
    <xf numFmtId="0" fontId="39" fillId="8" borderId="0" applyNumberFormat="0" applyBorder="0" applyAlignment="0" applyProtection="0">
      <alignment vertical="center"/>
    </xf>
    <xf numFmtId="0" fontId="33" fillId="4" borderId="0" applyNumberFormat="0" applyBorder="0" applyAlignment="0" applyProtection="0">
      <alignment vertical="center"/>
    </xf>
    <xf numFmtId="0" fontId="37" fillId="2"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53" fillId="10" borderId="0" applyNumberFormat="0" applyBorder="0" applyAlignment="0" applyProtection="0">
      <alignment vertical="center"/>
    </xf>
    <xf numFmtId="0" fontId="53" fillId="10" borderId="0" applyNumberFormat="0" applyBorder="0" applyAlignment="0" applyProtection="0">
      <alignment vertical="center"/>
    </xf>
    <xf numFmtId="0" fontId="53" fillId="6" borderId="0" applyNumberFormat="0" applyBorder="0" applyAlignment="0" applyProtection="0">
      <alignment vertical="center"/>
    </xf>
    <xf numFmtId="208" fontId="79" fillId="0" borderId="0">
      <alignment vertical="center"/>
    </xf>
    <xf numFmtId="0" fontId="29" fillId="15" borderId="0" applyNumberFormat="0" applyBorder="0" applyAlignment="0" applyProtection="0">
      <alignment vertical="center"/>
    </xf>
    <xf numFmtId="0" fontId="53" fillId="10" borderId="0" applyNumberFormat="0" applyBorder="0" applyAlignment="0" applyProtection="0">
      <alignment vertical="center"/>
    </xf>
    <xf numFmtId="0" fontId="61" fillId="2" borderId="0" applyNumberFormat="0" applyBorder="0" applyAlignment="0" applyProtection="0">
      <alignment vertical="center"/>
    </xf>
    <xf numFmtId="0" fontId="64" fillId="14" borderId="0" applyNumberFormat="0" applyBorder="0" applyAlignment="0" applyProtection="0">
      <alignment vertical="center"/>
    </xf>
    <xf numFmtId="0" fontId="46" fillId="25" borderId="0" applyNumberFormat="0" applyBorder="0" applyAlignment="0" applyProtection="0">
      <alignment vertical="center"/>
    </xf>
    <xf numFmtId="0" fontId="47" fillId="7" borderId="0" applyNumberFormat="0" applyBorder="0" applyAlignment="0" applyProtection="0">
      <alignment vertical="center"/>
    </xf>
    <xf numFmtId="0" fontId="53" fillId="4" borderId="0" applyNumberFormat="0" applyBorder="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46" fillId="21" borderId="0" applyNumberFormat="0" applyBorder="0" applyAlignment="0" applyProtection="0">
      <alignment vertical="center"/>
    </xf>
    <xf numFmtId="0" fontId="46" fillId="21" borderId="0" applyNumberFormat="0" applyBorder="0" applyAlignment="0" applyProtection="0">
      <alignment vertical="center"/>
    </xf>
    <xf numFmtId="0" fontId="39" fillId="8" borderId="0" applyNumberFormat="0" applyBorder="0" applyAlignment="0" applyProtection="0">
      <alignment vertical="center"/>
    </xf>
    <xf numFmtId="0" fontId="46" fillId="21" borderId="0" applyNumberFormat="0" applyBorder="0" applyAlignment="0" applyProtection="0">
      <alignment vertical="center"/>
    </xf>
    <xf numFmtId="0" fontId="39" fillId="8" borderId="0" applyNumberFormat="0" applyBorder="0" applyAlignment="0" applyProtection="0">
      <alignment vertical="center"/>
    </xf>
    <xf numFmtId="1" fontId="1" fillId="0" borderId="1">
      <alignment vertical="center"/>
      <protection locked="0"/>
    </xf>
    <xf numFmtId="0" fontId="46" fillId="6" borderId="0" applyNumberFormat="0" applyBorder="0" applyAlignment="0" applyProtection="0">
      <alignment vertical="center"/>
    </xf>
    <xf numFmtId="0" fontId="46" fillId="6" borderId="0" applyNumberFormat="0" applyBorder="0" applyAlignment="0" applyProtection="0">
      <alignment vertical="center"/>
    </xf>
    <xf numFmtId="0" fontId="46" fillId="6" borderId="0" applyNumberFormat="0" applyBorder="0" applyAlignment="0" applyProtection="0">
      <alignment vertical="center"/>
    </xf>
    <xf numFmtId="0" fontId="46" fillId="6" borderId="0" applyNumberFormat="0" applyBorder="0" applyAlignment="0" applyProtection="0">
      <alignment vertical="center"/>
    </xf>
    <xf numFmtId="3" fontId="113" fillId="0" borderId="0" applyFont="0" applyFill="0" applyBorder="0" applyAlignment="0" applyProtection="0">
      <alignment vertical="center"/>
    </xf>
    <xf numFmtId="0" fontId="46" fillId="6" borderId="0" applyNumberFormat="0" applyBorder="0" applyAlignment="0" applyProtection="0">
      <alignment vertical="center"/>
    </xf>
    <xf numFmtId="0" fontId="39" fillId="8" borderId="0" applyNumberFormat="0" applyBorder="0" applyAlignment="0" applyProtection="0">
      <alignment vertical="center"/>
    </xf>
    <xf numFmtId="0" fontId="46" fillId="6" borderId="0" applyNumberFormat="0" applyBorder="0" applyAlignment="0" applyProtection="0">
      <alignment vertical="center"/>
    </xf>
    <xf numFmtId="204" fontId="1" fillId="0" borderId="1">
      <alignment vertical="center"/>
      <protection locked="0"/>
    </xf>
    <xf numFmtId="0" fontId="46" fillId="12" borderId="0" applyNumberFormat="0" applyBorder="0" applyAlignment="0" applyProtection="0">
      <alignment vertical="center"/>
    </xf>
    <xf numFmtId="0" fontId="46" fillId="12" borderId="0" applyNumberFormat="0" applyBorder="0" applyAlignment="0" applyProtection="0">
      <alignment vertical="center"/>
    </xf>
    <xf numFmtId="0" fontId="46" fillId="29" borderId="0" applyNumberFormat="0" applyBorder="0" applyAlignment="0" applyProtection="0">
      <alignment vertical="center"/>
    </xf>
    <xf numFmtId="0" fontId="46" fillId="12" borderId="0" applyNumberFormat="0" applyBorder="0" applyAlignment="0" applyProtection="0">
      <alignment vertical="center"/>
    </xf>
    <xf numFmtId="0" fontId="46" fillId="11" borderId="0" applyNumberFormat="0" applyBorder="0" applyAlignment="0" applyProtection="0">
      <alignment vertical="center"/>
    </xf>
    <xf numFmtId="14" fontId="74" fillId="0" borderId="0">
      <alignment horizontal="center" wrapText="1"/>
      <protection locked="0"/>
    </xf>
    <xf numFmtId="0" fontId="46" fillId="11" borderId="0" applyNumberFormat="0" applyBorder="0" applyAlignment="0" applyProtection="0">
      <alignment vertical="center"/>
    </xf>
    <xf numFmtId="14" fontId="74" fillId="0" borderId="0">
      <alignment horizontal="center" vertical="center" wrapText="1"/>
      <protection locked="0"/>
    </xf>
    <xf numFmtId="0" fontId="46" fillId="11" borderId="0" applyNumberFormat="0" applyBorder="0" applyAlignment="0" applyProtection="0">
      <alignment vertical="center"/>
    </xf>
    <xf numFmtId="0" fontId="61" fillId="2" borderId="0" applyNumberFormat="0" applyBorder="0" applyAlignment="0" applyProtection="0">
      <alignment vertical="center"/>
    </xf>
    <xf numFmtId="0" fontId="29" fillId="15" borderId="0" applyNumberFormat="0" applyBorder="0" applyAlignment="0" applyProtection="0"/>
    <xf numFmtId="0" fontId="46" fillId="11" borderId="0" applyNumberFormat="0" applyBorder="0" applyAlignment="0" applyProtection="0">
      <alignment vertical="center"/>
    </xf>
    <xf numFmtId="0" fontId="61" fillId="2" borderId="0" applyNumberFormat="0" applyBorder="0" applyAlignment="0" applyProtection="0">
      <alignment vertical="center"/>
    </xf>
    <xf numFmtId="0" fontId="41" fillId="0" borderId="0">
      <alignment vertical="center"/>
      <protection locked="0"/>
    </xf>
    <xf numFmtId="0" fontId="82" fillId="8" borderId="0" applyNumberFormat="0" applyBorder="0" applyAlignment="0" applyProtection="0"/>
    <xf numFmtId="0" fontId="46" fillId="11" borderId="0" applyNumberFormat="0" applyBorder="0" applyAlignment="0" applyProtection="0">
      <alignment vertical="center"/>
    </xf>
    <xf numFmtId="14" fontId="74" fillId="0" borderId="0">
      <alignment horizontal="center" wrapText="1"/>
      <protection locked="0"/>
    </xf>
    <xf numFmtId="0" fontId="46" fillId="16" borderId="0" applyNumberFormat="0" applyBorder="0" applyAlignment="0" applyProtection="0">
      <alignment vertical="center"/>
    </xf>
    <xf numFmtId="0" fontId="46" fillId="25" borderId="0" applyNumberFormat="0" applyBorder="0" applyAlignment="0" applyProtection="0">
      <alignment vertical="center"/>
    </xf>
    <xf numFmtId="0" fontId="29" fillId="9" borderId="0" applyNumberFormat="0" applyBorder="0" applyAlignment="0" applyProtection="0"/>
    <xf numFmtId="0" fontId="113" fillId="0" borderId="0">
      <alignment vertical="center"/>
    </xf>
    <xf numFmtId="0" fontId="46" fillId="27" borderId="0" applyNumberFormat="0" applyBorder="0" applyAlignment="0" applyProtection="0">
      <alignment vertical="center"/>
    </xf>
    <xf numFmtId="0" fontId="46" fillId="25" borderId="0" applyNumberFormat="0" applyBorder="0" applyAlignment="0" applyProtection="0">
      <alignment vertical="center"/>
    </xf>
    <xf numFmtId="0" fontId="66" fillId="7"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27" borderId="0" applyNumberFormat="0" applyBorder="0" applyAlignment="0" applyProtection="0">
      <alignment vertical="center"/>
    </xf>
    <xf numFmtId="0" fontId="46" fillId="27" borderId="0" applyNumberFormat="0" applyBorder="0" applyAlignment="0" applyProtection="0">
      <alignment vertical="center"/>
    </xf>
    <xf numFmtId="0" fontId="91" fillId="0" borderId="0"/>
    <xf numFmtId="0" fontId="46" fillId="27" borderId="0" applyNumberFormat="0" applyBorder="0" applyAlignment="0" applyProtection="0">
      <alignment vertical="center"/>
    </xf>
    <xf numFmtId="0" fontId="46" fillId="27" borderId="0" applyNumberFormat="0" applyBorder="0" applyAlignment="0" applyProtection="0">
      <alignment vertical="center"/>
    </xf>
    <xf numFmtId="0" fontId="38" fillId="16" borderId="0" applyNumberFormat="0" applyBorder="0" applyAlignment="0" applyProtection="0">
      <alignment vertical="center"/>
    </xf>
    <xf numFmtId="0" fontId="38" fillId="27" borderId="0" applyNumberFormat="0" applyBorder="0" applyAlignment="0" applyProtection="0">
      <alignment vertical="center"/>
    </xf>
    <xf numFmtId="0" fontId="39" fillId="8" borderId="0" applyNumberFormat="0" applyBorder="0" applyAlignment="0" applyProtection="0">
      <alignment vertical="center"/>
    </xf>
    <xf numFmtId="0" fontId="41" fillId="0" borderId="0">
      <protection locked="0"/>
    </xf>
    <xf numFmtId="0" fontId="37" fillId="2" borderId="0" applyNumberFormat="0" applyBorder="0" applyAlignment="0" applyProtection="0">
      <alignment vertical="center"/>
    </xf>
    <xf numFmtId="0" fontId="29" fillId="15" borderId="0" applyNumberFormat="0" applyBorder="0" applyAlignment="0" applyProtection="0"/>
    <xf numFmtId="0" fontId="29" fillId="15" borderId="0" applyNumberFormat="0" applyBorder="0" applyAlignment="0" applyProtection="0">
      <alignment vertical="center"/>
    </xf>
    <xf numFmtId="0" fontId="29" fillId="15" borderId="0" applyNumberFormat="0" applyBorder="0" applyAlignment="0" applyProtection="0"/>
    <xf numFmtId="0" fontId="47" fillId="7" borderId="0" applyNumberFormat="0" applyBorder="0" applyAlignment="0" applyProtection="0">
      <alignment vertical="center"/>
    </xf>
    <xf numFmtId="0" fontId="29" fillId="15" borderId="0" applyNumberFormat="0" applyBorder="0" applyAlignment="0" applyProtection="0">
      <alignment vertical="center"/>
    </xf>
    <xf numFmtId="0" fontId="47" fillId="7" borderId="0" applyNumberFormat="0" applyBorder="0" applyAlignment="0" applyProtection="0">
      <alignment vertical="center"/>
    </xf>
    <xf numFmtId="0" fontId="29" fillId="15" borderId="0" applyNumberFormat="0" applyBorder="0" applyAlignment="0" applyProtection="0">
      <alignment vertical="center"/>
    </xf>
    <xf numFmtId="0" fontId="50" fillId="8" borderId="0" applyNumberFormat="0" applyBorder="0" applyAlignment="0" applyProtection="0">
      <alignment vertical="center"/>
    </xf>
    <xf numFmtId="0" fontId="47" fillId="7" borderId="0" applyNumberFormat="0" applyBorder="0" applyAlignment="0" applyProtection="0">
      <alignment vertical="center"/>
    </xf>
    <xf numFmtId="0" fontId="29" fillId="15" borderId="0" applyNumberFormat="0" applyBorder="0" applyAlignment="0" applyProtection="0"/>
    <xf numFmtId="0" fontId="47" fillId="7" borderId="0" applyNumberFormat="0" applyBorder="0" applyAlignment="0" applyProtection="0">
      <alignment vertical="center"/>
    </xf>
    <xf numFmtId="0" fontId="29" fillId="15" borderId="0" applyNumberFormat="0" applyBorder="0" applyAlignment="0" applyProtection="0"/>
    <xf numFmtId="0" fontId="39" fillId="8" borderId="0" applyNumberFormat="0" applyBorder="0" applyAlignment="0" applyProtection="0">
      <alignment vertical="center"/>
    </xf>
    <xf numFmtId="0" fontId="29" fillId="15" borderId="0" applyNumberFormat="0" applyBorder="0" applyAlignment="0" applyProtection="0"/>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45" fillId="10" borderId="0" applyNumberFormat="0" applyBorder="0" applyAlignment="0" applyProtection="0"/>
    <xf numFmtId="0" fontId="45" fillId="10" borderId="0" applyNumberFormat="0" applyBorder="0" applyAlignment="0" applyProtection="0"/>
    <xf numFmtId="0" fontId="46" fillId="2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37" fillId="2"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37" fillId="2"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xf numFmtId="0" fontId="37" fillId="2" borderId="0" applyNumberFormat="0" applyBorder="0" applyAlignment="0" applyProtection="0">
      <alignment vertical="center"/>
    </xf>
    <xf numFmtId="0" fontId="45" fillId="10" borderId="0" applyNumberFormat="0" applyBorder="0" applyAlignment="0" applyProtection="0"/>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37" fillId="2" borderId="0" applyNumberFormat="0" applyBorder="0" applyAlignment="0" applyProtection="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33" fillId="0" borderId="0">
      <alignment vertical="center"/>
    </xf>
    <xf numFmtId="0" fontId="46" fillId="19" borderId="0" applyNumberFormat="0" applyBorder="0" applyAlignment="0" applyProtection="0">
      <alignment vertical="center"/>
    </xf>
    <xf numFmtId="0" fontId="33" fillId="0" borderId="0">
      <alignment vertical="center"/>
    </xf>
    <xf numFmtId="43" fontId="70" fillId="0" borderId="0" applyFont="0" applyFill="0" applyBorder="0" applyAlignment="0" applyProtection="0">
      <alignment vertical="center"/>
    </xf>
    <xf numFmtId="0" fontId="46" fillId="19" borderId="0" applyNumberFormat="0" applyBorder="0" applyAlignment="0" applyProtection="0">
      <alignment vertical="center"/>
    </xf>
    <xf numFmtId="0" fontId="33" fillId="0" borderId="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81" fillId="13" borderId="1" applyNumberFormat="0" applyBorder="0" applyAlignment="0" applyProtection="0">
      <alignment vertical="center"/>
    </xf>
    <xf numFmtId="0" fontId="37" fillId="14" borderId="0" applyNumberFormat="0" applyBorder="0" applyAlignment="0" applyProtection="0">
      <alignment vertical="center"/>
    </xf>
    <xf numFmtId="0" fontId="46" fillId="19" borderId="0" applyNumberFormat="0" applyBorder="0" applyAlignment="0" applyProtection="0">
      <alignment vertical="center"/>
    </xf>
    <xf numFmtId="0" fontId="46" fillId="25"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xf numFmtId="43" fontId="33" fillId="0" borderId="0" applyFont="0" applyFill="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xf numFmtId="0" fontId="29" fillId="9" borderId="0" applyNumberFormat="0" applyBorder="0" applyAlignment="0" applyProtection="0">
      <alignment vertical="center"/>
    </xf>
    <xf numFmtId="0" fontId="33" fillId="0" borderId="0">
      <alignment vertical="center"/>
    </xf>
    <xf numFmtId="41" fontId="113" fillId="0" borderId="0" applyFont="0" applyFill="0" applyBorder="0" applyAlignment="0" applyProtection="0">
      <alignment vertical="center"/>
    </xf>
    <xf numFmtId="0" fontId="76" fillId="22" borderId="14" applyNumberFormat="0" applyAlignment="0" applyProtection="0">
      <alignment vertical="center"/>
    </xf>
    <xf numFmtId="0" fontId="29" fillId="9" borderId="0" applyNumberFormat="0" applyBorder="0" applyAlignment="0" applyProtection="0">
      <alignment vertical="center"/>
    </xf>
    <xf numFmtId="41" fontId="113" fillId="0" borderId="0" applyFont="0" applyFill="0" applyBorder="0" applyAlignment="0" applyProtection="0">
      <alignment vertical="center"/>
    </xf>
    <xf numFmtId="0" fontId="46" fillId="25" borderId="0" applyNumberFormat="0" applyBorder="0" applyAlignment="0" applyProtection="0">
      <alignment vertical="center"/>
    </xf>
    <xf numFmtId="0" fontId="29" fillId="9" borderId="0" applyNumberFormat="0" applyBorder="0" applyAlignment="0" applyProtection="0">
      <alignment vertical="center"/>
    </xf>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alignment vertical="center"/>
    </xf>
    <xf numFmtId="0" fontId="45" fillId="17" borderId="0" applyNumberFormat="0" applyBorder="0" applyAlignment="0" applyProtection="0">
      <alignment vertical="center"/>
    </xf>
    <xf numFmtId="0" fontId="45" fillId="17" borderId="0" applyNumberFormat="0" applyBorder="0" applyAlignment="0" applyProtection="0">
      <alignment vertical="center"/>
    </xf>
    <xf numFmtId="0" fontId="45" fillId="17" borderId="0" applyNumberFormat="0" applyBorder="0" applyAlignment="0" applyProtection="0"/>
    <xf numFmtId="0" fontId="46" fillId="25" borderId="0" applyNumberFormat="0" applyBorder="0" applyAlignment="0" applyProtection="0">
      <alignment vertical="center"/>
    </xf>
    <xf numFmtId="0" fontId="37" fillId="2"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113" fillId="13" borderId="16" applyNumberFormat="0" applyFont="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81" fillId="13" borderId="1" applyNumberFormat="0" applyBorder="0" applyAlignment="0" applyProtection="0"/>
    <xf numFmtId="0" fontId="113" fillId="0" borderId="0">
      <alignment vertical="center"/>
    </xf>
    <xf numFmtId="0" fontId="37" fillId="2"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49" fillId="7" borderId="0" applyNumberFormat="0" applyBorder="0" applyAlignment="0" applyProtection="0">
      <alignment vertical="center"/>
    </xf>
    <xf numFmtId="0" fontId="46" fillId="25" borderId="0" applyNumberFormat="0" applyBorder="0" applyAlignment="0" applyProtection="0">
      <alignment vertical="center"/>
    </xf>
    <xf numFmtId="0" fontId="49" fillId="7" borderId="0" applyNumberFormat="0" applyBorder="0" applyAlignment="0" applyProtection="0">
      <alignment vertical="center"/>
    </xf>
    <xf numFmtId="0" fontId="46" fillId="25" borderId="0" applyNumberFormat="0" applyBorder="0" applyAlignment="0" applyProtection="0">
      <alignment vertical="center"/>
    </xf>
    <xf numFmtId="0" fontId="49" fillId="7" borderId="0" applyNumberFormat="0" applyBorder="0" applyAlignment="0" applyProtection="0">
      <alignment vertical="center"/>
    </xf>
    <xf numFmtId="0" fontId="46" fillId="25" borderId="0" applyNumberFormat="0" applyBorder="0" applyAlignment="0" applyProtection="0">
      <alignment vertical="center"/>
    </xf>
    <xf numFmtId="0" fontId="49" fillId="7" borderId="0" applyNumberFormat="0" applyBorder="0" applyAlignment="0" applyProtection="0">
      <alignment vertical="center"/>
    </xf>
    <xf numFmtId="0" fontId="46" fillId="25" borderId="0" applyNumberFormat="0" applyBorder="0" applyAlignment="0" applyProtection="0">
      <alignment vertical="center"/>
    </xf>
    <xf numFmtId="0" fontId="47" fillId="7" borderId="0" applyNumberFormat="0" applyBorder="0" applyAlignment="0" applyProtection="0">
      <alignment vertical="center"/>
    </xf>
    <xf numFmtId="0" fontId="46" fillId="25" borderId="0" applyNumberFormat="0" applyBorder="0" applyAlignment="0" applyProtection="0">
      <alignment vertical="center"/>
    </xf>
    <xf numFmtId="0" fontId="47" fillId="7" borderId="0" applyNumberFormat="0" applyBorder="0" applyAlignment="0" applyProtection="0">
      <alignment vertical="center"/>
    </xf>
    <xf numFmtId="0" fontId="113" fillId="0" borderId="0">
      <alignment vertical="center"/>
    </xf>
    <xf numFmtId="0" fontId="46" fillId="25" borderId="0" applyNumberFormat="0" applyBorder="0" applyAlignment="0" applyProtection="0">
      <alignment vertical="center"/>
    </xf>
    <xf numFmtId="0" fontId="113" fillId="0" borderId="0">
      <alignment vertical="center"/>
    </xf>
    <xf numFmtId="0" fontId="46" fillId="25" borderId="0" applyNumberFormat="0" applyBorder="0" applyAlignment="0" applyProtection="0">
      <alignment vertical="center"/>
    </xf>
    <xf numFmtId="0" fontId="113" fillId="0" borderId="0"/>
    <xf numFmtId="0" fontId="46" fillId="25" borderId="0" applyNumberFormat="0" applyBorder="0" applyAlignment="0" applyProtection="0">
      <alignment vertical="center"/>
    </xf>
    <xf numFmtId="0" fontId="113" fillId="0" borderId="0"/>
    <xf numFmtId="0" fontId="46" fillId="25" borderId="0" applyNumberFormat="0" applyBorder="0" applyAlignment="0" applyProtection="0">
      <alignment vertical="center"/>
    </xf>
    <xf numFmtId="0" fontId="92" fillId="0" borderId="0" applyNumberFormat="0" applyFill="0" applyBorder="0" applyAlignment="0" applyProtection="0">
      <alignment vertical="center"/>
    </xf>
    <xf numFmtId="0" fontId="46" fillId="25" borderId="0" applyNumberFormat="0" applyBorder="0" applyAlignment="0" applyProtection="0">
      <alignment vertical="center"/>
    </xf>
    <xf numFmtId="0" fontId="45" fillId="31" borderId="0" applyNumberFormat="0" applyBorder="0" applyAlignment="0" applyProtection="0"/>
    <xf numFmtId="0" fontId="29" fillId="13"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29" fillId="13" borderId="0" applyNumberFormat="0" applyBorder="0" applyAlignment="0" applyProtection="0"/>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9" fillId="8"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xf numFmtId="0" fontId="37" fillId="2" borderId="0" applyNumberFormat="0" applyBorder="0" applyAlignment="0" applyProtection="0">
      <alignment vertical="center"/>
    </xf>
    <xf numFmtId="0" fontId="29" fillId="2" borderId="0" applyNumberFormat="0" applyBorder="0" applyAlignment="0" applyProtection="0"/>
    <xf numFmtId="0" fontId="79" fillId="0" borderId="0">
      <alignment vertical="center"/>
    </xf>
    <xf numFmtId="0" fontId="29" fillId="2" borderId="0" applyNumberFormat="0" applyBorder="0" applyAlignment="0" applyProtection="0">
      <alignment vertical="center"/>
    </xf>
    <xf numFmtId="0" fontId="29" fillId="2" borderId="0" applyNumberFormat="0" applyBorder="0" applyAlignment="0" applyProtection="0">
      <alignment vertical="center"/>
    </xf>
    <xf numFmtId="0" fontId="29" fillId="2" borderId="0" applyNumberFormat="0" applyBorder="0" applyAlignment="0" applyProtection="0">
      <alignment vertical="center"/>
    </xf>
    <xf numFmtId="0" fontId="29" fillId="2" borderId="0" applyNumberFormat="0" applyBorder="0" applyAlignment="0" applyProtection="0">
      <alignment vertical="center"/>
    </xf>
    <xf numFmtId="199" fontId="60" fillId="20" borderId="0">
      <alignment vertical="center"/>
    </xf>
    <xf numFmtId="0" fontId="33" fillId="30" borderId="0">
      <alignment horizontal="left" vertical="center"/>
    </xf>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alignment vertical="center"/>
    </xf>
    <xf numFmtId="0" fontId="29" fillId="2" borderId="0" applyNumberFormat="0" applyBorder="0" applyAlignment="0" applyProtection="0">
      <alignment vertical="center"/>
    </xf>
    <xf numFmtId="0" fontId="29" fillId="2" borderId="0" applyNumberFormat="0" applyBorder="0" applyAlignment="0" applyProtection="0">
      <alignment vertical="center"/>
    </xf>
    <xf numFmtId="209" fontId="113" fillId="0" borderId="0" applyFont="0" applyFill="0" applyBorder="0" applyAlignment="0" applyProtection="0"/>
    <xf numFmtId="0" fontId="29" fillId="2" borderId="0" applyNumberFormat="0" applyBorder="0" applyAlignment="0" applyProtection="0">
      <alignment vertical="center"/>
    </xf>
    <xf numFmtId="0" fontId="29" fillId="2" borderId="0" applyNumberFormat="0" applyBorder="0" applyAlignment="0" applyProtection="0"/>
    <xf numFmtId="0" fontId="45" fillId="9" borderId="0" applyNumberFormat="0" applyBorder="0" applyAlignment="0" applyProtection="0"/>
    <xf numFmtId="0" fontId="37" fillId="2" borderId="0" applyNumberFormat="0" applyBorder="0" applyAlignment="0" applyProtection="0">
      <alignment vertical="center"/>
    </xf>
    <xf numFmtId="0" fontId="45" fillId="9" borderId="0" applyNumberFormat="0" applyBorder="0" applyAlignment="0" applyProtection="0"/>
    <xf numFmtId="0" fontId="37" fillId="2" borderId="0" applyNumberFormat="0" applyBorder="0" applyAlignment="0" applyProtection="0">
      <alignment vertical="center"/>
    </xf>
    <xf numFmtId="0" fontId="45" fillId="9" borderId="0" applyNumberFormat="0" applyBorder="0" applyAlignment="0" applyProtection="0"/>
    <xf numFmtId="0" fontId="37" fillId="2" borderId="0" applyNumberFormat="0" applyBorder="0" applyAlignment="0" applyProtection="0">
      <alignment vertical="center"/>
    </xf>
    <xf numFmtId="0" fontId="45" fillId="9" borderId="0" applyNumberFormat="0" applyBorder="0" applyAlignment="0" applyProtection="0"/>
    <xf numFmtId="9" fontId="113" fillId="0" borderId="0" applyFont="0" applyFill="0" applyBorder="0" applyAlignment="0" applyProtection="0">
      <alignment vertical="center"/>
    </xf>
    <xf numFmtId="0" fontId="37" fillId="2" borderId="0" applyNumberFormat="0" applyBorder="0" applyAlignment="0" applyProtection="0">
      <alignment vertical="center"/>
    </xf>
    <xf numFmtId="0" fontId="45" fillId="9" borderId="0" applyNumberFormat="0" applyBorder="0" applyAlignment="0" applyProtection="0"/>
    <xf numFmtId="0" fontId="37" fillId="2" borderId="0" applyNumberFormat="0" applyBorder="0" applyAlignment="0" applyProtection="0">
      <alignment vertical="center"/>
    </xf>
    <xf numFmtId="0" fontId="45" fillId="9" borderId="0" applyNumberFormat="0" applyBorder="0" applyAlignment="0" applyProtection="0">
      <alignment vertical="center"/>
    </xf>
    <xf numFmtId="0" fontId="37" fillId="2"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39" fillId="7"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51" fillId="2" borderId="0" applyNumberFormat="0" applyBorder="0" applyAlignment="0" applyProtection="0"/>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113" fillId="0" borderId="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46" fillId="29"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45" fillId="17" borderId="0" applyNumberFormat="0" applyBorder="0" applyAlignment="0" applyProtection="0"/>
    <xf numFmtId="0" fontId="113" fillId="0" borderId="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29" fillId="15" borderId="0" applyNumberFormat="0" applyBorder="0" applyAlignment="0" applyProtection="0"/>
    <xf numFmtId="0" fontId="39" fillId="8" borderId="0" applyNumberFormat="0" applyBorder="0" applyAlignment="0" applyProtection="0">
      <alignment vertical="center"/>
    </xf>
    <xf numFmtId="0" fontId="66" fillId="7"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51" fillId="2" borderId="0" applyNumberFormat="0" applyBorder="0" applyAlignment="0" applyProtection="0"/>
    <xf numFmtId="0" fontId="29" fillId="15" borderId="0" applyNumberFormat="0" applyBorder="0" applyAlignment="0" applyProtection="0">
      <alignment vertical="center"/>
    </xf>
    <xf numFmtId="0" fontId="29" fillId="15" borderId="0" applyNumberFormat="0" applyBorder="0" applyAlignment="0" applyProtection="0"/>
    <xf numFmtId="0" fontId="29" fillId="15" borderId="0" applyNumberFormat="0" applyBorder="0" applyAlignment="0" applyProtection="0"/>
    <xf numFmtId="0" fontId="113" fillId="0" borderId="0">
      <alignment vertical="center"/>
    </xf>
    <xf numFmtId="0" fontId="29" fillId="15" borderId="0" applyNumberFormat="0" applyBorder="0" applyAlignment="0" applyProtection="0"/>
    <xf numFmtId="0" fontId="113" fillId="0" borderId="0">
      <alignment vertical="center"/>
    </xf>
    <xf numFmtId="0" fontId="29" fillId="15" borderId="0" applyNumberFormat="0" applyBorder="0" applyAlignment="0" applyProtection="0"/>
    <xf numFmtId="0" fontId="113" fillId="0" borderId="0">
      <alignment vertical="center"/>
    </xf>
    <xf numFmtId="0" fontId="68" fillId="14"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66" fillId="7" borderId="0" applyNumberFormat="0" applyBorder="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xf numFmtId="0" fontId="29" fillId="9" borderId="0" applyNumberFormat="0" applyBorder="0" applyAlignment="0" applyProtection="0"/>
    <xf numFmtId="0" fontId="82" fillId="8" borderId="0" applyNumberFormat="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alignment vertical="center"/>
    </xf>
    <xf numFmtId="0" fontId="29" fillId="9" borderId="0" applyNumberFormat="0" applyBorder="0" applyAlignment="0" applyProtection="0"/>
    <xf numFmtId="0" fontId="82" fillId="8" borderId="0" applyNumberFormat="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alignment vertical="center"/>
    </xf>
    <xf numFmtId="0" fontId="29" fillId="9" borderId="0" applyNumberFormat="0" applyBorder="0" applyAlignment="0" applyProtection="0"/>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alignment vertical="center"/>
    </xf>
    <xf numFmtId="0" fontId="29" fillId="9" borderId="0" applyNumberFormat="0" applyBorder="0" applyAlignment="0" applyProtection="0">
      <alignment vertical="center"/>
    </xf>
    <xf numFmtId="0" fontId="39" fillId="8" borderId="0" applyNumberFormat="0" applyBorder="0" applyAlignment="0" applyProtection="0">
      <alignment vertical="center"/>
    </xf>
    <xf numFmtId="0" fontId="29" fillId="9" borderId="0" applyNumberFormat="0" applyBorder="0" applyAlignment="0" applyProtection="0">
      <alignment vertical="center"/>
    </xf>
    <xf numFmtId="43" fontId="113" fillId="0" borderId="0" applyFont="0" applyFill="0" applyBorder="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43" fontId="113" fillId="0" borderId="0" applyFont="0" applyFill="0" applyBorder="0" applyAlignment="0" applyProtection="0">
      <alignment vertical="center"/>
    </xf>
    <xf numFmtId="0" fontId="29" fillId="9" borderId="0" applyNumberFormat="0" applyBorder="0" applyAlignment="0" applyProtection="0"/>
    <xf numFmtId="0" fontId="45" fillId="9" borderId="0" applyNumberFormat="0" applyBorder="0" applyAlignment="0" applyProtection="0"/>
    <xf numFmtId="206" fontId="113" fillId="0" borderId="0" applyFont="0" applyFill="0" applyBorder="0" applyAlignment="0" applyProtection="0"/>
    <xf numFmtId="0" fontId="61" fillId="2" borderId="0" applyNumberFormat="0" applyBorder="0" applyAlignment="0" applyProtection="0">
      <alignment vertical="center"/>
    </xf>
    <xf numFmtId="0" fontId="45" fillId="9" borderId="0" applyNumberFormat="0" applyBorder="0" applyAlignment="0" applyProtection="0"/>
    <xf numFmtId="0" fontId="45" fillId="9" borderId="0" applyNumberFormat="0" applyBorder="0" applyAlignment="0" applyProtection="0"/>
    <xf numFmtId="0" fontId="46" fillId="16" borderId="0" applyNumberFormat="0" applyBorder="0" applyAlignment="0" applyProtection="0">
      <alignment vertical="center"/>
    </xf>
    <xf numFmtId="0" fontId="45" fillId="9" borderId="0" applyNumberFormat="0" applyBorder="0" applyAlignment="0" applyProtection="0"/>
    <xf numFmtId="0" fontId="45" fillId="9" borderId="0" applyNumberFormat="0" applyBorder="0" applyAlignment="0" applyProtection="0"/>
    <xf numFmtId="15" fontId="113" fillId="0" borderId="0" applyFont="0" applyFill="0" applyBorder="0" applyAlignment="0" applyProtection="0">
      <alignment vertical="center"/>
    </xf>
    <xf numFmtId="0" fontId="37" fillId="2" borderId="0" applyNumberFormat="0" applyBorder="0" applyAlignment="0" applyProtection="0">
      <alignment vertical="center"/>
    </xf>
    <xf numFmtId="0" fontId="45" fillId="9" borderId="0" applyNumberFormat="0" applyBorder="0" applyAlignment="0" applyProtection="0">
      <alignment vertical="center"/>
    </xf>
    <xf numFmtId="0" fontId="113" fillId="32" borderId="0" applyNumberFormat="0" applyFont="0" applyBorder="0" applyAlignment="0" applyProtection="0"/>
    <xf numFmtId="0" fontId="45" fillId="9" borderId="0" applyNumberFormat="0" applyBorder="0" applyAlignment="0" applyProtection="0">
      <alignment vertical="center"/>
    </xf>
    <xf numFmtId="0" fontId="113" fillId="32" borderId="0" applyNumberFormat="0" applyFont="0" applyBorder="0" applyAlignment="0" applyProtection="0">
      <alignment vertical="center"/>
    </xf>
    <xf numFmtId="0" fontId="45" fillId="9" borderId="0" applyNumberFormat="0" applyBorder="0" applyAlignment="0" applyProtection="0">
      <alignment vertical="center"/>
    </xf>
    <xf numFmtId="0" fontId="45" fillId="23" borderId="0" applyNumberFormat="0" applyBorder="0" applyAlignment="0" applyProtection="0"/>
    <xf numFmtId="0" fontId="29" fillId="22" borderId="0" applyNumberFormat="0" applyBorder="0" applyAlignment="0" applyProtection="0">
      <alignment vertical="center"/>
    </xf>
    <xf numFmtId="0" fontId="113" fillId="32" borderId="0" applyNumberFormat="0" applyFont="0" applyBorder="0" applyAlignment="0" applyProtection="0">
      <alignment vertical="center"/>
    </xf>
    <xf numFmtId="0" fontId="45" fillId="9" borderId="0" applyNumberFormat="0" applyBorder="0" applyAlignment="0" applyProtection="0">
      <alignment vertical="center"/>
    </xf>
    <xf numFmtId="0" fontId="113" fillId="32" borderId="0" applyNumberFormat="0" applyFont="0" applyBorder="0" applyAlignment="0" applyProtection="0"/>
    <xf numFmtId="0" fontId="37" fillId="2" borderId="0" applyNumberFormat="0" applyBorder="0" applyAlignment="0" applyProtection="0">
      <alignment vertical="center"/>
    </xf>
    <xf numFmtId="0" fontId="45" fillId="9" borderId="0" applyNumberFormat="0" applyBorder="0" applyAlignment="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39" fillId="7"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59" fillId="0" borderId="21">
      <alignment horizont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67" fillId="0" borderId="15" applyNumberFormat="0" applyFill="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193" fontId="113" fillId="0" borderId="0" applyFont="0" applyFill="0" applyBorder="0" applyAlignment="0" applyProtection="0"/>
    <xf numFmtId="9" fontId="113" fillId="0" borderId="0" applyFont="0" applyFill="0" applyBorder="0" applyAlignment="0" applyProtection="0">
      <alignment vertical="center"/>
    </xf>
    <xf numFmtId="0" fontId="39" fillId="8" borderId="0" applyNumberFormat="0" applyBorder="0" applyAlignment="0" applyProtection="0">
      <alignment vertical="center"/>
    </xf>
    <xf numFmtId="0" fontId="113" fillId="0" borderId="0"/>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37" fillId="2" borderId="0" applyNumberFormat="0" applyBorder="0" applyAlignment="0" applyProtection="0">
      <alignment vertical="center"/>
    </xf>
    <xf numFmtId="0" fontId="46" fillId="11" borderId="0" applyNumberFormat="0" applyBorder="0" applyAlignment="0" applyProtection="0">
      <alignment vertical="center"/>
    </xf>
    <xf numFmtId="0" fontId="51" fillId="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51" fillId="2" borderId="0" applyNumberFormat="0" applyBorder="0" applyAlignment="0" applyProtection="0">
      <alignment vertical="center"/>
    </xf>
    <xf numFmtId="0" fontId="46" fillId="11" borderId="0" applyNumberFormat="0" applyBorder="0" applyAlignment="0" applyProtection="0">
      <alignment vertical="center"/>
    </xf>
    <xf numFmtId="214" fontId="113" fillId="0" borderId="0" applyFont="0" applyFill="0" applyBorder="0" applyAlignment="0" applyProtection="0">
      <alignment vertical="center"/>
    </xf>
    <xf numFmtId="0" fontId="46" fillId="11" borderId="0" applyNumberFormat="0" applyBorder="0" applyAlignment="0" applyProtection="0">
      <alignment vertical="center"/>
    </xf>
    <xf numFmtId="0" fontId="46" fillId="16" borderId="0" applyNumberFormat="0" applyBorder="0" applyAlignment="0" applyProtection="0">
      <alignment vertical="center"/>
    </xf>
    <xf numFmtId="0" fontId="37" fillId="2" borderId="0" applyNumberFormat="0" applyBorder="0" applyAlignment="0" applyProtection="0">
      <alignment vertical="center"/>
    </xf>
    <xf numFmtId="0" fontId="29" fillId="14" borderId="0" applyNumberFormat="0" applyBorder="0" applyAlignment="0" applyProtection="0"/>
    <xf numFmtId="0" fontId="29" fillId="14" borderId="0" applyNumberFormat="0" applyBorder="0" applyAlignment="0" applyProtection="0">
      <alignment vertical="center"/>
    </xf>
    <xf numFmtId="0" fontId="39" fillId="8" borderId="0" applyNumberFormat="0" applyBorder="0" applyAlignment="0" applyProtection="0">
      <alignment vertical="center"/>
    </xf>
    <xf numFmtId="0" fontId="29" fillId="14"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29" fillId="14"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29" fillId="14" borderId="0" applyNumberFormat="0" applyBorder="0" applyAlignment="0" applyProtection="0">
      <alignment vertical="center"/>
    </xf>
    <xf numFmtId="4" fontId="113" fillId="0" borderId="0" applyFont="0" applyFill="0" applyBorder="0" applyAlignment="0" applyProtection="0"/>
    <xf numFmtId="0" fontId="39" fillId="8"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4" fontId="113" fillId="0" borderId="0" applyFont="0" applyFill="0" applyBorder="0" applyAlignment="0" applyProtection="0">
      <alignment vertical="center"/>
    </xf>
    <xf numFmtId="0" fontId="113" fillId="0" borderId="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113" fillId="0" borderId="0" applyFont="0" applyFill="0" applyBorder="0" applyAlignment="0" applyProtection="0"/>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113" fillId="0" borderId="0">
      <alignment vertical="center"/>
    </xf>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alignment vertical="center"/>
    </xf>
    <xf numFmtId="0" fontId="37" fillId="2" borderId="0" applyNumberFormat="0" applyBorder="0" applyAlignment="0" applyProtection="0">
      <alignment vertical="center"/>
    </xf>
    <xf numFmtId="0" fontId="29" fillId="15" borderId="0" applyNumberFormat="0" applyBorder="0" applyAlignment="0" applyProtection="0">
      <alignment vertical="center"/>
    </xf>
    <xf numFmtId="0" fontId="69" fillId="0" borderId="0" applyProtection="0"/>
    <xf numFmtId="0" fontId="37" fillId="2" borderId="0" applyNumberFormat="0" applyBorder="0" applyAlignment="0" applyProtection="0">
      <alignment vertical="center"/>
    </xf>
    <xf numFmtId="0" fontId="29" fillId="15" borderId="0" applyNumberFormat="0" applyBorder="0" applyAlignment="0" applyProtection="0">
      <alignment vertical="center"/>
    </xf>
    <xf numFmtId="0" fontId="69" fillId="0" borderId="0" applyProtection="0">
      <alignment vertical="center"/>
    </xf>
    <xf numFmtId="0" fontId="37" fillId="2" borderId="0" applyNumberFormat="0" applyBorder="0" applyAlignment="0" applyProtection="0">
      <alignment vertical="center"/>
    </xf>
    <xf numFmtId="0" fontId="29" fillId="15" borderId="0" applyNumberFormat="0" applyBorder="0" applyAlignment="0" applyProtection="0">
      <alignment vertical="center"/>
    </xf>
    <xf numFmtId="0" fontId="73" fillId="0" borderId="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29" fillId="15" borderId="0" applyNumberFormat="0" applyBorder="0" applyAlignment="0" applyProtection="0"/>
    <xf numFmtId="0" fontId="37" fillId="2" borderId="0" applyNumberFormat="0" applyBorder="0" applyAlignment="0" applyProtection="0">
      <alignment vertical="center"/>
    </xf>
    <xf numFmtId="0" fontId="29" fillId="15" borderId="0" applyNumberFormat="0" applyBorder="0" applyAlignment="0" applyProtection="0"/>
    <xf numFmtId="0" fontId="29" fillId="15" borderId="0" applyNumberFormat="0" applyBorder="0" applyAlignment="0" applyProtection="0"/>
    <xf numFmtId="0" fontId="29" fillId="0" borderId="0">
      <alignment vertical="center"/>
    </xf>
    <xf numFmtId="0" fontId="29" fillId="15" borderId="0" applyNumberFormat="0" applyBorder="0" applyAlignment="0" applyProtection="0"/>
    <xf numFmtId="0" fontId="29" fillId="15" borderId="0" applyNumberFormat="0" applyBorder="0" applyAlignment="0" applyProtection="0">
      <alignment vertical="center"/>
    </xf>
    <xf numFmtId="0" fontId="49" fillId="7" borderId="0" applyNumberFormat="0" applyBorder="0" applyAlignment="0" applyProtection="0">
      <alignment vertical="center"/>
    </xf>
    <xf numFmtId="0" fontId="29" fillId="15" borderId="0" applyNumberFormat="0" applyBorder="0" applyAlignment="0" applyProtection="0">
      <alignment vertical="center"/>
    </xf>
    <xf numFmtId="195" fontId="59" fillId="0" borderId="8" applyAlignment="0" applyProtection="0">
      <alignment vertical="center"/>
    </xf>
    <xf numFmtId="0" fontId="39" fillId="7"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xf numFmtId="0" fontId="99" fillId="0" borderId="0" applyNumberFormat="0" applyFill="0" applyBorder="0" applyAlignment="0" applyProtection="0">
      <alignment vertical="top"/>
      <protection locked="0"/>
    </xf>
    <xf numFmtId="0" fontId="49" fillId="7" borderId="0" applyNumberFormat="0" applyBorder="0" applyAlignment="0" applyProtection="0">
      <alignment vertical="center"/>
    </xf>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37" fillId="2" borderId="0" applyNumberFormat="0" applyBorder="0" applyAlignment="0" applyProtection="0">
      <alignment vertical="center"/>
    </xf>
    <xf numFmtId="0" fontId="45" fillId="10" borderId="0" applyNumberFormat="0" applyBorder="0" applyAlignment="0" applyProtection="0">
      <alignment vertical="center"/>
    </xf>
    <xf numFmtId="0" fontId="39" fillId="8" borderId="0" applyNumberFormat="0" applyBorder="0" applyAlignment="0" applyProtection="0">
      <alignment vertical="center"/>
    </xf>
    <xf numFmtId="0" fontId="45" fillId="10" borderId="0" applyNumberFormat="0" applyBorder="0" applyAlignment="0" applyProtection="0">
      <alignment vertical="center"/>
    </xf>
    <xf numFmtId="0" fontId="46" fillId="16" borderId="0" applyNumberFormat="0" applyBorder="0" applyAlignment="0" applyProtection="0">
      <alignment vertical="center"/>
    </xf>
    <xf numFmtId="41" fontId="113" fillId="0" borderId="0" applyFont="0" applyFill="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37" fillId="2"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10" fontId="113" fillId="0" borderId="0" applyFont="0" applyFill="0" applyBorder="0" applyAlignment="0" applyProtection="0"/>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46" fillId="16"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46" fillId="16"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16" borderId="0" applyNumberFormat="0" applyBorder="0" applyAlignment="0" applyProtection="0">
      <alignment vertical="center"/>
    </xf>
    <xf numFmtId="0" fontId="47" fillId="7" borderId="0" applyNumberFormat="0" applyBorder="0" applyAlignment="0" applyProtection="0">
      <alignment vertical="center"/>
    </xf>
    <xf numFmtId="0" fontId="90" fillId="0" borderId="15" applyNumberFormat="0" applyFill="0" applyAlignment="0" applyProtection="0">
      <alignment vertical="center"/>
    </xf>
    <xf numFmtId="0" fontId="46" fillId="16" borderId="0" applyNumberFormat="0" applyBorder="0" applyAlignment="0" applyProtection="0">
      <alignment vertical="center"/>
    </xf>
    <xf numFmtId="0" fontId="47" fillId="7" borderId="0" applyNumberFormat="0" applyBorder="0" applyAlignment="0" applyProtection="0">
      <alignment vertical="center"/>
    </xf>
    <xf numFmtId="0" fontId="90" fillId="0" borderId="15" applyNumberFormat="0" applyFill="0" applyAlignment="0" applyProtection="0">
      <alignment vertical="center"/>
    </xf>
    <xf numFmtId="0" fontId="46" fillId="16" borderId="0" applyNumberFormat="0" applyBorder="0" applyAlignment="0" applyProtection="0">
      <alignment vertical="center"/>
    </xf>
    <xf numFmtId="9" fontId="113" fillId="0" borderId="0" applyFont="0" applyFill="0" applyBorder="0" applyAlignment="0" applyProtection="0">
      <alignment vertical="center"/>
    </xf>
    <xf numFmtId="0" fontId="47" fillId="7" borderId="0" applyNumberFormat="0" applyBorder="0" applyAlignment="0" applyProtection="0">
      <alignment vertical="center"/>
    </xf>
    <xf numFmtId="0" fontId="113" fillId="0" borderId="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214" fontId="113" fillId="0" borderId="0" applyFont="0" applyFill="0" applyBorder="0" applyAlignment="0" applyProtection="0"/>
    <xf numFmtId="0" fontId="46" fillId="16"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51" fillId="14" borderId="0" applyNumberFormat="0" applyBorder="0" applyAlignment="0" applyProtection="0">
      <alignment vertical="center"/>
    </xf>
    <xf numFmtId="0" fontId="45" fillId="16" borderId="0" applyNumberFormat="0" applyBorder="0" applyAlignment="0" applyProtection="0"/>
    <xf numFmtId="0" fontId="46" fillId="18" borderId="0" applyNumberFormat="0" applyBorder="0" applyAlignment="0" applyProtection="0">
      <alignment vertical="center"/>
    </xf>
    <xf numFmtId="0" fontId="29" fillId="13" borderId="0" applyNumberFormat="0" applyBorder="0" applyAlignment="0" applyProtection="0"/>
    <xf numFmtId="0" fontId="51" fillId="14" borderId="0" applyNumberFormat="0" applyBorder="0" applyAlignment="0" applyProtection="0">
      <alignment vertical="center"/>
    </xf>
    <xf numFmtId="0" fontId="29" fillId="13" borderId="0" applyNumberFormat="0" applyBorder="0" applyAlignment="0" applyProtection="0">
      <alignment vertical="center"/>
    </xf>
    <xf numFmtId="0" fontId="51" fillId="14" borderId="0" applyNumberFormat="0" applyBorder="0" applyAlignment="0" applyProtection="0">
      <alignment vertical="center"/>
    </xf>
    <xf numFmtId="0" fontId="29" fillId="13" borderId="0" applyNumberFormat="0" applyBorder="0" applyAlignment="0" applyProtection="0">
      <alignment vertical="center"/>
    </xf>
    <xf numFmtId="0" fontId="113" fillId="13" borderId="16" applyNumberFormat="0" applyFont="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13" fillId="13" borderId="16" applyNumberFormat="0" applyFont="0" applyAlignment="0" applyProtection="0">
      <alignment vertical="center"/>
    </xf>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alignment vertical="center"/>
    </xf>
    <xf numFmtId="0" fontId="75" fillId="17" borderId="18" applyNumberFormat="0" applyAlignment="0" applyProtection="0">
      <alignment vertical="center"/>
    </xf>
    <xf numFmtId="0" fontId="29" fillId="13" borderId="0" applyNumberFormat="0" applyBorder="0" applyAlignment="0" applyProtection="0">
      <alignment vertical="center"/>
    </xf>
    <xf numFmtId="0" fontId="75" fillId="17" borderId="18" applyNumberFormat="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xf numFmtId="0" fontId="75" fillId="17" borderId="18" applyNumberFormat="0" applyAlignment="0" applyProtection="0">
      <alignment vertical="center"/>
    </xf>
    <xf numFmtId="0" fontId="29" fillId="22" borderId="0" applyNumberFormat="0" applyBorder="0" applyAlignment="0" applyProtection="0"/>
    <xf numFmtId="0" fontId="29" fillId="22" borderId="0" applyNumberFormat="0" applyBorder="0" applyAlignment="0" applyProtection="0">
      <alignment vertical="center"/>
    </xf>
    <xf numFmtId="0" fontId="40" fillId="0" borderId="6" applyNumberFormat="0" applyFill="0" applyProtection="0">
      <alignment horizontal="left" vertical="center"/>
    </xf>
    <xf numFmtId="0" fontId="29" fillId="22" borderId="0" applyNumberFormat="0" applyBorder="0" applyAlignment="0" applyProtection="0">
      <alignment vertical="center"/>
    </xf>
    <xf numFmtId="0" fontId="37" fillId="2" borderId="0" applyNumberFormat="0" applyBorder="0" applyAlignment="0" applyProtection="0">
      <alignment vertical="center"/>
    </xf>
    <xf numFmtId="0" fontId="29" fillId="22" borderId="0" applyNumberFormat="0" applyBorder="0" applyAlignment="0" applyProtection="0">
      <alignment vertical="center"/>
    </xf>
    <xf numFmtId="0" fontId="37" fillId="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5" fillId="2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6" fillId="18" borderId="0" applyNumberFormat="0" applyBorder="0" applyAlignment="0" applyProtection="0">
      <alignment vertical="center"/>
    </xf>
    <xf numFmtId="0" fontId="113" fillId="0" borderId="0">
      <alignment vertical="center"/>
    </xf>
    <xf numFmtId="0" fontId="46" fillId="18" borderId="0" applyNumberFormat="0" applyBorder="0" applyAlignment="0" applyProtection="0">
      <alignment vertical="center"/>
    </xf>
    <xf numFmtId="0" fontId="113" fillId="0" borderId="0"/>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38" fontId="113" fillId="0" borderId="0" applyFont="0" applyFill="0" applyBorder="0" applyAlignment="0" applyProtection="0"/>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113" fillId="0" borderId="0">
      <alignment vertical="center"/>
    </xf>
    <xf numFmtId="0" fontId="46" fillId="18" borderId="0" applyNumberFormat="0" applyBorder="0" applyAlignment="0" applyProtection="0">
      <alignment vertical="center"/>
    </xf>
    <xf numFmtId="0" fontId="113" fillId="0" borderId="0">
      <alignment vertical="center"/>
    </xf>
    <xf numFmtId="0" fontId="46" fillId="18" borderId="0" applyNumberFormat="0" applyBorder="0" applyAlignment="0" applyProtection="0">
      <alignment vertical="center"/>
    </xf>
    <xf numFmtId="0" fontId="113" fillId="0" borderId="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37" fillId="2"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7" fillId="7" borderId="0" applyNumberFormat="0" applyBorder="0" applyAlignment="0" applyProtection="0">
      <alignment vertical="center"/>
    </xf>
    <xf numFmtId="0" fontId="113" fillId="0" borderId="0"/>
    <xf numFmtId="0" fontId="46" fillId="18" borderId="0" applyNumberFormat="0" applyBorder="0" applyAlignment="0" applyProtection="0">
      <alignment vertical="center"/>
    </xf>
    <xf numFmtId="0" fontId="47" fillId="7"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37" fillId="2" borderId="0" applyNumberFormat="0" applyBorder="0" applyAlignment="0" applyProtection="0">
      <alignment vertical="center"/>
    </xf>
    <xf numFmtId="0" fontId="46" fillId="18" borderId="0" applyNumberFormat="0" applyBorder="0" applyAlignment="0" applyProtection="0">
      <alignment vertical="center"/>
    </xf>
    <xf numFmtId="0" fontId="37" fillId="2" borderId="0" applyNumberFormat="0" applyBorder="0" applyAlignment="0" applyProtection="0">
      <alignment vertical="center"/>
    </xf>
    <xf numFmtId="0" fontId="46" fillId="1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46" fillId="18" borderId="0" applyNumberFormat="0" applyBorder="0" applyAlignment="0" applyProtection="0">
      <alignment vertical="center"/>
    </xf>
    <xf numFmtId="214" fontId="113" fillId="0" borderId="0" applyFont="0" applyFill="0" applyBorder="0" applyAlignment="0" applyProtection="0">
      <alignment vertical="center"/>
    </xf>
    <xf numFmtId="0" fontId="46" fillId="18" borderId="0" applyNumberFormat="0" applyBorder="0" applyAlignment="0" applyProtection="0">
      <alignment vertical="center"/>
    </xf>
    <xf numFmtId="0" fontId="45" fillId="27" borderId="0" applyNumberFormat="0" applyBorder="0" applyAlignment="0" applyProtection="0"/>
    <xf numFmtId="0" fontId="74" fillId="0" borderId="0">
      <alignment horizontal="center" wrapText="1"/>
      <protection locked="0"/>
    </xf>
    <xf numFmtId="0" fontId="37" fillId="2" borderId="0" applyNumberFormat="0" applyBorder="0" applyAlignment="0" applyProtection="0">
      <alignment vertical="center"/>
    </xf>
    <xf numFmtId="0" fontId="74" fillId="0" borderId="0">
      <alignment horizontal="center" vertical="center" wrapText="1"/>
      <protection locked="0"/>
    </xf>
    <xf numFmtId="0" fontId="100" fillId="0" borderId="0" applyNumberFormat="0" applyFill="0" applyBorder="0" applyAlignment="0" applyProtection="0">
      <alignment vertical="center"/>
    </xf>
    <xf numFmtId="0" fontId="113" fillId="0" borderId="0" applyNumberFormat="0" applyFont="0" applyFill="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49" fillId="7"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113" fillId="0" borderId="0"/>
    <xf numFmtId="0" fontId="44"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7" fillId="14" borderId="0" applyNumberFormat="0" applyBorder="0" applyAlignment="0" applyProtection="0">
      <alignment vertical="center"/>
    </xf>
    <xf numFmtId="3" fontId="71" fillId="0" borderId="0"/>
    <xf numFmtId="3" fontId="71" fillId="0" borderId="0">
      <alignment vertical="center"/>
    </xf>
    <xf numFmtId="3" fontId="71" fillId="0" borderId="0"/>
    <xf numFmtId="3" fontId="71" fillId="0" borderId="0">
      <alignment vertical="center"/>
    </xf>
    <xf numFmtId="0" fontId="37" fillId="2" borderId="0" applyNumberFormat="0" applyBorder="0" applyAlignment="0" applyProtection="0">
      <alignment vertical="center"/>
    </xf>
    <xf numFmtId="195" fontId="59" fillId="0" borderId="8" applyAlignment="0" applyProtection="0"/>
    <xf numFmtId="0" fontId="113" fillId="0" borderId="0">
      <alignment vertical="center"/>
    </xf>
    <xf numFmtId="195" fontId="59" fillId="0" borderId="8" applyAlignment="0" applyProtection="0"/>
    <xf numFmtId="195" fontId="59" fillId="0" borderId="8" applyAlignment="0" applyProtection="0">
      <alignment vertical="center"/>
    </xf>
    <xf numFmtId="0" fontId="113" fillId="0" borderId="0">
      <alignment vertical="center"/>
    </xf>
    <xf numFmtId="195" fontId="59" fillId="0" borderId="8" applyAlignment="0" applyProtection="0">
      <alignment vertical="center"/>
    </xf>
    <xf numFmtId="195" fontId="59" fillId="0" borderId="8" applyAlignment="0" applyProtection="0">
      <alignment vertical="center"/>
    </xf>
    <xf numFmtId="0" fontId="40" fillId="0" borderId="6" applyNumberFormat="0" applyFill="0" applyProtection="0">
      <alignment horizontal="left"/>
    </xf>
    <xf numFmtId="195" fontId="59" fillId="0" borderId="8" applyAlignment="0" applyProtection="0">
      <alignment vertical="center"/>
    </xf>
    <xf numFmtId="0" fontId="40" fillId="0" borderId="6" applyNumberFormat="0" applyFill="0" applyProtection="0">
      <alignment horizontal="lef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0" fontId="37" fillId="2" borderId="0" applyNumberFormat="0" applyBorder="0"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0" fontId="51" fillId="14" borderId="0" applyNumberFormat="0" applyBorder="0" applyAlignment="0" applyProtection="0">
      <alignment vertical="center"/>
    </xf>
    <xf numFmtId="195" fontId="59" fillId="0" borderId="8" applyAlignment="0" applyProtection="0">
      <alignment vertical="center"/>
    </xf>
    <xf numFmtId="0" fontId="51" fillId="14" borderId="0" applyNumberFormat="0" applyBorder="0" applyAlignment="0" applyProtection="0">
      <alignment vertical="center"/>
    </xf>
    <xf numFmtId="195" fontId="59" fillId="0" borderId="8" applyAlignment="0" applyProtection="0">
      <alignment vertical="center"/>
    </xf>
    <xf numFmtId="0" fontId="51" fillId="14" borderId="0" applyNumberFormat="0" applyBorder="0" applyAlignment="0" applyProtection="0">
      <alignment vertical="center"/>
    </xf>
    <xf numFmtId="0" fontId="37" fillId="2" borderId="0" applyNumberFormat="0" applyBorder="0"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0" fontId="37" fillId="2" borderId="0" applyNumberFormat="0" applyBorder="0" applyAlignment="0" applyProtection="0">
      <alignment vertical="center"/>
    </xf>
    <xf numFmtId="195" fontId="59" fillId="0" borderId="8" applyAlignment="0" applyProtection="0">
      <alignment vertical="center"/>
    </xf>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0" fontId="113" fillId="0" borderId="0">
      <alignment vertical="center"/>
    </xf>
    <xf numFmtId="195" fontId="59" fillId="0" borderId="8" applyAlignment="0" applyProtection="0"/>
    <xf numFmtId="0" fontId="50" fillId="8" borderId="0" applyNumberFormat="0" applyBorder="0" applyAlignment="0" applyProtection="0">
      <alignment vertical="center"/>
    </xf>
    <xf numFmtId="0" fontId="37" fillId="2" borderId="0" applyNumberFormat="0" applyBorder="0" applyAlignment="0" applyProtection="0">
      <alignment vertical="center"/>
    </xf>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195" fontId="59" fillId="0" borderId="8" applyAlignment="0" applyProtection="0"/>
    <xf numFmtId="0" fontId="39" fillId="8" borderId="0" applyNumberFormat="0" applyBorder="0" applyAlignment="0" applyProtection="0">
      <alignment vertical="center"/>
    </xf>
    <xf numFmtId="195" fontId="59" fillId="0" borderId="8" applyAlignment="0" applyProtection="0"/>
    <xf numFmtId="0" fontId="39" fillId="8" borderId="0" applyNumberFormat="0" applyBorder="0" applyAlignment="0" applyProtection="0">
      <alignment vertical="center"/>
    </xf>
    <xf numFmtId="195" fontId="59" fillId="0" borderId="8" applyAlignment="0" applyProtection="0"/>
    <xf numFmtId="195" fontId="59" fillId="0" borderId="8" applyAlignment="0" applyProtection="0"/>
    <xf numFmtId="195" fontId="59" fillId="0" borderId="8" applyAlignment="0" applyProtection="0"/>
    <xf numFmtId="0" fontId="37" fillId="2" borderId="0" applyNumberFormat="0" applyBorder="0"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0" fontId="37" fillId="14" borderId="0" applyNumberFormat="0" applyBorder="0" applyAlignment="0" applyProtection="0">
      <alignment vertical="center"/>
    </xf>
    <xf numFmtId="0" fontId="83" fillId="0" borderId="0" applyNumberFormat="0" applyFill="0" applyBorder="0" applyAlignment="0" applyProtection="0">
      <alignment vertical="top"/>
      <protection locked="0"/>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2" fontId="113" fillId="0" borderId="0" applyFont="0" applyFill="0" applyBorder="0" applyAlignment="0" applyProtection="0"/>
    <xf numFmtId="0" fontId="37" fillId="2" borderId="0" applyNumberFormat="0" applyBorder="0" applyAlignment="0" applyProtection="0">
      <alignment vertical="center"/>
    </xf>
    <xf numFmtId="195" fontId="59" fillId="0" borderId="8" applyAlignment="0" applyProtection="0">
      <alignment vertical="center"/>
    </xf>
    <xf numFmtId="195" fontId="59" fillId="0" borderId="8" applyAlignment="0" applyProtection="0">
      <alignment vertical="center"/>
    </xf>
    <xf numFmtId="195" fontId="59" fillId="0" borderId="8" applyAlignment="0" applyProtection="0">
      <alignment vertical="center"/>
    </xf>
    <xf numFmtId="205" fontId="113" fillId="0" borderId="0" applyFont="0" applyFill="0" applyBorder="0" applyAlignment="0" applyProtection="0">
      <alignment vertical="center"/>
    </xf>
    <xf numFmtId="195" fontId="59" fillId="0" borderId="8" applyAlignment="0" applyProtection="0">
      <alignment vertical="center"/>
    </xf>
    <xf numFmtId="205" fontId="113" fillId="0" borderId="0" applyFont="0" applyFill="0" applyBorder="0" applyAlignment="0" applyProtection="0">
      <alignment vertical="center"/>
    </xf>
    <xf numFmtId="195" fontId="59" fillId="0" borderId="8" applyAlignment="0" applyProtection="0">
      <alignment vertical="center"/>
    </xf>
    <xf numFmtId="205" fontId="113" fillId="0" borderId="0" applyFont="0" applyFill="0" applyBorder="0" applyAlignment="0" applyProtection="0"/>
    <xf numFmtId="195" fontId="59" fillId="0" borderId="8" applyAlignment="0" applyProtection="0"/>
    <xf numFmtId="195" fontId="59" fillId="0" borderId="8" applyAlignment="0" applyProtection="0"/>
    <xf numFmtId="0" fontId="37" fillId="14" borderId="0" applyNumberFormat="0" applyBorder="0" applyAlignment="0" applyProtection="0">
      <alignment vertical="center"/>
    </xf>
    <xf numFmtId="180" fontId="52" fillId="0" borderId="0" applyFill="0" applyBorder="0" applyAlignment="0"/>
    <xf numFmtId="0" fontId="92" fillId="0" borderId="0" applyNumberFormat="0" applyFill="0" applyBorder="0" applyAlignment="0" applyProtection="0">
      <alignment vertical="center"/>
    </xf>
    <xf numFmtId="180" fontId="52" fillId="0" borderId="0" applyFill="0" applyBorder="0" applyAlignment="0">
      <alignment vertical="center"/>
    </xf>
    <xf numFmtId="0" fontId="59" fillId="0" borderId="0" applyNumberFormat="0" applyFill="0" applyBorder="0" applyAlignment="0" applyProtection="0"/>
    <xf numFmtId="180" fontId="52" fillId="0" borderId="0" applyFill="0" applyBorder="0" applyAlignment="0"/>
    <xf numFmtId="180" fontId="52" fillId="0" borderId="0" applyFill="0" applyBorder="0" applyAlignment="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75" fillId="17" borderId="18" applyNumberFormat="0" applyAlignment="0" applyProtection="0">
      <alignment vertical="center"/>
    </xf>
    <xf numFmtId="0" fontId="39" fillId="8" borderId="0" applyNumberFormat="0" applyBorder="0" applyAlignment="0" applyProtection="0">
      <alignment vertical="center"/>
    </xf>
    <xf numFmtId="0" fontId="75" fillId="17" borderId="18" applyNumberFormat="0" applyAlignment="0" applyProtection="0">
      <alignment vertical="center"/>
    </xf>
    <xf numFmtId="0" fontId="39" fillId="8" borderId="0" applyNumberFormat="0" applyBorder="0" applyAlignment="0" applyProtection="0">
      <alignment vertical="center"/>
    </xf>
    <xf numFmtId="0" fontId="75" fillId="17" borderId="18" applyNumberFormat="0" applyAlignment="0" applyProtection="0">
      <alignment vertical="center"/>
    </xf>
    <xf numFmtId="0" fontId="82" fillId="8" borderId="0" applyNumberFormat="0" applyBorder="0" applyAlignment="0" applyProtection="0"/>
    <xf numFmtId="0" fontId="75" fillId="17" borderId="18" applyNumberFormat="0" applyAlignment="0" applyProtection="0">
      <alignment vertical="center"/>
    </xf>
    <xf numFmtId="37" fontId="89" fillId="0" borderId="0"/>
    <xf numFmtId="0" fontId="82" fillId="8" borderId="0" applyNumberFormat="0" applyBorder="0" applyAlignment="0" applyProtection="0"/>
    <xf numFmtId="0" fontId="39" fillId="8" borderId="0" applyNumberFormat="0" applyBorder="0" applyAlignment="0" applyProtection="0">
      <alignment vertical="center"/>
    </xf>
    <xf numFmtId="0" fontId="75" fillId="17" borderId="18" applyNumberFormat="0" applyAlignment="0" applyProtection="0">
      <alignment vertical="center"/>
    </xf>
    <xf numFmtId="0" fontId="75" fillId="17" borderId="18" applyNumberFormat="0" applyAlignment="0" applyProtection="0">
      <alignment vertical="center"/>
    </xf>
    <xf numFmtId="10" fontId="113" fillId="0" borderId="0" applyFont="0" applyFill="0" applyBorder="0" applyAlignment="0" applyProtection="0">
      <alignment vertical="center"/>
    </xf>
    <xf numFmtId="0" fontId="39" fillId="8" borderId="0" applyNumberFormat="0" applyBorder="0" applyAlignment="0" applyProtection="0">
      <alignment vertical="center"/>
    </xf>
    <xf numFmtId="0" fontId="75" fillId="17" borderId="18" applyNumberFormat="0" applyAlignment="0" applyProtection="0">
      <alignment vertical="center"/>
    </xf>
    <xf numFmtId="0" fontId="75" fillId="17" borderId="18" applyNumberFormat="0" applyAlignment="0" applyProtection="0">
      <alignment vertical="center"/>
    </xf>
    <xf numFmtId="41" fontId="113" fillId="0" borderId="0" applyFont="0" applyFill="0" applyBorder="0" applyAlignment="0" applyProtection="0"/>
    <xf numFmtId="0" fontId="113" fillId="0" borderId="0"/>
    <xf numFmtId="41" fontId="113" fillId="0" borderId="0" applyFont="0" applyFill="0" applyBorder="0" applyAlignment="0" applyProtection="0">
      <alignment vertical="center"/>
    </xf>
    <xf numFmtId="0" fontId="113" fillId="0" borderId="0"/>
    <xf numFmtId="41" fontId="113" fillId="0" borderId="0" applyFont="0" applyFill="0" applyBorder="0" applyAlignment="0" applyProtection="0">
      <alignment vertical="center"/>
    </xf>
    <xf numFmtId="0" fontId="37" fillId="14" borderId="0" applyNumberFormat="0" applyBorder="0" applyAlignment="0" applyProtection="0">
      <alignment vertical="center"/>
    </xf>
    <xf numFmtId="0" fontId="83" fillId="0" borderId="0" applyNumberFormat="0" applyFill="0" applyBorder="0" applyAlignment="0" applyProtection="0">
      <alignment vertical="top"/>
      <protection locked="0"/>
    </xf>
    <xf numFmtId="41" fontId="113" fillId="0" borderId="0" applyFont="0" applyFill="0" applyBorder="0" applyAlignment="0" applyProtection="0">
      <alignment vertical="center"/>
    </xf>
    <xf numFmtId="41" fontId="113" fillId="0" borderId="0" applyFont="0" applyFill="0" applyBorder="0" applyAlignment="0" applyProtection="0">
      <alignment vertical="center"/>
    </xf>
    <xf numFmtId="41" fontId="113" fillId="0" borderId="0" applyFont="0" applyFill="0" applyBorder="0" applyAlignment="0" applyProtection="0"/>
    <xf numFmtId="208" fontId="79" fillId="0" borderId="0"/>
    <xf numFmtId="0" fontId="113" fillId="0" borderId="0" applyFont="0" applyFill="0" applyBorder="0" applyAlignment="0" applyProtection="0"/>
    <xf numFmtId="208" fontId="79" fillId="0" borderId="0">
      <alignment vertical="center"/>
    </xf>
    <xf numFmtId="208" fontId="79" fillId="0" borderId="0"/>
    <xf numFmtId="194" fontId="113" fillId="0" borderId="0" applyFont="0" applyFill="0" applyBorder="0" applyAlignment="0" applyProtection="0"/>
    <xf numFmtId="203" fontId="40" fillId="0" borderId="0"/>
    <xf numFmtId="203" fontId="40" fillId="0" borderId="0">
      <alignment vertical="center"/>
    </xf>
    <xf numFmtId="214" fontId="113" fillId="0" borderId="0" applyFont="0" applyFill="0" applyBorder="0" applyAlignment="0" applyProtection="0"/>
    <xf numFmtId="214" fontId="113" fillId="0" borderId="0" applyFont="0" applyFill="0" applyBorder="0" applyAlignment="0" applyProtection="0">
      <alignment vertical="center"/>
    </xf>
    <xf numFmtId="214" fontId="113" fillId="0" borderId="0" applyFont="0" applyFill="0" applyBorder="0" applyAlignment="0" applyProtection="0"/>
    <xf numFmtId="214" fontId="113" fillId="0" borderId="0" applyFont="0" applyFill="0" applyBorder="0" applyAlignment="0" applyProtection="0">
      <alignment vertical="center"/>
    </xf>
    <xf numFmtId="214" fontId="113" fillId="0" borderId="0" applyFont="0" applyFill="0" applyBorder="0" applyAlignment="0" applyProtection="0"/>
    <xf numFmtId="179" fontId="113" fillId="0" borderId="0" applyFont="0" applyFill="0" applyBorder="0" applyAlignment="0" applyProtection="0"/>
    <xf numFmtId="198" fontId="79" fillId="0" borderId="0"/>
    <xf numFmtId="0" fontId="37" fillId="14" borderId="0" applyNumberFormat="0" applyBorder="0" applyAlignment="0" applyProtection="0">
      <alignment vertical="center"/>
    </xf>
    <xf numFmtId="198" fontId="79" fillId="0" borderId="0">
      <alignment vertical="center"/>
    </xf>
    <xf numFmtId="0" fontId="39" fillId="8" borderId="0" applyNumberFormat="0" applyBorder="0" applyAlignment="0" applyProtection="0">
      <alignment vertical="center"/>
    </xf>
    <xf numFmtId="198" fontId="79" fillId="0" borderId="0"/>
    <xf numFmtId="198" fontId="79" fillId="0" borderId="0">
      <alignment vertical="center"/>
    </xf>
    <xf numFmtId="0" fontId="33" fillId="30" borderId="0">
      <alignment horizontal="left" vertical="center"/>
    </xf>
    <xf numFmtId="0" fontId="58" fillId="0" borderId="0" applyProtection="0"/>
    <xf numFmtId="0" fontId="37" fillId="2" borderId="0" applyNumberFormat="0" applyBorder="0" applyAlignment="0" applyProtection="0">
      <alignment vertical="center"/>
    </xf>
    <xf numFmtId="0" fontId="58" fillId="0" borderId="0" applyProtection="0">
      <alignment vertical="center"/>
    </xf>
    <xf numFmtId="41" fontId="113" fillId="0" borderId="0" applyFont="0" applyFill="0" applyBorder="0" applyAlignment="0" applyProtection="0"/>
    <xf numFmtId="0" fontId="33" fillId="0" borderId="0">
      <alignment vertical="center"/>
    </xf>
    <xf numFmtId="0" fontId="37" fillId="2" borderId="0" applyNumberFormat="0" applyBorder="0" applyAlignment="0" applyProtection="0">
      <alignment vertical="center"/>
    </xf>
    <xf numFmtId="43" fontId="113" fillId="0" borderId="0" applyFont="0" applyFill="0" applyBorder="0" applyAlignment="0" applyProtection="0"/>
    <xf numFmtId="0" fontId="67" fillId="0" borderId="15" applyNumberFormat="0" applyFill="0" applyAlignment="0" applyProtection="0">
      <alignment vertical="center"/>
    </xf>
    <xf numFmtId="0" fontId="54" fillId="0" borderId="0" applyNumberFormat="0" applyFill="0" applyBorder="0" applyAlignment="0" applyProtection="0">
      <alignment vertical="center"/>
    </xf>
    <xf numFmtId="210" fontId="79" fillId="0" borderId="0"/>
    <xf numFmtId="0" fontId="37" fillId="2" borderId="0" applyNumberFormat="0" applyBorder="0" applyAlignment="0" applyProtection="0">
      <alignment vertical="center"/>
    </xf>
    <xf numFmtId="210" fontId="79" fillId="0" borderId="0">
      <alignment vertical="center"/>
    </xf>
    <xf numFmtId="0" fontId="37" fillId="2" borderId="0" applyNumberFormat="0" applyBorder="0" applyAlignment="0" applyProtection="0">
      <alignment vertical="center"/>
    </xf>
    <xf numFmtId="210" fontId="79" fillId="0" borderId="0"/>
    <xf numFmtId="0" fontId="113" fillId="0" borderId="0">
      <alignment vertical="center"/>
    </xf>
    <xf numFmtId="210" fontId="79" fillId="0" borderId="0">
      <alignment vertical="center"/>
    </xf>
    <xf numFmtId="0" fontId="78" fillId="0" borderId="0" applyNumberFormat="0" applyFill="0" applyBorder="0" applyAlignment="0" applyProtection="0">
      <alignment vertical="center"/>
    </xf>
    <xf numFmtId="43" fontId="113" fillId="0" borderId="0" applyFon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39" fillId="8" borderId="0" applyNumberFormat="0" applyBorder="0" applyAlignment="0" applyProtection="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alignment vertical="center"/>
    </xf>
    <xf numFmtId="0" fontId="39" fillId="7" borderId="0" applyNumberFormat="0" applyBorder="0" applyAlignment="0" applyProtection="0">
      <alignment vertical="center"/>
    </xf>
    <xf numFmtId="2" fontId="58" fillId="0" borderId="0" applyProtection="0"/>
    <xf numFmtId="0" fontId="33" fillId="0" borderId="0">
      <alignment vertical="center"/>
    </xf>
    <xf numFmtId="0" fontId="44" fillId="0" borderId="0">
      <alignment vertical="center"/>
    </xf>
    <xf numFmtId="0" fontId="37" fillId="2" borderId="0" applyNumberFormat="0" applyBorder="0" applyAlignment="0" applyProtection="0">
      <alignment vertical="center"/>
    </xf>
    <xf numFmtId="2" fontId="58" fillId="0" borderId="0" applyProtection="0">
      <alignment vertical="center"/>
    </xf>
    <xf numFmtId="0" fontId="33" fillId="0" borderId="0">
      <alignment vertical="center"/>
    </xf>
    <xf numFmtId="2" fontId="58" fillId="0" borderId="0" applyProtection="0"/>
    <xf numFmtId="2" fontId="58" fillId="0" borderId="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4" fontId="113" fillId="0" borderId="0" applyFont="0" applyFill="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4" fontId="113" fillId="0" borderId="0" applyFont="0" applyFill="0" applyBorder="0" applyAlignment="0" applyProtection="0">
      <alignment vertical="center"/>
    </xf>
    <xf numFmtId="0" fontId="113" fillId="0" borderId="0">
      <alignment vertical="center"/>
    </xf>
    <xf numFmtId="0" fontId="51" fillId="14"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51" fillId="14"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51" fillId="14"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113" fillId="0" borderId="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113" fillId="0" borderId="0"/>
    <xf numFmtId="0" fontId="37" fillId="2" borderId="0" applyNumberFormat="0" applyBorder="0" applyAlignment="0" applyProtection="0">
      <alignment vertical="center"/>
    </xf>
    <xf numFmtId="0" fontId="113" fillId="0" borderId="0">
      <alignment vertical="center"/>
    </xf>
    <xf numFmtId="0" fontId="81" fillId="9" borderId="0" applyNumberFormat="0" applyBorder="0" applyAlignment="0" applyProtection="0"/>
    <xf numFmtId="0" fontId="81" fillId="9" borderId="0" applyNumberFormat="0" applyBorder="0" applyAlignment="0" applyProtection="0">
      <alignment vertical="center"/>
    </xf>
    <xf numFmtId="0" fontId="81" fillId="9" borderId="0" applyNumberFormat="0" applyBorder="0" applyAlignment="0" applyProtection="0"/>
    <xf numFmtId="0" fontId="81" fillId="9" borderId="0" applyNumberFormat="0" applyBorder="0" applyAlignment="0" applyProtection="0">
      <alignment vertical="center"/>
    </xf>
    <xf numFmtId="0" fontId="47" fillId="7" borderId="0" applyNumberFormat="0" applyBorder="0" applyAlignment="0" applyProtection="0">
      <alignment vertical="center"/>
    </xf>
    <xf numFmtId="0" fontId="73" fillId="0" borderId="22" applyNumberFormat="0" applyAlignment="0" applyProtection="0">
      <alignment horizontal="left" vertical="center"/>
    </xf>
    <xf numFmtId="0" fontId="38" fillId="16" borderId="0" applyNumberFormat="0" applyBorder="0" applyAlignment="0" applyProtection="0">
      <alignment vertical="center"/>
    </xf>
    <xf numFmtId="0" fontId="73" fillId="0" borderId="22" applyNumberFormat="0" applyAlignment="0" applyProtection="0">
      <alignment horizontal="left" vertical="center"/>
    </xf>
    <xf numFmtId="0" fontId="51" fillId="14" borderId="0" applyNumberFormat="0" applyBorder="0" applyAlignment="0" applyProtection="0">
      <alignmen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15" fontId="113" fillId="0" borderId="0" applyFont="0" applyFill="0" applyBorder="0" applyAlignment="0" applyProtection="0"/>
    <xf numFmtId="0" fontId="37" fillId="2" borderId="0" applyNumberFormat="0" applyBorder="0" applyAlignment="0" applyProtection="0">
      <alignment vertical="center"/>
    </xf>
    <xf numFmtId="0" fontId="73" fillId="0" borderId="17">
      <alignment horizontal="left" vertical="center"/>
    </xf>
    <xf numFmtId="0" fontId="37" fillId="2" borderId="0" applyNumberFormat="0" applyBorder="0" applyAlignment="0" applyProtection="0">
      <alignmen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37" fillId="2" borderId="0" applyNumberFormat="0" applyBorder="0" applyAlignment="0" applyProtection="0">
      <alignmen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73" fillId="0" borderId="17">
      <alignment horizontal="left" vertical="center"/>
    </xf>
    <xf numFmtId="0" fontId="61" fillId="2" borderId="0" applyNumberFormat="0" applyBorder="0" applyAlignment="0" applyProtection="0">
      <alignment vertical="center"/>
    </xf>
    <xf numFmtId="0" fontId="83" fillId="0" borderId="0" applyNumberFormat="0" applyFill="0" applyBorder="0" applyAlignment="0" applyProtection="0">
      <alignment vertical="top"/>
      <protection locked="0"/>
    </xf>
    <xf numFmtId="0" fontId="73" fillId="0" borderId="17">
      <alignment horizontal="left" vertical="center"/>
    </xf>
    <xf numFmtId="0" fontId="73" fillId="0" borderId="17">
      <alignment horizontal="left" vertical="center"/>
    </xf>
    <xf numFmtId="37" fontId="89" fillId="0" borderId="0">
      <alignment vertical="center"/>
    </xf>
    <xf numFmtId="0" fontId="37" fillId="14" borderId="0" applyNumberFormat="0" applyBorder="0" applyAlignment="0" applyProtection="0">
      <alignment vertical="center"/>
    </xf>
    <xf numFmtId="0" fontId="73" fillId="0" borderId="17">
      <alignment horizontal="left" vertical="center"/>
    </xf>
    <xf numFmtId="37" fontId="89" fillId="0" borderId="0">
      <alignment vertical="center"/>
    </xf>
    <xf numFmtId="0" fontId="37" fillId="14" borderId="0" applyNumberFormat="0" applyBorder="0" applyAlignment="0" applyProtection="0">
      <alignment vertical="center"/>
    </xf>
    <xf numFmtId="0" fontId="73" fillId="0" borderId="17">
      <alignment horizontal="left" vertical="center"/>
    </xf>
    <xf numFmtId="0" fontId="73" fillId="0" borderId="17">
      <alignment horizontal="left" vertical="center"/>
    </xf>
    <xf numFmtId="37" fontId="89" fillId="0" borderId="0">
      <alignment vertical="center"/>
    </xf>
    <xf numFmtId="0" fontId="37" fillId="14" borderId="0" applyNumberFormat="0" applyBorder="0" applyAlignment="0" applyProtection="0">
      <alignment vertical="center"/>
    </xf>
    <xf numFmtId="0" fontId="73" fillId="0" borderId="17">
      <alignment horizontal="left" vertical="center"/>
    </xf>
    <xf numFmtId="0" fontId="73" fillId="0" borderId="17">
      <alignment horizontal="left" vertical="center"/>
    </xf>
    <xf numFmtId="0" fontId="40" fillId="0" borderId="6" applyNumberFormat="0" applyFill="0" applyProtection="0">
      <alignment horizontal="right" vertical="center"/>
    </xf>
    <xf numFmtId="0" fontId="73" fillId="0" borderId="17">
      <alignment horizontal="left" vertical="center"/>
    </xf>
    <xf numFmtId="0" fontId="37" fillId="2" borderId="0" applyNumberFormat="0" applyBorder="0" applyAlignment="0" applyProtection="0">
      <alignment vertical="center"/>
    </xf>
    <xf numFmtId="0" fontId="68" fillId="14" borderId="0" applyNumberFormat="0" applyBorder="0" applyAlignment="0" applyProtection="0">
      <alignment vertical="center"/>
    </xf>
    <xf numFmtId="0" fontId="73" fillId="0" borderId="17">
      <alignment horizontal="left" vertical="center"/>
    </xf>
    <xf numFmtId="0" fontId="37" fillId="2" borderId="0" applyNumberFormat="0" applyBorder="0" applyAlignment="0" applyProtection="0">
      <alignment vertical="center"/>
    </xf>
    <xf numFmtId="0" fontId="101" fillId="0" borderId="23" applyNumberFormat="0" applyFill="0" applyAlignment="0" applyProtection="0">
      <alignment vertical="center"/>
    </xf>
    <xf numFmtId="0" fontId="39" fillId="7" borderId="0" applyNumberFormat="0" applyBorder="0" applyAlignment="0" applyProtection="0">
      <alignment vertical="center"/>
    </xf>
    <xf numFmtId="0" fontId="101" fillId="0" borderId="23" applyNumberFormat="0" applyFill="0" applyAlignment="0" applyProtection="0">
      <alignment vertical="center"/>
    </xf>
    <xf numFmtId="0" fontId="39" fillId="7" borderId="0" applyNumberFormat="0" applyBorder="0" applyAlignment="0" applyProtection="0">
      <alignment vertical="center"/>
    </xf>
    <xf numFmtId="0" fontId="101" fillId="0" borderId="23" applyNumberFormat="0" applyFill="0" applyAlignment="0" applyProtection="0">
      <alignment vertical="center"/>
    </xf>
    <xf numFmtId="0" fontId="77" fillId="0" borderId="19" applyNumberFormat="0" applyFill="0" applyAlignment="0" applyProtection="0">
      <alignment vertical="center"/>
    </xf>
    <xf numFmtId="0" fontId="39" fillId="7" borderId="0" applyNumberFormat="0" applyBorder="0" applyAlignment="0" applyProtection="0">
      <alignment vertical="center"/>
    </xf>
    <xf numFmtId="0" fontId="77" fillId="0" borderId="19" applyNumberFormat="0" applyFill="0" applyAlignment="0" applyProtection="0">
      <alignment vertical="center"/>
    </xf>
    <xf numFmtId="0" fontId="77" fillId="0" borderId="19" applyNumberFormat="0" applyFill="0" applyAlignment="0" applyProtection="0">
      <alignment vertical="center"/>
    </xf>
    <xf numFmtId="0" fontId="77" fillId="0" borderId="19" applyNumberFormat="0" applyFill="0" applyAlignment="0" applyProtection="0">
      <alignment vertical="center"/>
    </xf>
    <xf numFmtId="0" fontId="48" fillId="0" borderId="13" applyNumberFormat="0" applyFill="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69" fillId="0" borderId="0" applyProtection="0">
      <alignment vertical="center"/>
    </xf>
    <xf numFmtId="0" fontId="73" fillId="0" borderId="0" applyProtection="0">
      <alignment vertical="center"/>
    </xf>
    <xf numFmtId="0" fontId="37" fillId="2" borderId="0" applyNumberFormat="0" applyBorder="0" applyAlignment="0" applyProtection="0">
      <alignment vertical="center"/>
    </xf>
    <xf numFmtId="0" fontId="73" fillId="0" borderId="0" applyProtection="0"/>
    <xf numFmtId="0" fontId="37" fillId="2" borderId="0" applyNumberFormat="0" applyBorder="0" applyAlignment="0" applyProtection="0">
      <alignment vertical="center"/>
    </xf>
    <xf numFmtId="0" fontId="73" fillId="0" borderId="0" applyProtection="0">
      <alignment vertical="center"/>
    </xf>
    <xf numFmtId="0" fontId="87" fillId="0" borderId="0" applyNumberFormat="0" applyFill="0" applyBorder="0" applyAlignment="0" applyProtection="0">
      <alignment vertical="top"/>
      <protection locked="0"/>
    </xf>
    <xf numFmtId="0" fontId="39" fillId="8" borderId="0" applyNumberFormat="0" applyBorder="0" applyAlignment="0" applyProtection="0">
      <alignment vertical="center"/>
    </xf>
    <xf numFmtId="0" fontId="49" fillId="7" borderId="0" applyNumberFormat="0" applyBorder="0" applyAlignment="0" applyProtection="0">
      <alignment vertical="center"/>
    </xf>
    <xf numFmtId="0" fontId="65" fillId="22" borderId="14" applyNumberFormat="0" applyAlignment="0" applyProtection="0">
      <alignment vertical="center"/>
    </xf>
    <xf numFmtId="0" fontId="81" fillId="13" borderId="1" applyNumberFormat="0" applyBorder="0" applyAlignment="0" applyProtection="0"/>
    <xf numFmtId="0" fontId="82" fillId="8" borderId="0" applyNumberFormat="0" applyBorder="0" applyAlignment="0" applyProtection="0"/>
    <xf numFmtId="0" fontId="37" fillId="2" borderId="0" applyNumberFormat="0" applyBorder="0" applyAlignment="0" applyProtection="0">
      <alignment vertical="center"/>
    </xf>
    <xf numFmtId="43" fontId="33" fillId="0" borderId="0" applyFont="0" applyFill="0" applyBorder="0" applyAlignment="0" applyProtection="0">
      <alignment vertical="center"/>
    </xf>
    <xf numFmtId="0" fontId="81" fillId="13" borderId="1" applyNumberFormat="0" applyBorder="0" applyAlignment="0" applyProtection="0">
      <alignment vertical="center"/>
    </xf>
    <xf numFmtId="0" fontId="82" fillId="8" borderId="0" applyNumberFormat="0" applyBorder="0" applyAlignment="0" applyProtection="0"/>
    <xf numFmtId="0" fontId="113" fillId="0" borderId="0">
      <alignment vertical="center"/>
    </xf>
    <xf numFmtId="0" fontId="37" fillId="2" borderId="0" applyNumberFormat="0" applyBorder="0" applyAlignment="0" applyProtection="0">
      <alignment vertical="center"/>
    </xf>
    <xf numFmtId="43" fontId="33" fillId="0" borderId="0" applyFont="0" applyFill="0" applyBorder="0" applyAlignment="0" applyProtection="0">
      <alignment vertical="center"/>
    </xf>
    <xf numFmtId="0" fontId="81" fillId="13" borderId="1" applyNumberFormat="0" applyBorder="0" applyAlignment="0" applyProtection="0">
      <alignment vertical="center"/>
    </xf>
    <xf numFmtId="0" fontId="37" fillId="2" borderId="0" applyNumberFormat="0" applyBorder="0" applyAlignment="0" applyProtection="0">
      <alignment vertical="center"/>
    </xf>
    <xf numFmtId="0" fontId="81" fillId="13" borderId="1" applyNumberFormat="0" applyBorder="0" applyAlignment="0" applyProtection="0">
      <alignment vertical="center"/>
    </xf>
    <xf numFmtId="0" fontId="81" fillId="13" borderId="1" applyNumberFormat="0" applyBorder="0" applyAlignment="0" applyProtection="0">
      <alignment vertical="center"/>
    </xf>
    <xf numFmtId="0" fontId="81" fillId="13" borderId="1" applyNumberFormat="0" applyBorder="0" applyAlignment="0" applyProtection="0">
      <alignment vertical="center"/>
    </xf>
    <xf numFmtId="0" fontId="81" fillId="13" borderId="1" applyNumberFormat="0" applyBorder="0" applyAlignment="0" applyProtection="0">
      <alignment vertical="center"/>
    </xf>
    <xf numFmtId="0" fontId="81" fillId="13" borderId="1" applyNumberFormat="0" applyBorder="0" applyAlignment="0" applyProtection="0"/>
    <xf numFmtId="0" fontId="81" fillId="13" borderId="1" applyNumberFormat="0" applyBorder="0" applyAlignment="0" applyProtection="0"/>
    <xf numFmtId="0" fontId="81" fillId="13" borderId="1" applyNumberFormat="0" applyBorder="0" applyAlignment="0" applyProtection="0"/>
    <xf numFmtId="0" fontId="47" fillId="7" borderId="0" applyNumberFormat="0" applyBorder="0" applyAlignment="0" applyProtection="0">
      <alignment vertical="center"/>
    </xf>
    <xf numFmtId="0" fontId="81" fillId="13" borderId="1" applyNumberFormat="0" applyBorder="0" applyAlignment="0" applyProtection="0"/>
    <xf numFmtId="0" fontId="47" fillId="7" borderId="0" applyNumberFormat="0" applyBorder="0" applyAlignment="0" applyProtection="0">
      <alignment vertical="center"/>
    </xf>
    <xf numFmtId="0" fontId="81" fillId="13" borderId="1" applyNumberFormat="0" applyBorder="0" applyAlignment="0" applyProtection="0"/>
    <xf numFmtId="0" fontId="47" fillId="7" borderId="0" applyNumberFormat="0" applyBorder="0" applyAlignment="0" applyProtection="0">
      <alignment vertical="center"/>
    </xf>
    <xf numFmtId="0" fontId="81" fillId="13" borderId="1" applyNumberFormat="0" applyBorder="0" applyAlignment="0" applyProtection="0">
      <alignment vertical="center"/>
    </xf>
    <xf numFmtId="0" fontId="37" fillId="14" borderId="0" applyNumberFormat="0" applyBorder="0" applyAlignment="0" applyProtection="0">
      <alignment vertical="center"/>
    </xf>
    <xf numFmtId="0" fontId="81" fillId="13" borderId="1" applyNumberFormat="0" applyBorder="0" applyAlignment="0" applyProtection="0">
      <alignment vertical="center"/>
    </xf>
    <xf numFmtId="0" fontId="37" fillId="14" borderId="0" applyNumberFormat="0" applyBorder="0" applyAlignment="0" applyProtection="0">
      <alignment vertical="center"/>
    </xf>
    <xf numFmtId="0" fontId="81" fillId="13" borderId="1" applyNumberFormat="0" applyBorder="0" applyAlignment="0" applyProtection="0">
      <alignment vertical="center"/>
    </xf>
    <xf numFmtId="0" fontId="33" fillId="0" borderId="0">
      <alignment vertical="center"/>
    </xf>
    <xf numFmtId="0" fontId="81" fillId="13" borderId="1" applyNumberFormat="0" applyBorder="0" applyAlignment="0" applyProtection="0">
      <alignment vertical="center"/>
    </xf>
    <xf numFmtId="0" fontId="81" fillId="13" borderId="1" applyNumberFormat="0" applyBorder="0" applyAlignment="0" applyProtection="0">
      <alignment vertical="center"/>
    </xf>
    <xf numFmtId="0" fontId="113" fillId="0" borderId="0">
      <alignment vertical="center"/>
    </xf>
    <xf numFmtId="0" fontId="81" fillId="13" borderId="1" applyNumberFormat="0" applyBorder="0" applyAlignment="0" applyProtection="0"/>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33" fillId="0" borderId="0">
      <alignment vertical="center"/>
    </xf>
    <xf numFmtId="0" fontId="76"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6" fillId="7" borderId="0" applyNumberFormat="0" applyBorder="0" applyAlignment="0" applyProtection="0">
      <alignment vertical="center"/>
    </xf>
    <xf numFmtId="0" fontId="76" fillId="22" borderId="14" applyNumberFormat="0" applyAlignment="0" applyProtection="0">
      <alignment vertical="center"/>
    </xf>
    <xf numFmtId="0" fontId="65" fillId="22" borderId="14" applyNumberFormat="0" applyAlignment="0" applyProtection="0">
      <alignment vertical="center"/>
    </xf>
    <xf numFmtId="0" fontId="66" fillId="7" borderId="0" applyNumberFormat="0" applyBorder="0" applyAlignment="0" applyProtection="0">
      <alignment vertical="center"/>
    </xf>
    <xf numFmtId="0" fontId="37" fillId="2" borderId="0" applyNumberFormat="0" applyBorder="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6" fillId="7" borderId="0" applyNumberFormat="0" applyBorder="0" applyAlignment="0" applyProtection="0">
      <alignment vertical="center"/>
    </xf>
    <xf numFmtId="0" fontId="65" fillId="22" borderId="14" applyNumberFormat="0" applyAlignment="0" applyProtection="0">
      <alignment vertical="center"/>
    </xf>
    <xf numFmtId="0" fontId="66" fillId="7" borderId="0" applyNumberFormat="0" applyBorder="0" applyAlignment="0" applyProtection="0">
      <alignment vertical="center"/>
    </xf>
    <xf numFmtId="0" fontId="65" fillId="22" borderId="14" applyNumberFormat="0" applyAlignment="0" applyProtection="0">
      <alignment vertical="center"/>
    </xf>
    <xf numFmtId="0" fontId="33" fillId="0" borderId="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37" fillId="14" borderId="0" applyNumberFormat="0" applyBorder="0" applyAlignment="0" applyProtection="0">
      <alignment vertical="center"/>
    </xf>
    <xf numFmtId="0" fontId="65" fillId="22" borderId="14" applyNumberFormat="0" applyAlignment="0" applyProtection="0">
      <alignment vertical="center"/>
    </xf>
    <xf numFmtId="0" fontId="37" fillId="14" borderId="0" applyNumberFormat="0" applyBorder="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37" fillId="2" borderId="0" applyNumberFormat="0" applyBorder="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0" fontId="51" fillId="2" borderId="0" applyNumberFormat="0" applyBorder="0" applyAlignment="0" applyProtection="0"/>
    <xf numFmtId="0" fontId="65" fillId="22" borderId="14" applyNumberFormat="0" applyAlignment="0" applyProtection="0">
      <alignment vertical="center"/>
    </xf>
    <xf numFmtId="0" fontId="65" fillId="22" borderId="14" applyNumberFormat="0" applyAlignment="0" applyProtection="0">
      <alignment vertical="center"/>
    </xf>
    <xf numFmtId="0" fontId="37" fillId="2" borderId="0" applyNumberFormat="0" applyBorder="0" applyAlignment="0" applyProtection="0">
      <alignment vertical="center"/>
    </xf>
    <xf numFmtId="0" fontId="65" fillId="22" borderId="14" applyNumberFormat="0" applyAlignment="0" applyProtection="0">
      <alignment vertical="center"/>
    </xf>
    <xf numFmtId="0" fontId="65" fillId="22" borderId="14" applyNumberFormat="0" applyAlignment="0" applyProtection="0">
      <alignment vertical="center"/>
    </xf>
    <xf numFmtId="199" fontId="91" fillId="34" borderId="0"/>
    <xf numFmtId="199" fontId="91" fillId="34" borderId="0">
      <alignment vertical="center"/>
    </xf>
    <xf numFmtId="199" fontId="91" fillId="34" borderId="0"/>
    <xf numFmtId="199" fontId="91" fillId="34" borderId="0">
      <alignment vertical="center"/>
    </xf>
    <xf numFmtId="0" fontId="65" fillId="22" borderId="14" applyNumberFormat="0" applyAlignment="0" applyProtection="0">
      <alignment vertical="center"/>
    </xf>
    <xf numFmtId="0" fontId="102" fillId="0" borderId="24" applyNumberFormat="0" applyFill="0" applyAlignment="0" applyProtection="0">
      <alignment vertical="center"/>
    </xf>
    <xf numFmtId="9" fontId="113" fillId="0" borderId="0" applyFont="0" applyFill="0" applyBorder="0" applyAlignment="0" applyProtection="0"/>
    <xf numFmtId="0" fontId="102" fillId="0" borderId="24" applyNumberFormat="0" applyFill="0" applyAlignment="0" applyProtection="0">
      <alignment vertical="center"/>
    </xf>
    <xf numFmtId="0" fontId="102" fillId="0" borderId="24" applyNumberFormat="0" applyFill="0" applyAlignment="0" applyProtection="0">
      <alignment vertical="center"/>
    </xf>
    <xf numFmtId="199" fontId="60" fillId="20" borderId="0"/>
    <xf numFmtId="0" fontId="33" fillId="30" borderId="0">
      <alignment horizontal="left" vertical="center"/>
    </xf>
    <xf numFmtId="199" fontId="60" fillId="20" borderId="0">
      <alignment vertical="center"/>
    </xf>
    <xf numFmtId="0" fontId="33" fillId="30" borderId="0">
      <alignment horizontal="right" vertical="center"/>
    </xf>
    <xf numFmtId="38" fontId="113" fillId="0" borderId="0" applyFont="0" applyFill="0" applyBorder="0" applyAlignment="0" applyProtection="0"/>
    <xf numFmtId="40" fontId="113" fillId="0" borderId="0" applyFont="0" applyFill="0" applyBorder="0" applyAlignment="0" applyProtection="0"/>
    <xf numFmtId="0" fontId="113" fillId="0" borderId="0">
      <alignment vertical="center"/>
    </xf>
    <xf numFmtId="178" fontId="113" fillId="0" borderId="0" applyFont="0" applyFill="0" applyBorder="0" applyAlignment="0" applyProtection="0"/>
    <xf numFmtId="43" fontId="113" fillId="0" borderId="0" applyFont="0" applyFill="0" applyBorder="0" applyAlignment="0" applyProtection="0">
      <alignment vertical="center"/>
    </xf>
    <xf numFmtId="0" fontId="113" fillId="0" borderId="0" applyFont="0" applyFill="0" applyBorder="0" applyAlignment="0" applyProtection="0"/>
    <xf numFmtId="0" fontId="113" fillId="0" borderId="0"/>
    <xf numFmtId="177" fontId="113" fillId="0" borderId="0" applyFont="0" applyFill="0" applyBorder="0" applyAlignment="0" applyProtection="0"/>
    <xf numFmtId="197" fontId="113" fillId="0" borderId="0" applyFont="0" applyFill="0" applyBorder="0" applyAlignment="0" applyProtection="0"/>
    <xf numFmtId="191" fontId="113" fillId="0" borderId="0" applyFont="0" applyFill="0" applyBorder="0" applyAlignment="0" applyProtection="0"/>
    <xf numFmtId="178" fontId="113" fillId="0" borderId="0" applyFont="0" applyFill="0" applyBorder="0" applyAlignment="0" applyProtection="0"/>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79" fillId="0" borderId="0"/>
    <xf numFmtId="0" fontId="79" fillId="0" borderId="0"/>
    <xf numFmtId="0" fontId="113" fillId="0" borderId="0"/>
    <xf numFmtId="0" fontId="79" fillId="0" borderId="0">
      <alignment vertical="center"/>
    </xf>
    <xf numFmtId="37" fontId="89" fillId="0" borderId="0">
      <alignment vertical="center"/>
    </xf>
    <xf numFmtId="0" fontId="82" fillId="8" borderId="0" applyNumberFormat="0" applyBorder="0" applyAlignment="0" applyProtection="0"/>
    <xf numFmtId="37" fontId="89" fillId="0" borderId="0">
      <alignment vertical="center"/>
    </xf>
    <xf numFmtId="37" fontId="89" fillId="0" borderId="0">
      <alignment vertical="center"/>
    </xf>
    <xf numFmtId="37" fontId="89" fillId="0" borderId="0">
      <alignment vertical="center"/>
    </xf>
    <xf numFmtId="0" fontId="44" fillId="0" borderId="0">
      <alignment vertical="center"/>
    </xf>
    <xf numFmtId="37" fontId="89" fillId="0" borderId="0"/>
    <xf numFmtId="37" fontId="89" fillId="0" borderId="0"/>
    <xf numFmtId="37" fontId="89" fillId="0" borderId="0"/>
    <xf numFmtId="0" fontId="113" fillId="0" borderId="0"/>
    <xf numFmtId="37" fontId="89" fillId="0" borderId="0"/>
    <xf numFmtId="37" fontId="89" fillId="0" borderId="0">
      <alignment vertical="center"/>
    </xf>
    <xf numFmtId="0" fontId="37" fillId="14" borderId="0" applyNumberFormat="0" applyBorder="0" applyAlignment="0" applyProtection="0">
      <alignment vertical="center"/>
    </xf>
    <xf numFmtId="37" fontId="89" fillId="0" borderId="0"/>
    <xf numFmtId="0" fontId="37" fillId="14" borderId="0" applyNumberFormat="0" applyBorder="0" applyAlignment="0" applyProtection="0">
      <alignment vertical="center"/>
    </xf>
    <xf numFmtId="37" fontId="89" fillId="0" borderId="0"/>
    <xf numFmtId="0" fontId="37" fillId="14" borderId="0" applyNumberFormat="0" applyBorder="0" applyAlignment="0" applyProtection="0">
      <alignment vertical="center"/>
    </xf>
    <xf numFmtId="37" fontId="89" fillId="0" borderId="0"/>
    <xf numFmtId="0" fontId="37" fillId="14" borderId="0" applyNumberFormat="0" applyBorder="0" applyAlignment="0" applyProtection="0">
      <alignment vertical="center"/>
    </xf>
    <xf numFmtId="0" fontId="95" fillId="0" borderId="0"/>
    <xf numFmtId="0" fontId="95" fillId="0" borderId="0">
      <alignment vertical="center"/>
    </xf>
    <xf numFmtId="0" fontId="95" fillId="0" borderId="0"/>
    <xf numFmtId="0" fontId="95" fillId="0" borderId="0">
      <alignment vertical="center"/>
    </xf>
    <xf numFmtId="0" fontId="113" fillId="13" borderId="16" applyNumberFormat="0" applyFont="0" applyAlignment="0" applyProtection="0">
      <alignment vertical="center"/>
    </xf>
    <xf numFmtId="0" fontId="41" fillId="0" borderId="0"/>
    <xf numFmtId="0" fontId="61" fillId="2" borderId="0" applyNumberFormat="0" applyBorder="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13" fontId="113" fillId="0" borderId="0" applyFont="0" applyFill="0" applyProtection="0"/>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51" fillId="14" borderId="0" applyNumberFormat="0" applyBorder="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94" fillId="9" borderId="20" applyNumberFormat="0" applyAlignment="0" applyProtection="0">
      <alignment vertical="center"/>
    </xf>
    <xf numFmtId="0" fontId="113" fillId="0" borderId="0"/>
    <xf numFmtId="0" fontId="94" fillId="9" borderId="20" applyNumberFormat="0" applyAlignment="0" applyProtection="0">
      <alignment vertical="center"/>
    </xf>
    <xf numFmtId="0" fontId="94" fillId="9" borderId="20" applyNumberFormat="0" applyAlignment="0" applyProtection="0">
      <alignment vertical="center"/>
    </xf>
    <xf numFmtId="0" fontId="113" fillId="0" borderId="0"/>
    <xf numFmtId="0" fontId="94" fillId="9" borderId="20" applyNumberFormat="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94" fillId="9" borderId="20" applyNumberFormat="0" applyAlignment="0" applyProtection="0">
      <alignment vertical="center"/>
    </xf>
    <xf numFmtId="0" fontId="113" fillId="0" borderId="0"/>
    <xf numFmtId="0" fontId="113" fillId="0" borderId="0"/>
    <xf numFmtId="0" fontId="94" fillId="9" borderId="20" applyNumberFormat="0" applyAlignment="0" applyProtection="0">
      <alignment vertical="center"/>
    </xf>
    <xf numFmtId="9" fontId="113" fillId="0" borderId="0" applyFont="0" applyFill="0" applyBorder="0" applyAlignment="0" applyProtection="0">
      <alignment vertical="center"/>
    </xf>
    <xf numFmtId="0" fontId="113" fillId="0" borderId="0">
      <alignment vertical="center"/>
    </xf>
    <xf numFmtId="0" fontId="113" fillId="0" borderId="0">
      <alignment vertical="center"/>
    </xf>
    <xf numFmtId="0" fontId="94" fillId="9" borderId="20" applyNumberFormat="0" applyAlignment="0" applyProtection="0">
      <alignment vertical="center"/>
    </xf>
    <xf numFmtId="0" fontId="113" fillId="0" borderId="0"/>
    <xf numFmtId="0" fontId="113" fillId="0" borderId="0"/>
    <xf numFmtId="0" fontId="94" fillId="9" borderId="20" applyNumberFormat="0" applyAlignment="0" applyProtection="0">
      <alignment vertical="center"/>
    </xf>
    <xf numFmtId="0" fontId="113" fillId="0" borderId="0">
      <alignment vertical="center"/>
    </xf>
    <xf numFmtId="0" fontId="113" fillId="0" borderId="0">
      <alignment vertical="center"/>
    </xf>
    <xf numFmtId="0" fontId="94" fillId="9" borderId="20" applyNumberFormat="0" applyAlignment="0" applyProtection="0">
      <alignment vertical="center"/>
    </xf>
    <xf numFmtId="0" fontId="113" fillId="0" borderId="0"/>
    <xf numFmtId="0" fontId="113" fillId="0" borderId="0"/>
    <xf numFmtId="0" fontId="94" fillId="9" borderId="20" applyNumberFormat="0" applyAlignment="0" applyProtection="0">
      <alignment vertical="center"/>
    </xf>
    <xf numFmtId="0" fontId="94" fillId="9" borderId="20" applyNumberFormat="0" applyAlignment="0" applyProtection="0">
      <alignment vertical="center"/>
    </xf>
    <xf numFmtId="0" fontId="94" fillId="9" borderId="20" applyNumberFormat="0" applyAlignment="0" applyProtection="0">
      <alignment vertical="center"/>
    </xf>
    <xf numFmtId="0" fontId="37" fillId="2" borderId="0" applyNumberFormat="0" applyBorder="0" applyAlignment="0" applyProtection="0">
      <alignment vertical="center"/>
    </xf>
    <xf numFmtId="0" fontId="94" fillId="9" borderId="20" applyNumberFormat="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94" fillId="9" borderId="20" applyNumberFormat="0" applyAlignment="0" applyProtection="0">
      <alignment vertical="center"/>
    </xf>
    <xf numFmtId="0" fontId="37" fillId="2" borderId="0" applyNumberFormat="0" applyBorder="0" applyAlignment="0" applyProtection="0">
      <alignment vertical="center"/>
    </xf>
    <xf numFmtId="14" fontId="74" fillId="0" borderId="0">
      <alignment horizontal="center" vertical="center" wrapText="1"/>
      <protection locked="0"/>
    </xf>
    <xf numFmtId="0" fontId="39" fillId="8" borderId="0" applyNumberFormat="0" applyBorder="0" applyAlignment="0" applyProtection="0">
      <alignment vertical="center"/>
    </xf>
    <xf numFmtId="10" fontId="113" fillId="0" borderId="0" applyFont="0" applyFill="0" applyBorder="0" applyAlignment="0" applyProtection="0"/>
    <xf numFmtId="0" fontId="113" fillId="0" borderId="0">
      <alignment vertical="center"/>
    </xf>
    <xf numFmtId="0" fontId="113" fillId="0" borderId="0">
      <alignment vertical="center"/>
    </xf>
    <xf numFmtId="10" fontId="113" fillId="0" borderId="0" applyFont="0" applyFill="0" applyBorder="0" applyAlignment="0" applyProtection="0">
      <alignment vertical="center"/>
    </xf>
    <xf numFmtId="10" fontId="113" fillId="0" borderId="0" applyFont="0" applyFill="0" applyBorder="0" applyAlignment="0" applyProtection="0">
      <alignment vertical="center"/>
    </xf>
    <xf numFmtId="10" fontId="113" fillId="0" borderId="0" applyFont="0" applyFill="0" applyBorder="0" applyAlignment="0" applyProtection="0"/>
    <xf numFmtId="10" fontId="113" fillId="0" borderId="0" applyFont="0" applyFill="0" applyBorder="0" applyAlignment="0" applyProtection="0"/>
    <xf numFmtId="10" fontId="113" fillId="0" borderId="0" applyFont="0" applyFill="0" applyBorder="0" applyAlignment="0" applyProtection="0">
      <alignment vertical="center"/>
    </xf>
    <xf numFmtId="0" fontId="113" fillId="0" borderId="0"/>
    <xf numFmtId="9" fontId="113" fillId="0" borderId="0" applyFont="0" applyFill="0" applyBorder="0" applyAlignment="0" applyProtection="0"/>
    <xf numFmtId="0" fontId="113" fillId="0" borderId="0" applyNumberFormat="0" applyFont="0" applyFill="0" applyBorder="0" applyAlignment="0" applyProtection="0">
      <alignment horizontal="left"/>
    </xf>
    <xf numFmtId="0" fontId="39" fillId="7" borderId="0" applyNumberFormat="0" applyBorder="0" applyAlignment="0" applyProtection="0">
      <alignment vertical="center"/>
    </xf>
    <xf numFmtId="0" fontId="33" fillId="0" borderId="0">
      <alignment vertical="center"/>
    </xf>
    <xf numFmtId="0" fontId="113" fillId="0" borderId="0" applyNumberFormat="0" applyFont="0" applyFill="0" applyBorder="0" applyAlignment="0" applyProtection="0">
      <alignment horizontal="left"/>
    </xf>
    <xf numFmtId="0" fontId="36" fillId="5" borderId="4">
      <protection locked="0"/>
    </xf>
    <xf numFmtId="0" fontId="61" fillId="2" borderId="0" applyNumberFormat="0" applyBorder="0" applyAlignment="0" applyProtection="0">
      <alignment vertical="center"/>
    </xf>
    <xf numFmtId="0" fontId="113" fillId="0" borderId="0" applyNumberFormat="0" applyFont="0" applyFill="0" applyBorder="0" applyAlignment="0" applyProtection="0">
      <alignment horizontal="left"/>
    </xf>
    <xf numFmtId="0" fontId="36" fillId="5" borderId="4">
      <alignment vertical="center"/>
      <protection locked="0"/>
    </xf>
    <xf numFmtId="0" fontId="61" fillId="2" borderId="0" applyNumberFormat="0" applyBorder="0" applyAlignment="0" applyProtection="0">
      <alignment vertical="center"/>
    </xf>
    <xf numFmtId="0" fontId="113" fillId="0" borderId="0" applyNumberFormat="0" applyFont="0" applyFill="0" applyBorder="0" applyAlignment="0" applyProtection="0">
      <alignment horizontal="left" vertical="center"/>
    </xf>
    <xf numFmtId="0" fontId="113" fillId="0" borderId="0" applyNumberFormat="0" applyFont="0" applyFill="0" applyBorder="0" applyAlignment="0" applyProtection="0">
      <alignment horizontal="left" vertical="center"/>
    </xf>
    <xf numFmtId="0" fontId="113" fillId="0" borderId="0" applyNumberFormat="0" applyFont="0" applyFill="0" applyBorder="0" applyAlignment="0" applyProtection="0">
      <alignment horizontal="left"/>
    </xf>
    <xf numFmtId="0" fontId="37" fillId="2" borderId="0" applyNumberFormat="0" applyBorder="0" applyAlignment="0" applyProtection="0">
      <alignment vertical="center"/>
    </xf>
    <xf numFmtId="15" fontId="113" fillId="0" borderId="0" applyFont="0" applyFill="0" applyBorder="0" applyAlignment="0" applyProtection="0"/>
    <xf numFmtId="15" fontId="113" fillId="0" borderId="0" applyFont="0" applyFill="0" applyBorder="0" applyAlignment="0" applyProtection="0">
      <alignment vertical="center"/>
    </xf>
    <xf numFmtId="15" fontId="113" fillId="0" borderId="0" applyFont="0" applyFill="0" applyBorder="0" applyAlignment="0" applyProtection="0"/>
    <xf numFmtId="15" fontId="113" fillId="0" borderId="0" applyFont="0" applyFill="0" applyBorder="0" applyAlignment="0" applyProtection="0"/>
    <xf numFmtId="15" fontId="113" fillId="0" borderId="0" applyFont="0" applyFill="0" applyBorder="0" applyAlignment="0" applyProtection="0">
      <alignment vertical="center"/>
    </xf>
    <xf numFmtId="0" fontId="37" fillId="2" borderId="0" applyNumberFormat="0" applyBorder="0" applyAlignment="0" applyProtection="0">
      <alignment vertical="center"/>
    </xf>
    <xf numFmtId="4" fontId="113" fillId="0" borderId="0" applyFont="0" applyFill="0" applyBorder="0" applyAlignment="0" applyProtection="0"/>
    <xf numFmtId="0" fontId="66" fillId="7" borderId="0" applyNumberFormat="0" applyBorder="0" applyAlignment="0" applyProtection="0">
      <alignment vertical="center"/>
    </xf>
    <xf numFmtId="4" fontId="113" fillId="0" borderId="0" applyFont="0" applyFill="0" applyBorder="0" applyAlignment="0" applyProtection="0"/>
    <xf numFmtId="0" fontId="113" fillId="0" borderId="0">
      <alignment vertical="center"/>
    </xf>
    <xf numFmtId="4" fontId="113" fillId="0" borderId="0" applyFont="0" applyFill="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4" fontId="113" fillId="0" borderId="0" applyFont="0" applyFill="0" applyBorder="0" applyAlignment="0" applyProtection="0"/>
    <xf numFmtId="0" fontId="113" fillId="0" borderId="0"/>
    <xf numFmtId="0" fontId="59" fillId="0" borderId="21">
      <alignment horizontal="center"/>
    </xf>
    <xf numFmtId="0" fontId="113" fillId="0" borderId="0"/>
    <xf numFmtId="0" fontId="113" fillId="0" borderId="0"/>
    <xf numFmtId="0" fontId="59" fillId="0" borderId="21">
      <alignment horizontal="center" vertical="center"/>
    </xf>
    <xf numFmtId="0" fontId="113" fillId="0" borderId="0"/>
    <xf numFmtId="0" fontId="113" fillId="0" borderId="0"/>
    <xf numFmtId="0" fontId="59" fillId="0" borderId="21">
      <alignment horizontal="center" vertical="center"/>
    </xf>
    <xf numFmtId="0" fontId="59" fillId="0" borderId="21">
      <alignment horizontal="center"/>
    </xf>
    <xf numFmtId="0" fontId="37" fillId="2" borderId="0" applyNumberFormat="0" applyBorder="0" applyAlignment="0" applyProtection="0">
      <alignment vertical="center"/>
    </xf>
    <xf numFmtId="0" fontId="59" fillId="0" borderId="21">
      <alignment horizontal="center"/>
    </xf>
    <xf numFmtId="0" fontId="37" fillId="2" borderId="0" applyNumberFormat="0" applyBorder="0" applyAlignment="0" applyProtection="0">
      <alignment vertical="center"/>
    </xf>
    <xf numFmtId="0" fontId="59" fillId="0" borderId="21">
      <alignment horizontal="center" vertical="center"/>
    </xf>
    <xf numFmtId="0" fontId="54" fillId="0" borderId="0" applyNumberFormat="0" applyFill="0" applyBorder="0" applyAlignment="0" applyProtection="0"/>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59" fillId="0" borderId="21">
      <alignment horizontal="center"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3" fontId="113" fillId="0" borderId="0" applyFont="0" applyFill="0" applyBorder="0" applyAlignment="0" applyProtection="0"/>
    <xf numFmtId="3" fontId="113" fillId="0" borderId="0" applyFont="0" applyFill="0" applyBorder="0" applyAlignment="0" applyProtection="0">
      <alignment vertical="center"/>
    </xf>
    <xf numFmtId="3" fontId="113" fillId="0" borderId="0" applyFont="0" applyFill="0" applyBorder="0" applyAlignment="0" applyProtection="0">
      <alignment vertical="center"/>
    </xf>
    <xf numFmtId="3" fontId="113" fillId="0" borderId="0" applyFont="0" applyFill="0" applyBorder="0" applyAlignment="0" applyProtection="0"/>
    <xf numFmtId="3" fontId="113" fillId="0" borderId="0" applyFont="0" applyFill="0" applyBorder="0" applyAlignment="0" applyProtection="0"/>
    <xf numFmtId="3" fontId="113" fillId="0" borderId="0" applyFont="0" applyFill="0" applyBorder="0" applyAlignment="0" applyProtection="0">
      <alignment vertical="center"/>
    </xf>
    <xf numFmtId="3" fontId="113" fillId="0" borderId="0" applyFont="0" applyFill="0" applyBorder="0" applyAlignment="0" applyProtection="0"/>
    <xf numFmtId="0" fontId="113" fillId="32" borderId="0" applyNumberFormat="0" applyFont="0" applyBorder="0" applyAlignment="0" applyProtection="0"/>
    <xf numFmtId="0" fontId="113" fillId="32" borderId="0" applyNumberFormat="0" applyFont="0" applyBorder="0" applyAlignment="0" applyProtection="0">
      <alignment vertical="center"/>
    </xf>
    <xf numFmtId="0" fontId="33" fillId="0" borderId="0">
      <alignment vertical="center"/>
    </xf>
    <xf numFmtId="0" fontId="44" fillId="0" borderId="0">
      <alignment vertical="center"/>
    </xf>
    <xf numFmtId="0" fontId="113" fillId="32" borderId="0" applyNumberFormat="0" applyFont="0" applyBorder="0" applyAlignment="0" applyProtection="0">
      <alignment vertical="center"/>
    </xf>
    <xf numFmtId="0" fontId="33" fillId="0" borderId="0">
      <alignment vertical="center"/>
    </xf>
    <xf numFmtId="0" fontId="113" fillId="32" borderId="0" applyNumberFormat="0" applyFont="0" applyBorder="0" applyAlignment="0" applyProtection="0"/>
    <xf numFmtId="0" fontId="44" fillId="0" borderId="0">
      <alignment vertical="center"/>
    </xf>
    <xf numFmtId="3" fontId="93" fillId="0" borderId="0"/>
    <xf numFmtId="3" fontId="93" fillId="0" borderId="0">
      <alignment vertical="center"/>
    </xf>
    <xf numFmtId="3" fontId="93" fillId="0" borderId="0"/>
    <xf numFmtId="3" fontId="93" fillId="0" borderId="0">
      <alignment vertical="center"/>
    </xf>
    <xf numFmtId="0" fontId="59" fillId="0" borderId="0" applyNumberFormat="0" applyFill="0" applyBorder="0" applyAlignment="0" applyProtection="0"/>
    <xf numFmtId="0" fontId="50" fillId="8" borderId="0" applyNumberFormat="0" applyBorder="0" applyAlignment="0" applyProtection="0">
      <alignment vertical="center"/>
    </xf>
    <xf numFmtId="0" fontId="33" fillId="30" borderId="0">
      <alignment horizontal="left" vertical="center"/>
    </xf>
    <xf numFmtId="0" fontId="33" fillId="30" borderId="0">
      <alignment horizontal="left" vertical="center"/>
    </xf>
    <xf numFmtId="0" fontId="39" fillId="8" borderId="0" applyNumberFormat="0" applyBorder="0" applyAlignment="0" applyProtection="0">
      <alignment vertical="center"/>
    </xf>
    <xf numFmtId="0" fontId="61" fillId="2" borderId="0" applyNumberFormat="0" applyBorder="0" applyAlignment="0" applyProtection="0">
      <alignment vertical="center"/>
    </xf>
    <xf numFmtId="0" fontId="33" fillId="30" borderId="0">
      <alignment horizontal="left" vertical="center"/>
    </xf>
    <xf numFmtId="0" fontId="39" fillId="8" borderId="0" applyNumberFormat="0" applyBorder="0" applyAlignment="0" applyProtection="0">
      <alignment vertical="center"/>
    </xf>
    <xf numFmtId="0" fontId="61" fillId="2" borderId="0" applyNumberFormat="0" applyBorder="0" applyAlignment="0" applyProtection="0">
      <alignment vertical="center"/>
    </xf>
    <xf numFmtId="0" fontId="33" fillId="30" borderId="0">
      <alignment horizontal="left" vertical="center"/>
    </xf>
    <xf numFmtId="0" fontId="39" fillId="8" borderId="0" applyNumberFormat="0" applyBorder="0" applyAlignment="0" applyProtection="0">
      <alignment vertical="center"/>
    </xf>
    <xf numFmtId="0" fontId="113" fillId="0" borderId="0"/>
    <xf numFmtId="0" fontId="37" fillId="2" borderId="0" applyNumberFormat="0" applyBorder="0" applyAlignment="0" applyProtection="0">
      <alignment vertical="center"/>
    </xf>
    <xf numFmtId="0" fontId="33" fillId="30" borderId="0">
      <alignment horizontal="left" vertical="center"/>
    </xf>
    <xf numFmtId="0" fontId="33" fillId="30" borderId="0">
      <alignment horizontal="left" vertical="center"/>
    </xf>
    <xf numFmtId="0" fontId="33" fillId="30" borderId="0">
      <alignment horizontal="left" vertical="center"/>
    </xf>
    <xf numFmtId="0" fontId="39" fillId="8" borderId="0" applyNumberFormat="0" applyBorder="0" applyAlignment="0" applyProtection="0">
      <alignment vertical="center"/>
    </xf>
    <xf numFmtId="0" fontId="33" fillId="30" borderId="0">
      <alignment horizontal="left" vertical="center"/>
    </xf>
    <xf numFmtId="0" fontId="33" fillId="30" borderId="0">
      <alignment horizontal="left" vertical="center"/>
    </xf>
    <xf numFmtId="0" fontId="33" fillId="30" borderId="0">
      <alignment horizontal="right" vertical="center"/>
    </xf>
    <xf numFmtId="0" fontId="33" fillId="30" borderId="0">
      <alignment horizontal="right" vertical="center"/>
    </xf>
    <xf numFmtId="0" fontId="33" fillId="30" borderId="0">
      <alignment horizontal="right" vertical="center"/>
    </xf>
    <xf numFmtId="0" fontId="39" fillId="8" borderId="0" applyNumberFormat="0" applyBorder="0" applyAlignment="0" applyProtection="0">
      <alignment vertical="center"/>
    </xf>
    <xf numFmtId="0" fontId="113" fillId="0" borderId="0">
      <alignment vertical="center"/>
    </xf>
    <xf numFmtId="0" fontId="33" fillId="30" borderId="0">
      <alignment horizontal="right" vertical="center"/>
    </xf>
    <xf numFmtId="0" fontId="33" fillId="30" borderId="0">
      <alignment horizontal="right" vertical="center"/>
    </xf>
    <xf numFmtId="0" fontId="36" fillId="5" borderId="4">
      <protection locked="0"/>
    </xf>
    <xf numFmtId="0" fontId="36" fillId="5" borderId="4">
      <alignment vertical="center"/>
      <protection locked="0"/>
    </xf>
    <xf numFmtId="0" fontId="36" fillId="5" borderId="4">
      <protection locked="0"/>
    </xf>
    <xf numFmtId="40" fontId="113" fillId="0" borderId="0" applyFont="0" applyFill="0" applyBorder="0" applyAlignment="0" applyProtection="0"/>
    <xf numFmtId="0" fontId="36" fillId="5" borderId="4">
      <alignment vertical="center"/>
      <protection locked="0"/>
    </xf>
    <xf numFmtId="0" fontId="103" fillId="0" borderId="0"/>
    <xf numFmtId="0" fontId="36" fillId="5" borderId="4">
      <protection locked="0"/>
    </xf>
    <xf numFmtId="0" fontId="36" fillId="5" borderId="4">
      <alignment vertical="center"/>
      <protection locked="0"/>
    </xf>
    <xf numFmtId="0" fontId="36" fillId="5" borderId="4">
      <protection locked="0"/>
    </xf>
    <xf numFmtId="0" fontId="36" fillId="5" borderId="4">
      <alignment vertical="center"/>
      <protection locked="0"/>
    </xf>
    <xf numFmtId="0" fontId="36" fillId="5" borderId="4">
      <protection locked="0"/>
    </xf>
    <xf numFmtId="0" fontId="39" fillId="8" borderId="0" applyNumberFormat="0" applyBorder="0" applyAlignment="0" applyProtection="0">
      <alignment vertical="center"/>
    </xf>
    <xf numFmtId="0" fontId="36" fillId="5" borderId="4">
      <alignment vertical="center"/>
      <protection locked="0"/>
    </xf>
    <xf numFmtId="0" fontId="39" fillId="8" borderId="0" applyNumberFormat="0" applyBorder="0" applyAlignment="0" applyProtection="0">
      <alignment vertical="center"/>
    </xf>
    <xf numFmtId="0" fontId="36" fillId="5" borderId="4">
      <protection locked="0"/>
    </xf>
    <xf numFmtId="0" fontId="113" fillId="0" borderId="0">
      <alignment vertical="center"/>
    </xf>
    <xf numFmtId="0" fontId="36" fillId="5" borderId="4">
      <alignment vertical="center"/>
      <protection locked="0"/>
    </xf>
    <xf numFmtId="0" fontId="113" fillId="0" borderId="0">
      <alignment vertical="center"/>
    </xf>
    <xf numFmtId="0" fontId="36" fillId="5" borderId="4">
      <protection locked="0"/>
    </xf>
    <xf numFmtId="0" fontId="36" fillId="5" borderId="4">
      <alignment vertical="center"/>
      <protection locked="0"/>
    </xf>
    <xf numFmtId="0" fontId="37" fillId="2" borderId="0" applyNumberFormat="0" applyBorder="0" applyAlignment="0" applyProtection="0">
      <alignment vertical="center"/>
    </xf>
    <xf numFmtId="0" fontId="36" fillId="5" borderId="4">
      <protection locked="0"/>
    </xf>
    <xf numFmtId="0" fontId="37" fillId="2" borderId="0" applyNumberFormat="0" applyBorder="0" applyAlignment="0" applyProtection="0">
      <alignment vertical="center"/>
    </xf>
    <xf numFmtId="0" fontId="36" fillId="5" borderId="4">
      <alignment vertical="center"/>
      <protection locked="0"/>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44" fillId="0" borderId="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39" fillId="8"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67" fillId="0" borderId="15" applyNumberFormat="0" applyFill="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67" fillId="0" borderId="15" applyNumberFormat="0" applyFill="0" applyAlignment="0" applyProtection="0">
      <alignment vertical="center"/>
    </xf>
    <xf numFmtId="0" fontId="37" fillId="2"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37" fillId="2" borderId="0" applyNumberFormat="0" applyBorder="0" applyAlignment="0" applyProtection="0">
      <alignment vertical="center"/>
    </xf>
    <xf numFmtId="0" fontId="67" fillId="0" borderId="15" applyNumberFormat="0" applyFill="0" applyAlignment="0" applyProtection="0">
      <alignment vertical="center"/>
    </xf>
    <xf numFmtId="0" fontId="37" fillId="2" borderId="0" applyNumberFormat="0" applyBorder="0" applyAlignment="0" applyProtection="0">
      <alignment vertical="center"/>
    </xf>
    <xf numFmtId="0" fontId="67" fillId="0" borderId="15" applyNumberFormat="0" applyFill="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67" fillId="0" borderId="15" applyNumberFormat="0" applyFill="0" applyAlignment="0" applyProtection="0">
      <alignment vertical="center"/>
    </xf>
    <xf numFmtId="0" fontId="51" fillId="2" borderId="0" applyNumberFormat="0" applyBorder="0" applyAlignment="0" applyProtection="0">
      <alignment vertical="center"/>
    </xf>
    <xf numFmtId="0" fontId="67" fillId="0" borderId="15" applyNumberFormat="0" applyFill="0" applyAlignment="0" applyProtection="0">
      <alignment vertical="center"/>
    </xf>
    <xf numFmtId="0" fontId="51" fillId="2" borderId="0" applyNumberFormat="0" applyBorder="0" applyAlignment="0" applyProtection="0">
      <alignment vertical="center"/>
    </xf>
    <xf numFmtId="218" fontId="113" fillId="0" borderId="0" applyFont="0" applyFill="0" applyBorder="0" applyAlignment="0" applyProtection="0"/>
    <xf numFmtId="213" fontId="113" fillId="0" borderId="0" applyFont="0" applyFill="0" applyBorder="0" applyAlignment="0" applyProtection="0"/>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9" fillId="7" borderId="0" applyNumberFormat="0" applyBorder="0" applyAlignment="0" applyProtection="0">
      <alignment vertical="center"/>
    </xf>
    <xf numFmtId="9" fontId="113" fillId="0" borderId="0" applyFont="0" applyFill="0" applyBorder="0" applyAlignment="0" applyProtection="0">
      <alignment vertical="center"/>
    </xf>
    <xf numFmtId="204" fontId="1" fillId="0" borderId="1">
      <alignment vertical="center"/>
      <protection locked="0"/>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0" fontId="37" fillId="2" borderId="0" applyNumberFormat="0" applyBorder="0" applyAlignment="0" applyProtection="0">
      <alignment vertical="center"/>
    </xf>
    <xf numFmtId="9" fontId="113" fillId="0" borderId="0" applyFont="0" applyFill="0" applyBorder="0" applyAlignment="0" applyProtection="0">
      <alignment vertical="center"/>
    </xf>
    <xf numFmtId="9" fontId="113" fillId="0" borderId="0" applyFont="0" applyFill="0" applyBorder="0" applyAlignment="0" applyProtection="0">
      <alignment vertical="center"/>
    </xf>
    <xf numFmtId="0" fontId="113" fillId="0" borderId="0"/>
    <xf numFmtId="9" fontId="113" fillId="0" borderId="0" applyFont="0" applyFill="0" applyBorder="0" applyAlignment="0" applyProtection="0">
      <alignment vertical="center"/>
    </xf>
    <xf numFmtId="0" fontId="113" fillId="0" borderId="0">
      <alignment vertical="center"/>
    </xf>
    <xf numFmtId="9" fontId="113" fillId="0" borderId="0" applyFont="0" applyFill="0" applyBorder="0" applyAlignment="0" applyProtection="0">
      <alignment vertical="center"/>
    </xf>
    <xf numFmtId="0" fontId="113" fillId="0" borderId="0"/>
    <xf numFmtId="190" fontId="113" fillId="0" borderId="0" applyFont="0" applyFill="0" applyBorder="0" applyAlignment="0" applyProtection="0"/>
    <xf numFmtId="1" fontId="1" fillId="0" borderId="1">
      <alignment vertical="center"/>
      <protection locked="0"/>
    </xf>
    <xf numFmtId="0" fontId="40" fillId="0" borderId="6" applyNumberFormat="0" applyFill="0" applyProtection="0">
      <alignment horizontal="right"/>
    </xf>
    <xf numFmtId="0" fontId="40" fillId="0" borderId="6" applyNumberFormat="0" applyFill="0" applyProtection="0">
      <alignment horizontal="right"/>
    </xf>
    <xf numFmtId="0" fontId="40" fillId="0" borderId="6" applyNumberFormat="0" applyFill="0" applyProtection="0">
      <alignment horizontal="right" vertical="center"/>
    </xf>
    <xf numFmtId="0" fontId="104" fillId="0" borderId="23" applyNumberFormat="0" applyFill="0" applyAlignment="0" applyProtection="0">
      <alignment vertical="center"/>
    </xf>
    <xf numFmtId="0" fontId="104" fillId="0" borderId="23" applyNumberFormat="0" applyFill="0" applyAlignment="0" applyProtection="0">
      <alignment vertical="center"/>
    </xf>
    <xf numFmtId="0" fontId="105" fillId="0" borderId="19" applyNumberFormat="0" applyFill="0" applyAlignment="0" applyProtection="0">
      <alignment vertical="center"/>
    </xf>
    <xf numFmtId="0" fontId="105" fillId="0" borderId="19" applyNumberFormat="0" applyFill="0" applyAlignment="0" applyProtection="0">
      <alignment vertical="center"/>
    </xf>
    <xf numFmtId="0" fontId="56" fillId="0" borderId="13" applyNumberFormat="0" applyFill="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56" fillId="0" borderId="13" applyNumberFormat="0" applyFill="0" applyAlignment="0" applyProtection="0">
      <alignment vertical="center"/>
    </xf>
    <xf numFmtId="0" fontId="56" fillId="0" borderId="0" applyNumberFormat="0" applyFill="0" applyBorder="0" applyAlignment="0" applyProtection="0">
      <alignment vertical="center"/>
    </xf>
    <xf numFmtId="194" fontId="113" fillId="0" borderId="0" applyFont="0" applyFill="0" applyBorder="0" applyAlignment="0" applyProtection="0">
      <alignment vertical="center"/>
    </xf>
    <xf numFmtId="0" fontId="100" fillId="0" borderId="0" applyNumberFormat="0" applyFill="0" applyBorder="0" applyAlignment="0" applyProtection="0">
      <alignment vertical="center"/>
    </xf>
    <xf numFmtId="0" fontId="61" fillId="2" borderId="0" applyNumberFormat="0" applyBorder="0" applyAlignment="0" applyProtection="0">
      <alignment vertical="center"/>
    </xf>
    <xf numFmtId="0" fontId="100" fillId="0" borderId="0" applyNumberFormat="0" applyFill="0" applyBorder="0" applyAlignment="0" applyProtection="0">
      <alignment vertical="center"/>
    </xf>
    <xf numFmtId="0" fontId="61" fillId="2" borderId="0" applyNumberFormat="0" applyBorder="0" applyAlignment="0" applyProtection="0">
      <alignment vertical="center"/>
    </xf>
    <xf numFmtId="0" fontId="100" fillId="0" borderId="0" applyNumberFormat="0" applyFill="0" applyBorder="0" applyAlignment="0" applyProtection="0">
      <alignment vertical="center"/>
    </xf>
    <xf numFmtId="0" fontId="85" fillId="0" borderId="6" applyNumberFormat="0" applyFill="0" applyProtection="0">
      <alignment horizontal="center"/>
    </xf>
    <xf numFmtId="0" fontId="39" fillId="8" borderId="0" applyNumberFormat="0" applyBorder="0" applyAlignment="0" applyProtection="0">
      <alignment vertical="center"/>
    </xf>
    <xf numFmtId="0" fontId="51" fillId="14" borderId="0" applyNumberFormat="0" applyBorder="0" applyAlignment="0" applyProtection="0">
      <alignment vertical="center"/>
    </xf>
    <xf numFmtId="0" fontId="85" fillId="0" borderId="6" applyNumberFormat="0" applyFill="0" applyProtection="0">
      <alignment horizontal="center" vertical="center"/>
    </xf>
    <xf numFmtId="0" fontId="51" fillId="14" borderId="0" applyNumberFormat="0" applyBorder="0" applyAlignment="0" applyProtection="0">
      <alignment vertical="center"/>
    </xf>
    <xf numFmtId="0" fontId="54" fillId="0" borderId="0" applyNumberFormat="0" applyFill="0" applyBorder="0" applyAlignment="0" applyProtection="0"/>
    <xf numFmtId="0" fontId="97" fillId="0" borderId="12" applyNumberFormat="0" applyFill="0" applyProtection="0">
      <alignment horizontal="center"/>
    </xf>
    <xf numFmtId="0" fontId="113" fillId="0" borderId="0">
      <alignment vertical="center"/>
    </xf>
    <xf numFmtId="0" fontId="97" fillId="0" borderId="12" applyNumberFormat="0" applyFill="0" applyProtection="0">
      <alignment horizontal="center"/>
    </xf>
    <xf numFmtId="0" fontId="97" fillId="0" borderId="12" applyNumberFormat="0" applyFill="0" applyProtection="0">
      <alignment horizontal="center" vertical="center"/>
    </xf>
    <xf numFmtId="0" fontId="61" fillId="2"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49" fillId="7" borderId="0" applyNumberFormat="0" applyBorder="0" applyAlignment="0" applyProtection="0">
      <alignment vertical="center"/>
    </xf>
    <xf numFmtId="0" fontId="51" fillId="14" borderId="0" applyNumberFormat="0" applyBorder="0" applyAlignment="0" applyProtection="0">
      <alignment vertical="center"/>
    </xf>
    <xf numFmtId="0" fontId="39" fillId="8" borderId="0" applyNumberFormat="0" applyBorder="0" applyAlignment="0" applyProtection="0">
      <alignment vertical="center"/>
    </xf>
    <xf numFmtId="0" fontId="49" fillId="7" borderId="0" applyNumberFormat="0" applyBorder="0" applyAlignment="0" applyProtection="0">
      <alignment vertical="center"/>
    </xf>
    <xf numFmtId="0" fontId="39" fillId="8"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63" fillId="26" borderId="0" applyNumberFormat="0" applyBorder="0" applyAlignment="0" applyProtection="0">
      <alignment vertical="center"/>
    </xf>
    <xf numFmtId="0" fontId="113" fillId="0" borderId="0">
      <alignment vertical="center"/>
    </xf>
    <xf numFmtId="0" fontId="47" fillId="7" borderId="0" applyNumberFormat="0" applyBorder="0" applyAlignment="0" applyProtection="0">
      <alignment vertical="center"/>
    </xf>
    <xf numFmtId="0" fontId="37" fillId="2" borderId="0" applyNumberFormat="0" applyBorder="0" applyAlignment="0" applyProtection="0">
      <alignment vertical="center"/>
    </xf>
    <xf numFmtId="0" fontId="47"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1" fillId="14"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37" fillId="2" borderId="0" applyNumberFormat="0" applyBorder="0" applyAlignment="0" applyProtection="0">
      <alignment vertical="center"/>
    </xf>
    <xf numFmtId="0" fontId="49" fillId="7" borderId="0" applyNumberFormat="0" applyBorder="0" applyAlignment="0" applyProtection="0">
      <alignment vertical="center"/>
    </xf>
    <xf numFmtId="0" fontId="106" fillId="0" borderId="0"/>
    <xf numFmtId="0" fontId="4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49" fillId="8"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1" fontId="1" fillId="0" borderId="1">
      <alignment vertical="center"/>
      <protection locked="0"/>
    </xf>
    <xf numFmtId="0" fontId="39" fillId="8" borderId="0" applyNumberFormat="0" applyBorder="0" applyAlignment="0" applyProtection="0">
      <alignment vertical="center"/>
    </xf>
    <xf numFmtId="1" fontId="1" fillId="0" borderId="1">
      <alignment vertical="center"/>
      <protection locked="0"/>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50" fillId="8"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113" fillId="0" borderId="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8" borderId="0" applyNumberFormat="0" applyBorder="0" applyAlignment="0" applyProtection="0">
      <alignment vertical="center"/>
    </xf>
    <xf numFmtId="0" fontId="68" fillId="14" borderId="0" applyNumberFormat="0" applyBorder="0" applyAlignment="0" applyProtection="0">
      <alignment vertical="center"/>
    </xf>
    <xf numFmtId="0" fontId="39" fillId="8" borderId="0" applyNumberFormat="0" applyBorder="0" applyAlignment="0" applyProtection="0">
      <alignment vertical="center"/>
    </xf>
    <xf numFmtId="0" fontId="68" fillId="14"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07" fillId="0" borderId="0"/>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47" fillId="7" borderId="0" applyNumberFormat="0" applyBorder="0" applyAlignment="0" applyProtection="0">
      <alignment vertical="center"/>
    </xf>
    <xf numFmtId="0" fontId="39" fillId="8"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5" fillId="9" borderId="14" applyNumberFormat="0" applyAlignment="0" applyProtection="0">
      <alignment vertical="center"/>
    </xf>
    <xf numFmtId="0" fontId="39" fillId="8" borderId="0" applyNumberFormat="0" applyBorder="0" applyAlignment="0" applyProtection="0">
      <alignment vertical="center"/>
    </xf>
    <xf numFmtId="1" fontId="40" fillId="0" borderId="12" applyFill="0" applyProtection="0">
      <alignment horizontal="center"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5" fillId="9" borderId="14" applyNumberFormat="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108" fillId="9" borderId="20" applyNumberFormat="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108" fillId="9" borderId="20" applyNumberFormat="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1" fontId="40" fillId="0" borderId="12" applyFill="0" applyProtection="0">
      <alignment horizont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3" fillId="0" borderId="0">
      <alignment vertical="center"/>
    </xf>
    <xf numFmtId="0" fontId="44" fillId="0" borderId="0">
      <alignment vertical="center"/>
    </xf>
    <xf numFmtId="0" fontId="39" fillId="8" borderId="0" applyNumberFormat="0" applyBorder="0" applyAlignment="0" applyProtection="0">
      <alignment vertical="center"/>
    </xf>
    <xf numFmtId="0" fontId="44"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44" fillId="0" borderId="0">
      <alignment vertical="center"/>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14"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38" fillId="29"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61"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7" fillId="14"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68" fillId="14"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204" fontId="1" fillId="0" borderId="1">
      <alignment vertical="center"/>
      <protection locked="0"/>
    </xf>
    <xf numFmtId="0" fontId="39" fillId="8" borderId="0" applyNumberFormat="0" applyBorder="0" applyAlignment="0" applyProtection="0">
      <alignment vertical="center"/>
    </xf>
    <xf numFmtId="0" fontId="68" fillId="14"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113" fillId="0" borderId="0"/>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204" fontId="1" fillId="0" borderId="1">
      <alignment vertical="center"/>
      <protection locked="0"/>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204" fontId="1" fillId="0" borderId="1">
      <alignment vertical="center"/>
      <protection locked="0"/>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1" fontId="1" fillId="0" borderId="1">
      <alignment vertical="center"/>
      <protection locked="0"/>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82" fillId="8" borderId="0" applyNumberFormat="0" applyBorder="0" applyAlignment="0" applyProtection="0">
      <alignment vertical="center"/>
    </xf>
    <xf numFmtId="0" fontId="82" fillId="8" borderId="0" applyNumberFormat="0" applyBorder="0" applyAlignment="0" applyProtection="0">
      <alignment vertical="center"/>
    </xf>
    <xf numFmtId="0" fontId="47" fillId="8" borderId="0" applyNumberFormat="0" applyBorder="0" applyAlignment="0" applyProtection="0">
      <alignment vertical="center"/>
    </xf>
    <xf numFmtId="0" fontId="47" fillId="8" borderId="0" applyNumberFormat="0" applyBorder="0" applyAlignment="0" applyProtection="0">
      <alignment vertical="center"/>
    </xf>
    <xf numFmtId="0" fontId="47" fillId="8" borderId="0" applyNumberFormat="0" applyBorder="0" applyAlignment="0" applyProtection="0">
      <alignment vertical="center"/>
    </xf>
    <xf numFmtId="0" fontId="113" fillId="0" borderId="0">
      <alignment vertical="center"/>
    </xf>
    <xf numFmtId="0" fontId="33" fillId="0" borderId="0">
      <alignment vertical="center"/>
    </xf>
    <xf numFmtId="0" fontId="47" fillId="8" borderId="0" applyNumberFormat="0" applyBorder="0" applyAlignment="0" applyProtection="0">
      <alignment vertical="center"/>
    </xf>
    <xf numFmtId="0" fontId="113" fillId="0" borderId="0">
      <alignment vertical="center"/>
    </xf>
    <xf numFmtId="0" fontId="33" fillId="0" borderId="0">
      <alignment vertical="center"/>
    </xf>
    <xf numFmtId="0" fontId="47" fillId="8" borderId="0" applyNumberFormat="0" applyBorder="0" applyAlignment="0" applyProtection="0">
      <alignment vertical="center"/>
    </xf>
    <xf numFmtId="0" fontId="113" fillId="0" borderId="0"/>
    <xf numFmtId="0" fontId="44" fillId="0" borderId="0">
      <alignment vertical="center"/>
    </xf>
    <xf numFmtId="0" fontId="47"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113" fillId="0" borderId="0"/>
    <xf numFmtId="0" fontId="49" fillId="8" borderId="0" applyNumberFormat="0" applyBorder="0" applyAlignment="0" applyProtection="0">
      <alignment vertical="center"/>
    </xf>
    <xf numFmtId="0" fontId="113" fillId="0" borderId="0">
      <alignment vertical="center"/>
    </xf>
    <xf numFmtId="0" fontId="4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66" fillId="7" borderId="0" applyNumberFormat="0" applyBorder="0" applyAlignment="0" applyProtection="0">
      <alignment vertical="center"/>
    </xf>
    <xf numFmtId="0" fontId="37" fillId="14" borderId="0" applyNumberFormat="0" applyBorder="0" applyAlignment="0" applyProtection="0">
      <alignment vertical="center"/>
    </xf>
    <xf numFmtId="0" fontId="66" fillId="7" borderId="0" applyNumberFormat="0" applyBorder="0" applyAlignment="0" applyProtection="0">
      <alignment vertical="center"/>
    </xf>
    <xf numFmtId="0" fontId="39" fillId="8" borderId="0" applyNumberFormat="0" applyBorder="0" applyAlignment="0" applyProtection="0">
      <alignment vertical="center"/>
    </xf>
    <xf numFmtId="0" fontId="66" fillId="7"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66" fillId="7"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63" fillId="24" borderId="0" applyNumberFormat="0" applyBorder="0" applyAlignment="0" applyProtection="0"/>
    <xf numFmtId="0" fontId="82" fillId="8" borderId="0" applyNumberFormat="0" applyBorder="0" applyAlignment="0" applyProtection="0"/>
    <xf numFmtId="0" fontId="37" fillId="2" borderId="0" applyNumberFormat="0" applyBorder="0" applyAlignment="0" applyProtection="0">
      <alignment vertical="center"/>
    </xf>
    <xf numFmtId="0" fontId="66" fillId="7" borderId="0" applyNumberFormat="0" applyBorder="0" applyAlignment="0" applyProtection="0">
      <alignment vertical="center"/>
    </xf>
    <xf numFmtId="0" fontId="66" fillId="7" borderId="0" applyNumberFormat="0" applyBorder="0" applyAlignment="0" applyProtection="0">
      <alignment vertical="center"/>
    </xf>
    <xf numFmtId="0" fontId="37" fillId="2" borderId="0" applyNumberFormat="0" applyBorder="0" applyAlignment="0" applyProtection="0">
      <alignment vertical="center"/>
    </xf>
    <xf numFmtId="0" fontId="66" fillId="7" borderId="0" applyNumberFormat="0" applyBorder="0" applyAlignment="0" applyProtection="0">
      <alignment vertical="center"/>
    </xf>
    <xf numFmtId="0" fontId="66" fillId="7" borderId="0" applyNumberFormat="0" applyBorder="0" applyAlignment="0" applyProtection="0">
      <alignment vertical="center"/>
    </xf>
    <xf numFmtId="0" fontId="61" fillId="2" borderId="0" applyNumberFormat="0" applyBorder="0" applyAlignment="0" applyProtection="0">
      <alignment vertical="center"/>
    </xf>
    <xf numFmtId="0" fontId="66" fillId="7" borderId="0" applyNumberFormat="0" applyBorder="0" applyAlignment="0" applyProtection="0">
      <alignment vertical="center"/>
    </xf>
    <xf numFmtId="0" fontId="47" fillId="7" borderId="0" applyNumberFormat="0" applyBorder="0" applyAlignment="0" applyProtection="0">
      <alignment vertical="center"/>
    </xf>
    <xf numFmtId="0" fontId="51" fillId="2" borderId="0" applyNumberFormat="0" applyBorder="0" applyAlignment="0" applyProtection="0"/>
    <xf numFmtId="0" fontId="90" fillId="0" borderId="15" applyNumberFormat="0" applyFill="0" applyAlignment="0" applyProtection="0">
      <alignment vertical="center"/>
    </xf>
    <xf numFmtId="0" fontId="47" fillId="7" borderId="0" applyNumberFormat="0" applyBorder="0" applyAlignment="0" applyProtection="0">
      <alignment vertical="center"/>
    </xf>
    <xf numFmtId="0" fontId="37" fillId="2" borderId="0" applyNumberFormat="0" applyBorder="0" applyAlignment="0" applyProtection="0">
      <alignment vertical="center"/>
    </xf>
    <xf numFmtId="0" fontId="90" fillId="0" borderId="15" applyNumberFormat="0" applyFill="0" applyAlignment="0" applyProtection="0">
      <alignment vertical="center"/>
    </xf>
    <xf numFmtId="0" fontId="49" fillId="7" borderId="0" applyNumberFormat="0" applyBorder="0" applyAlignment="0" applyProtection="0">
      <alignment vertical="center"/>
    </xf>
    <xf numFmtId="0" fontId="47" fillId="7" borderId="0" applyNumberFormat="0" applyBorder="0" applyAlignment="0" applyProtection="0">
      <alignment vertical="center"/>
    </xf>
    <xf numFmtId="0" fontId="37" fillId="14" borderId="0" applyNumberFormat="0" applyBorder="0" applyAlignment="0" applyProtection="0">
      <alignment vertical="center"/>
    </xf>
    <xf numFmtId="0" fontId="47" fillId="7" borderId="0" applyNumberFormat="0" applyBorder="0" applyAlignment="0" applyProtection="0">
      <alignment vertical="center"/>
    </xf>
    <xf numFmtId="0" fontId="51" fillId="2" borderId="0" applyNumberFormat="0" applyBorder="0" applyAlignment="0" applyProtection="0">
      <alignment vertical="center"/>
    </xf>
    <xf numFmtId="0" fontId="47" fillId="7" borderId="0" applyNumberFormat="0" applyBorder="0" applyAlignment="0" applyProtection="0">
      <alignment vertical="center"/>
    </xf>
    <xf numFmtId="0" fontId="37" fillId="2" borderId="0" applyNumberFormat="0" applyBorder="0" applyAlignment="0" applyProtection="0">
      <alignment vertical="center"/>
    </xf>
    <xf numFmtId="0" fontId="51" fillId="2" borderId="0" applyNumberFormat="0" applyBorder="0" applyAlignment="0" applyProtection="0">
      <alignment vertical="center"/>
    </xf>
    <xf numFmtId="0" fontId="47" fillId="7" borderId="0" applyNumberFormat="0" applyBorder="0" applyAlignment="0" applyProtection="0">
      <alignment vertical="center"/>
    </xf>
    <xf numFmtId="0" fontId="33" fillId="0" borderId="0">
      <alignment vertical="center"/>
    </xf>
    <xf numFmtId="0" fontId="51" fillId="2" borderId="0" applyNumberFormat="0" applyBorder="0" applyAlignment="0" applyProtection="0"/>
    <xf numFmtId="0" fontId="47" fillId="7"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39" fillId="7" borderId="0" applyNumberFormat="0" applyBorder="0" applyAlignment="0" applyProtection="0">
      <alignment vertical="center"/>
    </xf>
    <xf numFmtId="0" fontId="50" fillId="8" borderId="0" applyNumberFormat="0" applyBorder="0" applyAlignment="0" applyProtection="0">
      <alignment vertical="center"/>
    </xf>
    <xf numFmtId="0" fontId="113" fillId="0" borderId="0">
      <alignment vertical="center"/>
    </xf>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63" fillId="24" borderId="0" applyNumberFormat="0" applyBorder="0" applyAlignment="0" applyProtection="0">
      <alignment vertical="center"/>
    </xf>
    <xf numFmtId="0" fontId="39" fillId="8" borderId="0" applyNumberFormat="0" applyBorder="0" applyAlignment="0" applyProtection="0">
      <alignment vertical="center"/>
    </xf>
    <xf numFmtId="0" fontId="63" fillId="33" borderId="0" applyNumberFormat="0" applyBorder="0" applyAlignment="0" applyProtection="0"/>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50" fillId="8"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50" fillId="8" borderId="0" applyNumberFormat="0" applyBorder="0" applyAlignment="0" applyProtection="0">
      <alignment vertical="center"/>
    </xf>
    <xf numFmtId="43" fontId="113" fillId="0" borderId="0" applyFont="0" applyFill="0" applyBorder="0" applyAlignment="0" applyProtection="0">
      <alignment vertical="center"/>
    </xf>
    <xf numFmtId="0" fontId="50" fillId="8" borderId="0" applyNumberFormat="0" applyBorder="0" applyAlignment="0" applyProtection="0">
      <alignment vertical="center"/>
    </xf>
    <xf numFmtId="43" fontId="113" fillId="0" borderId="0" applyFont="0" applyFill="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181" fontId="40" fillId="0" borderId="12" applyFill="0" applyProtection="0">
      <alignment horizontal="right"/>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61" fillId="2" borderId="0" applyNumberFormat="0" applyBorder="0" applyAlignment="0" applyProtection="0">
      <alignment vertical="center"/>
    </xf>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alignment vertical="center"/>
    </xf>
    <xf numFmtId="0" fontId="37" fillId="2"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181" fontId="40" fillId="0" borderId="12" applyFill="0" applyProtection="0">
      <alignment horizontal="right"/>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14"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1" fillId="2" borderId="0" applyNumberFormat="0" applyBorder="0" applyAlignment="0" applyProtection="0"/>
    <xf numFmtId="205" fontId="113" fillId="0" borderId="0" applyFont="0" applyFill="0" applyBorder="0" applyAlignment="0" applyProtection="0"/>
    <xf numFmtId="0" fontId="109" fillId="0" borderId="24" applyNumberFormat="0" applyFill="0" applyAlignment="0" applyProtection="0">
      <alignment vertical="center"/>
    </xf>
    <xf numFmtId="0" fontId="39" fillId="8" borderId="0" applyNumberFormat="0" applyBorder="0" applyAlignment="0" applyProtection="0">
      <alignment vertical="center"/>
    </xf>
    <xf numFmtId="205" fontId="113" fillId="0" borderId="0" applyFont="0" applyFill="0" applyBorder="0" applyAlignment="0" applyProtection="0"/>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alignment vertical="center"/>
    </xf>
    <xf numFmtId="0" fontId="39" fillId="8" borderId="0" applyNumberFormat="0" applyBorder="0" applyAlignment="0" applyProtection="0">
      <alignment vertical="center"/>
    </xf>
    <xf numFmtId="0" fontId="113" fillId="0" borderId="0"/>
    <xf numFmtId="0" fontId="64" fillId="14" borderId="0" applyNumberFormat="0" applyBorder="0" applyAlignment="0" applyProtection="0">
      <alignment vertical="center"/>
    </xf>
    <xf numFmtId="0" fontId="39" fillId="8" borderId="0" applyNumberFormat="0" applyBorder="0" applyAlignment="0" applyProtection="0">
      <alignment vertical="center"/>
    </xf>
    <xf numFmtId="0" fontId="50" fillId="8" borderId="0" applyNumberFormat="0" applyBorder="0" applyAlignment="0" applyProtection="0">
      <alignment vertical="center"/>
    </xf>
    <xf numFmtId="0" fontId="37" fillId="2" borderId="0" applyNumberFormat="0" applyBorder="0" applyAlignment="0" applyProtection="0">
      <alignment vertical="center"/>
    </xf>
    <xf numFmtId="0" fontId="50" fillId="8" borderId="0" applyNumberFormat="0" applyBorder="0" applyAlignment="0" applyProtection="0">
      <alignment vertical="center"/>
    </xf>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98" fillId="0" borderId="0" applyNumberFormat="0" applyFill="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08" fillId="9" borderId="20" applyNumberFormat="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08" fillId="9" borderId="20" applyNumberFormat="0" applyAlignment="0" applyProtection="0">
      <alignment vertical="center"/>
    </xf>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43" fontId="113" fillId="0" borderId="0" applyFont="0" applyFill="0" applyBorder="0" applyAlignment="0" applyProtection="0">
      <alignment vertical="center"/>
    </xf>
    <xf numFmtId="0" fontId="39" fillId="7" borderId="0" applyNumberFormat="0" applyBorder="0" applyAlignment="0" applyProtection="0">
      <alignment vertical="center"/>
    </xf>
    <xf numFmtId="0" fontId="37" fillId="2" borderId="0" applyNumberFormat="0" applyBorder="0" applyAlignment="0" applyProtection="0">
      <alignment vertical="center"/>
    </xf>
    <xf numFmtId="0" fontId="50" fillId="8" borderId="0" applyNumberFormat="0" applyBorder="0" applyAlignment="0" applyProtection="0">
      <alignment vertical="center"/>
    </xf>
    <xf numFmtId="0" fontId="113" fillId="0" borderId="0"/>
    <xf numFmtId="0" fontId="50"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44"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50" fillId="8" borderId="0" applyNumberFormat="0" applyBorder="0" applyAlignment="0" applyProtection="0">
      <alignment vertical="center"/>
    </xf>
    <xf numFmtId="0" fontId="113" fillId="0" borderId="0">
      <alignment vertical="center"/>
    </xf>
    <xf numFmtId="0" fontId="37" fillId="14" borderId="0" applyNumberFormat="0" applyBorder="0" applyAlignment="0" applyProtection="0">
      <alignment vertical="center"/>
    </xf>
    <xf numFmtId="0" fontId="50" fillId="8" borderId="0" applyNumberFormat="0" applyBorder="0" applyAlignment="0" applyProtection="0">
      <alignment vertical="center"/>
    </xf>
    <xf numFmtId="0" fontId="37" fillId="14" borderId="0" applyNumberFormat="0" applyBorder="0" applyAlignment="0" applyProtection="0">
      <alignment vertical="center"/>
    </xf>
    <xf numFmtId="0" fontId="39" fillId="8" borderId="0" applyNumberFormat="0" applyBorder="0" applyAlignment="0" applyProtection="0">
      <alignment vertical="center"/>
    </xf>
    <xf numFmtId="0" fontId="51" fillId="14" borderId="0" applyNumberFormat="0" applyBorder="0" applyAlignment="0" applyProtection="0">
      <alignment vertical="center"/>
    </xf>
    <xf numFmtId="0" fontId="63" fillId="33" borderId="0" applyNumberFormat="0" applyBorder="0" applyAlignment="0" applyProtection="0">
      <alignment vertical="center"/>
    </xf>
    <xf numFmtId="0" fontId="39" fillId="8" borderId="0" applyNumberFormat="0" applyBorder="0" applyAlignment="0" applyProtection="0">
      <alignment vertical="center"/>
    </xf>
    <xf numFmtId="0" fontId="51" fillId="14" borderId="0" applyNumberFormat="0" applyBorder="0" applyAlignment="0" applyProtection="0">
      <alignment vertical="center"/>
    </xf>
    <xf numFmtId="0" fontId="39" fillId="8" borderId="0" applyNumberFormat="0" applyBorder="0" applyAlignment="0" applyProtection="0">
      <alignment vertical="center"/>
    </xf>
    <xf numFmtId="0" fontId="51" fillId="14"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pplyNumberFormat="0" applyFill="0" applyBorder="0" applyAlignment="0" applyProtection="0"/>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113" fillId="0" borderId="0">
      <alignment vertical="center"/>
    </xf>
    <xf numFmtId="0" fontId="39" fillId="8" borderId="0" applyNumberFormat="0" applyBorder="0" applyAlignment="0" applyProtection="0">
      <alignment vertical="center"/>
    </xf>
    <xf numFmtId="0" fontId="113" fillId="0" borderId="0">
      <alignment vertical="center"/>
    </xf>
    <xf numFmtId="0" fontId="113" fillId="0" borderId="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50" fillId="8"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50"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7" fillId="2" borderId="0" applyNumberFormat="0" applyBorder="0" applyAlignment="0" applyProtection="0">
      <alignment vertical="center"/>
    </xf>
    <xf numFmtId="0" fontId="39" fillId="8" borderId="0" applyNumberFormat="0" applyBorder="0" applyAlignment="0" applyProtection="0">
      <alignment vertical="center"/>
    </xf>
    <xf numFmtId="0" fontId="39" fillId="8" borderId="0" applyNumberFormat="0" applyBorder="0" applyAlignment="0" applyProtection="0">
      <alignment vertical="center"/>
    </xf>
    <xf numFmtId="0" fontId="113" fillId="0" borderId="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xf numFmtId="0" fontId="113" fillId="0" borderId="0">
      <alignment vertical="center"/>
    </xf>
    <xf numFmtId="0" fontId="37" fillId="14" borderId="0" applyNumberFormat="0" applyBorder="0" applyAlignment="0" applyProtection="0">
      <alignment vertical="center"/>
    </xf>
    <xf numFmtId="0" fontId="113" fillId="0" borderId="0"/>
    <xf numFmtId="0" fontId="113" fillId="0" borderId="0"/>
    <xf numFmtId="0" fontId="113" fillId="0" borderId="0">
      <alignment vertical="center"/>
    </xf>
    <xf numFmtId="0" fontId="37" fillId="2" borderId="0" applyNumberFormat="0" applyBorder="0" applyAlignment="0" applyProtection="0">
      <alignment vertical="center"/>
    </xf>
    <xf numFmtId="0" fontId="113" fillId="0" borderId="0"/>
    <xf numFmtId="0" fontId="113" fillId="0" borderId="0"/>
    <xf numFmtId="0" fontId="37" fillId="2" borderId="0" applyNumberFormat="0" applyBorder="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xf numFmtId="0" fontId="113" fillId="0" borderId="0">
      <alignment vertical="center"/>
    </xf>
    <xf numFmtId="0" fontId="113" fillId="0" borderId="0">
      <alignment vertical="center"/>
    </xf>
    <xf numFmtId="0" fontId="110" fillId="28" borderId="0" applyNumberFormat="0" applyBorder="0" applyAlignment="0" applyProtection="0">
      <alignment vertical="center"/>
    </xf>
    <xf numFmtId="0" fontId="113" fillId="0" borderId="0">
      <alignment vertical="center"/>
    </xf>
    <xf numFmtId="0" fontId="70" fillId="0" borderId="0">
      <alignment vertical="center"/>
    </xf>
    <xf numFmtId="0" fontId="113" fillId="0" borderId="0">
      <alignment vertical="center"/>
    </xf>
    <xf numFmtId="0" fontId="113" fillId="0" borderId="0"/>
    <xf numFmtId="0" fontId="113" fillId="0" borderId="0"/>
    <xf numFmtId="0" fontId="61" fillId="2" borderId="0" applyNumberFormat="0" applyBorder="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xf numFmtId="0" fontId="113" fillId="0" borderId="0"/>
    <xf numFmtId="0" fontId="44" fillId="0" borderId="0">
      <alignment vertical="center"/>
    </xf>
    <xf numFmtId="0" fontId="113" fillId="0" borderId="0">
      <alignment vertical="center"/>
    </xf>
    <xf numFmtId="0" fontId="113" fillId="0" borderId="0">
      <alignment vertical="center"/>
    </xf>
    <xf numFmtId="0" fontId="113" fillId="0" borderId="0"/>
    <xf numFmtId="0" fontId="37" fillId="2" borderId="0" applyNumberFormat="0" applyBorder="0" applyAlignment="0" applyProtection="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7" fillId="2" borderId="0" applyNumberFormat="0" applyBorder="0" applyAlignment="0" applyProtection="0">
      <alignment vertical="center"/>
    </xf>
    <xf numFmtId="0" fontId="113" fillId="0" borderId="0"/>
    <xf numFmtId="0" fontId="113" fillId="0" borderId="0"/>
    <xf numFmtId="0" fontId="113" fillId="0" borderId="0">
      <alignment vertical="center"/>
    </xf>
    <xf numFmtId="0" fontId="33" fillId="0" borderId="0">
      <alignment vertical="center"/>
    </xf>
    <xf numFmtId="0" fontId="113" fillId="0" borderId="0">
      <alignment vertical="center"/>
    </xf>
    <xf numFmtId="0" fontId="33" fillId="0" borderId="0">
      <alignment vertical="center"/>
    </xf>
    <xf numFmtId="0" fontId="113" fillId="0" borderId="0">
      <alignment vertical="center"/>
    </xf>
    <xf numFmtId="0" fontId="113" fillId="0" borderId="0"/>
    <xf numFmtId="0" fontId="113" fillId="0" borderId="0"/>
    <xf numFmtId="0" fontId="113" fillId="0" borderId="0"/>
    <xf numFmtId="0" fontId="44" fillId="0" borderId="0">
      <alignment vertical="center"/>
    </xf>
    <xf numFmtId="0" fontId="113" fillId="0" borderId="0">
      <alignment vertical="center"/>
    </xf>
    <xf numFmtId="0" fontId="44" fillId="0" borderId="0">
      <alignment vertical="center"/>
    </xf>
    <xf numFmtId="0" fontId="113" fillId="0" borderId="0">
      <alignment vertical="center"/>
    </xf>
    <xf numFmtId="0" fontId="44" fillId="0" borderId="0">
      <alignment vertical="center"/>
    </xf>
    <xf numFmtId="0" fontId="113" fillId="0" borderId="0"/>
    <xf numFmtId="0" fontId="113" fillId="0" borderId="0">
      <alignment vertical="center"/>
    </xf>
    <xf numFmtId="0" fontId="113" fillId="0" borderId="0">
      <alignment vertical="center"/>
    </xf>
    <xf numFmtId="0" fontId="113" fillId="0" borderId="0"/>
    <xf numFmtId="0" fontId="113" fillId="0" borderId="0"/>
    <xf numFmtId="0" fontId="44" fillId="0" borderId="0">
      <alignment vertical="center"/>
    </xf>
    <xf numFmtId="0" fontId="113" fillId="0" borderId="0">
      <alignment vertical="center"/>
    </xf>
    <xf numFmtId="0" fontId="33" fillId="0" borderId="0">
      <alignment vertical="center"/>
    </xf>
    <xf numFmtId="0" fontId="113" fillId="0" borderId="0">
      <alignment vertical="center"/>
    </xf>
    <xf numFmtId="0" fontId="33" fillId="0" borderId="0">
      <alignment vertical="center"/>
    </xf>
    <xf numFmtId="0" fontId="113" fillId="0" borderId="0">
      <alignment vertical="center"/>
    </xf>
    <xf numFmtId="0" fontId="113" fillId="0" borderId="0"/>
    <xf numFmtId="0" fontId="113" fillId="0" borderId="0"/>
    <xf numFmtId="0" fontId="113" fillId="0" borderId="0"/>
    <xf numFmtId="0" fontId="44" fillId="0" borderId="0">
      <alignment vertical="center"/>
    </xf>
    <xf numFmtId="0" fontId="113" fillId="0" borderId="0">
      <alignment vertical="center"/>
    </xf>
    <xf numFmtId="0" fontId="44" fillId="0" borderId="0">
      <alignment vertical="center"/>
    </xf>
    <xf numFmtId="0" fontId="113" fillId="0" borderId="0"/>
    <xf numFmtId="0" fontId="113" fillId="0" borderId="0">
      <alignment vertical="center"/>
    </xf>
    <xf numFmtId="0" fontId="113" fillId="0" borderId="0">
      <alignment vertical="center"/>
    </xf>
    <xf numFmtId="0" fontId="33" fillId="0" borderId="0">
      <alignment vertical="center"/>
    </xf>
    <xf numFmtId="0" fontId="113" fillId="0" borderId="0">
      <alignment vertical="center"/>
    </xf>
    <xf numFmtId="0" fontId="33" fillId="0" borderId="0">
      <alignment vertical="center"/>
    </xf>
    <xf numFmtId="0" fontId="113" fillId="0" borderId="0">
      <alignment vertical="center"/>
    </xf>
    <xf numFmtId="0" fontId="113" fillId="0" borderId="0"/>
    <xf numFmtId="0" fontId="113" fillId="0" borderId="0" applyProtection="0">
      <alignment vertical="center"/>
    </xf>
    <xf numFmtId="0" fontId="113" fillId="0" borderId="0">
      <alignment vertical="center"/>
    </xf>
    <xf numFmtId="0" fontId="113" fillId="0" borderId="0">
      <alignment vertical="center"/>
    </xf>
    <xf numFmtId="0" fontId="64" fillId="14" borderId="0" applyNumberFormat="0" applyBorder="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pplyProtection="0">
      <alignment vertical="center"/>
    </xf>
    <xf numFmtId="0" fontId="113" fillId="0" borderId="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7" fillId="2" borderId="0" applyNumberFormat="0" applyBorder="0" applyAlignment="0" applyProtection="0">
      <alignment vertical="center"/>
    </xf>
    <xf numFmtId="0" fontId="38" fillId="19" borderId="0" applyNumberFormat="0" applyBorder="0" applyAlignment="0" applyProtection="0">
      <alignment vertical="center"/>
    </xf>
    <xf numFmtId="0" fontId="113" fillId="0" borderId="0">
      <alignment vertical="center"/>
    </xf>
    <xf numFmtId="0" fontId="38" fillId="19" borderId="0" applyNumberFormat="0" applyBorder="0" applyAlignment="0" applyProtection="0">
      <alignment vertical="center"/>
    </xf>
    <xf numFmtId="0" fontId="113" fillId="0" borderId="0"/>
    <xf numFmtId="0" fontId="113" fillId="0" borderId="0"/>
    <xf numFmtId="0" fontId="113" fillId="0" borderId="0">
      <alignment vertical="center"/>
    </xf>
    <xf numFmtId="0" fontId="33" fillId="0" borderId="0">
      <alignment vertical="center"/>
    </xf>
    <xf numFmtId="0" fontId="38" fillId="25" borderId="0" applyNumberFormat="0" applyBorder="0" applyAlignment="0" applyProtection="0">
      <alignment vertical="center"/>
    </xf>
    <xf numFmtId="0" fontId="113" fillId="0" borderId="0"/>
    <xf numFmtId="0" fontId="38" fillId="29" borderId="0" applyNumberFormat="0" applyBorder="0" applyAlignment="0" applyProtection="0">
      <alignment vertical="center"/>
    </xf>
    <xf numFmtId="0" fontId="113" fillId="0" borderId="0">
      <alignment vertical="center"/>
    </xf>
    <xf numFmtId="0" fontId="113" fillId="0" borderId="0">
      <alignment vertical="center"/>
    </xf>
    <xf numFmtId="0" fontId="33"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7" fillId="2" borderId="0" applyNumberFormat="0" applyBorder="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113" fillId="0" borderId="0">
      <alignment vertical="center"/>
    </xf>
    <xf numFmtId="0" fontId="29" fillId="0" borderId="0">
      <alignment vertical="center"/>
    </xf>
    <xf numFmtId="0" fontId="113" fillId="0" borderId="0"/>
    <xf numFmtId="0" fontId="113" fillId="0" borderId="0">
      <alignment vertical="center"/>
    </xf>
    <xf numFmtId="0" fontId="113" fillId="0" borderId="0">
      <alignment vertical="center"/>
    </xf>
    <xf numFmtId="0" fontId="113" fillId="0" borderId="0">
      <alignment vertical="center"/>
    </xf>
    <xf numFmtId="0" fontId="113" fillId="0" borderId="0"/>
    <xf numFmtId="0" fontId="108" fillId="9" borderId="20" applyNumberFormat="0" applyAlignment="0" applyProtection="0">
      <alignment vertical="center"/>
    </xf>
    <xf numFmtId="0" fontId="113" fillId="0" borderId="0"/>
    <xf numFmtId="0" fontId="113" fillId="0" borderId="0">
      <alignment vertical="center"/>
    </xf>
    <xf numFmtId="0" fontId="108" fillId="9" borderId="20" applyNumberFormat="0" applyAlignment="0" applyProtection="0">
      <alignment vertical="center"/>
    </xf>
    <xf numFmtId="0" fontId="113" fillId="0" borderId="0">
      <alignment vertical="center"/>
    </xf>
    <xf numFmtId="0" fontId="113" fillId="0" borderId="0">
      <alignment vertical="center"/>
    </xf>
    <xf numFmtId="0" fontId="37" fillId="2" borderId="0" applyNumberFormat="0" applyBorder="0" applyAlignment="0" applyProtection="0">
      <alignment vertical="center"/>
    </xf>
    <xf numFmtId="0" fontId="113" fillId="0" borderId="0"/>
    <xf numFmtId="0" fontId="113" fillId="0" borderId="0"/>
    <xf numFmtId="0" fontId="37" fillId="2" borderId="0" applyNumberFormat="0" applyBorder="0" applyAlignment="0" applyProtection="0">
      <alignment vertical="center"/>
    </xf>
    <xf numFmtId="0" fontId="113" fillId="0" borderId="0">
      <alignment vertical="center"/>
    </xf>
    <xf numFmtId="0" fontId="113" fillId="0" borderId="0">
      <alignment vertical="center"/>
    </xf>
    <xf numFmtId="0" fontId="113" fillId="0" borderId="0"/>
    <xf numFmtId="0" fontId="113" fillId="0" borderId="0"/>
    <xf numFmtId="0" fontId="113" fillId="0" borderId="0">
      <alignment vertical="center"/>
    </xf>
    <xf numFmtId="0" fontId="113" fillId="0" borderId="0"/>
    <xf numFmtId="0" fontId="113" fillId="0" borderId="0"/>
    <xf numFmtId="0" fontId="113" fillId="0" borderId="0"/>
    <xf numFmtId="0" fontId="37" fillId="2" borderId="0" applyNumberFormat="0" applyBorder="0" applyAlignment="0" applyProtection="0">
      <alignment vertical="center"/>
    </xf>
    <xf numFmtId="0" fontId="113" fillId="0" borderId="0">
      <alignment vertical="center"/>
    </xf>
    <xf numFmtId="0" fontId="113" fillId="0" borderId="0"/>
    <xf numFmtId="0" fontId="113" fillId="0" borderId="0"/>
    <xf numFmtId="0" fontId="113" fillId="0" borderId="0"/>
    <xf numFmtId="0" fontId="113" fillId="0" borderId="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113" fillId="0" borderId="0"/>
    <xf numFmtId="0" fontId="37" fillId="2" borderId="0" applyNumberFormat="0" applyBorder="0" applyAlignment="0" applyProtection="0">
      <alignment vertical="center"/>
    </xf>
    <xf numFmtId="0" fontId="33" fillId="0" borderId="0">
      <alignment vertical="center"/>
    </xf>
    <xf numFmtId="0" fontId="76" fillId="22" borderId="14" applyNumberFormat="0" applyAlignment="0" applyProtection="0">
      <alignment vertical="center"/>
    </xf>
    <xf numFmtId="0" fontId="33" fillId="0" borderId="0">
      <alignment vertical="center"/>
    </xf>
    <xf numFmtId="0" fontId="76" fillId="22" borderId="14" applyNumberFormat="0" applyAlignment="0" applyProtection="0">
      <alignment vertical="center"/>
    </xf>
    <xf numFmtId="0" fontId="33" fillId="0" borderId="0">
      <alignment vertical="center"/>
    </xf>
    <xf numFmtId="0" fontId="76" fillId="22" borderId="14" applyNumberFormat="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3" fillId="0" borderId="0">
      <alignment vertical="center"/>
    </xf>
    <xf numFmtId="0" fontId="113" fillId="0" borderId="0">
      <alignment vertical="center"/>
    </xf>
    <xf numFmtId="0" fontId="113" fillId="0" borderId="0">
      <alignment vertical="center"/>
    </xf>
    <xf numFmtId="0" fontId="113" fillId="0" borderId="0"/>
    <xf numFmtId="0" fontId="113" fillId="0" borderId="0"/>
    <xf numFmtId="0" fontId="113" fillId="0" borderId="0">
      <alignment vertical="center"/>
    </xf>
    <xf numFmtId="0" fontId="113" fillId="0" borderId="0"/>
    <xf numFmtId="0" fontId="33" fillId="0" borderId="0">
      <alignment vertical="center"/>
    </xf>
    <xf numFmtId="0" fontId="113" fillId="0" borderId="0">
      <alignment vertical="center"/>
    </xf>
    <xf numFmtId="0" fontId="33" fillId="0" borderId="0">
      <alignment vertical="center"/>
    </xf>
    <xf numFmtId="0" fontId="113" fillId="0" borderId="0">
      <alignment vertical="center"/>
    </xf>
    <xf numFmtId="0" fontId="44" fillId="0" borderId="0">
      <alignment vertical="center"/>
    </xf>
    <xf numFmtId="0" fontId="113" fillId="0" borderId="0">
      <alignment vertical="center"/>
    </xf>
    <xf numFmtId="0" fontId="44" fillId="0" borderId="0">
      <alignment vertical="center"/>
    </xf>
    <xf numFmtId="0" fontId="33" fillId="0" borderId="0">
      <alignment vertical="center"/>
    </xf>
    <xf numFmtId="0" fontId="33" fillId="0" borderId="0">
      <alignment vertical="center"/>
    </xf>
    <xf numFmtId="0" fontId="44" fillId="0" borderId="0">
      <alignment vertical="center"/>
    </xf>
    <xf numFmtId="0" fontId="33"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xf numFmtId="0" fontId="113" fillId="0" borderId="0"/>
    <xf numFmtId="0" fontId="37" fillId="2" borderId="0" applyNumberFormat="0" applyBorder="0" applyAlignment="0" applyProtection="0">
      <alignment vertical="center"/>
    </xf>
    <xf numFmtId="0" fontId="33" fillId="0" borderId="0">
      <alignment vertical="center"/>
    </xf>
    <xf numFmtId="0" fontId="70" fillId="0" borderId="0">
      <alignment vertical="center"/>
    </xf>
    <xf numFmtId="43" fontId="113" fillId="0" borderId="0" applyFont="0" applyFill="0" applyBorder="0" applyAlignment="0" applyProtection="0"/>
    <xf numFmtId="0" fontId="2" fillId="0" borderId="0">
      <alignment vertical="center"/>
    </xf>
    <xf numFmtId="0" fontId="37" fillId="2" borderId="0" applyNumberFormat="0" applyBorder="0" applyAlignment="0" applyProtection="0">
      <alignment vertical="center"/>
    </xf>
    <xf numFmtId="0" fontId="2" fillId="0" borderId="0">
      <alignment vertical="center"/>
    </xf>
    <xf numFmtId="0" fontId="2" fillId="0" borderId="0">
      <alignment vertical="center"/>
    </xf>
    <xf numFmtId="0" fontId="113" fillId="0" borderId="0" applyNumberFormat="0" applyFont="0" applyFill="0" applyBorder="0" applyAlignment="0" applyProtection="0">
      <alignment vertical="center"/>
    </xf>
    <xf numFmtId="0" fontId="113" fillId="0" borderId="0" applyNumberFormat="0" applyFont="0" applyFill="0" applyBorder="0" applyAlignment="0" applyProtection="0">
      <alignment vertical="center"/>
    </xf>
    <xf numFmtId="0" fontId="113" fillId="0" borderId="0" applyNumberFormat="0" applyFont="0" applyFill="0" applyBorder="0" applyAlignment="0" applyProtection="0">
      <alignment vertical="center"/>
    </xf>
    <xf numFmtId="0" fontId="61" fillId="2" borderId="0" applyNumberFormat="0" applyBorder="0" applyAlignment="0" applyProtection="0">
      <alignment vertical="center"/>
    </xf>
    <xf numFmtId="0" fontId="40" fillId="0" borderId="0" applyNumberFormat="0" applyFont="0" applyFill="0" applyBorder="0" applyAlignment="0" applyProtection="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3" fillId="0" borderId="0">
      <alignment vertical="center"/>
    </xf>
    <xf numFmtId="0" fontId="44" fillId="0" borderId="0">
      <alignment vertical="center"/>
    </xf>
    <xf numFmtId="0" fontId="33" fillId="0" borderId="0">
      <alignment vertical="center"/>
    </xf>
    <xf numFmtId="0" fontId="33" fillId="0" borderId="0">
      <alignment vertical="center"/>
    </xf>
    <xf numFmtId="0" fontId="37" fillId="2" borderId="0" applyNumberFormat="0" applyBorder="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113" fillId="0" borderId="0"/>
    <xf numFmtId="0" fontId="33" fillId="0" borderId="0">
      <alignment vertical="center"/>
    </xf>
    <xf numFmtId="0" fontId="33" fillId="0" borderId="0">
      <alignment vertical="center"/>
    </xf>
    <xf numFmtId="0" fontId="113" fillId="0" borderId="0">
      <alignment vertical="center"/>
    </xf>
    <xf numFmtId="0" fontId="33" fillId="0" borderId="0">
      <alignment vertical="center"/>
    </xf>
    <xf numFmtId="0" fontId="113" fillId="0" borderId="0">
      <alignment vertical="center"/>
    </xf>
    <xf numFmtId="0" fontId="33" fillId="0" borderId="0">
      <alignment vertical="center"/>
    </xf>
    <xf numFmtId="0" fontId="33" fillId="0" borderId="0">
      <alignment vertical="center"/>
    </xf>
    <xf numFmtId="0" fontId="2" fillId="0" borderId="0">
      <alignment vertical="center"/>
    </xf>
    <xf numFmtId="0" fontId="33" fillId="0" borderId="0">
      <alignment vertical="center"/>
    </xf>
    <xf numFmtId="0" fontId="33" fillId="0" borderId="0">
      <alignment vertical="center"/>
    </xf>
    <xf numFmtId="0" fontId="113" fillId="0" borderId="0"/>
    <xf numFmtId="0" fontId="33" fillId="0" borderId="0">
      <alignment vertical="center"/>
    </xf>
    <xf numFmtId="0" fontId="113" fillId="0" borderId="0"/>
    <xf numFmtId="0" fontId="113" fillId="0" borderId="0">
      <alignment vertical="center"/>
    </xf>
    <xf numFmtId="0" fontId="33" fillId="0" borderId="0">
      <alignment vertical="center"/>
    </xf>
    <xf numFmtId="0" fontId="113" fillId="0" borderId="0">
      <alignment vertical="center"/>
    </xf>
    <xf numFmtId="0" fontId="2" fillId="0" borderId="0">
      <alignment vertical="center"/>
    </xf>
    <xf numFmtId="0" fontId="113" fillId="0" borderId="0"/>
    <xf numFmtId="0" fontId="113" fillId="0" borderId="0"/>
    <xf numFmtId="0" fontId="113" fillId="0" borderId="0"/>
    <xf numFmtId="0" fontId="113" fillId="0" borderId="0">
      <alignment vertical="center"/>
    </xf>
    <xf numFmtId="0" fontId="2" fillId="0" borderId="0"/>
    <xf numFmtId="0" fontId="2" fillId="0" borderId="0"/>
    <xf numFmtId="0" fontId="113" fillId="0" borderId="0"/>
    <xf numFmtId="0" fontId="2" fillId="0" borderId="0">
      <alignment vertical="center"/>
    </xf>
    <xf numFmtId="0" fontId="2" fillId="0" borderId="0">
      <alignment vertical="center"/>
    </xf>
    <xf numFmtId="0" fontId="113" fillId="0" borderId="0"/>
    <xf numFmtId="0" fontId="113" fillId="0" borderId="0">
      <alignment vertical="center"/>
    </xf>
    <xf numFmtId="202" fontId="113" fillId="0" borderId="0" applyFont="0" applyFill="0" applyBorder="0" applyAlignment="0" applyProtection="0"/>
    <xf numFmtId="0" fontId="113" fillId="0" borderId="0">
      <alignment vertical="center"/>
    </xf>
    <xf numFmtId="0" fontId="113" fillId="0" borderId="0">
      <alignment vertical="center"/>
    </xf>
    <xf numFmtId="0" fontId="113" fillId="0" borderId="0"/>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xf numFmtId="0" fontId="37" fillId="2" borderId="0" applyNumberFormat="0" applyBorder="0" applyAlignment="0" applyProtection="0">
      <alignment vertical="center"/>
    </xf>
    <xf numFmtId="0" fontId="113" fillId="0" borderId="0">
      <alignment vertical="center"/>
    </xf>
    <xf numFmtId="0" fontId="113" fillId="0" borderId="0">
      <alignment vertical="center"/>
    </xf>
    <xf numFmtId="1" fontId="1" fillId="0" borderId="1">
      <alignment vertical="center"/>
      <protection locked="0"/>
    </xf>
    <xf numFmtId="0" fontId="113" fillId="0" borderId="0"/>
    <xf numFmtId="0" fontId="113" fillId="0" borderId="0"/>
    <xf numFmtId="0" fontId="113" fillId="0" borderId="0">
      <alignment vertical="center"/>
    </xf>
    <xf numFmtId="0" fontId="113" fillId="0" borderId="0"/>
    <xf numFmtId="0" fontId="113" fillId="0" borderId="0">
      <alignment vertical="center"/>
    </xf>
    <xf numFmtId="0" fontId="37" fillId="2" borderId="0" applyNumberFormat="0" applyBorder="0" applyAlignment="0" applyProtection="0">
      <alignment vertical="center"/>
    </xf>
    <xf numFmtId="0" fontId="113" fillId="0" borderId="0">
      <alignment vertical="center"/>
    </xf>
    <xf numFmtId="0" fontId="113" fillId="0" borderId="0"/>
    <xf numFmtId="0" fontId="113" fillId="0" borderId="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33"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3" fillId="0" borderId="0">
      <alignment vertical="center"/>
    </xf>
    <xf numFmtId="0" fontId="37" fillId="14" borderId="0" applyNumberFormat="0" applyBorder="0" applyAlignment="0" applyProtection="0">
      <alignment vertical="center"/>
    </xf>
    <xf numFmtId="0" fontId="113" fillId="0" borderId="0">
      <alignment vertical="center"/>
    </xf>
    <xf numFmtId="0" fontId="113" fillId="0" borderId="0">
      <alignment vertical="center"/>
    </xf>
    <xf numFmtId="0" fontId="113" fillId="0" borderId="0"/>
    <xf numFmtId="0" fontId="113" fillId="0" borderId="0"/>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113" fillId="0" borderId="0">
      <alignment vertical="center"/>
    </xf>
    <xf numFmtId="0" fontId="113" fillId="0" borderId="0"/>
    <xf numFmtId="0" fontId="113" fillId="0" borderId="0">
      <alignment vertical="center"/>
    </xf>
    <xf numFmtId="0" fontId="68" fillId="14" borderId="0" applyNumberFormat="0" applyBorder="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68" fillId="14" borderId="0" applyNumberFormat="0" applyBorder="0" applyAlignment="0" applyProtection="0">
      <alignment vertical="center"/>
    </xf>
    <xf numFmtId="0" fontId="113" fillId="0" borderId="0">
      <alignment vertical="center"/>
    </xf>
    <xf numFmtId="0" fontId="113" fillId="0" borderId="0">
      <alignment vertical="center"/>
    </xf>
    <xf numFmtId="0" fontId="51" fillId="14" borderId="0" applyNumberFormat="0" applyBorder="0" applyAlignment="0" applyProtection="0">
      <alignment vertical="center"/>
    </xf>
    <xf numFmtId="0" fontId="113" fillId="0" borderId="0"/>
    <xf numFmtId="0" fontId="113" fillId="0" borderId="0"/>
    <xf numFmtId="0" fontId="113" fillId="0" borderId="0"/>
    <xf numFmtId="0" fontId="113" fillId="0" borderId="0">
      <alignment vertical="center"/>
    </xf>
    <xf numFmtId="0" fontId="113" fillId="0" borderId="0"/>
    <xf numFmtId="0" fontId="113" fillId="0" borderId="0"/>
    <xf numFmtId="0" fontId="113" fillId="0" borderId="0">
      <alignment vertical="center"/>
    </xf>
    <xf numFmtId="0" fontId="2" fillId="0" borderId="0"/>
    <xf numFmtId="0" fontId="113" fillId="0" borderId="0"/>
    <xf numFmtId="0" fontId="113" fillId="0" borderId="0"/>
    <xf numFmtId="0" fontId="57" fillId="0" borderId="0" applyNumberFormat="0" applyFill="0" applyBorder="0" applyAlignment="0" applyProtection="0">
      <alignment vertical="top"/>
      <protection locked="0"/>
    </xf>
    <xf numFmtId="0" fontId="37" fillId="2" borderId="0" applyNumberFormat="0" applyBorder="0" applyAlignment="0" applyProtection="0">
      <alignment vertical="center"/>
    </xf>
    <xf numFmtId="0" fontId="57" fillId="0" borderId="0" applyNumberFormat="0" applyFill="0" applyBorder="0" applyAlignment="0" applyProtection="0">
      <alignment vertical="top"/>
      <protection locked="0"/>
    </xf>
    <xf numFmtId="0" fontId="37" fillId="2" borderId="0" applyNumberFormat="0" applyBorder="0" applyAlignment="0" applyProtection="0">
      <alignment vertical="center"/>
    </xf>
    <xf numFmtId="0" fontId="84" fillId="0" borderId="0" applyNumberFormat="0" applyFill="0" applyBorder="0" applyAlignment="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37" fillId="2"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204" fontId="1" fillId="0" borderId="1">
      <alignment vertical="center"/>
      <protection locked="0"/>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63" fillId="33"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219" fontId="113" fillId="0" borderId="0" applyFont="0" applyFill="0" applyBorder="0" applyAlignment="0" applyProtection="0"/>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8" fillId="14" borderId="0" applyNumberFormat="0" applyBorder="0" applyAlignment="0" applyProtection="0">
      <alignment vertical="center"/>
    </xf>
    <xf numFmtId="0" fontId="37" fillId="2" borderId="0" applyNumberFormat="0" applyBorder="0" applyAlignment="0" applyProtection="0">
      <alignment vertical="center"/>
    </xf>
    <xf numFmtId="0" fontId="68" fillId="14" borderId="0" applyNumberFormat="0" applyBorder="0" applyAlignment="0" applyProtection="0">
      <alignment vertical="center"/>
    </xf>
    <xf numFmtId="0" fontId="61" fillId="2" borderId="0" applyNumberFormat="0" applyBorder="0" applyAlignment="0" applyProtection="0">
      <alignment vertical="center"/>
    </xf>
    <xf numFmtId="0" fontId="68" fillId="14" borderId="0" applyNumberFormat="0" applyBorder="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1" fontId="40" fillId="0" borderId="12" applyFill="0" applyProtection="0">
      <alignment horizontal="center"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83" fillId="0" borderId="0" applyNumberFormat="0" applyFill="0" applyBorder="0" applyAlignment="0" applyProtection="0">
      <alignment vertical="top"/>
      <protection locked="0"/>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113" fillId="13" borderId="16" applyNumberFormat="0" applyFont="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204" fontId="1" fillId="0" borderId="1">
      <alignment vertical="center"/>
      <protection locked="0"/>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204" fontId="1" fillId="0" borderId="1">
      <alignment vertical="center"/>
      <protection locked="0"/>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8"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4"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51" fillId="2" borderId="0" applyNumberFormat="0" applyBorder="0" applyAlignment="0" applyProtection="0"/>
    <xf numFmtId="0" fontId="51" fillId="2" borderId="0" applyNumberFormat="0" applyBorder="0" applyAlignment="0" applyProtection="0">
      <alignment vertical="center"/>
    </xf>
    <xf numFmtId="0" fontId="51" fillId="2" borderId="0" applyNumberFormat="0" applyBorder="0" applyAlignment="0" applyProtection="0">
      <alignment vertical="center"/>
    </xf>
    <xf numFmtId="0" fontId="51" fillId="2" borderId="0" applyNumberFormat="0" applyBorder="0" applyAlignment="0" applyProtection="0">
      <alignment vertical="center"/>
    </xf>
    <xf numFmtId="43" fontId="33" fillId="0" borderId="0" applyFont="0" applyFill="0" applyBorder="0" applyAlignment="0" applyProtection="0">
      <alignment vertical="center"/>
    </xf>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alignment vertical="center"/>
    </xf>
    <xf numFmtId="205" fontId="113" fillId="0" borderId="0" applyFont="0" applyFill="0" applyBorder="0" applyAlignment="0" applyProtection="0">
      <alignment vertical="center"/>
    </xf>
    <xf numFmtId="0" fontId="51" fillId="2" borderId="0" applyNumberFormat="0" applyBorder="0" applyAlignment="0" applyProtection="0">
      <alignment vertical="center"/>
    </xf>
    <xf numFmtId="205" fontId="113" fillId="0" borderId="0" applyFont="0" applyFill="0" applyBorder="0" applyAlignment="0" applyProtection="0">
      <alignment vertical="center"/>
    </xf>
    <xf numFmtId="0" fontId="51" fillId="2" borderId="0" applyNumberFormat="0" applyBorder="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51" fillId="2" borderId="0" applyNumberFormat="0" applyBorder="0" applyAlignment="0" applyProtection="0">
      <alignment vertical="center"/>
    </xf>
    <xf numFmtId="0" fontId="51" fillId="2" borderId="0" applyNumberFormat="0" applyBorder="0" applyAlignment="0" applyProtection="0">
      <alignment vertical="center"/>
    </xf>
    <xf numFmtId="0" fontId="51" fillId="2" borderId="0" applyNumberFormat="0" applyBorder="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4" fillId="14" borderId="0" applyNumberFormat="0" applyBorder="0" applyAlignment="0" applyProtection="0">
      <alignment vertical="center"/>
    </xf>
    <xf numFmtId="0" fontId="64" fillId="14" borderId="0" applyNumberFormat="0" applyBorder="0" applyAlignment="0" applyProtection="0">
      <alignment vertical="center"/>
    </xf>
    <xf numFmtId="0" fontId="51" fillId="2" borderId="0" applyNumberFormat="0" applyBorder="0" applyAlignment="0" applyProtection="0">
      <alignment vertical="center"/>
    </xf>
    <xf numFmtId="0" fontId="37" fillId="2" borderId="0" applyNumberFormat="0" applyBorder="0" applyAlignment="0" applyProtection="0">
      <alignment vertical="center"/>
    </xf>
    <xf numFmtId="0" fontId="51" fillId="2" borderId="0" applyNumberFormat="0" applyBorder="0" applyAlignment="0" applyProtection="0"/>
    <xf numFmtId="0" fontId="37" fillId="14" borderId="0" applyNumberFormat="0" applyBorder="0" applyAlignment="0" applyProtection="0">
      <alignment vertical="center"/>
    </xf>
    <xf numFmtId="0" fontId="51" fillId="2" borderId="0" applyNumberFormat="0" applyBorder="0" applyAlignment="0" applyProtection="0"/>
    <xf numFmtId="0" fontId="37" fillId="14" borderId="0" applyNumberFormat="0" applyBorder="0" applyAlignment="0" applyProtection="0">
      <alignment vertical="center"/>
    </xf>
    <xf numFmtId="0" fontId="51" fillId="2" borderId="0" applyNumberFormat="0" applyBorder="0" applyAlignment="0" applyProtection="0"/>
    <xf numFmtId="0" fontId="68" fillId="14" borderId="0" applyNumberFormat="0" applyBorder="0" applyAlignment="0" applyProtection="0">
      <alignment vertical="center"/>
    </xf>
    <xf numFmtId="0" fontId="38" fillId="18" borderId="0" applyNumberFormat="0" applyBorder="0" applyAlignment="0" applyProtection="0">
      <alignment vertical="center"/>
    </xf>
    <xf numFmtId="0" fontId="51" fillId="2" borderId="0" applyNumberFormat="0" applyBorder="0" applyAlignment="0" applyProtection="0">
      <alignment vertical="center"/>
    </xf>
    <xf numFmtId="0" fontId="64" fillId="14" borderId="0" applyNumberFormat="0" applyBorder="0" applyAlignment="0" applyProtection="0">
      <alignment vertical="center"/>
    </xf>
    <xf numFmtId="0" fontId="64" fillId="14" borderId="0" applyNumberFormat="0" applyBorder="0" applyAlignment="0" applyProtection="0">
      <alignment vertical="center"/>
    </xf>
    <xf numFmtId="0" fontId="68" fillId="14" borderId="0" applyNumberFormat="0" applyBorder="0" applyAlignment="0" applyProtection="0">
      <alignment vertical="center"/>
    </xf>
    <xf numFmtId="0" fontId="38" fillId="18"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51"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43" fontId="33" fillId="0" borderId="0" applyFont="0" applyFill="0" applyBorder="0" applyAlignment="0" applyProtection="0">
      <alignment vertical="center"/>
    </xf>
    <xf numFmtId="0" fontId="37" fillId="2" borderId="0" applyNumberFormat="0" applyBorder="0" applyAlignment="0" applyProtection="0">
      <alignment vertical="center"/>
    </xf>
    <xf numFmtId="43" fontId="33" fillId="0" borderId="0" applyFont="0" applyFill="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204" fontId="1" fillId="0" borderId="1">
      <alignment vertical="center"/>
      <protection locked="0"/>
    </xf>
    <xf numFmtId="0" fontId="68"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83" fillId="0" borderId="0" applyNumberFormat="0" applyFill="0" applyBorder="0" applyAlignment="0" applyProtection="0">
      <alignment vertical="top"/>
      <protection locked="0"/>
    </xf>
    <xf numFmtId="0" fontId="37" fillId="14"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181" fontId="40" fillId="0" borderId="12" applyFill="0" applyProtection="0">
      <alignment horizontal="righ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3" fillId="26" borderId="0" applyNumberFormat="0" applyBorder="0" applyAlignment="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214" fontId="113" fillId="0" borderId="0" applyFont="0" applyFill="0" applyBorder="0" applyAlignment="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43" fontId="113" fillId="0" borderId="0" applyFont="0" applyFill="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90" fillId="0" borderId="15" applyNumberFormat="0" applyFill="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1"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113" fillId="0" borderId="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68" fillId="14" borderId="0" applyNumberFormat="0" applyBorder="0" applyAlignment="0" applyProtection="0">
      <alignment vertical="center"/>
    </xf>
    <xf numFmtId="0" fontId="61" fillId="2" borderId="0" applyNumberFormat="0" applyBorder="0" applyAlignment="0" applyProtection="0">
      <alignment vertical="center"/>
    </xf>
    <xf numFmtId="205" fontId="113" fillId="0" borderId="0" applyFont="0" applyFill="0" applyBorder="0" applyAlignment="0" applyProtection="0"/>
    <xf numFmtId="0" fontId="61" fillId="2" borderId="0" applyNumberFormat="0" applyBorder="0" applyAlignment="0" applyProtection="0">
      <alignment vertical="center"/>
    </xf>
    <xf numFmtId="205" fontId="113" fillId="0" borderId="0" applyFont="0" applyFill="0" applyBorder="0" applyAlignment="0" applyProtection="0"/>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205" fontId="113" fillId="0" borderId="0" applyFont="0" applyFill="0" applyBorder="0" applyAlignment="0" applyProtection="0">
      <alignment vertical="center"/>
    </xf>
    <xf numFmtId="205" fontId="113" fillId="0" borderId="0" applyFont="0" applyFill="0" applyBorder="0" applyAlignment="0" applyProtection="0">
      <alignment vertical="center"/>
    </xf>
    <xf numFmtId="205" fontId="113" fillId="0" borderId="0" applyFont="0" applyFill="0" applyBorder="0" applyAlignment="0" applyProtection="0"/>
    <xf numFmtId="205" fontId="113" fillId="0" borderId="0" applyFont="0" applyFill="0" applyBorder="0" applyAlignment="0" applyProtection="0"/>
    <xf numFmtId="205" fontId="113" fillId="0" borderId="0" applyFont="0" applyFill="0" applyBorder="0" applyAlignment="0" applyProtection="0">
      <alignment vertical="center"/>
    </xf>
    <xf numFmtId="205" fontId="113" fillId="0" borderId="0" applyFont="0" applyFill="0" applyBorder="0" applyAlignment="0" applyProtection="0">
      <alignment vertical="center"/>
    </xf>
    <xf numFmtId="205" fontId="113" fillId="0" borderId="0" applyFont="0" applyFill="0" applyBorder="0" applyAlignment="0" applyProtection="0"/>
    <xf numFmtId="0" fontId="55" fillId="9" borderId="14" applyNumberFormat="0" applyAlignment="0" applyProtection="0">
      <alignment vertical="center"/>
    </xf>
    <xf numFmtId="0" fontId="55" fillId="9" borderId="14" applyNumberFormat="0" applyAlignment="0" applyProtection="0">
      <alignment vertical="center"/>
    </xf>
    <xf numFmtId="0" fontId="55" fillId="9" borderId="14" applyNumberFormat="0" applyAlignment="0" applyProtection="0">
      <alignment vertical="center"/>
    </xf>
    <xf numFmtId="0" fontId="96" fillId="17" borderId="18" applyNumberFormat="0" applyAlignment="0" applyProtection="0">
      <alignment vertical="center"/>
    </xf>
    <xf numFmtId="0" fontId="96" fillId="17" borderId="18" applyNumberFormat="0" applyAlignment="0" applyProtection="0">
      <alignment vertical="center"/>
    </xf>
    <xf numFmtId="0" fontId="98" fillId="0" borderId="0" applyNumberFormat="0" applyFill="0" applyBorder="0" applyAlignment="0" applyProtection="0">
      <alignment vertical="center"/>
    </xf>
    <xf numFmtId="0" fontId="97" fillId="0" borderId="12" applyNumberFormat="0" applyFill="0" applyProtection="0">
      <alignment horizontal="left"/>
    </xf>
    <xf numFmtId="0" fontId="97" fillId="0" borderId="12" applyNumberFormat="0" applyFill="0" applyProtection="0">
      <alignment horizontal="left"/>
    </xf>
    <xf numFmtId="0" fontId="97" fillId="0" borderId="12" applyNumberFormat="0" applyFill="0" applyProtection="0">
      <alignment horizontal="left" vertical="center"/>
    </xf>
    <xf numFmtId="0" fontId="109" fillId="0" borderId="24" applyNumberFormat="0" applyFill="0" applyAlignment="0" applyProtection="0">
      <alignment vertical="center"/>
    </xf>
    <xf numFmtId="212" fontId="113" fillId="0" borderId="0" applyFont="0" applyFill="0" applyBorder="0" applyAlignment="0" applyProtection="0"/>
    <xf numFmtId="217" fontId="113" fillId="0" borderId="0" applyFont="0" applyFill="0" applyBorder="0" applyAlignment="0" applyProtection="0"/>
    <xf numFmtId="0" fontId="79" fillId="0" borderId="0"/>
    <xf numFmtId="41" fontId="113" fillId="0" borderId="0" applyFont="0" applyFill="0" applyBorder="0" applyAlignment="0" applyProtection="0"/>
    <xf numFmtId="41" fontId="113" fillId="0" borderId="0" applyFont="0" applyFill="0" applyBorder="0" applyAlignment="0" applyProtection="0"/>
    <xf numFmtId="43" fontId="33" fillId="0" borderId="0" applyFont="0" applyFill="0" applyBorder="0" applyAlignment="0" applyProtection="0">
      <alignment vertical="center"/>
    </xf>
    <xf numFmtId="43" fontId="3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70"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194" fontId="113" fillId="0" borderId="0" applyFont="0" applyFill="0" applyBorder="0" applyAlignment="0" applyProtection="0">
      <alignment vertical="center"/>
    </xf>
    <xf numFmtId="194" fontId="113" fillId="0" borderId="0" applyFont="0" applyFill="0" applyBorder="0" applyAlignment="0" applyProtection="0">
      <alignment vertical="center"/>
    </xf>
    <xf numFmtId="194" fontId="113" fillId="0" borderId="0" applyFont="0" applyFill="0" applyBorder="0" applyAlignment="0" applyProtection="0">
      <alignment vertical="center"/>
    </xf>
    <xf numFmtId="194"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3" fontId="33" fillId="0" borderId="0" applyFont="0" applyFill="0" applyBorder="0" applyAlignment="0" applyProtection="0">
      <alignment vertical="center"/>
    </xf>
    <xf numFmtId="43" fontId="113" fillId="0" borderId="0" applyFont="0" applyFill="0" applyBorder="0" applyAlignment="0" applyProtection="0">
      <alignment vertical="center"/>
    </xf>
    <xf numFmtId="43" fontId="33" fillId="0" borderId="0" applyFont="0" applyFill="0" applyBorder="0" applyAlignment="0" applyProtection="0">
      <alignment vertical="center"/>
    </xf>
    <xf numFmtId="43" fontId="113" fillId="0" borderId="0" applyFont="0" applyFill="0" applyBorder="0" applyAlignment="0" applyProtection="0">
      <alignment vertical="center"/>
    </xf>
    <xf numFmtId="43" fontId="113" fillId="0" borderId="0" applyFont="0" applyFill="0" applyBorder="0" applyAlignment="0" applyProtection="0">
      <alignment vertical="center"/>
    </xf>
    <xf numFmtId="41" fontId="113" fillId="0" borderId="0" applyFont="0" applyFill="0" applyBorder="0" applyAlignment="0" applyProtection="0">
      <alignment vertical="center"/>
    </xf>
    <xf numFmtId="0" fontId="63" fillId="26" borderId="0" applyNumberFormat="0" applyBorder="0" applyAlignment="0" applyProtection="0"/>
    <xf numFmtId="0" fontId="63" fillId="26" borderId="0" applyNumberFormat="0" applyBorder="0" applyAlignment="0" applyProtection="0">
      <alignment vertical="center"/>
    </xf>
    <xf numFmtId="0" fontId="63" fillId="26" borderId="0" applyNumberFormat="0" applyBorder="0" applyAlignment="0" applyProtection="0"/>
    <xf numFmtId="0" fontId="63" fillId="24" borderId="0" applyNumberFormat="0" applyBorder="0" applyAlignment="0" applyProtection="0">
      <alignment vertical="center"/>
    </xf>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0" fontId="63" fillId="33" borderId="0" applyNumberFormat="0" applyBorder="0" applyAlignment="0" applyProtection="0">
      <alignment vertical="center"/>
    </xf>
    <xf numFmtId="0" fontId="63" fillId="33" borderId="0" applyNumberFormat="0" applyBorder="0" applyAlignment="0" applyProtection="0">
      <alignment vertical="center"/>
    </xf>
    <xf numFmtId="0" fontId="63" fillId="33" borderId="0" applyNumberFormat="0" applyBorder="0" applyAlignment="0" applyProtection="0"/>
    <xf numFmtId="0" fontId="63" fillId="33" borderId="0" applyNumberFormat="0" applyBorder="0" applyAlignment="0" applyProtection="0"/>
    <xf numFmtId="0" fontId="38" fillId="16" borderId="0" applyNumberFormat="0" applyBorder="0" applyAlignment="0" applyProtection="0">
      <alignment vertical="center"/>
    </xf>
    <xf numFmtId="0" fontId="40" fillId="0" borderId="6" applyNumberFormat="0" applyFill="0" applyProtection="0">
      <alignment horizontal="left"/>
    </xf>
    <xf numFmtId="0" fontId="110" fillId="28" borderId="0" applyNumberFormat="0" applyBorder="0" applyAlignment="0" applyProtection="0">
      <alignment vertical="center"/>
    </xf>
    <xf numFmtId="1" fontId="40" fillId="0" borderId="12" applyFill="0" applyProtection="0">
      <alignment horizontal="center"/>
    </xf>
    <xf numFmtId="1" fontId="1" fillId="0" borderId="1">
      <alignment vertical="center"/>
      <protection locked="0"/>
    </xf>
    <xf numFmtId="1" fontId="1" fillId="0" borderId="1">
      <alignment vertical="center"/>
      <protection locked="0"/>
    </xf>
    <xf numFmtId="1" fontId="1" fillId="0" borderId="1">
      <alignment vertical="center"/>
      <protection locked="0"/>
    </xf>
    <xf numFmtId="0" fontId="113" fillId="13" borderId="16" applyNumberFormat="0" applyFont="0" applyAlignment="0" applyProtection="0">
      <alignment vertical="center"/>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1" fontId="1" fillId="0" borderId="1">
      <alignment vertical="center"/>
      <protection locked="0"/>
    </xf>
    <xf numFmtId="0" fontId="113" fillId="0" borderId="0">
      <alignment vertical="center"/>
    </xf>
    <xf numFmtId="0" fontId="113" fillId="0" borderId="0">
      <alignment vertical="center"/>
    </xf>
    <xf numFmtId="0" fontId="72" fillId="0" borderId="0"/>
    <xf numFmtId="0" fontId="72" fillId="0" borderId="0">
      <alignment vertical="center"/>
    </xf>
    <xf numFmtId="0" fontId="72" fillId="0" borderId="0"/>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204" fontId="1" fillId="0" borderId="1">
      <alignment vertical="center"/>
      <protection locked="0"/>
    </xf>
    <xf numFmtId="0" fontId="52" fillId="0" borderId="0">
      <alignment vertical="top"/>
    </xf>
    <xf numFmtId="0" fontId="111" fillId="0" borderId="0"/>
    <xf numFmtId="0" fontId="112" fillId="0" borderId="0"/>
    <xf numFmtId="41" fontId="113" fillId="0" borderId="0" applyFont="0" applyFill="0" applyBorder="0" applyAlignment="0" applyProtection="0"/>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xf numFmtId="0" fontId="113" fillId="13" borderId="16" applyNumberFormat="0" applyFont="0" applyAlignment="0" applyProtection="0">
      <alignment vertical="center"/>
    </xf>
  </cellStyleXfs>
  <cellXfs count="604">
    <xf numFmtId="0" fontId="0" fillId="0" borderId="0" xfId="0">
      <alignment vertical="center"/>
    </xf>
    <xf numFmtId="0" fontId="1" fillId="0" borderId="0" xfId="1426" applyFont="1">
      <alignment vertical="center"/>
    </xf>
    <xf numFmtId="0" fontId="2" fillId="0" borderId="0" xfId="1426" applyFont="1">
      <alignment vertical="center"/>
    </xf>
    <xf numFmtId="0" fontId="113" fillId="0" borderId="0" xfId="1426">
      <alignment vertical="center"/>
    </xf>
    <xf numFmtId="0" fontId="2" fillId="0" borderId="1" xfId="1438" applyFont="1" applyFill="1" applyBorder="1" applyAlignment="1">
      <alignment horizontal="center" vertical="center"/>
    </xf>
    <xf numFmtId="216" fontId="2" fillId="0" borderId="1" xfId="1438" applyNumberFormat="1" applyFont="1" applyFill="1" applyBorder="1" applyAlignment="1">
      <alignment horizontal="center" vertical="center" wrapText="1"/>
    </xf>
    <xf numFmtId="49" fontId="4" fillId="0" borderId="1" xfId="1438" applyNumberFormat="1" applyFont="1" applyFill="1" applyBorder="1" applyAlignment="1">
      <alignment horizontal="center" vertical="center" wrapText="1"/>
    </xf>
    <xf numFmtId="215" fontId="2" fillId="0" borderId="1" xfId="1438" applyNumberFormat="1" applyFont="1" applyFill="1" applyBorder="1" applyAlignment="1">
      <alignment horizontal="center" vertical="center"/>
    </xf>
    <xf numFmtId="0" fontId="2" fillId="0" borderId="0" xfId="1438" applyFont="1" applyFill="1" applyBorder="1" applyAlignment="1">
      <alignment vertical="center"/>
    </xf>
    <xf numFmtId="0" fontId="2" fillId="0" borderId="0" xfId="1750" applyFont="1">
      <alignment vertical="center"/>
    </xf>
    <xf numFmtId="0" fontId="2" fillId="0" borderId="0" xfId="0" applyFont="1">
      <alignment vertical="center"/>
    </xf>
    <xf numFmtId="0" fontId="2" fillId="0" borderId="0" xfId="1426" applyFont="1" applyFill="1" applyAlignment="1">
      <alignment horizontal="left" vertical="center" wrapText="1"/>
    </xf>
    <xf numFmtId="0" fontId="2" fillId="0" borderId="0" xfId="1426" applyFont="1" applyFill="1" applyAlignment="1">
      <alignment horizontal="center" vertical="center" wrapText="1"/>
    </xf>
    <xf numFmtId="0" fontId="2" fillId="0" borderId="0" xfId="1426" applyFont="1" applyFill="1" applyAlignment="1"/>
    <xf numFmtId="0" fontId="2" fillId="0" borderId="0" xfId="1426" applyFont="1" applyFill="1" applyAlignment="1">
      <alignment horizontal="right" vertical="center" wrapText="1"/>
    </xf>
    <xf numFmtId="0" fontId="2" fillId="0" borderId="1" xfId="1426" applyFont="1" applyFill="1" applyBorder="1" applyAlignment="1">
      <alignment horizontal="center" vertical="center" wrapText="1"/>
    </xf>
    <xf numFmtId="0" fontId="2" fillId="2" borderId="1" xfId="1426" applyFont="1" applyFill="1" applyBorder="1" applyAlignment="1">
      <alignment horizontal="center" vertical="center" wrapText="1"/>
    </xf>
    <xf numFmtId="0" fontId="2" fillId="0" borderId="1" xfId="2585" applyFont="1" applyFill="1" applyBorder="1" applyAlignment="1" applyProtection="1">
      <alignment vertical="center" wrapText="1"/>
    </xf>
    <xf numFmtId="0" fontId="2" fillId="2" borderId="1" xfId="1426" applyFont="1" applyFill="1" applyBorder="1" applyAlignment="1">
      <alignment horizontal="right" vertical="center" wrapText="1"/>
    </xf>
    <xf numFmtId="0" fontId="2" fillId="0" borderId="1" xfId="1426" applyFont="1" applyFill="1" applyBorder="1" applyAlignment="1">
      <alignment horizontal="right" vertical="center" wrapText="1"/>
    </xf>
    <xf numFmtId="0" fontId="2" fillId="0" borderId="1" xfId="1426" applyFont="1" applyFill="1" applyBorder="1" applyAlignment="1">
      <alignment vertical="center"/>
    </xf>
    <xf numFmtId="0" fontId="2" fillId="0" borderId="1" xfId="1426" applyFont="1" applyFill="1" applyBorder="1" applyAlignment="1">
      <alignment horizontal="left" vertical="center" wrapText="1"/>
    </xf>
    <xf numFmtId="0" fontId="2" fillId="0" borderId="1" xfId="1426" applyNumberFormat="1" applyFont="1" applyFill="1" applyBorder="1" applyAlignment="1" applyProtection="1">
      <alignment horizontal="left" vertical="center" wrapText="1" readingOrder="1"/>
      <protection locked="0"/>
    </xf>
    <xf numFmtId="0" fontId="2" fillId="0" borderId="1" xfId="914" applyFont="1" applyFill="1" applyBorder="1" applyAlignment="1">
      <alignment horizontal="left" vertical="center" wrapText="1"/>
    </xf>
    <xf numFmtId="0" fontId="2" fillId="0" borderId="1" xfId="2586" applyFont="1" applyFill="1" applyBorder="1" applyAlignment="1">
      <alignment vertical="center" wrapText="1"/>
    </xf>
    <xf numFmtId="0" fontId="2" fillId="0" borderId="1" xfId="2585" applyFont="1" applyFill="1" applyBorder="1" applyAlignment="1" applyProtection="1">
      <alignment horizontal="left" vertical="center" wrapText="1"/>
    </xf>
    <xf numFmtId="0" fontId="2" fillId="0" borderId="1" xfId="2585" applyFont="1" applyFill="1" applyBorder="1" applyAlignment="1" applyProtection="1">
      <alignment horizontal="right" vertical="center" wrapText="1"/>
    </xf>
    <xf numFmtId="0" fontId="2" fillId="0" borderId="1" xfId="1194" applyFont="1" applyFill="1" applyBorder="1" applyAlignment="1">
      <alignment horizontal="center" vertical="center" wrapText="1"/>
    </xf>
    <xf numFmtId="0" fontId="2" fillId="0" borderId="1" xfId="2585" applyFont="1" applyFill="1" applyBorder="1" applyAlignment="1" applyProtection="1">
      <alignment vertical="center"/>
    </xf>
    <xf numFmtId="0" fontId="2" fillId="0" borderId="1" xfId="1194" applyFont="1" applyFill="1" applyBorder="1" applyAlignment="1">
      <alignment horizontal="left" vertical="center" wrapText="1"/>
    </xf>
    <xf numFmtId="0" fontId="2" fillId="0" borderId="0" xfId="2585" applyFont="1" applyFill="1" applyBorder="1" applyAlignment="1" applyProtection="1">
      <alignment vertical="center"/>
    </xf>
    <xf numFmtId="0" fontId="2" fillId="0" borderId="1" xfId="1194" applyNumberFormat="1" applyFont="1" applyFill="1" applyBorder="1" applyAlignment="1">
      <alignment horizontal="left" vertical="center" wrapText="1"/>
    </xf>
    <xf numFmtId="0" fontId="2" fillId="0" borderId="2" xfId="2585" applyFont="1" applyFill="1" applyBorder="1" applyAlignment="1" applyProtection="1">
      <alignment horizontal="left" vertical="center" wrapText="1"/>
    </xf>
    <xf numFmtId="0" fontId="2" fillId="0" borderId="2" xfId="2585" applyFont="1" applyFill="1" applyBorder="1" applyAlignment="1" applyProtection="1">
      <alignment vertical="center"/>
    </xf>
    <xf numFmtId="0" fontId="1" fillId="0" borderId="0" xfId="0" applyFont="1">
      <alignment vertical="center"/>
    </xf>
    <xf numFmtId="0" fontId="1" fillId="0" borderId="0" xfId="1426" applyFont="1" applyFill="1" applyAlignment="1">
      <alignment horizontal="left" vertical="center" wrapText="1"/>
    </xf>
    <xf numFmtId="0" fontId="1" fillId="0" borderId="0" xfId="1426" applyFont="1" applyFill="1" applyAlignment="1">
      <alignment horizontal="center" vertical="center" wrapText="1"/>
    </xf>
    <xf numFmtId="0" fontId="2" fillId="0" borderId="2" xfId="1426" applyFont="1" applyFill="1" applyBorder="1" applyAlignment="1">
      <alignment horizontal="center" vertical="center" wrapText="1"/>
    </xf>
    <xf numFmtId="49" fontId="2" fillId="0" borderId="1" xfId="2585" applyNumberFormat="1" applyFont="1" applyFill="1" applyBorder="1" applyAlignment="1" applyProtection="1">
      <alignment horizontal="left" vertical="center" wrapText="1"/>
      <protection locked="0"/>
    </xf>
    <xf numFmtId="1" fontId="4" fillId="0" borderId="1" xfId="2585" applyNumberFormat="1" applyFont="1" applyFill="1" applyBorder="1" applyAlignment="1" applyProtection="1">
      <alignment horizontal="right" vertical="center" wrapText="1"/>
    </xf>
    <xf numFmtId="0" fontId="4" fillId="0" borderId="1" xfId="2585" applyFont="1" applyFill="1" applyBorder="1" applyAlignment="1" applyProtection="1">
      <alignment horizontal="right" vertical="center" wrapText="1"/>
    </xf>
    <xf numFmtId="0" fontId="2" fillId="0" borderId="1" xfId="2585" applyFont="1" applyFill="1" applyBorder="1" applyAlignment="1" applyProtection="1">
      <alignment horizontal="center" vertical="center" wrapText="1"/>
    </xf>
    <xf numFmtId="0" fontId="4" fillId="0" borderId="1" xfId="2585" applyFont="1" applyFill="1" applyBorder="1" applyAlignment="1" applyProtection="1">
      <alignment horizontal="center" vertical="center" wrapText="1"/>
    </xf>
    <xf numFmtId="0" fontId="4" fillId="0" borderId="1" xfId="1282" applyFont="1" applyFill="1" applyBorder="1" applyAlignment="1">
      <alignment horizontal="right" vertical="center" wrapText="1"/>
    </xf>
    <xf numFmtId="0" fontId="2" fillId="0" borderId="1" xfId="1282" applyFont="1" applyFill="1" applyBorder="1" applyAlignment="1">
      <alignment horizontal="center" vertical="center" wrapText="1"/>
    </xf>
    <xf numFmtId="0" fontId="2" fillId="0" borderId="1" xfId="1282" applyFont="1" applyFill="1" applyBorder="1" applyAlignment="1">
      <alignment horizontal="left" vertical="center" wrapText="1"/>
    </xf>
    <xf numFmtId="0" fontId="4" fillId="0" borderId="1" xfId="1282" applyFont="1" applyFill="1" applyBorder="1" applyAlignment="1">
      <alignment horizontal="center" vertical="center" wrapText="1"/>
    </xf>
    <xf numFmtId="0" fontId="1" fillId="0" borderId="0" xfId="1426" applyFont="1" applyFill="1" applyBorder="1" applyAlignment="1">
      <alignment horizontal="center" vertical="center" wrapText="1"/>
    </xf>
    <xf numFmtId="0" fontId="1" fillId="0" borderId="0" xfId="1426" applyFont="1" applyFill="1" applyAlignment="1">
      <alignment horizontal="right" vertical="center" wrapText="1"/>
    </xf>
    <xf numFmtId="201" fontId="2" fillId="0" borderId="0" xfId="0" applyNumberFormat="1" applyFont="1">
      <alignment vertical="center"/>
    </xf>
    <xf numFmtId="0" fontId="1" fillId="0" borderId="0" xfId="2585" applyFont="1" applyFill="1" applyBorder="1" applyAlignment="1" applyProtection="1">
      <alignment vertical="center"/>
    </xf>
    <xf numFmtId="0" fontId="0" fillId="0" borderId="0" xfId="2585" applyFont="1" applyFill="1" applyBorder="1" applyAlignment="1" applyProtection="1">
      <alignment vertical="center"/>
    </xf>
    <xf numFmtId="0" fontId="2" fillId="0" borderId="0" xfId="2585" applyFont="1" applyFill="1" applyBorder="1" applyAlignment="1" applyProtection="1">
      <alignment horizontal="left" vertical="center" wrapText="1"/>
    </xf>
    <xf numFmtId="0" fontId="2" fillId="0" borderId="0" xfId="2585" applyFont="1" applyFill="1" applyBorder="1" applyAlignment="1" applyProtection="1">
      <alignment horizontal="center" vertical="center" wrapText="1"/>
    </xf>
    <xf numFmtId="0" fontId="4" fillId="0" borderId="1" xfId="2817" applyNumberFormat="1" applyFont="1" applyFill="1" applyBorder="1" applyAlignment="1">
      <alignment horizontal="center" vertical="center" wrapText="1"/>
    </xf>
    <xf numFmtId="0" fontId="4" fillId="0" borderId="1" xfId="2817" applyNumberFormat="1" applyFont="1" applyFill="1" applyBorder="1" applyAlignment="1">
      <alignment horizontal="right" vertical="center" wrapText="1"/>
    </xf>
    <xf numFmtId="0" fontId="4" fillId="0" borderId="1" xfId="2817" applyNumberFormat="1" applyFont="1" applyFill="1" applyBorder="1" applyAlignment="1">
      <alignment horizontal="left" vertical="center" wrapText="1"/>
    </xf>
    <xf numFmtId="0" fontId="4" fillId="0" borderId="1" xfId="2817" applyNumberFormat="1" applyFont="1" applyFill="1" applyBorder="1" applyAlignment="1">
      <alignment vertical="center" wrapText="1"/>
    </xf>
    <xf numFmtId="0" fontId="1" fillId="0" borderId="0" xfId="0" applyFont="1" applyFill="1" applyBorder="1" applyAlignment="1" applyProtection="1">
      <alignment wrapText="1"/>
      <protection locked="0"/>
    </xf>
    <xf numFmtId="0" fontId="2" fillId="0" borderId="0" xfId="0" applyFont="1" applyFill="1" applyBorder="1" applyAlignment="1" applyProtection="1">
      <alignment wrapText="1"/>
      <protection locked="0"/>
    </xf>
    <xf numFmtId="0" fontId="2" fillId="0" borderId="0" xfId="0" applyFont="1" applyFill="1" applyBorder="1" applyAlignment="1" applyProtection="1">
      <alignment horizontal="center" vertical="center" wrapText="1"/>
      <protection locked="0"/>
    </xf>
    <xf numFmtId="0" fontId="2" fillId="0" borderId="0" xfId="0" applyFont="1" applyFill="1" applyBorder="1" applyAlignment="1">
      <alignment vertical="center" wrapText="1"/>
    </xf>
    <xf numFmtId="0" fontId="0" fillId="0" borderId="0" xfId="0" applyFont="1" applyFill="1" applyBorder="1" applyAlignment="1">
      <alignment vertical="center"/>
    </xf>
    <xf numFmtId="0"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1"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right" vertical="center" wrapText="1"/>
    </xf>
    <xf numFmtId="0" fontId="2" fillId="0" borderId="1" xfId="0" applyFont="1" applyFill="1" applyBorder="1" applyAlignment="1" applyProtection="1">
      <alignment vertical="center" wrapText="1"/>
      <protection locked="0"/>
    </xf>
    <xf numFmtId="0" fontId="2" fillId="0" borderId="1" xfId="0" applyFont="1" applyFill="1" applyBorder="1" applyAlignment="1" applyProtection="1">
      <alignment horizontal="left" vertical="center" wrapText="1"/>
      <protection locked="0"/>
    </xf>
    <xf numFmtId="0" fontId="113" fillId="0" borderId="0" xfId="2820" applyFill="1" applyAlignment="1">
      <alignment horizontal="center" vertical="center" wrapText="1"/>
    </xf>
    <xf numFmtId="0" fontId="113" fillId="0" borderId="0" xfId="2820" applyFill="1"/>
    <xf numFmtId="0" fontId="1" fillId="0" borderId="0" xfId="2820" applyFont="1" applyFill="1" applyAlignment="1">
      <alignment wrapText="1"/>
    </xf>
    <xf numFmtId="0" fontId="113" fillId="0" borderId="0" xfId="2820" applyFill="1" applyAlignment="1">
      <alignment horizontal="right"/>
    </xf>
    <xf numFmtId="0" fontId="0" fillId="0" borderId="0" xfId="2821" applyFont="1" applyFill="1" applyBorder="1" applyAlignment="1">
      <alignment horizontal="right" vertical="center" wrapText="1"/>
    </xf>
    <xf numFmtId="0" fontId="0" fillId="0" borderId="0" xfId="2821" applyFont="1" applyFill="1" applyAlignment="1">
      <alignment vertical="center"/>
    </xf>
    <xf numFmtId="0" fontId="0" fillId="0" borderId="0" xfId="2821" applyFont="1" applyFill="1" applyAlignment="1">
      <alignment horizontal="center" vertical="center" wrapText="1"/>
    </xf>
    <xf numFmtId="216" fontId="0" fillId="0" borderId="2" xfId="2821" applyNumberFormat="1" applyFont="1" applyFill="1" applyBorder="1" applyAlignment="1" applyProtection="1">
      <alignment horizontal="center" vertical="center" wrapText="1"/>
      <protection locked="0"/>
    </xf>
    <xf numFmtId="216" fontId="1" fillId="0" borderId="2" xfId="2821" applyNumberFormat="1" applyFont="1" applyFill="1" applyBorder="1" applyAlignment="1" applyProtection="1">
      <alignment horizontal="center" vertical="center" wrapText="1"/>
      <protection locked="0"/>
    </xf>
    <xf numFmtId="0" fontId="0" fillId="0" borderId="1" xfId="2820" applyFont="1" applyFill="1" applyBorder="1" applyAlignment="1">
      <alignment horizontal="center" vertical="center" wrapText="1"/>
    </xf>
    <xf numFmtId="0" fontId="1" fillId="0" borderId="1" xfId="2820" applyFont="1" applyFill="1" applyBorder="1" applyAlignment="1">
      <alignment horizontal="center" vertical="center" wrapText="1"/>
    </xf>
    <xf numFmtId="0" fontId="0" fillId="0" borderId="1" xfId="2820" applyFont="1" applyFill="1" applyBorder="1" applyAlignment="1">
      <alignment horizontal="right" vertical="center"/>
    </xf>
    <xf numFmtId="216" fontId="7" fillId="0" borderId="1" xfId="2821" applyNumberFormat="1"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wrapText="1"/>
    </xf>
    <xf numFmtId="0" fontId="0" fillId="0" borderId="1" xfId="2820" applyFont="1" applyFill="1" applyBorder="1"/>
    <xf numFmtId="0" fontId="0" fillId="0" borderId="0" xfId="0" applyFill="1" applyAlignment="1">
      <alignment vertical="center" wrapText="1"/>
    </xf>
    <xf numFmtId="0" fontId="0" fillId="0" borderId="0" xfId="0" applyFill="1">
      <alignment vertical="center"/>
    </xf>
    <xf numFmtId="0" fontId="1"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xf>
    <xf numFmtId="0" fontId="1" fillId="0" borderId="1" xfId="0" applyFont="1" applyFill="1" applyBorder="1">
      <alignment vertical="center"/>
    </xf>
    <xf numFmtId="0" fontId="1" fillId="0" borderId="1" xfId="0" applyFont="1" applyFill="1" applyBorder="1" applyAlignment="1">
      <alignment horizontal="center" vertical="center"/>
    </xf>
    <xf numFmtId="0" fontId="0" fillId="0" borderId="1" xfId="0" applyFont="1" applyFill="1" applyBorder="1">
      <alignment vertical="center"/>
    </xf>
    <xf numFmtId="0" fontId="0" fillId="0" borderId="4" xfId="0" applyFont="1" applyFill="1" applyBorder="1" applyAlignment="1">
      <alignment vertical="center" wrapText="1"/>
    </xf>
    <xf numFmtId="0" fontId="0" fillId="0" borderId="5" xfId="0" applyFont="1" applyFill="1" applyBorder="1" applyAlignment="1">
      <alignment horizontal="center" vertical="center"/>
    </xf>
    <xf numFmtId="0" fontId="1" fillId="0" borderId="2" xfId="0" applyFont="1" applyFill="1" applyBorder="1">
      <alignment vertical="center"/>
    </xf>
    <xf numFmtId="0" fontId="1" fillId="0" borderId="2" xfId="0" applyFont="1" applyFill="1" applyBorder="1" applyAlignment="1">
      <alignment horizontal="center" vertical="center"/>
    </xf>
    <xf numFmtId="0" fontId="0" fillId="0" borderId="2" xfId="0" applyFont="1" applyFill="1" applyBorder="1">
      <alignment vertical="center"/>
    </xf>
    <xf numFmtId="0" fontId="0" fillId="0" borderId="1" xfId="0" applyFont="1" applyFill="1" applyBorder="1" applyAlignment="1">
      <alignment horizontal="left" vertical="center" wrapText="1"/>
    </xf>
    <xf numFmtId="0" fontId="0" fillId="0" borderId="1" xfId="0" applyFill="1" applyBorder="1" applyAlignment="1">
      <alignment horizontal="center" vertical="center" wrapText="1"/>
    </xf>
    <xf numFmtId="0" fontId="1" fillId="0" borderId="0" xfId="0" applyFont="1" applyFill="1">
      <alignment vertical="center"/>
    </xf>
    <xf numFmtId="0" fontId="0" fillId="0" borderId="0" xfId="0" applyNumberFormat="1" applyFill="1">
      <alignment vertical="center"/>
    </xf>
    <xf numFmtId="0" fontId="1" fillId="0" borderId="0" xfId="0" applyFont="1" applyFill="1" applyAlignment="1" applyProtection="1">
      <alignment wrapText="1"/>
      <protection locked="0"/>
    </xf>
    <xf numFmtId="0" fontId="1" fillId="0" borderId="0" xfId="0" applyFont="1" applyFill="1" applyAlignment="1" applyProtection="1">
      <alignment horizontal="center" vertical="center" wrapText="1"/>
      <protection locked="0"/>
    </xf>
    <xf numFmtId="0" fontId="1" fillId="0" borderId="0" xfId="0" applyFont="1" applyFill="1" applyAlignment="1" applyProtection="1">
      <alignment vertical="center" wrapText="1"/>
      <protection locked="0"/>
    </xf>
    <xf numFmtId="0" fontId="0" fillId="0" borderId="0" xfId="0" applyNumberFormat="1" applyAlignment="1">
      <alignment horizontal="center" vertical="center"/>
    </xf>
    <xf numFmtId="0" fontId="0" fillId="0" borderId="3" xfId="0" applyNumberFormat="1" applyFont="1" applyFill="1" applyBorder="1" applyAlignment="1" applyProtection="1">
      <alignment horizontal="left" vertical="center" wrapText="1"/>
      <protection locked="0"/>
    </xf>
    <xf numFmtId="0" fontId="0" fillId="0" borderId="0" xfId="0" applyNumberFormat="1" applyFont="1" applyFill="1" applyAlignment="1">
      <alignment horizontal="center" vertical="center" wrapText="1"/>
    </xf>
    <xf numFmtId="0" fontId="0" fillId="0" borderId="0" xfId="0" applyFont="1" applyFill="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0" fontId="0" fillId="0" borderId="1" xfId="0" applyNumberFormat="1"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1"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lignment horizontal="left" vertical="center" wrapText="1"/>
    </xf>
    <xf numFmtId="196" fontId="1" fillId="0" borderId="1" xfId="17" applyNumberFormat="1"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 fillId="0" borderId="4" xfId="0" applyNumberFormat="1" applyFont="1" applyFill="1" applyBorder="1" applyAlignment="1" applyProtection="1">
      <alignment horizontal="center" vertical="center" wrapText="1"/>
      <protection locked="0"/>
    </xf>
    <xf numFmtId="176" fontId="1" fillId="0" borderId="0" xfId="0" applyNumberFormat="1" applyFont="1" applyFill="1" applyAlignment="1" applyProtection="1">
      <alignment horizontal="center" vertical="center" wrapText="1"/>
      <protection locked="0"/>
    </xf>
    <xf numFmtId="189" fontId="1" fillId="0" borderId="0" xfId="17" applyNumberFormat="1" applyFont="1" applyFill="1" applyAlignment="1" applyProtection="1">
      <alignment horizontal="center" vertical="center" wrapText="1"/>
      <protection locked="0"/>
    </xf>
    <xf numFmtId="0" fontId="1" fillId="0" borderId="7" xfId="0" applyFont="1" applyFill="1" applyBorder="1" applyAlignment="1">
      <alignment horizontal="center" vertical="center" wrapText="1"/>
    </xf>
    <xf numFmtId="0" fontId="1" fillId="0" borderId="7" xfId="0" applyFont="1" applyFill="1" applyBorder="1" applyAlignment="1">
      <alignment horizontal="left" vertical="center" wrapText="1"/>
    </xf>
    <xf numFmtId="0" fontId="1" fillId="0" borderId="7" xfId="0" applyFont="1" applyFill="1" applyBorder="1" applyAlignment="1" applyProtection="1">
      <alignment horizontal="left" vertical="center" wrapText="1"/>
      <protection locked="0"/>
    </xf>
    <xf numFmtId="0" fontId="1" fillId="0" borderId="7" xfId="0" applyFont="1" applyFill="1" applyBorder="1" applyAlignment="1" applyProtection="1">
      <alignment horizontal="center" vertical="center" wrapText="1"/>
      <protection locked="0"/>
    </xf>
    <xf numFmtId="0" fontId="1" fillId="0" borderId="1" xfId="2668" applyFont="1" applyFill="1" applyBorder="1" applyAlignment="1" applyProtection="1">
      <alignment horizontal="left" vertical="center" wrapText="1"/>
      <protection locked="0"/>
    </xf>
    <xf numFmtId="0" fontId="2" fillId="0" borderId="7"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Fill="1" applyBorder="1" applyAlignment="1" applyProtection="1">
      <alignment horizontal="left" vertical="center"/>
      <protection locked="0"/>
    </xf>
    <xf numFmtId="0" fontId="11" fillId="0" borderId="1" xfId="0" applyNumberFormat="1" applyFont="1" applyBorder="1" applyAlignment="1">
      <alignment horizontal="center" vertical="center" wrapText="1"/>
    </xf>
    <xf numFmtId="0" fontId="1" fillId="0" borderId="1" xfId="0" applyNumberFormat="1" applyFont="1" applyFill="1" applyBorder="1" applyAlignment="1" applyProtection="1">
      <alignment horizontal="left" vertical="center" wrapText="1"/>
      <protection locked="0"/>
    </xf>
    <xf numFmtId="0" fontId="1" fillId="0" borderId="7" xfId="0" applyFont="1" applyFill="1" applyBorder="1" applyAlignment="1" applyProtection="1">
      <alignment horizontal="left" vertical="center"/>
      <protection locked="0"/>
    </xf>
    <xf numFmtId="0" fontId="11" fillId="0" borderId="1" xfId="0" applyFont="1" applyBorder="1" applyAlignment="1">
      <alignment horizontal="left" vertical="center" wrapText="1"/>
    </xf>
    <xf numFmtId="0" fontId="1" fillId="0" borderId="1" xfId="0" applyFont="1" applyFill="1" applyBorder="1" applyAlignment="1">
      <alignment horizontal="justify" vertical="center"/>
    </xf>
    <xf numFmtId="0" fontId="0" fillId="0" borderId="1" xfId="0" applyNumberFormat="1" applyFont="1" applyFill="1" applyBorder="1" applyAlignment="1">
      <alignment horizontal="center" vertical="center" wrapText="1"/>
    </xf>
    <xf numFmtId="0" fontId="0" fillId="0" borderId="1" xfId="0" applyFont="1" applyFill="1" applyBorder="1" applyAlignment="1" applyProtection="1">
      <alignment horizontal="left" vertical="center" wrapText="1"/>
      <protection locked="0"/>
    </xf>
    <xf numFmtId="0" fontId="1" fillId="0" borderId="1" xfId="2814"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0" fontId="0" fillId="3" borderId="1" xfId="0" applyFont="1" applyFill="1" applyBorder="1" applyAlignment="1" applyProtection="1">
      <alignment horizontal="left" vertical="center" wrapText="1"/>
      <protection locked="0"/>
    </xf>
    <xf numFmtId="0" fontId="0" fillId="3" borderId="1"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0" fontId="1" fillId="3" borderId="1" xfId="0" applyFont="1" applyFill="1" applyBorder="1" applyAlignment="1" applyProtection="1">
      <alignment horizontal="left" vertical="center" wrapText="1"/>
      <protection locked="0"/>
    </xf>
    <xf numFmtId="0" fontId="1" fillId="0" borderId="1" xfId="2668" applyFont="1" applyFill="1" applyBorder="1" applyAlignment="1">
      <alignment horizontal="left" vertical="center" wrapText="1"/>
    </xf>
    <xf numFmtId="0" fontId="1" fillId="0" borderId="1" xfId="2668" applyNumberFormat="1" applyFont="1" applyFill="1" applyBorder="1" applyAlignment="1">
      <alignment horizontal="center" vertical="center" wrapText="1"/>
    </xf>
    <xf numFmtId="0" fontId="2" fillId="0" borderId="1" xfId="2668"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2" borderId="1" xfId="2585" applyFont="1" applyFill="1" applyBorder="1" applyAlignment="1" applyProtection="1">
      <alignment horizontal="left" vertical="center" wrapText="1"/>
    </xf>
    <xf numFmtId="0" fontId="1" fillId="3" borderId="1" xfId="0" applyFont="1" applyFill="1" applyBorder="1" applyAlignment="1">
      <alignment horizontal="left" vertical="center" wrapText="1"/>
    </xf>
    <xf numFmtId="0" fontId="1" fillId="3" borderId="1" xfId="0" applyNumberFormat="1" applyFont="1" applyFill="1" applyBorder="1" applyAlignment="1" applyProtection="1">
      <alignment horizontal="center" vertical="center" wrapText="1"/>
      <protection locked="0"/>
    </xf>
    <xf numFmtId="0" fontId="11" fillId="3"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 fillId="0" borderId="1" xfId="0" applyFont="1" applyFill="1" applyBorder="1" applyAlignment="1" applyProtection="1">
      <alignment vertical="center" wrapText="1"/>
      <protection locked="0"/>
    </xf>
    <xf numFmtId="0" fontId="1" fillId="0" borderId="1" xfId="0" applyNumberFormat="1" applyFont="1" applyFill="1" applyBorder="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wrapText="1"/>
    </xf>
    <xf numFmtId="0" fontId="0" fillId="0" borderId="1" xfId="0" applyNumberFormat="1" applyFill="1" applyBorder="1" applyAlignment="1">
      <alignment horizontal="center" vertical="center"/>
    </xf>
    <xf numFmtId="0" fontId="14" fillId="0" borderId="1" xfId="0" applyNumberFormat="1" applyFont="1" applyFill="1" applyBorder="1" applyAlignment="1" applyProtection="1">
      <alignment horizontal="center" vertical="center" wrapText="1"/>
      <protection locked="0"/>
    </xf>
    <xf numFmtId="0" fontId="1" fillId="3" borderId="1" xfId="2814" applyFont="1" applyFill="1" applyBorder="1" applyAlignment="1">
      <alignment horizontal="left" vertical="center" wrapText="1"/>
    </xf>
    <xf numFmtId="0" fontId="0" fillId="0" borderId="1" xfId="0" applyNumberFormat="1" applyFont="1" applyFill="1" applyBorder="1" applyAlignment="1">
      <alignment horizontal="center" vertical="center" shrinkToFit="1"/>
    </xf>
    <xf numFmtId="0" fontId="15" fillId="0" borderId="1" xfId="0" applyFont="1" applyFill="1" applyBorder="1" applyAlignment="1">
      <alignment horizontal="left" vertical="center" wrapText="1"/>
    </xf>
    <xf numFmtId="0" fontId="2" fillId="0" borderId="1" xfId="0" applyNumberFormat="1" applyFont="1" applyFill="1" applyBorder="1" applyAlignment="1" applyProtection="1">
      <alignment horizontal="left" vertical="top" wrapText="1" readingOrder="1"/>
      <protection locked="0"/>
    </xf>
    <xf numFmtId="0" fontId="1" fillId="0" borderId="1" xfId="2814" applyFont="1" applyFill="1" applyBorder="1" applyAlignment="1">
      <alignment vertical="center" wrapText="1"/>
    </xf>
    <xf numFmtId="188"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0" fillId="0" borderId="1" xfId="2818" applyFont="1" applyFill="1" applyBorder="1">
      <alignment vertical="center"/>
    </xf>
    <xf numFmtId="0" fontId="1" fillId="0" borderId="1" xfId="2818" applyFont="1" applyFill="1" applyBorder="1" applyAlignment="1" applyProtection="1">
      <alignment horizontal="left" vertical="center" wrapText="1"/>
      <protection locked="0"/>
    </xf>
    <xf numFmtId="0" fontId="1" fillId="0" borderId="7" xfId="2814" applyFont="1" applyFill="1" applyBorder="1" applyAlignment="1">
      <alignment horizontal="left" vertical="center" wrapText="1"/>
    </xf>
    <xf numFmtId="0" fontId="0" fillId="0" borderId="7" xfId="2818" applyFont="1" applyFill="1" applyBorder="1" applyAlignment="1">
      <alignment horizontal="left" vertical="center"/>
    </xf>
    <xf numFmtId="0" fontId="0" fillId="0" borderId="1" xfId="2818" applyNumberFormat="1" applyFont="1" applyFill="1" applyBorder="1" applyAlignment="1">
      <alignment horizontal="center" vertical="center"/>
    </xf>
    <xf numFmtId="0" fontId="1" fillId="0" borderId="1" xfId="2818" applyFont="1" applyFill="1" applyBorder="1" applyAlignment="1">
      <alignment horizontal="left" vertical="center" wrapText="1"/>
    </xf>
    <xf numFmtId="0" fontId="1" fillId="0" borderId="1" xfId="2818" applyNumberFormat="1"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NumberFormat="1" applyBorder="1" applyAlignment="1">
      <alignment horizontal="center" vertical="center"/>
    </xf>
    <xf numFmtId="0" fontId="1" fillId="0" borderId="1" xfId="0" applyNumberFormat="1" applyFont="1" applyBorder="1" applyAlignment="1">
      <alignment horizontal="center" vertical="center"/>
    </xf>
    <xf numFmtId="0" fontId="0" fillId="0" borderId="1" xfId="0" applyBorder="1">
      <alignment vertical="center"/>
    </xf>
    <xf numFmtId="215" fontId="1" fillId="0" borderId="1" xfId="0" applyNumberFormat="1" applyFont="1" applyFill="1" applyBorder="1" applyAlignment="1">
      <alignment horizontal="left" vertical="center" wrapText="1"/>
    </xf>
    <xf numFmtId="0" fontId="11"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16" fillId="0" borderId="0"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18" fillId="0" borderId="0" xfId="0" applyFont="1" applyFill="1" applyAlignment="1" applyProtection="1">
      <alignment horizontal="center" vertical="center" wrapText="1"/>
      <protection locked="0"/>
    </xf>
    <xf numFmtId="0" fontId="18" fillId="0" borderId="0" xfId="0" applyFont="1" applyFill="1" applyBorder="1" applyAlignment="1"/>
    <xf numFmtId="0" fontId="19" fillId="0" borderId="0" xfId="0"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wrapText="1"/>
      <protection locked="0"/>
    </xf>
    <xf numFmtId="0" fontId="0" fillId="0" borderId="0" xfId="2726" applyFont="1" applyFill="1">
      <alignment vertical="center"/>
    </xf>
    <xf numFmtId="0" fontId="0" fillId="0" borderId="1" xfId="2726" applyFont="1" applyFill="1" applyBorder="1">
      <alignment vertical="center"/>
    </xf>
    <xf numFmtId="0" fontId="1" fillId="0" borderId="0" xfId="0" applyFont="1" applyFill="1" applyBorder="1" applyAlignment="1">
      <alignment horizontal="center" vertical="center" wrapText="1"/>
    </xf>
    <xf numFmtId="0" fontId="1" fillId="0" borderId="1" xfId="2668" applyNumberFormat="1" applyFont="1" applyFill="1" applyBorder="1" applyAlignment="1" applyProtection="1">
      <alignment horizontal="center" vertical="center" wrapText="1"/>
      <protection locked="0"/>
    </xf>
    <xf numFmtId="1" fontId="1" fillId="0" borderId="1" xfId="0" applyNumberFormat="1" applyFont="1" applyFill="1" applyBorder="1" applyAlignment="1">
      <alignment horizontal="center" vertical="center" wrapText="1"/>
    </xf>
    <xf numFmtId="0" fontId="1" fillId="0" borderId="0" xfId="2585" applyFont="1" applyFill="1" applyBorder="1" applyAlignment="1" applyProtection="1">
      <alignment horizontal="center" vertical="center"/>
    </xf>
    <xf numFmtId="0" fontId="20" fillId="0" borderId="1" xfId="0" applyFont="1" applyFill="1" applyBorder="1" applyAlignment="1">
      <alignment horizontal="left" vertical="center" wrapText="1"/>
    </xf>
    <xf numFmtId="0" fontId="1" fillId="0" borderId="7" xfId="2726" applyFont="1" applyFill="1" applyBorder="1" applyAlignment="1" applyProtection="1">
      <alignment horizontal="left" vertical="center" wrapText="1"/>
      <protection locked="0"/>
    </xf>
    <xf numFmtId="0" fontId="15" fillId="0" borderId="1" xfId="2585" applyFont="1" applyFill="1" applyBorder="1" applyAlignment="1" applyProtection="1">
      <alignment horizontal="center" vertical="center" wrapText="1"/>
    </xf>
    <xf numFmtId="0" fontId="1" fillId="0" borderId="1" xfId="2585"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protection locked="0"/>
    </xf>
    <xf numFmtId="0" fontId="1" fillId="0" borderId="2" xfId="0" applyFont="1" applyFill="1" applyBorder="1" applyAlignment="1" applyProtection="1">
      <alignment horizontal="center" vertical="center" wrapText="1"/>
      <protection locked="0"/>
    </xf>
    <xf numFmtId="0" fontId="1" fillId="0" borderId="2" xfId="2585" applyFont="1" applyFill="1" applyBorder="1" applyAlignment="1" applyProtection="1">
      <alignment horizontal="center" vertical="center" wrapText="1"/>
    </xf>
    <xf numFmtId="1" fontId="17"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2" fillId="0" borderId="1" xfId="2726" applyFont="1" applyFill="1" applyBorder="1" applyAlignment="1" applyProtection="1">
      <alignment horizontal="left" vertical="center" wrapText="1"/>
      <protection locked="0"/>
    </xf>
    <xf numFmtId="0" fontId="17" fillId="0" borderId="1" xfId="0" applyFont="1" applyFill="1" applyBorder="1" applyAlignment="1">
      <alignment horizontal="left" vertical="center" wrapText="1"/>
    </xf>
    <xf numFmtId="0" fontId="17" fillId="0" borderId="0" xfId="0" applyFont="1" applyFill="1" applyBorder="1" applyAlignment="1">
      <alignment horizontal="left" vertical="center" wrapText="1"/>
    </xf>
    <xf numFmtId="216" fontId="1" fillId="0" borderId="1" xfId="0" applyNumberFormat="1" applyFont="1" applyFill="1" applyBorder="1" applyAlignment="1" applyProtection="1">
      <alignment horizontal="center" vertical="center" wrapText="1"/>
      <protection locked="0"/>
    </xf>
    <xf numFmtId="216" fontId="1" fillId="0" borderId="1" xfId="0" applyNumberFormat="1" applyFont="1" applyFill="1" applyBorder="1" applyAlignment="1" applyProtection="1">
      <alignment horizontal="center" vertical="center"/>
      <protection locked="0"/>
    </xf>
    <xf numFmtId="0" fontId="1" fillId="0" borderId="1" xfId="0" applyNumberFormat="1" applyFont="1" applyFill="1" applyBorder="1" applyAlignment="1" applyProtection="1">
      <alignment horizontal="center" vertical="center" wrapText="1"/>
    </xf>
    <xf numFmtId="0" fontId="1" fillId="4" borderId="1" xfId="0" applyFont="1" applyFill="1" applyBorder="1" applyAlignment="1">
      <alignment horizontal="center" vertical="center" wrapText="1"/>
    </xf>
    <xf numFmtId="0" fontId="18" fillId="0" borderId="1" xfId="0" applyFont="1" applyFill="1" applyBorder="1" applyAlignment="1" applyProtection="1">
      <alignment horizontal="left" vertical="center" wrapText="1"/>
      <protection locked="0"/>
    </xf>
    <xf numFmtId="0" fontId="1" fillId="0" borderId="1" xfId="0" applyNumberFormat="1" applyFont="1" applyFill="1" applyBorder="1" applyAlignment="1" applyProtection="1">
      <alignment horizontal="left" vertical="center" wrapText="1"/>
    </xf>
    <xf numFmtId="0" fontId="1" fillId="0" borderId="1" xfId="2700" applyFont="1" applyFill="1" applyBorder="1" applyAlignment="1" applyProtection="1">
      <alignment horizontal="left" vertical="center" wrapText="1"/>
      <protection locked="0"/>
    </xf>
    <xf numFmtId="0" fontId="1" fillId="0" borderId="1" xfId="2700" applyNumberFormat="1" applyFont="1" applyFill="1" applyBorder="1" applyAlignment="1" applyProtection="1">
      <alignment horizontal="center" vertical="center" wrapText="1"/>
      <protection locked="0"/>
    </xf>
    <xf numFmtId="0" fontId="1" fillId="0" borderId="1" xfId="2700" applyFont="1" applyFill="1" applyBorder="1" applyAlignment="1">
      <alignment horizontal="left" vertical="center" wrapText="1"/>
    </xf>
    <xf numFmtId="0" fontId="1" fillId="0" borderId="1" xfId="2700" applyNumberFormat="1" applyFont="1" applyFill="1" applyBorder="1" applyAlignment="1">
      <alignment horizontal="center" vertical="center" wrapText="1"/>
    </xf>
    <xf numFmtId="0" fontId="1" fillId="0" borderId="1" xfId="1429" applyFont="1" applyFill="1" applyBorder="1" applyAlignment="1" applyProtection="1">
      <alignment horizontal="left" vertical="center" wrapText="1"/>
      <protection locked="0"/>
    </xf>
    <xf numFmtId="0" fontId="1" fillId="0" borderId="1" xfId="0" applyNumberFormat="1" applyFont="1" applyFill="1" applyBorder="1" applyAlignment="1">
      <alignment horizontal="center" vertical="center"/>
    </xf>
    <xf numFmtId="0" fontId="1" fillId="0" borderId="1" xfId="0" applyFont="1" applyFill="1" applyBorder="1" applyAlignment="1" applyProtection="1">
      <alignment horizontal="left" vertical="center" shrinkToFit="1"/>
      <protection locked="0"/>
    </xf>
    <xf numFmtId="0" fontId="1" fillId="0" borderId="1" xfId="0" applyFont="1" applyFill="1" applyBorder="1" applyAlignment="1" applyProtection="1">
      <alignment horizontal="left" vertical="center" wrapText="1" shrinkToFit="1"/>
      <protection locked="0"/>
    </xf>
    <xf numFmtId="0" fontId="17"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wrapText="1"/>
      <protection locked="0"/>
    </xf>
    <xf numFmtId="0" fontId="1" fillId="0" borderId="1" xfId="0" applyFont="1" applyFill="1" applyBorder="1" applyAlignment="1"/>
    <xf numFmtId="0" fontId="18" fillId="0" borderId="1" xfId="0" applyFont="1" applyFill="1" applyBorder="1" applyAlignment="1" applyProtection="1">
      <alignment wrapText="1"/>
      <protection locked="0"/>
    </xf>
    <xf numFmtId="0" fontId="18" fillId="0" borderId="0" xfId="0" applyFont="1" applyFill="1" applyBorder="1" applyAlignment="1" applyProtection="1">
      <alignment wrapText="1"/>
      <protection locked="0"/>
    </xf>
    <xf numFmtId="0" fontId="18" fillId="0" borderId="1" xfId="0" applyFont="1" applyFill="1" applyBorder="1" applyAlignment="1"/>
    <xf numFmtId="0" fontId="1" fillId="0" borderId="2" xfId="0" applyNumberFormat="1" applyFont="1" applyFill="1" applyBorder="1" applyAlignment="1" applyProtection="1">
      <alignment vertical="center" wrapText="1"/>
      <protection locked="0"/>
    </xf>
    <xf numFmtId="0" fontId="1" fillId="0" borderId="1" xfId="2818" applyNumberFormat="1" applyFont="1" applyFill="1" applyBorder="1" applyAlignment="1">
      <alignment horizontal="center" vertical="center"/>
    </xf>
    <xf numFmtId="0" fontId="1" fillId="0" borderId="1" xfId="2818" applyFont="1" applyFill="1" applyBorder="1" applyAlignment="1">
      <alignment horizontal="left" vertical="center"/>
    </xf>
    <xf numFmtId="0" fontId="1" fillId="0" borderId="1" xfId="2818"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protection locked="0"/>
    </xf>
    <xf numFmtId="0" fontId="1" fillId="0" borderId="1" xfId="2668" applyFont="1" applyFill="1" applyBorder="1" applyAlignment="1">
      <alignment horizontal="center" vertical="center" wrapText="1"/>
    </xf>
    <xf numFmtId="0" fontId="1" fillId="0" borderId="7" xfId="2668" applyFont="1" applyFill="1" applyBorder="1" applyAlignment="1">
      <alignment horizontal="center" vertical="center" wrapText="1"/>
    </xf>
    <xf numFmtId="0" fontId="14" fillId="0" borderId="0" xfId="0" applyFont="1" applyFill="1" applyBorder="1" applyAlignment="1" applyProtection="1">
      <alignment horizontal="center" vertical="center" wrapText="1"/>
      <protection locked="0"/>
    </xf>
    <xf numFmtId="0" fontId="1" fillId="0" borderId="7" xfId="2668" applyFont="1" applyFill="1" applyBorder="1" applyAlignment="1" applyProtection="1">
      <alignment horizontal="left" vertical="center" wrapText="1"/>
      <protection locked="0"/>
    </xf>
    <xf numFmtId="0" fontId="0" fillId="0" borderId="1" xfId="2726" applyNumberFormat="1" applyFont="1" applyFill="1" applyBorder="1" applyAlignment="1">
      <alignment horizontal="center" vertical="center" wrapText="1"/>
    </xf>
    <xf numFmtId="0" fontId="1" fillId="0" borderId="1" xfId="2668" applyNumberFormat="1" applyFont="1" applyFill="1" applyBorder="1" applyAlignment="1" applyProtection="1">
      <alignment horizontal="center" vertical="center" wrapText="1"/>
    </xf>
    <xf numFmtId="0" fontId="0" fillId="0" borderId="1" xfId="2726" applyFont="1" applyFill="1" applyBorder="1" applyAlignment="1">
      <alignment horizontal="center" vertical="center" wrapText="1"/>
    </xf>
    <xf numFmtId="0" fontId="1" fillId="0" borderId="1" xfId="2726" applyNumberFormat="1" applyFont="1" applyFill="1" applyBorder="1" applyAlignment="1" applyProtection="1">
      <alignment horizontal="center" vertical="center" wrapText="1"/>
      <protection locked="0"/>
    </xf>
    <xf numFmtId="0" fontId="1" fillId="0" borderId="1" xfId="2668" applyNumberFormat="1" applyFont="1" applyFill="1" applyBorder="1" applyAlignment="1" applyProtection="1">
      <alignment horizontal="left" vertical="center" wrapText="1"/>
    </xf>
    <xf numFmtId="0" fontId="0" fillId="0" borderId="1" xfId="2668" applyNumberFormat="1" applyFont="1" applyFill="1" applyBorder="1" applyAlignment="1" applyProtection="1">
      <alignment horizontal="center" vertical="center" wrapText="1"/>
    </xf>
    <xf numFmtId="0" fontId="0" fillId="0" borderId="1" xfId="2585" applyNumberFormat="1" applyFont="1" applyFill="1" applyBorder="1" applyAlignment="1" applyProtection="1">
      <alignment horizontal="center" vertical="center" wrapText="1"/>
    </xf>
    <xf numFmtId="0" fontId="0" fillId="0" borderId="1" xfId="2726" applyFont="1" applyFill="1" applyBorder="1" applyAlignment="1">
      <alignment vertical="center" wrapText="1"/>
    </xf>
    <xf numFmtId="0" fontId="2" fillId="0" borderId="1" xfId="2726" applyFont="1" applyFill="1" applyBorder="1" applyAlignment="1">
      <alignment horizontal="left" vertical="center" wrapText="1"/>
    </xf>
    <xf numFmtId="0" fontId="21" fillId="0" borderId="1" xfId="2726" applyFont="1" applyFill="1" applyBorder="1">
      <alignment vertical="center"/>
    </xf>
    <xf numFmtId="0" fontId="21" fillId="0" borderId="0" xfId="2726" applyFont="1" applyFill="1">
      <alignment vertical="center"/>
    </xf>
    <xf numFmtId="216" fontId="2" fillId="0" borderId="1" xfId="2726" applyNumberFormat="1" applyFont="1" applyFill="1" applyBorder="1" applyAlignment="1" applyProtection="1">
      <alignment horizontal="left" vertical="center" wrapText="1"/>
      <protection locked="0"/>
    </xf>
    <xf numFmtId="0" fontId="2" fillId="0" borderId="1" xfId="2668" applyNumberFormat="1" applyFont="1" applyFill="1" applyBorder="1" applyAlignment="1" applyProtection="1">
      <alignment horizontal="left" vertical="center" wrapText="1"/>
    </xf>
    <xf numFmtId="0" fontId="1"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 fillId="0" borderId="0" xfId="0" applyFont="1" applyFill="1" applyBorder="1" applyAlignment="1">
      <alignment vertical="center" wrapText="1"/>
    </xf>
    <xf numFmtId="0" fontId="22"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1432" applyFont="1" applyFill="1" applyBorder="1" applyAlignment="1">
      <alignment horizontal="right" vertical="center" wrapText="1" shrinkToFit="1"/>
    </xf>
    <xf numFmtId="0" fontId="13" fillId="0" borderId="1" xfId="0" applyFont="1" applyFill="1" applyBorder="1" applyAlignment="1">
      <alignment horizontal="right" vertical="center" wrapText="1" shrinkToFi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right" vertical="center" wrapText="1"/>
    </xf>
    <xf numFmtId="215" fontId="13" fillId="0" borderId="1" xfId="0" applyNumberFormat="1" applyFont="1" applyFill="1" applyBorder="1" applyAlignment="1">
      <alignment horizontal="left" vertical="center" wrapText="1"/>
    </xf>
    <xf numFmtId="216" fontId="13" fillId="0" borderId="1" xfId="0" applyNumberFormat="1" applyFont="1" applyFill="1" applyBorder="1" applyAlignment="1">
      <alignment horizontal="right" vertical="center" wrapText="1"/>
    </xf>
    <xf numFmtId="0" fontId="13" fillId="0" borderId="2" xfId="0" applyFont="1" applyFill="1" applyBorder="1" applyAlignment="1">
      <alignment vertical="center" wrapText="1"/>
    </xf>
    <xf numFmtId="0" fontId="13" fillId="0" borderId="2" xfId="0" applyFont="1" applyFill="1" applyBorder="1" applyAlignment="1">
      <alignment horizontal="right" vertical="center" wrapText="1"/>
    </xf>
    <xf numFmtId="0" fontId="13" fillId="0" borderId="2" xfId="0" applyFont="1" applyFill="1" applyBorder="1" applyAlignment="1">
      <alignment horizontal="center" vertical="center" wrapText="1"/>
    </xf>
    <xf numFmtId="3" fontId="13" fillId="0" borderId="0" xfId="0" applyNumberFormat="1" applyFont="1" applyFill="1" applyBorder="1" applyAlignment="1">
      <alignment vertical="center" wrapText="1"/>
    </xf>
    <xf numFmtId="216" fontId="0" fillId="0" borderId="0" xfId="0" applyNumberFormat="1" applyFont="1" applyFill="1" applyBorder="1" applyAlignment="1">
      <alignment vertical="center"/>
    </xf>
    <xf numFmtId="3" fontId="0" fillId="0" borderId="0" xfId="0" applyNumberFormat="1" applyFont="1" applyFill="1" applyBorder="1" applyAlignment="1">
      <alignment vertical="center"/>
    </xf>
    <xf numFmtId="200" fontId="0" fillId="0" borderId="0" xfId="0" applyNumberFormat="1" applyFont="1" applyFill="1" applyBorder="1" applyAlignment="1">
      <alignment vertical="center"/>
    </xf>
    <xf numFmtId="0" fontId="13" fillId="0" borderId="0" xfId="0" applyFont="1" applyFill="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0" fontId="13" fillId="0" borderId="0" xfId="0" applyFont="1" applyFill="1" applyBorder="1" applyAlignment="1" applyProtection="1">
      <alignment horizontal="center" vertical="center" wrapText="1"/>
      <protection locked="0"/>
    </xf>
    <xf numFmtId="0" fontId="23" fillId="0" borderId="0" xfId="0" applyFont="1" applyFill="1" applyBorder="1" applyAlignment="1">
      <alignment vertical="center"/>
    </xf>
    <xf numFmtId="0" fontId="13" fillId="0" borderId="0" xfId="0" applyFont="1" applyFill="1" applyAlignment="1">
      <alignment vertical="center"/>
    </xf>
    <xf numFmtId="0" fontId="14" fillId="0" borderId="0" xfId="0" applyFont="1" applyFill="1" applyBorder="1" applyAlignment="1" applyProtection="1">
      <alignment horizontal="left" vertical="center" wrapText="1"/>
      <protection locked="0"/>
    </xf>
    <xf numFmtId="0" fontId="1" fillId="0"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vertical="center" wrapText="1"/>
      <protection locked="0"/>
    </xf>
    <xf numFmtId="0" fontId="1" fillId="0" borderId="0" xfId="0" applyFont="1" applyFill="1" applyAlignment="1">
      <alignment vertical="center"/>
    </xf>
    <xf numFmtId="0" fontId="2" fillId="0" borderId="0" xfId="0" applyFont="1" applyFill="1" applyBorder="1" applyAlignment="1">
      <alignment horizontal="center" vertical="center" wrapText="1"/>
    </xf>
    <xf numFmtId="0" fontId="13" fillId="0" borderId="1" xfId="2668" applyNumberFormat="1" applyFont="1" applyFill="1" applyBorder="1" applyAlignment="1" applyProtection="1">
      <alignment horizontal="center" vertical="center" wrapText="1"/>
      <protection locked="0"/>
    </xf>
    <xf numFmtId="1" fontId="13" fillId="0" borderId="1" xfId="0" applyNumberFormat="1" applyFont="1" applyFill="1" applyBorder="1" applyAlignment="1" applyProtection="1">
      <alignment horizontal="center" vertical="center" wrapText="1"/>
      <protection locked="0"/>
    </xf>
    <xf numFmtId="43" fontId="22" fillId="0" borderId="1" xfId="0" applyNumberFormat="1" applyFont="1" applyFill="1" applyBorder="1" applyAlignment="1" applyProtection="1">
      <alignment horizontal="center" vertical="center" wrapText="1"/>
      <protection locked="0"/>
    </xf>
    <xf numFmtId="43" fontId="13" fillId="0" borderId="1" xfId="0" applyNumberFormat="1" applyFont="1" applyFill="1" applyBorder="1" applyAlignment="1" applyProtection="1">
      <alignment horizontal="center" vertical="center" wrapText="1"/>
      <protection locked="0"/>
    </xf>
    <xf numFmtId="43" fontId="13" fillId="0" borderId="1" xfId="0" applyNumberFormat="1" applyFont="1" applyFill="1" applyBorder="1" applyAlignment="1">
      <alignment horizontal="center" vertical="center" wrapText="1"/>
    </xf>
    <xf numFmtId="43" fontId="22" fillId="0" borderId="1" xfId="0" applyNumberFormat="1" applyFont="1" applyFill="1" applyBorder="1" applyAlignment="1" applyProtection="1">
      <alignment vertical="center" wrapText="1"/>
      <protection locked="0"/>
    </xf>
    <xf numFmtId="43" fontId="13" fillId="0" borderId="1" xfId="0" applyNumberFormat="1" applyFont="1" applyFill="1" applyBorder="1" applyAlignment="1" applyProtection="1">
      <alignment vertical="center" wrapText="1"/>
      <protection locked="0"/>
    </xf>
    <xf numFmtId="43" fontId="22" fillId="0" borderId="1" xfId="0" applyNumberFormat="1" applyFont="1" applyFill="1" applyBorder="1" applyAlignment="1" applyProtection="1">
      <alignment horizontal="left" vertical="center" wrapText="1"/>
      <protection locked="0"/>
    </xf>
    <xf numFmtId="43" fontId="13" fillId="0" borderId="1" xfId="0" applyNumberFormat="1" applyFont="1" applyFill="1" applyBorder="1" applyAlignment="1">
      <alignment vertical="center" wrapText="1"/>
    </xf>
    <xf numFmtId="43" fontId="13" fillId="0" borderId="1" xfId="0" applyNumberFormat="1" applyFont="1" applyFill="1" applyBorder="1" applyAlignment="1" applyProtection="1">
      <alignment horizontal="left" vertical="center" wrapText="1"/>
      <protection locked="0"/>
    </xf>
    <xf numFmtId="43" fontId="13" fillId="0" borderId="1" xfId="0" applyNumberFormat="1" applyFont="1" applyFill="1" applyBorder="1" applyAlignment="1">
      <alignment horizontal="left" vertical="center" wrapText="1"/>
    </xf>
    <xf numFmtId="0" fontId="2" fillId="0" borderId="0"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43" fontId="13" fillId="0" borderId="1" xfId="1750" applyNumberFormat="1" applyFont="1" applyFill="1" applyBorder="1" applyAlignment="1">
      <alignment horizontal="center" vertical="center" wrapText="1"/>
    </xf>
    <xf numFmtId="43" fontId="13" fillId="0" borderId="1" xfId="1750" applyNumberFormat="1" applyFont="1" applyFill="1" applyBorder="1" applyAlignment="1" applyProtection="1">
      <alignment horizontal="left" vertical="center" wrapText="1"/>
      <protection locked="0"/>
    </xf>
    <xf numFmtId="43" fontId="13" fillId="0" borderId="1" xfId="1750" applyNumberFormat="1" applyFont="1" applyFill="1" applyBorder="1" applyAlignment="1" applyProtection="1">
      <alignment horizontal="center" vertical="center" wrapText="1"/>
      <protection locked="0"/>
    </xf>
    <xf numFmtId="43" fontId="13" fillId="0" borderId="1" xfId="1750" applyNumberFormat="1" applyFont="1" applyFill="1" applyBorder="1" applyAlignment="1">
      <alignment horizontal="left" vertical="center" wrapText="1"/>
    </xf>
    <xf numFmtId="43" fontId="22" fillId="0" borderId="1" xfId="0" applyNumberFormat="1" applyFont="1" applyFill="1" applyBorder="1" applyAlignment="1">
      <alignment vertical="center" wrapText="1"/>
    </xf>
    <xf numFmtId="43" fontId="23" fillId="0" borderId="1" xfId="0" applyNumberFormat="1" applyFont="1" applyFill="1" applyBorder="1" applyAlignment="1">
      <alignment horizontal="left" vertical="center" wrapText="1"/>
    </xf>
    <xf numFmtId="43" fontId="22" fillId="0" borderId="1" xfId="0" applyNumberFormat="1" applyFont="1" applyFill="1" applyBorder="1" applyAlignment="1">
      <alignment horizontal="left" vertical="center" wrapText="1"/>
    </xf>
    <xf numFmtId="43" fontId="24" fillId="0" borderId="1" xfId="0" applyNumberFormat="1" applyFont="1" applyFill="1" applyBorder="1" applyAlignment="1">
      <alignment horizontal="left" vertical="center" wrapText="1"/>
    </xf>
    <xf numFmtId="43" fontId="24" fillId="0" borderId="1" xfId="0" applyNumberFormat="1" applyFont="1" applyFill="1" applyBorder="1" applyAlignment="1" applyProtection="1">
      <alignment horizontal="left" vertical="center" wrapText="1"/>
      <protection locked="0"/>
    </xf>
    <xf numFmtId="43" fontId="13" fillId="0" borderId="1" xfId="0" applyNumberFormat="1" applyFont="1" applyFill="1" applyBorder="1" applyAlignment="1" applyProtection="1">
      <alignment horizontal="left" vertical="center" wrapText="1"/>
    </xf>
    <xf numFmtId="43" fontId="13" fillId="0" borderId="1" xfId="0" applyNumberFormat="1" applyFont="1" applyFill="1" applyBorder="1" applyAlignment="1" applyProtection="1">
      <alignment horizontal="center" vertical="center" wrapText="1"/>
    </xf>
    <xf numFmtId="43" fontId="22" fillId="0" borderId="1" xfId="0" applyNumberFormat="1" applyFont="1" applyFill="1" applyBorder="1" applyAlignment="1" applyProtection="1">
      <alignment horizontal="left" vertical="center" wrapText="1"/>
    </xf>
    <xf numFmtId="43" fontId="13" fillId="0" borderId="1" xfId="0" applyNumberFormat="1" applyFont="1" applyFill="1" applyBorder="1" applyAlignment="1">
      <alignment horizontal="center" vertical="center"/>
    </xf>
    <xf numFmtId="43" fontId="13" fillId="0" borderId="1" xfId="2093" applyNumberFormat="1" applyFont="1" applyFill="1" applyBorder="1" applyAlignment="1">
      <alignment horizontal="center" vertical="center" wrapText="1"/>
    </xf>
    <xf numFmtId="43" fontId="13" fillId="0" borderId="1" xfId="2093" applyNumberFormat="1" applyFont="1" applyFill="1" applyBorder="1" applyAlignment="1" applyProtection="1">
      <alignment horizontal="center" vertical="center" wrapText="1"/>
      <protection locked="0"/>
    </xf>
    <xf numFmtId="43" fontId="22" fillId="0" borderId="1" xfId="1750" applyNumberFormat="1" applyFont="1" applyFill="1" applyBorder="1" applyAlignment="1" applyProtection="1">
      <alignment horizontal="left" vertical="center" wrapText="1"/>
      <protection locked="0"/>
    </xf>
    <xf numFmtId="43" fontId="13" fillId="0" borderId="1" xfId="1996" applyNumberFormat="1" applyFont="1" applyFill="1" applyBorder="1" applyAlignment="1">
      <alignment horizontal="center" vertical="center" wrapText="1"/>
    </xf>
    <xf numFmtId="43" fontId="13" fillId="0" borderId="1" xfId="1996" applyNumberFormat="1" applyFont="1" applyFill="1" applyBorder="1" applyAlignment="1" applyProtection="1">
      <alignment horizontal="center" vertical="center" wrapText="1"/>
      <protection locked="0"/>
    </xf>
    <xf numFmtId="43" fontId="13" fillId="0" borderId="1" xfId="2476" applyNumberFormat="1" applyFont="1" applyFill="1" applyBorder="1" applyAlignment="1">
      <alignment horizontal="center" vertical="center" wrapText="1"/>
    </xf>
    <xf numFmtId="43" fontId="25" fillId="0" borderId="1" xfId="2585" applyNumberFormat="1" applyFont="1" applyFill="1" applyBorder="1" applyAlignment="1" applyProtection="1">
      <alignment horizontal="center" vertical="center" wrapText="1"/>
    </xf>
    <xf numFmtId="43" fontId="13" fillId="0" borderId="1" xfId="2818" applyNumberFormat="1" applyFont="1" applyFill="1" applyBorder="1" applyAlignment="1">
      <alignment horizontal="left" vertical="center" wrapText="1"/>
    </xf>
    <xf numFmtId="43" fontId="13" fillId="0" borderId="1" xfId="1426" applyNumberFormat="1" applyFont="1" applyFill="1" applyBorder="1" applyAlignment="1">
      <alignment horizontal="center" vertical="center" wrapText="1"/>
    </xf>
    <xf numFmtId="43" fontId="22" fillId="0" borderId="1" xfId="2818" applyNumberFormat="1" applyFont="1" applyFill="1" applyBorder="1" applyAlignment="1">
      <alignment horizontal="left" vertical="center" wrapText="1"/>
    </xf>
    <xf numFmtId="43" fontId="13" fillId="0" borderId="1" xfId="1426" applyNumberFormat="1" applyFont="1" applyFill="1" applyBorder="1" applyAlignment="1" applyProtection="1">
      <alignment horizontal="center" vertical="center" wrapText="1"/>
      <protection locked="0"/>
    </xf>
    <xf numFmtId="43" fontId="13" fillId="0" borderId="1" xfId="2818" applyNumberFormat="1" applyFont="1" applyFill="1" applyBorder="1" applyAlignment="1">
      <alignment horizontal="center" vertical="center" wrapText="1"/>
    </xf>
    <xf numFmtId="43" fontId="13" fillId="0" borderId="1" xfId="2818" applyNumberFormat="1" applyFont="1" applyFill="1" applyBorder="1" applyAlignment="1" applyProtection="1">
      <alignment horizontal="center" vertical="center" wrapText="1"/>
      <protection locked="0"/>
    </xf>
    <xf numFmtId="43" fontId="13" fillId="0" borderId="1" xfId="2818" applyNumberFormat="1" applyFont="1" applyFill="1" applyBorder="1" applyAlignment="1" applyProtection="1">
      <alignment horizontal="left" vertical="center" wrapText="1"/>
      <protection locked="0"/>
    </xf>
    <xf numFmtId="0" fontId="13" fillId="0" borderId="0" xfId="0" applyFont="1" applyFill="1" applyBorder="1" applyAlignment="1" applyProtection="1">
      <alignment vertical="center"/>
      <protection locked="0"/>
    </xf>
    <xf numFmtId="43" fontId="13" fillId="0" borderId="1" xfId="2585" applyNumberFormat="1" applyFont="1" applyFill="1" applyBorder="1" applyAlignment="1" applyProtection="1">
      <alignment horizontal="center" vertical="center"/>
    </xf>
    <xf numFmtId="43" fontId="26" fillId="0" borderId="1" xfId="1443" applyNumberFormat="1" applyFont="1" applyFill="1" applyBorder="1" applyAlignment="1" applyProtection="1">
      <alignment horizontal="center" vertical="center" wrapText="1"/>
      <protection locked="0"/>
    </xf>
    <xf numFmtId="43" fontId="24" fillId="0" borderId="1" xfId="2476" applyNumberFormat="1" applyFont="1" applyFill="1" applyBorder="1" applyAlignment="1">
      <alignment horizontal="center" vertical="center" wrapText="1"/>
    </xf>
    <xf numFmtId="43" fontId="26" fillId="0" borderId="1" xfId="0" applyNumberFormat="1" applyFont="1" applyFill="1" applyBorder="1" applyAlignment="1" applyProtection="1">
      <alignment horizontal="left" vertical="center" wrapText="1"/>
      <protection locked="0"/>
    </xf>
    <xf numFmtId="43" fontId="24" fillId="0" borderId="1" xfId="2476" applyNumberFormat="1" applyFont="1" applyFill="1" applyBorder="1" applyAlignment="1" applyProtection="1">
      <alignment horizontal="center" vertical="center" wrapText="1"/>
      <protection locked="0"/>
    </xf>
    <xf numFmtId="43" fontId="24" fillId="0" borderId="1" xfId="2476" applyNumberFormat="1" applyFont="1" applyFill="1" applyBorder="1" applyAlignment="1" applyProtection="1">
      <alignment horizontal="left" vertical="center" wrapText="1"/>
      <protection locked="0"/>
    </xf>
    <xf numFmtId="43" fontId="24" fillId="0" borderId="1" xfId="0" applyNumberFormat="1" applyFont="1" applyFill="1" applyBorder="1" applyAlignment="1" applyProtection="1">
      <alignment horizontal="center" vertical="center" wrapText="1"/>
      <protection locked="0"/>
    </xf>
    <xf numFmtId="43" fontId="22" fillId="0" borderId="1" xfId="2668" applyNumberFormat="1" applyFont="1" applyFill="1" applyBorder="1" applyAlignment="1">
      <alignment horizontal="center" vertical="center" wrapText="1"/>
    </xf>
    <xf numFmtId="43" fontId="13" fillId="0" borderId="1" xfId="0" applyNumberFormat="1" applyFont="1" applyFill="1" applyBorder="1" applyAlignment="1" applyProtection="1">
      <alignment horizontal="center" vertical="center" shrinkToFit="1"/>
      <protection locked="0"/>
    </xf>
    <xf numFmtId="43" fontId="22" fillId="0" borderId="1" xfId="2668" applyNumberFormat="1" applyFont="1" applyFill="1" applyBorder="1" applyAlignment="1">
      <alignment horizontal="left" vertical="center" wrapText="1"/>
    </xf>
    <xf numFmtId="43" fontId="24" fillId="0" borderId="1" xfId="687" applyNumberFormat="1" applyFont="1" applyFill="1" applyBorder="1" applyAlignment="1">
      <alignment horizontal="center" vertical="center" wrapText="1"/>
    </xf>
    <xf numFmtId="43" fontId="24" fillId="0" borderId="1" xfId="687" applyNumberFormat="1" applyFont="1" applyFill="1" applyBorder="1" applyAlignment="1">
      <alignment horizontal="center" vertical="center" shrinkToFit="1"/>
    </xf>
    <xf numFmtId="43" fontId="22" fillId="0" borderId="1" xfId="2668" applyNumberFormat="1" applyFont="1" applyFill="1" applyBorder="1" applyAlignment="1" applyProtection="1">
      <alignment horizontal="left" vertical="center" wrapText="1"/>
      <protection locked="0"/>
    </xf>
    <xf numFmtId="43" fontId="22" fillId="0" borderId="1" xfId="2668" applyNumberFormat="1" applyFont="1" applyFill="1" applyBorder="1" applyAlignment="1" applyProtection="1">
      <alignment horizontal="center" vertical="center" wrapText="1"/>
    </xf>
    <xf numFmtId="43" fontId="13" fillId="0" borderId="1" xfId="2726" applyNumberFormat="1" applyFont="1" applyFill="1" applyBorder="1" applyAlignment="1">
      <alignment horizontal="center" vertical="center" wrapText="1"/>
    </xf>
    <xf numFmtId="43" fontId="13" fillId="0" borderId="1" xfId="2585" applyNumberFormat="1" applyFont="1" applyFill="1" applyBorder="1" applyAlignment="1" applyProtection="1">
      <alignment horizontal="center" vertical="center" wrapText="1"/>
    </xf>
    <xf numFmtId="43" fontId="22" fillId="0" borderId="1" xfId="2726" applyNumberFormat="1" applyFont="1" applyFill="1" applyBorder="1" applyAlignment="1">
      <alignment vertical="center" wrapText="1"/>
    </xf>
    <xf numFmtId="43" fontId="13" fillId="0" borderId="1" xfId="2726" applyNumberFormat="1" applyFont="1" applyFill="1" applyBorder="1" applyAlignment="1">
      <alignment vertical="center" wrapText="1"/>
    </xf>
    <xf numFmtId="43" fontId="22" fillId="0" borderId="1" xfId="2668" applyNumberFormat="1" applyFont="1" applyFill="1" applyBorder="1" applyAlignment="1" applyProtection="1">
      <alignment horizontal="left" vertical="center" wrapText="1"/>
    </xf>
    <xf numFmtId="43" fontId="13" fillId="0" borderId="1" xfId="2668" applyNumberFormat="1" applyFont="1" applyFill="1" applyBorder="1" applyAlignment="1" applyProtection="1">
      <alignment horizontal="left" vertical="center" wrapText="1"/>
    </xf>
    <xf numFmtId="43" fontId="13" fillId="0" borderId="1" xfId="2726" applyNumberFormat="1" applyFont="1" applyFill="1" applyBorder="1" applyAlignment="1" applyProtection="1">
      <alignment horizontal="left" vertical="center" wrapText="1"/>
      <protection locked="0"/>
    </xf>
    <xf numFmtId="43" fontId="13" fillId="0" borderId="1" xfId="2726" applyNumberFormat="1" applyFont="1" applyFill="1" applyBorder="1" applyAlignment="1">
      <alignment horizontal="left" vertical="center" wrapText="1"/>
    </xf>
    <xf numFmtId="0" fontId="2" fillId="0" borderId="1" xfId="1426" applyFont="1" applyFill="1" applyBorder="1" applyAlignment="1" applyProtection="1">
      <alignment horizontal="center" vertical="center" wrapText="1"/>
      <protection locked="0"/>
    </xf>
    <xf numFmtId="0" fontId="2" fillId="0" borderId="1" xfId="2668" applyFont="1" applyFill="1" applyBorder="1" applyAlignment="1" applyProtection="1">
      <alignment horizontal="center" vertical="center" wrapText="1"/>
      <protection locked="0"/>
    </xf>
    <xf numFmtId="0" fontId="2" fillId="0" borderId="1" xfId="2668" applyNumberFormat="1" applyFont="1" applyFill="1" applyBorder="1" applyAlignment="1" applyProtection="1">
      <alignment horizontal="center" vertical="center" wrapText="1"/>
      <protection locked="0"/>
    </xf>
    <xf numFmtId="216" fontId="2" fillId="0" borderId="1" xfId="2668" applyNumberFormat="1" applyFont="1" applyFill="1" applyBorder="1" applyAlignment="1" applyProtection="1">
      <alignment horizontal="center" vertical="center" wrapText="1"/>
      <protection locked="0"/>
    </xf>
    <xf numFmtId="215" fontId="27" fillId="0" borderId="1" xfId="1426" applyNumberFormat="1"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protection locked="0"/>
    </xf>
    <xf numFmtId="215" fontId="2" fillId="0" borderId="1" xfId="1426" applyNumberFormat="1" applyFont="1" applyFill="1" applyBorder="1" applyAlignment="1" applyProtection="1">
      <alignment horizontal="center" vertical="center" wrapText="1"/>
      <protection locked="0"/>
    </xf>
    <xf numFmtId="215" fontId="2" fillId="0" borderId="1" xfId="1426" applyNumberFormat="1" applyFont="1" applyFill="1" applyBorder="1" applyAlignment="1">
      <alignment horizontal="center" vertical="center" wrapText="1"/>
    </xf>
    <xf numFmtId="215" fontId="27" fillId="0" borderId="1" xfId="1426" applyNumberFormat="1" applyFont="1" applyFill="1" applyBorder="1" applyAlignment="1" applyProtection="1">
      <alignment horizontal="center" vertical="center" wrapText="1"/>
      <protection locked="0"/>
    </xf>
    <xf numFmtId="215" fontId="27" fillId="0" borderId="1" xfId="1426"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protection locked="0"/>
    </xf>
    <xf numFmtId="215" fontId="2" fillId="0" borderId="1" xfId="1426" applyNumberFormat="1" applyFont="1" applyFill="1" applyBorder="1" applyAlignment="1" applyProtection="1">
      <alignment wrapText="1"/>
      <protection locked="0"/>
    </xf>
    <xf numFmtId="0" fontId="28" fillId="0" borderId="1" xfId="2476" applyNumberFormat="1" applyFont="1" applyFill="1" applyBorder="1" applyAlignment="1" applyProtection="1">
      <alignment horizontal="center" vertical="center" wrapText="1"/>
      <protection locked="0"/>
    </xf>
    <xf numFmtId="0" fontId="16" fillId="0" borderId="0" xfId="1426" applyFont="1" applyFill="1" applyBorder="1" applyAlignment="1" applyProtection="1">
      <alignment horizontal="center" vertical="center" wrapText="1"/>
      <protection locked="0"/>
    </xf>
    <xf numFmtId="0" fontId="2" fillId="0" borderId="0" xfId="1426" applyFont="1" applyFill="1" applyBorder="1" applyAlignment="1" applyProtection="1">
      <alignment horizontal="center" vertical="center" wrapText="1"/>
      <protection locked="0"/>
    </xf>
    <xf numFmtId="0" fontId="2" fillId="0" borderId="0" xfId="1426" applyFont="1" applyFill="1" applyAlignment="1" applyProtection="1">
      <alignment horizontal="center" vertical="center" wrapText="1"/>
      <protection locked="0"/>
    </xf>
    <xf numFmtId="0" fontId="2" fillId="0" borderId="1" xfId="1426" applyNumberFormat="1" applyFont="1" applyFill="1" applyBorder="1" applyAlignment="1" applyProtection="1">
      <alignment horizontal="center" vertical="center" wrapText="1"/>
      <protection locked="0"/>
    </xf>
    <xf numFmtId="0" fontId="5" fillId="0" borderId="1" xfId="1426" applyNumberFormat="1" applyFont="1" applyFill="1" applyBorder="1" applyAlignment="1">
      <alignment horizontal="left" vertical="center" wrapText="1"/>
    </xf>
    <xf numFmtId="0" fontId="5" fillId="0" borderId="0" xfId="1426" applyFont="1" applyFill="1" applyBorder="1" applyAlignment="1">
      <alignment horizontal="left" vertical="center" wrapText="1"/>
    </xf>
    <xf numFmtId="0" fontId="2" fillId="0" borderId="1" xfId="1426" applyNumberFormat="1" applyFont="1" applyFill="1" applyBorder="1" applyAlignment="1" applyProtection="1">
      <alignment wrapText="1"/>
      <protection locked="0"/>
    </xf>
    <xf numFmtId="0" fontId="2" fillId="0" borderId="0" xfId="1426" applyFont="1" applyFill="1" applyBorder="1" applyAlignment="1" applyProtection="1">
      <alignment wrapText="1"/>
      <protection locked="0"/>
    </xf>
    <xf numFmtId="0" fontId="2" fillId="0" borderId="1" xfId="1426" applyNumberFormat="1" applyFont="1" applyFill="1" applyBorder="1" applyAlignment="1"/>
    <xf numFmtId="0" fontId="2" fillId="0" borderId="1" xfId="2726" applyNumberFormat="1" applyFont="1" applyFill="1" applyBorder="1" applyAlignment="1">
      <alignment horizontal="center" vertical="center" wrapText="1"/>
    </xf>
    <xf numFmtId="215" fontId="2" fillId="0" borderId="1" xfId="2668" applyNumberFormat="1" applyFont="1" applyFill="1" applyBorder="1" applyAlignment="1">
      <alignment horizontal="center" vertical="center" wrapText="1"/>
    </xf>
    <xf numFmtId="0" fontId="2" fillId="0" borderId="1" xfId="2668" applyNumberFormat="1" applyFont="1" applyFill="1" applyBorder="1" applyAlignment="1" applyProtection="1">
      <alignment horizontal="center" vertical="center" wrapText="1"/>
    </xf>
    <xf numFmtId="0" fontId="5" fillId="0" borderId="1" xfId="1426" applyNumberFormat="1" applyFont="1" applyFill="1" applyBorder="1" applyAlignment="1" applyProtection="1">
      <alignment horizontal="center" vertical="center" wrapText="1"/>
      <protection locked="0"/>
    </xf>
    <xf numFmtId="0" fontId="5" fillId="0" borderId="0" xfId="1426" applyFont="1" applyFill="1" applyBorder="1" applyAlignment="1" applyProtection="1">
      <alignment horizontal="center" vertical="center" wrapText="1"/>
      <protection locked="0"/>
    </xf>
    <xf numFmtId="0" fontId="1" fillId="0" borderId="0" xfId="1426" applyFont="1" applyFill="1" applyBorder="1" applyAlignment="1" applyProtection="1">
      <alignment horizontal="center" vertical="center" wrapText="1"/>
      <protection locked="0"/>
    </xf>
    <xf numFmtId="0" fontId="113" fillId="0" borderId="0" xfId="1426" applyFill="1">
      <alignment vertical="center"/>
    </xf>
    <xf numFmtId="0" fontId="0" fillId="0" borderId="0" xfId="0" applyAlignment="1">
      <alignment horizontal="center" vertical="center"/>
    </xf>
    <xf numFmtId="0" fontId="29" fillId="0" borderId="0" xfId="0" applyFont="1" applyFill="1" applyAlignment="1">
      <alignment vertical="center"/>
    </xf>
    <xf numFmtId="0" fontId="0" fillId="3" borderId="0" xfId="0" applyFill="1">
      <alignment vertical="center"/>
    </xf>
    <xf numFmtId="0" fontId="30" fillId="0" borderId="0" xfId="0" applyFont="1" applyFill="1" applyAlignment="1">
      <alignment vertical="center"/>
    </xf>
    <xf numFmtId="0" fontId="0" fillId="0" borderId="0" xfId="0" applyFont="1" applyAlignment="1">
      <alignment vertical="center"/>
    </xf>
    <xf numFmtId="0" fontId="0" fillId="0" borderId="0" xfId="0" applyFont="1" applyFill="1" applyAlignment="1">
      <alignment vertical="center"/>
    </xf>
    <xf numFmtId="0" fontId="31" fillId="0" borderId="0" xfId="0" applyFont="1" applyFill="1" applyAlignment="1">
      <alignment vertical="center" wrapText="1"/>
    </xf>
    <xf numFmtId="0" fontId="0" fillId="0" borderId="0" xfId="0" applyFont="1" applyFill="1" applyAlignment="1">
      <alignment horizontal="center" vertical="center"/>
    </xf>
    <xf numFmtId="0" fontId="0" fillId="0" borderId="0" xfId="0" applyFont="1" applyFill="1" applyAlignment="1">
      <alignment horizontal="right" vertical="center"/>
    </xf>
    <xf numFmtId="187" fontId="0" fillId="0" borderId="0" xfId="0" applyNumberFormat="1" applyFont="1" applyFill="1" applyAlignment="1">
      <alignment horizontal="center" vertical="center"/>
    </xf>
    <xf numFmtId="0" fontId="0" fillId="0" borderId="0" xfId="0" applyFont="1" applyFill="1" applyAlignment="1">
      <alignment horizontal="left" vertical="center" wrapText="1"/>
    </xf>
    <xf numFmtId="0" fontId="0" fillId="0" borderId="0" xfId="2817" applyFont="1" applyFill="1" applyAlignment="1">
      <alignment horizontal="center" vertical="center"/>
    </xf>
    <xf numFmtId="0" fontId="0" fillId="0" borderId="0" xfId="2817" applyFont="1" applyFill="1" applyAlignment="1">
      <alignment horizontal="right" vertical="center"/>
    </xf>
    <xf numFmtId="187" fontId="0" fillId="0" borderId="0" xfId="2817" applyNumberFormat="1" applyFont="1" applyFill="1" applyAlignment="1">
      <alignment horizontal="center" vertical="center"/>
    </xf>
    <xf numFmtId="216" fontId="0" fillId="0" borderId="1" xfId="2821" applyNumberFormat="1" applyFont="1" applyFill="1" applyBorder="1" applyAlignment="1" applyProtection="1">
      <alignment horizontal="center" vertical="center" wrapText="1"/>
      <protection locked="0"/>
    </xf>
    <xf numFmtId="216" fontId="0" fillId="0" borderId="9" xfId="2821" applyNumberFormat="1" applyFont="1" applyFill="1" applyBorder="1" applyAlignment="1" applyProtection="1">
      <alignment horizontal="center" vertical="center" wrapText="1"/>
      <protection locked="0"/>
    </xf>
    <xf numFmtId="187" fontId="0" fillId="0" borderId="2" xfId="2821" applyNumberFormat="1" applyFont="1" applyFill="1" applyBorder="1" applyAlignment="1" applyProtection="1">
      <alignment horizontal="center" vertical="center" wrapText="1"/>
      <protection locked="0"/>
    </xf>
    <xf numFmtId="216" fontId="0" fillId="0" borderId="10" xfId="2821" applyNumberFormat="1" applyFont="1" applyFill="1" applyBorder="1" applyAlignment="1" applyProtection="1">
      <alignment horizontal="center" vertical="center" wrapText="1"/>
      <protection locked="0"/>
    </xf>
    <xf numFmtId="216" fontId="0" fillId="0" borderId="1" xfId="2817" applyNumberFormat="1" applyFont="1" applyFill="1" applyBorder="1" applyAlignment="1" applyProtection="1">
      <alignment horizontal="center" vertical="center" wrapText="1"/>
      <protection locked="0"/>
    </xf>
    <xf numFmtId="216" fontId="31" fillId="0" borderId="1" xfId="2817" applyNumberFormat="1" applyFont="1" applyFill="1" applyBorder="1" applyAlignment="1" applyProtection="1">
      <alignment horizontal="center" vertical="center" wrapText="1"/>
      <protection locked="0"/>
    </xf>
    <xf numFmtId="216" fontId="0" fillId="0" borderId="1" xfId="2821" applyNumberFormat="1" applyFont="1" applyFill="1" applyBorder="1" applyAlignment="1" applyProtection="1">
      <alignment horizontal="right" vertical="center" wrapText="1"/>
      <protection locked="0"/>
    </xf>
    <xf numFmtId="211" fontId="0" fillId="0" borderId="1" xfId="2821" applyNumberFormat="1" applyFont="1" applyFill="1" applyBorder="1" applyAlignment="1" applyProtection="1">
      <alignment horizontal="right" vertical="center" wrapText="1"/>
      <protection locked="0"/>
    </xf>
    <xf numFmtId="215" fontId="33" fillId="0" borderId="1" xfId="2819" applyNumberFormat="1" applyFont="1" applyFill="1" applyBorder="1" applyAlignment="1" applyProtection="1">
      <alignment horizontal="center" vertical="center" wrapText="1"/>
    </xf>
    <xf numFmtId="0" fontId="1" fillId="0" borderId="1" xfId="0" applyFont="1" applyFill="1" applyBorder="1" applyAlignment="1">
      <alignment vertical="center" shrinkToFit="1"/>
    </xf>
    <xf numFmtId="0" fontId="0" fillId="0" borderId="1" xfId="0" applyFont="1" applyFill="1" applyBorder="1" applyAlignment="1">
      <alignment horizontal="right" vertical="center"/>
    </xf>
    <xf numFmtId="187" fontId="0" fillId="0" borderId="1" xfId="2821" applyNumberFormat="1" applyFont="1" applyFill="1" applyBorder="1" applyAlignment="1" applyProtection="1">
      <alignment horizontal="right" vertical="center" wrapText="1"/>
      <protection locked="0"/>
    </xf>
    <xf numFmtId="182" fontId="0" fillId="0" borderId="1" xfId="2821" applyNumberFormat="1" applyFont="1" applyFill="1" applyBorder="1" applyAlignment="1" applyProtection="1">
      <alignment horizontal="right" vertical="center" wrapText="1"/>
      <protection locked="0"/>
    </xf>
    <xf numFmtId="215" fontId="1" fillId="0" borderId="1" xfId="2819" applyNumberFormat="1" applyFont="1" applyFill="1" applyBorder="1" applyAlignment="1" applyProtection="1">
      <alignment horizontal="center" vertical="center" wrapText="1"/>
    </xf>
    <xf numFmtId="215" fontId="33" fillId="0" borderId="1" xfId="2819" applyNumberFormat="1" applyFont="1" applyFill="1" applyBorder="1" applyAlignment="1" applyProtection="1">
      <alignment horizontal="center" vertical="center" shrinkToFit="1"/>
    </xf>
    <xf numFmtId="0" fontId="0" fillId="0" borderId="1" xfId="0" applyFont="1" applyFill="1" applyBorder="1" applyAlignment="1">
      <alignment vertical="center" shrinkToFit="1"/>
    </xf>
    <xf numFmtId="215" fontId="4" fillId="0" borderId="1" xfId="2819" applyNumberFormat="1" applyFont="1" applyFill="1" applyBorder="1" applyAlignment="1" applyProtection="1">
      <alignment horizontal="center" vertical="center" wrapText="1"/>
    </xf>
    <xf numFmtId="0" fontId="0" fillId="0" borderId="1" xfId="0" applyFill="1" applyBorder="1">
      <alignment vertical="center"/>
    </xf>
    <xf numFmtId="0" fontId="1" fillId="0" borderId="6" xfId="0" applyFont="1" applyFill="1" applyBorder="1" applyAlignment="1">
      <alignment vertical="center" shrinkToFit="1"/>
    </xf>
    <xf numFmtId="186" fontId="0" fillId="0" borderId="1" xfId="2821" applyNumberFormat="1" applyFont="1" applyFill="1" applyBorder="1" applyAlignment="1" applyProtection="1">
      <alignment horizontal="right" vertical="center" wrapText="1"/>
      <protection locked="0"/>
    </xf>
    <xf numFmtId="211" fontId="0" fillId="0" borderId="1" xfId="2821" applyNumberFormat="1" applyFont="1" applyFill="1" applyBorder="1" applyAlignment="1" applyProtection="1">
      <alignment horizontal="left" vertical="center" wrapText="1"/>
      <protection locked="0"/>
    </xf>
    <xf numFmtId="0" fontId="29" fillId="0" borderId="1" xfId="0" applyFont="1" applyFill="1" applyBorder="1" applyAlignment="1">
      <alignment horizontal="right" vertical="center"/>
    </xf>
    <xf numFmtId="0" fontId="29" fillId="0" borderId="1" xfId="0" applyNumberFormat="1" applyFont="1" applyFill="1" applyBorder="1" applyAlignment="1" applyProtection="1">
      <alignment horizontal="right" vertical="center"/>
    </xf>
    <xf numFmtId="215" fontId="33" fillId="0" borderId="2" xfId="2819" applyNumberFormat="1" applyFont="1" applyFill="1" applyBorder="1" applyAlignment="1" applyProtection="1">
      <alignment horizontal="center" vertical="center" shrinkToFit="1"/>
    </xf>
    <xf numFmtId="0" fontId="1" fillId="0" borderId="4" xfId="0" applyFont="1" applyFill="1" applyBorder="1" applyAlignment="1">
      <alignment vertical="center" shrinkToFit="1"/>
    </xf>
    <xf numFmtId="0" fontId="0" fillId="0" borderId="2" xfId="0" applyFont="1" applyFill="1" applyBorder="1" applyAlignment="1">
      <alignment horizontal="right" vertical="center"/>
    </xf>
    <xf numFmtId="187" fontId="0" fillId="0" borderId="2" xfId="2821" applyNumberFormat="1" applyFont="1" applyFill="1" applyBorder="1" applyAlignment="1" applyProtection="1">
      <alignment horizontal="right" vertical="center" wrapText="1"/>
      <protection locked="0"/>
    </xf>
    <xf numFmtId="0" fontId="34" fillId="0" borderId="1" xfId="2819" applyNumberFormat="1" applyFont="1" applyFill="1" applyBorder="1" applyAlignment="1" applyProtection="1">
      <alignment horizontal="center" vertical="center" wrapText="1"/>
    </xf>
    <xf numFmtId="187" fontId="0" fillId="0" borderId="0" xfId="0" applyNumberFormat="1" applyFont="1" applyFill="1" applyAlignment="1">
      <alignment vertical="center"/>
    </xf>
    <xf numFmtId="0" fontId="13" fillId="0" borderId="2" xfId="0" applyFont="1" applyFill="1" applyBorder="1" applyAlignment="1">
      <alignment horizontal="left" vertical="center" wrapText="1"/>
    </xf>
    <xf numFmtId="0" fontId="0" fillId="0" borderId="0" xfId="0" applyFont="1" applyFill="1" applyAlignment="1">
      <alignment horizontal="left" vertical="center"/>
    </xf>
    <xf numFmtId="0" fontId="0" fillId="0" borderId="0" xfId="0" applyFont="1" applyFill="1" applyAlignment="1">
      <alignment horizontal="center" vertical="center" wrapText="1"/>
    </xf>
    <xf numFmtId="187" fontId="0" fillId="0" borderId="1" xfId="2821" applyNumberFormat="1" applyFont="1" applyFill="1" applyBorder="1" applyAlignment="1" applyProtection="1">
      <alignment horizontal="center" vertical="center" wrapText="1"/>
      <protection locked="0"/>
    </xf>
    <xf numFmtId="216" fontId="0" fillId="0" borderId="1" xfId="2821" applyNumberFormat="1" applyFont="1" applyFill="1" applyBorder="1" applyAlignment="1" applyProtection="1">
      <alignment vertical="center" wrapText="1"/>
      <protection locked="0"/>
    </xf>
    <xf numFmtId="211" fontId="0" fillId="0" borderId="1" xfId="2821"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wrapText="1"/>
    </xf>
    <xf numFmtId="215" fontId="33" fillId="0" borderId="0" xfId="2819" applyNumberFormat="1" applyFont="1" applyFill="1" applyBorder="1" applyAlignment="1" applyProtection="1">
      <alignment horizontal="center" vertical="center" shrinkToFit="1"/>
    </xf>
    <xf numFmtId="0" fontId="1" fillId="0" borderId="0" xfId="0" applyFont="1" applyFill="1" applyBorder="1" applyAlignment="1">
      <alignment vertical="center" shrinkToFit="1"/>
    </xf>
    <xf numFmtId="0" fontId="0" fillId="0" borderId="0" xfId="0" applyFont="1" applyFill="1" applyBorder="1" applyAlignment="1">
      <alignment horizontal="right" vertical="center"/>
    </xf>
    <xf numFmtId="187" fontId="0" fillId="0" borderId="0" xfId="2821" applyNumberFormat="1" applyFont="1" applyFill="1" applyBorder="1" applyAlignment="1" applyProtection="1">
      <alignment horizontal="right" vertical="center" wrapText="1"/>
      <protection locked="0"/>
    </xf>
    <xf numFmtId="185" fontId="0" fillId="0" borderId="1" xfId="0" applyNumberFormat="1" applyFont="1" applyFill="1" applyBorder="1" applyAlignment="1">
      <alignment horizontal="right" vertical="center"/>
    </xf>
    <xf numFmtId="0" fontId="13" fillId="0" borderId="0" xfId="0" applyFont="1" applyFill="1" applyBorder="1" applyAlignment="1">
      <alignment horizontal="center" vertical="center" wrapText="1"/>
    </xf>
    <xf numFmtId="0" fontId="1" fillId="0" borderId="0" xfId="556" applyFont="1" applyBorder="1" applyProtection="1">
      <protection locked="0"/>
    </xf>
    <xf numFmtId="0" fontId="113" fillId="0" borderId="0" xfId="556" applyBorder="1" applyAlignment="1" applyProtection="1">
      <alignment horizontal="left"/>
      <protection locked="0"/>
    </xf>
    <xf numFmtId="0" fontId="113" fillId="0" borderId="0" xfId="556" applyBorder="1" applyProtection="1">
      <protection locked="0"/>
    </xf>
    <xf numFmtId="0" fontId="113" fillId="0" borderId="0" xfId="556" applyFill="1" applyBorder="1" applyProtection="1">
      <protection locked="0"/>
    </xf>
    <xf numFmtId="0" fontId="1" fillId="0" borderId="0" xfId="556" applyFont="1" applyBorder="1" applyAlignment="1" applyProtection="1">
      <alignment horizontal="left" vertical="center"/>
      <protection locked="0"/>
    </xf>
    <xf numFmtId="0" fontId="14" fillId="0" borderId="1" xfId="556" applyFont="1" applyFill="1" applyBorder="1" applyAlignment="1" applyProtection="1">
      <alignment horizontal="center" vertical="center"/>
      <protection locked="0"/>
    </xf>
    <xf numFmtId="0" fontId="14" fillId="0" borderId="2" xfId="556" applyFont="1" applyFill="1" applyBorder="1" applyAlignment="1">
      <alignment horizontal="center" vertical="center" wrapText="1"/>
    </xf>
    <xf numFmtId="0" fontId="14" fillId="0" borderId="1" xfId="1624" applyFont="1" applyFill="1" applyBorder="1" applyAlignment="1">
      <alignment horizontal="center" vertical="center" wrapText="1"/>
    </xf>
    <xf numFmtId="0" fontId="1" fillId="0" borderId="1" xfId="556" applyFont="1" applyFill="1" applyBorder="1" applyAlignment="1" applyProtection="1">
      <alignment horizontal="left" vertical="center"/>
      <protection locked="0"/>
    </xf>
    <xf numFmtId="0" fontId="1" fillId="0" borderId="1" xfId="0" applyNumberFormat="1" applyFont="1" applyFill="1" applyBorder="1" applyAlignment="1" applyProtection="1">
      <alignment horizontal="right" vertical="center" shrinkToFit="1"/>
      <protection locked="0"/>
    </xf>
    <xf numFmtId="0" fontId="1" fillId="0" borderId="1" xfId="1624" applyFont="1" applyFill="1" applyBorder="1" applyAlignment="1">
      <alignment horizontal="center" vertical="center"/>
    </xf>
    <xf numFmtId="0" fontId="1" fillId="0" borderId="1" xfId="556" applyFont="1" applyFill="1" applyBorder="1" applyAlignment="1" applyProtection="1">
      <alignment horizontal="center" vertical="center"/>
      <protection locked="0"/>
    </xf>
    <xf numFmtId="0" fontId="1" fillId="0" borderId="1" xfId="556" applyFont="1" applyFill="1" applyBorder="1" applyAlignment="1" applyProtection="1">
      <alignment horizontal="right" vertical="center"/>
      <protection locked="0"/>
    </xf>
    <xf numFmtId="0" fontId="1" fillId="0" borderId="1" xfId="2815" applyFont="1" applyFill="1" applyBorder="1" applyAlignment="1">
      <alignment horizontal="center" vertical="center"/>
    </xf>
    <xf numFmtId="0" fontId="1" fillId="0" borderId="0" xfId="556" applyFont="1" applyFill="1" applyBorder="1" applyProtection="1">
      <protection locked="0"/>
    </xf>
    <xf numFmtId="0" fontId="1" fillId="0" borderId="0" xfId="2816" applyFont="1" applyFill="1" applyProtection="1">
      <protection locked="0"/>
    </xf>
    <xf numFmtId="0" fontId="2" fillId="0" borderId="0" xfId="0" applyFont="1" applyFill="1" applyBorder="1" applyAlignment="1">
      <alignment vertical="center"/>
    </xf>
    <xf numFmtId="0" fontId="113" fillId="0" borderId="0" xfId="2816" applyFill="1" applyProtection="1">
      <protection locked="0"/>
    </xf>
    <xf numFmtId="0" fontId="113" fillId="0" borderId="0" xfId="2816" applyFill="1" applyAlignment="1" applyProtection="1">
      <alignment horizontal="center"/>
      <protection locked="0"/>
    </xf>
    <xf numFmtId="0" fontId="0" fillId="0" borderId="0" xfId="2816" applyFont="1" applyFill="1" applyAlignment="1" applyProtection="1">
      <alignment horizontal="center"/>
      <protection locked="0"/>
    </xf>
    <xf numFmtId="0" fontId="1" fillId="0" borderId="0" xfId="0" applyFont="1" applyFill="1" applyBorder="1" applyAlignment="1">
      <alignment horizontal="center" vertical="center"/>
    </xf>
    <xf numFmtId="0" fontId="14" fillId="0" borderId="1" xfId="556" applyFont="1" applyFill="1" applyBorder="1" applyAlignment="1">
      <alignment horizontal="center" vertical="center" wrapText="1"/>
    </xf>
    <xf numFmtId="0" fontId="1" fillId="0" borderId="1" xfId="2816" applyFont="1" applyFill="1" applyBorder="1" applyAlignment="1" applyProtection="1">
      <alignment horizontal="center" vertical="center" shrinkToFit="1"/>
      <protection locked="0"/>
    </xf>
    <xf numFmtId="0" fontId="1" fillId="0" borderId="1" xfId="2816" applyFont="1" applyFill="1" applyBorder="1" applyProtection="1">
      <protection locked="0"/>
    </xf>
    <xf numFmtId="0" fontId="1" fillId="0" borderId="1" xfId="2816" applyFont="1" applyFill="1" applyBorder="1" applyAlignment="1" applyProtection="1">
      <alignment horizontal="center" vertical="center" shrinkToFit="1"/>
    </xf>
    <xf numFmtId="0" fontId="1" fillId="0" borderId="2" xfId="2816" applyFont="1" applyFill="1" applyBorder="1" applyAlignment="1" applyProtection="1">
      <alignment horizontal="center" vertical="center" shrinkToFit="1"/>
    </xf>
    <xf numFmtId="0" fontId="2" fillId="0" borderId="0" xfId="2816" applyFont="1" applyFill="1" applyProtection="1">
      <protection locked="0"/>
    </xf>
    <xf numFmtId="0" fontId="2" fillId="0" borderId="0" xfId="2816" applyFont="1" applyFill="1" applyAlignment="1" applyProtection="1">
      <alignment horizontal="center"/>
      <protection locked="0"/>
    </xf>
    <xf numFmtId="0" fontId="3" fillId="0" borderId="0" xfId="2816" applyFont="1" applyFill="1" applyAlignment="1" applyProtection="1">
      <alignment horizontal="center" vertical="center" wrapText="1"/>
      <protection locked="0"/>
    </xf>
    <xf numFmtId="0" fontId="1" fillId="0" borderId="0" xfId="0" applyFont="1" applyFill="1" applyBorder="1" applyAlignment="1">
      <alignment horizontal="center" vertical="center"/>
    </xf>
    <xf numFmtId="0" fontId="1" fillId="0" borderId="2" xfId="2816" applyFont="1" applyFill="1" applyBorder="1" applyAlignment="1" applyProtection="1">
      <alignment horizontal="center" vertical="center" wrapText="1" shrinkToFit="1"/>
    </xf>
    <xf numFmtId="0" fontId="1" fillId="0" borderId="6" xfId="2816" applyFont="1" applyFill="1" applyBorder="1" applyAlignment="1" applyProtection="1">
      <alignment horizontal="center" vertical="center" wrapText="1" shrinkToFit="1"/>
    </xf>
    <xf numFmtId="0" fontId="3" fillId="0" borderId="0" xfId="2815" applyFont="1" applyBorder="1" applyAlignment="1">
      <alignment horizontal="center" vertical="center" shrinkToFit="1"/>
    </xf>
    <xf numFmtId="0" fontId="1" fillId="0" borderId="3" xfId="556" applyFont="1" applyBorder="1" applyAlignment="1" applyProtection="1">
      <alignment horizontal="center" vertical="center"/>
      <protection locked="0"/>
    </xf>
    <xf numFmtId="0" fontId="8" fillId="0" borderId="0" xfId="2816" applyFont="1" applyFill="1" applyAlignment="1" applyProtection="1">
      <alignment horizontal="center" vertical="center" wrapText="1"/>
      <protection locked="0"/>
    </xf>
    <xf numFmtId="0" fontId="1" fillId="0" borderId="2" xfId="2816" applyFont="1" applyFill="1" applyBorder="1" applyAlignment="1" applyProtection="1">
      <alignment horizontal="center"/>
      <protection locked="0"/>
    </xf>
    <xf numFmtId="0" fontId="1" fillId="0" borderId="6" xfId="2816" applyFont="1" applyFill="1" applyBorder="1" applyAlignment="1" applyProtection="1">
      <alignment horizontal="center"/>
      <protection locked="0"/>
    </xf>
    <xf numFmtId="0" fontId="35" fillId="0" borderId="0" xfId="2817" applyFont="1" applyFill="1" applyAlignment="1">
      <alignment horizontal="center" vertical="center"/>
    </xf>
    <xf numFmtId="0" fontId="35" fillId="0" borderId="0" xfId="2817" applyFont="1" applyFill="1" applyAlignment="1">
      <alignment horizontal="right" vertical="center"/>
    </xf>
    <xf numFmtId="187" fontId="35" fillId="0" borderId="0" xfId="2817" applyNumberFormat="1" applyFont="1" applyFill="1" applyAlignment="1">
      <alignment horizontal="center" vertical="center"/>
    </xf>
    <xf numFmtId="0" fontId="0" fillId="0" borderId="0" xfId="2817" applyFont="1" applyFill="1" applyBorder="1" applyAlignment="1">
      <alignment vertical="center"/>
    </xf>
    <xf numFmtId="0" fontId="31" fillId="0" borderId="0" xfId="2817" applyFont="1" applyFill="1" applyBorder="1" applyAlignment="1">
      <alignment vertical="center"/>
    </xf>
    <xf numFmtId="0" fontId="0" fillId="0" borderId="0" xfId="2817" applyFont="1" applyFill="1" applyBorder="1" applyAlignment="1">
      <alignment horizontal="right" vertical="center"/>
    </xf>
    <xf numFmtId="0" fontId="0" fillId="0" borderId="0" xfId="2817" applyFont="1" applyFill="1" applyBorder="1" applyAlignment="1">
      <alignment horizontal="center" vertical="center"/>
    </xf>
    <xf numFmtId="216" fontId="0" fillId="0" borderId="1" xfId="2821" applyNumberFormat="1" applyFont="1" applyFill="1" applyBorder="1" applyAlignment="1" applyProtection="1">
      <alignment horizontal="center" vertical="center"/>
      <protection locked="0"/>
    </xf>
    <xf numFmtId="216" fontId="0" fillId="0" borderId="1" xfId="2821" applyNumberFormat="1" applyFont="1" applyFill="1" applyBorder="1" applyAlignment="1" applyProtection="1">
      <alignment horizontal="right" vertical="center"/>
      <protection locked="0"/>
    </xf>
    <xf numFmtId="187" fontId="0" fillId="0" borderId="1" xfId="2821" applyNumberFormat="1" applyFont="1" applyFill="1" applyBorder="1" applyAlignment="1" applyProtection="1">
      <alignment horizontal="center" vertical="center"/>
      <protection locked="0"/>
    </xf>
    <xf numFmtId="216" fontId="0" fillId="0" borderId="1" xfId="2821" applyNumberFormat="1" applyFont="1" applyFill="1" applyBorder="1" applyAlignment="1" applyProtection="1">
      <alignment horizontal="center" vertical="center" wrapText="1"/>
      <protection locked="0"/>
    </xf>
    <xf numFmtId="0" fontId="29" fillId="0" borderId="0" xfId="2819" applyNumberFormat="1" applyFont="1" applyFill="1" applyBorder="1" applyAlignment="1" applyProtection="1">
      <alignment horizontal="left" vertical="center" wrapText="1"/>
    </xf>
    <xf numFmtId="187" fontId="29" fillId="0" borderId="0" xfId="2819" applyNumberFormat="1" applyFont="1" applyFill="1" applyBorder="1" applyAlignment="1" applyProtection="1">
      <alignment horizontal="left" vertical="center" wrapText="1"/>
    </xf>
    <xf numFmtId="0" fontId="29" fillId="0" borderId="0" xfId="2819" applyNumberFormat="1" applyFont="1" applyFill="1" applyBorder="1" applyAlignment="1" applyProtection="1">
      <alignment horizontal="center" vertical="center" wrapText="1"/>
    </xf>
    <xf numFmtId="216" fontId="0" fillId="0" borderId="1" xfId="2817" applyNumberFormat="1" applyFont="1" applyFill="1" applyBorder="1" applyAlignment="1" applyProtection="1">
      <alignment horizontal="center" vertical="center" wrapText="1"/>
      <protection locked="0"/>
    </xf>
    <xf numFmtId="216" fontId="31" fillId="0" borderId="1" xfId="2817" applyNumberFormat="1" applyFont="1" applyFill="1" applyBorder="1" applyAlignment="1" applyProtection="1">
      <alignment horizontal="center" vertical="center" wrapText="1"/>
      <protection locked="0"/>
    </xf>
    <xf numFmtId="0" fontId="32" fillId="0" borderId="0" xfId="2817" applyFont="1" applyFill="1" applyAlignment="1">
      <alignment horizontal="center" vertical="center"/>
    </xf>
    <xf numFmtId="0" fontId="32" fillId="0" borderId="0" xfId="2817" applyFont="1" applyFill="1" applyAlignment="1">
      <alignment horizontal="right" vertical="center"/>
    </xf>
    <xf numFmtId="187" fontId="32" fillId="0" borderId="0" xfId="2817" applyNumberFormat="1" applyFont="1" applyFill="1" applyAlignment="1">
      <alignment horizontal="center" vertical="center"/>
    </xf>
    <xf numFmtId="0" fontId="0" fillId="0" borderId="3" xfId="2817" applyFont="1" applyFill="1" applyBorder="1" applyAlignment="1">
      <alignment vertical="center"/>
    </xf>
    <xf numFmtId="0" fontId="31" fillId="0" borderId="3" xfId="2817" applyFont="1" applyFill="1" applyBorder="1" applyAlignment="1">
      <alignment vertical="center"/>
    </xf>
    <xf numFmtId="0" fontId="0" fillId="0" borderId="3" xfId="2817" applyFont="1" applyFill="1" applyBorder="1" applyAlignment="1">
      <alignment horizontal="right" vertical="center"/>
    </xf>
    <xf numFmtId="0" fontId="0" fillId="0" borderId="3" xfId="2817" applyFont="1" applyFill="1" applyBorder="1" applyAlignment="1">
      <alignment horizontal="center" vertical="center"/>
    </xf>
    <xf numFmtId="216" fontId="0" fillId="0" borderId="5" xfId="2821" applyNumberFormat="1" applyFont="1" applyFill="1" applyBorder="1" applyAlignment="1" applyProtection="1">
      <alignment horizontal="center" vertical="center"/>
      <protection locked="0"/>
    </xf>
    <xf numFmtId="216" fontId="0" fillId="0" borderId="8" xfId="2821" applyNumberFormat="1" applyFont="1" applyFill="1" applyBorder="1" applyAlignment="1" applyProtection="1">
      <alignment horizontal="center" vertical="center"/>
      <protection locked="0"/>
    </xf>
    <xf numFmtId="187" fontId="0" fillId="0" borderId="8" xfId="2821" applyNumberFormat="1" applyFont="1" applyFill="1" applyBorder="1" applyAlignment="1" applyProtection="1">
      <alignment horizontal="center" vertical="center"/>
      <protection locked="0"/>
    </xf>
    <xf numFmtId="216" fontId="0" fillId="0" borderId="2" xfId="2821" applyNumberFormat="1" applyFont="1" applyFill="1" applyBorder="1" applyAlignment="1" applyProtection="1">
      <alignment horizontal="center" vertical="center" wrapText="1"/>
      <protection locked="0"/>
    </xf>
    <xf numFmtId="0" fontId="0" fillId="0" borderId="0" xfId="0" applyNumberFormat="1" applyFont="1" applyFill="1" applyAlignment="1">
      <alignment horizontal="left" vertical="center" wrapText="1"/>
    </xf>
    <xf numFmtId="187" fontId="0" fillId="0" borderId="0" xfId="0" applyNumberFormat="1" applyFont="1" applyFill="1" applyAlignment="1">
      <alignment horizontal="left" vertical="center" wrapText="1"/>
    </xf>
    <xf numFmtId="216" fontId="0" fillId="0" borderId="2" xfId="2817" applyNumberFormat="1" applyFont="1" applyFill="1" applyBorder="1" applyAlignment="1" applyProtection="1">
      <alignment horizontal="center" vertical="center" wrapText="1"/>
      <protection locked="0"/>
    </xf>
    <xf numFmtId="216" fontId="0" fillId="0" borderId="4" xfId="2817" applyNumberFormat="1" applyFont="1" applyFill="1" applyBorder="1" applyAlignment="1" applyProtection="1">
      <alignment horizontal="center" vertical="center" wrapText="1"/>
      <protection locked="0"/>
    </xf>
    <xf numFmtId="216" fontId="31" fillId="0" borderId="2" xfId="2817" applyNumberFormat="1" applyFont="1" applyFill="1" applyBorder="1" applyAlignment="1" applyProtection="1">
      <alignment horizontal="center" vertical="center" wrapText="1"/>
      <protection locked="0"/>
    </xf>
    <xf numFmtId="216" fontId="31" fillId="0" borderId="4" xfId="2817" applyNumberFormat="1" applyFont="1" applyFill="1" applyBorder="1" applyAlignment="1" applyProtection="1">
      <alignment horizontal="center" vertical="center" wrapText="1"/>
      <protection locked="0"/>
    </xf>
    <xf numFmtId="216" fontId="0" fillId="0" borderId="10" xfId="2821" applyNumberFormat="1" applyFont="1" applyFill="1" applyBorder="1" applyAlignment="1" applyProtection="1">
      <alignment horizontal="center" vertical="center" wrapText="1"/>
      <protection locked="0"/>
    </xf>
    <xf numFmtId="216" fontId="0" fillId="0" borderId="11" xfId="2821" applyNumberFormat="1" applyFont="1" applyFill="1" applyBorder="1" applyAlignment="1" applyProtection="1">
      <alignment horizontal="center" vertical="center" wrapText="1"/>
      <protection locked="0"/>
    </xf>
    <xf numFmtId="216" fontId="0" fillId="0" borderId="6" xfId="2821" applyNumberFormat="1" applyFont="1" applyFill="1" applyBorder="1" applyAlignment="1" applyProtection="1">
      <alignment horizontal="center" vertical="center" wrapText="1"/>
      <protection locked="0"/>
    </xf>
    <xf numFmtId="0" fontId="3" fillId="0" borderId="0" xfId="2817" applyFont="1" applyFill="1" applyAlignment="1">
      <alignment horizontal="center" vertical="center"/>
    </xf>
    <xf numFmtId="0" fontId="2" fillId="0" borderId="0" xfId="2817" applyFont="1" applyFill="1" applyAlignment="1">
      <alignment horizontal="left" vertical="center"/>
    </xf>
    <xf numFmtId="0" fontId="2" fillId="0" borderId="1" xfId="2668" applyNumberFormat="1" applyFont="1" applyFill="1" applyBorder="1" applyAlignment="1">
      <alignment horizontal="center" vertical="center" wrapText="1"/>
    </xf>
    <xf numFmtId="0" fontId="2" fillId="0" borderId="1" xfId="1426" applyFont="1" applyFill="1" applyBorder="1" applyAlignment="1" applyProtection="1">
      <alignment horizontal="center" vertical="center" wrapText="1"/>
      <protection locked="0"/>
    </xf>
    <xf numFmtId="0" fontId="2" fillId="0" borderId="1" xfId="2668" applyFont="1" applyFill="1" applyBorder="1" applyAlignment="1" applyProtection="1">
      <alignment horizontal="center" vertical="center" wrapText="1"/>
      <protection locked="0"/>
    </xf>
    <xf numFmtId="0" fontId="2" fillId="0" borderId="1" xfId="2668"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3" fillId="0" borderId="0" xfId="0" applyFont="1" applyFill="1" applyAlignment="1" applyProtection="1">
      <alignment horizontal="left" vertical="center" wrapText="1"/>
      <protection locked="0"/>
    </xf>
    <xf numFmtId="0" fontId="2" fillId="0" borderId="3" xfId="0" applyFont="1" applyFill="1" applyBorder="1" applyAlignment="1" applyProtection="1">
      <alignment horizontal="justify" vertical="center" wrapText="1"/>
      <protection locked="0"/>
    </xf>
    <xf numFmtId="0" fontId="13" fillId="0" borderId="1" xfId="2668" applyNumberFormat="1" applyFont="1" applyFill="1" applyBorder="1" applyAlignment="1">
      <alignment horizontal="center" vertical="center" wrapText="1"/>
    </xf>
    <xf numFmtId="0" fontId="22" fillId="0" borderId="1" xfId="0" applyFont="1" applyFill="1" applyBorder="1" applyAlignment="1" applyProtection="1">
      <alignment horizontal="center" vertical="center" wrapText="1"/>
      <protection locked="0"/>
    </xf>
    <xf numFmtId="0" fontId="13" fillId="0" borderId="1" xfId="2668" applyFont="1" applyFill="1" applyBorder="1" applyAlignment="1" applyProtection="1">
      <alignment horizontal="center" vertical="center" wrapText="1"/>
      <protection locked="0"/>
    </xf>
    <xf numFmtId="43" fontId="13" fillId="0" borderId="2" xfId="0" applyNumberFormat="1" applyFont="1" applyFill="1" applyBorder="1" applyAlignment="1" applyProtection="1">
      <alignment horizontal="center" vertical="center" wrapText="1"/>
      <protection locked="0"/>
    </xf>
    <xf numFmtId="43" fontId="13" fillId="0" borderId="4" xfId="0" applyNumberFormat="1" applyFont="1" applyFill="1" applyBorder="1" applyAlignment="1" applyProtection="1">
      <alignment horizontal="center" vertical="center" wrapText="1"/>
      <protection locked="0"/>
    </xf>
    <xf numFmtId="43" fontId="13" fillId="0" borderId="6" xfId="0" applyNumberFormat="1" applyFont="1" applyFill="1" applyBorder="1" applyAlignment="1" applyProtection="1">
      <alignment horizontal="center" vertical="center" wrapText="1"/>
      <protection locked="0"/>
    </xf>
    <xf numFmtId="43" fontId="13" fillId="0" borderId="1" xfId="0" applyNumberFormat="1" applyFont="1" applyFill="1" applyBorder="1" applyAlignment="1" applyProtection="1">
      <alignment horizontal="center" vertical="center" wrapText="1"/>
      <protection locked="0"/>
    </xf>
    <xf numFmtId="43" fontId="13" fillId="0" borderId="2" xfId="0" applyNumberFormat="1" applyFont="1" applyFill="1" applyBorder="1" applyAlignment="1">
      <alignment horizontal="center" vertical="center" wrapText="1"/>
    </xf>
    <xf numFmtId="43" fontId="13" fillId="0" borderId="4" xfId="0" applyNumberFormat="1" applyFont="1" applyFill="1" applyBorder="1" applyAlignment="1">
      <alignment horizontal="center" vertical="center" wrapText="1"/>
    </xf>
    <xf numFmtId="43" fontId="13" fillId="0" borderId="6" xfId="0" applyNumberFormat="1" applyFont="1" applyFill="1" applyBorder="1" applyAlignment="1">
      <alignment horizontal="center" vertical="center" wrapText="1"/>
    </xf>
    <xf numFmtId="43" fontId="24" fillId="0" borderId="2" xfId="2476" applyNumberFormat="1" applyFont="1" applyFill="1" applyBorder="1" applyAlignment="1" applyProtection="1">
      <alignment horizontal="center" vertical="center" wrapText="1"/>
      <protection locked="0"/>
    </xf>
    <xf numFmtId="43" fontId="24" fillId="0" borderId="4" xfId="2476" applyNumberFormat="1" applyFont="1" applyFill="1" applyBorder="1" applyAlignment="1" applyProtection="1">
      <alignment horizontal="center" vertical="center" wrapText="1"/>
      <protection locked="0"/>
    </xf>
    <xf numFmtId="43" fontId="24" fillId="0" borderId="6" xfId="2476" applyNumberFormat="1" applyFont="1" applyFill="1" applyBorder="1" applyAlignment="1" applyProtection="1">
      <alignment horizontal="center" vertical="center" wrapText="1"/>
      <protection locked="0"/>
    </xf>
    <xf numFmtId="43" fontId="13" fillId="0" borderId="2" xfId="2668" applyNumberFormat="1" applyFont="1" applyFill="1" applyBorder="1" applyAlignment="1">
      <alignment horizontal="center" vertical="center" wrapText="1"/>
    </xf>
    <xf numFmtId="43" fontId="13" fillId="0" borderId="6" xfId="2668" applyNumberFormat="1" applyFont="1" applyFill="1" applyBorder="1" applyAlignment="1">
      <alignment horizontal="center" vertical="center" wrapText="1"/>
    </xf>
    <xf numFmtId="43" fontId="13" fillId="0" borderId="2" xfId="2726" applyNumberFormat="1" applyFont="1" applyFill="1" applyBorder="1" applyAlignment="1">
      <alignment horizontal="center" vertical="center" wrapText="1"/>
    </xf>
    <xf numFmtId="43" fontId="13" fillId="0" borderId="4" xfId="2726" applyNumberFormat="1" applyFont="1" applyFill="1" applyBorder="1" applyAlignment="1">
      <alignment horizontal="center" vertical="center" wrapText="1"/>
    </xf>
    <xf numFmtId="43" fontId="13" fillId="0" borderId="6" xfId="2726" applyNumberFormat="1" applyFont="1" applyFill="1" applyBorder="1" applyAlignment="1">
      <alignment horizontal="center" vertical="center" wrapText="1"/>
    </xf>
    <xf numFmtId="43" fontId="13" fillId="0" borderId="2" xfId="2668" applyNumberFormat="1" applyFont="1" applyFill="1" applyBorder="1" applyAlignment="1" applyProtection="1">
      <alignment horizontal="center" vertical="center" wrapText="1"/>
    </xf>
    <xf numFmtId="43" fontId="13" fillId="0" borderId="4" xfId="2668" applyNumberFormat="1" applyFont="1" applyFill="1" applyBorder="1" applyAlignment="1" applyProtection="1">
      <alignment horizontal="center" vertical="center" wrapText="1"/>
    </xf>
    <xf numFmtId="43" fontId="13" fillId="0" borderId="6" xfId="2668" applyNumberFormat="1" applyFont="1" applyFill="1" applyBorder="1" applyAlignment="1" applyProtection="1">
      <alignment horizontal="center" vertical="center" wrapText="1"/>
    </xf>
    <xf numFmtId="0" fontId="13" fillId="0" borderId="1" xfId="2668" applyNumberFormat="1" applyFont="1" applyFill="1" applyBorder="1" applyAlignment="1" applyProtection="1">
      <alignment horizontal="center" vertical="center" wrapText="1"/>
      <protection locked="0"/>
    </xf>
    <xf numFmtId="0" fontId="3" fillId="0" borderId="0" xfId="0" applyFont="1" applyFill="1" applyBorder="1" applyAlignment="1">
      <alignment horizontal="center" vertical="center" wrapText="1"/>
    </xf>
    <xf numFmtId="0" fontId="1" fillId="0" borderId="3" xfId="0" applyFont="1" applyFill="1" applyBorder="1" applyAlignment="1">
      <alignment horizontal="right" vertical="center" wrapText="1"/>
    </xf>
    <xf numFmtId="0" fontId="22" fillId="0" borderId="1" xfId="0" applyFont="1" applyFill="1" applyBorder="1" applyAlignment="1">
      <alignment horizontal="center" vertical="center" wrapText="1"/>
    </xf>
    <xf numFmtId="0" fontId="8" fillId="0" borderId="0" xfId="0" applyFont="1" applyFill="1" applyAlignment="1" applyProtection="1">
      <alignment horizontal="center" vertical="center" wrapText="1"/>
      <protection locked="0"/>
    </xf>
    <xf numFmtId="0" fontId="1" fillId="0" borderId="3" xfId="0" applyFont="1" applyFill="1" applyBorder="1" applyAlignment="1" applyProtection="1">
      <alignment horizontal="justify" vertical="center" wrapText="1"/>
      <protection locked="0"/>
    </xf>
    <xf numFmtId="0" fontId="1" fillId="0" borderId="1" xfId="2668"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2668" applyFont="1" applyFill="1" applyBorder="1" applyAlignment="1" applyProtection="1">
      <alignment horizontal="center" vertical="center" wrapText="1"/>
      <protection locked="0"/>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1" fillId="0" borderId="2" xfId="0" applyNumberFormat="1" applyFont="1" applyFill="1" applyBorder="1" applyAlignment="1" applyProtection="1">
      <alignment horizontal="center" vertical="center" wrapText="1"/>
      <protection locked="0"/>
    </xf>
    <xf numFmtId="0" fontId="1" fillId="0" borderId="4" xfId="0" applyNumberFormat="1" applyFont="1" applyFill="1" applyBorder="1" applyAlignment="1" applyProtection="1">
      <alignment horizontal="center" vertical="center" wrapText="1"/>
      <protection locked="0"/>
    </xf>
    <xf numFmtId="0" fontId="1" fillId="4" borderId="4" xfId="0" applyNumberFormat="1" applyFont="1" applyFill="1" applyBorder="1" applyAlignment="1" applyProtection="1">
      <alignment horizontal="center" vertical="center" wrapText="1"/>
      <protection locked="0"/>
    </xf>
    <xf numFmtId="0" fontId="1" fillId="4" borderId="6"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1" fillId="0" borderId="2" xfId="2668" applyNumberFormat="1" applyFont="1" applyFill="1" applyBorder="1" applyAlignment="1">
      <alignment horizontal="center" vertical="center" wrapText="1"/>
    </xf>
    <xf numFmtId="0" fontId="1" fillId="0" borderId="4" xfId="2668" applyNumberFormat="1" applyFont="1" applyFill="1" applyBorder="1" applyAlignment="1">
      <alignment horizontal="center" vertical="center" wrapText="1"/>
    </xf>
    <xf numFmtId="0" fontId="1" fillId="0" borderId="6" xfId="2668" applyNumberFormat="1" applyFont="1" applyFill="1" applyBorder="1" applyAlignment="1">
      <alignment horizontal="center" vertical="center" wrapText="1"/>
    </xf>
    <xf numFmtId="0" fontId="1" fillId="0" borderId="1" xfId="2668" applyNumberFormat="1" applyFont="1" applyFill="1" applyBorder="1" applyAlignment="1" applyProtection="1">
      <alignment horizontal="center" vertical="center" wrapText="1"/>
      <protection locked="0"/>
    </xf>
    <xf numFmtId="0" fontId="8" fillId="0" borderId="0" xfId="0" applyNumberFormat="1" applyFont="1" applyFill="1" applyAlignment="1" applyProtection="1">
      <alignment horizontal="center" vertical="center" wrapText="1"/>
      <protection locked="0"/>
    </xf>
    <xf numFmtId="0" fontId="10" fillId="0" borderId="2" xfId="0" applyNumberFormat="1" applyFont="1" applyFill="1" applyBorder="1" applyAlignment="1" applyProtection="1">
      <alignment horizontal="center" vertical="center" wrapText="1"/>
      <protection locked="0"/>
    </xf>
    <xf numFmtId="0" fontId="10" fillId="0" borderId="4" xfId="0" applyNumberFormat="1" applyFont="1" applyFill="1" applyBorder="1" applyAlignment="1" applyProtection="1">
      <alignment horizontal="center" vertical="center" wrapText="1"/>
      <protection locked="0"/>
    </xf>
    <xf numFmtId="0" fontId="10" fillId="0" borderId="6" xfId="0" applyNumberFormat="1" applyFont="1" applyFill="1" applyBorder="1" applyAlignment="1" applyProtection="1">
      <alignment horizontal="center" vertical="center" wrapText="1"/>
      <protection locked="0"/>
    </xf>
    <xf numFmtId="0" fontId="0" fillId="0" borderId="2" xfId="0" applyNumberFormat="1" applyFont="1" applyFill="1" applyBorder="1" applyAlignment="1" applyProtection="1">
      <alignment horizontal="center" vertical="center" wrapText="1"/>
      <protection locked="0"/>
    </xf>
    <xf numFmtId="0" fontId="0" fillId="0" borderId="4" xfId="0" applyNumberFormat="1" applyFont="1" applyFill="1" applyBorder="1" applyAlignment="1" applyProtection="1">
      <alignment horizontal="center" vertical="center" wrapText="1"/>
      <protection locked="0"/>
    </xf>
    <xf numFmtId="0" fontId="0" fillId="0" borderId="6" xfId="0" applyNumberFormat="1" applyFont="1" applyFill="1" applyBorder="1" applyAlignment="1" applyProtection="1">
      <alignment horizontal="center" vertical="center" wrapText="1"/>
      <protection locked="0"/>
    </xf>
    <xf numFmtId="0" fontId="12" fillId="0" borderId="2" xfId="0" applyNumberFormat="1" applyFont="1" applyFill="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wrapText="1"/>
      <protection locked="0"/>
    </xf>
    <xf numFmtId="0" fontId="12" fillId="0" borderId="6" xfId="0" applyNumberFormat="1" applyFont="1" applyFill="1" applyBorder="1" applyAlignment="1" applyProtection="1">
      <alignment horizontal="center" vertical="center" wrapText="1"/>
      <protection locked="0"/>
    </xf>
    <xf numFmtId="0" fontId="1" fillId="0" borderId="2"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6" xfId="0" applyNumberFormat="1" applyFont="1" applyFill="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6" xfId="0" applyNumberFormat="1" applyBorder="1" applyAlignment="1">
      <alignment horizontal="center" vertical="center" wrapText="1"/>
    </xf>
    <xf numFmtId="0" fontId="8" fillId="0" borderId="0" xfId="0" applyFont="1" applyFill="1" applyAlignment="1">
      <alignment horizontal="center" vertical="center" wrapText="1"/>
    </xf>
    <xf numFmtId="0" fontId="0" fillId="0" borderId="3" xfId="0" applyFill="1" applyBorder="1" applyAlignment="1">
      <alignment horizontal="right" vertical="center" wrapText="1"/>
    </xf>
    <xf numFmtId="0" fontId="9" fillId="0" borderId="1" xfId="0" applyFont="1" applyFill="1" applyBorder="1" applyAlignment="1">
      <alignment horizontal="center" vertical="center" wrapText="1"/>
    </xf>
    <xf numFmtId="0" fontId="6" fillId="0" borderId="0" xfId="2821" applyFont="1" applyFill="1" applyAlignment="1">
      <alignment horizontal="center" vertical="center" wrapText="1"/>
    </xf>
    <xf numFmtId="0" fontId="6" fillId="0" borderId="0" xfId="2821" applyFont="1" applyFill="1" applyAlignment="1">
      <alignment horizontal="right" vertical="center" wrapText="1"/>
    </xf>
    <xf numFmtId="0" fontId="0" fillId="0" borderId="0" xfId="0" applyFill="1" applyAlignment="1">
      <alignment horizontal="center" vertical="center" wrapText="1"/>
    </xf>
    <xf numFmtId="0" fontId="0" fillId="0" borderId="3" xfId="2821" applyFont="1" applyFill="1" applyBorder="1" applyAlignment="1">
      <alignment horizontal="left" vertical="center"/>
    </xf>
    <xf numFmtId="0" fontId="0" fillId="0" borderId="1" xfId="282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2820" applyFont="1" applyFill="1" applyBorder="1" applyAlignment="1">
      <alignment horizontal="left" vertical="center" wrapText="1"/>
    </xf>
    <xf numFmtId="0" fontId="0" fillId="0" borderId="0" xfId="2820" applyFont="1" applyFill="1" applyBorder="1" applyAlignment="1">
      <alignment horizontal="right" vertical="center" wrapText="1"/>
    </xf>
    <xf numFmtId="0" fontId="0" fillId="0" borderId="0" xfId="2820" applyFont="1" applyFill="1" applyBorder="1" applyAlignment="1">
      <alignment horizontal="center" vertical="center" wrapText="1"/>
    </xf>
    <xf numFmtId="0" fontId="3" fillId="0" borderId="0" xfId="0" applyNumberFormat="1" applyFont="1" applyFill="1" applyBorder="1" applyAlignment="1" applyProtection="1">
      <alignment horizontal="center" vertical="center" wrapText="1"/>
      <protection locked="0"/>
    </xf>
    <xf numFmtId="0" fontId="1" fillId="0" borderId="0" xfId="0" applyNumberFormat="1" applyFont="1" applyFill="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3" fillId="0" borderId="0" xfId="2585" applyFont="1" applyFill="1" applyBorder="1" applyAlignment="1" applyProtection="1">
      <alignment horizontal="center" vertical="center" wrapText="1"/>
    </xf>
    <xf numFmtId="0" fontId="2" fillId="0" borderId="3" xfId="2585" applyFont="1" applyFill="1" applyBorder="1" applyAlignment="1" applyProtection="1">
      <alignment horizontal="right" vertical="center" wrapText="1"/>
    </xf>
    <xf numFmtId="0" fontId="5" fillId="0" borderId="1" xfId="2585" applyFont="1" applyFill="1" applyBorder="1" applyAlignment="1" applyProtection="1">
      <alignment horizontal="center" vertical="center" wrapText="1"/>
    </xf>
    <xf numFmtId="0" fontId="3" fillId="0" borderId="0" xfId="1426" applyFont="1" applyFill="1" applyAlignment="1">
      <alignment horizontal="center" vertical="center" wrapText="1"/>
    </xf>
    <xf numFmtId="0" fontId="5" fillId="0" borderId="1" xfId="1426" applyFont="1" applyFill="1" applyBorder="1" applyAlignment="1">
      <alignment horizontal="center" vertical="center" wrapText="1"/>
    </xf>
    <xf numFmtId="0" fontId="3" fillId="0" borderId="0" xfId="1438" applyFont="1" applyFill="1" applyBorder="1" applyAlignment="1">
      <alignment horizontal="center" vertical="center"/>
    </xf>
    <xf numFmtId="216" fontId="3" fillId="0" borderId="0" xfId="1438" applyNumberFormat="1" applyFont="1" applyFill="1" applyBorder="1" applyAlignment="1">
      <alignment horizontal="center" vertical="center"/>
    </xf>
    <xf numFmtId="0" fontId="1" fillId="0" borderId="0" xfId="1438" applyFont="1" applyFill="1" applyBorder="1" applyAlignment="1">
      <alignment horizontal="left" vertical="center"/>
    </xf>
    <xf numFmtId="216" fontId="1" fillId="0" borderId="0" xfId="1438" applyNumberFormat="1" applyFont="1" applyFill="1" applyBorder="1" applyAlignment="1">
      <alignment horizontal="left" vertical="center"/>
    </xf>
    <xf numFmtId="216" fontId="2" fillId="0" borderId="1" xfId="1438" applyNumberFormat="1" applyFont="1" applyFill="1" applyBorder="1" applyAlignment="1">
      <alignment horizontal="center" vertical="center"/>
    </xf>
    <xf numFmtId="0" fontId="2" fillId="0" borderId="1" xfId="1438" applyFont="1" applyFill="1" applyBorder="1" applyAlignment="1">
      <alignment horizontal="center" vertical="center"/>
    </xf>
  </cellXfs>
  <cellStyles count="3457">
    <cellStyle name=" 1" xfId="138"/>
    <cellStyle name=" 1 2" xfId="103"/>
    <cellStyle name=" 1 3" xfId="112"/>
    <cellStyle name=" 1 4" xfId="114"/>
    <cellStyle name="?鹎%U龡&amp;H?_x0008__x001c__x001c_?_x0007__x0001__x0001_" xfId="144"/>
    <cellStyle name="?鹎%U龡&amp;H?_x0008__x001c__x001c_?_x0007__x0001__x0001_ 2" xfId="101"/>
    <cellStyle name="?鹎%U龡&amp;H?_x005f_x0008__x005f_x001c__x005f_x001c_?_x005f_x0007__x005f_x0001__x005f_x0001_" xfId="146"/>
    <cellStyle name="_16标修改" xfId="147"/>
    <cellStyle name="_16标修改 2" xfId="118"/>
    <cellStyle name="_16标修改 3" xfId="125"/>
    <cellStyle name="_16标修改 4" xfId="149"/>
    <cellStyle name="_16调差" xfId="152"/>
    <cellStyle name="_16调差 2" xfId="108"/>
    <cellStyle name="_16调差 3" xfId="121"/>
    <cellStyle name="_16调差 4" xfId="134"/>
    <cellStyle name="_1标补充" xfId="116"/>
    <cellStyle name="_1标补充 2" xfId="39"/>
    <cellStyle name="_1标补充 3" xfId="157"/>
    <cellStyle name="_1标补充 4" xfId="159"/>
    <cellStyle name="_1标改价差1" xfId="162"/>
    <cellStyle name="_1标改价差1 2" xfId="163"/>
    <cellStyle name="_1标改价差1 3" xfId="166"/>
    <cellStyle name="_1标改价差1 4" xfId="168"/>
    <cellStyle name="_20100326高清市院遂宁检察院1080P配置清单26日改" xfId="171"/>
    <cellStyle name="_20100326高清市院遂宁检察院1080P配置清单26日改 2" xfId="178"/>
    <cellStyle name="_20100326高清市院遂宁检察院1080P配置清单26日改 3" xfId="182"/>
    <cellStyle name="_20100326高清市院遂宁检察院1080P配置清单26日改 4" xfId="189"/>
    <cellStyle name="_20标调差" xfId="53"/>
    <cellStyle name="_20标调差 2" xfId="76"/>
    <cellStyle name="_20标调差 3" xfId="8"/>
    <cellStyle name="_20标调差 4" xfId="85"/>
    <cellStyle name="_21调差" xfId="153"/>
    <cellStyle name="_21调差 2" xfId="109"/>
    <cellStyle name="_21调差 3" xfId="122"/>
    <cellStyle name="_21调差 4" xfId="135"/>
    <cellStyle name="_26标调价差" xfId="192"/>
    <cellStyle name="_26标调价差 2" xfId="197"/>
    <cellStyle name="_26标调价差 3" xfId="199"/>
    <cellStyle name="_26标调价差 4" xfId="203"/>
    <cellStyle name="_29(最终)" xfId="208"/>
    <cellStyle name="_29(最终) 2" xfId="216"/>
    <cellStyle name="_29(最终) 3" xfId="222"/>
    <cellStyle name="_29(最终) 4" xfId="225"/>
    <cellStyle name="_29合同段清单核查(管理处)30" xfId="227"/>
    <cellStyle name="_29合同段清单核查(管理处)30 2" xfId="229"/>
    <cellStyle name="_29合同段清单核查(管理处)30 3" xfId="231"/>
    <cellStyle name="_29合同段清单核查(管理处)30 4" xfId="233"/>
    <cellStyle name="_2标补充" xfId="235"/>
    <cellStyle name="_2标补充 2" xfId="236"/>
    <cellStyle name="_2标补充 3" xfId="238"/>
    <cellStyle name="_2标补充 4" xfId="245"/>
    <cellStyle name="_2期进场" xfId="247"/>
    <cellStyle name="_2期进场 2" xfId="93"/>
    <cellStyle name="_2期进场 3" xfId="248"/>
    <cellStyle name="_2期进场 4" xfId="250"/>
    <cellStyle name="_2期进场价差" xfId="251"/>
    <cellStyle name="_2期进场价差 2" xfId="252"/>
    <cellStyle name="_2期进场价差 3" xfId="254"/>
    <cellStyle name="_2期进场价差 4" xfId="195"/>
    <cellStyle name="_5标" xfId="102"/>
    <cellStyle name="_5标 2" xfId="255"/>
    <cellStyle name="_5标 3" xfId="258"/>
    <cellStyle name="_5标 4" xfId="261"/>
    <cellStyle name="_8标 - 改" xfId="5"/>
    <cellStyle name="_8标 - 改 2" xfId="51"/>
    <cellStyle name="_8标 - 改 3" xfId="32"/>
    <cellStyle name="_8标 - 改 4" xfId="262"/>
    <cellStyle name="_8标houqi" xfId="7"/>
    <cellStyle name="_8标houqi 2" xfId="263"/>
    <cellStyle name="_8标houqi 3" xfId="264"/>
    <cellStyle name="_8标houqi 4" xfId="265"/>
    <cellStyle name="_Book1" xfId="267"/>
    <cellStyle name="_Book1 2" xfId="184"/>
    <cellStyle name="_Book1 3" xfId="186"/>
    <cellStyle name="_Book1 4" xfId="268"/>
    <cellStyle name="_Book1_1" xfId="269"/>
    <cellStyle name="_Book1_1 2" xfId="270"/>
    <cellStyle name="_Book1_2" xfId="274"/>
    <cellStyle name="_Book1_2 2" xfId="277"/>
    <cellStyle name="_Book1_2 3" xfId="281"/>
    <cellStyle name="_Book1_2 4" xfId="286"/>
    <cellStyle name="_Book1_3" xfId="288"/>
    <cellStyle name="_Book1_3 2" xfId="293"/>
    <cellStyle name="_Book1_3 2 2" xfId="297"/>
    <cellStyle name="_Book1_3 3" xfId="164"/>
    <cellStyle name="_Book1_3 3 2" xfId="299"/>
    <cellStyle name="_Book1_3 4" xfId="167"/>
    <cellStyle name="_Book1_3 4 2" xfId="301"/>
    <cellStyle name="_Book1_3 5" xfId="169"/>
    <cellStyle name="_Book1_Book1" xfId="302"/>
    <cellStyle name="_Book1_Book1 2" xfId="19"/>
    <cellStyle name="_ET_STYLE_NoName_00_" xfId="303"/>
    <cellStyle name="_ET_STYLE_NoName_00_ 2" xfId="307"/>
    <cellStyle name="_ET_STYLE_NoName_00_ 3" xfId="311"/>
    <cellStyle name="_ET_STYLE_NoName_00_ 4" xfId="35"/>
    <cellStyle name="_ET_STYLE_NoName_00__Book1" xfId="316"/>
    <cellStyle name="_ET_STYLE_NoName_00__Book1 2" xfId="319"/>
    <cellStyle name="_ET_STYLE_NoName_00__Book1 3" xfId="321"/>
    <cellStyle name="_ET_STYLE_NoName_00__Book1 4" xfId="174"/>
    <cellStyle name="_ET_STYLE_NoName_00__Book1_1" xfId="322"/>
    <cellStyle name="_ET_STYLE_NoName_00__Book1_1 2" xfId="232"/>
    <cellStyle name="_ET_STYLE_NoName_00__Book1_1 3" xfId="234"/>
    <cellStyle name="_ET_STYLE_NoName_00__Book1_1 4" xfId="323"/>
    <cellStyle name="_ET_STYLE_NoName_00__Book1_1_县公司" xfId="324"/>
    <cellStyle name="_ET_STYLE_NoName_00__Book1_1_县公司 2" xfId="326"/>
    <cellStyle name="_ET_STYLE_NoName_00__Book1_1_县公司 3" xfId="328"/>
    <cellStyle name="_ET_STYLE_NoName_00__Book1_1_县公司 4" xfId="331"/>
    <cellStyle name="_ET_STYLE_NoName_00__Book1_1_银行账户情况表_2010年12月" xfId="334"/>
    <cellStyle name="_ET_STYLE_NoName_00__Book1_1_银行账户情况表_2010年12月 2" xfId="335"/>
    <cellStyle name="_ET_STYLE_NoName_00__Book1_1_银行账户情况表_2010年12月 3" xfId="337"/>
    <cellStyle name="_ET_STYLE_NoName_00__Book1_1_银行账户情况表_2010年12月 4" xfId="340"/>
    <cellStyle name="_ET_STYLE_NoName_00__Book1_2" xfId="341"/>
    <cellStyle name="_ET_STYLE_NoName_00__Book1_2 2" xfId="346"/>
    <cellStyle name="_ET_STYLE_NoName_00__Book1_2 3" xfId="352"/>
    <cellStyle name="_ET_STYLE_NoName_00__Book1_2 4" xfId="355"/>
    <cellStyle name="_ET_STYLE_NoName_00__Book1_3" xfId="357"/>
    <cellStyle name="_ET_STYLE_NoName_00__Book1_3 2" xfId="205"/>
    <cellStyle name="_ET_STYLE_NoName_00__Book1_4" xfId="257"/>
    <cellStyle name="_ET_STYLE_NoName_00__Book1_4 2" xfId="362"/>
    <cellStyle name="_ET_STYLE_NoName_00__Book1_4 3" xfId="61"/>
    <cellStyle name="_ET_STYLE_NoName_00__Book1_4 4" xfId="366"/>
    <cellStyle name="_ET_STYLE_NoName_00__Book1_县公司" xfId="368"/>
    <cellStyle name="_ET_STYLE_NoName_00__Book1_县公司 2" xfId="369"/>
    <cellStyle name="_ET_STYLE_NoName_00__Book1_县公司 3" xfId="370"/>
    <cellStyle name="_ET_STYLE_NoName_00__Book1_县公司 4" xfId="4"/>
    <cellStyle name="_ET_STYLE_NoName_00__Book1_银行账户情况表_2010年12月" xfId="371"/>
    <cellStyle name="_ET_STYLE_NoName_00__Book1_银行账户情况表_2010年12月 2" xfId="375"/>
    <cellStyle name="_ET_STYLE_NoName_00__Book1_银行账户情况表_2010年12月 3" xfId="380"/>
    <cellStyle name="_ET_STYLE_NoName_00__Book1_银行账户情况表_2010年12月 4" xfId="383"/>
    <cellStyle name="_ET_STYLE_NoName_00__Sheet1" xfId="390"/>
    <cellStyle name="_ET_STYLE_NoName_00__Sheet1 2" xfId="394"/>
    <cellStyle name="_ET_STYLE_NoName_00__Sheet1 3" xfId="396"/>
    <cellStyle name="_ET_STYLE_NoName_00__Sheet1 4" xfId="398"/>
    <cellStyle name="_ET_STYLE_NoName_00__Sheet3" xfId="24"/>
    <cellStyle name="_ET_STYLE_NoName_00__Sheet3 2" xfId="399"/>
    <cellStyle name="_ET_STYLE_NoName_00__Sheet3 3" xfId="309"/>
    <cellStyle name="_ET_STYLE_NoName_00__Sheet3 4" xfId="314"/>
    <cellStyle name="_ET_STYLE_NoName_00__建行" xfId="401"/>
    <cellStyle name="_ET_STYLE_NoName_00__建行 2" xfId="408"/>
    <cellStyle name="_ET_STYLE_NoName_00__县公司" xfId="66"/>
    <cellStyle name="_ET_STYLE_NoName_00__县公司 2" xfId="409"/>
    <cellStyle name="_ET_STYLE_NoName_00__银行账户情况表_2010年12月" xfId="411"/>
    <cellStyle name="_ET_STYLE_NoName_00__银行账户情况表_2010年12月 2" xfId="412"/>
    <cellStyle name="_ET_STYLE_NoName_00__云南水利电力有限公司" xfId="413"/>
    <cellStyle name="_ET_STYLE_NoName_00__云南水利电力有限公司 2" xfId="416"/>
    <cellStyle name="_ET_STYLE_NoName_00__重点项目表2012 (2)" xfId="418"/>
    <cellStyle name="_ET_STYLE_NoName_00__重点项目表2012 (2) 2" xfId="422"/>
    <cellStyle name="_ET_STYLE_NoName_00__重点项目表2012 (2) 3" xfId="425"/>
    <cellStyle name="_ET_STYLE_NoName_00__重点项目表2012 (2) 4" xfId="431"/>
    <cellStyle name="_Sheet1" xfId="436"/>
    <cellStyle name="_Sheet1 2" xfId="437"/>
    <cellStyle name="_Sheet1 3" xfId="438"/>
    <cellStyle name="_Sheet1 4" xfId="439"/>
    <cellStyle name="_本部汇总" xfId="336"/>
    <cellStyle name="_本部汇总 2" xfId="441"/>
    <cellStyle name="_本部汇总 3" xfId="442"/>
    <cellStyle name="_本部汇总 4" xfId="444"/>
    <cellStyle name="_表二" xfId="447"/>
    <cellStyle name="_表二 2" xfId="449"/>
    <cellStyle name="_表二 3" xfId="452"/>
    <cellStyle name="_表二 4" xfId="456"/>
    <cellStyle name="_南方电网" xfId="458"/>
    <cellStyle name="_南方电网 2" xfId="459"/>
    <cellStyle name="_南方电网 3" xfId="460"/>
    <cellStyle name="_南方电网 4" xfId="463"/>
    <cellStyle name="_弱电系统设备配置报价清单" xfId="96"/>
    <cellStyle name="_弱电系统设备配置报价清单 2" xfId="467"/>
    <cellStyle name="_弱电系统设备配置报价清单 3" xfId="472"/>
    <cellStyle name="_弱电系统设备配置报价清单 4" xfId="476"/>
    <cellStyle name="_审减汇总" xfId="479"/>
    <cellStyle name="_审减汇总 2" xfId="481"/>
    <cellStyle name="_审减汇总 3" xfId="482"/>
    <cellStyle name="_审减汇总 4" xfId="145"/>
    <cellStyle name="_新建 Microsoft Excel 工作表" xfId="310"/>
    <cellStyle name="_新建 Microsoft Excel 工作表 2" xfId="483"/>
    <cellStyle name="_新建 Microsoft Excel 工作表 3" xfId="198"/>
    <cellStyle name="_新建 Microsoft Excel 工作表 4" xfId="201"/>
    <cellStyle name="_有单价" xfId="485"/>
    <cellStyle name="_有单价 2" xfId="176"/>
    <cellStyle name="_有单价 3" xfId="487"/>
    <cellStyle name="_有单价 4" xfId="493"/>
    <cellStyle name="0,0_x000d__x000a_NA_x000d__x000a_" xfId="42"/>
    <cellStyle name="0,0_x005f_x000d__x005f_x000a_NA_x005f_x000d__x005f_x000a_" xfId="498"/>
    <cellStyle name="20% - Accent1" xfId="420"/>
    <cellStyle name="20% - Accent1 2" xfId="423"/>
    <cellStyle name="20% - Accent1 2 2" xfId="343"/>
    <cellStyle name="20% - Accent1 3" xfId="428"/>
    <cellStyle name="20% - Accent1 3 2" xfId="502"/>
    <cellStyle name="20% - Accent1 4" xfId="433"/>
    <cellStyle name="20% - Accent2" xfId="505"/>
    <cellStyle name="20% - Accent2 2" xfId="506"/>
    <cellStyle name="20% - Accent2 2 2" xfId="507"/>
    <cellStyle name="20% - Accent2 3" xfId="510"/>
    <cellStyle name="20% - Accent2 3 2" xfId="56"/>
    <cellStyle name="20% - Accent2 4" xfId="512"/>
    <cellStyle name="20% - Accent3" xfId="515"/>
    <cellStyle name="20% - Accent3 2" xfId="72"/>
    <cellStyle name="20% - Accent3 2 2" xfId="97"/>
    <cellStyle name="20% - Accent3 3" xfId="518"/>
    <cellStyle name="20% - Accent3 3 2" xfId="520"/>
    <cellStyle name="20% - Accent3 4" xfId="521"/>
    <cellStyle name="20% - Accent4" xfId="523"/>
    <cellStyle name="20% - Accent4 2" xfId="392"/>
    <cellStyle name="20% - Accent4 2 2" xfId="395"/>
    <cellStyle name="20% - Accent4 3" xfId="525"/>
    <cellStyle name="20% - Accent4 3 2" xfId="37"/>
    <cellStyle name="20% - Accent4 4" xfId="25"/>
    <cellStyle name="20% - Accent5" xfId="527"/>
    <cellStyle name="20% - Accent5 2" xfId="530"/>
    <cellStyle name="20% - Accent5 2 2" xfId="532"/>
    <cellStyle name="20% - Accent5 3" xfId="538"/>
    <cellStyle name="20% - Accent5 3 2" xfId="504"/>
    <cellStyle name="20% - Accent5 4" xfId="540"/>
    <cellStyle name="20% - Accent6" xfId="541"/>
    <cellStyle name="20% - Accent6 2" xfId="543"/>
    <cellStyle name="20% - Accent6 2 2" xfId="415"/>
    <cellStyle name="20% - Accent6 3" xfId="547"/>
    <cellStyle name="20% - Accent6 3 2" xfId="474"/>
    <cellStyle name="20% - Accent6 4" xfId="402"/>
    <cellStyle name="20% - 强调文字颜色 1 2" xfId="550"/>
    <cellStyle name="20% - 强调文字颜色 1 2 2" xfId="454"/>
    <cellStyle name="20% - 强调文字颜色 2 2" xfId="445"/>
    <cellStyle name="20% - 强调文字颜色 2 2 2" xfId="553"/>
    <cellStyle name="20% - 强调文字颜色 3 2" xfId="559"/>
    <cellStyle name="20% - 强调文字颜色 3 2 2" xfId="492"/>
    <cellStyle name="20% - 强调文字颜色 4 2" xfId="561"/>
    <cellStyle name="20% - 强调文字颜色 4 2 2" xfId="564"/>
    <cellStyle name="20% - 强调文字颜色 5 2" xfId="568"/>
    <cellStyle name="20% - 强调文字颜色 5 2 2" xfId="187"/>
    <cellStyle name="20% - 强调文字颜色 6 2" xfId="570"/>
    <cellStyle name="20% - 强调文字颜色 6 2 2" xfId="572"/>
    <cellStyle name="40% - Accent1" xfId="273"/>
    <cellStyle name="40% - Accent1 2" xfId="574"/>
    <cellStyle name="40% - Accent1 2 2" xfId="142"/>
    <cellStyle name="40% - Accent1 3" xfId="578"/>
    <cellStyle name="40% - Accent1 3 2" xfId="585"/>
    <cellStyle name="40% - Accent1 4" xfId="57"/>
    <cellStyle name="40% - Accent2" xfId="587"/>
    <cellStyle name="40% - Accent2 2" xfId="590"/>
    <cellStyle name="40% - Accent2 2 2" xfId="593"/>
    <cellStyle name="40% - Accent2 3" xfId="595"/>
    <cellStyle name="40% - Accent2 3 2" xfId="99"/>
    <cellStyle name="40% - Accent2 4" xfId="597"/>
    <cellStyle name="40% - Accent3" xfId="599"/>
    <cellStyle name="40% - Accent3 2" xfId="601"/>
    <cellStyle name="40% - Accent3 2 2" xfId="603"/>
    <cellStyle name="40% - Accent3 3" xfId="605"/>
    <cellStyle name="40% - Accent3 3 2" xfId="607"/>
    <cellStyle name="40% - Accent3 4" xfId="608"/>
    <cellStyle name="40% - Accent4" xfId="609"/>
    <cellStyle name="40% - Accent4 2" xfId="612"/>
    <cellStyle name="40% - Accent4 2 2" xfId="616"/>
    <cellStyle name="40% - Accent4 3" xfId="617"/>
    <cellStyle name="40% - Accent4 3 2" xfId="621"/>
    <cellStyle name="40% - Accent4 4" xfId="614"/>
    <cellStyle name="40% - Accent5" xfId="622"/>
    <cellStyle name="40% - Accent5 2" xfId="625"/>
    <cellStyle name="40% - Accent5 2 2" xfId="627"/>
    <cellStyle name="40% - Accent5 3" xfId="629"/>
    <cellStyle name="40% - Accent5 3 2" xfId="630"/>
    <cellStyle name="40% - Accent5 4" xfId="619"/>
    <cellStyle name="40% - Accent6" xfId="631"/>
    <cellStyle name="40% - Accent6 2" xfId="635"/>
    <cellStyle name="40% - Accent6 2 2" xfId="74"/>
    <cellStyle name="40% - Accent6 3" xfId="637"/>
    <cellStyle name="40% - Accent6 3 2" xfId="155"/>
    <cellStyle name="40% - Accent6 4" xfId="638"/>
    <cellStyle name="40% - 强调文字颜色 1 2" xfId="639"/>
    <cellStyle name="40% - 强调文字颜色 1 2 2" xfId="640"/>
    <cellStyle name="40% - 强调文字颜色 2 2" xfId="457"/>
    <cellStyle name="40% - 强调文字颜色 2 2 2" xfId="641"/>
    <cellStyle name="40% - 强调文字颜色 3 2" xfId="358"/>
    <cellStyle name="40% - 强调文字颜色 3 2 2" xfId="206"/>
    <cellStyle name="40% - 强调文字颜色 4 2" xfId="65"/>
    <cellStyle name="40% - 强调文字颜色 4 2 2" xfId="410"/>
    <cellStyle name="40% - 强调文字颜色 5 2" xfId="644"/>
    <cellStyle name="40% - 强调文字颜色 5 2 2" xfId="405"/>
    <cellStyle name="40% - 强调文字颜色 6 2" xfId="464"/>
    <cellStyle name="40% - 强调文字颜色 6 2 2" xfId="649"/>
    <cellStyle name="60% - Accent1" xfId="652"/>
    <cellStyle name="60% - Accent1 2" xfId="240"/>
    <cellStyle name="60% - Accent1 2 2" xfId="653"/>
    <cellStyle name="60% - Accent1 2 2 2" xfId="655"/>
    <cellStyle name="60% - Accent1 2 3" xfId="633"/>
    <cellStyle name="60% - Accent1 3" xfId="243"/>
    <cellStyle name="60% - Accent2" xfId="658"/>
    <cellStyle name="60% - Accent2 2" xfId="659"/>
    <cellStyle name="60% - Accent2 2 2" xfId="660"/>
    <cellStyle name="60% - Accent2 2 2 2" xfId="661"/>
    <cellStyle name="60% - Accent2 2 3" xfId="663"/>
    <cellStyle name="60% - Accent2 3" xfId="665"/>
    <cellStyle name="60% - Accent3" xfId="667"/>
    <cellStyle name="60% - Accent3 2" xfId="448"/>
    <cellStyle name="60% - Accent3 2 2" xfId="451"/>
    <cellStyle name="60% - Accent3 2 2 2" xfId="668"/>
    <cellStyle name="60% - Accent3 2 3" xfId="455"/>
    <cellStyle name="60% - Accent3 3" xfId="670"/>
    <cellStyle name="60% - Accent4" xfId="671"/>
    <cellStyle name="60% - Accent4 2" xfId="673"/>
    <cellStyle name="60% - Accent4 2 2" xfId="675"/>
    <cellStyle name="60% - Accent4 2 2 2" xfId="678"/>
    <cellStyle name="60% - Accent4 2 3" xfId="552"/>
    <cellStyle name="60% - Accent4 3" xfId="682"/>
    <cellStyle name="60% - Accent5" xfId="211"/>
    <cellStyle name="60% - Accent5 2" xfId="218"/>
    <cellStyle name="60% - Accent5 2 2" xfId="486"/>
    <cellStyle name="60% - Accent5 2 2 2" xfId="684"/>
    <cellStyle name="60% - Accent5 2 3" xfId="490"/>
    <cellStyle name="60% - Accent5 3" xfId="223"/>
    <cellStyle name="60% - Accent6" xfId="688"/>
    <cellStyle name="60% - Accent6 2" xfId="693"/>
    <cellStyle name="60% - Accent6 2 2" xfId="694"/>
    <cellStyle name="60% - Accent6 2 2 2" xfId="696"/>
    <cellStyle name="60% - Accent6 2 3" xfId="563"/>
    <cellStyle name="60% - Accent6 3" xfId="697"/>
    <cellStyle name="60% - 强调文字颜色 1 2" xfId="516"/>
    <cellStyle name="60% - 强调文字颜色 1 2 2" xfId="519"/>
    <cellStyle name="60% - 强调文字颜色 2 2" xfId="524"/>
    <cellStyle name="60% - 强调文字颜色 2 2 2" xfId="38"/>
    <cellStyle name="60% - 强调文字颜色 3 2" xfId="537"/>
    <cellStyle name="60% - 强调文字颜色 3 2 2" xfId="503"/>
    <cellStyle name="60% - 强调文字颜色 4 2" xfId="545"/>
    <cellStyle name="60% - 强调文字颜色 4 2 2" xfId="473"/>
    <cellStyle name="60% - 强调文字颜色 5 2" xfId="698"/>
    <cellStyle name="60% - 强调文字颜色 5 2 2" xfId="224"/>
    <cellStyle name="60% - 强调文字颜色 6 2" xfId="699"/>
    <cellStyle name="60% - 强调文字颜色 6 2 2" xfId="330"/>
    <cellStyle name="6mal" xfId="701"/>
    <cellStyle name="6mal 2" xfId="427"/>
    <cellStyle name="6mal 3" xfId="432"/>
    <cellStyle name="6mal 4" xfId="680"/>
    <cellStyle name="Accent1" xfId="156"/>
    <cellStyle name="Accent1 - 20%" xfId="421"/>
    <cellStyle name="Accent1 - 20% 2" xfId="424"/>
    <cellStyle name="Accent1 - 20% 2 2" xfId="344"/>
    <cellStyle name="Accent1 - 20% 2 2 2" xfId="349"/>
    <cellStyle name="Accent1 - 20% 2 3" xfId="359"/>
    <cellStyle name="Accent1 - 20% 3" xfId="429"/>
    <cellStyle name="Accent1 - 20% 3 2" xfId="501"/>
    <cellStyle name="Accent1 - 20% 3 2 2" xfId="703"/>
    <cellStyle name="Accent1 - 20% 3 3" xfId="67"/>
    <cellStyle name="Accent1 - 20% 4" xfId="434"/>
    <cellStyle name="Accent1 - 20% 4 2" xfId="704"/>
    <cellStyle name="Accent1 - 20% 4 2 2" xfId="539"/>
    <cellStyle name="Accent1 - 20% 4 3" xfId="643"/>
    <cellStyle name="Accent1 - 20% 5" xfId="677"/>
    <cellStyle name="Accent1 - 40%" xfId="705"/>
    <cellStyle name="Accent1 - 40% 2" xfId="385"/>
    <cellStyle name="Accent1 - 40% 2 2" xfId="707"/>
    <cellStyle name="Accent1 - 40% 2 2 2" xfId="129"/>
    <cellStyle name="Accent1 - 40% 2 3" xfId="709"/>
    <cellStyle name="Accent1 - 40% 3" xfId="712"/>
    <cellStyle name="Accent1 - 40% 3 2" xfId="714"/>
    <cellStyle name="Accent1 - 40% 3 2 2" xfId="62"/>
    <cellStyle name="Accent1 - 40% 3 3" xfId="716"/>
    <cellStyle name="Accent1 - 40% 4" xfId="717"/>
    <cellStyle name="Accent1 - 40% 4 2" xfId="718"/>
    <cellStyle name="Accent1 - 40% 4 2 2" xfId="78"/>
    <cellStyle name="Accent1 - 40% 4 3" xfId="719"/>
    <cellStyle name="Accent1 - 40% 5" xfId="581"/>
    <cellStyle name="Accent1 - 60%" xfId="720"/>
    <cellStyle name="Accent1 - 60% 2" xfId="117"/>
    <cellStyle name="Accent1 - 60% 2 2" xfId="40"/>
    <cellStyle name="Accent1 - 60% 2 2 2" xfId="721"/>
    <cellStyle name="Accent1 - 60% 2 3" xfId="158"/>
    <cellStyle name="Accent1 - 60% 3" xfId="723"/>
    <cellStyle name="Accent1 - 60% 3 2" xfId="724"/>
    <cellStyle name="Accent1 - 60% 3 2 2" xfId="727"/>
    <cellStyle name="Accent1 - 60% 3 3" xfId="730"/>
    <cellStyle name="Accent1 - 60% 4" xfId="733"/>
    <cellStyle name="Accent1 10" xfId="566"/>
    <cellStyle name="Accent1 10 2" xfId="190"/>
    <cellStyle name="Accent1 11" xfId="528"/>
    <cellStyle name="Accent1 11 2" xfId="531"/>
    <cellStyle name="Accent1 12" xfId="534"/>
    <cellStyle name="Accent1 2" xfId="111"/>
    <cellStyle name="Accent1 2 2" xfId="734"/>
    <cellStyle name="Accent1 2 2 2" xfId="440"/>
    <cellStyle name="Accent1 2 3" xfId="549"/>
    <cellStyle name="Accent1 3" xfId="124"/>
    <cellStyle name="Accent1 3 2" xfId="443"/>
    <cellStyle name="Accent1 3 2 2" xfId="735"/>
    <cellStyle name="Accent1 3 3" xfId="446"/>
    <cellStyle name="Accent1 4" xfId="137"/>
    <cellStyle name="Accent1 4 2" xfId="291"/>
    <cellStyle name="Accent1 4 2 2" xfId="296"/>
    <cellStyle name="Accent1 4 3" xfId="555"/>
    <cellStyle name="Accent1 5" xfId="11"/>
    <cellStyle name="Accent1 5 2" xfId="737"/>
    <cellStyle name="Accent1 6" xfId="738"/>
    <cellStyle name="Accent1 6 2" xfId="740"/>
    <cellStyle name="Accent1 7" xfId="743"/>
    <cellStyle name="Accent1 7 2" xfId="332"/>
    <cellStyle name="Accent1 8" xfId="745"/>
    <cellStyle name="Accent1 8 2" xfId="746"/>
    <cellStyle name="Accent1 9" xfId="749"/>
    <cellStyle name="Accent1 9 2" xfId="339"/>
    <cellStyle name="Accent1_Book1" xfId="46"/>
    <cellStyle name="Accent2" xfId="750"/>
    <cellStyle name="Accent2 - 20%" xfId="276"/>
    <cellStyle name="Accent2 - 20% 2" xfId="279"/>
    <cellStyle name="Accent2 - 20% 2 2" xfId="751"/>
    <cellStyle name="Accent2 - 20% 2 2 2" xfId="752"/>
    <cellStyle name="Accent2 - 20% 2 3" xfId="753"/>
    <cellStyle name="Accent2 - 20% 3" xfId="284"/>
    <cellStyle name="Accent2 - 20% 3 2" xfId="478"/>
    <cellStyle name="Accent2 - 20% 3 2 2" xfId="480"/>
    <cellStyle name="Accent2 - 20% 3 3" xfId="754"/>
    <cellStyle name="Accent2 - 20% 4" xfId="287"/>
    <cellStyle name="Accent2 - 20% 4 2" xfId="756"/>
    <cellStyle name="Accent2 - 20% 4 2 2" xfId="757"/>
    <cellStyle name="Accent2 - 20% 4 3" xfId="306"/>
    <cellStyle name="Accent2 - 20% 5" xfId="758"/>
    <cellStyle name="Accent2 - 40%" xfId="12"/>
    <cellStyle name="Accent2 - 40% 2" xfId="82"/>
    <cellStyle name="Accent2 - 40% 2 2" xfId="759"/>
    <cellStyle name="Accent2 - 40% 2 2 2" xfId="469"/>
    <cellStyle name="Accent2 - 40% 2 3" xfId="763"/>
    <cellStyle name="Accent2 - 40% 3" xfId="84"/>
    <cellStyle name="Accent2 - 40% 3 2" xfId="214"/>
    <cellStyle name="Accent2 - 40% 3 2 2" xfId="221"/>
    <cellStyle name="Accent2 - 40% 3 3" xfId="686"/>
    <cellStyle name="Accent2 - 40% 4" xfId="89"/>
    <cellStyle name="Accent2 - 40% 4 2" xfId="325"/>
    <cellStyle name="Accent2 - 40% 4 2 2" xfId="327"/>
    <cellStyle name="Accent2 - 40% 4 3" xfId="766"/>
    <cellStyle name="Accent2 - 40% 5" xfId="94"/>
    <cellStyle name="Accent2 - 60%" xfId="21"/>
    <cellStyle name="Accent2 - 60% 2" xfId="246"/>
    <cellStyle name="Accent2 - 60% 2 2" xfId="767"/>
    <cellStyle name="Accent2 - 60% 2 2 2" xfId="768"/>
    <cellStyle name="Accent2 - 60% 2 3" xfId="496"/>
    <cellStyle name="Accent2 - 60% 3" xfId="769"/>
    <cellStyle name="Accent2 - 60% 3 2" xfId="770"/>
    <cellStyle name="Accent2 - 60% 3 2 2" xfId="598"/>
    <cellStyle name="Accent2 - 60% 3 3" xfId="771"/>
    <cellStyle name="Accent2 - 60% 4" xfId="772"/>
    <cellStyle name="Accent2 10" xfId="376"/>
    <cellStyle name="Accent2 10 2" xfId="526"/>
    <cellStyle name="Accent2 11" xfId="382"/>
    <cellStyle name="Accent2 11 2" xfId="773"/>
    <cellStyle name="Accent2 12" xfId="388"/>
    <cellStyle name="Accent2 2" xfId="775"/>
    <cellStyle name="Accent2 2 2" xfId="685"/>
    <cellStyle name="Accent2 2 2 2" xfId="689"/>
    <cellStyle name="Accent2 2 3" xfId="776"/>
    <cellStyle name="Accent2 3" xfId="778"/>
    <cellStyle name="Accent2 3 2" xfId="765"/>
    <cellStyle name="Accent2 3 2 2" xfId="779"/>
    <cellStyle name="Accent2 3 3" xfId="783"/>
    <cellStyle name="Accent2 4" xfId="784"/>
    <cellStyle name="Accent2 4 2" xfId="786"/>
    <cellStyle name="Accent2 4 2 2" xfId="788"/>
    <cellStyle name="Accent2 4 3" xfId="790"/>
    <cellStyle name="Accent2 5" xfId="647"/>
    <cellStyle name="Accent2 5 2" xfId="792"/>
    <cellStyle name="Accent2 6" xfId="794"/>
    <cellStyle name="Accent2 6 2" xfId="797"/>
    <cellStyle name="Accent2 7" xfId="799"/>
    <cellStyle name="Accent2 7 2" xfId="801"/>
    <cellStyle name="Accent2 8" xfId="181"/>
    <cellStyle name="Accent2 8 2" xfId="803"/>
    <cellStyle name="Accent2 9" xfId="185"/>
    <cellStyle name="Accent2 9 2" xfId="805"/>
    <cellStyle name="Accent2_Book1" xfId="806"/>
    <cellStyle name="Accent3" xfId="808"/>
    <cellStyle name="Accent3 - 20%" xfId="811"/>
    <cellStyle name="Accent3 - 20% 2" xfId="812"/>
    <cellStyle name="Accent3 - 20% 2 2" xfId="813"/>
    <cellStyle name="Accent3 - 20% 2 2 2" xfId="814"/>
    <cellStyle name="Accent3 - 20% 2 3" xfId="815"/>
    <cellStyle name="Accent3 - 20% 3" xfId="816"/>
    <cellStyle name="Accent3 - 20% 3 2" xfId="817"/>
    <cellStyle name="Accent3 - 20% 3 2 2" xfId="818"/>
    <cellStyle name="Accent3 - 20% 3 3" xfId="819"/>
    <cellStyle name="Accent3 - 20% 4" xfId="821"/>
    <cellStyle name="Accent3 - 20% 4 2" xfId="822"/>
    <cellStyle name="Accent3 - 20% 4 2 2" xfId="823"/>
    <cellStyle name="Accent3 - 20% 4 3" xfId="824"/>
    <cellStyle name="Accent3 - 20% 5" xfId="825"/>
    <cellStyle name="Accent3 - 40%" xfId="827"/>
    <cellStyle name="Accent3 - 40% 2" xfId="829"/>
    <cellStyle name="Accent3 - 40% 2 2" xfId="830"/>
    <cellStyle name="Accent3 - 40% 2 2 2" xfId="831"/>
    <cellStyle name="Accent3 - 40% 2 3" xfId="832"/>
    <cellStyle name="Accent3 - 40% 3" xfId="835"/>
    <cellStyle name="Accent3 - 40% 3 2" xfId="836"/>
    <cellStyle name="Accent3 - 40% 3 2 2" xfId="837"/>
    <cellStyle name="Accent3 - 40% 3 3" xfId="838"/>
    <cellStyle name="Accent3 - 40% 4" xfId="839"/>
    <cellStyle name="Accent3 - 40% 4 2" xfId="840"/>
    <cellStyle name="Accent3 - 40% 4 2 2" xfId="841"/>
    <cellStyle name="Accent3 - 40% 4 3" xfId="843"/>
    <cellStyle name="Accent3 - 40% 5" xfId="844"/>
    <cellStyle name="Accent3 - 60%" xfId="845"/>
    <cellStyle name="Accent3 - 60% 2" xfId="847"/>
    <cellStyle name="Accent3 - 60% 2 2" xfId="849"/>
    <cellStyle name="Accent3 - 60% 2 2 2" xfId="851"/>
    <cellStyle name="Accent3 - 60% 2 3" xfId="854"/>
    <cellStyle name="Accent3 - 60% 3" xfId="725"/>
    <cellStyle name="Accent3 - 60% 3 2" xfId="728"/>
    <cellStyle name="Accent3 - 60% 3 2 2" xfId="513"/>
    <cellStyle name="Accent3 - 60% 3 3" xfId="856"/>
    <cellStyle name="Accent3 - 60% 4" xfId="731"/>
    <cellStyle name="Accent3 10" xfId="858"/>
    <cellStyle name="Accent3 10 2" xfId="859"/>
    <cellStyle name="Accent3 11" xfId="860"/>
    <cellStyle name="Accent3 11 2" xfId="861"/>
    <cellStyle name="Accent3 12" xfId="862"/>
    <cellStyle name="Accent3 2" xfId="863"/>
    <cellStyle name="Accent3 2 2" xfId="866"/>
    <cellStyle name="Accent3 2 2 2" xfId="869"/>
    <cellStyle name="Accent3 2 3" xfId="871"/>
    <cellStyle name="Accent3 3" xfId="874"/>
    <cellStyle name="Accent3 3 2" xfId="877"/>
    <cellStyle name="Accent3 3 2 2" xfId="878"/>
    <cellStyle name="Accent3 3 3" xfId="669"/>
    <cellStyle name="Accent3 4" xfId="722"/>
    <cellStyle name="Accent3 4 2" xfId="879"/>
    <cellStyle name="Accent3 4 2 2" xfId="880"/>
    <cellStyle name="Accent3 4 3" xfId="882"/>
    <cellStyle name="Accent3 5" xfId="883"/>
    <cellStyle name="Accent3 5 2" xfId="542"/>
    <cellStyle name="Accent3 6" xfId="884"/>
    <cellStyle name="Accent3 6 2" xfId="886"/>
    <cellStyle name="Accent3 7" xfId="887"/>
    <cellStyle name="Accent3 7 2" xfId="888"/>
    <cellStyle name="Accent3 8" xfId="889"/>
    <cellStyle name="Accent3 8 2" xfId="890"/>
    <cellStyle name="Accent3 9" xfId="891"/>
    <cellStyle name="Accent3 9 2" xfId="893"/>
    <cellStyle name="Accent3_Book1" xfId="896"/>
    <cellStyle name="Accent4" xfId="898"/>
    <cellStyle name="Accent4 - 20%" xfId="900"/>
    <cellStyle name="Accent4 - 20% 2" xfId="903"/>
    <cellStyle name="Accent4 - 20% 2 2" xfId="904"/>
    <cellStyle name="Accent4 - 20% 2 2 2" xfId="905"/>
    <cellStyle name="Accent4 - 20% 2 3" xfId="907"/>
    <cellStyle name="Accent4 - 20% 3" xfId="908"/>
    <cellStyle name="Accent4 - 20% 3 2" xfId="909"/>
    <cellStyle name="Accent4 - 20% 3 2 2" xfId="911"/>
    <cellStyle name="Accent4 - 20% 3 3" xfId="913"/>
    <cellStyle name="Accent4 - 20% 4" xfId="916"/>
    <cellStyle name="Accent4 - 20% 4 2" xfId="917"/>
    <cellStyle name="Accent4 - 20% 4 2 2" xfId="918"/>
    <cellStyle name="Accent4 - 20% 4 3" xfId="919"/>
    <cellStyle name="Accent4 - 20% 5" xfId="920"/>
    <cellStyle name="Accent4 - 40%" xfId="921"/>
    <cellStyle name="Accent4 - 40% 2" xfId="922"/>
    <cellStyle name="Accent4 - 40% 2 2" xfId="923"/>
    <cellStyle name="Accent4 - 40% 2 2 2" xfId="925"/>
    <cellStyle name="Accent4 - 40% 2 3" xfId="926"/>
    <cellStyle name="Accent4 - 40% 3" xfId="927"/>
    <cellStyle name="Accent4 - 40% 3 2" xfId="928"/>
    <cellStyle name="Accent4 - 40% 3 2 2" xfId="932"/>
    <cellStyle name="Accent4 - 40% 3 3" xfId="936"/>
    <cellStyle name="Accent4 - 40% 4" xfId="941"/>
    <cellStyle name="Accent4 - 40% 4 2" xfId="943"/>
    <cellStyle name="Accent4 - 40% 4 2 2" xfId="945"/>
    <cellStyle name="Accent4 - 40% 4 3" xfId="946"/>
    <cellStyle name="Accent4 - 40% 5" xfId="948"/>
    <cellStyle name="Accent4 - 60%" xfId="949"/>
    <cellStyle name="Accent4 - 60% 2" xfId="952"/>
    <cellStyle name="Accent4 - 60% 2 2" xfId="953"/>
    <cellStyle name="Accent4 - 60% 2 2 2" xfId="955"/>
    <cellStyle name="Accent4 - 60% 2 3" xfId="956"/>
    <cellStyle name="Accent4 - 60% 3" xfId="959"/>
    <cellStyle name="Accent4 - 60% 3 2" xfId="961"/>
    <cellStyle name="Accent4 - 60% 3 2 2" xfId="963"/>
    <cellStyle name="Accent4 - 60% 3 3" xfId="967"/>
    <cellStyle name="Accent4 - 60% 4" xfId="970"/>
    <cellStyle name="Accent4 10" xfId="971"/>
    <cellStyle name="Accent4 10 2" xfId="972"/>
    <cellStyle name="Accent4 11" xfId="973"/>
    <cellStyle name="Accent4 11 2" xfId="974"/>
    <cellStyle name="Accent4 12" xfId="976"/>
    <cellStyle name="Accent4 2" xfId="977"/>
    <cellStyle name="Accent4 2 2" xfId="44"/>
    <cellStyle name="Accent4 2 2 2" xfId="517"/>
    <cellStyle name="Accent4 2 3" xfId="26"/>
    <cellStyle name="Accent4 3" xfId="979"/>
    <cellStyle name="Accent4 3 2" xfId="981"/>
    <cellStyle name="Accent4 3 2 2" xfId="982"/>
    <cellStyle name="Accent4 3 3" xfId="983"/>
    <cellStyle name="Accent4 4" xfId="984"/>
    <cellStyle name="Accent4 4 2" xfId="985"/>
    <cellStyle name="Accent4 4 2 2" xfId="988"/>
    <cellStyle name="Accent4 4 3" xfId="989"/>
    <cellStyle name="Accent4 5" xfId="990"/>
    <cellStyle name="Accent4 5 2" xfId="993"/>
    <cellStyle name="Accent4 6" xfId="997"/>
    <cellStyle name="Accent4 6 2" xfId="1003"/>
    <cellStyle name="Accent4 7" xfId="1005"/>
    <cellStyle name="Accent4 7 2" xfId="1007"/>
    <cellStyle name="Accent4 8" xfId="1009"/>
    <cellStyle name="Accent4 8 2" xfId="1010"/>
    <cellStyle name="Accent4 9" xfId="1012"/>
    <cellStyle name="Accent4 9 2" xfId="1014"/>
    <cellStyle name="Accent4_Book1" xfId="964"/>
    <cellStyle name="Accent5" xfId="1015"/>
    <cellStyle name="Accent5 - 20%" xfId="1017"/>
    <cellStyle name="Accent5 - 20% 2" xfId="1018"/>
    <cellStyle name="Accent5 - 20% 2 2" xfId="1020"/>
    <cellStyle name="Accent5 - 20% 2 2 2" xfId="1023"/>
    <cellStyle name="Accent5 - 20% 2 3" xfId="1026"/>
    <cellStyle name="Accent5 - 20% 3" xfId="1031"/>
    <cellStyle name="Accent5 - 20% 3 2" xfId="1032"/>
    <cellStyle name="Accent5 - 20% 3 2 2" xfId="1033"/>
    <cellStyle name="Accent5 - 20% 3 3" xfId="1034"/>
    <cellStyle name="Accent5 - 20% 4" xfId="1037"/>
    <cellStyle name="Accent5 - 20% 4 2" xfId="1038"/>
    <cellStyle name="Accent5 - 20% 4 2 2" xfId="1040"/>
    <cellStyle name="Accent5 - 20% 4 3" xfId="1041"/>
    <cellStyle name="Accent5 - 20% 5" xfId="1043"/>
    <cellStyle name="Accent5 - 40%" xfId="1044"/>
    <cellStyle name="Accent5 - 40% 2" xfId="1045"/>
    <cellStyle name="Accent5 - 40% 2 2" xfId="1047"/>
    <cellStyle name="Accent5 - 40% 2 2 2" xfId="1050"/>
    <cellStyle name="Accent5 - 40% 2 3" xfId="1053"/>
    <cellStyle name="Accent5 - 40% 3" xfId="1057"/>
    <cellStyle name="Accent5 - 40% 3 2" xfId="1059"/>
    <cellStyle name="Accent5 - 40% 3 2 2" xfId="1060"/>
    <cellStyle name="Accent5 - 40% 3 3" xfId="1062"/>
    <cellStyle name="Accent5 - 40% 4" xfId="499"/>
    <cellStyle name="Accent5 - 40% 4 2" xfId="1063"/>
    <cellStyle name="Accent5 - 40% 4 2 2" xfId="1065"/>
    <cellStyle name="Accent5 - 40% 4 3" xfId="1068"/>
    <cellStyle name="Accent5 - 40% 5" xfId="1069"/>
    <cellStyle name="Accent5 - 60%" xfId="1072"/>
    <cellStyle name="Accent5 - 60% 2" xfId="1073"/>
    <cellStyle name="Accent5 - 60% 2 2" xfId="1074"/>
    <cellStyle name="Accent5 - 60% 2 2 2" xfId="1075"/>
    <cellStyle name="Accent5 - 60% 2 3" xfId="18"/>
    <cellStyle name="Accent5 - 60% 3" xfId="1076"/>
    <cellStyle name="Accent5 - 60% 3 2" xfId="1077"/>
    <cellStyle name="Accent5 - 60% 3 2 2" xfId="1079"/>
    <cellStyle name="Accent5 - 60% 3 3" xfId="1081"/>
    <cellStyle name="Accent5 - 60% 4" xfId="342"/>
    <cellStyle name="Accent5 10" xfId="1082"/>
    <cellStyle name="Accent5 10 2" xfId="588"/>
    <cellStyle name="Accent5 11" xfId="1084"/>
    <cellStyle name="Accent5 11 2" xfId="1085"/>
    <cellStyle name="Accent5 12" xfId="954"/>
    <cellStyle name="Accent5 2" xfId="113"/>
    <cellStyle name="Accent5 2 2" xfId="1087"/>
    <cellStyle name="Accent5 2 2 2" xfId="1088"/>
    <cellStyle name="Accent5 2 3" xfId="1089"/>
    <cellStyle name="Accent5 3" xfId="1090"/>
    <cellStyle name="Accent5 3 2" xfId="1091"/>
    <cellStyle name="Accent5 3 2 2" xfId="1093"/>
    <cellStyle name="Accent5 3 3" xfId="1094"/>
    <cellStyle name="Accent5 4" xfId="1095"/>
    <cellStyle name="Accent5 4 2" xfId="1096"/>
    <cellStyle name="Accent5 4 2 2" xfId="1099"/>
    <cellStyle name="Accent5 4 3" xfId="1102"/>
    <cellStyle name="Accent5 5" xfId="1106"/>
    <cellStyle name="Accent5 5 2" xfId="1109"/>
    <cellStyle name="Accent5 6" xfId="1112"/>
    <cellStyle name="Accent5 6 2" xfId="1116"/>
    <cellStyle name="Accent5 7" xfId="1117"/>
    <cellStyle name="Accent5 7 2" xfId="1118"/>
    <cellStyle name="Accent5 8" xfId="1119"/>
    <cellStyle name="Accent5 8 2" xfId="1120"/>
    <cellStyle name="Accent5 9" xfId="1121"/>
    <cellStyle name="Accent5 9 2" xfId="1123"/>
    <cellStyle name="Accent5_Book1" xfId="1127"/>
    <cellStyle name="Accent6" xfId="1128"/>
    <cellStyle name="Accent6 - 20%" xfId="1129"/>
    <cellStyle name="Accent6 - 20% 2" xfId="1131"/>
    <cellStyle name="Accent6 - 20% 2 2" xfId="1133"/>
    <cellStyle name="Accent6 - 20% 2 2 2" xfId="1135"/>
    <cellStyle name="Accent6 - 20% 2 3" xfId="1136"/>
    <cellStyle name="Accent6 - 20% 3" xfId="573"/>
    <cellStyle name="Accent6 - 20% 3 2" xfId="1138"/>
    <cellStyle name="Accent6 - 20% 3 2 2" xfId="1139"/>
    <cellStyle name="Accent6 - 20% 3 3" xfId="1140"/>
    <cellStyle name="Accent6 - 20% 4" xfId="1141"/>
    <cellStyle name="Accent6 - 20% 4 2" xfId="1143"/>
    <cellStyle name="Accent6 - 20% 4 2 2" xfId="1145"/>
    <cellStyle name="Accent6 - 20% 4 3" xfId="807"/>
    <cellStyle name="Accent6 - 20% 5" xfId="1146"/>
    <cellStyle name="Accent6 - 40%" xfId="1148"/>
    <cellStyle name="Accent6 - 40% 2" xfId="1149"/>
    <cellStyle name="Accent6 - 40% 2 2" xfId="1151"/>
    <cellStyle name="Accent6 - 40% 2 2 2" xfId="1153"/>
    <cellStyle name="Accent6 - 40% 2 3" xfId="1155"/>
    <cellStyle name="Accent6 - 40% 3" xfId="143"/>
    <cellStyle name="Accent6 - 40% 3 2" xfId="100"/>
    <cellStyle name="Accent6 - 40% 3 2 2" xfId="256"/>
    <cellStyle name="Accent6 - 40% 3 3" xfId="1156"/>
    <cellStyle name="Accent6 - 40% 4" xfId="1157"/>
    <cellStyle name="Accent6 - 40% 4 2" xfId="1158"/>
    <cellStyle name="Accent6 - 40% 4 2 2" xfId="1159"/>
    <cellStyle name="Accent6 - 40% 4 3" xfId="965"/>
    <cellStyle name="Accent6 - 40% 5" xfId="1160"/>
    <cellStyle name="Accent6 - 60%" xfId="1161"/>
    <cellStyle name="Accent6 - 60% 2" xfId="1162"/>
    <cellStyle name="Accent6 - 60% 2 2" xfId="389"/>
    <cellStyle name="Accent6 - 60% 2 2 2" xfId="393"/>
    <cellStyle name="Accent6 - 60% 2 3" xfId="1163"/>
    <cellStyle name="Accent6 - 60% 3" xfId="1164"/>
    <cellStyle name="Accent6 - 60% 3 2" xfId="1168"/>
    <cellStyle name="Accent6 - 60% 3 2 2" xfId="1172"/>
    <cellStyle name="Accent6 - 60% 3 3" xfId="1173"/>
    <cellStyle name="Accent6 - 60% 4" xfId="1174"/>
    <cellStyle name="Accent6 10" xfId="107"/>
    <cellStyle name="Accent6 10 2" xfId="1179"/>
    <cellStyle name="Accent6 11" xfId="120"/>
    <cellStyle name="Accent6 11 2" xfId="1181"/>
    <cellStyle name="Accent6 12" xfId="133"/>
    <cellStyle name="Accent6 2" xfId="1183"/>
    <cellStyle name="Accent6 2 2" xfId="1184"/>
    <cellStyle name="Accent6 2 2 2" xfId="1186"/>
    <cellStyle name="Accent6 2 3" xfId="1187"/>
    <cellStyle name="Accent6 3" xfId="1188"/>
    <cellStyle name="Accent6 3 2" xfId="1189"/>
    <cellStyle name="Accent6 3 2 2" xfId="1191"/>
    <cellStyle name="Accent6 3 3" xfId="1193"/>
    <cellStyle name="Accent6 4" xfId="1195"/>
    <cellStyle name="Accent6 4 2" xfId="1196"/>
    <cellStyle name="Accent6 4 2 2" xfId="1197"/>
    <cellStyle name="Accent6 4 3" xfId="1199"/>
    <cellStyle name="Accent6 5" xfId="1200"/>
    <cellStyle name="Accent6 5 2" xfId="1201"/>
    <cellStyle name="Accent6 6" xfId="1202"/>
    <cellStyle name="Accent6 6 2" xfId="1205"/>
    <cellStyle name="Accent6 7" xfId="1207"/>
    <cellStyle name="Accent6 7 2" xfId="1208"/>
    <cellStyle name="Accent6 8" xfId="1210"/>
    <cellStyle name="Accent6 8 2" xfId="1212"/>
    <cellStyle name="Accent6 9" xfId="1215"/>
    <cellStyle name="Accent6 9 2" xfId="1217"/>
    <cellStyle name="Accent6_Book1" xfId="1218"/>
    <cellStyle name="args.style" xfId="1219"/>
    <cellStyle name="args.style 2" xfId="1221"/>
    <cellStyle name="args.style 3" xfId="562"/>
    <cellStyle name="args.style 4" xfId="391"/>
    <cellStyle name="Bad" xfId="1225"/>
    <cellStyle name="Bad 2" xfId="1228"/>
    <cellStyle name="Bad 2 2" xfId="1231"/>
    <cellStyle name="Bad 2 2 2" xfId="1234"/>
    <cellStyle name="Bad 2 3" xfId="1237"/>
    <cellStyle name="Bad 3" xfId="1238"/>
    <cellStyle name="Black" xfId="1242"/>
    <cellStyle name="Black 2" xfId="1243"/>
    <cellStyle name="Black 3" xfId="1244"/>
    <cellStyle name="Black 4" xfId="1245"/>
    <cellStyle name="Border" xfId="1247"/>
    <cellStyle name="Border 10" xfId="1249"/>
    <cellStyle name="Border 2" xfId="1250"/>
    <cellStyle name="Border 2 2" xfId="1252"/>
    <cellStyle name="Border 2 2 2" xfId="1253"/>
    <cellStyle name="Border 2 2 2 2" xfId="1255"/>
    <cellStyle name="Border 2 2 3" xfId="1257"/>
    <cellStyle name="Border 2 3" xfId="1258"/>
    <cellStyle name="Border 2 3 2" xfId="1259"/>
    <cellStyle name="Border 2 3 2 2" xfId="36"/>
    <cellStyle name="Border 2 3 3" xfId="1260"/>
    <cellStyle name="Border 2 4" xfId="1261"/>
    <cellStyle name="Border 2 4 2" xfId="535"/>
    <cellStyle name="Border 2 5" xfId="1263"/>
    <cellStyle name="Border 3" xfId="1264"/>
    <cellStyle name="Border 3 2" xfId="1265"/>
    <cellStyle name="Border 3 2 2" xfId="1267"/>
    <cellStyle name="Border 3 2 2 2" xfId="260"/>
    <cellStyle name="Border 3 2 3" xfId="1269"/>
    <cellStyle name="Border 3 3" xfId="1272"/>
    <cellStyle name="Border 3 3 2" xfId="1273"/>
    <cellStyle name="Border 3 3 2 2" xfId="1274"/>
    <cellStyle name="Border 3 3 3" xfId="1275"/>
    <cellStyle name="Border 3 4" xfId="1066"/>
    <cellStyle name="Border 3 4 2" xfId="132"/>
    <cellStyle name="Border 3 5" xfId="1277"/>
    <cellStyle name="Border 4" xfId="1278"/>
    <cellStyle name="Border 4 2" xfId="1279"/>
    <cellStyle name="Border 4 2 2" xfId="1280"/>
    <cellStyle name="Border 4 2 2 2" xfId="1281"/>
    <cellStyle name="Border 4 2 3" xfId="1283"/>
    <cellStyle name="Border 4 3" xfId="1286"/>
    <cellStyle name="Border 4 3 2" xfId="1287"/>
    <cellStyle name="Border 4 3 2 2" xfId="1288"/>
    <cellStyle name="Border 4 3 3" xfId="1289"/>
    <cellStyle name="Border 4 4" xfId="1290"/>
    <cellStyle name="Border 4 4 2" xfId="1291"/>
    <cellStyle name="Border 4 5" xfId="1292"/>
    <cellStyle name="Border 5" xfId="1293"/>
    <cellStyle name="Border 5 2" xfId="1294"/>
    <cellStyle name="Border 5 2 2" xfId="354"/>
    <cellStyle name="Border 5 2 2 2" xfId="1295"/>
    <cellStyle name="Border 5 2 3" xfId="1296"/>
    <cellStyle name="Border 5 3" xfId="1297"/>
    <cellStyle name="Border 5 3 2" xfId="1298"/>
    <cellStyle name="Border 5 3 2 2" xfId="1300"/>
    <cellStyle name="Border 5 3 3" xfId="1302"/>
    <cellStyle name="Border 5 4" xfId="1303"/>
    <cellStyle name="Border 5 4 2" xfId="365"/>
    <cellStyle name="Border 5 5" xfId="1304"/>
    <cellStyle name="Border 6" xfId="1306"/>
    <cellStyle name="Border 6 2" xfId="1307"/>
    <cellStyle name="Border 6 2 2" xfId="1308"/>
    <cellStyle name="Border 6 3" xfId="1311"/>
    <cellStyle name="Border 7" xfId="1312"/>
    <cellStyle name="Border 7 2" xfId="1313"/>
    <cellStyle name="Border 7 2 2" xfId="497"/>
    <cellStyle name="Border 7 3" xfId="1316"/>
    <cellStyle name="Border 8" xfId="1317"/>
    <cellStyle name="Border 8 2" xfId="1318"/>
    <cellStyle name="Border 8 2 2" xfId="1320"/>
    <cellStyle name="Border 8 3" xfId="1322"/>
    <cellStyle name="Border 9" xfId="1324"/>
    <cellStyle name="Border 9 2" xfId="1325"/>
    <cellStyle name="Calc Currency (0)" xfId="1327"/>
    <cellStyle name="Calc Currency (0) 2" xfId="1329"/>
    <cellStyle name="Calc Currency (0) 3" xfId="1331"/>
    <cellStyle name="Calc Currency (0) 4" xfId="1332"/>
    <cellStyle name="Calculation" xfId="1333"/>
    <cellStyle name="Calculation 2" xfId="1334"/>
    <cellStyle name="Calculation 2 2" xfId="1335"/>
    <cellStyle name="Calculation 2 3" xfId="1336"/>
    <cellStyle name="Calculation 2 4" xfId="141"/>
    <cellStyle name="Calculation 3" xfId="1337"/>
    <cellStyle name="Calculation 4" xfId="1338"/>
    <cellStyle name="Check Cell" xfId="407"/>
    <cellStyle name="Check Cell 2" xfId="1339"/>
    <cellStyle name="Check Cell 2 2" xfId="1341"/>
    <cellStyle name="Check Cell 2 2 2" xfId="1142"/>
    <cellStyle name="Check Cell 2 2 2 2" xfId="1144"/>
    <cellStyle name="Check Cell 2 2 3" xfId="1147"/>
    <cellStyle name="Check Cell 2 3" xfId="1343"/>
    <cellStyle name="Check Cell 2 3 2" xfId="1345"/>
    <cellStyle name="Check Cell 2 4" xfId="1349"/>
    <cellStyle name="Check Cell 3" xfId="1350"/>
    <cellStyle name="Check Cell 3 2" xfId="1353"/>
    <cellStyle name="Check Cell 4" xfId="1354"/>
    <cellStyle name="ColLevel_0" xfId="1330"/>
    <cellStyle name="Comma [0]" xfId="1355"/>
    <cellStyle name="Comma [0] 2" xfId="1357"/>
    <cellStyle name="Comma [0] 2 2" xfId="1359"/>
    <cellStyle name="Comma [0] 3" xfId="20"/>
    <cellStyle name="Comma [0] 3 2" xfId="244"/>
    <cellStyle name="Comma [0] 4" xfId="1362"/>
    <cellStyle name="Comma [0] 4 2" xfId="1363"/>
    <cellStyle name="Comma [0] 5" xfId="1364"/>
    <cellStyle name="comma zerodec" xfId="1365"/>
    <cellStyle name="comma zerodec 2" xfId="1367"/>
    <cellStyle name="comma zerodec 3" xfId="1368"/>
    <cellStyle name="comma zerodec 4" xfId="642"/>
    <cellStyle name="Comma_!!!GO" xfId="1369"/>
    <cellStyle name="comma-d" xfId="351"/>
    <cellStyle name="comma-d 2" xfId="148"/>
    <cellStyle name="comma-d 3" xfId="1370"/>
    <cellStyle name="comma-d 4" xfId="1371"/>
    <cellStyle name="Currency [0]" xfId="1372"/>
    <cellStyle name="Currency [0] 2" xfId="1373"/>
    <cellStyle name="Currency [0] 2 2" xfId="1013"/>
    <cellStyle name="Currency [0] 3" xfId="1374"/>
    <cellStyle name="Currency [0] 3 2" xfId="1122"/>
    <cellStyle name="Currency [0] 4" xfId="1375"/>
    <cellStyle name="Currency [0] 4 2" xfId="1216"/>
    <cellStyle name="Currency [0] 5" xfId="1376"/>
    <cellStyle name="Currency_!!!GO" xfId="1377"/>
    <cellStyle name="Currency1" xfId="1378"/>
    <cellStyle name="Currency1 2" xfId="1380"/>
    <cellStyle name="Currency1 3" xfId="1382"/>
    <cellStyle name="Currency1 4" xfId="1383"/>
    <cellStyle name="Date" xfId="1385"/>
    <cellStyle name="Date 2" xfId="1387"/>
    <cellStyle name="Date 3" xfId="110"/>
    <cellStyle name="Date 4" xfId="123"/>
    <cellStyle name="Dezimal [0]_laroux" xfId="1388"/>
    <cellStyle name="Dezimal_laroux" xfId="1391"/>
    <cellStyle name="Dollar (zero dec)" xfId="1394"/>
    <cellStyle name="Dollar (zero dec) 2" xfId="1396"/>
    <cellStyle name="Dollar (zero dec) 3" xfId="1398"/>
    <cellStyle name="Dollar (zero dec) 4" xfId="1400"/>
    <cellStyle name="Explanatory Text" xfId="1401"/>
    <cellStyle name="Explanatory Text 2" xfId="1403"/>
    <cellStyle name="Explanatory Text 2 2" xfId="1404"/>
    <cellStyle name="Explanatory Text 2 2 2" xfId="1405"/>
    <cellStyle name="Explanatory Text 2 3" xfId="1406"/>
    <cellStyle name="Explanatory Text 3" xfId="1407"/>
    <cellStyle name="e鯪9Y_x000b_" xfId="1409"/>
    <cellStyle name="e鯪9Y_x000b_ 2" xfId="1411"/>
    <cellStyle name="e鯪9Y_x005f_x000b_" xfId="1413"/>
    <cellStyle name="Fixed" xfId="1415"/>
    <cellStyle name="Fixed 2" xfId="1419"/>
    <cellStyle name="Fixed 3" xfId="1421"/>
    <cellStyle name="Fixed 4" xfId="1422"/>
    <cellStyle name="Followed Hyperlink_AheadBehind.xls Chart 23" xfId="1070"/>
    <cellStyle name="Good" xfId="1424"/>
    <cellStyle name="Good 2" xfId="1427"/>
    <cellStyle name="Good 2 2" xfId="1431"/>
    <cellStyle name="Good 2 2 2" xfId="1434"/>
    <cellStyle name="Good 2 3" xfId="1124"/>
    <cellStyle name="Good 3" xfId="1437"/>
    <cellStyle name="Good 3 2" xfId="1439"/>
    <cellStyle name="Good 3 2 2" xfId="1441"/>
    <cellStyle name="Good 3 3" xfId="1442"/>
    <cellStyle name="Good 4" xfId="1444"/>
    <cellStyle name="Grey" xfId="1446"/>
    <cellStyle name="Grey 2" xfId="1447"/>
    <cellStyle name="Grey 3" xfId="1448"/>
    <cellStyle name="Grey 4" xfId="1449"/>
    <cellStyle name="Header1" xfId="1451"/>
    <cellStyle name="Header1 2" xfId="1453"/>
    <cellStyle name="Header2" xfId="1455"/>
    <cellStyle name="Header2 2" xfId="1456"/>
    <cellStyle name="Header2 2 2" xfId="1457"/>
    <cellStyle name="Header2 2 2 2" xfId="1458"/>
    <cellStyle name="Header2 2 2 3" xfId="1459"/>
    <cellStyle name="Header2 2 3" xfId="1460"/>
    <cellStyle name="Header2 2 3 2" xfId="1461"/>
    <cellStyle name="Header2 2 3 3" xfId="1464"/>
    <cellStyle name="Header2 2 4" xfId="1466"/>
    <cellStyle name="Header2 2 5" xfId="1467"/>
    <cellStyle name="Header2 3" xfId="1468"/>
    <cellStyle name="Header2 3 2" xfId="1470"/>
    <cellStyle name="Header2 3 2 2" xfId="1471"/>
    <cellStyle name="Header2 3 2 3" xfId="1472"/>
    <cellStyle name="Header2 3 3" xfId="1473"/>
    <cellStyle name="Header2 3 3 2" xfId="430"/>
    <cellStyle name="Header2 3 3 3" xfId="1474"/>
    <cellStyle name="Header2 3 4" xfId="1475"/>
    <cellStyle name="Header2 3 5" xfId="1478"/>
    <cellStyle name="Header2 4" xfId="1479"/>
    <cellStyle name="Header2 4 2" xfId="1482"/>
    <cellStyle name="Header2 4 3" xfId="1485"/>
    <cellStyle name="Header2 5" xfId="1486"/>
    <cellStyle name="Header2 5 2" xfId="1489"/>
    <cellStyle name="Header2 5 3" xfId="1490"/>
    <cellStyle name="Header2 6" xfId="1492"/>
    <cellStyle name="Header2 7" xfId="1495"/>
    <cellStyle name="Heading 1" xfId="1497"/>
    <cellStyle name="Heading 1 2" xfId="1499"/>
    <cellStyle name="Heading 1 2 2" xfId="1501"/>
    <cellStyle name="Heading 2" xfId="1502"/>
    <cellStyle name="Heading 2 2" xfId="491"/>
    <cellStyle name="Heading 2 2 2" xfId="1504"/>
    <cellStyle name="Heading 2 2 2 2" xfId="1505"/>
    <cellStyle name="Heading 2 2 3" xfId="417"/>
    <cellStyle name="Heading 2 3" xfId="1506"/>
    <cellStyle name="Heading 3" xfId="1507"/>
    <cellStyle name="Heading 3 2" xfId="95"/>
    <cellStyle name="Heading 3 2 2" xfId="468"/>
    <cellStyle name="Heading 4" xfId="1508"/>
    <cellStyle name="Heading 4 2" xfId="1509"/>
    <cellStyle name="Heading 4 2 2" xfId="1510"/>
    <cellStyle name="HEADING1" xfId="1048"/>
    <cellStyle name="HEADING1 2" xfId="1051"/>
    <cellStyle name="HEADING1 3" xfId="367"/>
    <cellStyle name="HEADING1 4" xfId="1511"/>
    <cellStyle name="HEADING2" xfId="1054"/>
    <cellStyle name="HEADING2 2" xfId="1512"/>
    <cellStyle name="HEADING2 3" xfId="1514"/>
    <cellStyle name="HEADING2 4" xfId="1516"/>
    <cellStyle name="Hyperlink_AheadBehind.xls Chart 23" xfId="1517"/>
    <cellStyle name="Input" xfId="1520"/>
    <cellStyle name="Input [yellow]" xfId="1521"/>
    <cellStyle name="Input [yellow] 2" xfId="1525"/>
    <cellStyle name="Input [yellow] 2 2" xfId="1530"/>
    <cellStyle name="Input [yellow] 2 2 2" xfId="1532"/>
    <cellStyle name="Input [yellow] 2 3" xfId="1533"/>
    <cellStyle name="Input [yellow] 2 3 2" xfId="1534"/>
    <cellStyle name="Input [yellow] 2 4" xfId="1535"/>
    <cellStyle name="Input [yellow] 3" xfId="780"/>
    <cellStyle name="Input [yellow] 3 2" xfId="1536"/>
    <cellStyle name="Input [yellow] 3 2 2" xfId="1537"/>
    <cellStyle name="Input [yellow] 3 3" xfId="1538"/>
    <cellStyle name="Input [yellow] 3 3 2" xfId="1540"/>
    <cellStyle name="Input [yellow] 3 4" xfId="1542"/>
    <cellStyle name="Input [yellow] 4" xfId="1544"/>
    <cellStyle name="Input [yellow] 4 2" xfId="1546"/>
    <cellStyle name="Input [yellow] 5" xfId="747"/>
    <cellStyle name="Input [yellow] 5 2" xfId="1548"/>
    <cellStyle name="Input [yellow] 6" xfId="1550"/>
    <cellStyle name="Input [yellow] 6 2" xfId="1551"/>
    <cellStyle name="Input [yellow] 7" xfId="1553"/>
    <cellStyle name="Input 10" xfId="1554"/>
    <cellStyle name="Input 10 2" xfId="1555"/>
    <cellStyle name="Input 11" xfId="1556"/>
    <cellStyle name="Input 11 2" xfId="1557"/>
    <cellStyle name="Input 12" xfId="533"/>
    <cellStyle name="Input 2" xfId="1558"/>
    <cellStyle name="Input 2 2" xfId="1559"/>
    <cellStyle name="Input 2 2 2" xfId="1560"/>
    <cellStyle name="Input 2 3" xfId="1561"/>
    <cellStyle name="Input 2 3 2" xfId="1562"/>
    <cellStyle name="Input 2 4" xfId="1563"/>
    <cellStyle name="Input 2 4 2" xfId="1564"/>
    <cellStyle name="Input 2 5" xfId="1565"/>
    <cellStyle name="Input 3" xfId="1566"/>
    <cellStyle name="Input 3 2" xfId="1567"/>
    <cellStyle name="Input 3 2 2" xfId="1568"/>
    <cellStyle name="Input 3 3" xfId="1569"/>
    <cellStyle name="Input 3 3 2" xfId="1572"/>
    <cellStyle name="Input 3 4" xfId="1573"/>
    <cellStyle name="Input 3 4 2" xfId="1576"/>
    <cellStyle name="Input 3 5" xfId="1579"/>
    <cellStyle name="Input 4" xfId="1580"/>
    <cellStyle name="Input 4 2" xfId="1581"/>
    <cellStyle name="Input 4 2 2" xfId="1583"/>
    <cellStyle name="Input 4 3" xfId="1585"/>
    <cellStyle name="Input 4 3 2" xfId="1587"/>
    <cellStyle name="Input 4 4" xfId="1588"/>
    <cellStyle name="Input 4 4 2" xfId="1590"/>
    <cellStyle name="Input 4 5" xfId="1592"/>
    <cellStyle name="Input 5" xfId="1593"/>
    <cellStyle name="Input 5 2" xfId="1594"/>
    <cellStyle name="Input 6" xfId="1596"/>
    <cellStyle name="Input 6 2" xfId="1597"/>
    <cellStyle name="Input 7" xfId="1598"/>
    <cellStyle name="Input 7 2" xfId="272"/>
    <cellStyle name="Input 8" xfId="1600"/>
    <cellStyle name="Input 8 2" xfId="1601"/>
    <cellStyle name="Input 9" xfId="1603"/>
    <cellStyle name="Input 9 2" xfId="1604"/>
    <cellStyle name="Input Cells" xfId="1605"/>
    <cellStyle name="Input Cells 2" xfId="1606"/>
    <cellStyle name="Input Cells 3" xfId="1607"/>
    <cellStyle name="Input Cells 4" xfId="1608"/>
    <cellStyle name="Input_Book1" xfId="1609"/>
    <cellStyle name="Linked Cell" xfId="1610"/>
    <cellStyle name="Linked Cell 2" xfId="1612"/>
    <cellStyle name="Linked Cell 2 2" xfId="1613"/>
    <cellStyle name="Linked Cells" xfId="298"/>
    <cellStyle name="Linked Cells 2" xfId="833"/>
    <cellStyle name="Linked Cells 3" xfId="1614"/>
    <cellStyle name="Linked Cells 4" xfId="1616"/>
    <cellStyle name="Millares [0]_96 Risk" xfId="1618"/>
    <cellStyle name="Millares_96 Risk" xfId="1619"/>
    <cellStyle name="Milliers [0]_!!!GO" xfId="1621"/>
    <cellStyle name="Milliers_!!!GO" xfId="1623"/>
    <cellStyle name="Moneda [0]_96 Risk" xfId="1625"/>
    <cellStyle name="Moneda_96 Risk" xfId="1626"/>
    <cellStyle name="Mon閠aire [0]_!!!GO" xfId="1627"/>
    <cellStyle name="Mon閠aire_!!!GO" xfId="1628"/>
    <cellStyle name="Neutral" xfId="1629"/>
    <cellStyle name="Neutral 2" xfId="477"/>
    <cellStyle name="Neutral 2 2" xfId="1630"/>
    <cellStyle name="New Times Roman" xfId="1631"/>
    <cellStyle name="New Times Roman 2" xfId="828"/>
    <cellStyle name="New Times Roman 3" xfId="1632"/>
    <cellStyle name="New Times Roman 4" xfId="1634"/>
    <cellStyle name="no dec" xfId="1346"/>
    <cellStyle name="no dec 2" xfId="1635"/>
    <cellStyle name="no dec 2 2" xfId="1637"/>
    <cellStyle name="no dec 2 2 2" xfId="1638"/>
    <cellStyle name="no dec 2 3" xfId="1639"/>
    <cellStyle name="no dec 3" xfId="1641"/>
    <cellStyle name="no dec 3 2" xfId="1642"/>
    <cellStyle name="no dec 3 2 2" xfId="1643"/>
    <cellStyle name="no dec 3 3" xfId="1645"/>
    <cellStyle name="no dec 4" xfId="1646"/>
    <cellStyle name="no dec 4 2" xfId="1480"/>
    <cellStyle name="no dec 4 2 2" xfId="1483"/>
    <cellStyle name="no dec 4 3" xfId="1487"/>
    <cellStyle name="no dec 5" xfId="1648"/>
    <cellStyle name="no dec 5 2" xfId="1650"/>
    <cellStyle name="no dec 6" xfId="1652"/>
    <cellStyle name="Non défini" xfId="1654"/>
    <cellStyle name="Non défini 2" xfId="1655"/>
    <cellStyle name="Non défini 3" xfId="1656"/>
    <cellStyle name="Non défini 4" xfId="1657"/>
    <cellStyle name="Norma,_laroux_4_营业在建 (2)_E21" xfId="695"/>
    <cellStyle name="Normal - Style1" xfId="610"/>
    <cellStyle name="Normal - Style1 2" xfId="613"/>
    <cellStyle name="Normal - Style1 3" xfId="618"/>
    <cellStyle name="Normal - Style1 4" xfId="615"/>
    <cellStyle name="Normal_!!!GO" xfId="1659"/>
    <cellStyle name="Note" xfId="1661"/>
    <cellStyle name="Note 2" xfId="1662"/>
    <cellStyle name="Note 2 2" xfId="1664"/>
    <cellStyle name="Note 2 2 2" xfId="1665"/>
    <cellStyle name="Note 2 2 3" xfId="1667"/>
    <cellStyle name="Note 2 3" xfId="1668"/>
    <cellStyle name="Note 2 3 2" xfId="1669"/>
    <cellStyle name="Note 2 3 3" xfId="1670"/>
    <cellStyle name="Note 2 4" xfId="1134"/>
    <cellStyle name="Note 2 5" xfId="1137"/>
    <cellStyle name="Note 3" xfId="1671"/>
    <cellStyle name="Note 3 2" xfId="1672"/>
    <cellStyle name="Note 3 3" xfId="1673"/>
    <cellStyle name="Note 4" xfId="1674"/>
    <cellStyle name="Note 4 2" xfId="1675"/>
    <cellStyle name="Note 4 3" xfId="1676"/>
    <cellStyle name="Note 5" xfId="1677"/>
    <cellStyle name="Note 5 2" xfId="777"/>
    <cellStyle name="Note 5 3" xfId="1678"/>
    <cellStyle name="Note 6" xfId="1679"/>
    <cellStyle name="Note 7" xfId="1680"/>
    <cellStyle name="Output" xfId="1681"/>
    <cellStyle name="Output 2" xfId="1683"/>
    <cellStyle name="Output 2 2" xfId="1684"/>
    <cellStyle name="Output 2 2 2" xfId="1686"/>
    <cellStyle name="Output 2 3" xfId="1689"/>
    <cellStyle name="Output 2 3 2" xfId="1692"/>
    <cellStyle name="Output 2 4" xfId="1696"/>
    <cellStyle name="Output 2 4 2" xfId="1699"/>
    <cellStyle name="Output 2 5" xfId="1702"/>
    <cellStyle name="Output 3" xfId="1705"/>
    <cellStyle name="Output 3 2" xfId="1706"/>
    <cellStyle name="Output 4" xfId="1707"/>
    <cellStyle name="Output 4 2" xfId="1709"/>
    <cellStyle name="Output 5" xfId="1712"/>
    <cellStyle name="per.style" xfId="672"/>
    <cellStyle name="per.style 2" xfId="674"/>
    <cellStyle name="per.style 3" xfId="683"/>
    <cellStyle name="per.style 4" xfId="1714"/>
    <cellStyle name="Percent [2]" xfId="1716"/>
    <cellStyle name="Percent [2] 2" xfId="1719"/>
    <cellStyle name="Percent [2] 2 2" xfId="1720"/>
    <cellStyle name="Percent [2] 3" xfId="1721"/>
    <cellStyle name="Percent [2] 3 2" xfId="1722"/>
    <cellStyle name="Percent [2] 4" xfId="1723"/>
    <cellStyle name="Percent [2] 4 2" xfId="1351"/>
    <cellStyle name="Percent [2] 5" xfId="1092"/>
    <cellStyle name="Percent_!!!GO" xfId="1725"/>
    <cellStyle name="Pourcentage_pldt" xfId="1663"/>
    <cellStyle name="PSChar" xfId="1726"/>
    <cellStyle name="PSChar 2" xfId="207"/>
    <cellStyle name="PSChar 2 2" xfId="215"/>
    <cellStyle name="PSChar 3" xfId="1729"/>
    <cellStyle name="PSChar 3 2" xfId="1732"/>
    <cellStyle name="PSChar 4" xfId="1735"/>
    <cellStyle name="PSChar 4 2" xfId="1736"/>
    <cellStyle name="PSChar 5" xfId="1737"/>
    <cellStyle name="PSDate" xfId="1739"/>
    <cellStyle name="PSDate 2" xfId="1740"/>
    <cellStyle name="PSDate 2 2" xfId="77"/>
    <cellStyle name="PSDate 3" xfId="1741"/>
    <cellStyle name="PSDate 3 2" xfId="1742"/>
    <cellStyle name="PSDate 4" xfId="1743"/>
    <cellStyle name="PSDate 4 2" xfId="957"/>
    <cellStyle name="PSDate 5" xfId="1462"/>
    <cellStyle name="PSDec" xfId="1745"/>
    <cellStyle name="PSDec 2" xfId="1425"/>
    <cellStyle name="PSDec 2 2" xfId="1428"/>
    <cellStyle name="PSDec 3" xfId="1747"/>
    <cellStyle name="PSDec 3 2" xfId="1027"/>
    <cellStyle name="PSDec 4" xfId="1749"/>
    <cellStyle name="PSDec 4 2" xfId="1035"/>
    <cellStyle name="PSDec 5" xfId="1752"/>
    <cellStyle name="PSHeading" xfId="1754"/>
    <cellStyle name="PSHeading 2" xfId="1757"/>
    <cellStyle name="PSHeading 2 2" xfId="1760"/>
    <cellStyle name="PSHeading 3" xfId="1761"/>
    <cellStyle name="PSHeading 3 2" xfId="1763"/>
    <cellStyle name="PSHeading 4" xfId="1765"/>
    <cellStyle name="PSHeading 4 2" xfId="1769"/>
    <cellStyle name="PSHeading 5" xfId="986"/>
    <cellStyle name="PSInt" xfId="1772"/>
    <cellStyle name="PSInt 2" xfId="1773"/>
    <cellStyle name="PSInt 2 2" xfId="1774"/>
    <cellStyle name="PSInt 3" xfId="1775"/>
    <cellStyle name="PSInt 3 2" xfId="1776"/>
    <cellStyle name="PSInt 4" xfId="662"/>
    <cellStyle name="PSInt 4 2" xfId="1777"/>
    <cellStyle name="PSInt 5" xfId="1778"/>
    <cellStyle name="PSSpacer" xfId="960"/>
    <cellStyle name="PSSpacer 2" xfId="962"/>
    <cellStyle name="PSSpacer 2 2" xfId="966"/>
    <cellStyle name="PSSpacer 3" xfId="968"/>
    <cellStyle name="PSSpacer 3 2" xfId="1779"/>
    <cellStyle name="PSSpacer 4" xfId="1780"/>
    <cellStyle name="PSSpacer 4 2" xfId="1783"/>
    <cellStyle name="PSSpacer 5" xfId="1785"/>
    <cellStyle name="Red" xfId="1787"/>
    <cellStyle name="Red 2" xfId="1788"/>
    <cellStyle name="Red 3" xfId="1789"/>
    <cellStyle name="Red 4" xfId="1790"/>
    <cellStyle name="RowLevel_0" xfId="1791"/>
    <cellStyle name="SA4" xfId="834"/>
    <cellStyle name="SA4 2" xfId="1793"/>
    <cellStyle name="SA4 2 2" xfId="1384"/>
    <cellStyle name="SA4 3" xfId="1794"/>
    <cellStyle name="SA4 3 2" xfId="1797"/>
    <cellStyle name="SA4 4" xfId="1800"/>
    <cellStyle name="SA5" xfId="1615"/>
    <cellStyle name="SA5 2" xfId="1804"/>
    <cellStyle name="SA5 2 2" xfId="1805"/>
    <cellStyle name="SA5 3" xfId="1806"/>
    <cellStyle name="SA5 3 2" xfId="1808"/>
    <cellStyle name="SA5 4" xfId="1809"/>
    <cellStyle name="SA6" xfId="1617"/>
    <cellStyle name="SA6 2" xfId="1810"/>
    <cellStyle name="SA6 2 2" xfId="1811"/>
    <cellStyle name="SA6 3" xfId="1812"/>
    <cellStyle name="SA6 3 2" xfId="1815"/>
    <cellStyle name="SA6 4" xfId="1816"/>
    <cellStyle name="sstot" xfId="1817"/>
    <cellStyle name="sstot 2" xfId="1818"/>
    <cellStyle name="sstot 3" xfId="1819"/>
    <cellStyle name="sstot 4" xfId="1821"/>
    <cellStyle name="Standard_AREAS" xfId="1822"/>
    <cellStyle name="t" xfId="1730"/>
    <cellStyle name="t 2" xfId="1733"/>
    <cellStyle name="t 3" xfId="1823"/>
    <cellStyle name="t 4" xfId="1824"/>
    <cellStyle name="t_Book1" xfId="1825"/>
    <cellStyle name="t_Book1 2" xfId="1826"/>
    <cellStyle name="t_Book1 3" xfId="1827"/>
    <cellStyle name="t_Book1 4" xfId="1829"/>
    <cellStyle name="t_HVAC Equipment (3)" xfId="1831"/>
    <cellStyle name="t_HVAC Equipment (3) 2" xfId="1833"/>
    <cellStyle name="t_HVAC Equipment (3) 3" xfId="1835"/>
    <cellStyle name="t_HVAC Equipment (3) 4" xfId="1836"/>
    <cellStyle name="t_HVAC Equipment (3)_Book1" xfId="551"/>
    <cellStyle name="t_HVAC Equipment (3)_Book1 2" xfId="453"/>
    <cellStyle name="t_HVAC Equipment (3)_Book1 3" xfId="1838"/>
    <cellStyle name="t_HVAC Equipment (3)_Book1 4" xfId="1840"/>
    <cellStyle name="Title" xfId="1222"/>
    <cellStyle name="Title 2" xfId="1841"/>
    <cellStyle name="Title 2 2" xfId="1842"/>
    <cellStyle name="Total" xfId="1844"/>
    <cellStyle name="Total 2" xfId="194"/>
    <cellStyle name="Total 2 2" xfId="1392"/>
    <cellStyle name="Total 2 2 2" xfId="1845"/>
    <cellStyle name="Total 2 3" xfId="994"/>
    <cellStyle name="Total 2 3 2" xfId="1846"/>
    <cellStyle name="Total 2 4" xfId="1850"/>
    <cellStyle name="Total 2 4 2" xfId="1853"/>
    <cellStyle name="Total 2 5" xfId="1855"/>
    <cellStyle name="Total 3" xfId="1856"/>
    <cellStyle name="Total 3 2" xfId="1858"/>
    <cellStyle name="Total 4" xfId="1860"/>
    <cellStyle name="Total 4 2" xfId="1863"/>
    <cellStyle name="Total 5" xfId="1865"/>
    <cellStyle name="Tusental (0)_pldt" xfId="998"/>
    <cellStyle name="Tusental_pldt" xfId="1314"/>
    <cellStyle name="Valuta (0)_pldt" xfId="1867"/>
    <cellStyle name="Valuta_pldt" xfId="1868"/>
    <cellStyle name="Warning Text" xfId="1869"/>
    <cellStyle name="Warning Text 2" xfId="1870"/>
    <cellStyle name="Warning Text 2 2" xfId="1328"/>
    <cellStyle name="Warning Text 3" xfId="804"/>
    <cellStyle name="百分比 2" xfId="1872"/>
    <cellStyle name="百分比 2 2" xfId="1874"/>
    <cellStyle name="百分比 2 2 2" xfId="1875"/>
    <cellStyle name="百分比 2 2 2 2" xfId="1876"/>
    <cellStyle name="百分比 2 2 3" xfId="1877"/>
    <cellStyle name="百分比 2 3" xfId="1878"/>
    <cellStyle name="百分比 2 3 2" xfId="1879"/>
    <cellStyle name="百分比 2 4" xfId="1880"/>
    <cellStyle name="百分比 2 4 2" xfId="1881"/>
    <cellStyle name="百分比 2 5" xfId="1882"/>
    <cellStyle name="百分比 2 5 2" xfId="1883"/>
    <cellStyle name="百分比 2 6" xfId="1693"/>
    <cellStyle name="百分比 3" xfId="1884"/>
    <cellStyle name="百分比 3 2" xfId="1885"/>
    <cellStyle name="百分比 3 2 2" xfId="1886"/>
    <cellStyle name="百分比 3 3" xfId="1887"/>
    <cellStyle name="百分比 3 3 2" xfId="1888"/>
    <cellStyle name="百分比 3 4" xfId="852"/>
    <cellStyle name="百分比 4" xfId="1890"/>
    <cellStyle name="百分比 4 2" xfId="1891"/>
    <cellStyle name="百分比 4 2 2" xfId="999"/>
    <cellStyle name="百分比 4 3" xfId="1893"/>
    <cellStyle name="百分比 4 3 2" xfId="1113"/>
    <cellStyle name="百分比 4 4" xfId="1895"/>
    <cellStyle name="捠壿 [0.00]_Region Orders (2)" xfId="950"/>
    <cellStyle name="捠壿_Region Orders (2)" xfId="1897"/>
    <cellStyle name="编号" xfId="1899"/>
    <cellStyle name="编号 2" xfId="1491"/>
    <cellStyle name="编号 3" xfId="1900"/>
    <cellStyle name="编号 4" xfId="1901"/>
    <cellStyle name="标题 1 2" xfId="1902"/>
    <cellStyle name="标题 1 2 2" xfId="1903"/>
    <cellStyle name="标题 2 2" xfId="1904"/>
    <cellStyle name="标题 2 2 2" xfId="1905"/>
    <cellStyle name="标题 3 2" xfId="1906"/>
    <cellStyle name="标题 3 2 2" xfId="1910"/>
    <cellStyle name="标题 4 2" xfId="1911"/>
    <cellStyle name="标题 4 2 2" xfId="305"/>
    <cellStyle name="标题 5" xfId="1913"/>
    <cellStyle name="标题 5 2" xfId="1915"/>
    <cellStyle name="标题 5 2 2" xfId="1917"/>
    <cellStyle name="标题1" xfId="1918"/>
    <cellStyle name="标题1 2" xfId="582"/>
    <cellStyle name="标题1 3" xfId="1921"/>
    <cellStyle name="表标题" xfId="1923"/>
    <cellStyle name="表标题 2" xfId="253"/>
    <cellStyle name="表标题 2 2" xfId="1766"/>
    <cellStyle name="表标题 3" xfId="193"/>
    <cellStyle name="表标题 3 2" xfId="1393"/>
    <cellStyle name="部门" xfId="1924"/>
    <cellStyle name="部门 2" xfId="1926"/>
    <cellStyle name="部门 3" xfId="1927"/>
    <cellStyle name="差 2" xfId="1929"/>
    <cellStyle name="差 2 2" xfId="710"/>
    <cellStyle name="差_~4190974" xfId="1931"/>
    <cellStyle name="差_~4190974 2" xfId="1933"/>
    <cellStyle name="差_~4190974 2 2" xfId="1935"/>
    <cellStyle name="差_~4190974 2 2 2" xfId="1936"/>
    <cellStyle name="差_~4190974 2 3" xfId="715"/>
    <cellStyle name="差_~4190974 3" xfId="1937"/>
    <cellStyle name="差_~5676413" xfId="1938"/>
    <cellStyle name="差_~5676413 2" xfId="1941"/>
    <cellStyle name="差_~5676413 2 2" xfId="1226"/>
    <cellStyle name="差_~5676413 2 2 2" xfId="1229"/>
    <cellStyle name="差_~5676413 2 3" xfId="1943"/>
    <cellStyle name="差_~5676413 3" xfId="1518"/>
    <cellStyle name="差_00省级(打印)" xfId="1944"/>
    <cellStyle name="差_00省级(打印) 2" xfId="1939"/>
    <cellStyle name="差_00省级(打印) 2 2" xfId="1942"/>
    <cellStyle name="差_00省级(打印) 2 2 2" xfId="1227"/>
    <cellStyle name="差_00省级(打印) 2 3" xfId="1519"/>
    <cellStyle name="差_00省级(打印) 3" xfId="1945"/>
    <cellStyle name="差_00省级(定稿)" xfId="1946"/>
    <cellStyle name="差_00省级(定稿) 2" xfId="1947"/>
    <cellStyle name="差_00省级(定稿) 2 2" xfId="1950"/>
    <cellStyle name="差_00省级(定稿) 2 2 2" xfId="1953"/>
    <cellStyle name="差_00省级(定稿) 2 3" xfId="1956"/>
    <cellStyle name="差_00省级(定稿) 3" xfId="1958"/>
    <cellStyle name="差_03昭通" xfId="1450"/>
    <cellStyle name="差_03昭通 2" xfId="648"/>
    <cellStyle name="差_03昭通 2 2" xfId="793"/>
    <cellStyle name="差_03昭通 2 2 2" xfId="1962"/>
    <cellStyle name="差_03昭通 2 3" xfId="1964"/>
    <cellStyle name="差_03昭通 3" xfId="795"/>
    <cellStyle name="差_0502通海县" xfId="1965"/>
    <cellStyle name="差_0502通海县 2" xfId="1966"/>
    <cellStyle name="差_0502通海县 2 2" xfId="1968"/>
    <cellStyle name="差_0502通海县 2 2 2" xfId="1969"/>
    <cellStyle name="差_0502通海县 2 3" xfId="41"/>
    <cellStyle name="差_0502通海县 3" xfId="1971"/>
    <cellStyle name="差_05玉溪" xfId="1972"/>
    <cellStyle name="差_05玉溪 2" xfId="1974"/>
    <cellStyle name="差_05玉溪 2 2" xfId="500"/>
    <cellStyle name="差_05玉溪 2 2 2" xfId="1064"/>
    <cellStyle name="差_05玉溪 2 3" xfId="1071"/>
    <cellStyle name="差_05玉溪 3" xfId="1976"/>
    <cellStyle name="差_0605石屏县" xfId="1977"/>
    <cellStyle name="差_0605石屏县 2" xfId="1978"/>
    <cellStyle name="差_0605石屏县 2 2" xfId="1979"/>
    <cellStyle name="差_0605石屏县 2 2 2" xfId="1980"/>
    <cellStyle name="差_0605石屏县 2 3" xfId="1982"/>
    <cellStyle name="差_0605石屏县 3" xfId="1983"/>
    <cellStyle name="差_1003牟定县" xfId="239"/>
    <cellStyle name="差_1003牟定县 2" xfId="654"/>
    <cellStyle name="差_1003牟定县 2 2" xfId="656"/>
    <cellStyle name="差_1003牟定县 2 2 2" xfId="1985"/>
    <cellStyle name="差_1003牟定县 2 3" xfId="1987"/>
    <cellStyle name="差_1003牟定县 3" xfId="634"/>
    <cellStyle name="差_1110洱源县" xfId="1989"/>
    <cellStyle name="差_1110洱源县 2" xfId="1990"/>
    <cellStyle name="差_1110洱源县 2 2" xfId="1991"/>
    <cellStyle name="差_1110洱源县 2 2 2" xfId="1992"/>
    <cellStyle name="差_1110洱源县 2 3" xfId="1994"/>
    <cellStyle name="差_1110洱源县 3" xfId="1995"/>
    <cellStyle name="差_11大理" xfId="1997"/>
    <cellStyle name="差_11大理 2" xfId="1998"/>
    <cellStyle name="差_11大理 2 2" xfId="1999"/>
    <cellStyle name="差_11大理 2 2 2" xfId="2000"/>
    <cellStyle name="差_11大理 2 3" xfId="1727"/>
    <cellStyle name="差_11大理 3" xfId="2001"/>
    <cellStyle name="差_2、土地面积、人口、粮食产量基本情况" xfId="1381"/>
    <cellStyle name="差_2、土地面积、人口、粮食产量基本情况 2" xfId="2002"/>
    <cellStyle name="差_2、土地面积、人口、粮食产量基本情况 2 2" xfId="2004"/>
    <cellStyle name="差_2、土地面积、人口、粮食产量基本情况 2 2 2" xfId="2006"/>
    <cellStyle name="差_2、土地面积、人口、粮食产量基本情况 2 3" xfId="2007"/>
    <cellStyle name="差_2、土地面积、人口、粮食产量基本情况 3" xfId="2008"/>
    <cellStyle name="差_2006年分析表" xfId="2010"/>
    <cellStyle name="差_2006年分析表 2" xfId="2011"/>
    <cellStyle name="差_2006年基础数据" xfId="706"/>
    <cellStyle name="差_2006年基础数据 2" xfId="384"/>
    <cellStyle name="差_2006年基础数据 2 2" xfId="708"/>
    <cellStyle name="差_2006年基础数据 2 2 2" xfId="128"/>
    <cellStyle name="差_2006年基础数据 2 3" xfId="711"/>
    <cellStyle name="差_2006年基础数据 3" xfId="713"/>
    <cellStyle name="差_2006年全省财力计算表（中央、决算）" xfId="1203"/>
    <cellStyle name="差_2006年全省财力计算表（中央、决算） 2" xfId="1206"/>
    <cellStyle name="差_2006年全省财力计算表（中央、决算） 2 2" xfId="2012"/>
    <cellStyle name="差_2006年全省财力计算表（中央、决算） 2 2 2" xfId="2014"/>
    <cellStyle name="差_2006年全省财力计算表（中央、决算） 2 3" xfId="2015"/>
    <cellStyle name="差_2006年全省财力计算表（中央、决算） 3" xfId="2016"/>
    <cellStyle name="差_2006年水利统计指标统计表" xfId="2017"/>
    <cellStyle name="差_2006年水利统计指标统计表 2" xfId="1828"/>
    <cellStyle name="差_2006年水利统计指标统计表 2 2" xfId="2018"/>
    <cellStyle name="差_2006年水利统计指标统计表 2 2 2" xfId="2019"/>
    <cellStyle name="差_2006年水利统计指标统计表 2 3" xfId="2020"/>
    <cellStyle name="差_2006年水利统计指标统计表 3" xfId="1830"/>
    <cellStyle name="差_2006年在职人员情况" xfId="1067"/>
    <cellStyle name="差_2006年在职人员情况 2" xfId="131"/>
    <cellStyle name="差_2006年在职人员情况 2 2" xfId="1498"/>
    <cellStyle name="差_2006年在职人员情况 2 2 2" xfId="1500"/>
    <cellStyle name="差_2006年在职人员情况 2 3" xfId="1503"/>
    <cellStyle name="差_2006年在职人员情况 3" xfId="2021"/>
    <cellStyle name="差_2007年检察院案件数" xfId="809"/>
    <cellStyle name="差_2007年检察院案件数 2" xfId="864"/>
    <cellStyle name="差_2007年检察院案件数 2 2" xfId="867"/>
    <cellStyle name="差_2007年检察院案件数 2 2 2" xfId="870"/>
    <cellStyle name="差_2007年检察院案件数 2 3" xfId="872"/>
    <cellStyle name="差_2007年检察院案件数 3" xfId="875"/>
    <cellStyle name="差_2007年可用财力" xfId="2023"/>
    <cellStyle name="差_2007年可用财力 2" xfId="2024"/>
    <cellStyle name="差_2007年人员分部门统计表" xfId="2025"/>
    <cellStyle name="差_2007年人员分部门统计表 2" xfId="2026"/>
    <cellStyle name="差_2007年人员分部门统计表 2 2" xfId="2027"/>
    <cellStyle name="差_2007年人员分部门统计表 2 2 2" xfId="2028"/>
    <cellStyle name="差_2007年人员分部门统计表 2 3" xfId="2029"/>
    <cellStyle name="差_2007年人员分部门统计表 3" xfId="2030"/>
    <cellStyle name="差_2007年政法部门业务指标" xfId="31"/>
    <cellStyle name="差_2007年政法部门业务指标 2" xfId="2031"/>
    <cellStyle name="差_2007年政法部门业务指标 2 2" xfId="2033"/>
    <cellStyle name="差_2007年政法部门业务指标 2 2 2" xfId="2034"/>
    <cellStyle name="差_2007年政法部门业务指标 2 3" xfId="2035"/>
    <cellStyle name="差_2007年政法部门业务指标 3" xfId="2036"/>
    <cellStyle name="差_2008年县级公安保障标准落实奖励经费分配测算" xfId="1792"/>
    <cellStyle name="差_2008年县级公安保障标准落实奖励经费分配测算 2" xfId="2037"/>
    <cellStyle name="差_2008云南省分县市中小学教职工统计表（教育厅提供）" xfId="2038"/>
    <cellStyle name="差_2008云南省分县市中小学教职工统计表（教育厅提供） 2" xfId="2039"/>
    <cellStyle name="差_2008云南省分县市中小学教职工统计表（教育厅提供） 2 2" xfId="2041"/>
    <cellStyle name="差_2008云南省分县市中小学教职工统计表（教育厅提供） 2 2 2" xfId="2043"/>
    <cellStyle name="差_2008云南省分县市中小学教职工统计表（教育厅提供） 2 3" xfId="58"/>
    <cellStyle name="差_2008云南省分县市中小学教职工统计表（教育厅提供） 3" xfId="2044"/>
    <cellStyle name="差_2009年一般性转移支付标准工资" xfId="511"/>
    <cellStyle name="差_2009年一般性转移支付标准工资 2" xfId="55"/>
    <cellStyle name="差_2009年一般性转移支付标准工资 2 2" xfId="2046"/>
    <cellStyle name="差_2009年一般性转移支付标准工资 2 2 2" xfId="2050"/>
    <cellStyle name="差_2009年一般性转移支付标准工资 2 3" xfId="2053"/>
    <cellStyle name="差_2009年一般性转移支付标准工资 3" xfId="2055"/>
    <cellStyle name="差_2009年一般性转移支付标准工资_~4190974" xfId="2057"/>
    <cellStyle name="差_2009年一般性转移支付标准工资_~4190974 2" xfId="2058"/>
    <cellStyle name="差_2009年一般性转移支付标准工资_~4190974 2 2" xfId="191"/>
    <cellStyle name="差_2009年一般性转移支付标准工资_~4190974 2 2 2" xfId="196"/>
    <cellStyle name="差_2009年一般性转移支付标准工资_~4190974 2 3" xfId="2059"/>
    <cellStyle name="差_2009年一般性转移支付标准工资_~4190974 3" xfId="2061"/>
    <cellStyle name="差_2009年一般性转移支付标准工资_~5676413" xfId="2062"/>
    <cellStyle name="差_2009年一般性转移支付标准工资_~5676413 2" xfId="2063"/>
    <cellStyle name="差_2009年一般性转移支付标准工资_~5676413 2 2" xfId="2066"/>
    <cellStyle name="差_2009年一般性转移支付标准工资_~5676413 2 2 2" xfId="2068"/>
    <cellStyle name="差_2009年一般性转移支付标准工资_~5676413 2 3" xfId="2069"/>
    <cellStyle name="差_2009年一般性转移支付标准工资_~5676413 3" xfId="2070"/>
    <cellStyle name="差_2009年一般性转移支付标准工资_不用软件计算9.1不考虑经费管理评价xl" xfId="2073"/>
    <cellStyle name="差_2009年一般性转移支付标准工资_不用软件计算9.1不考虑经费管理评价xl 2" xfId="2074"/>
    <cellStyle name="差_2009年一般性转移支付标准工资_不用软件计算9.1不考虑经费管理评价xl 2 2" xfId="2075"/>
    <cellStyle name="差_2009年一般性转移支付标准工资_不用软件计算9.1不考虑经费管理评价xl 2 2 2" xfId="2078"/>
    <cellStyle name="差_2009年一般性转移支付标准工资_不用软件计算9.1不考虑经费管理评价xl 2 3" xfId="2080"/>
    <cellStyle name="差_2009年一般性转移支付标准工资_不用软件计算9.1不考虑经费管理评价xl 3" xfId="2082"/>
    <cellStyle name="差_2009年一般性转移支付标准工资_地方配套按人均增幅控制8.30xl" xfId="2083"/>
    <cellStyle name="差_2009年一般性转移支付标准工资_地方配套按人均增幅控制8.30xl 2" xfId="2085"/>
    <cellStyle name="差_2009年一般性转移支付标准工资_地方配套按人均增幅控制8.30xl 2 2" xfId="2087"/>
    <cellStyle name="差_2009年一般性转移支付标准工资_地方配套按人均增幅控制8.30xl 2 2 2" xfId="2089"/>
    <cellStyle name="差_2009年一般性转移支付标准工资_地方配套按人均增幅控制8.30xl 2 3" xfId="2090"/>
    <cellStyle name="差_2009年一般性转移支付标准工资_地方配套按人均增幅控制8.30xl 3" xfId="2092"/>
    <cellStyle name="差_2009年一般性转移支付标准工资_地方配套按人均增幅控制8.30一般预算平均增幅、人均可用财力平均增幅两次控制、社会治安系数调整、案件数调整xl" xfId="2094"/>
    <cellStyle name="差_2009年一般性转移支付标准工资_地方配套按人均增幅控制8.30一般预算平均增幅、人均可用财力平均增幅两次控制、社会治安系数调整、案件数调整xl 2" xfId="2096"/>
    <cellStyle name="差_2009年一般性转移支付标准工资_地方配套按人均增幅控制8.30一般预算平均增幅、人均可用财力平均增幅两次控制、社会治安系数调整、案件数调整xl 2 2" xfId="1175"/>
    <cellStyle name="差_2009年一般性转移支付标准工资_地方配套按人均增幅控制8.30一般预算平均增幅、人均可用财力平均增幅两次控制、社会治安系数调整、案件数调整xl 2 2 2" xfId="2097"/>
    <cellStyle name="差_2009年一般性转移支付标准工资_地方配套按人均增幅控制8.30一般预算平均增幅、人均可用财力平均增幅两次控制、社会治安系数调整、案件数调整xl 2 3" xfId="2099"/>
    <cellStyle name="差_2009年一般性转移支付标准工资_地方配套按人均增幅控制8.30一般预算平均增幅、人均可用财力平均增幅两次控制、社会治安系数调整、案件数调整xl 3" xfId="2100"/>
    <cellStyle name="差_2009年一般性转移支付标准工资_地方配套按人均增幅控制8.31（调整结案率后）xl" xfId="2101"/>
    <cellStyle name="差_2009年一般性转移支付标准工资_地方配套按人均增幅控制8.31（调整结案率后）xl 2" xfId="2102"/>
    <cellStyle name="差_2009年一般性转移支付标准工资_地方配套按人均增幅控制8.31（调整结案率后）xl 2 2" xfId="2104"/>
    <cellStyle name="差_2009年一般性转移支付标准工资_地方配套按人均增幅控制8.31（调整结案率后）xl 2 2 2" xfId="2106"/>
    <cellStyle name="差_2009年一般性转移支付标准工资_地方配套按人均增幅控制8.31（调整结案率后）xl 2 3" xfId="2108"/>
    <cellStyle name="差_2009年一般性转移支付标准工资_地方配套按人均增幅控制8.31（调整结案率后）xl 3" xfId="2110"/>
    <cellStyle name="差_2009年一般性转移支付标准工资_奖励补助测算5.22测试" xfId="2113"/>
    <cellStyle name="差_2009年一般性转移支付标准工资_奖励补助测算5.22测试 2" xfId="892"/>
    <cellStyle name="差_2009年一般性转移支付标准工资_奖励补助测算5.22测试 2 2" xfId="894"/>
    <cellStyle name="差_2009年一般性转移支付标准工资_奖励补助测算5.22测试 2 2 2" xfId="901"/>
    <cellStyle name="差_2009年一般性转移支付标准工资_奖励补助测算5.22测试 2 3" xfId="2114"/>
    <cellStyle name="差_2009年一般性转移支付标准工资_奖励补助测算5.22测试 3" xfId="2119"/>
    <cellStyle name="差_2009年一般性转移支付标准工资_奖励补助测算5.23新" xfId="2120"/>
    <cellStyle name="差_2009年一般性转移支付标准工资_奖励补助测算5.23新 2" xfId="2125"/>
    <cellStyle name="差_2009年一般性转移支付标准工资_奖励补助测算5.23新 2 2" xfId="2128"/>
    <cellStyle name="差_2009年一般性转移支付标准工资_奖励补助测算5.23新 2 2 2" xfId="280"/>
    <cellStyle name="差_2009年一般性转移支付标准工资_奖励补助测算5.23新 2 3" xfId="161"/>
    <cellStyle name="差_2009年一般性转移支付标准工资_奖励补助测算5.23新 3" xfId="6"/>
    <cellStyle name="差_2009年一般性转移支付标准工资_奖励补助测算5.24冯铸" xfId="348"/>
    <cellStyle name="差_2009年一般性转移支付标准工资_奖励补助测算5.24冯铸 2" xfId="2129"/>
    <cellStyle name="差_2009年一般性转移支付标准工资_奖励补助测算5.24冯铸 2 2" xfId="2130"/>
    <cellStyle name="差_2009年一般性转移支付标准工资_奖励补助测算5.24冯铸 2 2 2" xfId="2131"/>
    <cellStyle name="差_2009年一般性转移支付标准工资_奖励补助测算5.24冯铸 2 3" xfId="2132"/>
    <cellStyle name="差_2009年一般性转移支付标准工资_奖励补助测算5.24冯铸 3" xfId="2133"/>
    <cellStyle name="差_2009年一般性转移支付标准工资_奖励补助测算7.23" xfId="2136"/>
    <cellStyle name="差_2009年一般性转移支付标准工资_奖励补助测算7.23 2" xfId="2137"/>
    <cellStyle name="差_2009年一般性转移支付标准工资_奖励补助测算7.23 2 2" xfId="2138"/>
    <cellStyle name="差_2009年一般性转移支付标准工资_奖励补助测算7.23 2 2 2" xfId="2139"/>
    <cellStyle name="差_2009年一般性转移支付标准工资_奖励补助测算7.23 2 3" xfId="2140"/>
    <cellStyle name="差_2009年一般性转移支付标准工资_奖励补助测算7.23 3" xfId="2141"/>
    <cellStyle name="差_2009年一般性转移支付标准工资_奖励补助测算7.25" xfId="2143"/>
    <cellStyle name="差_2009年一般性转移支付标准工资_奖励补助测算7.25 (version 1) (version 1)" xfId="2145"/>
    <cellStyle name="差_2009年一般性转移支付标准工资_奖励补助测算7.25 (version 1) (version 1) 2" xfId="98"/>
    <cellStyle name="差_2009年一般性转移支付标准工资_奖励补助测算7.25 (version 1) (version 1) 2 2" xfId="700"/>
    <cellStyle name="差_2009年一般性转移支付标准工资_奖励补助测算7.25 (version 1) (version 1) 2 2 2" xfId="329"/>
    <cellStyle name="差_2009年一般性转移支付标准工资_奖励补助测算7.25 (version 1) (version 1) 2 3" xfId="2146"/>
    <cellStyle name="差_2009年一般性转移支付标准工资_奖励补助测算7.25 (version 1) (version 1) 3" xfId="2147"/>
    <cellStyle name="差_2009年一般性转移支付标准工资_奖励补助测算7.25 10" xfId="2148"/>
    <cellStyle name="差_2009年一般性转移支付标准工资_奖励补助测算7.25 10 2" xfId="2149"/>
    <cellStyle name="差_2009年一般性转移支付标准工资_奖励补助测算7.25 11" xfId="2150"/>
    <cellStyle name="差_2009年一般性转移支付标准工资_奖励补助测算7.25 11 2" xfId="2151"/>
    <cellStyle name="差_2009年一般性转移支付标准工资_奖励补助测算7.25 12" xfId="895"/>
    <cellStyle name="差_2009年一般性转移支付标准工资_奖励补助测算7.25 13" xfId="2115"/>
    <cellStyle name="差_2009年一般性转移支付标准工资_奖励补助测算7.25 14" xfId="2152"/>
    <cellStyle name="差_2009年一般性转移支付标准工资_奖励补助测算7.25 2" xfId="2153"/>
    <cellStyle name="差_2009年一般性转移支付标准工资_奖励补助测算7.25 2 2" xfId="2155"/>
    <cellStyle name="差_2009年一般性转移支付标准工资_奖励补助测算7.25 2 2 2" xfId="2156"/>
    <cellStyle name="差_2009年一般性转移支付标准工资_奖励补助测算7.25 2 3" xfId="2157"/>
    <cellStyle name="差_2009年一般性转移支付标准工资_奖励补助测算7.25 3" xfId="2158"/>
    <cellStyle name="差_2009年一般性转移支付标准工资_奖励补助测算7.25 3 2" xfId="14"/>
    <cellStyle name="差_2009年一般性转移支付标准工资_奖励补助测算7.25 3 2 2" xfId="1930"/>
    <cellStyle name="差_2009年一般性转移支付标准工资_奖励补助测算7.25 3 3" xfId="2159"/>
    <cellStyle name="差_2009年一般性转移支付标准工资_奖励补助测算7.25 4" xfId="71"/>
    <cellStyle name="差_2009年一般性转移支付标准工资_奖励补助测算7.25 4 2" xfId="1795"/>
    <cellStyle name="差_2009年一般性转移支付标准工资_奖励补助测算7.25 4 2 2" xfId="1798"/>
    <cellStyle name="差_2009年一般性转移支付标准工资_奖励补助测算7.25 4 3" xfId="1801"/>
    <cellStyle name="差_2009年一般性转移支付标准工资_奖励补助测算7.25 5" xfId="2162"/>
    <cellStyle name="差_2009年一般性转移支付标准工资_奖励补助测算7.25 5 2" xfId="1807"/>
    <cellStyle name="差_2009年一般性转移支付标准工资_奖励补助测算7.25 6" xfId="1687"/>
    <cellStyle name="差_2009年一般性转移支付标准工资_奖励补助测算7.25 6 2" xfId="1813"/>
    <cellStyle name="差_2009年一般性转移支付标准工资_奖励补助测算7.25 7" xfId="2163"/>
    <cellStyle name="差_2009年一般性转移支付标准工资_奖励补助测算7.25 7 2" xfId="2166"/>
    <cellStyle name="差_2009年一般性转移支付标准工资_奖励补助测算7.25 8" xfId="2168"/>
    <cellStyle name="差_2009年一般性转移支付标准工资_奖励补助测算7.25 8 2" xfId="2170"/>
    <cellStyle name="差_2009年一般性转移支付标准工资_奖励补助测算7.25 9" xfId="2172"/>
    <cellStyle name="差_2009年一般性转移支付标准工资_奖励补助测算7.25 9 2" xfId="2174"/>
    <cellStyle name="差_530623_2006年县级财政报表附表" xfId="1344"/>
    <cellStyle name="差_530623_2006年县级财政报表附表 2" xfId="1347"/>
    <cellStyle name="差_530623_2006年县级财政报表附表 2 2" xfId="1636"/>
    <cellStyle name="差_530623_2006年县级财政报表附表 3" xfId="2175"/>
    <cellStyle name="差_530623_2006年县级财政报表附表 3 2" xfId="2176"/>
    <cellStyle name="差_530629_2006年县级财政报表附表" xfId="2177"/>
    <cellStyle name="差_530629_2006年县级财政报表附表 2" xfId="2178"/>
    <cellStyle name="差_530629_2006年县级财政报表附表 2 2" xfId="2179"/>
    <cellStyle name="差_530629_2006年县级财政报表附表 2 2 2" xfId="2182"/>
    <cellStyle name="差_530629_2006年县级财政报表附表 2 3" xfId="2185"/>
    <cellStyle name="差_530629_2006年县级财政报表附表 3" xfId="2188"/>
    <cellStyle name="差_5334_2006年迪庆县级财政报表附表" xfId="1981"/>
    <cellStyle name="差_5334_2006年迪庆县级财政报表附表 2" xfId="2189"/>
    <cellStyle name="差_5334_2006年迪庆县级财政报表附表 2 2" xfId="2190"/>
    <cellStyle name="差_5334_2006年迪庆县级财政报表附表 2 2 2" xfId="462"/>
    <cellStyle name="差_5334_2006年迪庆县级财政报表附表 2 3" xfId="2192"/>
    <cellStyle name="差_5334_2006年迪庆县级财政报表附表 3" xfId="2194"/>
    <cellStyle name="差_Book1" xfId="2195"/>
    <cellStyle name="差_Book1 2" xfId="991"/>
    <cellStyle name="差_Book1 2 2" xfId="995"/>
    <cellStyle name="差_Book1 2 2 2" xfId="1847"/>
    <cellStyle name="差_Book1 2 3" xfId="1851"/>
    <cellStyle name="差_Book1 3" xfId="1000"/>
    <cellStyle name="差_Book1_1" xfId="2197"/>
    <cellStyle name="差_Book1_1 2" xfId="2199"/>
    <cellStyle name="差_Book1_1 2 2" xfId="2201"/>
    <cellStyle name="差_Book1_1 2 2 2" xfId="2204"/>
    <cellStyle name="差_Book1_1 2 3" xfId="690"/>
    <cellStyle name="差_Book1_1 3" xfId="924"/>
    <cellStyle name="差_Book1_2" xfId="2208"/>
    <cellStyle name="差_Book1_2 2" xfId="1522"/>
    <cellStyle name="差_Book1_2 2 2" xfId="1526"/>
    <cellStyle name="差_Book1_2 3" xfId="929"/>
    <cellStyle name="差_Book1_2 3 2" xfId="933"/>
    <cellStyle name="差_Book1_县公司" xfId="1574"/>
    <cellStyle name="差_Book1_县公司 2" xfId="1577"/>
    <cellStyle name="差_Book1_县公司 2 2" xfId="2210"/>
    <cellStyle name="差_Book1_县公司 2 2 2" xfId="115"/>
    <cellStyle name="差_Book1_县公司 2 3" xfId="2211"/>
    <cellStyle name="差_Book1_县公司 3" xfId="902"/>
    <cellStyle name="差_Book1_银行账户情况表_2010年12月" xfId="1582"/>
    <cellStyle name="差_Book1_银行账户情况表_2010年12月 2" xfId="1584"/>
    <cellStyle name="差_Book1_银行账户情况表_2010年12月 2 2" xfId="2213"/>
    <cellStyle name="差_Book1_银行账户情况表_2010年12月 2 2 2" xfId="2214"/>
    <cellStyle name="差_Book1_银行账户情况表_2010年12月 2 3" xfId="1746"/>
    <cellStyle name="差_Book1_银行账户情况表_2010年12月 3" xfId="2216"/>
    <cellStyle name="差_Book2" xfId="70"/>
    <cellStyle name="差_Book2 2" xfId="1107"/>
    <cellStyle name="差_Book2 2 2" xfId="1110"/>
    <cellStyle name="差_Book2 2 2 2" xfId="2217"/>
    <cellStyle name="差_Book2 2 3" xfId="2220"/>
    <cellStyle name="差_Book2 3" xfId="1114"/>
    <cellStyle name="差_M01-2(州市补助收入)" xfId="785"/>
    <cellStyle name="差_M01-2(州市补助收入) 2" xfId="787"/>
    <cellStyle name="差_M01-2(州市补助收入) 2 2" xfId="789"/>
    <cellStyle name="差_M01-2(州市补助收入) 2 2 2" xfId="2223"/>
    <cellStyle name="差_M01-2(州市补助收入) 2 3" xfId="1871"/>
    <cellStyle name="差_M01-2(州市补助收入) 3" xfId="791"/>
    <cellStyle name="差_M03" xfId="522"/>
    <cellStyle name="差_M03 2" xfId="2224"/>
    <cellStyle name="差_M03 2 2" xfId="2226"/>
    <cellStyle name="差_M03 2 2 2" xfId="2228"/>
    <cellStyle name="差_M03 2 3" xfId="2231"/>
    <cellStyle name="差_M03 3" xfId="2234"/>
    <cellStyle name="差_不用软件计算9.1不考虑经费管理评价xl" xfId="2235"/>
    <cellStyle name="差_不用软件计算9.1不考虑经费管理评价xl 2" xfId="2236"/>
    <cellStyle name="差_不用软件计算9.1不考虑经费管理评价xl 2 2" xfId="2237"/>
    <cellStyle name="差_不用软件计算9.1不考虑经费管理评价xl 2 2 2" xfId="2238"/>
    <cellStyle name="差_不用软件计算9.1不考虑经费管理评价xl 2 3" xfId="300"/>
    <cellStyle name="差_不用软件计算9.1不考虑经费管理评价xl 3" xfId="52"/>
    <cellStyle name="差_财政供养人员" xfId="975"/>
    <cellStyle name="差_财政供养人员 2" xfId="2239"/>
    <cellStyle name="差_财政供养人员 2 2" xfId="873"/>
    <cellStyle name="差_财政供养人员 2 2 2" xfId="2241"/>
    <cellStyle name="差_财政供养人员 2 3" xfId="1414"/>
    <cellStyle name="差_财政供养人员 3" xfId="450"/>
    <cellStyle name="差_财政支出对上级的依赖程度" xfId="2242"/>
    <cellStyle name="差_财政支出对上级的依赖程度 2" xfId="283"/>
    <cellStyle name="差_城建部门" xfId="2244"/>
    <cellStyle name="差_城建部门 2" xfId="2245"/>
    <cellStyle name="差_地方配套按人均增幅控制8.30xl" xfId="475"/>
    <cellStyle name="差_地方配套按人均增幅控制8.30xl 2" xfId="23"/>
    <cellStyle name="差_地方配套按人均增幅控制8.30xl 2 2" xfId="200"/>
    <cellStyle name="差_地方配套按人均增幅控制8.30xl 2 2 2" xfId="2246"/>
    <cellStyle name="差_地方配套按人均增幅控制8.30xl 2 3" xfId="2247"/>
    <cellStyle name="差_地方配套按人均增幅控制8.30xl 3" xfId="2248"/>
    <cellStyle name="差_地方配套按人均增幅控制8.30一般预算平均增幅、人均可用财力平均增幅两次控制、社会治安系数调整、案件数调整xl" xfId="2200"/>
    <cellStyle name="差_地方配套按人均增幅控制8.30一般预算平均增幅、人均可用财力平均增幅两次控制、社会治安系数调整、案件数调整xl 2" xfId="2202"/>
    <cellStyle name="差_地方配套按人均增幅控制8.30一般预算平均增幅、人均可用财力平均增幅两次控制、社会治安系数调整、案件数调整xl 2 2" xfId="2205"/>
    <cellStyle name="差_地方配套按人均增幅控制8.30一般预算平均增幅、人均可用财力平均增幅两次控制、社会治安系数调整、案件数调整xl 2 2 2" xfId="2249"/>
    <cellStyle name="差_地方配套按人均增幅控制8.30一般预算平均增幅、人均可用财力平均增幅两次控制、社会治安系数调整、案件数调整xl 2 3" xfId="2251"/>
    <cellStyle name="差_地方配套按人均增幅控制8.30一般预算平均增幅、人均可用财力平均增幅两次控制、社会治安系数调整、案件数调整xl 3" xfId="691"/>
    <cellStyle name="差_地方配套按人均增幅控制8.31（调整结案率后）xl" xfId="2253"/>
    <cellStyle name="差_地方配套按人均增幅控制8.31（调整结案率后）xl 2" xfId="2254"/>
    <cellStyle name="差_地方配套按人均增幅控制8.31（调整结案率后）xl 2 2" xfId="2255"/>
    <cellStyle name="差_地方配套按人均增幅控制8.31（调整结案率后）xl 2 2 2" xfId="2256"/>
    <cellStyle name="差_地方配套按人均增幅控制8.31（调整结案率后）xl 2 3" xfId="2257"/>
    <cellStyle name="差_地方配套按人均增幅控制8.31（调整结案率后）xl 3" xfId="2259"/>
    <cellStyle name="差_第五部分(才淼、饶永宏）" xfId="2260"/>
    <cellStyle name="差_第五部分(才淼、饶永宏） 2" xfId="2261"/>
    <cellStyle name="差_第五部分(才淼、饶永宏） 2 2" xfId="2262"/>
    <cellStyle name="差_第五部分(才淼、饶永宏） 2 2 2" xfId="2263"/>
    <cellStyle name="差_第五部分(才淼、饶永宏） 2 3" xfId="2265"/>
    <cellStyle name="差_第五部分(才淼、饶永宏） 3" xfId="2266"/>
    <cellStyle name="差_第一部分：综合全" xfId="2267"/>
    <cellStyle name="差_第一部分：综合全 2" xfId="2269"/>
    <cellStyle name="差_高中教师人数（教育厅1.6日提供）" xfId="2271"/>
    <cellStyle name="差_高中教师人数（教育厅1.6日提供） 2" xfId="2274"/>
    <cellStyle name="差_高中教师人数（教育厅1.6日提供） 2 2" xfId="2275"/>
    <cellStyle name="差_高中教师人数（教育厅1.6日提供） 2 2 2" xfId="2277"/>
    <cellStyle name="差_高中教师人数（教育厅1.6日提供） 2 3" xfId="2279"/>
    <cellStyle name="差_高中教师人数（教育厅1.6日提供） 3" xfId="2281"/>
    <cellStyle name="差_汇总" xfId="2282"/>
    <cellStyle name="差_汇总 2" xfId="2283"/>
    <cellStyle name="差_汇总 2 2" xfId="2284"/>
    <cellStyle name="差_汇总 2 2 2" xfId="2285"/>
    <cellStyle name="差_汇总 2 3" xfId="2286"/>
    <cellStyle name="差_汇总 3" xfId="2288"/>
    <cellStyle name="差_汇总-县级财政报表附表" xfId="2290"/>
    <cellStyle name="差_汇总-县级财政报表附表 2" xfId="2291"/>
    <cellStyle name="差_汇总-县级财政报表附表 2 2" xfId="681"/>
    <cellStyle name="差_汇总-县级财政报表附表 3" xfId="554"/>
    <cellStyle name="差_汇总-县级财政报表附表 3 2" xfId="2292"/>
    <cellStyle name="差_基础数据分析" xfId="127"/>
    <cellStyle name="差_基础数据分析 2" xfId="226"/>
    <cellStyle name="差_基础数据分析 2 2" xfId="228"/>
    <cellStyle name="差_基础数据分析 2 2 2" xfId="2294"/>
    <cellStyle name="差_基础数据分析 2 3" xfId="230"/>
    <cellStyle name="差_基础数据分析 3" xfId="2295"/>
    <cellStyle name="差_检验表" xfId="2264"/>
    <cellStyle name="差_检验表 2" xfId="2296"/>
    <cellStyle name="差_检验表（调整后）" xfId="2297"/>
    <cellStyle name="差_检验表（调整后） 2" xfId="2116"/>
    <cellStyle name="差_建行" xfId="2299"/>
    <cellStyle name="差_建行 2" xfId="2300"/>
    <cellStyle name="差_建行 2 2" xfId="2301"/>
    <cellStyle name="差_建行 2 2 2" xfId="2302"/>
    <cellStyle name="差_建行 2 3" xfId="2303"/>
    <cellStyle name="差_建行 3" xfId="2304"/>
    <cellStyle name="差_奖励补助测算5.22测试" xfId="1408"/>
    <cellStyle name="差_奖励补助测算5.22测试 2" xfId="2305"/>
    <cellStyle name="差_奖励补助测算5.22测试 2 2" xfId="2306"/>
    <cellStyle name="差_奖励补助测算5.22测试 2 2 2" xfId="2307"/>
    <cellStyle name="差_奖励补助测算5.22测试 2 3" xfId="2309"/>
    <cellStyle name="差_奖励补助测算5.22测试 3" xfId="50"/>
    <cellStyle name="差_奖励补助测算5.23新" xfId="2310"/>
    <cellStyle name="差_奖励补助测算5.23新 2" xfId="242"/>
    <cellStyle name="差_奖励补助测算5.23新 2 2" xfId="2312"/>
    <cellStyle name="差_奖励补助测算5.23新 2 2 2" xfId="2313"/>
    <cellStyle name="差_奖励补助测算5.23新 2 3" xfId="2316"/>
    <cellStyle name="差_奖励补助测算5.23新 3" xfId="2272"/>
    <cellStyle name="差_奖励补助测算5.24冯铸" xfId="2317"/>
    <cellStyle name="差_奖励补助测算5.24冯铸 2" xfId="1239"/>
    <cellStyle name="差_奖励补助测算5.24冯铸 2 2" xfId="2319"/>
    <cellStyle name="差_奖励补助测算5.24冯铸 2 2 2" xfId="2321"/>
    <cellStyle name="差_奖励补助测算5.24冯铸 2 3" xfId="2322"/>
    <cellStyle name="差_奖励补助测算5.24冯铸 3" xfId="2323"/>
    <cellStyle name="差_奖励补助测算7.23" xfId="1080"/>
    <cellStyle name="差_奖励补助测算7.23 2" xfId="2325"/>
    <cellStyle name="差_奖励补助测算7.23 2 2" xfId="2326"/>
    <cellStyle name="差_奖励补助测算7.23 2 2 2" xfId="2327"/>
    <cellStyle name="差_奖励补助测算7.23 2 3" xfId="2328"/>
    <cellStyle name="差_奖励补助测算7.23 3" xfId="2330"/>
    <cellStyle name="差_奖励补助测算7.25" xfId="2331"/>
    <cellStyle name="差_奖励补助测算7.25 (version 1) (version 1)" xfId="400"/>
    <cellStyle name="差_奖励补助测算7.25 (version 1) (version 1) 2" xfId="406"/>
    <cellStyle name="差_奖励补助测算7.25 (version 1) (version 1) 2 2" xfId="1340"/>
    <cellStyle name="差_奖励补助测算7.25 (version 1) (version 1) 2 2 2" xfId="1342"/>
    <cellStyle name="差_奖励补助测算7.25 (version 1) (version 1) 2 3" xfId="1352"/>
    <cellStyle name="差_奖励补助测算7.25 (version 1) (version 1) 3" xfId="2332"/>
    <cellStyle name="差_奖励补助测算7.25 10" xfId="1097"/>
    <cellStyle name="差_奖励补助测算7.25 10 2" xfId="1100"/>
    <cellStyle name="差_奖励补助测算7.25 11" xfId="1103"/>
    <cellStyle name="差_奖励补助测算7.25 11 2" xfId="2333"/>
    <cellStyle name="差_奖励补助测算7.25 12" xfId="2337"/>
    <cellStyle name="差_奖励补助测算7.25 13" xfId="2340"/>
    <cellStyle name="差_奖励补助测算7.25 14" xfId="2342"/>
    <cellStyle name="差_奖励补助测算7.25 2" xfId="1715"/>
    <cellStyle name="差_奖励补助测算7.25 2 2" xfId="1919"/>
    <cellStyle name="差_奖励补助测算7.25 2 2 2" xfId="583"/>
    <cellStyle name="差_奖励补助测算7.25 2 3" xfId="2345"/>
    <cellStyle name="差_奖励补助测算7.25 3" xfId="2346"/>
    <cellStyle name="差_奖励补助测算7.25 3 2" xfId="2347"/>
    <cellStyle name="差_奖励补助测算7.25 3 2 2" xfId="820"/>
    <cellStyle name="差_奖励补助测算7.25 3 3" xfId="2348"/>
    <cellStyle name="差_奖励补助测算7.25 4" xfId="2349"/>
    <cellStyle name="差_奖励补助测算7.25 4 2" xfId="2350"/>
    <cellStyle name="差_奖励补助测算7.25 4 2 2" xfId="2351"/>
    <cellStyle name="差_奖励补助测算7.25 4 3" xfId="2352"/>
    <cellStyle name="差_奖励补助测算7.25 5" xfId="1098"/>
    <cellStyle name="差_奖励补助测算7.25 5 2" xfId="1101"/>
    <cellStyle name="差_奖励补助测算7.25 6" xfId="1104"/>
    <cellStyle name="差_奖励补助测算7.25 6 2" xfId="2334"/>
    <cellStyle name="差_奖励补助测算7.25 7" xfId="2338"/>
    <cellStyle name="差_奖励补助测算7.25 7 2" xfId="2353"/>
    <cellStyle name="差_奖励补助测算7.25 8" xfId="2341"/>
    <cellStyle name="差_奖励补助测算7.25 8 2" xfId="2355"/>
    <cellStyle name="差_奖励补助测算7.25 9" xfId="2343"/>
    <cellStyle name="差_奖励补助测算7.25 9 2" xfId="2356"/>
    <cellStyle name="差_教师绩效工资测算表（离退休按各地上报数测算）2009年1月1日" xfId="30"/>
    <cellStyle name="差_教师绩效工资测算表（离退休按各地上报数测算）2009年1月1日 2" xfId="2032"/>
    <cellStyle name="差_教育厅提供义务教育及高中教师人数（2009年1月6日）" xfId="1767"/>
    <cellStyle name="差_教育厅提供义务教育及高中教师人数（2009年1月6日） 2" xfId="1770"/>
    <cellStyle name="差_教育厅提供义务教育及高中教师人数（2009年1月6日） 2 2" xfId="2358"/>
    <cellStyle name="差_教育厅提供义务教育及高中教师人数（2009年1月6日） 2 2 2" xfId="664"/>
    <cellStyle name="差_教育厅提供义务教育及高中教师人数（2009年1月6日） 2 3" xfId="2361"/>
    <cellStyle name="差_教育厅提供义务教育及高中教师人数（2009年1月6日） 3" xfId="2363"/>
    <cellStyle name="差_历年教师人数" xfId="1993"/>
    <cellStyle name="差_历年教师人数 2" xfId="2365"/>
    <cellStyle name="差_丽江汇总" xfId="2366"/>
    <cellStyle name="差_丽江汇总 2" xfId="2367"/>
    <cellStyle name="差_三季度－表二" xfId="1299"/>
    <cellStyle name="差_三季度－表二 2" xfId="1301"/>
    <cellStyle name="差_三季度－表二 2 2" xfId="2368"/>
    <cellStyle name="差_三季度－表二 2 2 2" xfId="88"/>
    <cellStyle name="差_三季度－表二 2 3" xfId="2369"/>
    <cellStyle name="差_三季度－表二 3" xfId="2370"/>
    <cellStyle name="差_卫生部门" xfId="2371"/>
    <cellStyle name="差_卫生部门 2" xfId="2375"/>
    <cellStyle name="差_卫生部门 2 2" xfId="2377"/>
    <cellStyle name="差_卫生部门 2 2 2" xfId="2379"/>
    <cellStyle name="差_卫生部门 2 3" xfId="2381"/>
    <cellStyle name="差_卫生部门 3" xfId="2384"/>
    <cellStyle name="差_文体广播部门" xfId="1284"/>
    <cellStyle name="差_文体广播部门 2" xfId="2385"/>
    <cellStyle name="差_下半年禁毒办案经费分配2544.3万元" xfId="2387"/>
    <cellStyle name="差_下半年禁毒办案经费分配2544.3万元 2" xfId="2388"/>
    <cellStyle name="差_下半年禁吸戒毒经费1000万元" xfId="2389"/>
    <cellStyle name="差_下半年禁吸戒毒经费1000万元 2" xfId="2390"/>
    <cellStyle name="差_下半年禁吸戒毒经费1000万元 2 2" xfId="2391"/>
    <cellStyle name="差_下半年禁吸戒毒经费1000万元 2 2 2" xfId="2392"/>
    <cellStyle name="差_下半年禁吸戒毒经费1000万元 2 3" xfId="1232"/>
    <cellStyle name="差_下半年禁吸戒毒经费1000万元 3" xfId="2393"/>
    <cellStyle name="差_县公司" xfId="2395"/>
    <cellStyle name="差_县公司 2" xfId="2396"/>
    <cellStyle name="差_县公司 2 2" xfId="2398"/>
    <cellStyle name="差_县公司 2 2 2" xfId="2399"/>
    <cellStyle name="差_县公司 2 3" xfId="2400"/>
    <cellStyle name="差_县公司 3" xfId="2401"/>
    <cellStyle name="差_县级公安机关公用经费标准奖励测算方案（定稿）" xfId="2403"/>
    <cellStyle name="差_县级公安机关公用经费标准奖励测算方案（定稿） 2" xfId="2405"/>
    <cellStyle name="差_县级公安机关公用经费标准奖励测算方案（定稿） 2 2" xfId="937"/>
    <cellStyle name="差_县级公安机关公用经费标准奖励测算方案（定稿） 2 2 2" xfId="2407"/>
    <cellStyle name="差_县级公安机关公用经费标准奖励测算方案（定稿） 2 3" xfId="2408"/>
    <cellStyle name="差_县级公安机关公用经费标准奖励测算方案（定稿） 3" xfId="2410"/>
    <cellStyle name="差_县级基础数据" xfId="2412"/>
    <cellStyle name="差_县级基础数据 2" xfId="2414"/>
    <cellStyle name="差_业务工作量指标" xfId="544"/>
    <cellStyle name="差_业务工作量指标 2" xfId="414"/>
    <cellStyle name="差_业务工作量指标 2 2" xfId="2415"/>
    <cellStyle name="差_业务工作量指标 2 2 2" xfId="2416"/>
    <cellStyle name="差_业务工作量指标 2 3" xfId="333"/>
    <cellStyle name="差_业务工作量指标 3" xfId="1348"/>
    <cellStyle name="差_义务教育阶段教职工人数（教育厅提供最终）" xfId="1019"/>
    <cellStyle name="差_义务教育阶段教职工人数（教育厅提供最终） 2" xfId="1021"/>
    <cellStyle name="差_义务教育阶段教职工人数（教育厅提供最终） 2 2" xfId="1024"/>
    <cellStyle name="差_义务教育阶段教职工人数（教育厅提供最终） 2 2 2" xfId="2417"/>
    <cellStyle name="差_义务教育阶段教职工人数（教育厅提供最终） 2 3" xfId="1213"/>
    <cellStyle name="差_义务教育阶段教职工人数（教育厅提供最终） 3" xfId="1028"/>
    <cellStyle name="差_银行账户情况表_2010年12月" xfId="575"/>
    <cellStyle name="差_银行账户情况表_2010年12月 2" xfId="140"/>
    <cellStyle name="差_银行账户情况表_2010年12月 2 2" xfId="2298"/>
    <cellStyle name="差_银行账户情况表_2010年12月 2 2 2" xfId="2117"/>
    <cellStyle name="差_银行账户情况表_2010年12月 2 3" xfId="2419"/>
    <cellStyle name="差_银行账户情况表_2010年12月 3" xfId="2420"/>
    <cellStyle name="差_云南农村义务教育统计表" xfId="213"/>
    <cellStyle name="差_云南农村义务教育统计表 2" xfId="220"/>
    <cellStyle name="差_云南农村义务教育统计表 2 2" xfId="2421"/>
    <cellStyle name="差_云南农村义务教育统计表 2 2 2" xfId="2424"/>
    <cellStyle name="差_云南农村义务教育统计表 2 3" xfId="2425"/>
    <cellStyle name="差_云南农村义务教育统计表 3" xfId="2013"/>
    <cellStyle name="差_云南省2008年中小学教师人数统计表" xfId="2426"/>
    <cellStyle name="差_云南省2008年中小学教师人数统计表 2" xfId="2429"/>
    <cellStyle name="差_云南省2008年中小学教职工情况（教育厅提供20090101加工整理）" xfId="2431"/>
    <cellStyle name="差_云南省2008年中小学教职工情况（教育厅提供20090101加工整理） 2" xfId="2434"/>
    <cellStyle name="差_云南省2008年中小学教职工情况（教育厅提供20090101加工整理） 2 2" xfId="2436"/>
    <cellStyle name="差_云南省2008年中小学教职工情况（教育厅提供20090101加工整理） 2 2 2" xfId="2438"/>
    <cellStyle name="差_云南省2008年中小学教职工情况（教育厅提供20090101加工整理） 2 3" xfId="2359"/>
    <cellStyle name="差_云南省2008年中小学教职工情况（教育厅提供20090101加工整理） 3" xfId="106"/>
    <cellStyle name="差_云南省2008年转移支付测算——州市本级考核部分及政策性测算" xfId="1984"/>
    <cellStyle name="差_云南省2008年转移支付测算——州市本级考核部分及政策性测算 2" xfId="2439"/>
    <cellStyle name="差_云南省2008年转移支付测算——州市本级考核部分及政策性测算 2 2" xfId="2440"/>
    <cellStyle name="差_云南省2008年转移支付测算——州市本级考核部分及政策性测算 2 2 2" xfId="2442"/>
    <cellStyle name="差_云南省2008年转移支付测算——州市本级考核部分及政策性测算 2 3" xfId="2444"/>
    <cellStyle name="差_云南省2008年转移支付测算——州市本级考核部分及政策性测算 3" xfId="2446"/>
    <cellStyle name="差_云南水利电力有限公司" xfId="2447"/>
    <cellStyle name="差_云南水利电力有限公司 2" xfId="2450"/>
    <cellStyle name="差_云南水利电力有限公司 2 2" xfId="2160"/>
    <cellStyle name="差_云南水利电力有限公司 2 2 2" xfId="2453"/>
    <cellStyle name="差_云南水利电力有限公司 2 3" xfId="2454"/>
    <cellStyle name="差_云南水利电力有限公司 3" xfId="2455"/>
    <cellStyle name="差_指标四" xfId="2457"/>
    <cellStyle name="差_指标四 2" xfId="2458"/>
    <cellStyle name="差_指标四 2 2" xfId="1539"/>
    <cellStyle name="差_指标四 2 2 2" xfId="1541"/>
    <cellStyle name="差_指标四 2 3" xfId="1543"/>
    <cellStyle name="差_指标四 3" xfId="2459"/>
    <cellStyle name="差_指标五" xfId="2460"/>
    <cellStyle name="差_指标五 2" xfId="2463"/>
    <cellStyle name="差_重点项目表2012 (2)" xfId="2465"/>
    <cellStyle name="差_重点项目表2012 (2) 2" xfId="2467"/>
    <cellStyle name="差_重点项目表2012 (2) 2 2" xfId="2469"/>
    <cellStyle name="差_重点项目表2012 (2) 2 2 2" xfId="942"/>
    <cellStyle name="差_重点项目表2012 (2) 2 3" xfId="92"/>
    <cellStyle name="差_重点项目表2012 (2) 3" xfId="2470"/>
    <cellStyle name="常规" xfId="0" builtinId="0"/>
    <cellStyle name="常规 10" xfId="1426"/>
    <cellStyle name="常规 10 2" xfId="1429"/>
    <cellStyle name="常规 10 2 2" xfId="1432"/>
    <cellStyle name="常规 10 2 2 2" xfId="1435"/>
    <cellStyle name="常规 10 2 3" xfId="1125"/>
    <cellStyle name="常规 10 3" xfId="1438"/>
    <cellStyle name="常规 10 3 2" xfId="1440"/>
    <cellStyle name="常规 10 3 3" xfId="1443"/>
    <cellStyle name="常规 10 4" xfId="1445"/>
    <cellStyle name="常规 10 4 2" xfId="2471"/>
    <cellStyle name="常规 10 5" xfId="2472"/>
    <cellStyle name="常规 10 6" xfId="154"/>
    <cellStyle name="常规 11" xfId="1748"/>
    <cellStyle name="常规 11 2" xfId="1029"/>
    <cellStyle name="常规 11 2 2" xfId="2473"/>
    <cellStyle name="常规 11 3" xfId="1230"/>
    <cellStyle name="常规 11 3 2" xfId="1233"/>
    <cellStyle name="常规 11 4" xfId="1240"/>
    <cellStyle name="常规 11 4 2" xfId="2320"/>
    <cellStyle name="常规 11 5" xfId="2324"/>
    <cellStyle name="常规 11 6" xfId="2474"/>
    <cellStyle name="常规 12" xfId="1750"/>
    <cellStyle name="常规 12 2" xfId="1036"/>
    <cellStyle name="常规 12 2 2" xfId="2475"/>
    <cellStyle name="常规 12 3" xfId="2477"/>
    <cellStyle name="常规 12 3 2" xfId="1633"/>
    <cellStyle name="常规 12 4" xfId="2478"/>
    <cellStyle name="常规 12 4 2" xfId="2427"/>
    <cellStyle name="常规 12 5" xfId="2480"/>
    <cellStyle name="常规 12 6" xfId="2481"/>
    <cellStyle name="常规 13" xfId="1753"/>
    <cellStyle name="常规 13 2" xfId="1042"/>
    <cellStyle name="常规 13 2 2" xfId="2482"/>
    <cellStyle name="常规 13 3" xfId="2484"/>
    <cellStyle name="常规 13 3 2" xfId="2485"/>
    <cellStyle name="常规 13 4" xfId="897"/>
    <cellStyle name="常规 13 4 2" xfId="2487"/>
    <cellStyle name="常规 13 5" xfId="63"/>
    <cellStyle name="常规 14" xfId="1685"/>
    <cellStyle name="常规 14 2" xfId="1688"/>
    <cellStyle name="常规 14 2 2" xfId="1814"/>
    <cellStyle name="常规 14 3" xfId="2164"/>
    <cellStyle name="常规 14 3 2" xfId="2167"/>
    <cellStyle name="常规 14 4" xfId="2169"/>
    <cellStyle name="常规 14 4 2" xfId="2171"/>
    <cellStyle name="常规 14 5" xfId="2173"/>
    <cellStyle name="常规 15" xfId="1690"/>
    <cellStyle name="常规 15 2" xfId="1694"/>
    <cellStyle name="常规 15 2 2" xfId="2488"/>
    <cellStyle name="常规 15 2 2 2" xfId="2490"/>
    <cellStyle name="常规 15 2 3" xfId="1755"/>
    <cellStyle name="常规 15 2 3 2" xfId="1758"/>
    <cellStyle name="常规 15 2 4" xfId="2492"/>
    <cellStyle name="常规 15 3" xfId="2494"/>
    <cellStyle name="常规 15 3 2" xfId="1717"/>
    <cellStyle name="常规 15 4" xfId="2496"/>
    <cellStyle name="常规 15 4 2" xfId="9"/>
    <cellStyle name="常规 15 5" xfId="2498"/>
    <cellStyle name="常规 15 5 2" xfId="2501"/>
    <cellStyle name="常规 15 6" xfId="2504"/>
    <cellStyle name="常规 16" xfId="1697"/>
    <cellStyle name="常规 16 2" xfId="1700"/>
    <cellStyle name="常规 16 2 2" xfId="2507"/>
    <cellStyle name="常规 16 2 2 2" xfId="2509"/>
    <cellStyle name="常规 16 2 3" xfId="2511"/>
    <cellStyle name="常规 16 2 3 2" xfId="2512"/>
    <cellStyle name="常规 16 2 4" xfId="2514"/>
    <cellStyle name="常规 16 3" xfId="2515"/>
    <cellStyle name="常规 16 3 2" xfId="2134"/>
    <cellStyle name="常规 16 4" xfId="2518"/>
    <cellStyle name="常规 16 4 2" xfId="2520"/>
    <cellStyle name="常规 16 5" xfId="2522"/>
    <cellStyle name="常规 16 5 2" xfId="2524"/>
    <cellStyle name="常规 16 6" xfId="2525"/>
    <cellStyle name="常规 17" xfId="1703"/>
    <cellStyle name="常规 17 2" xfId="2526"/>
    <cellStyle name="常规 17 2 2" xfId="2528"/>
    <cellStyle name="常规 17 2 2 2" xfId="2530"/>
    <cellStyle name="常规 17 2 3" xfId="2532"/>
    <cellStyle name="常规 17 2 3 2" xfId="2534"/>
    <cellStyle name="常规 17 2 4" xfId="2535"/>
    <cellStyle name="常规 17 3" xfId="2448"/>
    <cellStyle name="常规 17 3 2" xfId="2451"/>
    <cellStyle name="常规 17 4" xfId="2536"/>
    <cellStyle name="常规 17 4 2" xfId="2538"/>
    <cellStyle name="常规 17 5" xfId="2540"/>
    <cellStyle name="常规 17 5 2" xfId="2542"/>
    <cellStyle name="常规 17 6" xfId="2545"/>
    <cellStyle name="常规 18" xfId="1235"/>
    <cellStyle name="常规 18 2" xfId="2547"/>
    <cellStyle name="常规 18 2 2" xfId="2549"/>
    <cellStyle name="常规 18 2 2 2" xfId="2551"/>
    <cellStyle name="常规 18 2 3" xfId="2552"/>
    <cellStyle name="常规 18 2 3 2" xfId="2553"/>
    <cellStyle name="常规 18 2 4" xfId="292"/>
    <cellStyle name="常规 18 3" xfId="2554"/>
    <cellStyle name="常规 18 3 2" xfId="2556"/>
    <cellStyle name="常规 18 3 2 2" xfId="2558"/>
    <cellStyle name="常规 18 3 3" xfId="2422"/>
    <cellStyle name="常规 18 4" xfId="2180"/>
    <cellStyle name="常规 18 4 2" xfId="2183"/>
    <cellStyle name="常规 18 5" xfId="2186"/>
    <cellStyle name="常规 18 5 2" xfId="2560"/>
    <cellStyle name="常规 18 6" xfId="2561"/>
    <cellStyle name="常规 18 6 2" xfId="2562"/>
    <cellStyle name="常规 18 7" xfId="2563"/>
    <cellStyle name="常规 19" xfId="2564"/>
    <cellStyle name="常规 19 2" xfId="2566"/>
    <cellStyle name="常规 19 2 2" xfId="2568"/>
    <cellStyle name="常规 19 2 2 2" xfId="2570"/>
    <cellStyle name="常规 19 2 3" xfId="2571"/>
    <cellStyle name="常规 19 2 3 2" xfId="2572"/>
    <cellStyle name="常规 19 2 4" xfId="1925"/>
    <cellStyle name="常规 19 3" xfId="2573"/>
    <cellStyle name="常规 19 3 2" xfId="2575"/>
    <cellStyle name="常规 19 3 2 2" xfId="165"/>
    <cellStyle name="常规 19 3 3" xfId="2577"/>
    <cellStyle name="常规 19 4" xfId="2579"/>
    <cellStyle name="常规 19 4 2" xfId="2581"/>
    <cellStyle name="常规 19 5" xfId="2076"/>
    <cellStyle name="常规 19 5 2" xfId="2079"/>
    <cellStyle name="常规 19 6" xfId="2081"/>
    <cellStyle name="常规 19 6 2" xfId="2583"/>
    <cellStyle name="常规 19 7" xfId="2584"/>
    <cellStyle name="常规 2" xfId="2585"/>
    <cellStyle name="常规 2 10" xfId="2586"/>
    <cellStyle name="常规 2 10 2" xfId="1410"/>
    <cellStyle name="常规 2 10 2 2" xfId="1412"/>
    <cellStyle name="常规 2 10 3" xfId="2587"/>
    <cellStyle name="常规 2 11" xfId="1282"/>
    <cellStyle name="常规 2 11 2" xfId="2589"/>
    <cellStyle name="常规 2 12" xfId="2243"/>
    <cellStyle name="常规 2 12 2" xfId="282"/>
    <cellStyle name="常规 2 13" xfId="2590"/>
    <cellStyle name="常规 2 13 2" xfId="2591"/>
    <cellStyle name="常规 2 14" xfId="2592"/>
    <cellStyle name="常规 2 2" xfId="2593"/>
    <cellStyle name="常规 2 2 10" xfId="2502"/>
    <cellStyle name="常规 2 2 2" xfId="2594"/>
    <cellStyle name="常规 2 2 2 2" xfId="1620"/>
    <cellStyle name="常规 2 2 2 2 2" xfId="2595"/>
    <cellStyle name="常规 2 2 2 2 2 2" xfId="2596"/>
    <cellStyle name="常规 2 2 2 2 3" xfId="2597"/>
    <cellStyle name="常规 2 2 2 3" xfId="2598"/>
    <cellStyle name="常规 2 2 2 3 2" xfId="2599"/>
    <cellStyle name="常规 2 2 2 3 2 2" xfId="2600"/>
    <cellStyle name="常规 2 2 2 3 3" xfId="2601"/>
    <cellStyle name="常规 2 2 2 4" xfId="75"/>
    <cellStyle name="常规 2 2 2 4 2" xfId="2602"/>
    <cellStyle name="常规 2 2 2 4 2 2" xfId="2605"/>
    <cellStyle name="常规 2 2 2 4 3" xfId="2607"/>
    <cellStyle name="常规 2 2 2 4 3 2" xfId="2608"/>
    <cellStyle name="常规 2 2 2 4 4" xfId="2609"/>
    <cellStyle name="常规 2 2 2 5" xfId="69"/>
    <cellStyle name="常规 2 2 2 5 2" xfId="2610"/>
    <cellStyle name="常规 2 2 2 6" xfId="79"/>
    <cellStyle name="常规 2 2 2 6 2" xfId="2612"/>
    <cellStyle name="常规 2 2 2 7" xfId="83"/>
    <cellStyle name="常规 2 2 2 7 2" xfId="210"/>
    <cellStyle name="常规 2 2 2 8" xfId="87"/>
    <cellStyle name="常规 2 2 3" xfId="1549"/>
    <cellStyle name="常规 2 2 3 2" xfId="739"/>
    <cellStyle name="常规 2 2 3 2 2" xfId="741"/>
    <cellStyle name="常规 2 2 3 3" xfId="744"/>
    <cellStyle name="常规 2 2 4" xfId="2614"/>
    <cellStyle name="常规 2 2 4 2" xfId="796"/>
    <cellStyle name="常规 2 2 4 2 2" xfId="798"/>
    <cellStyle name="常规 2 2 4 3" xfId="800"/>
    <cellStyle name="常规 2 2 4 3 2" xfId="802"/>
    <cellStyle name="常规 2 2 4 4" xfId="180"/>
    <cellStyle name="常规 2 2 5" xfId="2615"/>
    <cellStyle name="常规 2 2 5 2" xfId="885"/>
    <cellStyle name="常规 2 2 6" xfId="1892"/>
    <cellStyle name="常规 2 2 6 2" xfId="1001"/>
    <cellStyle name="常规 2 2 7" xfId="1894"/>
    <cellStyle name="常规 2 2 7 2" xfId="1115"/>
    <cellStyle name="常规 2 2 8" xfId="1896"/>
    <cellStyle name="常规 2 2 8 2" xfId="1204"/>
    <cellStyle name="常规 2 2 9" xfId="2616"/>
    <cellStyle name="常规 2 3" xfId="2617"/>
    <cellStyle name="常规 2 3 2" xfId="2618"/>
    <cellStyle name="常规 2 3 2 2" xfId="2619"/>
    <cellStyle name="常规 2 3 2 2 2" xfId="2620"/>
    <cellStyle name="常规 2 3 2 2 2 2" xfId="2621"/>
    <cellStyle name="常规 2 3 2 2 3" xfId="1061"/>
    <cellStyle name="常规 2 3 2 3" xfId="2623"/>
    <cellStyle name="常规 2 3 2 3 2" xfId="2624"/>
    <cellStyle name="常规 2 3 2 4" xfId="2625"/>
    <cellStyle name="常规 2 3 3" xfId="1552"/>
    <cellStyle name="常规 2 3 3 2" xfId="2626"/>
    <cellStyle name="常规 2 3 4" xfId="1832"/>
    <cellStyle name="常规 2 3 4 2" xfId="1834"/>
    <cellStyle name="常规 2 3 5" xfId="2627"/>
    <cellStyle name="常规 2 4" xfId="2628"/>
    <cellStyle name="常规 2 4 2" xfId="2629"/>
    <cellStyle name="常规 2 4 2 2" xfId="2630"/>
    <cellStyle name="常规 2 4 2 2 2" xfId="2631"/>
    <cellStyle name="常规 2 4 2 3" xfId="2632"/>
    <cellStyle name="常规 2 4 2 3 2" xfId="2634"/>
    <cellStyle name="常规 2 4 2 4" xfId="2635"/>
    <cellStyle name="常规 2 4 3" xfId="2637"/>
    <cellStyle name="常规 2 4 3 2" xfId="2638"/>
    <cellStyle name="常规 2 4 4" xfId="2640"/>
    <cellStyle name="常规 2 4 4 2" xfId="2641"/>
    <cellStyle name="常规 2 4 5" xfId="2643"/>
    <cellStyle name="常规 2 4 5 2" xfId="2644"/>
    <cellStyle name="常规 2 4 6" xfId="2645"/>
    <cellStyle name="常规 2 5" xfId="2646"/>
    <cellStyle name="常规 2 5 2" xfId="2647"/>
    <cellStyle name="常规 2 5 2 2" xfId="488"/>
    <cellStyle name="常规 2 5 3" xfId="2648"/>
    <cellStyle name="常规 2 5 3 2" xfId="2649"/>
    <cellStyle name="常规 2 5 4" xfId="2378"/>
    <cellStyle name="常规 2 5 4 2" xfId="2380"/>
    <cellStyle name="常规 2 5 5" xfId="2382"/>
    <cellStyle name="常规 2 6" xfId="2650"/>
    <cellStyle name="常规 2 6 2" xfId="2084"/>
    <cellStyle name="常规 2 6 2 2" xfId="2086"/>
    <cellStyle name="常规 2 6 3" xfId="2191"/>
    <cellStyle name="常规 2 6 3 2" xfId="461"/>
    <cellStyle name="常规 2 6 4" xfId="2193"/>
    <cellStyle name="常规 2 6 4 2" xfId="2652"/>
    <cellStyle name="常规 2 6 5" xfId="2653"/>
    <cellStyle name="常规 2 7" xfId="2510"/>
    <cellStyle name="常规 2 7 2" xfId="266"/>
    <cellStyle name="常规 2 7 2 2" xfId="183"/>
    <cellStyle name="常规 2 7 3" xfId="2654"/>
    <cellStyle name="常规 2 7 3 2" xfId="2655"/>
    <cellStyle name="常规 2 7 4" xfId="2656"/>
    <cellStyle name="常规 2 7 4 2" xfId="2658"/>
    <cellStyle name="常规 2 7 5" xfId="2660"/>
    <cellStyle name="常规 2 8" xfId="2662"/>
    <cellStyle name="常规 2 8 2" xfId="2664"/>
    <cellStyle name="常规 2 8 2 2" xfId="1570"/>
    <cellStyle name="常规 2 8 3" xfId="2666"/>
    <cellStyle name="常规 2 8 3 2" xfId="1586"/>
    <cellStyle name="常规 2 8 4" xfId="760"/>
    <cellStyle name="常规 2 9" xfId="2668"/>
    <cellStyle name="常规 2 9 2" xfId="2669"/>
    <cellStyle name="常规 2 9 2 2" xfId="2670"/>
    <cellStyle name="常规 2 9 2 2 2" xfId="2671"/>
    <cellStyle name="常规 2 9 2 3" xfId="2672"/>
    <cellStyle name="常规 2 9 3" xfId="2673"/>
    <cellStyle name="常规 2 9 3 2" xfId="2674"/>
    <cellStyle name="常规 2 9 4" xfId="212"/>
    <cellStyle name="常规 2 9 4 2" xfId="219"/>
    <cellStyle name="常规 2 9 5" xfId="687"/>
    <cellStyle name="常规 2 9 5 2 2" xfId="2578"/>
    <cellStyle name="常规 2 9 6" xfId="2675"/>
    <cellStyle name="常规 2_02-2008决算报表格式" xfId="2676"/>
    <cellStyle name="常规 20" xfId="1691"/>
    <cellStyle name="常规 20 2" xfId="1695"/>
    <cellStyle name="常规 20 2 2" xfId="2489"/>
    <cellStyle name="常规 20 2 2 2" xfId="2491"/>
    <cellStyle name="常规 20 2 3" xfId="1756"/>
    <cellStyle name="常规 20 2 3 2" xfId="1759"/>
    <cellStyle name="常规 20 2 4" xfId="2493"/>
    <cellStyle name="常规 20 3" xfId="2495"/>
    <cellStyle name="常规 20 3 2" xfId="1718"/>
    <cellStyle name="常规 20 4" xfId="2497"/>
    <cellStyle name="常规 20 4 2" xfId="10"/>
    <cellStyle name="常规 20 5" xfId="2499"/>
    <cellStyle name="常规 20 5 2" xfId="2503"/>
    <cellStyle name="常规 20 6" xfId="2505"/>
    <cellStyle name="常规 21" xfId="1698"/>
    <cellStyle name="常规 21 2" xfId="1701"/>
    <cellStyle name="常规 21 2 2" xfId="2508"/>
    <cellStyle name="常规 21 3" xfId="2516"/>
    <cellStyle name="常规 21 3 2" xfId="2135"/>
    <cellStyle name="常规 21 4" xfId="2519"/>
    <cellStyle name="常规 21 4 2" xfId="2521"/>
    <cellStyle name="常规 21 5" xfId="2523"/>
    <cellStyle name="常规 22" xfId="1704"/>
    <cellStyle name="常规 22 2" xfId="2527"/>
    <cellStyle name="常规 22 2 2" xfId="2529"/>
    <cellStyle name="常规 22 2 2 2" xfId="2531"/>
    <cellStyle name="常规 22 2 3" xfId="2533"/>
    <cellStyle name="常规 22 3" xfId="2449"/>
    <cellStyle name="常规 22 3 2" xfId="2452"/>
    <cellStyle name="常规 22 3 2 2" xfId="2161"/>
    <cellStyle name="常规 22 3 3" xfId="2456"/>
    <cellStyle name="常规 22 3 3 2" xfId="1802"/>
    <cellStyle name="常规 22 3 4" xfId="2677"/>
    <cellStyle name="常规 22 4" xfId="2537"/>
    <cellStyle name="常规 22 4 2" xfId="2539"/>
    <cellStyle name="常规 22 4 2 2" xfId="2678"/>
    <cellStyle name="常规 22 4 3" xfId="2679"/>
    <cellStyle name="常规 22 4 3 2" xfId="2680"/>
    <cellStyle name="常规 22 4 4" xfId="2681"/>
    <cellStyle name="常规 22 5" xfId="2541"/>
    <cellStyle name="常规 22 5 2" xfId="2543"/>
    <cellStyle name="常规 22 6" xfId="2546"/>
    <cellStyle name="常规 22 6 2" xfId="2682"/>
    <cellStyle name="常规 22 7" xfId="2276"/>
    <cellStyle name="常规 22 7 2" xfId="2278"/>
    <cellStyle name="常规 22 8" xfId="2280"/>
    <cellStyle name="常规 23" xfId="1236"/>
    <cellStyle name="常规 23 2" xfId="2548"/>
    <cellStyle name="常规 23 2 2" xfId="2550"/>
    <cellStyle name="常规 23 3" xfId="2555"/>
    <cellStyle name="常规 23 3 2" xfId="2557"/>
    <cellStyle name="常规 23 3 2 2" xfId="2559"/>
    <cellStyle name="常规 23 3 2 2 2" xfId="1640"/>
    <cellStyle name="常规 23 3 3" xfId="2423"/>
    <cellStyle name="常规 23 4" xfId="2181"/>
    <cellStyle name="常规 23 4 2" xfId="2184"/>
    <cellStyle name="常规 23 5" xfId="2187"/>
    <cellStyle name="常规 24" xfId="2565"/>
    <cellStyle name="常规 24 2" xfId="2567"/>
    <cellStyle name="常规 24 2 2" xfId="2569"/>
    <cellStyle name="常规 24 3" xfId="2574"/>
    <cellStyle name="常规 24 3 2" xfId="2576"/>
    <cellStyle name="常规 24 4" xfId="2580"/>
    <cellStyle name="常规 24 4 2" xfId="2582"/>
    <cellStyle name="常规 24 5" xfId="2077"/>
    <cellStyle name="常规 25" xfId="361"/>
    <cellStyle name="常规 25 2" xfId="2683"/>
    <cellStyle name="常规 25 2 2" xfId="2685"/>
    <cellStyle name="常规 25 3" xfId="2687"/>
    <cellStyle name="常规 25 3 2" xfId="2689"/>
    <cellStyle name="常规 25 4" xfId="2690"/>
    <cellStyle name="常规 26" xfId="60"/>
    <cellStyle name="常规 26 2" xfId="15"/>
    <cellStyle name="常规 26 2 2" xfId="356"/>
    <cellStyle name="常规 26 3" xfId="86"/>
    <cellStyle name="常规 26 3 2" xfId="64"/>
    <cellStyle name="常规 26 4" xfId="90"/>
    <cellStyle name="常规 27" xfId="364"/>
    <cellStyle name="常规 27 2" xfId="2691"/>
    <cellStyle name="常规 27 2 2" xfId="2693"/>
    <cellStyle name="常规 27 3" xfId="2694"/>
    <cellStyle name="常规 28" xfId="2695"/>
    <cellStyle name="常规 28 2" xfId="1416"/>
    <cellStyle name="常规 28 2 2" xfId="1420"/>
    <cellStyle name="常规 28 3" xfId="2697"/>
    <cellStyle name="常规 29" xfId="2698"/>
    <cellStyle name="常规 29 2" xfId="1781"/>
    <cellStyle name="常规 29 2 2" xfId="1784"/>
    <cellStyle name="常规 29 3" xfId="1786"/>
    <cellStyle name="常规 3" xfId="2700"/>
    <cellStyle name="常规 3 10" xfId="2701"/>
    <cellStyle name="常规 3 10 2" xfId="2111"/>
    <cellStyle name="常规 3 11" xfId="2703"/>
    <cellStyle name="常规 3 12" xfId="2704"/>
    <cellStyle name="常规 3 2" xfId="2093"/>
    <cellStyle name="常规 3 2 2" xfId="2706"/>
    <cellStyle name="常规 3 2 2 2" xfId="2708"/>
    <cellStyle name="常规 3 2 3" xfId="275"/>
    <cellStyle name="常规 3 2 3 2" xfId="278"/>
    <cellStyle name="常规 3 2 4" xfId="2709"/>
    <cellStyle name="常规 3 2 5" xfId="560"/>
    <cellStyle name="常规 3 3" xfId="2710"/>
    <cellStyle name="常规 3 3 2" xfId="2711"/>
    <cellStyle name="常规 3 3 2 2" xfId="2712"/>
    <cellStyle name="常规 3 3 3" xfId="2714"/>
    <cellStyle name="常规 3 3 4" xfId="1223"/>
    <cellStyle name="常规 3 4" xfId="2715"/>
    <cellStyle name="常规 3 4 2" xfId="2716"/>
    <cellStyle name="常规 3 4 2 2" xfId="2717"/>
    <cellStyle name="常规 3 4 3" xfId="13"/>
    <cellStyle name="常规 3 4 3 2" xfId="81"/>
    <cellStyle name="常规 3 4 4" xfId="2718"/>
    <cellStyle name="常规 3 5" xfId="2719"/>
    <cellStyle name="常规 3 5 2" xfId="2232"/>
    <cellStyle name="常规 3 6" xfId="1356"/>
    <cellStyle name="常规 3 6 2" xfId="1358"/>
    <cellStyle name="常规 3 7" xfId="2513"/>
    <cellStyle name="常规 3 7 2" xfId="2720"/>
    <cellStyle name="常规 3 8" xfId="2721"/>
    <cellStyle name="常规 3 8 2" xfId="1728"/>
    <cellStyle name="常规 3 9" xfId="1389"/>
    <cellStyle name="常规 3 9 2" xfId="2722"/>
    <cellStyle name="常规 30" xfId="360"/>
    <cellStyle name="常规 30 2" xfId="2684"/>
    <cellStyle name="常规 30 2 2" xfId="2686"/>
    <cellStyle name="常规 30 3" xfId="2688"/>
    <cellStyle name="常规 31" xfId="59"/>
    <cellStyle name="常规 31 2" xfId="16"/>
    <cellStyle name="常规 32" xfId="363"/>
    <cellStyle name="常规 32 2" xfId="2692"/>
    <cellStyle name="常规 33" xfId="2696"/>
    <cellStyle name="常规 33 2" xfId="1417"/>
    <cellStyle name="常规 34" xfId="2699"/>
    <cellStyle name="常规 34 2" xfId="1782"/>
    <cellStyle name="常规 35" xfId="508"/>
    <cellStyle name="常规 36" xfId="2724"/>
    <cellStyle name="常规 37" xfId="1843"/>
    <cellStyle name="常规 38" xfId="2725"/>
    <cellStyle name="常规 4" xfId="2726"/>
    <cellStyle name="常规 4 10" xfId="2727"/>
    <cellStyle name="常规 4 12" xfId="2476"/>
    <cellStyle name="常规 4 12 2 2" xfId="1996"/>
    <cellStyle name="常规 4 2" xfId="2728"/>
    <cellStyle name="常规 4 2 2" xfId="2729"/>
    <cellStyle name="常规 4 2 2 2" xfId="2731"/>
    <cellStyle name="常规 4 2 3" xfId="2734"/>
    <cellStyle name="常规 4 3" xfId="2736"/>
    <cellStyle name="常规 4 3 2" xfId="2737"/>
    <cellStyle name="常规 4 3 2 2" xfId="2739"/>
    <cellStyle name="常规 4 3 3" xfId="2064"/>
    <cellStyle name="常规 4 4" xfId="2730"/>
    <cellStyle name="常规 4 4 2" xfId="2732"/>
    <cellStyle name="常规 4 4 2 2" xfId="2741"/>
    <cellStyle name="常规 4 4 3" xfId="34"/>
    <cellStyle name="常规 4 4 3 2" xfId="623"/>
    <cellStyle name="常规 4 4 4" xfId="2743"/>
    <cellStyle name="常规 4 5" xfId="2735"/>
    <cellStyle name="常规 4 5 2" xfId="2744"/>
    <cellStyle name="常规 4 6" xfId="2746"/>
    <cellStyle name="常规 4 6 2" xfId="2747"/>
    <cellStyle name="常规 4 7" xfId="2749"/>
    <cellStyle name="常规 4 7 2" xfId="2750"/>
    <cellStyle name="常规 4 8" xfId="2752"/>
    <cellStyle name="常规 4 8 2" xfId="2753"/>
    <cellStyle name="常规 4 9" xfId="2754"/>
    <cellStyle name="常规 40" xfId="509"/>
    <cellStyle name="常规 40 2" xfId="2755"/>
    <cellStyle name="常规 40 2 2" xfId="2757"/>
    <cellStyle name="常规 40 2 2 2" xfId="2758"/>
    <cellStyle name="常规 40 2 3" xfId="2759"/>
    <cellStyle name="常规 40 2 3 2" xfId="1724"/>
    <cellStyle name="常规 40 2 4" xfId="2760"/>
    <cellStyle name="常规 40 3" xfId="2761"/>
    <cellStyle name="常规 40 3 2" xfId="2762"/>
    <cellStyle name="常规 40 3 2 2" xfId="2763"/>
    <cellStyle name="常规 40 3 3" xfId="2764"/>
    <cellStyle name="常规 40 4" xfId="2765"/>
    <cellStyle name="常规 40 4 2" xfId="2766"/>
    <cellStyle name="常规 40 5" xfId="2767"/>
    <cellStyle name="常规 40 5 2" xfId="2413"/>
    <cellStyle name="常规 40 6" xfId="1527"/>
    <cellStyle name="常规 40 7" xfId="781"/>
    <cellStyle name="常规 5" xfId="1190"/>
    <cellStyle name="常规 5 2" xfId="1192"/>
    <cellStyle name="常规 5 2 2" xfId="2769"/>
    <cellStyle name="常规 5 2 2 2" xfId="2770"/>
    <cellStyle name="常规 5 2 3" xfId="2772"/>
    <cellStyle name="常规 5 2 3 2" xfId="2773"/>
    <cellStyle name="常规 5 2 4" xfId="2774"/>
    <cellStyle name="常规 5 2_2009年1-2重点建设项目及重大前期项目" xfId="2775"/>
    <cellStyle name="常规 5 3" xfId="2776"/>
    <cellStyle name="常规 5 3 2" xfId="1399"/>
    <cellStyle name="常规 5 4" xfId="2738"/>
    <cellStyle name="常规 5 4 2" xfId="2740"/>
    <cellStyle name="常规 5 5" xfId="2065"/>
    <cellStyle name="常规 5 5 2" xfId="2067"/>
    <cellStyle name="常规 5 6" xfId="2071"/>
    <cellStyle name="常规 5 6 2" xfId="2778"/>
    <cellStyle name="常规 5 7" xfId="2779"/>
    <cellStyle name="常规 5 8" xfId="2780"/>
    <cellStyle name="常规 6" xfId="1194"/>
    <cellStyle name="常规 6 2" xfId="2781"/>
    <cellStyle name="常规 6 2 2" xfId="2782"/>
    <cellStyle name="常规 6 2 2 2" xfId="2783"/>
    <cellStyle name="常规 6 2 3" xfId="2784"/>
    <cellStyle name="常规 6 3" xfId="2785"/>
    <cellStyle name="常规 6 3 2" xfId="2788"/>
    <cellStyle name="常规 6 4" xfId="2733"/>
    <cellStyle name="常规 6 4 2" xfId="2742"/>
    <cellStyle name="常规 6 5" xfId="33"/>
    <cellStyle name="常规 7" xfId="910"/>
    <cellStyle name="常规 7 2" xfId="912"/>
    <cellStyle name="常规 7 2 2" xfId="2790"/>
    <cellStyle name="常规 7 2 2 2" xfId="2791"/>
    <cellStyle name="常规 7 2 3" xfId="2792"/>
    <cellStyle name="常规 7 2 3 2" xfId="2793"/>
    <cellStyle name="常规 7 2 4" xfId="2794"/>
    <cellStyle name="常规 7 3" xfId="2795"/>
    <cellStyle name="常规 7 3 2" xfId="2796"/>
    <cellStyle name="常规 7 4" xfId="2745"/>
    <cellStyle name="常规 7 4 2" xfId="2797"/>
    <cellStyle name="常规 7 5" xfId="2798"/>
    <cellStyle name="常规 7 5 2" xfId="2799"/>
    <cellStyle name="常规 7 6" xfId="1682"/>
    <cellStyle name="常规 7 7" xfId="2800"/>
    <cellStyle name="常规 8" xfId="914"/>
    <cellStyle name="常规 8 2" xfId="2801"/>
    <cellStyle name="常规 8 2 2" xfId="567"/>
    <cellStyle name="常规 8 2 2 2" xfId="188"/>
    <cellStyle name="常规 8 2 3" xfId="529"/>
    <cellStyle name="常规 8 3" xfId="2803"/>
    <cellStyle name="常规 8 3 2" xfId="2804"/>
    <cellStyle name="常规 8 4" xfId="2748"/>
    <cellStyle name="常规 8 4 2" xfId="2805"/>
    <cellStyle name="常规 8 5" xfId="2806"/>
    <cellStyle name="常规 9" xfId="2807"/>
    <cellStyle name="常规 9 2" xfId="151"/>
    <cellStyle name="常规 9 2 2" xfId="105"/>
    <cellStyle name="常规 9 2 2 2" xfId="1180"/>
    <cellStyle name="常规 9 2 3" xfId="119"/>
    <cellStyle name="常规 9 2 3 2" xfId="1182"/>
    <cellStyle name="常规 9 2 4" xfId="130"/>
    <cellStyle name="常规 9 3" xfId="2809"/>
    <cellStyle name="常规 9 3 2" xfId="2810"/>
    <cellStyle name="常规 9 4" xfId="2751"/>
    <cellStyle name="常规 9 4 2" xfId="2812"/>
    <cellStyle name="常规 9 5" xfId="1248"/>
    <cellStyle name="常规 9 5 2" xfId="1251"/>
    <cellStyle name="常规 9 6" xfId="2813"/>
    <cellStyle name="常规 9 7" xfId="1644"/>
    <cellStyle name="常规_07年财力" xfId="2814"/>
    <cellStyle name="常规_2006年预算调整表（科目）" xfId="1624"/>
    <cellStyle name="常规_2007年半年预算执行分析" xfId="2815"/>
    <cellStyle name="常规_2007年预算调整表（科目）" xfId="556"/>
    <cellStyle name="常规_2014年人大报告表2014.1.15(正确）" xfId="2816"/>
    <cellStyle name="常规_Sheet1" xfId="2817"/>
    <cellStyle name="常规_汉阴县卫生和计划生育局关于2016年预算批复" xfId="2818"/>
    <cellStyle name="常规_全县" xfId="2819"/>
    <cellStyle name="常规_审计要决算情况" xfId="2820"/>
    <cellStyle name="常规_预算06.4.12" xfId="2821"/>
    <cellStyle name="超级链接" xfId="136"/>
    <cellStyle name="超级链接 2" xfId="290"/>
    <cellStyle name="超级链接 2 2" xfId="295"/>
    <cellStyle name="超级链接 2 2 2" xfId="2822"/>
    <cellStyle name="超级链接 2 3" xfId="2824"/>
    <cellStyle name="超级链接 3" xfId="557"/>
    <cellStyle name="分级显示列_1_Book1" xfId="2826"/>
    <cellStyle name="分级显示行_1_13区汇总" xfId="2441"/>
    <cellStyle name="归盒啦_95" xfId="1611"/>
    <cellStyle name="好 2" xfId="1796"/>
    <cellStyle name="好 2 2" xfId="1799"/>
    <cellStyle name="好 3" xfId="1803"/>
    <cellStyle name="好 3 2" xfId="2828"/>
    <cellStyle name="好 3 2 2" xfId="1220"/>
    <cellStyle name="好 3 2 2 2" xfId="1224"/>
    <cellStyle name="好 3 2 3" xfId="2829"/>
    <cellStyle name="好 3 3" xfId="466"/>
    <cellStyle name="好 3 3 2" xfId="650"/>
    <cellStyle name="好 3 3 2 2" xfId="2072"/>
    <cellStyle name="好 3 3 3" xfId="2830"/>
    <cellStyle name="好 3 4" xfId="2831"/>
    <cellStyle name="好 4" xfId="2832"/>
    <cellStyle name="好 4 2" xfId="1751"/>
    <cellStyle name="好_~4190974" xfId="2833"/>
    <cellStyle name="好_~4190974 2" xfId="2404"/>
    <cellStyle name="好_~4190974 2 2" xfId="2406"/>
    <cellStyle name="好_~4190974 2 2 2" xfId="938"/>
    <cellStyle name="好_~4190974 2 3" xfId="2411"/>
    <cellStyle name="好_~4190974 3" xfId="2834"/>
    <cellStyle name="好_~4190974 3 2" xfId="249"/>
    <cellStyle name="好_~4190974 3 2 2" xfId="2461"/>
    <cellStyle name="好_~4190974 3 3" xfId="2835"/>
    <cellStyle name="好_~4190974 4" xfId="2240"/>
    <cellStyle name="好_~5676413" xfId="2836"/>
    <cellStyle name="好_~5676413 2" xfId="1"/>
    <cellStyle name="好_~5676413 2 2" xfId="49"/>
    <cellStyle name="好_~5676413 2 2 2" xfId="1907"/>
    <cellStyle name="好_~5676413 2 3" xfId="29"/>
    <cellStyle name="好_~5676413 3" xfId="374"/>
    <cellStyle name="好_~5676413 3 2" xfId="1165"/>
    <cellStyle name="好_~5676413 3 2 2" xfId="1169"/>
    <cellStyle name="好_~5676413 3 3" xfId="1176"/>
    <cellStyle name="好_~5676413 4" xfId="379"/>
    <cellStyle name="好_00省级(打印)" xfId="1920"/>
    <cellStyle name="好_00省级(打印) 2" xfId="584"/>
    <cellStyle name="好_00省级(打印) 2 2" xfId="2839"/>
    <cellStyle name="好_00省级(打印) 2 2 2" xfId="2840"/>
    <cellStyle name="好_00省级(打印) 2 3" xfId="2841"/>
    <cellStyle name="好_00省级(打印) 3" xfId="1922"/>
    <cellStyle name="好_00省级(打印) 3 2" xfId="2842"/>
    <cellStyle name="好_00省级(打印) 3 2 2" xfId="2843"/>
    <cellStyle name="好_00省级(打印) 3 3" xfId="1970"/>
    <cellStyle name="好_00省级(打印) 4" xfId="1666"/>
    <cellStyle name="好_00省级(定稿)" xfId="2844"/>
    <cellStyle name="好_00省级(定稿) 2" xfId="2846"/>
    <cellStyle name="好_00省级(定稿) 2 2" xfId="73"/>
    <cellStyle name="好_00省级(定稿) 2 2 2" xfId="569"/>
    <cellStyle name="好_00省级(定稿) 2 3" xfId="68"/>
    <cellStyle name="好_00省级(定稿) 3" xfId="2847"/>
    <cellStyle name="好_00省级(定稿) 3 2" xfId="2848"/>
    <cellStyle name="好_00省级(定稿) 3 2 2" xfId="2849"/>
    <cellStyle name="好_00省级(定稿) 3 3" xfId="1454"/>
    <cellStyle name="好_00省级(定稿) 4" xfId="2850"/>
    <cellStyle name="好_03昭通" xfId="2851"/>
    <cellStyle name="好_03昭通 2" xfId="494"/>
    <cellStyle name="好_03昭通 2 2" xfId="2852"/>
    <cellStyle name="好_03昭通 3" xfId="2121"/>
    <cellStyle name="好_03昭通 3 2" xfId="2126"/>
    <cellStyle name="好_0502通海县" xfId="1266"/>
    <cellStyle name="好_0502通海县 2" xfId="1268"/>
    <cellStyle name="好_0502通海县 2 2" xfId="259"/>
    <cellStyle name="好_0502通海县 2 2 2" xfId="2854"/>
    <cellStyle name="好_0502通海县 2 3" xfId="2855"/>
    <cellStyle name="好_0502通海县 3" xfId="1270"/>
    <cellStyle name="好_0502通海县 3 2" xfId="2856"/>
    <cellStyle name="好_0502通海县 3 2 2" xfId="160"/>
    <cellStyle name="好_0502通海县 3 3" xfId="2857"/>
    <cellStyle name="好_0502通海县 4" xfId="2858"/>
    <cellStyle name="好_05玉溪" xfId="2859"/>
    <cellStyle name="好_05玉溪 2" xfId="2432"/>
    <cellStyle name="好_05玉溪 2 2" xfId="2435"/>
    <cellStyle name="好_05玉溪 2 2 2" xfId="2437"/>
    <cellStyle name="好_05玉溪 2 3" xfId="104"/>
    <cellStyle name="好_05玉溪 3" xfId="2861"/>
    <cellStyle name="好_05玉溪 3 2" xfId="2862"/>
    <cellStyle name="好_05玉溪 3 2 2" xfId="2863"/>
    <cellStyle name="好_05玉溪 3 3" xfId="2811"/>
    <cellStyle name="好_05玉溪 4" xfId="177"/>
    <cellStyle name="好_0605石屏县" xfId="1589"/>
    <cellStyle name="好_0605石屏县 2" xfId="1591"/>
    <cellStyle name="好_0605石屏县 2 2" xfId="1545"/>
    <cellStyle name="好_0605石屏县 2 2 2" xfId="1547"/>
    <cellStyle name="好_0605石屏县 2 3" xfId="748"/>
    <cellStyle name="好_0605石屏县 3" xfId="2864"/>
    <cellStyle name="好_0605石屏县 3 2" xfId="2865"/>
    <cellStyle name="好_0605石屏县 3 2 2" xfId="2091"/>
    <cellStyle name="好_0605石屏县 3 3" xfId="338"/>
    <cellStyle name="好_0605石屏县 4" xfId="2866"/>
    <cellStyle name="好_1003牟定县" xfId="1262"/>
    <cellStyle name="好_1003牟定县 2" xfId="536"/>
    <cellStyle name="好_1003牟定县 2 2" xfId="2868"/>
    <cellStyle name="好_1003牟定县 2 2 2" xfId="2869"/>
    <cellStyle name="好_1003牟定县 2 3" xfId="2870"/>
    <cellStyle name="好_1003牟定县 3" xfId="1046"/>
    <cellStyle name="好_1003牟定县 3 2" xfId="1049"/>
    <cellStyle name="好_1003牟定县 3 2 2" xfId="1052"/>
    <cellStyle name="好_1003牟定县 3 3" xfId="1055"/>
    <cellStyle name="好_1003牟定县 4" xfId="1058"/>
    <cellStyle name="好_1110洱源县" xfId="2871"/>
    <cellStyle name="好_1110洱源县 2" xfId="1647"/>
    <cellStyle name="好_1110洱源县 2 2" xfId="1481"/>
    <cellStyle name="好_1110洱源县 2 2 2" xfId="1484"/>
    <cellStyle name="好_1110洱源县 2 3" xfId="1488"/>
    <cellStyle name="好_1110洱源县 3" xfId="1649"/>
    <cellStyle name="好_1110洱源县 3 2" xfId="1651"/>
    <cellStyle name="好_1110洱源县 3 2 2" xfId="2873"/>
    <cellStyle name="好_1110洱源县 3 3" xfId="2874"/>
    <cellStyle name="好_1110洱源县 4" xfId="1653"/>
    <cellStyle name="好_11大理" xfId="2479"/>
    <cellStyle name="好_11大理 2" xfId="2428"/>
    <cellStyle name="好_11大理 2 2" xfId="2430"/>
    <cellStyle name="好_11大理 2 2 2" xfId="2875"/>
    <cellStyle name="好_11大理 2 3" xfId="2876"/>
    <cellStyle name="好_11大理 3" xfId="2877"/>
    <cellStyle name="好_11大理 3 2" xfId="2879"/>
    <cellStyle name="好_11大理 3 2 2" xfId="2880"/>
    <cellStyle name="好_11大理 3 3" xfId="2883"/>
    <cellStyle name="好_11大理 4" xfId="1848"/>
    <cellStyle name="好_2、土地面积、人口、粮食产量基本情况" xfId="1963"/>
    <cellStyle name="好_2、土地面积、人口、粮食产量基本情况 2" xfId="2884"/>
    <cellStyle name="好_2、土地面积、人口、粮食产量基本情况 2 2" xfId="2885"/>
    <cellStyle name="好_2、土地面积、人口、粮食产量基本情况 2 2 2" xfId="2886"/>
    <cellStyle name="好_2、土地面积、人口、粮食产量基本情况 2 3" xfId="2887"/>
    <cellStyle name="好_2、土地面积、人口、粮食产量基本情况 3" xfId="2888"/>
    <cellStyle name="好_2、土地面积、人口、粮食产量基本情况 3 2" xfId="2889"/>
    <cellStyle name="好_2、土地面积、人口、粮食产量基本情况 3 2 2" xfId="2867"/>
    <cellStyle name="好_2、土地面积、人口、粮食产量基本情况 3 3" xfId="2890"/>
    <cellStyle name="好_2、土地面积、人口、粮食产量基本情况 4" xfId="2891"/>
    <cellStyle name="好_2006年分析表" xfId="645"/>
    <cellStyle name="好_2006年分析表 2" xfId="404"/>
    <cellStyle name="好_2006年基础数据" xfId="2892"/>
    <cellStyle name="好_2006年基础数据 2" xfId="2894"/>
    <cellStyle name="好_2006年基础数据 2 2" xfId="2896"/>
    <cellStyle name="好_2006年基础数据 3" xfId="2899"/>
    <cellStyle name="好_2006年基础数据 3 2" xfId="2900"/>
    <cellStyle name="好_2006年全省财力计算表（中央、决算）" xfId="2901"/>
    <cellStyle name="好_2006年全省财力计算表（中央、决算） 2" xfId="2903"/>
    <cellStyle name="好_2006年全省财力计算表（中央、决算） 2 2" xfId="2904"/>
    <cellStyle name="好_2006年全省财力计算表（中央、决算） 3" xfId="2905"/>
    <cellStyle name="好_2006年全省财力计算表（中央、决算） 3 2" xfId="173"/>
    <cellStyle name="好_2006年水利统计指标统计表" xfId="2907"/>
    <cellStyle name="好_2006年水利统计指标统计表 2" xfId="2908"/>
    <cellStyle name="好_2006年水利统计指标统计表 2 2" xfId="2909"/>
    <cellStyle name="好_2006年水利统计指标统计表 2 2 2" xfId="2910"/>
    <cellStyle name="好_2006年水利统计指标统计表 2 3" xfId="2911"/>
    <cellStyle name="好_2006年水利统计指标统计表 3" xfId="2912"/>
    <cellStyle name="好_2006年水利统计指标统计表 3 2" xfId="2913"/>
    <cellStyle name="好_2006年水利统计指标统计表 3 2 2" xfId="2914"/>
    <cellStyle name="好_2006年水利统计指标统计表 3 3" xfId="2915"/>
    <cellStyle name="好_2006年水利统计指标统计表 4" xfId="2917"/>
    <cellStyle name="好_2006年在职人员情况" xfId="2920"/>
    <cellStyle name="好_2006年在职人员情况 2" xfId="2921"/>
    <cellStyle name="好_2006年在职人员情况 2 2" xfId="2318"/>
    <cellStyle name="好_2006年在职人员情况 2 2 2" xfId="1241"/>
    <cellStyle name="好_2006年在职人员情况 2 3" xfId="1326"/>
    <cellStyle name="好_2006年在职人员情况 3" xfId="2922"/>
    <cellStyle name="好_2006年在职人员情况 3 2" xfId="2923"/>
    <cellStyle name="好_2006年在职人员情况 3 2 2" xfId="2924"/>
    <cellStyle name="好_2006年在职人员情况 3 3" xfId="2925"/>
    <cellStyle name="好_2006年在职人员情况 4" xfId="2926"/>
    <cellStyle name="好_2007年检察院案件数" xfId="2927"/>
    <cellStyle name="好_2007年检察院案件数 2" xfId="2928"/>
    <cellStyle name="好_2007年检察院案件数 2 2" xfId="2930"/>
    <cellStyle name="好_2007年检察院案件数 2 2 2" xfId="2931"/>
    <cellStyle name="好_2007年检察院案件数 2 3" xfId="1209"/>
    <cellStyle name="好_2007年检察院案件数 3" xfId="1022"/>
    <cellStyle name="好_2007年检察院案件数 3 2" xfId="1025"/>
    <cellStyle name="好_2007年检察院案件数 3 2 2" xfId="2418"/>
    <cellStyle name="好_2007年检察院案件数 3 3" xfId="1214"/>
    <cellStyle name="好_2007年检察院案件数 4" xfId="1030"/>
    <cellStyle name="好_2007年可用财力" xfId="2932"/>
    <cellStyle name="好_2007年可用财力 2" xfId="1928"/>
    <cellStyle name="好_2007年人员分部门统计表" xfId="2933"/>
    <cellStyle name="好_2007年人员分部门统计表 2" xfId="2934"/>
    <cellStyle name="好_2007年人员分部门统计表 2 2" xfId="2935"/>
    <cellStyle name="好_2007年人员分部门统计表 2 2 2" xfId="2936"/>
    <cellStyle name="好_2007年人员分部门统计表 2 3" xfId="2937"/>
    <cellStyle name="好_2007年人员分部门统计表 3" xfId="2938"/>
    <cellStyle name="好_2007年人员分部门统计表 3 2" xfId="2939"/>
    <cellStyle name="好_2007年人员分部门统计表 3 2 2" xfId="2940"/>
    <cellStyle name="好_2007年人员分部门统计表 3 3" xfId="2941"/>
    <cellStyle name="好_2007年人员分部门统计表 4" xfId="571"/>
    <cellStyle name="好_2007年政法部门业务指标" xfId="2881"/>
    <cellStyle name="好_2007年政法部门业务指标 2" xfId="2942"/>
    <cellStyle name="好_2007年政法部门业务指标 2 2" xfId="2944"/>
    <cellStyle name="好_2007年政法部门业务指标 2 2 2" xfId="2946"/>
    <cellStyle name="好_2007年政法部门业务指标 2 3" xfId="2948"/>
    <cellStyle name="好_2007年政法部门业务指标 3" xfId="1948"/>
    <cellStyle name="好_2007年政法部门业务指标 3 2" xfId="1951"/>
    <cellStyle name="好_2007年政法部门业务指标 3 2 2" xfId="1954"/>
    <cellStyle name="好_2007年政法部门业务指标 3 3" xfId="1957"/>
    <cellStyle name="好_2007年政法部门业务指标 4" xfId="1959"/>
    <cellStyle name="好_2008年县级公安保障标准落实奖励经费分配测算" xfId="2949"/>
    <cellStyle name="好_2008年县级公安保障标准落实奖励经费分配测算 2" xfId="2950"/>
    <cellStyle name="好_2008云南省分县市中小学教职工统计表（教育厅提供）" xfId="2951"/>
    <cellStyle name="好_2008云南省分县市中小学教职工统计表（教育厅提供） 2" xfId="2952"/>
    <cellStyle name="好_2008云南省分县市中小学教职工统计表（教育厅提供） 2 2" xfId="2953"/>
    <cellStyle name="好_2008云南省分县市中小学教职工统计表（教育厅提供） 2 2 2" xfId="2954"/>
    <cellStyle name="好_2008云南省分县市中小学教职工统计表（教育厅提供） 2 3" xfId="2639"/>
    <cellStyle name="好_2008云南省分县市中小学教职工统计表（教育厅提供） 3" xfId="2955"/>
    <cellStyle name="好_2008云南省分县市中小学教职工统计表（教育厅提供） 3 2" xfId="2956"/>
    <cellStyle name="好_2008云南省分县市中小学教职工统计表（教育厅提供） 3 2 2" xfId="2957"/>
    <cellStyle name="好_2008云南省分县市中小学教职工统计表（教育厅提供） 3 3" xfId="2642"/>
    <cellStyle name="好_2008云南省分县市中小学教职工统计表（教育厅提供） 4" xfId="2958"/>
    <cellStyle name="好_2009年一般性转移支付标准工资" xfId="2959"/>
    <cellStyle name="好_2009年一般性转移支付标准工资 2" xfId="2362"/>
    <cellStyle name="好_2009年一般性转移支付标准工资 2 2" xfId="2960"/>
    <cellStyle name="好_2009年一般性转移支付标准工资 2 2 2" xfId="2961"/>
    <cellStyle name="好_2009年一般性转移支付标准工资 2 3" xfId="2962"/>
    <cellStyle name="好_2009年一般性转移支付标准工资 3" xfId="2964"/>
    <cellStyle name="好_2009年一般性转移支付标准工资 3 2" xfId="2329"/>
    <cellStyle name="好_2009年一般性转移支付标准工资 3 2 2" xfId="2965"/>
    <cellStyle name="好_2009年一般性转移支付标准工资 3 3" xfId="2966"/>
    <cellStyle name="好_2009年一般性转移支付标准工资 4" xfId="2968"/>
    <cellStyle name="好_2009年一般性转移支付标准工资_~4190974" xfId="846"/>
    <cellStyle name="好_2009年一般性转移支付标准工资_~4190974 2" xfId="848"/>
    <cellStyle name="好_2009年一般性转移支付标准工资_~4190974 2 2" xfId="850"/>
    <cellStyle name="好_2009年一般性转移支付标准工资_~4190974 2 2 2" xfId="853"/>
    <cellStyle name="好_2009年一般性转移支付标准工资_~4190974 2 3" xfId="855"/>
    <cellStyle name="好_2009年一般性转移支付标准工资_~4190974 3" xfId="726"/>
    <cellStyle name="好_2009年一般性转移支付标准工资_~4190974 3 2" xfId="729"/>
    <cellStyle name="好_2009年一般性转移支付标准工资_~4190974 3 2 2" xfId="514"/>
    <cellStyle name="好_2009年一般性转移支付标准工资_~4190974 3 3" xfId="857"/>
    <cellStyle name="好_2009年一般性转移支付标准工资_~4190974 4" xfId="732"/>
    <cellStyle name="好_2009年一般性转移支付标准工资_~5676413" xfId="2969"/>
    <cellStyle name="好_2009年一般性转移支付标准工资_~5676413 2" xfId="2970"/>
    <cellStyle name="好_2009年一般性转移支付标准工资_~5676413 2 2" xfId="2971"/>
    <cellStyle name="好_2009年一般性转移支付标准工资_~5676413 2 2 2" xfId="2972"/>
    <cellStyle name="好_2009年一般性转移支付标准工资_~5676413 2 3" xfId="2483"/>
    <cellStyle name="好_2009年一般性转移支付标准工资_~5676413 3" xfId="2973"/>
    <cellStyle name="好_2009年一般性转移支付标准工资_~5676413 3 2" xfId="2974"/>
    <cellStyle name="好_2009年一般性转移支付标准工资_~5676413 3 2 2" xfId="2517"/>
    <cellStyle name="好_2009年一般性转移支付标准工资_~5676413 3 3" xfId="2486"/>
    <cellStyle name="好_2009年一般性转移支付标准工资_~5676413 4" xfId="2975"/>
    <cellStyle name="好_2009年一般性转移支付标准工资_不用软件计算9.1不考虑经费管理评价xl" xfId="2209"/>
    <cellStyle name="好_2009年一般性转移支付标准工资_不用软件计算9.1不考虑经费管理评价xl 2" xfId="1523"/>
    <cellStyle name="好_2009年一般性转移支付标准工资_不用软件计算9.1不考虑经费管理评价xl 2 2" xfId="1528"/>
    <cellStyle name="好_2009年一般性转移支付标准工资_不用软件计算9.1不考虑经费管理评价xl 2 2 2" xfId="1531"/>
    <cellStyle name="好_2009年一般性转移支付标准工资_不用软件计算9.1不考虑经费管理评价xl 2 3" xfId="782"/>
    <cellStyle name="好_2009年一般性转移支付标准工资_不用软件计算9.1不考虑经费管理评价xl 3" xfId="930"/>
    <cellStyle name="好_2009年一般性转移支付标准工资_不用软件计算9.1不考虑经费管理评价xl 3 2" xfId="934"/>
    <cellStyle name="好_2009年一般性转移支付标准工资_不用软件计算9.1不考虑经费管理评价xl 3 2 2" xfId="2976"/>
    <cellStyle name="好_2009年一般性转移支付标准工资_不用软件计算9.1不考虑经费管理评价xl 3 3" xfId="2977"/>
    <cellStyle name="好_2009年一般性转移支付标准工资_不用软件计算9.1不考虑经费管理评价xl 4" xfId="939"/>
    <cellStyle name="好_2009年一般性转移支付标准工资_地方配套按人均增幅控制8.30xl" xfId="2978"/>
    <cellStyle name="好_2009年一般性转移支付标准工资_地方配套按人均增幅控制8.30xl 2" xfId="2979"/>
    <cellStyle name="好_2009年一般性转移支付标准工资_地方配套按人均增幅控制8.30xl 2 2" xfId="2980"/>
    <cellStyle name="好_2009年一般性转移支付标准工资_地方配套按人均增幅控制8.30xl 2 2 2" xfId="2981"/>
    <cellStyle name="好_2009年一般性转移支付标准工资_地方配套按人均增幅控制8.30xl 2 3" xfId="2982"/>
    <cellStyle name="好_2009年一般性转移支付标准工资_地方配套按人均增幅控制8.30xl 3" xfId="1854"/>
    <cellStyle name="好_2009年一般性转移支付标准工资_地方配套按人均增幅控制8.30xl 3 2" xfId="2983"/>
    <cellStyle name="好_2009年一般性转移支付标准工资_地方配套按人均增幅控制8.30xl 3 2 2" xfId="2984"/>
    <cellStyle name="好_2009年一般性转移支付标准工资_地方配套按人均增幅控制8.30xl 3 3" xfId="2872"/>
    <cellStyle name="好_2009年一般性转移支付标准工资_地方配套按人均增幅控制8.30xl 4" xfId="2985"/>
    <cellStyle name="好_2009年一般性转移支付标准工资_地方配套按人均增幅控制8.30一般预算平均增幅、人均可用财力平均增幅两次控制、社会治安系数调整、案件数调整xl" xfId="2229"/>
    <cellStyle name="好_2009年一般性转移支付标准工资_地方配套按人均增幅控制8.30一般预算平均增幅、人均可用财力平均增幅两次控制、社会治安系数调整、案件数调整xl 2" xfId="2986"/>
    <cellStyle name="好_2009年一般性转移支付标准工资_地方配套按人均增幅控制8.30一般预算平均增幅、人均可用财力平均增幅两次控制、社会治安系数调整、案件数调整xl 2 2" xfId="2988"/>
    <cellStyle name="好_2009年一般性转移支付标准工资_地方配套按人均增幅控制8.30一般预算平均增幅、人均可用财力平均增幅两次控制、社会治安系数调整、案件数调整xl 2 2 2" xfId="2989"/>
    <cellStyle name="好_2009年一般性转移支付标准工资_地方配套按人均增幅控制8.30一般预算平均增幅、人均可用财力平均增幅两次控制、社会治安系数调整、案件数调整xl 2 3" xfId="2990"/>
    <cellStyle name="好_2009年一般性转移支付标准工资_地方配套按人均增幅控制8.30一般预算平均增幅、人均可用财力平均增幅两次控制、社会治安系数调整、案件数调整xl 3" xfId="2992"/>
    <cellStyle name="好_2009年一般性转移支付标准工资_地方配套按人均增幅控制8.30一般预算平均增幅、人均可用财力平均增幅两次控制、社会治安系数调整、案件数调整xl 3 2" xfId="2993"/>
    <cellStyle name="好_2009年一般性转移支付标准工资_地方配套按人均增幅控制8.30一般预算平均增幅、人均可用财力平均增幅两次控制、社会治安系数调整、案件数调整xl 3 2 2" xfId="2994"/>
    <cellStyle name="好_2009年一般性转移支付标准工资_地方配套按人均增幅控制8.30一般预算平均增幅、人均可用财力平均增幅两次控制、社会治安系数调整、案件数调整xl 3 3" xfId="2995"/>
    <cellStyle name="好_2009年一般性转移支付标准工资_地方配套按人均增幅控制8.30一般预算平均增幅、人均可用财力平均增幅两次控制、社会治安系数调整、案件数调整xl 4" xfId="546"/>
    <cellStyle name="好_2009年一般性转移支付标准工资_地方配套按人均增幅控制8.31（调整结案率后）xl" xfId="204"/>
    <cellStyle name="好_2009年一般性转移支付标准工资_地方配套按人均增幅控制8.31（调整结案率后）xl 2" xfId="1305"/>
    <cellStyle name="好_2009年一般性转移支付标准工资_地方配套按人均增幅控制8.31（调整结案率后）xl 2 2" xfId="2466"/>
    <cellStyle name="好_2009年一般性转移支付标准工资_地方配套按人均增幅控制8.31（调整结案率后）xl 2 2 2" xfId="2468"/>
    <cellStyle name="好_2009年一般性转移支付标准工资_地方配套按人均增幅控制8.31（调整结案率后）xl 2 3" xfId="576"/>
    <cellStyle name="好_2009年一般性转移支付标准工资_地方配套按人均增幅控制8.31（调整结案率后）xl 3" xfId="1955"/>
    <cellStyle name="好_2009年一般性转移支付标准工资_地方配套按人均增幅控制8.31（调整结案率后）xl 3 2" xfId="2996"/>
    <cellStyle name="好_2009年一般性转移支付标准工资_地方配套按人均增幅控制8.31（调整结案率后）xl 3 2 2" xfId="1973"/>
    <cellStyle name="好_2009年一般性转移支付标准工资_地方配套按人均增幅控制8.31（调整结案率后）xl 3 3" xfId="591"/>
    <cellStyle name="好_2009年一般性转移支付标准工资_地方配套按人均增幅控制8.31（调整结案率后）xl 4" xfId="2443"/>
    <cellStyle name="好_2009年一般性转移支付标准工资_奖励补助测算5.22测试" xfId="2997"/>
    <cellStyle name="好_2009年一般性转移支付标准工资_奖励补助测算5.22测试 2" xfId="810"/>
    <cellStyle name="好_2009年一般性转移支付标准工资_奖励补助测算5.22测试 2 2" xfId="865"/>
    <cellStyle name="好_2009年一般性转移支付标准工资_奖励补助测算5.22测试 2 2 2" xfId="868"/>
    <cellStyle name="好_2009年一般性转移支付标准工资_奖励补助测算5.22测试 2 3" xfId="876"/>
    <cellStyle name="好_2009年一般性转移支付标准工资_奖励补助测算5.22测试 3" xfId="899"/>
    <cellStyle name="好_2009年一般性转移支付标准工资_奖励补助测算5.22测试 3 2" xfId="978"/>
    <cellStyle name="好_2009年一般性转移支付标准工资_奖励补助测算5.22测试 3 2 2" xfId="43"/>
    <cellStyle name="好_2009年一般性转移支付标准工资_奖励补助测算5.22测试 3 3" xfId="980"/>
    <cellStyle name="好_2009年一般性转移支付标准工资_奖励补助测算5.22测试 4" xfId="1016"/>
    <cellStyle name="好_2009年一般性转移支付标准工资_奖励补助测算5.23新" xfId="2998"/>
    <cellStyle name="好_2009年一般性转移支付标准工资_奖励补助测算5.23新 2" xfId="1056"/>
    <cellStyle name="好_2009年一般性转移支付标准工资_奖励补助测算5.23新 2 2" xfId="1513"/>
    <cellStyle name="好_2009年一般性转移支付标准工资_奖励补助测算5.23新 2 2 2" xfId="1469"/>
    <cellStyle name="好_2009年一般性转移支付标准工资_奖励补助测算5.23新 2 3" xfId="1515"/>
    <cellStyle name="好_2009年一般性转移支付标准工资_奖励补助测算5.23新 3" xfId="2999"/>
    <cellStyle name="好_2009年一般性转移支付标准工资_奖励补助测算5.23新 3 2" xfId="3001"/>
    <cellStyle name="好_2009年一般性转移支付标准工资_奖励补助测算5.23新 3 2 2" xfId="3003"/>
    <cellStyle name="好_2009年一般性转移支付标准工资_奖励补助测算5.23新 3 3" xfId="3004"/>
    <cellStyle name="好_2009年一般性转移支付标准工资_奖励补助测算5.23新 4" xfId="3005"/>
    <cellStyle name="好_2009年一般性转移支付标准工资_奖励补助测算5.24冯铸" xfId="3007"/>
    <cellStyle name="好_2009年一般性转移支付标准工资_奖励补助测算5.24冯铸 2" xfId="3008"/>
    <cellStyle name="好_2009年一般性转移支付标准工资_奖励补助测算5.24冯铸 2 2" xfId="3009"/>
    <cellStyle name="好_2009年一般性转移支付标准工资_奖励补助测算5.24冯铸 2 2 2" xfId="3010"/>
    <cellStyle name="好_2009年一般性转移支付标准工资_奖励补助测算5.24冯铸 2 3" xfId="1578"/>
    <cellStyle name="好_2009年一般性转移支付标准工资_奖励补助测算5.24冯铸 3" xfId="3012"/>
    <cellStyle name="好_2009年一般性转移支付标准工资_奖励补助测算5.24冯铸 3 2" xfId="1708"/>
    <cellStyle name="好_2009年一般性转移支付标准工资_奖励补助测算5.24冯铸 3 2 2" xfId="1710"/>
    <cellStyle name="好_2009年一般性转移支付标准工资_奖励补助测算5.24冯铸 3 3" xfId="1713"/>
    <cellStyle name="好_2009年一般性转移支付标准工资_奖励补助测算5.24冯铸 4" xfId="3013"/>
    <cellStyle name="好_2009年一般性转移支付标准工资_奖励补助测算7.23" xfId="736"/>
    <cellStyle name="好_2009年一般性转移支付标准工资_奖励补助测算7.23 2" xfId="3014"/>
    <cellStyle name="好_2009年一般性转移支付标准工资_奖励补助测算7.23 2 2" xfId="3015"/>
    <cellStyle name="好_2009年一般性转移支付标准工资_奖励补助测算7.23 2 2 2" xfId="3016"/>
    <cellStyle name="好_2009年一般性转移支付标准工资_奖励补助测算7.23 2 3" xfId="2047"/>
    <cellStyle name="好_2009年一般性转移支付标准工资_奖励补助测算7.23 3" xfId="3017"/>
    <cellStyle name="好_2009年一般性转移支付标准工资_奖励补助测算7.23 3 2" xfId="1285"/>
    <cellStyle name="好_2009年一般性转移支付标准工资_奖励补助测算7.23 3 2 2" xfId="2386"/>
    <cellStyle name="好_2009年一般性转移支付标准工资_奖励补助测算7.23 3 3" xfId="3018"/>
    <cellStyle name="好_2009年一般性转移支付标准工资_奖励补助测算7.23 4" xfId="3019"/>
    <cellStyle name="好_2009年一般性转移支付标准工资_奖励补助测算7.25" xfId="2212"/>
    <cellStyle name="好_2009年一般性转移支付标准工资_奖励补助测算7.25 (version 1) (version 1)" xfId="1889"/>
    <cellStyle name="好_2009年一般性转移支付标准工资_奖励补助测算7.25 (version 1) (version 1) 2" xfId="3020"/>
    <cellStyle name="好_2009年一般性转移支付标准工资_奖励补助测算7.25 (version 1) (version 1) 2 2" xfId="3021"/>
    <cellStyle name="好_2009年一般性转移支付标准工资_奖励补助测算7.25 (version 1) (version 1) 2 2 2" xfId="45"/>
    <cellStyle name="好_2009年一般性转移支付标准工资_奖励补助测算7.25 (version 1) (version 1) 2 3" xfId="3022"/>
    <cellStyle name="好_2009年一般性转移支付标准工资_奖励补助测算7.25 (version 1) (version 1) 3" xfId="3023"/>
    <cellStyle name="好_2009年一般性转移支付标准工资_奖励补助测算7.25 (version 1) (version 1) 3 2" xfId="1493"/>
    <cellStyle name="好_2009年一般性转移支付标准工资_奖励补助测算7.25 (version 1) (version 1) 3 2 2" xfId="3024"/>
    <cellStyle name="好_2009年一般性转移支付标准工资_奖励补助测算7.25 (version 1) (version 1) 3 3" xfId="1496"/>
    <cellStyle name="好_2009年一般性转移支付标准工资_奖励补助测算7.25 (version 1) (version 1) 4" xfId="3026"/>
    <cellStyle name="好_2009年一般性转移支付标准工资_奖励补助测算7.25 10" xfId="1744"/>
    <cellStyle name="好_2009年一般性转移支付标准工资_奖励补助测算7.25 10 2" xfId="958"/>
    <cellStyle name="好_2009年一般性转移支付标准工资_奖励补助测算7.25 10 2 2" xfId="3027"/>
    <cellStyle name="好_2009年一般性转移支付标准工资_奖励补助测算7.25 10 3" xfId="1418"/>
    <cellStyle name="好_2009年一般性转移支付标准工资_奖励补助测算7.25 11" xfId="1463"/>
    <cellStyle name="好_2009年一般性转移支付标准工资_奖励补助测算7.25 11 2" xfId="969"/>
    <cellStyle name="好_2009年一般性转移支付标准工资_奖励补助测算7.25 12" xfId="1465"/>
    <cellStyle name="好_2009年一般性转移支付标准工资_奖励补助测算7.25 12 2" xfId="3028"/>
    <cellStyle name="好_2009年一般性转移支付标准工资_奖励补助测算7.25 13" xfId="3029"/>
    <cellStyle name="好_2009年一般性转移支付标准工资_奖励补助测算7.25 13 2" xfId="1271"/>
    <cellStyle name="好_2009年一般性转移支付标准工资_奖励补助测算7.25 14" xfId="2308"/>
    <cellStyle name="好_2009年一般性转移支付标准工资_奖励补助测算7.25 14 2" xfId="1276"/>
    <cellStyle name="好_2009年一般性转移支付标准工资_奖励补助测算7.25 15" xfId="3030"/>
    <cellStyle name="好_2009年一般性转移支付标准工资_奖励补助测算7.25 15 2" xfId="2022"/>
    <cellStyle name="好_2009年一般性转移支付标准工资_奖励补助测算7.25 16" xfId="1595"/>
    <cellStyle name="好_2009年一般性转移支付标准工资_奖励补助测算7.25 16 2" xfId="3031"/>
    <cellStyle name="好_2009年一般性转移支付标准工资_奖励补助测算7.25 17" xfId="470"/>
    <cellStyle name="好_2009年一般性转移支付标准工资_奖励补助测算7.25 17 2" xfId="3032"/>
    <cellStyle name="好_2009年一般性转移支付标准工资_奖励补助测算7.25 18" xfId="3033"/>
    <cellStyle name="好_2009年一般性转移支付标准工资_奖励补助测算7.25 2" xfId="3034"/>
    <cellStyle name="好_2009年一般性转移支付标准工资_奖励补助测算7.25 2 2" xfId="3035"/>
    <cellStyle name="好_2009年一般性转移支付标准工资_奖励补助测算7.25 2 2 2" xfId="170"/>
    <cellStyle name="好_2009年一般性转移支付标准工资_奖励补助测算7.25 2 3" xfId="3036"/>
    <cellStyle name="好_2009年一般性转移支付标准工资_奖励补助测算7.25 3" xfId="3038"/>
    <cellStyle name="好_2009年一般性转移支付标准工资_奖励补助测算7.25 3 2" xfId="3039"/>
    <cellStyle name="好_2009年一般性转移支付标准工资_奖励补助测算7.25 3 2 2" xfId="3040"/>
    <cellStyle name="好_2009年一般性转移支付标准工资_奖励补助测算7.25 3 3" xfId="3041"/>
    <cellStyle name="好_2009年一般性转移支付标准工资_奖励补助测算7.25 4" xfId="3042"/>
    <cellStyle name="好_2009年一般性转移支付标准工资_奖励补助测算7.25 4 2" xfId="3043"/>
    <cellStyle name="好_2009年一般性转移支付标准工资_奖励补助测算7.25 4 2 2" xfId="179"/>
    <cellStyle name="好_2009年一般性转移支付标准工资_奖励补助测算7.25 4 3" xfId="3044"/>
    <cellStyle name="好_2009年一般性转移支付标准工资_奖励补助测算7.25 5" xfId="3045"/>
    <cellStyle name="好_2009年一般性转移支付标准工资_奖励补助测算7.25 5 2" xfId="3046"/>
    <cellStyle name="好_2009年一般性转移支付标准工资_奖励补助测算7.25 5 2 2" xfId="1837"/>
    <cellStyle name="好_2009年一般性转移支付标准工资_奖励补助测算7.25 5 3" xfId="3047"/>
    <cellStyle name="好_2009年一般性转移支付标准工资_奖励补助测算7.25 6" xfId="1602"/>
    <cellStyle name="好_2009年一般性转移支付标准工资_奖励补助测算7.25 6 2" xfId="3048"/>
    <cellStyle name="好_2009年一般性转移支付标准工资_奖励补助测算7.25 6 2 2" xfId="3049"/>
    <cellStyle name="好_2009年一般性转移支付标准工资_奖励补助测算7.25 6 3" xfId="3050"/>
    <cellStyle name="好_2009年一般性转移支付标准工资_奖励补助测算7.25 7" xfId="1086"/>
    <cellStyle name="好_2009年一般性转移支付标准工资_奖励补助测算7.25 7 2" xfId="3051"/>
    <cellStyle name="好_2009年一般性转移支付标准工资_奖励补助测算7.25 7 2 2" xfId="3053"/>
    <cellStyle name="好_2009年一般性转移支付标准工资_奖励补助测算7.25 7 3" xfId="3054"/>
    <cellStyle name="好_2009年一般性转移支付标准工资_奖励补助测算7.25 8" xfId="3056"/>
    <cellStyle name="好_2009年一般性转移支付标准工资_奖励补助测算7.25 8 2" xfId="3057"/>
    <cellStyle name="好_2009年一般性转移支付标准工资_奖励补助测算7.25 8 2 2" xfId="2777"/>
    <cellStyle name="好_2009年一般性转移支付标准工资_奖励补助测算7.25 8 3" xfId="3058"/>
    <cellStyle name="好_2009年一般性转移支付标准工资_奖励补助测算7.25 9" xfId="3060"/>
    <cellStyle name="好_2009年一般性转移支付标准工资_奖励补助测算7.25 9 2" xfId="1395"/>
    <cellStyle name="好_2009年一般性转移支付标准工资_奖励补助测算7.25 9 2 2" xfId="1397"/>
    <cellStyle name="好_2009年一般性转移支付标准工资_奖励补助测算7.25 9 3" xfId="3061"/>
    <cellStyle name="好_530623_2006年县级财政报表附表" xfId="3062"/>
    <cellStyle name="好_530623_2006年县级财政报表附表 2" xfId="285"/>
    <cellStyle name="好_530623_2006年县级财政报表附表 2 2" xfId="3063"/>
    <cellStyle name="好_530623_2006年县级财政报表附表 2 2 2" xfId="3064"/>
    <cellStyle name="好_530623_2006年县级财政报表附表 2 3" xfId="3065"/>
    <cellStyle name="好_530623_2006年县级财政报表附表 3" xfId="3067"/>
    <cellStyle name="好_530623_2006年县级财政报表附表 3 2" xfId="3068"/>
    <cellStyle name="好_530623_2006年县级财政报表附表 3 2 2" xfId="3069"/>
    <cellStyle name="好_530623_2006年县级财政报表附表 3 3" xfId="2218"/>
    <cellStyle name="好_530623_2006年县级财政报表附表 4" xfId="3070"/>
    <cellStyle name="好_530623_2006年县级财政报表附表 4 2" xfId="3072"/>
    <cellStyle name="好_530623_2006年县级财政报表附表 4 2 2" xfId="3074"/>
    <cellStyle name="好_530623_2006年县级财政报表附表 4 3" xfId="3075"/>
    <cellStyle name="好_530623_2006年县级财政报表附表 5" xfId="2372"/>
    <cellStyle name="好_530629_2006年县级财政报表附表" xfId="3077"/>
    <cellStyle name="好_530629_2006年县级财政报表附表 2" xfId="3078"/>
    <cellStyle name="好_530629_2006年县级财政报表附表 2 2" xfId="3079"/>
    <cellStyle name="好_530629_2006年县级财政报表附表 3" xfId="3080"/>
    <cellStyle name="好_530629_2006年县级财政报表附表 3 2" xfId="3081"/>
    <cellStyle name="好_5334_2006年迪庆县级财政报表附表" xfId="2314"/>
    <cellStyle name="好_5334_2006年迪庆县级财政报表附表 2" xfId="1861"/>
    <cellStyle name="好_5334_2006年迪庆县级财政报表附表 2 2" xfId="1864"/>
    <cellStyle name="好_5334_2006年迪庆县级财政报表附表 2 2 2" xfId="3082"/>
    <cellStyle name="好_5334_2006年迪庆县级财政报表附表 2 3" xfId="1008"/>
    <cellStyle name="好_5334_2006年迪庆县级财政报表附表 3" xfId="1866"/>
    <cellStyle name="好_5334_2006年迪庆县级财政报表附表 3 2" xfId="3083"/>
    <cellStyle name="好_5334_2006年迪庆县级财政报表附表 3 2 2" xfId="3084"/>
    <cellStyle name="好_5334_2006年迪庆县级财政报表附表 3 3" xfId="1011"/>
    <cellStyle name="好_5334_2006年迪庆县级财政报表附表 4" xfId="3085"/>
    <cellStyle name="好_Book1" xfId="397"/>
    <cellStyle name="好_Book1 2" xfId="313"/>
    <cellStyle name="好_Book1 2 2" xfId="3086"/>
    <cellStyle name="好_Book1 2 2 2" xfId="826"/>
    <cellStyle name="好_Book1 2 3" xfId="2622"/>
    <cellStyle name="好_Book1 3" xfId="3087"/>
    <cellStyle name="好_Book1 3 2" xfId="3088"/>
    <cellStyle name="好_Book1 3 2 2" xfId="3090"/>
    <cellStyle name="好_Book1 3 3" xfId="2845"/>
    <cellStyle name="好_Book1 4" xfId="2702"/>
    <cellStyle name="好_Book1_1" xfId="2383"/>
    <cellStyle name="好_Book1_1 2" xfId="3092"/>
    <cellStyle name="好_Book1_1 2 2" xfId="3093"/>
    <cellStyle name="好_Book1_2" xfId="881"/>
    <cellStyle name="好_Book1_2 2" xfId="3094"/>
    <cellStyle name="好_Book1_2 2 2" xfId="308"/>
    <cellStyle name="好_Book1_2 2 2 2" xfId="484"/>
    <cellStyle name="好_Book1_2 2 3" xfId="312"/>
    <cellStyle name="好_Book1_2 3" xfId="906"/>
    <cellStyle name="好_Book1_2 3 2" xfId="3096"/>
    <cellStyle name="好_Book1_2 3 2 2" xfId="3098"/>
    <cellStyle name="好_Book1_2 3 3" xfId="3100"/>
    <cellStyle name="好_Book1_2 4" xfId="2227"/>
    <cellStyle name="好_Book1_2 4 2" xfId="2230"/>
    <cellStyle name="好_Book1_2 4 2 2" xfId="2987"/>
    <cellStyle name="好_Book1_2 4 3" xfId="3103"/>
    <cellStyle name="好_Book1_2 5" xfId="2233"/>
    <cellStyle name="好_Book1_县公司" xfId="646"/>
    <cellStyle name="好_Book1_县公司 2" xfId="403"/>
    <cellStyle name="好_Book1_县公司 2 2" xfId="2588"/>
    <cellStyle name="好_Book1_银行账户情况表_2010年12月" xfId="3037"/>
    <cellStyle name="好_Book1_银行账户情况表_2010年12月 2" xfId="3104"/>
    <cellStyle name="好_Book1_银行账户情况表_2010年12月 2 2" xfId="3105"/>
    <cellStyle name="好_Book2" xfId="3106"/>
    <cellStyle name="好_Book2 2" xfId="3101"/>
    <cellStyle name="好_Book2 2 2" xfId="3108"/>
    <cellStyle name="好_Book2 3" xfId="3109"/>
    <cellStyle name="好_Book2 3 2" xfId="3110"/>
    <cellStyle name="好_M01-2(州市补助收入)" xfId="1430"/>
    <cellStyle name="好_M01-2(州市补助收入) 2" xfId="1433"/>
    <cellStyle name="好_M01-2(州市补助收入) 2 2" xfId="1436"/>
    <cellStyle name="好_M01-2(州市补助收入) 2 2 2" xfId="3111"/>
    <cellStyle name="好_M01-2(州市补助收入) 2 3" xfId="3112"/>
    <cellStyle name="好_M01-2(州市补助收入) 3" xfId="1126"/>
    <cellStyle name="好_M01-2(州市补助收入) 3 2" xfId="1130"/>
    <cellStyle name="好_M01-2(州市补助收入) 3 2 2" xfId="1132"/>
    <cellStyle name="好_M01-2(州市补助收入) 3 3" xfId="3113"/>
    <cellStyle name="好_M01-2(州市补助收入) 4" xfId="1940"/>
    <cellStyle name="好_M03" xfId="3114"/>
    <cellStyle name="好_M03 2" xfId="3115"/>
    <cellStyle name="好_M03 2 2" xfId="3116"/>
    <cellStyle name="好_M03 3" xfId="3117"/>
    <cellStyle name="好_M03 3 2" xfId="3118"/>
    <cellStyle name="好_不用软件计算9.1不考虑经费管理评价xl" xfId="3089"/>
    <cellStyle name="好_不用软件计算9.1不考虑经费管理评价xl 2" xfId="3091"/>
    <cellStyle name="好_不用软件计算9.1不考虑经费管理评价xl 2 2" xfId="3120"/>
    <cellStyle name="好_不用软件计算9.1不考虑经费管理评价xl 2 2 2" xfId="3122"/>
    <cellStyle name="好_不用软件计算9.1不考虑经费管理评价xl 2 3" xfId="3123"/>
    <cellStyle name="好_不用软件计算9.1不考虑经费管理评价xl 3" xfId="3124"/>
    <cellStyle name="好_不用软件计算9.1不考虑经费管理评价xl 3 2" xfId="3125"/>
    <cellStyle name="好_不用软件计算9.1不考虑经费管理评价xl 3 2 2" xfId="3127"/>
    <cellStyle name="好_不用软件计算9.1不考虑经费管理评价xl 3 3" xfId="3129"/>
    <cellStyle name="好_不用软件计算9.1不考虑经费管理评价xl 4" xfId="3131"/>
    <cellStyle name="好_财政供养人员" xfId="2786"/>
    <cellStyle name="好_财政供养人员 2" xfId="2789"/>
    <cellStyle name="好_财政供养人员 2 2" xfId="3132"/>
    <cellStyle name="好_财政供养人员 2 2 2" xfId="548"/>
    <cellStyle name="好_财政供养人员 2 3" xfId="3133"/>
    <cellStyle name="好_财政供养人员 3" xfId="3134"/>
    <cellStyle name="好_财政供养人员 3 2" xfId="3135"/>
    <cellStyle name="好_财政供养人员 3 2 2" xfId="3136"/>
    <cellStyle name="好_财政供养人员 3 3" xfId="3137"/>
    <cellStyle name="好_财政供养人员 4" xfId="3138"/>
    <cellStyle name="好_财政支出对上级的依赖程度" xfId="2215"/>
    <cellStyle name="好_财政支出对上级的依赖程度 2" xfId="951"/>
    <cellStyle name="好_城建部门" xfId="2287"/>
    <cellStyle name="好_城建部门 2" xfId="3139"/>
    <cellStyle name="好_地方配套按人均增幅控制8.30xl" xfId="3140"/>
    <cellStyle name="好_地方配套按人均增幅控制8.30xl 2" xfId="1762"/>
    <cellStyle name="好_地方配套按人均增幅控制8.30xl 2 2" xfId="1764"/>
    <cellStyle name="好_地方配套按人均增幅控制8.30xl 2 2 2" xfId="3141"/>
    <cellStyle name="好_地方配套按人均增幅控制8.30xl 2 3" xfId="3142"/>
    <cellStyle name="好_地方配套按人均增幅控制8.30xl 3" xfId="1768"/>
    <cellStyle name="好_地方配套按人均增幅控制8.30xl 3 2" xfId="1771"/>
    <cellStyle name="好_地方配套按人均增幅控制8.30xl 3 2 2" xfId="2360"/>
    <cellStyle name="好_地方配套按人均增幅控制8.30xl 3 3" xfId="2364"/>
    <cellStyle name="好_地方配套按人均增幅控制8.30xl 4" xfId="987"/>
    <cellStyle name="好_地方配套按人均增幅控制8.30一般预算平均增幅、人均可用财力平均增幅两次控制、社会治安系数调整、案件数调整xl" xfId="3143"/>
    <cellStyle name="好_地方配套按人均增幅控制8.30一般预算平均增幅、人均可用财力平均增幅两次控制、社会治安系数调整、案件数调整xl 2" xfId="3144"/>
    <cellStyle name="好_地方配套按人均增幅控制8.30一般预算平均增幅、人均可用财力平均增幅两次控制、社会治安系数调整、案件数调整xl 2 2" xfId="3145"/>
    <cellStyle name="好_地方配套按人均增幅控制8.30一般预算平均增幅、人均可用财力平均增幅两次控制、社会治安系数调整、案件数调整xl 2 2 2" xfId="1390"/>
    <cellStyle name="好_地方配套按人均增幅控制8.30一般预算平均增幅、人均可用财力平均增幅两次控制、社会治安系数调整、案件数调整xl 2 3" xfId="3146"/>
    <cellStyle name="好_地方配套按人均增幅控制8.30一般预算平均增幅、人均可用财力平均增幅两次控制、社会治安系数调整、案件数调整xl 3" xfId="3147"/>
    <cellStyle name="好_地方配套按人均增幅控制8.30一般预算平均增幅、人均可用财力平均增幅两次控制、社会治安系数调整、案件数调整xl 3 2" xfId="3148"/>
    <cellStyle name="好_地方配套按人均增幅控制8.30一般预算平均增幅、人均可用财力平均增幅两次控制、社会治安系数调整、案件数调整xl 3 2 2" xfId="3149"/>
    <cellStyle name="好_地方配套按人均增幅控制8.30一般预算平均增幅、人均可用财力平均增幅两次控制、社会治安系数调整、案件数调整xl 3 3" xfId="2897"/>
    <cellStyle name="好_地方配套按人均增幅控制8.30一般预算平均增幅、人均可用财力平均增幅两次控制、社会治安系数调整、案件数调整xl 4" xfId="3150"/>
    <cellStyle name="好_地方配套按人均增幅控制8.31（调整结案率后）xl" xfId="2196"/>
    <cellStyle name="好_地方配套按人均增幅控制8.31（调整结案率后）xl 2" xfId="992"/>
    <cellStyle name="好_地方配套按人均增幅控制8.31（调整结案率后）xl 2 2" xfId="996"/>
    <cellStyle name="好_地方配套按人均增幅控制8.31（调整结案率后）xl 2 2 2" xfId="1849"/>
    <cellStyle name="好_地方配套按人均增幅控制8.31（调整结案率后）xl 2 3" xfId="1852"/>
    <cellStyle name="好_地方配套按人均增幅控制8.31（调整结案率后）xl 3" xfId="1002"/>
    <cellStyle name="好_地方配套按人均增幅控制8.31（调整结案率后）xl 3 2" xfId="1004"/>
    <cellStyle name="好_地方配套按人均增幅控制8.31（调整结案率后）xl 3 2 2" xfId="3151"/>
    <cellStyle name="好_地方配套按人均增幅控制8.31（调整结案率后）xl 3 3" xfId="3152"/>
    <cellStyle name="好_地方配套按人均增幅控制8.31（调整结案率后）xl 4" xfId="1006"/>
    <cellStyle name="好_第五部分(才淼、饶永宏）" xfId="3154"/>
    <cellStyle name="好_第五部分(才淼、饶永宏） 2" xfId="915"/>
    <cellStyle name="好_第五部分(才淼、饶永宏） 2 2" xfId="2802"/>
    <cellStyle name="好_第五部分(才淼、饶永宏） 3" xfId="2808"/>
    <cellStyle name="好_第五部分(才淼、饶永宏） 3 2" xfId="150"/>
    <cellStyle name="好_第一部分：综合全" xfId="1914"/>
    <cellStyle name="好_第一部分：综合全 2" xfId="1916"/>
    <cellStyle name="好_高中教师人数（教育厅1.6日提供）" xfId="2837"/>
    <cellStyle name="好_高中教师人数（教育厅1.6日提供） 2" xfId="2"/>
    <cellStyle name="好_高中教师人数（教育厅1.6日提供） 2 2" xfId="48"/>
    <cellStyle name="好_高中教师人数（教育厅1.6日提供） 2 2 2" xfId="1908"/>
    <cellStyle name="好_高中教师人数（教育厅1.6日提供） 2 3" xfId="28"/>
    <cellStyle name="好_高中教师人数（教育厅1.6日提供） 3" xfId="373"/>
    <cellStyle name="好_高中教师人数（教育厅1.6日提供） 3 2" xfId="1166"/>
    <cellStyle name="好_高中教师人数（教育厅1.6日提供） 3 2 2" xfId="1170"/>
    <cellStyle name="好_高中教师人数（教育厅1.6日提供） 3 3" xfId="1177"/>
    <cellStyle name="好_高中教师人数（教育厅1.6日提供） 4" xfId="378"/>
    <cellStyle name="好_汇总" xfId="3097"/>
    <cellStyle name="好_汇总 2" xfId="3099"/>
    <cellStyle name="好_汇总 2 2" xfId="3055"/>
    <cellStyle name="好_汇总 2 2 2" xfId="3155"/>
    <cellStyle name="好_汇总 2 3" xfId="2225"/>
    <cellStyle name="好_汇总 3" xfId="3156"/>
    <cellStyle name="好_汇总 3 2" xfId="3059"/>
    <cellStyle name="好_汇总 3 2 2" xfId="2787"/>
    <cellStyle name="好_汇总 3 3" xfId="3157"/>
    <cellStyle name="好_汇总 4" xfId="3158"/>
    <cellStyle name="好_汇总-县级财政报表附表" xfId="1599"/>
    <cellStyle name="好_汇总-县级财政报表附表 2" xfId="271"/>
    <cellStyle name="好_汇总-县级财政报表附表 2 2" xfId="577"/>
    <cellStyle name="好_汇总-县级财政报表附表 2 2 2" xfId="139"/>
    <cellStyle name="好_汇总-县级财政报表附表 2 3" xfId="579"/>
    <cellStyle name="好_汇总-县级财政报表附表 3" xfId="589"/>
    <cellStyle name="好_汇总-县级财政报表附表 3 2" xfId="592"/>
    <cellStyle name="好_汇总-县级财政报表附表 3 2 2" xfId="594"/>
    <cellStyle name="好_汇总-县级财政报表附表 3 3" xfId="596"/>
    <cellStyle name="好_汇总-县级财政报表附表 4" xfId="600"/>
    <cellStyle name="好_汇总-县级财政报表附表 4 2" xfId="602"/>
    <cellStyle name="好_汇总-县级财政报表附表 4 2 2" xfId="604"/>
    <cellStyle name="好_汇总-县级财政报表附表 4 3" xfId="606"/>
    <cellStyle name="好_汇总-县级财政报表附表 5" xfId="611"/>
    <cellStyle name="好_基础数据分析" xfId="3159"/>
    <cellStyle name="好_基础数据分析 2" xfId="3160"/>
    <cellStyle name="好_基础数据分析 2 2" xfId="3161"/>
    <cellStyle name="好_基础数据分析 2 2 2" xfId="2906"/>
    <cellStyle name="好_基础数据分析 2 3" xfId="3162"/>
    <cellStyle name="好_基础数据分析 3" xfId="1360"/>
    <cellStyle name="好_基础数据分析 3 2" xfId="2918"/>
    <cellStyle name="好_基础数据分析 3 2 2" xfId="3163"/>
    <cellStyle name="好_基础数据分析 3 3" xfId="1309"/>
    <cellStyle name="好_基础数据分析 4" xfId="3165"/>
    <cellStyle name="好_检验表" xfId="1731"/>
    <cellStyle name="好_检验表 2" xfId="1734"/>
    <cellStyle name="好_检验表（调整后）" xfId="676"/>
    <cellStyle name="好_检验表（调整后） 2" xfId="679"/>
    <cellStyle name="好_建行" xfId="3166"/>
    <cellStyle name="好_建行 2" xfId="3167"/>
    <cellStyle name="好_建行 2 2" xfId="3168"/>
    <cellStyle name="好_建行 2 2 2" xfId="2651"/>
    <cellStyle name="好_建行 2 3" xfId="3169"/>
    <cellStyle name="好_建行 3" xfId="3170"/>
    <cellStyle name="好_建行 3 2" xfId="3171"/>
    <cellStyle name="好_建行 3 2 2" xfId="3172"/>
    <cellStyle name="好_建行 3 3" xfId="3173"/>
    <cellStyle name="好_建行 4" xfId="3174"/>
    <cellStyle name="好_奖励补助测算5.22测试" xfId="3175"/>
    <cellStyle name="好_奖励补助测算5.22测试 2" xfId="580"/>
    <cellStyle name="好_奖励补助测算5.22测试 2 2" xfId="586"/>
    <cellStyle name="好_奖励补助测算5.22测试 2 2 2" xfId="3176"/>
    <cellStyle name="好_奖励补助测算5.22测试 2 3" xfId="3178"/>
    <cellStyle name="好_奖励补助测算5.22测试 3" xfId="54"/>
    <cellStyle name="好_奖励补助测算5.22测试 3 2" xfId="2048"/>
    <cellStyle name="好_奖励补助测算5.22测试 3 2 2" xfId="2051"/>
    <cellStyle name="好_奖励补助测算5.22测试 3 3" xfId="2054"/>
    <cellStyle name="好_奖励补助测算5.22测试 4" xfId="2056"/>
    <cellStyle name="好_奖励补助测算5.23新" xfId="2462"/>
    <cellStyle name="好_奖励补助测算5.23新 2" xfId="2464"/>
    <cellStyle name="好_奖励补助测算5.23新 2 2" xfId="3179"/>
    <cellStyle name="好_奖励补助测算5.23新 2 2 2" xfId="2768"/>
    <cellStyle name="好_奖励补助测算5.23新 2 3" xfId="2335"/>
    <cellStyle name="好_奖励补助测算5.23新 3" xfId="3180"/>
    <cellStyle name="好_奖励补助测算5.23新 3 2" xfId="3181"/>
    <cellStyle name="好_奖励补助测算5.23新 3 2 2" xfId="3182"/>
    <cellStyle name="好_奖励补助测算5.23新 3 3" xfId="2354"/>
    <cellStyle name="好_奖励补助测算5.23新 4" xfId="1315"/>
    <cellStyle name="好_奖励补助测算5.24冯铸" xfId="3183"/>
    <cellStyle name="好_奖励补助测算5.24冯铸 2" xfId="3184"/>
    <cellStyle name="好_奖励补助测算5.24冯铸 2 2" xfId="2827"/>
    <cellStyle name="好_奖励补助测算5.24冯铸 2 2 2" xfId="2916"/>
    <cellStyle name="好_奖励补助测算5.24冯铸 2 3" xfId="3185"/>
    <cellStyle name="好_奖励补助测算5.24冯铸 3" xfId="3186"/>
    <cellStyle name="好_奖励补助测算5.24冯铸 3 2" xfId="3187"/>
    <cellStyle name="好_奖励补助测算5.24冯铸 3 2 2" xfId="3188"/>
    <cellStyle name="好_奖励补助测算5.24冯铸 3 3" xfId="3189"/>
    <cellStyle name="好_奖励补助测算5.24冯铸 4" xfId="3190"/>
    <cellStyle name="好_奖励补助测算7.23" xfId="3192"/>
    <cellStyle name="好_奖励补助测算7.23 2" xfId="3193"/>
    <cellStyle name="好_奖励补助测算7.23 2 2" xfId="3194"/>
    <cellStyle name="好_奖励补助测算7.23 2 2 2" xfId="3195"/>
    <cellStyle name="好_奖励补助测算7.23 2 3" xfId="3196"/>
    <cellStyle name="好_奖励补助测算7.23 3" xfId="3197"/>
    <cellStyle name="好_奖励补助测算7.23 3 2" xfId="632"/>
    <cellStyle name="好_奖励补助测算7.23 3 2 2" xfId="636"/>
    <cellStyle name="好_奖励补助测算7.23 3 3" xfId="3198"/>
    <cellStyle name="好_奖励补助测算7.23 4" xfId="3199"/>
    <cellStyle name="好_奖励补助测算7.25" xfId="1839"/>
    <cellStyle name="好_奖励补助测算7.25 (version 1) (version 1)" xfId="2544"/>
    <cellStyle name="好_奖励补助测算7.25 (version 1) (version 1) 2" xfId="3200"/>
    <cellStyle name="好_奖励补助测算7.25 (version 1) (version 1) 2 2" xfId="2258"/>
    <cellStyle name="好_奖励补助测算7.25 (version 1) (version 1) 2 2 2" xfId="3201"/>
    <cellStyle name="好_奖励补助测算7.25 (version 1) (version 1) 2 3" xfId="3202"/>
    <cellStyle name="好_奖励补助测算7.25 (version 1) (version 1) 3" xfId="3203"/>
    <cellStyle name="好_奖励补助测算7.25 (version 1) (version 1) 3 2" xfId="702"/>
    <cellStyle name="好_奖励补助测算7.25 (version 1) (version 1) 3 2 2" xfId="426"/>
    <cellStyle name="好_奖励补助测算7.25 (version 1) (version 1) 3 3" xfId="3204"/>
    <cellStyle name="好_奖励补助测算7.25 (version 1) (version 1) 4" xfId="3205"/>
    <cellStyle name="好_奖励补助测算7.25 10" xfId="3206"/>
    <cellStyle name="好_奖励补助测算7.25 10 2" xfId="3207"/>
    <cellStyle name="好_奖励补助测算7.25 10 2 2" xfId="2893"/>
    <cellStyle name="好_奖励补助测算7.25 10 3" xfId="3208"/>
    <cellStyle name="好_奖励补助测算7.25 11" xfId="2293"/>
    <cellStyle name="好_奖励补助测算7.25 11 2" xfId="3209"/>
    <cellStyle name="好_奖励补助测算7.25 12" xfId="3210"/>
    <cellStyle name="好_奖励补助测算7.25 12 2" xfId="3211"/>
    <cellStyle name="好_奖励补助测算7.25 13" xfId="3212"/>
    <cellStyle name="好_奖励补助测算7.25 13 2" xfId="1246"/>
    <cellStyle name="好_奖励补助测算7.25 14" xfId="3213"/>
    <cellStyle name="好_奖励补助测算7.25 14 2" xfId="3214"/>
    <cellStyle name="好_奖励补助测算7.25 15" xfId="2203"/>
    <cellStyle name="好_奖励补助测算7.25 15 2" xfId="2206"/>
    <cellStyle name="好_奖励补助测算7.25 16" xfId="692"/>
    <cellStyle name="好_奖励补助测算7.25 16 2" xfId="3215"/>
    <cellStyle name="好_奖励补助测算7.25 17" xfId="3216"/>
    <cellStyle name="好_奖励补助测算7.25 17 2" xfId="3217"/>
    <cellStyle name="好_奖励补助测算7.25 18" xfId="2603"/>
    <cellStyle name="好_奖励补助测算7.25 2" xfId="3218"/>
    <cellStyle name="好_奖励补助测算7.25 2 2" xfId="3219"/>
    <cellStyle name="好_奖励补助测算7.25 2 2 2" xfId="2445"/>
    <cellStyle name="好_奖励补助测算7.25 2 3" xfId="3220"/>
    <cellStyle name="好_奖励补助测算7.25 3" xfId="3221"/>
    <cellStyle name="好_奖励补助测算7.25 3 2" xfId="3223"/>
    <cellStyle name="好_奖励补助测算7.25 3 2 2" xfId="3224"/>
    <cellStyle name="好_奖励补助测算7.25 3 3" xfId="3226"/>
    <cellStyle name="好_奖励补助测算7.25 4" xfId="3227"/>
    <cellStyle name="好_奖励补助测算7.25 4 2" xfId="3228"/>
    <cellStyle name="好_奖励补助测算7.25 4 2 2" xfId="3229"/>
    <cellStyle name="好_奖励补助测算7.25 4 3" xfId="3230"/>
    <cellStyle name="好_奖励补助测算7.25 5" xfId="3231"/>
    <cellStyle name="好_奖励补助测算7.25 5 2" xfId="381"/>
    <cellStyle name="好_奖励补助测算7.25 5 2 2" xfId="774"/>
    <cellStyle name="好_奖励补助测算7.25 5 3" xfId="387"/>
    <cellStyle name="好_奖励补助测算7.25 6" xfId="3232"/>
    <cellStyle name="好_奖励补助测算7.25 6 2" xfId="1857"/>
    <cellStyle name="好_奖励补助测算7.25 6 2 2" xfId="1859"/>
    <cellStyle name="好_奖励补助测算7.25 6 3" xfId="1862"/>
    <cellStyle name="好_奖励补助测算7.25 7" xfId="3233"/>
    <cellStyle name="好_奖励补助测算7.25 7 2" xfId="3234"/>
    <cellStyle name="好_奖励补助测算7.25 7 2 2" xfId="3235"/>
    <cellStyle name="好_奖励补助测算7.25 7 3" xfId="3236"/>
    <cellStyle name="好_奖励补助测算7.25 8" xfId="3237"/>
    <cellStyle name="好_奖励补助测算7.25 8 2" xfId="3238"/>
    <cellStyle name="好_奖励补助测算7.25 8 2 2" xfId="3239"/>
    <cellStyle name="好_奖励补助测算7.25 8 3" xfId="2929"/>
    <cellStyle name="好_奖励补助测算7.25 9" xfId="3240"/>
    <cellStyle name="好_奖励补助测算7.25 9 2" xfId="2142"/>
    <cellStyle name="好_奖励补助测算7.25 9 2 2" xfId="3241"/>
    <cellStyle name="好_奖励补助测算7.25 9 3" xfId="126"/>
    <cellStyle name="好_教师绩效工资测算表（离退休按各地上报数测算）2009年1月1日" xfId="2895"/>
    <cellStyle name="好_教师绩效工资测算表（离退休按各地上报数测算）2009年1月1日 2" xfId="2898"/>
    <cellStyle name="好_教育厅提供义务教育及高中教师人数（2009年1月6日）" xfId="3242"/>
    <cellStyle name="好_教育厅提供义务教育及高中教师人数（2009年1月6日） 2" xfId="3243"/>
    <cellStyle name="好_教育厅提供义务教育及高中教师人数（2009年1月6日） 2 2" xfId="1105"/>
    <cellStyle name="好_教育厅提供义务教育及高中教师人数（2009年1月6日） 2 2 2" xfId="2336"/>
    <cellStyle name="好_教育厅提供义务教育及高中教师人数（2009年1月6日） 2 3" xfId="2339"/>
    <cellStyle name="好_教育厅提供义务教育及高中教师人数（2009年1月6日） 3" xfId="3244"/>
    <cellStyle name="好_教育厅提供义务教育及高中教师人数（2009年1月6日） 3 2" xfId="2221"/>
    <cellStyle name="好_教育厅提供义务教育及高中教师人数（2009年1月6日） 3 2 2" xfId="3076"/>
    <cellStyle name="好_教育厅提供义务教育及高中教师人数（2009年1月6日） 3 3" xfId="3245"/>
    <cellStyle name="好_教育厅提供义务教育及高中教师人数（2009年1月6日） 4" xfId="3247"/>
    <cellStyle name="好_历年教师人数" xfId="1660"/>
    <cellStyle name="好_历年教师人数 2" xfId="3248"/>
    <cellStyle name="好_丽江汇总" xfId="1476"/>
    <cellStyle name="好_丽江汇总 2" xfId="3249"/>
    <cellStyle name="好_三季度－表二" xfId="3250"/>
    <cellStyle name="好_三季度－表二 2" xfId="2657"/>
    <cellStyle name="好_三季度－表二 2 2" xfId="2659"/>
    <cellStyle name="好_三季度－表二 2 2 2" xfId="3251"/>
    <cellStyle name="好_三季度－表二 2 3" xfId="1198"/>
    <cellStyle name="好_三季度－表二 3" xfId="2661"/>
    <cellStyle name="好_三季度－表二 3 2" xfId="3252"/>
    <cellStyle name="好_三季度－表二 3 2 2" xfId="1738"/>
    <cellStyle name="好_三季度－表二 3 3" xfId="3253"/>
    <cellStyle name="好_三季度－表二 4" xfId="3254"/>
    <cellStyle name="好_卫生部门" xfId="3255"/>
    <cellStyle name="好_卫生部门 2" xfId="3256"/>
    <cellStyle name="好_卫生部门 2 2" xfId="3257"/>
    <cellStyle name="好_卫生部门 2 2 2" xfId="3258"/>
    <cellStyle name="好_卫生部门 2 3" xfId="3095"/>
    <cellStyle name="好_卫生部门 3" xfId="2103"/>
    <cellStyle name="好_卫生部门 3 2" xfId="2105"/>
    <cellStyle name="好_卫生部门 3 2 2" xfId="2107"/>
    <cellStyle name="好_卫生部门 3 3" xfId="2109"/>
    <cellStyle name="好_卫生部门 4" xfId="2112"/>
    <cellStyle name="好_文体广播部门" xfId="2713"/>
    <cellStyle name="好_文体广播部门 2" xfId="3259"/>
    <cellStyle name="好_下半年禁毒办案经费分配2544.3万元" xfId="465"/>
    <cellStyle name="好_下半年禁毒办案经费分配2544.3万元 2" xfId="651"/>
    <cellStyle name="好_下半年禁吸戒毒经费1000万元" xfId="3260"/>
    <cellStyle name="好_下半年禁吸戒毒经费1000万元 2" xfId="3261"/>
    <cellStyle name="好_下半年禁吸戒毒经费1000万元 2 2" xfId="3262"/>
    <cellStyle name="好_下半年禁吸戒毒经费1000万元 2 2 2" xfId="386"/>
    <cellStyle name="好_下半年禁吸戒毒经费1000万元 2 3" xfId="2315"/>
    <cellStyle name="好_下半年禁吸戒毒经费1000万元 3" xfId="3263"/>
    <cellStyle name="好_下半年禁吸戒毒经费1000万元 3 2" xfId="2289"/>
    <cellStyle name="好_下半年禁吸戒毒经费1000万元 3 2 2" xfId="3264"/>
    <cellStyle name="好_下半年禁吸戒毒经费1000万元 3 3" xfId="3265"/>
    <cellStyle name="好_下半年禁吸戒毒经费1000万元 4" xfId="3119"/>
    <cellStyle name="好_县公司" xfId="3266"/>
    <cellStyle name="好_县公司 2" xfId="3267"/>
    <cellStyle name="好_县公司 2 2" xfId="3268"/>
    <cellStyle name="好_县公司 2 2 2" xfId="3269"/>
    <cellStyle name="好_县公司 2 3" xfId="1078"/>
    <cellStyle name="好_县公司 3" xfId="3270"/>
    <cellStyle name="好_县公司 3 2" xfId="3271"/>
    <cellStyle name="好_县公司 3 2 2" xfId="3272"/>
    <cellStyle name="好_县公司 3 3" xfId="347"/>
    <cellStyle name="好_县公司 4" xfId="22"/>
    <cellStyle name="好_县级公安机关公用经费标准奖励测算方案（定稿）" xfId="2118"/>
    <cellStyle name="好_县级公安机关公用经费标准奖励测算方案（定稿） 2" xfId="3273"/>
    <cellStyle name="好_县级公安机关公用经费标准奖励测算方案（定稿） 2 2" xfId="3274"/>
    <cellStyle name="好_县级公安机关公用经费标准奖励测算方案（定稿） 2 2 2" xfId="3275"/>
    <cellStyle name="好_县级公安机关公用经费标准奖励测算方案（定稿） 2 3" xfId="3276"/>
    <cellStyle name="好_县级公安机关公用经费标准奖励测算方案（定稿） 3" xfId="3277"/>
    <cellStyle name="好_县级公安机关公用经费标准奖励测算方案（定稿） 3 2" xfId="3278"/>
    <cellStyle name="好_县级公安机关公用经费标准奖励测算方案（定稿） 3 2 2" xfId="1379"/>
    <cellStyle name="好_县级公安机关公用经费标准奖励测算方案（定稿） 3 3" xfId="3279"/>
    <cellStyle name="好_县级公安机关公用经费标准奖励测算方案（定稿） 4" xfId="2198"/>
    <cellStyle name="好_县级基础数据" xfId="2098"/>
    <cellStyle name="好_县级基础数据 2" xfId="3280"/>
    <cellStyle name="好_业务工作量指标" xfId="3281"/>
    <cellStyle name="好_业务工作量指标 2" xfId="3282"/>
    <cellStyle name="好_业务工作量指标 2 2" xfId="1932"/>
    <cellStyle name="好_业务工作量指标 2 2 2" xfId="1934"/>
    <cellStyle name="好_业务工作量指标 2 3" xfId="1386"/>
    <cellStyle name="好_业务工作量指标 3" xfId="3283"/>
    <cellStyle name="好_业务工作量指标 3 2" xfId="3284"/>
    <cellStyle name="好_业务工作量指标 3 2 2" xfId="3285"/>
    <cellStyle name="好_业务工作量指标 3 3" xfId="3286"/>
    <cellStyle name="好_业务工作量指标 4" xfId="3287"/>
    <cellStyle name="好_义务教育阶段教职工人数（教育厅提供最终）" xfId="3288"/>
    <cellStyle name="好_义务教育阶段教职工人数（教育厅提供最终） 2" xfId="3289"/>
    <cellStyle name="好_义务教育阶段教职工人数（教育厅提供最终） 2 2" xfId="3290"/>
    <cellStyle name="好_义务教育阶段教职工人数（教育厅提供最终） 2 2 2" xfId="3291"/>
    <cellStyle name="好_义务教育阶段教职工人数（教育厅提供最终） 2 3" xfId="3292"/>
    <cellStyle name="好_义务教育阶段教职工人数（教育厅提供最终） 3" xfId="3293"/>
    <cellStyle name="好_义务教育阶段教职工人数（教育厅提供最终） 3 2" xfId="3294"/>
    <cellStyle name="好_义务教育阶段教职工人数（教育厅提供最终） 3 2 2" xfId="3295"/>
    <cellStyle name="好_义务教育阶段教职工人数（教育厅提供最终） 3 3" xfId="1967"/>
    <cellStyle name="好_义务教育阶段教职工人数（教育厅提供最终） 4" xfId="3296"/>
    <cellStyle name="好_银行账户情况表_2010年12月" xfId="2838"/>
    <cellStyle name="好_银行账户情况表_2010年12月 2" xfId="3"/>
    <cellStyle name="好_银行账户情况表_2010年12月 2 2" xfId="47"/>
    <cellStyle name="好_银行账户情况表_2010年12月 2 2 2" xfId="1909"/>
    <cellStyle name="好_银行账户情况表_2010年12月 2 3" xfId="27"/>
    <cellStyle name="好_银行账户情况表_2010年12月 3" xfId="372"/>
    <cellStyle name="好_银行账户情况表_2010年12月 3 2" xfId="1167"/>
    <cellStyle name="好_银行账户情况表_2010年12月 3 2 2" xfId="1171"/>
    <cellStyle name="好_银行账户情况表_2010年12月 3 3" xfId="1178"/>
    <cellStyle name="好_银行账户情况表_2010年12月 4" xfId="377"/>
    <cellStyle name="好_云南农村义务教育统计表" xfId="3297"/>
    <cellStyle name="好_云南农村义务教育统计表 2" xfId="3298"/>
    <cellStyle name="好_云南农村义务教育统计表 2 2" xfId="3299"/>
    <cellStyle name="好_云南农村义务教育统计表 2 2 2" xfId="3300"/>
    <cellStyle name="好_云南农村义务教育统计表 2 3" xfId="1711"/>
    <cellStyle name="好_云南农村义务教育统计表 3" xfId="289"/>
    <cellStyle name="好_云南农村义务教育统计表 3 2" xfId="294"/>
    <cellStyle name="好_云南农村义务教育统计表 3 2 2" xfId="2823"/>
    <cellStyle name="好_云南农村义务教育统计表 3 3" xfId="2825"/>
    <cellStyle name="好_云南农村义务教育统计表 4" xfId="558"/>
    <cellStyle name="好_云南省2008年中小学教师人数统计表" xfId="2506"/>
    <cellStyle name="好_云南省2008年中小学教师人数统计表 2" xfId="3301"/>
    <cellStyle name="好_云南省2008年中小学教职工情况（教育厅提供20090101加工整理）" xfId="3302"/>
    <cellStyle name="好_云南省2008年中小学教职工情况（教育厅提供20090101加工整理） 2" xfId="3303"/>
    <cellStyle name="好_云南省2008年中小学教职工情况（教育厅提供20090101加工整理） 2 2" xfId="2122"/>
    <cellStyle name="好_云南省2008年中小学教职工情况（教育厅提供20090101加工整理） 2 2 2" xfId="2127"/>
    <cellStyle name="好_云南省2008年中小学教职工情况（教育厅提供20090101加工整理） 2 3" xfId="2088"/>
    <cellStyle name="好_云南省2008年中小学教职工情况（教育厅提供20090101加工整理） 3" xfId="3305"/>
    <cellStyle name="好_云南省2008年中小学教职工情况（教育厅提供20090101加工整理） 3 2" xfId="3307"/>
    <cellStyle name="好_云南省2008年中小学教职工情况（教育厅提供20090101加工整理） 3 2 2" xfId="3308"/>
    <cellStyle name="好_云南省2008年中小学教职工情况（教育厅提供20090101加工整理） 3 3" xfId="2707"/>
    <cellStyle name="好_云南省2008年中小学教职工情况（教育厅提供20090101加工整理） 4" xfId="3052"/>
    <cellStyle name="好_云南省2008年转移支付测算——州市本级考核部分及政策性测算" xfId="3309"/>
    <cellStyle name="好_云南省2008年转移支付测算——州市本级考核部分及政策性测算 2" xfId="3310"/>
    <cellStyle name="好_云南省2008年转移支付测算——州市本级考核部分及政策性测算 2 2" xfId="3000"/>
    <cellStyle name="好_云南省2008年转移支付测算——州市本级考核部分及政策性测算 2 2 2" xfId="3002"/>
    <cellStyle name="好_云南省2008年转移支付测算——州市本级考核部分及政策性测算 2 3" xfId="3006"/>
    <cellStyle name="好_云南省2008年转移支付测算——州市本级考核部分及政策性测算 3" xfId="3311"/>
    <cellStyle name="好_云南省2008年转移支付测算——州市本级考核部分及政策性测算 3 2" xfId="3312"/>
    <cellStyle name="好_云南省2008年转移支付测算——州市本级考核部分及政策性测算 3 2 2" xfId="3313"/>
    <cellStyle name="好_云南省2008年转移支付测算——州市本级考核部分及政策性测算 3 3" xfId="3314"/>
    <cellStyle name="好_云南省2008年转移支付测算——州市本级考核部分及政策性测算 4" xfId="3315"/>
    <cellStyle name="好_云南水利电力有限公司" xfId="1152"/>
    <cellStyle name="好_云南水利电力有限公司 2" xfId="1154"/>
    <cellStyle name="好_云南水利电力有限公司 2 2" xfId="3316"/>
    <cellStyle name="好_云南水利电力有限公司 2 2 2" xfId="1423"/>
    <cellStyle name="好_云南水利电力有限公司 2 3" xfId="3317"/>
    <cellStyle name="好_云南水利电力有限公司 3" xfId="3318"/>
    <cellStyle name="好_云南水利电力有限公司 3 2" xfId="3319"/>
    <cellStyle name="好_云南水利电力有限公司 3 2 2" xfId="3320"/>
    <cellStyle name="好_云南水利电力有限公司 3 3" xfId="3321"/>
    <cellStyle name="好_云南水利电力有限公司 4" xfId="2723"/>
    <cellStyle name="好_指标四" xfId="1494"/>
    <cellStyle name="好_指标四 2" xfId="3025"/>
    <cellStyle name="好_指标四 2 2" xfId="3322"/>
    <cellStyle name="好_指标四 3" xfId="2003"/>
    <cellStyle name="好_指标四 3 2" xfId="2005"/>
    <cellStyle name="好_指标五" xfId="3323"/>
    <cellStyle name="好_指标五 2" xfId="3325"/>
    <cellStyle name="好_重点项目表2012 (2)" xfId="2344"/>
    <cellStyle name="好_重点项目表2012 (2) 2" xfId="2357"/>
    <cellStyle name="好_重点项目表2012 (2) 2 2" xfId="3327"/>
    <cellStyle name="好_重点项目表2012 (2) 2 2 2" xfId="3328"/>
    <cellStyle name="好_重点项目表2012 (2) 2 3" xfId="3329"/>
    <cellStyle name="好_重点项目表2012 (2) 3" xfId="3330"/>
    <cellStyle name="好_重点项目表2012 (2) 3 2" xfId="3331"/>
    <cellStyle name="好_重点项目表2012 (2) 3 2 2" xfId="1211"/>
    <cellStyle name="好_重点项目表2012 (2) 3 3" xfId="3332"/>
    <cellStyle name="好_重点项目表2012 (2) 4" xfId="565"/>
    <cellStyle name="后继超级链接" xfId="3333"/>
    <cellStyle name="后继超级链接 2" xfId="3334"/>
    <cellStyle name="后继超级链接 2 2" xfId="3335"/>
    <cellStyle name="后继超级链接 2 2 2" xfId="1477"/>
    <cellStyle name="后继超级链接 2 3" xfId="3336"/>
    <cellStyle name="后继超级链接 3" xfId="3337"/>
    <cellStyle name="后继超链接" xfId="1361"/>
    <cellStyle name="后继超链接 2" xfId="2919"/>
    <cellStyle name="后继超链接 2 2" xfId="3164"/>
    <cellStyle name="后继超链接 2 2 2" xfId="3338"/>
    <cellStyle name="后继超链接 2 3" xfId="3339"/>
    <cellStyle name="后继超链接 3" xfId="1310"/>
    <cellStyle name="汇总 2" xfId="1108"/>
    <cellStyle name="汇总 2 2" xfId="1111"/>
    <cellStyle name="汇总 2 2 2" xfId="2219"/>
    <cellStyle name="汇总 2 2 3" xfId="628"/>
    <cellStyle name="汇总 2 3" xfId="2222"/>
    <cellStyle name="汇总 2 4" xfId="3246"/>
    <cellStyle name="货币 2" xfId="3324"/>
    <cellStyle name="货币 2 2" xfId="3326"/>
    <cellStyle name="货币 2 2 2" xfId="3071"/>
    <cellStyle name="货币 2 2 2 2" xfId="3073"/>
    <cellStyle name="货币 2 2 3" xfId="2373"/>
    <cellStyle name="货币 2 2 3 2" xfId="2376"/>
    <cellStyle name="货币 2 2 4" xfId="1319"/>
    <cellStyle name="货币 2 2 4 2" xfId="1321"/>
    <cellStyle name="货币 2 2 5" xfId="1323"/>
    <cellStyle name="货币 2 3" xfId="3340"/>
    <cellStyle name="货币 2 3 2" xfId="3341"/>
    <cellStyle name="货币 2 4" xfId="3342"/>
    <cellStyle name="货币 2 4 2" xfId="3343"/>
    <cellStyle name="货币 2 5" xfId="3344"/>
    <cellStyle name="货币 2 5 2" xfId="3345"/>
    <cellStyle name="货币 2 6" xfId="3346"/>
    <cellStyle name="貨幣 [0]_SGV" xfId="3222"/>
    <cellStyle name="貨幣_SGV" xfId="2756"/>
    <cellStyle name="计算 2" xfId="3347"/>
    <cellStyle name="计算 2 2" xfId="3348"/>
    <cellStyle name="计算 2 2 2" xfId="202"/>
    <cellStyle name="计算 2 2 3" xfId="3349"/>
    <cellStyle name="计算 2 3" xfId="2040"/>
    <cellStyle name="计算 2 4" xfId="2045"/>
    <cellStyle name="检查单元格 2" xfId="3350"/>
    <cellStyle name="检查单元格 2 2" xfId="3351"/>
    <cellStyle name="解释性文本 2" xfId="2394"/>
    <cellStyle name="解释性文本 2 2" xfId="3352"/>
    <cellStyle name="借出原因" xfId="3353"/>
    <cellStyle name="借出原因 2" xfId="3354"/>
    <cellStyle name="借出原因 3" xfId="3355"/>
    <cellStyle name="警告文本 2" xfId="624"/>
    <cellStyle name="警告文本 2 2" xfId="626"/>
    <cellStyle name="链接单元格 2" xfId="3356"/>
    <cellStyle name="链接单元格 2 2" xfId="2374"/>
    <cellStyle name="霓付 [0]_ +Foil &amp; -FOIL &amp; PAPER" xfId="2878"/>
    <cellStyle name="霓付_ +Foil &amp; -FOIL &amp; PAPER" xfId="3357"/>
    <cellStyle name="烹拳 [0]_ +Foil &amp; -FOIL &amp; PAPER" xfId="3358"/>
    <cellStyle name="烹拳_ +Foil &amp; -FOIL &amp; PAPER" xfId="842"/>
    <cellStyle name="普通_ 白土" xfId="3359"/>
    <cellStyle name="千分位[0]_ 白土" xfId="3360"/>
    <cellStyle name="千分位_ 白土" xfId="237"/>
    <cellStyle name="千位[0]_ 方正PC" xfId="3361"/>
    <cellStyle name="千位_ 方正PC" xfId="2705"/>
    <cellStyle name="千位分隔" xfId="17" builtinId="3"/>
    <cellStyle name="千位分隔 10" xfId="3066"/>
    <cellStyle name="千位分隔 11" xfId="3362"/>
    <cellStyle name="千位分隔 2" xfId="3363"/>
    <cellStyle name="千位分隔 2 2" xfId="755"/>
    <cellStyle name="千位分隔 2 2 2" xfId="3364"/>
    <cellStyle name="千位分隔 2 2 2 2" xfId="3365"/>
    <cellStyle name="千位分隔 2 2 3" xfId="3366"/>
    <cellStyle name="千位分隔 2 2 4" xfId="3225"/>
    <cellStyle name="千位分隔 2 2 5" xfId="742"/>
    <cellStyle name="千位分隔 2 3" xfId="3367"/>
    <cellStyle name="千位分隔 2 3 2" xfId="1622"/>
    <cellStyle name="千位分隔 2 4" xfId="1524"/>
    <cellStyle name="千位分隔 2 4 2" xfId="1529"/>
    <cellStyle name="千位分隔 2 5" xfId="931"/>
    <cellStyle name="千位分隔 2 5 2" xfId="935"/>
    <cellStyle name="千位分隔 2 6" xfId="940"/>
    <cellStyle name="千位分隔 2 7" xfId="2409"/>
    <cellStyle name="千位分隔 2 8" xfId="3368"/>
    <cellStyle name="千位分隔 3" xfId="1912"/>
    <cellStyle name="千位分隔 3 2" xfId="304"/>
    <cellStyle name="千位分隔 3 2 2" xfId="3369"/>
    <cellStyle name="千位分隔 3 2 2 2" xfId="3370"/>
    <cellStyle name="千位分隔 3 2 3" xfId="3371"/>
    <cellStyle name="千位分隔 3 3" xfId="3372"/>
    <cellStyle name="千位分隔 3 3 2" xfId="3373"/>
    <cellStyle name="千位分隔 3 4" xfId="3374"/>
    <cellStyle name="千位分隔 3 4 2" xfId="3375"/>
    <cellStyle name="千位分隔 3 5" xfId="944"/>
    <cellStyle name="千位分隔 3 6" xfId="947"/>
    <cellStyle name="千位分隔 4" xfId="3376"/>
    <cellStyle name="千位分隔 4 2" xfId="3377"/>
    <cellStyle name="千位分隔 4 2 2" xfId="3378"/>
    <cellStyle name="千位分隔 4 3" xfId="3121"/>
    <cellStyle name="千位分隔 5" xfId="3379"/>
    <cellStyle name="千位分隔 5 2" xfId="2268"/>
    <cellStyle name="千位分隔 5 2 2" xfId="2270"/>
    <cellStyle name="千位分隔 5 3" xfId="3126"/>
    <cellStyle name="千位分隔 5 3 2" xfId="3128"/>
    <cellStyle name="千位分隔 5 4" xfId="3130"/>
    <cellStyle name="千位分隔 6" xfId="318"/>
    <cellStyle name="千位分隔 6 2" xfId="3380"/>
    <cellStyle name="千位分隔 6 2 2" xfId="1402"/>
    <cellStyle name="千位分隔 6 3" xfId="3381"/>
    <cellStyle name="千位分隔 7" xfId="320"/>
    <cellStyle name="千位分隔 7 2" xfId="3382"/>
    <cellStyle name="千位分隔 8" xfId="172"/>
    <cellStyle name="千位分隔 8 2" xfId="3383"/>
    <cellStyle name="千位分隔 9" xfId="3384"/>
    <cellStyle name="千位分隔 9 2" xfId="3385"/>
    <cellStyle name="千位分隔[0] 2" xfId="80"/>
    <cellStyle name="千位分隔[0] 2 2" xfId="761"/>
    <cellStyle name="千位分隔[0] 2 2 2" xfId="471"/>
    <cellStyle name="千位分隔[0] 2 3" xfId="764"/>
    <cellStyle name="千位分隔[0] 2 3 2" xfId="3386"/>
    <cellStyle name="千位分隔[0] 2 4" xfId="1083"/>
    <cellStyle name="钎霖_4岿角利" xfId="2009"/>
    <cellStyle name="强调 1" xfId="3387"/>
    <cellStyle name="强调 1 2" xfId="3388"/>
    <cellStyle name="强调 1 2 2" xfId="1960"/>
    <cellStyle name="强调 1 3" xfId="3389"/>
    <cellStyle name="强调 1 3 2" xfId="3191"/>
    <cellStyle name="强调 1 4" xfId="315"/>
    <cellStyle name="强调 1 4 2" xfId="317"/>
    <cellStyle name="强调 2" xfId="2207"/>
    <cellStyle name="强调 2 2" xfId="2250"/>
    <cellStyle name="强调 2 2 2" xfId="3390"/>
    <cellStyle name="强调 2 3" xfId="3391"/>
    <cellStyle name="强调 2 3 2" xfId="3392"/>
    <cellStyle name="强调 2 4" xfId="3393"/>
    <cellStyle name="强调 2 4 2" xfId="3394"/>
    <cellStyle name="强调 3" xfId="2252"/>
    <cellStyle name="强调 3 2" xfId="3395"/>
    <cellStyle name="强调 3 2 2" xfId="3396"/>
    <cellStyle name="强调 3 3" xfId="3397"/>
    <cellStyle name="强调 3 3 2" xfId="3398"/>
    <cellStyle name="强调 3 4" xfId="2860"/>
    <cellStyle name="强调 3 4 2" xfId="2433"/>
    <cellStyle name="强调文字颜色 1 2" xfId="2604"/>
    <cellStyle name="强调文字颜色 1 2 2" xfId="2606"/>
    <cellStyle name="强调文字颜色 2 2" xfId="2611"/>
    <cellStyle name="强调文字颜色 2 2 2" xfId="419"/>
    <cellStyle name="强调文字颜色 3 2" xfId="2613"/>
    <cellStyle name="强调文字颜色 3 2 2" xfId="2095"/>
    <cellStyle name="强调文字颜色 4 2" xfId="209"/>
    <cellStyle name="强调文字颜色 4 2 2" xfId="217"/>
    <cellStyle name="强调文字颜色 5 2" xfId="3399"/>
    <cellStyle name="强调文字颜色 5 2 2" xfId="1452"/>
    <cellStyle name="强调文字颜色 6 2" xfId="3107"/>
    <cellStyle name="强调文字颜色 6 2 2" xfId="3102"/>
    <cellStyle name="日期" xfId="2311"/>
    <cellStyle name="日期 2" xfId="241"/>
    <cellStyle name="日期 3" xfId="2273"/>
    <cellStyle name="日期 4" xfId="3177"/>
    <cellStyle name="商品名称" xfId="1254"/>
    <cellStyle name="商品名称 2" xfId="1256"/>
    <cellStyle name="商品名称 3" xfId="3400"/>
    <cellStyle name="商品名称 4" xfId="1150"/>
    <cellStyle name="适中 2" xfId="3401"/>
    <cellStyle name="适中 2 2" xfId="2500"/>
    <cellStyle name="输出 2" xfId="2049"/>
    <cellStyle name="输出 2 2" xfId="2052"/>
    <cellStyle name="输出 2 2 2" xfId="2633"/>
    <cellStyle name="输出 2 2 3" xfId="2636"/>
    <cellStyle name="输出 2 3" xfId="2397"/>
    <cellStyle name="输出 2 4" xfId="2402"/>
    <cellStyle name="输入 2" xfId="2663"/>
    <cellStyle name="输入 2 2" xfId="2665"/>
    <cellStyle name="输入 2 2 2" xfId="1571"/>
    <cellStyle name="输入 2 2 3" xfId="1575"/>
    <cellStyle name="输入 2 3" xfId="2667"/>
    <cellStyle name="输入 2 4" xfId="762"/>
    <cellStyle name="数量" xfId="2060"/>
    <cellStyle name="数量 2" xfId="2902"/>
    <cellStyle name="数量 3" xfId="3402"/>
    <cellStyle name="数量 4" xfId="2042"/>
    <cellStyle name="数字" xfId="3403"/>
    <cellStyle name="数字 2" xfId="3404"/>
    <cellStyle name="数字 2 2" xfId="3405"/>
    <cellStyle name="数字 2 2 2" xfId="3407"/>
    <cellStyle name="数字 2 2 2 2" xfId="3408"/>
    <cellStyle name="数字 2 2 3" xfId="3409"/>
    <cellStyle name="数字 2 3" xfId="1898"/>
    <cellStyle name="数字 2 3 2" xfId="3410"/>
    <cellStyle name="数字 2 3 2 2" xfId="2165"/>
    <cellStyle name="数字 2 3 3" xfId="2771"/>
    <cellStyle name="数字 2 4" xfId="657"/>
    <cellStyle name="数字 2 4 2" xfId="1986"/>
    <cellStyle name="数字 2 5" xfId="1988"/>
    <cellStyle name="数字 3" xfId="3411"/>
    <cellStyle name="数字 3 2" xfId="3412"/>
    <cellStyle name="数字 3 2 2" xfId="3413"/>
    <cellStyle name="数字 3 3" xfId="3414"/>
    <cellStyle name="数字 4" xfId="3415"/>
    <cellStyle name="数字 4 2" xfId="3416"/>
    <cellStyle name="数字 4 2 2" xfId="3417"/>
    <cellStyle name="数字 4 3" xfId="3418"/>
    <cellStyle name="数字 5" xfId="3419"/>
    <cellStyle name="数字 5 2" xfId="3420"/>
    <cellStyle name="数字 6" xfId="3421"/>
    <cellStyle name="㼿㼿㼿㼿㼿㼿" xfId="2882"/>
    <cellStyle name="㼿㼿㼿㼿㼿㼿 2" xfId="2943"/>
    <cellStyle name="㼿㼿㼿㼿㼿㼿 2 2" xfId="2945"/>
    <cellStyle name="㼿㼿㼿㼿㼿㼿 3" xfId="1949"/>
    <cellStyle name="㼿㼿㼿㼿㼿㼿 3 2" xfId="1952"/>
    <cellStyle name="㼿㼿㼿㼿㼿㼿 4" xfId="1961"/>
    <cellStyle name="㼿㼿㼿㼿㼿㼿㼿㼿㼿㼿㼿?" xfId="2991"/>
    <cellStyle name="㼿㼿㼿㼿㼿㼿㼿㼿㼿㼿㼿? 2" xfId="3422"/>
    <cellStyle name="㼿㼿㼿㼿㼿㼿㼿㼿㼿㼿㼿? 2 2" xfId="3423"/>
    <cellStyle name="㼿㼿㼿㼿㼿㼿㼿㼿㼿㼿㼿? 3" xfId="3304"/>
    <cellStyle name="㼿㼿㼿㼿㼿㼿㼿㼿㼿㼿㼿? 3 2" xfId="2123"/>
    <cellStyle name="㼿㼿㼿㼿㼿㼿㼿㼿㼿㼿㼿? 4" xfId="3306"/>
    <cellStyle name="未定义" xfId="3424"/>
    <cellStyle name="未定义 2" xfId="3425"/>
    <cellStyle name="未定义 3" xfId="3426"/>
    <cellStyle name="未定义 4" xfId="435"/>
    <cellStyle name="小数" xfId="3153"/>
    <cellStyle name="小数 2" xfId="3427"/>
    <cellStyle name="小数 2 2" xfId="2963"/>
    <cellStyle name="小数 2 2 2" xfId="3428"/>
    <cellStyle name="小数 2 2 2 2" xfId="666"/>
    <cellStyle name="小数 2 2 3" xfId="3429"/>
    <cellStyle name="小数 2 3" xfId="3430"/>
    <cellStyle name="小数 2 3 2" xfId="3431"/>
    <cellStyle name="小数 2 3 2 2" xfId="3432"/>
    <cellStyle name="小数 2 3 3" xfId="3433"/>
    <cellStyle name="小数 2 4" xfId="3434"/>
    <cellStyle name="小数 2 4 2" xfId="91"/>
    <cellStyle name="小数 2 5" xfId="3435"/>
    <cellStyle name="小数 3" xfId="175"/>
    <cellStyle name="小数 3 2" xfId="2967"/>
    <cellStyle name="小数 3 2 2" xfId="3436"/>
    <cellStyle name="小数 3 3" xfId="3437"/>
    <cellStyle name="小数 4" xfId="489"/>
    <cellStyle name="小数 4 2" xfId="2144"/>
    <cellStyle name="小数 4 2 2" xfId="2154"/>
    <cellStyle name="小数 4 3" xfId="1873"/>
    <cellStyle name="小数 5" xfId="495"/>
    <cellStyle name="小数 5 2" xfId="2853"/>
    <cellStyle name="小数 6" xfId="2124"/>
    <cellStyle name="样式 1" xfId="3438"/>
    <cellStyle name="样式 1 2" xfId="620"/>
    <cellStyle name="一般_SGV" xfId="3439"/>
    <cellStyle name="昗弨_Pacific Region P&amp;L" xfId="3440"/>
    <cellStyle name="寘嬫愗傝 [0.00]_Region Orders (2)" xfId="3011"/>
    <cellStyle name="寘嬫愗傝_Region Orders (2)" xfId="3441"/>
    <cellStyle name="注释 2" xfId="3442"/>
    <cellStyle name="注释 2 2" xfId="3443"/>
    <cellStyle name="注释 2 2 2" xfId="3444"/>
    <cellStyle name="注释 2 2 2 2" xfId="1658"/>
    <cellStyle name="注释 2 2 2 3" xfId="3445"/>
    <cellStyle name="注释 2 2 3" xfId="3446"/>
    <cellStyle name="注释 2 2 3 2" xfId="3447"/>
    <cellStyle name="注释 2 2 3 3" xfId="3448"/>
    <cellStyle name="注释 2 2 4" xfId="3449"/>
    <cellStyle name="注释 2 2 5" xfId="3406"/>
    <cellStyle name="注释 2 3" xfId="3450"/>
    <cellStyle name="注释 2 3 2" xfId="3451"/>
    <cellStyle name="注释 2 3 3" xfId="3452"/>
    <cellStyle name="注释 2 4" xfId="3453"/>
    <cellStyle name="注释 2 4 2" xfId="3454"/>
    <cellStyle name="注释 2 4 3" xfId="3455"/>
    <cellStyle name="注释 2 5" xfId="345"/>
    <cellStyle name="注释 2 5 2" xfId="3456"/>
    <cellStyle name="注释 2 5 3" xfId="2947"/>
    <cellStyle name="注释 2 6" xfId="350"/>
    <cellStyle name="注释 2 7" xfId="353"/>
    <cellStyle name="콤마 [0]_BOILER-CO1" xfId="1185"/>
    <cellStyle name="콤마_BOILER-CO1" xfId="1820"/>
    <cellStyle name="통화 [0]_BOILER-CO1" xfId="1039"/>
    <cellStyle name="통화_BOILER-CO1" xfId="1366"/>
    <cellStyle name="표준_0N-HANDLING " xfId="19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T22"/>
  <sheetViews>
    <sheetView showZeros="0" tabSelected="1" workbookViewId="0">
      <selection activeCell="D13" sqref="D13"/>
    </sheetView>
  </sheetViews>
  <sheetFormatPr defaultColWidth="8.625" defaultRowHeight="14.25"/>
  <cols>
    <col min="1" max="1" width="45.125" style="452" customWidth="1"/>
    <col min="2" max="3" width="8.625" style="453" customWidth="1"/>
    <col min="4" max="4" width="8.625" style="454" customWidth="1"/>
    <col min="5" max="5" width="9" style="452" customWidth="1"/>
    <col min="6" max="225" width="8.625" style="452" customWidth="1"/>
    <col min="226" max="16384" width="8.625" style="62"/>
  </cols>
  <sheetData>
    <row r="1" spans="1:228" ht="34.5" customHeight="1">
      <c r="A1" s="463" t="s">
        <v>0</v>
      </c>
      <c r="B1" s="463"/>
      <c r="C1" s="463"/>
      <c r="D1" s="463"/>
      <c r="E1" s="463"/>
    </row>
    <row r="2" spans="1:228" s="256" customFormat="1" ht="20.100000000000001" customHeight="1">
      <c r="A2" s="256" t="s">
        <v>1</v>
      </c>
      <c r="B2" s="455"/>
      <c r="C2" s="455"/>
      <c r="D2" s="464" t="s">
        <v>2</v>
      </c>
      <c r="E2" s="464"/>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row>
    <row r="3" spans="1:228" s="256" customFormat="1" ht="36" customHeight="1">
      <c r="A3" s="440" t="s">
        <v>3</v>
      </c>
      <c r="B3" s="456" t="s">
        <v>4</v>
      </c>
      <c r="C3" s="456" t="s">
        <v>5</v>
      </c>
      <c r="D3" s="456" t="s">
        <v>6</v>
      </c>
      <c r="E3" s="442" t="s">
        <v>7</v>
      </c>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c r="BV3" s="450"/>
      <c r="BW3" s="450"/>
      <c r="BX3" s="450"/>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c r="GC3" s="450"/>
      <c r="GD3" s="450"/>
      <c r="GE3" s="450"/>
      <c r="GF3" s="450"/>
      <c r="GG3" s="450"/>
      <c r="GH3" s="450"/>
      <c r="GI3" s="450"/>
      <c r="GJ3" s="450"/>
      <c r="GK3" s="450"/>
      <c r="GL3" s="450"/>
      <c r="GM3" s="450"/>
      <c r="GN3" s="450"/>
      <c r="GO3" s="450"/>
      <c r="GP3" s="450"/>
      <c r="GQ3" s="450"/>
      <c r="GR3" s="450"/>
      <c r="GS3" s="450"/>
      <c r="GT3" s="450"/>
      <c r="GU3" s="450"/>
      <c r="GV3" s="450"/>
      <c r="GW3" s="450"/>
      <c r="GX3" s="450"/>
      <c r="GY3" s="450"/>
      <c r="GZ3" s="450"/>
      <c r="HA3" s="450"/>
      <c r="HB3" s="450"/>
      <c r="HC3" s="450"/>
      <c r="HD3" s="450"/>
      <c r="HE3" s="450"/>
      <c r="HF3" s="450"/>
      <c r="HG3" s="450"/>
      <c r="HH3" s="450"/>
      <c r="HI3" s="450"/>
      <c r="HJ3" s="450"/>
      <c r="HK3" s="450"/>
      <c r="HL3" s="450"/>
      <c r="HM3" s="450"/>
      <c r="HN3" s="450"/>
      <c r="HO3" s="450"/>
      <c r="HP3" s="450"/>
      <c r="HQ3" s="450"/>
    </row>
    <row r="4" spans="1:228" s="256" customFormat="1" ht="32.1" customHeight="1">
      <c r="A4" s="179" t="s">
        <v>8</v>
      </c>
      <c r="B4" s="457">
        <v>13700</v>
      </c>
      <c r="C4" s="457">
        <f>C5+C8</f>
        <v>14600</v>
      </c>
      <c r="D4" s="457">
        <f>D5+D8</f>
        <v>14635</v>
      </c>
      <c r="E4" s="458"/>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row>
    <row r="5" spans="1:228" s="450" customFormat="1" ht="32.1" customHeight="1">
      <c r="A5" s="179" t="s">
        <v>9</v>
      </c>
      <c r="B5" s="459">
        <v>10300</v>
      </c>
      <c r="C5" s="459">
        <v>10220</v>
      </c>
      <c r="D5" s="459">
        <f>D6</f>
        <v>10763</v>
      </c>
      <c r="E5" s="458"/>
      <c r="HR5" s="256"/>
      <c r="HS5" s="256"/>
      <c r="HT5" s="256"/>
    </row>
    <row r="6" spans="1:228" s="450" customFormat="1" ht="32.1" customHeight="1">
      <c r="A6" s="179" t="s">
        <v>10</v>
      </c>
      <c r="B6" s="465">
        <v>10300</v>
      </c>
      <c r="C6" s="465">
        <v>10220</v>
      </c>
      <c r="D6" s="465">
        <v>10763</v>
      </c>
      <c r="E6" s="458"/>
      <c r="HR6" s="256"/>
      <c r="HS6" s="256"/>
      <c r="HT6" s="256"/>
    </row>
    <row r="7" spans="1:228" s="450" customFormat="1" ht="32.1" customHeight="1">
      <c r="A7" s="179" t="s">
        <v>11</v>
      </c>
      <c r="B7" s="466"/>
      <c r="C7" s="466"/>
      <c r="D7" s="466"/>
      <c r="E7" s="458"/>
      <c r="HR7" s="256"/>
      <c r="HS7" s="256"/>
      <c r="HT7" s="256"/>
    </row>
    <row r="8" spans="1:228" s="450" customFormat="1" ht="32.1" customHeight="1">
      <c r="A8" s="179" t="s">
        <v>12</v>
      </c>
      <c r="B8" s="457">
        <f>SUM(B9:B14)</f>
        <v>3400</v>
      </c>
      <c r="C8" s="457">
        <f>SUM(C9:C14)</f>
        <v>4380</v>
      </c>
      <c r="D8" s="457">
        <f>SUM(D9:D14)</f>
        <v>3872</v>
      </c>
      <c r="E8" s="458"/>
      <c r="HR8" s="256"/>
      <c r="HS8" s="256"/>
      <c r="HT8" s="256"/>
    </row>
    <row r="9" spans="1:228" s="450" customFormat="1" ht="32.1" customHeight="1">
      <c r="A9" s="179" t="s">
        <v>13</v>
      </c>
      <c r="B9" s="459">
        <v>520</v>
      </c>
      <c r="C9" s="459">
        <v>1000</v>
      </c>
      <c r="D9" s="459">
        <v>1003</v>
      </c>
      <c r="E9" s="458"/>
      <c r="HR9" s="256"/>
      <c r="HS9" s="256"/>
      <c r="HT9" s="256"/>
    </row>
    <row r="10" spans="1:228" s="450" customFormat="1" ht="32.1" customHeight="1">
      <c r="A10" s="179" t="s">
        <v>14</v>
      </c>
      <c r="B10" s="459">
        <v>1680</v>
      </c>
      <c r="C10" s="459">
        <v>1300</v>
      </c>
      <c r="D10" s="459">
        <v>1352</v>
      </c>
      <c r="E10" s="458"/>
      <c r="HR10" s="256"/>
      <c r="HS10" s="256"/>
      <c r="HT10" s="256"/>
    </row>
    <row r="11" spans="1:228" s="450" customFormat="1" ht="32.1" customHeight="1">
      <c r="A11" s="179" t="s">
        <v>15</v>
      </c>
      <c r="B11" s="459">
        <v>200</v>
      </c>
      <c r="C11" s="459">
        <v>1200</v>
      </c>
      <c r="D11" s="459">
        <v>416</v>
      </c>
      <c r="E11" s="458"/>
      <c r="HR11" s="256"/>
      <c r="HS11" s="256"/>
      <c r="HT11" s="256"/>
    </row>
    <row r="12" spans="1:228" s="450" customFormat="1" ht="32.1" customHeight="1">
      <c r="A12" s="179" t="s">
        <v>16</v>
      </c>
      <c r="B12" s="459">
        <v>700</v>
      </c>
      <c r="C12" s="459">
        <v>700</v>
      </c>
      <c r="D12" s="459">
        <v>627</v>
      </c>
      <c r="E12" s="458"/>
      <c r="HR12" s="256"/>
      <c r="HS12" s="256"/>
      <c r="HT12" s="256"/>
    </row>
    <row r="13" spans="1:228" s="450" customFormat="1" ht="32.1" customHeight="1">
      <c r="A13" s="179" t="s">
        <v>17</v>
      </c>
      <c r="B13" s="459"/>
      <c r="C13" s="459"/>
      <c r="D13" s="459"/>
      <c r="E13" s="458"/>
      <c r="HR13" s="256"/>
      <c r="HS13" s="256"/>
      <c r="HT13" s="256"/>
    </row>
    <row r="14" spans="1:228" s="450" customFormat="1" ht="32.1" customHeight="1">
      <c r="A14" s="179" t="s">
        <v>18</v>
      </c>
      <c r="B14" s="459">
        <v>300</v>
      </c>
      <c r="C14" s="459">
        <v>180</v>
      </c>
      <c r="D14" s="459">
        <v>474</v>
      </c>
      <c r="E14" s="458"/>
      <c r="HR14" s="256"/>
      <c r="HS14" s="256"/>
      <c r="HT14" s="256"/>
    </row>
    <row r="15" spans="1:228" s="450" customFormat="1" ht="32.1" customHeight="1">
      <c r="A15" s="179" t="s">
        <v>19</v>
      </c>
      <c r="B15" s="459">
        <v>86928</v>
      </c>
      <c r="C15" s="459">
        <v>96071</v>
      </c>
      <c r="D15" s="459">
        <f>100669+2340</f>
        <v>103009</v>
      </c>
      <c r="E15" s="458"/>
      <c r="HR15" s="256"/>
      <c r="HS15" s="256"/>
      <c r="HT15" s="256"/>
    </row>
    <row r="16" spans="1:228" s="450" customFormat="1" ht="32.1" customHeight="1">
      <c r="A16" s="179" t="s">
        <v>20</v>
      </c>
      <c r="B16" s="459">
        <v>130000</v>
      </c>
      <c r="C16" s="459">
        <v>125000</v>
      </c>
      <c r="D16" s="459">
        <v>121380</v>
      </c>
      <c r="E16" s="458"/>
      <c r="HR16" s="256"/>
      <c r="HS16" s="256"/>
      <c r="HT16" s="256"/>
    </row>
    <row r="17" spans="1:228" s="450" customFormat="1" ht="32.1" customHeight="1">
      <c r="A17" s="179" t="s">
        <v>21</v>
      </c>
      <c r="B17" s="459">
        <v>24169</v>
      </c>
      <c r="C17" s="459">
        <v>18645</v>
      </c>
      <c r="D17" s="459">
        <v>13866</v>
      </c>
      <c r="E17" s="458"/>
      <c r="HR17" s="256"/>
      <c r="HS17" s="256"/>
      <c r="HT17" s="256"/>
    </row>
    <row r="18" spans="1:228" s="450" customFormat="1" ht="32.1" customHeight="1">
      <c r="A18" s="179" t="s">
        <v>22</v>
      </c>
      <c r="B18" s="460">
        <v>30000</v>
      </c>
      <c r="C18" s="459">
        <v>5481</v>
      </c>
      <c r="D18" s="459">
        <v>5481</v>
      </c>
      <c r="E18" s="458"/>
      <c r="HR18" s="256"/>
      <c r="HS18" s="256"/>
      <c r="HT18" s="256"/>
    </row>
    <row r="19" spans="1:228" s="450" customFormat="1" ht="32.1" customHeight="1">
      <c r="A19" s="179" t="s">
        <v>23</v>
      </c>
      <c r="B19" s="460"/>
      <c r="C19" s="459"/>
      <c r="D19" s="459">
        <v>18310</v>
      </c>
      <c r="E19" s="458"/>
      <c r="HR19" s="256"/>
      <c r="HS19" s="256"/>
      <c r="HT19" s="256"/>
    </row>
    <row r="20" spans="1:228" s="450" customFormat="1" ht="32.1" customHeight="1">
      <c r="A20" s="179" t="s">
        <v>24</v>
      </c>
      <c r="B20" s="460"/>
      <c r="C20" s="459"/>
      <c r="D20" s="459">
        <v>1604</v>
      </c>
      <c r="E20" s="458"/>
      <c r="HR20" s="256"/>
      <c r="HS20" s="256"/>
      <c r="HT20" s="256"/>
    </row>
    <row r="21" spans="1:228" s="450" customFormat="1" ht="32.1" customHeight="1">
      <c r="A21" s="97" t="s">
        <v>25</v>
      </c>
      <c r="B21" s="460"/>
      <c r="C21" s="459"/>
      <c r="D21" s="459">
        <v>2381</v>
      </c>
      <c r="E21" s="458"/>
      <c r="HR21" s="256"/>
      <c r="HS21" s="256"/>
      <c r="HT21" s="256"/>
    </row>
    <row r="22" spans="1:228" s="450" customFormat="1" ht="32.1" customHeight="1">
      <c r="A22" s="97" t="s">
        <v>26</v>
      </c>
      <c r="B22" s="459">
        <f>B4+B15+B16+B17+B18+B19</f>
        <v>284797</v>
      </c>
      <c r="C22" s="459">
        <f>C4+C15+C16+C17+C18+C19</f>
        <v>259797</v>
      </c>
      <c r="D22" s="459">
        <f>D4+D15+D16+D17+D18+D19+D21+D20</f>
        <v>280666</v>
      </c>
      <c r="E22" s="458"/>
      <c r="HR22" s="256"/>
      <c r="HS22" s="256"/>
      <c r="HT22" s="256"/>
    </row>
  </sheetData>
  <mergeCells count="5">
    <mergeCell ref="A1:E1"/>
    <mergeCell ref="D2:E2"/>
    <mergeCell ref="B6:B7"/>
    <mergeCell ref="C6:C7"/>
    <mergeCell ref="D6:D7"/>
  </mergeCells>
  <phoneticPr fontId="13" type="noConversion"/>
  <printOptions horizontalCentered="1"/>
  <pageMargins left="0.78680555555555598" right="0.78680555555555598" top="0.86597222222222203" bottom="0.78680555555555598" header="0.51180555555555596" footer="0.51180555555555596"/>
  <pageSetup paperSize="9" orientation="portrait" useFirstPageNumber="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O1081"/>
  <sheetViews>
    <sheetView showZeros="0" workbookViewId="0">
      <pane ySplit="5" topLeftCell="A1015" activePane="bottomLeft" state="frozen"/>
      <selection pane="bottomLeft" activeCell="D1023" sqref="D1023"/>
    </sheetView>
  </sheetViews>
  <sheetFormatPr defaultColWidth="9" defaultRowHeight="38.25" customHeight="1"/>
  <cols>
    <col min="1" max="1" width="9.25" style="189" customWidth="1"/>
    <col min="2" max="2" width="32.25" style="189" customWidth="1"/>
    <col min="3" max="3" width="15.875" style="189" customWidth="1"/>
    <col min="4" max="4" width="16.875" style="189" customWidth="1"/>
    <col min="5" max="5" width="14.875" style="189" customWidth="1"/>
    <col min="6" max="6" width="15.5" style="189" customWidth="1"/>
    <col min="7" max="7" width="14.125" style="189" customWidth="1"/>
    <col min="8" max="8" width="13.375" style="189" customWidth="1"/>
    <col min="9" max="9" width="40.625" style="189" customWidth="1"/>
    <col min="10" max="246" width="9" style="189"/>
  </cols>
  <sheetData>
    <row r="1" spans="1:9" s="188" customFormat="1" ht="43.5" customHeight="1">
      <c r="A1" s="542" t="s">
        <v>775</v>
      </c>
      <c r="B1" s="542"/>
      <c r="C1" s="542"/>
      <c r="D1" s="542"/>
      <c r="E1" s="542"/>
      <c r="F1" s="542"/>
      <c r="G1" s="542"/>
      <c r="H1" s="542"/>
      <c r="I1" s="542"/>
    </row>
    <row r="2" spans="1:9" s="189" customFormat="1" ht="21.75" customHeight="1">
      <c r="A2" s="543" t="s">
        <v>776</v>
      </c>
      <c r="B2" s="543"/>
      <c r="C2" s="198"/>
    </row>
    <row r="3" spans="1:9" s="109" customFormat="1" ht="30.95" customHeight="1">
      <c r="A3" s="547" t="s">
        <v>213</v>
      </c>
      <c r="B3" s="547" t="s">
        <v>250</v>
      </c>
      <c r="C3" s="544" t="s">
        <v>214</v>
      </c>
      <c r="D3" s="544"/>
      <c r="E3" s="544"/>
      <c r="F3" s="544"/>
      <c r="G3" s="559" t="s">
        <v>75</v>
      </c>
      <c r="H3" s="547" t="s">
        <v>6</v>
      </c>
      <c r="I3" s="547" t="s">
        <v>777</v>
      </c>
    </row>
    <row r="4" spans="1:9" s="109" customFormat="1" ht="48" customHeight="1">
      <c r="A4" s="547"/>
      <c r="B4" s="547"/>
      <c r="C4" s="199" t="s">
        <v>778</v>
      </c>
      <c r="D4" s="199" t="s">
        <v>779</v>
      </c>
      <c r="E4" s="199" t="s">
        <v>780</v>
      </c>
      <c r="F4" s="199" t="s">
        <v>65</v>
      </c>
      <c r="G4" s="559"/>
      <c r="H4" s="547"/>
      <c r="I4" s="547"/>
    </row>
    <row r="5" spans="1:9" s="190" customFormat="1" ht="33" customHeight="1">
      <c r="A5" s="545" t="s">
        <v>781</v>
      </c>
      <c r="B5" s="546"/>
      <c r="C5" s="200">
        <f t="shared" ref="C5:H5" si="0">SUMIF($B:$B,"合计",C:C)</f>
        <v>110900.14328</v>
      </c>
      <c r="D5" s="200">
        <f t="shared" si="0"/>
        <v>8869.9696155000001</v>
      </c>
      <c r="E5" s="200">
        <f t="shared" si="0"/>
        <v>99258.826641000007</v>
      </c>
      <c r="F5" s="200">
        <f t="shared" si="0"/>
        <v>219028.93953649999</v>
      </c>
      <c r="G5" s="200">
        <f t="shared" si="0"/>
        <v>35262.531986000002</v>
      </c>
      <c r="H5" s="200">
        <f t="shared" si="0"/>
        <v>236261.47152250001</v>
      </c>
      <c r="I5" s="209"/>
    </row>
    <row r="6" spans="1:9" s="191" customFormat="1" ht="33" customHeight="1">
      <c r="A6" s="548" t="s">
        <v>82</v>
      </c>
      <c r="B6" s="93" t="s">
        <v>81</v>
      </c>
      <c r="C6" s="93">
        <f>C7+C8+C20</f>
        <v>459.43</v>
      </c>
      <c r="D6" s="93">
        <f>D7+D8+D20</f>
        <v>183.007169</v>
      </c>
      <c r="E6" s="93">
        <f>E7+E8+E20</f>
        <v>0</v>
      </c>
      <c r="F6" s="93">
        <f t="shared" ref="F6:F41" si="1">C6+D6+E6</f>
        <v>642.43716900000004</v>
      </c>
      <c r="G6" s="93">
        <f>G7+G8+G20</f>
        <v>81.099999999999994</v>
      </c>
      <c r="H6" s="93">
        <f t="shared" ref="H6:H41" si="2">F6+G6</f>
        <v>723.53716899999995</v>
      </c>
      <c r="I6" s="210"/>
    </row>
    <row r="7" spans="1:9" s="191" customFormat="1" ht="46.5" customHeight="1">
      <c r="A7" s="549"/>
      <c r="B7" s="120" t="s">
        <v>253</v>
      </c>
      <c r="C7" s="118">
        <v>266.19</v>
      </c>
      <c r="D7" s="201">
        <v>105.807169</v>
      </c>
      <c r="E7" s="123"/>
      <c r="F7" s="93">
        <f t="shared" si="1"/>
        <v>371.99716899999999</v>
      </c>
      <c r="G7" s="123"/>
      <c r="H7" s="93">
        <f t="shared" si="2"/>
        <v>371.99716899999999</v>
      </c>
      <c r="I7" s="211" t="s">
        <v>782</v>
      </c>
    </row>
    <row r="8" spans="1:9" s="191" customFormat="1" ht="29.25" customHeight="1">
      <c r="A8" s="549"/>
      <c r="B8" s="120" t="s">
        <v>783</v>
      </c>
      <c r="C8" s="118">
        <f>SUM(C9:C11)</f>
        <v>193.24</v>
      </c>
      <c r="D8" s="118">
        <f>SUM(D9:D11)</f>
        <v>0</v>
      </c>
      <c r="E8" s="118">
        <f>SUM(E9:E11)</f>
        <v>0</v>
      </c>
      <c r="F8" s="93">
        <f t="shared" si="1"/>
        <v>193.24</v>
      </c>
      <c r="G8" s="118">
        <f>SUM(G9:G11)</f>
        <v>0</v>
      </c>
      <c r="H8" s="93">
        <f t="shared" si="2"/>
        <v>193.24</v>
      </c>
      <c r="I8" s="210"/>
    </row>
    <row r="9" spans="1:9" s="191" customFormat="1" ht="48.95" customHeight="1">
      <c r="A9" s="549"/>
      <c r="B9" s="119" t="s">
        <v>256</v>
      </c>
      <c r="C9" s="118">
        <v>38.4</v>
      </c>
      <c r="D9" s="123"/>
      <c r="E9" s="123"/>
      <c r="F9" s="93">
        <f t="shared" si="1"/>
        <v>38.4</v>
      </c>
      <c r="G9" s="123"/>
      <c r="H9" s="93">
        <f t="shared" si="2"/>
        <v>38.4</v>
      </c>
      <c r="I9" s="210"/>
    </row>
    <row r="10" spans="1:9" s="191" customFormat="1" ht="44.1" customHeight="1">
      <c r="A10" s="549"/>
      <c r="B10" s="119" t="s">
        <v>257</v>
      </c>
      <c r="C10" s="118">
        <v>21.84</v>
      </c>
      <c r="D10" s="123"/>
      <c r="E10" s="123"/>
      <c r="F10" s="93">
        <f t="shared" si="1"/>
        <v>21.84</v>
      </c>
      <c r="G10" s="123"/>
      <c r="H10" s="93">
        <f t="shared" si="2"/>
        <v>21.84</v>
      </c>
      <c r="I10" s="210"/>
    </row>
    <row r="11" spans="1:9" s="191" customFormat="1" ht="44.1" customHeight="1">
      <c r="A11" s="549"/>
      <c r="B11" s="119" t="s">
        <v>784</v>
      </c>
      <c r="C11" s="122">
        <f>SUM(C12:C19)</f>
        <v>133</v>
      </c>
      <c r="D11" s="123"/>
      <c r="E11" s="123"/>
      <c r="F11" s="93">
        <f t="shared" si="1"/>
        <v>133</v>
      </c>
      <c r="G11" s="123"/>
      <c r="H11" s="93">
        <f t="shared" si="2"/>
        <v>133</v>
      </c>
      <c r="I11" s="210"/>
    </row>
    <row r="12" spans="1:9" s="191" customFormat="1" ht="41.1" customHeight="1">
      <c r="A12" s="550" t="s">
        <v>82</v>
      </c>
      <c r="B12" s="134" t="s">
        <v>785</v>
      </c>
      <c r="C12" s="122">
        <v>20</v>
      </c>
      <c r="D12" s="123"/>
      <c r="E12" s="123"/>
      <c r="F12" s="93">
        <f t="shared" si="1"/>
        <v>20</v>
      </c>
      <c r="G12" s="123"/>
      <c r="H12" s="93">
        <f t="shared" si="2"/>
        <v>20</v>
      </c>
      <c r="I12" s="210"/>
    </row>
    <row r="13" spans="1:9" s="191" customFormat="1" ht="41.1" customHeight="1">
      <c r="A13" s="550"/>
      <c r="B13" s="120" t="s">
        <v>786</v>
      </c>
      <c r="C13" s="122">
        <v>20</v>
      </c>
      <c r="D13" s="123"/>
      <c r="E13" s="123"/>
      <c r="F13" s="93">
        <f t="shared" si="1"/>
        <v>20</v>
      </c>
      <c r="G13" s="123"/>
      <c r="H13" s="93">
        <f t="shared" si="2"/>
        <v>20</v>
      </c>
      <c r="I13" s="210"/>
    </row>
    <row r="14" spans="1:9" s="191" customFormat="1" ht="41.1" customHeight="1">
      <c r="A14" s="550"/>
      <c r="B14" s="119" t="s">
        <v>787</v>
      </c>
      <c r="C14" s="122">
        <v>20</v>
      </c>
      <c r="D14" s="123"/>
      <c r="E14" s="123"/>
      <c r="F14" s="93">
        <f t="shared" si="1"/>
        <v>20</v>
      </c>
      <c r="G14" s="123"/>
      <c r="H14" s="93">
        <f t="shared" si="2"/>
        <v>20</v>
      </c>
      <c r="I14" s="210"/>
    </row>
    <row r="15" spans="1:9" s="191" customFormat="1" ht="41.1" customHeight="1">
      <c r="A15" s="550"/>
      <c r="B15" s="119" t="s">
        <v>788</v>
      </c>
      <c r="C15" s="122">
        <v>15</v>
      </c>
      <c r="D15" s="123"/>
      <c r="E15" s="123"/>
      <c r="F15" s="93">
        <f t="shared" si="1"/>
        <v>15</v>
      </c>
      <c r="G15" s="123"/>
      <c r="H15" s="93">
        <f t="shared" si="2"/>
        <v>15</v>
      </c>
      <c r="I15" s="210"/>
    </row>
    <row r="16" spans="1:9" s="191" customFormat="1" ht="41.1" customHeight="1">
      <c r="A16" s="550"/>
      <c r="B16" s="119" t="s">
        <v>789</v>
      </c>
      <c r="C16" s="122">
        <v>40</v>
      </c>
      <c r="D16" s="123"/>
      <c r="E16" s="123"/>
      <c r="F16" s="93">
        <f t="shared" si="1"/>
        <v>40</v>
      </c>
      <c r="G16" s="123"/>
      <c r="H16" s="93">
        <f t="shared" si="2"/>
        <v>40</v>
      </c>
      <c r="I16" s="210"/>
    </row>
    <row r="17" spans="1:246" s="191" customFormat="1" ht="41.1" customHeight="1">
      <c r="A17" s="550"/>
      <c r="B17" s="119" t="s">
        <v>790</v>
      </c>
      <c r="C17" s="122">
        <v>5</v>
      </c>
      <c r="D17" s="123"/>
      <c r="E17" s="123"/>
      <c r="F17" s="93">
        <f t="shared" si="1"/>
        <v>5</v>
      </c>
      <c r="G17" s="123"/>
      <c r="H17" s="93">
        <f t="shared" si="2"/>
        <v>5</v>
      </c>
      <c r="I17" s="210"/>
    </row>
    <row r="18" spans="1:246" s="191" customFormat="1" ht="41.1" customHeight="1">
      <c r="A18" s="550"/>
      <c r="B18" s="120" t="s">
        <v>791</v>
      </c>
      <c r="C18" s="122">
        <v>5</v>
      </c>
      <c r="D18" s="123"/>
      <c r="E18" s="123"/>
      <c r="F18" s="93">
        <f t="shared" si="1"/>
        <v>5</v>
      </c>
      <c r="G18" s="123"/>
      <c r="H18" s="93">
        <f t="shared" si="2"/>
        <v>5</v>
      </c>
      <c r="I18" s="210"/>
    </row>
    <row r="19" spans="1:246" s="191" customFormat="1" ht="41.1" customHeight="1">
      <c r="A19" s="550"/>
      <c r="B19" s="202" t="s">
        <v>792</v>
      </c>
      <c r="C19" s="122">
        <v>8</v>
      </c>
      <c r="D19" s="123"/>
      <c r="E19" s="123"/>
      <c r="F19" s="93">
        <f t="shared" si="1"/>
        <v>8</v>
      </c>
      <c r="G19" s="123"/>
      <c r="H19" s="93">
        <f t="shared" si="2"/>
        <v>8</v>
      </c>
      <c r="I19" s="210"/>
    </row>
    <row r="20" spans="1:246" s="191" customFormat="1" ht="41.1" customHeight="1">
      <c r="A20" s="551" t="s">
        <v>82</v>
      </c>
      <c r="B20" s="203" t="s">
        <v>258</v>
      </c>
      <c r="C20" s="122">
        <f>SUM(C21:C24)</f>
        <v>0</v>
      </c>
      <c r="D20" s="122">
        <f>SUM(D21:D24)</f>
        <v>77.2</v>
      </c>
      <c r="E20" s="122">
        <f>SUM(E21:E24)</f>
        <v>0</v>
      </c>
      <c r="F20" s="93">
        <f t="shared" si="1"/>
        <v>77.2</v>
      </c>
      <c r="G20" s="122">
        <f>SUM(G21:G24)</f>
        <v>81.099999999999994</v>
      </c>
      <c r="H20" s="93">
        <f t="shared" si="2"/>
        <v>158.30000000000001</v>
      </c>
      <c r="I20" s="210"/>
    </row>
    <row r="21" spans="1:246" s="191" customFormat="1" ht="41.1" customHeight="1">
      <c r="A21" s="552"/>
      <c r="B21" s="119" t="s">
        <v>793</v>
      </c>
      <c r="C21" s="122"/>
      <c r="D21" s="204">
        <v>77.2</v>
      </c>
      <c r="E21" s="204"/>
      <c r="F21" s="93">
        <f t="shared" si="1"/>
        <v>77.2</v>
      </c>
      <c r="G21" s="123"/>
      <c r="H21" s="93">
        <f t="shared" si="2"/>
        <v>77.2</v>
      </c>
      <c r="I21" s="211" t="s">
        <v>794</v>
      </c>
    </row>
    <row r="22" spans="1:246" s="191" customFormat="1" ht="41.1" customHeight="1">
      <c r="A22" s="552"/>
      <c r="B22" s="119" t="s">
        <v>795</v>
      </c>
      <c r="C22" s="122"/>
      <c r="D22" s="123"/>
      <c r="E22" s="123"/>
      <c r="F22" s="93">
        <f t="shared" si="1"/>
        <v>0</v>
      </c>
      <c r="G22" s="204">
        <v>16.079999999999998</v>
      </c>
      <c r="H22" s="93">
        <f t="shared" si="2"/>
        <v>16.079999999999998</v>
      </c>
      <c r="I22" s="211" t="s">
        <v>796</v>
      </c>
    </row>
    <row r="23" spans="1:246" s="191" customFormat="1" ht="41.1" customHeight="1">
      <c r="A23" s="553"/>
      <c r="B23" s="119" t="s">
        <v>797</v>
      </c>
      <c r="C23" s="122"/>
      <c r="D23" s="123"/>
      <c r="E23" s="123"/>
      <c r="F23" s="93">
        <f t="shared" si="1"/>
        <v>0</v>
      </c>
      <c r="G23" s="204">
        <v>15</v>
      </c>
      <c r="H23" s="93">
        <f t="shared" si="2"/>
        <v>15</v>
      </c>
      <c r="I23" s="211" t="s">
        <v>798</v>
      </c>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row>
    <row r="24" spans="1:246" s="191" customFormat="1" ht="41.1" customHeight="1">
      <c r="A24" s="554"/>
      <c r="B24" s="119" t="s">
        <v>799</v>
      </c>
      <c r="C24" s="122"/>
      <c r="D24" s="123"/>
      <c r="E24" s="123"/>
      <c r="F24" s="93">
        <f t="shared" si="1"/>
        <v>0</v>
      </c>
      <c r="G24" s="123">
        <v>50.02</v>
      </c>
      <c r="H24" s="93">
        <f t="shared" si="2"/>
        <v>50.02</v>
      </c>
      <c r="I24" s="211" t="s">
        <v>800</v>
      </c>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row>
    <row r="25" spans="1:246" s="191" customFormat="1" ht="39.950000000000003" customHeight="1">
      <c r="A25" s="545" t="s">
        <v>83</v>
      </c>
      <c r="B25" s="93" t="s">
        <v>81</v>
      </c>
      <c r="C25" s="93">
        <f>C26+C27+C38</f>
        <v>457.54</v>
      </c>
      <c r="D25" s="93">
        <f>D26+D27+D38</f>
        <v>156.33316199999999</v>
      </c>
      <c r="E25" s="93">
        <f>E26+E27+E38</f>
        <v>0</v>
      </c>
      <c r="F25" s="93">
        <f t="shared" si="1"/>
        <v>613.87316199999998</v>
      </c>
      <c r="G25" s="123">
        <f>G26+G27+G38</f>
        <v>-9.24</v>
      </c>
      <c r="H25" s="93">
        <f t="shared" si="2"/>
        <v>604.63316199999997</v>
      </c>
      <c r="I25" s="210"/>
    </row>
    <row r="26" spans="1:246" s="191" customFormat="1" ht="45" customHeight="1">
      <c r="A26" s="545"/>
      <c r="B26" s="120" t="s">
        <v>253</v>
      </c>
      <c r="C26" s="118">
        <v>256.17</v>
      </c>
      <c r="D26" s="123">
        <v>88.413162</v>
      </c>
      <c r="E26" s="123"/>
      <c r="F26" s="93">
        <f t="shared" si="1"/>
        <v>344.58316200000002</v>
      </c>
      <c r="G26" s="123"/>
      <c r="H26" s="93">
        <f t="shared" si="2"/>
        <v>344.58316200000002</v>
      </c>
      <c r="I26" s="211" t="s">
        <v>801</v>
      </c>
    </row>
    <row r="27" spans="1:246" s="191" customFormat="1" ht="18.75" customHeight="1">
      <c r="A27" s="550" t="s">
        <v>83</v>
      </c>
      <c r="B27" s="120" t="s">
        <v>783</v>
      </c>
      <c r="C27" s="118">
        <f>SUM(C28:C30)</f>
        <v>186.37</v>
      </c>
      <c r="D27" s="123"/>
      <c r="E27" s="123"/>
      <c r="F27" s="93">
        <f t="shared" si="1"/>
        <v>186.37</v>
      </c>
      <c r="G27" s="123">
        <v>-5</v>
      </c>
      <c r="H27" s="93">
        <f t="shared" si="2"/>
        <v>181.37</v>
      </c>
      <c r="I27" s="210"/>
    </row>
    <row r="28" spans="1:246" s="191" customFormat="1" ht="36" customHeight="1">
      <c r="A28" s="550"/>
      <c r="B28" s="119" t="s">
        <v>256</v>
      </c>
      <c r="C28" s="118">
        <v>28.8</v>
      </c>
      <c r="D28" s="123"/>
      <c r="E28" s="123"/>
      <c r="F28" s="93">
        <f t="shared" si="1"/>
        <v>28.8</v>
      </c>
      <c r="G28" s="123"/>
      <c r="H28" s="93">
        <f t="shared" si="2"/>
        <v>28.8</v>
      </c>
      <c r="I28" s="210"/>
    </row>
    <row r="29" spans="1:246" s="191" customFormat="1" ht="24" customHeight="1">
      <c r="A29" s="550"/>
      <c r="B29" s="119" t="s">
        <v>257</v>
      </c>
      <c r="C29" s="118">
        <v>20.57</v>
      </c>
      <c r="D29" s="123"/>
      <c r="E29" s="123"/>
      <c r="F29" s="93">
        <f t="shared" si="1"/>
        <v>20.57</v>
      </c>
      <c r="G29" s="123"/>
      <c r="H29" s="93">
        <f t="shared" si="2"/>
        <v>20.57</v>
      </c>
      <c r="I29" s="210"/>
    </row>
    <row r="30" spans="1:246" s="191" customFormat="1" ht="30.95" customHeight="1">
      <c r="A30" s="550"/>
      <c r="B30" s="119" t="s">
        <v>784</v>
      </c>
      <c r="C30" s="122">
        <f>SUM(C31:C37)</f>
        <v>137</v>
      </c>
      <c r="D30" s="123"/>
      <c r="E30" s="123"/>
      <c r="F30" s="93">
        <f t="shared" si="1"/>
        <v>137</v>
      </c>
      <c r="G30" s="123">
        <v>-5</v>
      </c>
      <c r="H30" s="93">
        <f t="shared" si="2"/>
        <v>132</v>
      </c>
      <c r="I30" s="210"/>
    </row>
    <row r="31" spans="1:246" s="191" customFormat="1" ht="30.75" customHeight="1">
      <c r="A31" s="550"/>
      <c r="B31" s="119" t="s">
        <v>802</v>
      </c>
      <c r="C31" s="122">
        <v>50</v>
      </c>
      <c r="D31" s="123"/>
      <c r="E31" s="123"/>
      <c r="F31" s="93">
        <f t="shared" si="1"/>
        <v>50</v>
      </c>
      <c r="G31" s="123"/>
      <c r="H31" s="93">
        <f t="shared" si="2"/>
        <v>50</v>
      </c>
      <c r="I31" s="210"/>
    </row>
    <row r="32" spans="1:246" s="191" customFormat="1" ht="30.95" customHeight="1">
      <c r="A32" s="550"/>
      <c r="B32" s="120" t="s">
        <v>803</v>
      </c>
      <c r="C32" s="122">
        <v>20</v>
      </c>
      <c r="D32" s="123"/>
      <c r="E32" s="123"/>
      <c r="F32" s="93">
        <f t="shared" si="1"/>
        <v>20</v>
      </c>
      <c r="G32" s="123"/>
      <c r="H32" s="93">
        <f t="shared" si="2"/>
        <v>20</v>
      </c>
      <c r="I32" s="210"/>
    </row>
    <row r="33" spans="1:246" s="191" customFormat="1" ht="30.95" customHeight="1">
      <c r="A33" s="550"/>
      <c r="B33" s="119" t="s">
        <v>804</v>
      </c>
      <c r="C33" s="122">
        <v>10</v>
      </c>
      <c r="D33" s="123"/>
      <c r="E33" s="123"/>
      <c r="F33" s="93">
        <f t="shared" si="1"/>
        <v>10</v>
      </c>
      <c r="G33" s="123"/>
      <c r="H33" s="93">
        <f t="shared" si="2"/>
        <v>10</v>
      </c>
      <c r="I33" s="210"/>
    </row>
    <row r="34" spans="1:246" s="191" customFormat="1" ht="30.95" customHeight="1">
      <c r="A34" s="550"/>
      <c r="B34" s="119" t="s">
        <v>805</v>
      </c>
      <c r="C34" s="122">
        <v>20</v>
      </c>
      <c r="D34" s="123"/>
      <c r="E34" s="123"/>
      <c r="F34" s="93">
        <f t="shared" si="1"/>
        <v>20</v>
      </c>
      <c r="G34" s="123"/>
      <c r="H34" s="93">
        <f t="shared" si="2"/>
        <v>20</v>
      </c>
      <c r="I34" s="210"/>
    </row>
    <row r="35" spans="1:246" s="191" customFormat="1" ht="30.95" customHeight="1">
      <c r="A35" s="550"/>
      <c r="B35" s="119" t="s">
        <v>806</v>
      </c>
      <c r="C35" s="122">
        <v>15</v>
      </c>
      <c r="D35" s="123"/>
      <c r="E35" s="123"/>
      <c r="F35" s="93">
        <f t="shared" si="1"/>
        <v>15</v>
      </c>
      <c r="G35" s="123"/>
      <c r="H35" s="93">
        <f t="shared" si="2"/>
        <v>15</v>
      </c>
      <c r="I35" s="210"/>
    </row>
    <row r="36" spans="1:246" s="191" customFormat="1" ht="30.95" customHeight="1">
      <c r="A36" s="550"/>
      <c r="B36" s="119" t="s">
        <v>807</v>
      </c>
      <c r="C36" s="122">
        <v>5</v>
      </c>
      <c r="D36" s="123"/>
      <c r="E36" s="123"/>
      <c r="F36" s="93">
        <f t="shared" si="1"/>
        <v>5</v>
      </c>
      <c r="G36" s="123">
        <v>-5</v>
      </c>
      <c r="H36" s="93">
        <f t="shared" si="2"/>
        <v>0</v>
      </c>
      <c r="I36" s="210"/>
    </row>
    <row r="37" spans="1:246" s="191" customFormat="1" ht="30.95" customHeight="1">
      <c r="A37" s="550"/>
      <c r="B37" s="119" t="s">
        <v>808</v>
      </c>
      <c r="C37" s="122">
        <v>17</v>
      </c>
      <c r="D37" s="123"/>
      <c r="E37" s="123"/>
      <c r="F37" s="93">
        <f t="shared" si="1"/>
        <v>17</v>
      </c>
      <c r="G37" s="123"/>
      <c r="H37" s="93">
        <f t="shared" si="2"/>
        <v>17</v>
      </c>
      <c r="I37" s="210"/>
    </row>
    <row r="38" spans="1:246" s="191" customFormat="1" ht="30.95" customHeight="1">
      <c r="A38" s="551" t="s">
        <v>83</v>
      </c>
      <c r="B38" s="120" t="s">
        <v>258</v>
      </c>
      <c r="C38" s="118">
        <f>SUM(C39:C41)</f>
        <v>15</v>
      </c>
      <c r="D38" s="118">
        <f>SUM(D39:D41)</f>
        <v>67.92</v>
      </c>
      <c r="E38" s="118">
        <f>SUM(E39:E41)</f>
        <v>0</v>
      </c>
      <c r="F38" s="93">
        <f t="shared" si="1"/>
        <v>82.92</v>
      </c>
      <c r="G38" s="123">
        <f>SUM(G39:G41)</f>
        <v>-4.24</v>
      </c>
      <c r="H38" s="93">
        <f t="shared" si="2"/>
        <v>78.680000000000007</v>
      </c>
      <c r="I38" s="210"/>
    </row>
    <row r="39" spans="1:246" s="191" customFormat="1" ht="30.95" customHeight="1">
      <c r="A39" s="552"/>
      <c r="B39" s="120" t="s">
        <v>809</v>
      </c>
      <c r="C39" s="118">
        <v>15</v>
      </c>
      <c r="D39" s="123"/>
      <c r="E39" s="123"/>
      <c r="F39" s="93">
        <f t="shared" si="1"/>
        <v>15</v>
      </c>
      <c r="G39" s="123">
        <v>-15</v>
      </c>
      <c r="H39" s="93">
        <f t="shared" si="2"/>
        <v>0</v>
      </c>
      <c r="I39" s="210"/>
    </row>
    <row r="40" spans="1:246" s="192" customFormat="1" ht="30.95" customHeight="1">
      <c r="A40" s="552"/>
      <c r="B40" s="120" t="s">
        <v>346</v>
      </c>
      <c r="C40" s="118"/>
      <c r="D40" s="204">
        <v>67.92</v>
      </c>
      <c r="E40" s="123"/>
      <c r="F40" s="93">
        <f t="shared" si="1"/>
        <v>67.92</v>
      </c>
      <c r="G40" s="204"/>
      <c r="H40" s="93">
        <f t="shared" si="2"/>
        <v>67.92</v>
      </c>
      <c r="I40" s="211" t="s">
        <v>794</v>
      </c>
    </row>
    <row r="41" spans="1:246" s="192" customFormat="1" ht="30.95" customHeight="1">
      <c r="A41" s="552"/>
      <c r="B41" s="120" t="s">
        <v>810</v>
      </c>
      <c r="C41" s="118"/>
      <c r="D41" s="123"/>
      <c r="E41" s="123"/>
      <c r="F41" s="93">
        <f t="shared" si="1"/>
        <v>0</v>
      </c>
      <c r="G41" s="123">
        <v>10.76</v>
      </c>
      <c r="H41" s="93">
        <f t="shared" si="2"/>
        <v>10.76</v>
      </c>
      <c r="I41" s="211" t="s">
        <v>811</v>
      </c>
    </row>
    <row r="42" spans="1:246" s="191" customFormat="1" ht="33" customHeight="1">
      <c r="A42" s="545" t="s">
        <v>84</v>
      </c>
      <c r="B42" s="93" t="s">
        <v>81</v>
      </c>
      <c r="C42" s="93">
        <f>C43+C44+C55</f>
        <v>686.51</v>
      </c>
      <c r="D42" s="93">
        <f>D43+D44+D55</f>
        <v>274.82884849999999</v>
      </c>
      <c r="E42" s="93">
        <f>E43+E44+E55</f>
        <v>0</v>
      </c>
      <c r="F42" s="93">
        <f t="shared" ref="F42:F105" si="3">C42+D42+E42</f>
        <v>961.33884850000004</v>
      </c>
      <c r="G42" s="93">
        <f>G43+G44+G55</f>
        <v>207.94566</v>
      </c>
      <c r="H42" s="93">
        <f t="shared" ref="H42:H105" si="4">F42+G42</f>
        <v>1169.2845084999999</v>
      </c>
      <c r="I42" s="212"/>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213"/>
      <c r="EV42" s="213"/>
      <c r="EW42" s="213"/>
      <c r="EX42" s="213"/>
      <c r="EY42" s="213"/>
      <c r="EZ42" s="213"/>
      <c r="FA42" s="213"/>
      <c r="FB42" s="213"/>
      <c r="FC42" s="213"/>
      <c r="FD42" s="213"/>
      <c r="FE42" s="213"/>
      <c r="FF42" s="213"/>
      <c r="FG42" s="213"/>
      <c r="FH42" s="213"/>
      <c r="FI42" s="213"/>
      <c r="FJ42" s="213"/>
      <c r="FK42" s="213"/>
      <c r="FL42" s="213"/>
      <c r="FM42" s="213"/>
      <c r="FN42" s="213"/>
      <c r="FO42" s="213"/>
      <c r="FP42" s="213"/>
      <c r="FQ42" s="213"/>
      <c r="FR42" s="213"/>
      <c r="FS42" s="213"/>
      <c r="FT42" s="213"/>
      <c r="FU42" s="213"/>
      <c r="FV42" s="213"/>
      <c r="FW42" s="213"/>
      <c r="FX42" s="213"/>
      <c r="FY42" s="213"/>
      <c r="FZ42" s="213"/>
      <c r="GA42" s="213"/>
      <c r="GB42" s="213"/>
      <c r="GC42" s="213"/>
      <c r="GD42" s="213"/>
      <c r="GE42" s="213"/>
      <c r="GF42" s="213"/>
      <c r="GG42" s="213"/>
      <c r="GH42" s="213"/>
      <c r="GI42" s="213"/>
      <c r="GJ42" s="213"/>
      <c r="GK42" s="213"/>
      <c r="GL42" s="213"/>
      <c r="GM42" s="213"/>
      <c r="GN42" s="213"/>
      <c r="GO42" s="213"/>
      <c r="GP42" s="213"/>
      <c r="GQ42" s="213"/>
      <c r="GR42" s="213"/>
      <c r="GS42" s="213"/>
      <c r="GT42" s="213"/>
      <c r="GU42" s="213"/>
      <c r="GV42" s="213"/>
      <c r="GW42" s="189"/>
      <c r="GX42" s="189"/>
      <c r="GY42" s="189"/>
      <c r="GZ42" s="189"/>
      <c r="HA42" s="189"/>
      <c r="HB42" s="189"/>
      <c r="HC42" s="189"/>
      <c r="HD42" s="189"/>
      <c r="HE42" s="189"/>
      <c r="HF42" s="189"/>
      <c r="HG42" s="189"/>
      <c r="HH42" s="189"/>
      <c r="HI42" s="189"/>
      <c r="HJ42" s="189"/>
      <c r="HK42" s="189"/>
      <c r="HL42" s="189"/>
      <c r="HM42" s="189"/>
      <c r="HN42" s="189"/>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row>
    <row r="43" spans="1:246" s="191" customFormat="1" ht="36.75" customHeight="1">
      <c r="A43" s="545"/>
      <c r="B43" s="120" t="s">
        <v>253</v>
      </c>
      <c r="C43" s="118">
        <v>327.49</v>
      </c>
      <c r="D43" s="123">
        <v>145.82884849999999</v>
      </c>
      <c r="E43" s="123"/>
      <c r="F43" s="93">
        <f t="shared" si="3"/>
        <v>473.3188485</v>
      </c>
      <c r="G43" s="123"/>
      <c r="H43" s="93">
        <f t="shared" si="4"/>
        <v>473.3188485</v>
      </c>
      <c r="I43" s="211" t="s">
        <v>812</v>
      </c>
    </row>
    <row r="44" spans="1:246" s="191" customFormat="1" ht="18.75" customHeight="1">
      <c r="A44" s="545"/>
      <c r="B44" s="120" t="s">
        <v>783</v>
      </c>
      <c r="C44" s="118">
        <f>SUM(C45:C47)</f>
        <v>259.02</v>
      </c>
      <c r="D44" s="123"/>
      <c r="E44" s="123"/>
      <c r="F44" s="93">
        <f t="shared" si="3"/>
        <v>259.02</v>
      </c>
      <c r="G44" s="123"/>
      <c r="H44" s="93">
        <f t="shared" si="4"/>
        <v>259.02</v>
      </c>
      <c r="I44" s="210"/>
    </row>
    <row r="45" spans="1:246" s="191" customFormat="1" ht="39" customHeight="1">
      <c r="A45" s="545"/>
      <c r="B45" s="119" t="s">
        <v>256</v>
      </c>
      <c r="C45" s="118">
        <v>45.6</v>
      </c>
      <c r="D45" s="123"/>
      <c r="E45" s="123"/>
      <c r="F45" s="93">
        <f t="shared" si="3"/>
        <v>45.6</v>
      </c>
      <c r="G45" s="123"/>
      <c r="H45" s="93">
        <f t="shared" si="4"/>
        <v>45.6</v>
      </c>
      <c r="I45" s="210"/>
    </row>
    <row r="46" spans="1:246" s="191" customFormat="1" ht="36.950000000000003" customHeight="1">
      <c r="A46" s="545"/>
      <c r="B46" s="119" t="s">
        <v>257</v>
      </c>
      <c r="C46" s="118">
        <v>21.42</v>
      </c>
      <c r="D46" s="123"/>
      <c r="E46" s="123"/>
      <c r="F46" s="93">
        <f t="shared" si="3"/>
        <v>21.42</v>
      </c>
      <c r="G46" s="123"/>
      <c r="H46" s="93">
        <f t="shared" si="4"/>
        <v>21.42</v>
      </c>
      <c r="I46" s="210"/>
    </row>
    <row r="47" spans="1:246" s="191" customFormat="1" ht="36.950000000000003" customHeight="1">
      <c r="A47" s="545"/>
      <c r="B47" s="119" t="s">
        <v>784</v>
      </c>
      <c r="C47" s="122">
        <f>SUM(C48:C54)</f>
        <v>192</v>
      </c>
      <c r="D47" s="123"/>
      <c r="E47" s="123"/>
      <c r="F47" s="93">
        <f t="shared" si="3"/>
        <v>192</v>
      </c>
      <c r="G47" s="123"/>
      <c r="H47" s="93">
        <f t="shared" si="4"/>
        <v>192</v>
      </c>
      <c r="I47" s="210"/>
    </row>
    <row r="48" spans="1:246" s="191" customFormat="1" ht="36.950000000000003" customHeight="1">
      <c r="A48" s="545"/>
      <c r="B48" s="134" t="s">
        <v>785</v>
      </c>
      <c r="C48" s="123">
        <v>25</v>
      </c>
      <c r="D48" s="123"/>
      <c r="E48" s="123"/>
      <c r="F48" s="93">
        <f t="shared" si="3"/>
        <v>25</v>
      </c>
      <c r="G48" s="123"/>
      <c r="H48" s="93">
        <f t="shared" si="4"/>
        <v>25</v>
      </c>
      <c r="I48" s="210"/>
    </row>
    <row r="49" spans="1:246" s="191" customFormat="1" ht="36.950000000000003" customHeight="1">
      <c r="A49" s="550" t="s">
        <v>84</v>
      </c>
      <c r="B49" s="120" t="s">
        <v>813</v>
      </c>
      <c r="C49" s="123">
        <v>40</v>
      </c>
      <c r="D49" s="123"/>
      <c r="E49" s="123"/>
      <c r="F49" s="93">
        <f t="shared" si="3"/>
        <v>40</v>
      </c>
      <c r="G49" s="123"/>
      <c r="H49" s="93">
        <f t="shared" si="4"/>
        <v>40</v>
      </c>
      <c r="I49" s="210"/>
    </row>
    <row r="50" spans="1:246" s="191" customFormat="1" ht="36.950000000000003" customHeight="1">
      <c r="A50" s="550"/>
      <c r="B50" s="119" t="s">
        <v>787</v>
      </c>
      <c r="C50" s="123">
        <v>20</v>
      </c>
      <c r="D50" s="123"/>
      <c r="E50" s="123"/>
      <c r="F50" s="93">
        <f t="shared" si="3"/>
        <v>20</v>
      </c>
      <c r="G50" s="123"/>
      <c r="H50" s="93">
        <f t="shared" si="4"/>
        <v>20</v>
      </c>
      <c r="I50" s="210"/>
    </row>
    <row r="51" spans="1:246" s="191" customFormat="1" ht="36.950000000000003" customHeight="1">
      <c r="A51" s="550"/>
      <c r="B51" s="119" t="s">
        <v>788</v>
      </c>
      <c r="C51" s="123">
        <v>30</v>
      </c>
      <c r="D51" s="123"/>
      <c r="E51" s="123"/>
      <c r="F51" s="93">
        <f t="shared" si="3"/>
        <v>30</v>
      </c>
      <c r="G51" s="123"/>
      <c r="H51" s="93">
        <f t="shared" si="4"/>
        <v>30</v>
      </c>
      <c r="I51" s="210"/>
    </row>
    <row r="52" spans="1:246" s="191" customFormat="1" ht="27" customHeight="1">
      <c r="A52" s="551" t="s">
        <v>84</v>
      </c>
      <c r="B52" s="119" t="s">
        <v>814</v>
      </c>
      <c r="C52" s="123">
        <v>40</v>
      </c>
      <c r="D52" s="123"/>
      <c r="E52" s="123"/>
      <c r="F52" s="93">
        <f t="shared" si="3"/>
        <v>40</v>
      </c>
      <c r="G52" s="123"/>
      <c r="H52" s="93">
        <f t="shared" si="4"/>
        <v>40</v>
      </c>
      <c r="I52" s="210"/>
    </row>
    <row r="53" spans="1:246" s="191" customFormat="1" ht="27" customHeight="1">
      <c r="A53" s="552"/>
      <c r="B53" s="134" t="s">
        <v>815</v>
      </c>
      <c r="C53" s="123">
        <v>5</v>
      </c>
      <c r="D53" s="123"/>
      <c r="E53" s="123"/>
      <c r="F53" s="93">
        <f t="shared" si="3"/>
        <v>5</v>
      </c>
      <c r="G53" s="123"/>
      <c r="H53" s="93">
        <f t="shared" si="4"/>
        <v>5</v>
      </c>
      <c r="I53" s="210"/>
    </row>
    <row r="54" spans="1:246" s="191" customFormat="1" ht="27" customHeight="1">
      <c r="A54" s="552"/>
      <c r="B54" s="134" t="s">
        <v>808</v>
      </c>
      <c r="C54" s="123">
        <v>32</v>
      </c>
      <c r="D54" s="123"/>
      <c r="E54" s="123"/>
      <c r="F54" s="93">
        <f t="shared" si="3"/>
        <v>32</v>
      </c>
      <c r="G54" s="123"/>
      <c r="H54" s="93">
        <f t="shared" si="4"/>
        <v>32</v>
      </c>
      <c r="I54" s="210"/>
    </row>
    <row r="55" spans="1:246" s="191" customFormat="1" ht="27" customHeight="1">
      <c r="A55" s="552"/>
      <c r="B55" s="119" t="s">
        <v>258</v>
      </c>
      <c r="C55" s="118">
        <f>SUM(C56:C64)</f>
        <v>100</v>
      </c>
      <c r="D55" s="118">
        <f>SUM(D56:D64)</f>
        <v>129</v>
      </c>
      <c r="E55" s="118">
        <f>SUM(E56:E64)</f>
        <v>0</v>
      </c>
      <c r="F55" s="93">
        <f t="shared" si="3"/>
        <v>229</v>
      </c>
      <c r="G55" s="123">
        <f>SUM(G56:G64)</f>
        <v>207.94566</v>
      </c>
      <c r="H55" s="93">
        <f t="shared" si="4"/>
        <v>436.94565999999998</v>
      </c>
      <c r="I55" s="210"/>
    </row>
    <row r="56" spans="1:246" s="191" customFormat="1" ht="27" customHeight="1">
      <c r="A56" s="552"/>
      <c r="B56" s="119" t="s">
        <v>816</v>
      </c>
      <c r="C56" s="123">
        <v>25</v>
      </c>
      <c r="D56" s="123"/>
      <c r="E56" s="123"/>
      <c r="F56" s="93">
        <f t="shared" si="3"/>
        <v>25</v>
      </c>
      <c r="G56" s="123"/>
      <c r="H56" s="93">
        <f t="shared" si="4"/>
        <v>25</v>
      </c>
      <c r="I56" s="210"/>
    </row>
    <row r="57" spans="1:246" s="191" customFormat="1" ht="27" customHeight="1">
      <c r="A57" s="552"/>
      <c r="B57" s="119" t="s">
        <v>817</v>
      </c>
      <c r="C57" s="123">
        <v>5</v>
      </c>
      <c r="D57" s="123"/>
      <c r="E57" s="123"/>
      <c r="F57" s="93">
        <f t="shared" si="3"/>
        <v>5</v>
      </c>
      <c r="G57" s="123"/>
      <c r="H57" s="93">
        <f t="shared" si="4"/>
        <v>5</v>
      </c>
      <c r="I57" s="210"/>
    </row>
    <row r="58" spans="1:246" s="191" customFormat="1" ht="27" customHeight="1">
      <c r="A58" s="552"/>
      <c r="B58" s="119" t="s">
        <v>818</v>
      </c>
      <c r="C58" s="123">
        <v>40</v>
      </c>
      <c r="D58" s="123"/>
      <c r="E58" s="123"/>
      <c r="F58" s="93">
        <f t="shared" si="3"/>
        <v>40</v>
      </c>
      <c r="G58" s="123"/>
      <c r="H58" s="93">
        <f t="shared" si="4"/>
        <v>40</v>
      </c>
      <c r="I58" s="210"/>
    </row>
    <row r="59" spans="1:246" s="191" customFormat="1" ht="27" customHeight="1">
      <c r="A59" s="552"/>
      <c r="B59" s="119" t="s">
        <v>819</v>
      </c>
      <c r="C59" s="123">
        <v>30</v>
      </c>
      <c r="D59" s="123"/>
      <c r="E59" s="123"/>
      <c r="F59" s="93">
        <f t="shared" si="3"/>
        <v>30</v>
      </c>
      <c r="G59" s="123"/>
      <c r="H59" s="93">
        <f t="shared" si="4"/>
        <v>30</v>
      </c>
      <c r="I59" s="210"/>
    </row>
    <row r="60" spans="1:246" s="191" customFormat="1" ht="27" customHeight="1">
      <c r="A60" s="552"/>
      <c r="B60" s="119" t="s">
        <v>377</v>
      </c>
      <c r="C60" s="123"/>
      <c r="D60" s="204">
        <f>109+20</f>
        <v>129</v>
      </c>
      <c r="E60" s="123"/>
      <c r="F60" s="93">
        <f t="shared" si="3"/>
        <v>129</v>
      </c>
      <c r="G60" s="123"/>
      <c r="H60" s="93">
        <f t="shared" si="4"/>
        <v>129</v>
      </c>
      <c r="I60" s="211" t="s">
        <v>794</v>
      </c>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c r="DT60" s="192"/>
      <c r="DU60" s="192"/>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c r="GK60" s="192"/>
      <c r="GL60" s="192"/>
      <c r="GM60" s="192"/>
      <c r="GN60" s="192"/>
      <c r="GO60" s="192"/>
      <c r="GP60" s="192"/>
      <c r="GQ60" s="192"/>
      <c r="GR60" s="192"/>
      <c r="GS60" s="192"/>
      <c r="GT60" s="192"/>
      <c r="GU60" s="192"/>
      <c r="GV60" s="192"/>
    </row>
    <row r="61" spans="1:246" s="191" customFormat="1" ht="27" customHeight="1">
      <c r="A61" s="552"/>
      <c r="B61" s="119" t="s">
        <v>820</v>
      </c>
      <c r="C61" s="123"/>
      <c r="D61" s="123"/>
      <c r="E61" s="123"/>
      <c r="F61" s="93">
        <f t="shared" si="3"/>
        <v>0</v>
      </c>
      <c r="G61" s="205">
        <v>16.52</v>
      </c>
      <c r="H61" s="93">
        <f t="shared" si="4"/>
        <v>16.52</v>
      </c>
      <c r="I61" s="211" t="s">
        <v>796</v>
      </c>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c r="GK61" s="192"/>
      <c r="GL61" s="192"/>
      <c r="GM61" s="192"/>
      <c r="GN61" s="192"/>
      <c r="GO61" s="192"/>
      <c r="GP61" s="192"/>
      <c r="GQ61" s="192"/>
      <c r="GR61" s="192"/>
      <c r="GS61" s="192"/>
      <c r="GT61" s="192"/>
      <c r="GU61" s="192"/>
      <c r="GV61" s="192"/>
    </row>
    <row r="62" spans="1:246" s="191" customFormat="1" ht="27" customHeight="1">
      <c r="A62" s="552"/>
      <c r="B62" s="119" t="s">
        <v>821</v>
      </c>
      <c r="C62" s="123"/>
      <c r="D62" s="123"/>
      <c r="E62" s="123"/>
      <c r="F62" s="93">
        <f t="shared" si="3"/>
        <v>0</v>
      </c>
      <c r="G62" s="205">
        <v>42.875660000000003</v>
      </c>
      <c r="H62" s="93">
        <f t="shared" si="4"/>
        <v>42.875660000000003</v>
      </c>
      <c r="I62" s="211" t="s">
        <v>822</v>
      </c>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c r="DT62" s="192"/>
      <c r="DU62" s="192"/>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192"/>
      <c r="GO62" s="192"/>
      <c r="GP62" s="192"/>
      <c r="GQ62" s="192"/>
      <c r="GR62" s="192"/>
      <c r="GS62" s="192"/>
      <c r="GT62" s="192"/>
      <c r="GU62" s="192"/>
      <c r="GV62" s="192"/>
    </row>
    <row r="63" spans="1:246" s="191" customFormat="1" ht="27" customHeight="1">
      <c r="A63" s="553"/>
      <c r="B63" s="119" t="s">
        <v>823</v>
      </c>
      <c r="C63" s="123"/>
      <c r="D63" s="123"/>
      <c r="E63" s="123"/>
      <c r="F63" s="93">
        <f t="shared" si="3"/>
        <v>0</v>
      </c>
      <c r="G63" s="205">
        <v>70.75</v>
      </c>
      <c r="H63" s="93">
        <f t="shared" si="4"/>
        <v>70.75</v>
      </c>
      <c r="I63" s="211" t="s">
        <v>824</v>
      </c>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c r="DT63" s="192"/>
      <c r="DU63" s="192"/>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192"/>
      <c r="GO63" s="192"/>
      <c r="GP63" s="192"/>
      <c r="GQ63" s="192"/>
      <c r="GR63" s="192"/>
      <c r="GS63" s="192"/>
      <c r="GT63" s="192"/>
      <c r="GU63" s="192"/>
      <c r="GV63" s="192"/>
      <c r="GW63" s="189"/>
      <c r="GX63" s="189"/>
      <c r="GY63" s="189"/>
      <c r="GZ63" s="189"/>
      <c r="HA63" s="189"/>
      <c r="HB63" s="189"/>
      <c r="HC63" s="189"/>
      <c r="HD63" s="189"/>
      <c r="HE63" s="189"/>
      <c r="HF63" s="189"/>
      <c r="HG63" s="189"/>
      <c r="HH63" s="189"/>
      <c r="HI63" s="189"/>
      <c r="HJ63" s="189"/>
      <c r="HK63" s="189"/>
      <c r="HL63" s="189"/>
      <c r="HM63" s="189"/>
      <c r="HN63" s="189"/>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row>
    <row r="64" spans="1:246" s="191" customFormat="1" ht="27" customHeight="1">
      <c r="A64" s="553"/>
      <c r="B64" s="206" t="s">
        <v>316</v>
      </c>
      <c r="C64" s="207"/>
      <c r="D64" s="207"/>
      <c r="E64" s="207"/>
      <c r="F64" s="93">
        <f t="shared" si="3"/>
        <v>0</v>
      </c>
      <c r="G64" s="208">
        <v>77.8</v>
      </c>
      <c r="H64" s="93">
        <f t="shared" si="4"/>
        <v>77.8</v>
      </c>
      <c r="I64" s="211" t="s">
        <v>825</v>
      </c>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c r="FA64" s="192"/>
      <c r="FB64" s="192"/>
      <c r="FC64" s="192"/>
      <c r="FD64" s="192"/>
      <c r="FE64" s="192"/>
      <c r="FF64" s="192"/>
      <c r="FG64" s="192"/>
      <c r="FH64" s="192"/>
      <c r="FI64" s="192"/>
      <c r="FJ64" s="192"/>
      <c r="FK64" s="192"/>
      <c r="FL64" s="192"/>
      <c r="FM64" s="192"/>
      <c r="FN64" s="192"/>
      <c r="FO64" s="192"/>
      <c r="FP64" s="192"/>
      <c r="FQ64" s="192"/>
      <c r="FR64" s="192"/>
      <c r="FS64" s="192"/>
      <c r="FT64" s="192"/>
      <c r="FU64" s="192"/>
      <c r="FV64" s="192"/>
      <c r="FW64" s="192"/>
      <c r="FX64" s="192"/>
      <c r="FY64" s="192"/>
      <c r="FZ64" s="192"/>
      <c r="GA64" s="192"/>
      <c r="GB64" s="192"/>
      <c r="GC64" s="192"/>
      <c r="GD64" s="192"/>
      <c r="GE64" s="192"/>
      <c r="GF64" s="192"/>
      <c r="GG64" s="192"/>
      <c r="GH64" s="192"/>
      <c r="GI64" s="192"/>
      <c r="GJ64" s="192"/>
      <c r="GK64" s="192"/>
      <c r="GL64" s="192"/>
      <c r="GM64" s="192"/>
      <c r="GN64" s="192"/>
      <c r="GO64" s="192"/>
      <c r="GP64" s="192"/>
      <c r="GQ64" s="192"/>
      <c r="GR64" s="192"/>
      <c r="GS64" s="192"/>
      <c r="GT64" s="192"/>
      <c r="GU64" s="192"/>
      <c r="GV64" s="192"/>
      <c r="GW64" s="189"/>
      <c r="GX64" s="189"/>
      <c r="GY64" s="189"/>
      <c r="GZ64" s="189"/>
      <c r="HA64" s="189"/>
      <c r="HB64" s="189"/>
      <c r="HC64" s="189"/>
      <c r="HD64" s="189"/>
      <c r="HE64" s="189"/>
      <c r="HF64" s="189"/>
      <c r="HG64" s="189"/>
      <c r="HH64" s="189"/>
      <c r="HI64" s="189"/>
      <c r="HJ64" s="189"/>
      <c r="HK64" s="189"/>
      <c r="HL64" s="189"/>
      <c r="HM64" s="189"/>
      <c r="HN64" s="189"/>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row>
    <row r="65" spans="1:246" s="191" customFormat="1" ht="24.95" customHeight="1">
      <c r="A65" s="545" t="s">
        <v>85</v>
      </c>
      <c r="B65" s="93" t="s">
        <v>81</v>
      </c>
      <c r="C65" s="93">
        <f>C66+C67+C76</f>
        <v>294.63799999999998</v>
      </c>
      <c r="D65" s="93">
        <f>D66+D67+D76</f>
        <v>107.572818</v>
      </c>
      <c r="E65" s="93">
        <f>E66+E67+E76</f>
        <v>0</v>
      </c>
      <c r="F65" s="93">
        <f t="shared" si="3"/>
        <v>402.21081800000002</v>
      </c>
      <c r="G65" s="93">
        <f>G76</f>
        <v>7.1</v>
      </c>
      <c r="H65" s="93">
        <f t="shared" si="4"/>
        <v>409.31081799999998</v>
      </c>
      <c r="I65" s="212"/>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3"/>
      <c r="BW65" s="213"/>
      <c r="BX65" s="213"/>
      <c r="BY65" s="213"/>
      <c r="BZ65" s="213"/>
      <c r="CA65" s="213"/>
      <c r="CB65" s="213"/>
      <c r="CC65" s="213"/>
      <c r="CD65" s="213"/>
      <c r="CE65" s="213"/>
      <c r="CF65" s="213"/>
      <c r="CG65" s="213"/>
      <c r="CH65" s="213"/>
      <c r="CI65" s="213"/>
      <c r="CJ65" s="213"/>
      <c r="CK65" s="213"/>
      <c r="CL65" s="213"/>
      <c r="CM65" s="213"/>
      <c r="CN65" s="213"/>
      <c r="CO65" s="213"/>
      <c r="CP65" s="213"/>
      <c r="CQ65" s="213"/>
      <c r="CR65" s="213"/>
      <c r="CS65" s="213"/>
      <c r="CT65" s="213"/>
      <c r="CU65" s="213"/>
      <c r="CV65" s="213"/>
      <c r="CW65" s="213"/>
      <c r="CX65" s="213"/>
      <c r="CY65" s="213"/>
      <c r="CZ65" s="213"/>
      <c r="DA65" s="213"/>
      <c r="DB65" s="213"/>
      <c r="DC65" s="213"/>
      <c r="DD65" s="213"/>
      <c r="DE65" s="213"/>
      <c r="DF65" s="213"/>
      <c r="DG65" s="213"/>
      <c r="DH65" s="213"/>
      <c r="DI65" s="213"/>
      <c r="DJ65" s="213"/>
      <c r="DK65" s="213"/>
      <c r="DL65" s="213"/>
      <c r="DM65" s="213"/>
      <c r="DN65" s="213"/>
      <c r="DO65" s="213"/>
      <c r="DP65" s="213"/>
      <c r="DQ65" s="213"/>
      <c r="DR65" s="213"/>
      <c r="DS65" s="213"/>
      <c r="DT65" s="213"/>
      <c r="DU65" s="213"/>
      <c r="DV65" s="213"/>
      <c r="DW65" s="213"/>
      <c r="DX65" s="213"/>
      <c r="DY65" s="213"/>
      <c r="DZ65" s="213"/>
      <c r="EA65" s="213"/>
      <c r="EB65" s="213"/>
      <c r="EC65" s="213"/>
      <c r="ED65" s="213"/>
      <c r="EE65" s="213"/>
      <c r="EF65" s="213"/>
      <c r="EG65" s="213"/>
      <c r="EH65" s="213"/>
      <c r="EI65" s="213"/>
      <c r="EJ65" s="213"/>
      <c r="EK65" s="213"/>
      <c r="EL65" s="213"/>
      <c r="EM65" s="213"/>
      <c r="EN65" s="213"/>
      <c r="EO65" s="213"/>
      <c r="EP65" s="213"/>
      <c r="EQ65" s="213"/>
      <c r="ER65" s="213"/>
      <c r="ES65" s="213"/>
      <c r="ET65" s="213"/>
      <c r="EU65" s="213"/>
      <c r="EV65" s="213"/>
      <c r="EW65" s="213"/>
      <c r="EX65" s="213"/>
      <c r="EY65" s="213"/>
      <c r="EZ65" s="213"/>
      <c r="FA65" s="213"/>
      <c r="FB65" s="213"/>
      <c r="FC65" s="213"/>
      <c r="FD65" s="213"/>
      <c r="FE65" s="213"/>
      <c r="FF65" s="213"/>
      <c r="FG65" s="213"/>
      <c r="FH65" s="213"/>
      <c r="FI65" s="213"/>
      <c r="FJ65" s="213"/>
      <c r="FK65" s="213"/>
      <c r="FL65" s="213"/>
      <c r="FM65" s="213"/>
      <c r="FN65" s="213"/>
      <c r="FO65" s="213"/>
      <c r="FP65" s="213"/>
      <c r="FQ65" s="213"/>
      <c r="FR65" s="213"/>
      <c r="FS65" s="213"/>
      <c r="FT65" s="213"/>
      <c r="FU65" s="213"/>
      <c r="FV65" s="213"/>
      <c r="FW65" s="213"/>
      <c r="FX65" s="213"/>
      <c r="FY65" s="213"/>
      <c r="FZ65" s="213"/>
      <c r="GA65" s="213"/>
      <c r="GB65" s="213"/>
      <c r="GC65" s="213"/>
      <c r="GD65" s="213"/>
      <c r="GE65" s="213"/>
      <c r="GF65" s="213"/>
      <c r="GG65" s="213"/>
      <c r="GH65" s="213"/>
      <c r="GI65" s="213"/>
      <c r="GJ65" s="213"/>
      <c r="GK65" s="213"/>
      <c r="GL65" s="213"/>
      <c r="GM65" s="213"/>
      <c r="GN65" s="213"/>
      <c r="GO65" s="213"/>
      <c r="GP65" s="213"/>
      <c r="GQ65" s="213"/>
      <c r="GR65" s="213"/>
      <c r="GS65" s="213"/>
      <c r="GT65" s="213"/>
      <c r="GU65" s="213"/>
      <c r="GV65" s="213"/>
      <c r="GW65" s="189"/>
      <c r="GX65" s="189"/>
      <c r="GY65" s="189"/>
      <c r="GZ65" s="189"/>
      <c r="HA65" s="189"/>
      <c r="HB65" s="189"/>
      <c r="HC65" s="189"/>
      <c r="HD65" s="189"/>
      <c r="HE65" s="189"/>
      <c r="HF65" s="189"/>
      <c r="HG65" s="189"/>
      <c r="HH65" s="189"/>
      <c r="HI65" s="189"/>
      <c r="HJ65" s="189"/>
      <c r="HK65" s="189"/>
      <c r="HL65" s="189"/>
      <c r="HM65" s="189"/>
      <c r="HN65" s="189"/>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row>
    <row r="66" spans="1:246" s="191" customFormat="1" ht="74.099999999999994" customHeight="1">
      <c r="A66" s="545"/>
      <c r="B66" s="120" t="s">
        <v>253</v>
      </c>
      <c r="C66" s="118">
        <v>148.65</v>
      </c>
      <c r="D66" s="50">
        <v>70.172818000000007</v>
      </c>
      <c r="E66" s="123"/>
      <c r="F66" s="93">
        <f t="shared" si="3"/>
        <v>218.82281800000001</v>
      </c>
      <c r="G66" s="123"/>
      <c r="H66" s="93">
        <f t="shared" si="4"/>
        <v>218.82281800000001</v>
      </c>
      <c r="I66" s="211" t="s">
        <v>826</v>
      </c>
    </row>
    <row r="67" spans="1:246" s="191" customFormat="1" ht="18.75" customHeight="1">
      <c r="A67" s="545"/>
      <c r="B67" s="120" t="s">
        <v>783</v>
      </c>
      <c r="C67" s="118">
        <f>SUM(C68:C70)</f>
        <v>127.988</v>
      </c>
      <c r="D67" s="123"/>
      <c r="E67" s="123"/>
      <c r="F67" s="93">
        <f t="shared" si="3"/>
        <v>127.988</v>
      </c>
      <c r="G67" s="123"/>
      <c r="H67" s="93">
        <f t="shared" si="4"/>
        <v>127.988</v>
      </c>
      <c r="I67" s="210"/>
    </row>
    <row r="68" spans="1:246" s="191" customFormat="1" ht="30.95" customHeight="1">
      <c r="A68" s="545"/>
      <c r="B68" s="119" t="s">
        <v>256</v>
      </c>
      <c r="C68" s="118">
        <v>18.399999999999999</v>
      </c>
      <c r="D68" s="123"/>
      <c r="E68" s="123"/>
      <c r="F68" s="93">
        <f t="shared" si="3"/>
        <v>18.399999999999999</v>
      </c>
      <c r="G68" s="123"/>
      <c r="H68" s="93">
        <f t="shared" si="4"/>
        <v>18.399999999999999</v>
      </c>
      <c r="I68" s="210"/>
    </row>
    <row r="69" spans="1:246" s="191" customFormat="1" ht="33" customHeight="1">
      <c r="A69" s="551" t="s">
        <v>85</v>
      </c>
      <c r="B69" s="119" t="s">
        <v>257</v>
      </c>
      <c r="C69" s="118">
        <v>11.988</v>
      </c>
      <c r="D69" s="123"/>
      <c r="E69" s="123"/>
      <c r="F69" s="93">
        <f t="shared" si="3"/>
        <v>11.988</v>
      </c>
      <c r="G69" s="123"/>
      <c r="H69" s="93">
        <f t="shared" si="4"/>
        <v>11.988</v>
      </c>
      <c r="I69" s="210"/>
    </row>
    <row r="70" spans="1:246" s="191" customFormat="1" ht="33" customHeight="1">
      <c r="A70" s="552"/>
      <c r="B70" s="119" t="s">
        <v>784</v>
      </c>
      <c r="C70" s="122">
        <f>SUM(C71:C75)</f>
        <v>97.6</v>
      </c>
      <c r="D70" s="123"/>
      <c r="E70" s="123"/>
      <c r="F70" s="93">
        <f t="shared" si="3"/>
        <v>97.6</v>
      </c>
      <c r="G70" s="123"/>
      <c r="H70" s="93">
        <f t="shared" si="4"/>
        <v>97.6</v>
      </c>
      <c r="I70" s="210"/>
    </row>
    <row r="71" spans="1:246" s="191" customFormat="1" ht="33" customHeight="1">
      <c r="A71" s="552"/>
      <c r="B71" s="134" t="s">
        <v>827</v>
      </c>
      <c r="C71" s="123">
        <v>14</v>
      </c>
      <c r="D71" s="123"/>
      <c r="E71" s="123"/>
      <c r="F71" s="93">
        <f t="shared" si="3"/>
        <v>14</v>
      </c>
      <c r="G71" s="123"/>
      <c r="H71" s="93">
        <f t="shared" si="4"/>
        <v>14</v>
      </c>
      <c r="I71" s="210"/>
    </row>
    <row r="72" spans="1:246" s="191" customFormat="1" ht="33" customHeight="1">
      <c r="A72" s="552"/>
      <c r="B72" s="120" t="s">
        <v>828</v>
      </c>
      <c r="C72" s="123">
        <v>18</v>
      </c>
      <c r="D72" s="123"/>
      <c r="E72" s="123"/>
      <c r="F72" s="93">
        <f t="shared" si="3"/>
        <v>18</v>
      </c>
      <c r="G72" s="123"/>
      <c r="H72" s="93">
        <f t="shared" si="4"/>
        <v>18</v>
      </c>
      <c r="I72" s="210"/>
    </row>
    <row r="73" spans="1:246" s="191" customFormat="1" ht="33" customHeight="1">
      <c r="A73" s="552"/>
      <c r="B73" s="133" t="s">
        <v>829</v>
      </c>
      <c r="C73" s="123">
        <v>11.6</v>
      </c>
      <c r="D73" s="123"/>
      <c r="E73" s="123"/>
      <c r="F73" s="93">
        <f t="shared" si="3"/>
        <v>11.6</v>
      </c>
      <c r="G73" s="123"/>
      <c r="H73" s="93">
        <f t="shared" si="4"/>
        <v>11.6</v>
      </c>
      <c r="I73" s="210"/>
    </row>
    <row r="74" spans="1:246" s="191" customFormat="1" ht="33" customHeight="1">
      <c r="A74" s="552"/>
      <c r="B74" s="133" t="s">
        <v>830</v>
      </c>
      <c r="C74" s="123">
        <v>40</v>
      </c>
      <c r="D74" s="123"/>
      <c r="E74" s="123"/>
      <c r="F74" s="93">
        <f t="shared" si="3"/>
        <v>40</v>
      </c>
      <c r="G74" s="123"/>
      <c r="H74" s="93">
        <f t="shared" si="4"/>
        <v>40</v>
      </c>
      <c r="I74" s="210"/>
    </row>
    <row r="75" spans="1:246" s="191" customFormat="1" ht="33" customHeight="1">
      <c r="A75" s="552"/>
      <c r="B75" s="133" t="s">
        <v>831</v>
      </c>
      <c r="C75" s="123">
        <v>14</v>
      </c>
      <c r="D75" s="123"/>
      <c r="E75" s="123"/>
      <c r="F75" s="93">
        <f t="shared" si="3"/>
        <v>14</v>
      </c>
      <c r="G75" s="123"/>
      <c r="H75" s="93">
        <f t="shared" si="4"/>
        <v>14</v>
      </c>
      <c r="I75" s="210"/>
    </row>
    <row r="76" spans="1:246" s="191" customFormat="1" ht="33" customHeight="1">
      <c r="A76" s="552"/>
      <c r="B76" s="119" t="s">
        <v>258</v>
      </c>
      <c r="C76" s="123">
        <f>C77+C78+C79+C80</f>
        <v>18</v>
      </c>
      <c r="D76" s="123">
        <f>D77+D78+D79+D80</f>
        <v>37.4</v>
      </c>
      <c r="E76" s="123">
        <f>E77+E78+E79+E80</f>
        <v>0</v>
      </c>
      <c r="F76" s="93">
        <f t="shared" si="3"/>
        <v>55.4</v>
      </c>
      <c r="G76" s="123">
        <f>G80</f>
        <v>7.1</v>
      </c>
      <c r="H76" s="93">
        <f t="shared" si="4"/>
        <v>62.5</v>
      </c>
      <c r="I76" s="210"/>
    </row>
    <row r="77" spans="1:246" s="191" customFormat="1" ht="33" customHeight="1">
      <c r="A77" s="552"/>
      <c r="B77" s="119" t="s">
        <v>832</v>
      </c>
      <c r="C77" s="123">
        <v>15</v>
      </c>
      <c r="D77" s="123"/>
      <c r="E77" s="123"/>
      <c r="F77" s="93">
        <f t="shared" si="3"/>
        <v>15</v>
      </c>
      <c r="G77" s="123"/>
      <c r="H77" s="93">
        <f t="shared" si="4"/>
        <v>15</v>
      </c>
      <c r="I77" s="210"/>
    </row>
    <row r="78" spans="1:246" s="191" customFormat="1" ht="33" customHeight="1">
      <c r="A78" s="552"/>
      <c r="B78" s="119" t="s">
        <v>833</v>
      </c>
      <c r="C78" s="123">
        <v>3</v>
      </c>
      <c r="D78" s="123"/>
      <c r="E78" s="123"/>
      <c r="F78" s="93">
        <f t="shared" si="3"/>
        <v>3</v>
      </c>
      <c r="G78" s="123"/>
      <c r="H78" s="93">
        <f t="shared" si="4"/>
        <v>3</v>
      </c>
      <c r="I78" s="210"/>
    </row>
    <row r="79" spans="1:246" s="191" customFormat="1" ht="33" customHeight="1">
      <c r="A79" s="552"/>
      <c r="B79" s="119" t="s">
        <v>307</v>
      </c>
      <c r="C79" s="123"/>
      <c r="D79" s="204">
        <v>37.4</v>
      </c>
      <c r="E79" s="123"/>
      <c r="F79" s="93">
        <f t="shared" si="3"/>
        <v>37.4</v>
      </c>
      <c r="G79" s="123"/>
      <c r="H79" s="93">
        <f t="shared" si="4"/>
        <v>37.4</v>
      </c>
      <c r="I79" s="211" t="s">
        <v>794</v>
      </c>
    </row>
    <row r="80" spans="1:246" s="191" customFormat="1" ht="33" customHeight="1">
      <c r="A80" s="555"/>
      <c r="B80" s="119" t="s">
        <v>834</v>
      </c>
      <c r="C80" s="123"/>
      <c r="D80" s="123"/>
      <c r="E80" s="123"/>
      <c r="F80" s="93">
        <f t="shared" si="3"/>
        <v>0</v>
      </c>
      <c r="G80" s="204">
        <v>7.1</v>
      </c>
      <c r="H80" s="93">
        <f t="shared" si="4"/>
        <v>7.1</v>
      </c>
      <c r="I80" s="211" t="s">
        <v>796</v>
      </c>
    </row>
    <row r="81" spans="1:9" s="191" customFormat="1" ht="30.95" customHeight="1">
      <c r="A81" s="550" t="s">
        <v>218</v>
      </c>
      <c r="B81" s="93" t="s">
        <v>81</v>
      </c>
      <c r="C81" s="118">
        <f>C82+C92+C83</f>
        <v>705.53</v>
      </c>
      <c r="D81" s="118">
        <f>D82+D92+D83</f>
        <v>335.81035800000001</v>
      </c>
      <c r="E81" s="118">
        <f>E82+E92+E83</f>
        <v>0</v>
      </c>
      <c r="F81" s="93">
        <f t="shared" si="3"/>
        <v>1041.3403579999999</v>
      </c>
      <c r="G81" s="123">
        <f>G92</f>
        <v>21.08</v>
      </c>
      <c r="H81" s="93">
        <f t="shared" si="4"/>
        <v>1062.4203580000001</v>
      </c>
      <c r="I81" s="210"/>
    </row>
    <row r="82" spans="1:9" s="191" customFormat="1" ht="89.1" customHeight="1">
      <c r="A82" s="550"/>
      <c r="B82" s="120" t="s">
        <v>253</v>
      </c>
      <c r="C82" s="118">
        <v>431.27</v>
      </c>
      <c r="D82" s="123">
        <v>209.21035800000001</v>
      </c>
      <c r="E82" s="123"/>
      <c r="F82" s="93">
        <f t="shared" si="3"/>
        <v>640.48035800000002</v>
      </c>
      <c r="G82" s="123"/>
      <c r="H82" s="93">
        <f t="shared" si="4"/>
        <v>640.48035800000002</v>
      </c>
      <c r="I82" s="211" t="s">
        <v>835</v>
      </c>
    </row>
    <row r="83" spans="1:9" s="191" customFormat="1" ht="29.25" customHeight="1">
      <c r="A83" s="551" t="s">
        <v>218</v>
      </c>
      <c r="B83" s="120" t="s">
        <v>783</v>
      </c>
      <c r="C83" s="118">
        <f>SUM(C84:C86)</f>
        <v>274.26</v>
      </c>
      <c r="D83" s="123"/>
      <c r="E83" s="123"/>
      <c r="F83" s="93">
        <f t="shared" si="3"/>
        <v>274.26</v>
      </c>
      <c r="G83" s="123"/>
      <c r="H83" s="93">
        <f t="shared" si="4"/>
        <v>274.26</v>
      </c>
      <c r="I83" s="210"/>
    </row>
    <row r="84" spans="1:9" s="191" customFormat="1" ht="47.1" customHeight="1">
      <c r="A84" s="552"/>
      <c r="B84" s="119" t="s">
        <v>256</v>
      </c>
      <c r="C84" s="118">
        <v>146</v>
      </c>
      <c r="D84" s="123"/>
      <c r="E84" s="123"/>
      <c r="F84" s="93">
        <f t="shared" si="3"/>
        <v>146</v>
      </c>
      <c r="G84" s="123"/>
      <c r="H84" s="93">
        <f t="shared" si="4"/>
        <v>146</v>
      </c>
      <c r="I84" s="210"/>
    </row>
    <row r="85" spans="1:9" s="191" customFormat="1" ht="42" customHeight="1">
      <c r="A85" s="552"/>
      <c r="B85" s="119" t="s">
        <v>257</v>
      </c>
      <c r="C85" s="118">
        <v>40.26</v>
      </c>
      <c r="D85" s="123"/>
      <c r="E85" s="123"/>
      <c r="F85" s="93">
        <f t="shared" si="3"/>
        <v>40.26</v>
      </c>
      <c r="G85" s="123"/>
      <c r="H85" s="93">
        <f t="shared" si="4"/>
        <v>40.26</v>
      </c>
      <c r="I85" s="210"/>
    </row>
    <row r="86" spans="1:9" s="191" customFormat="1" ht="42" customHeight="1">
      <c r="A86" s="552"/>
      <c r="B86" s="119" t="s">
        <v>784</v>
      </c>
      <c r="C86" s="122">
        <f>SUM(C87:C91)</f>
        <v>88</v>
      </c>
      <c r="D86" s="123"/>
      <c r="E86" s="123"/>
      <c r="F86" s="93">
        <f t="shared" si="3"/>
        <v>88</v>
      </c>
      <c r="G86" s="123"/>
      <c r="H86" s="93">
        <f t="shared" si="4"/>
        <v>88</v>
      </c>
      <c r="I86" s="210"/>
    </row>
    <row r="87" spans="1:9" s="191" customFormat="1" ht="42" customHeight="1">
      <c r="A87" s="552"/>
      <c r="B87" s="134" t="s">
        <v>836</v>
      </c>
      <c r="C87" s="123">
        <v>35</v>
      </c>
      <c r="D87" s="123"/>
      <c r="E87" s="123"/>
      <c r="F87" s="93">
        <f t="shared" si="3"/>
        <v>35</v>
      </c>
      <c r="G87" s="123"/>
      <c r="H87" s="93">
        <f t="shared" si="4"/>
        <v>35</v>
      </c>
      <c r="I87" s="210"/>
    </row>
    <row r="88" spans="1:9" s="191" customFormat="1" ht="42" customHeight="1">
      <c r="A88" s="552"/>
      <c r="B88" s="119" t="s">
        <v>837</v>
      </c>
      <c r="C88" s="214">
        <v>8</v>
      </c>
      <c r="D88" s="123"/>
      <c r="E88" s="123"/>
      <c r="F88" s="93">
        <f t="shared" si="3"/>
        <v>8</v>
      </c>
      <c r="G88" s="123"/>
      <c r="H88" s="93">
        <f t="shared" si="4"/>
        <v>8</v>
      </c>
      <c r="I88" s="210"/>
    </row>
    <row r="89" spans="1:9" s="191" customFormat="1" ht="42" customHeight="1">
      <c r="A89" s="552"/>
      <c r="B89" s="119" t="s">
        <v>838</v>
      </c>
      <c r="C89" s="214">
        <v>3</v>
      </c>
      <c r="D89" s="123"/>
      <c r="E89" s="123"/>
      <c r="F89" s="93">
        <f t="shared" si="3"/>
        <v>3</v>
      </c>
      <c r="G89" s="123"/>
      <c r="H89" s="93">
        <f t="shared" si="4"/>
        <v>3</v>
      </c>
      <c r="I89" s="210"/>
    </row>
    <row r="90" spans="1:9" s="191" customFormat="1" ht="42" customHeight="1">
      <c r="A90" s="552"/>
      <c r="B90" s="119" t="s">
        <v>839</v>
      </c>
      <c r="C90" s="215">
        <v>20</v>
      </c>
      <c r="D90" s="123"/>
      <c r="E90" s="123"/>
      <c r="F90" s="93">
        <f t="shared" si="3"/>
        <v>20</v>
      </c>
      <c r="G90" s="123"/>
      <c r="H90" s="93">
        <f t="shared" si="4"/>
        <v>20</v>
      </c>
      <c r="I90" s="210"/>
    </row>
    <row r="91" spans="1:9" s="191" customFormat="1" ht="42" customHeight="1">
      <c r="A91" s="552"/>
      <c r="B91" s="119" t="s">
        <v>840</v>
      </c>
      <c r="C91" s="215">
        <v>22</v>
      </c>
      <c r="D91" s="123"/>
      <c r="E91" s="123"/>
      <c r="F91" s="93">
        <f t="shared" si="3"/>
        <v>22</v>
      </c>
      <c r="G91" s="123"/>
      <c r="H91" s="93">
        <f t="shared" si="4"/>
        <v>22</v>
      </c>
      <c r="I91" s="210"/>
    </row>
    <row r="92" spans="1:9" s="191" customFormat="1" ht="42" customHeight="1">
      <c r="A92" s="552"/>
      <c r="B92" s="119" t="s">
        <v>258</v>
      </c>
      <c r="C92" s="215">
        <f>C93+C94</f>
        <v>0</v>
      </c>
      <c r="D92" s="215">
        <f>D93+D94</f>
        <v>126.6</v>
      </c>
      <c r="E92" s="215">
        <f>E93+E94</f>
        <v>0</v>
      </c>
      <c r="F92" s="93">
        <f t="shared" si="3"/>
        <v>126.6</v>
      </c>
      <c r="G92" s="123">
        <f>G94</f>
        <v>21.08</v>
      </c>
      <c r="H92" s="93">
        <f t="shared" si="4"/>
        <v>147.68</v>
      </c>
      <c r="I92" s="210"/>
    </row>
    <row r="93" spans="1:9" s="191" customFormat="1" ht="42" customHeight="1">
      <c r="A93" s="552"/>
      <c r="B93" s="119" t="s">
        <v>841</v>
      </c>
      <c r="C93" s="215"/>
      <c r="D93" s="204">
        <v>126.6</v>
      </c>
      <c r="E93" s="123"/>
      <c r="F93" s="93">
        <f t="shared" si="3"/>
        <v>126.6</v>
      </c>
      <c r="G93" s="123"/>
      <c r="H93" s="93">
        <f t="shared" si="4"/>
        <v>126.6</v>
      </c>
      <c r="I93" s="211" t="s">
        <v>842</v>
      </c>
    </row>
    <row r="94" spans="1:9" s="191" customFormat="1" ht="42" customHeight="1">
      <c r="A94" s="555"/>
      <c r="B94" s="119" t="s">
        <v>843</v>
      </c>
      <c r="C94" s="215"/>
      <c r="D94" s="123"/>
      <c r="E94" s="123"/>
      <c r="F94" s="93">
        <f t="shared" si="3"/>
        <v>0</v>
      </c>
      <c r="G94" s="204">
        <v>21.08</v>
      </c>
      <c r="H94" s="93">
        <f t="shared" si="4"/>
        <v>21.08</v>
      </c>
      <c r="I94" s="211" t="s">
        <v>796</v>
      </c>
    </row>
    <row r="95" spans="1:9" s="191" customFormat="1" ht="30.95" customHeight="1">
      <c r="A95" s="551" t="s">
        <v>87</v>
      </c>
      <c r="B95" s="93" t="s">
        <v>81</v>
      </c>
      <c r="C95" s="118">
        <f>C96+C97+C104</f>
        <v>67.2</v>
      </c>
      <c r="D95" s="118">
        <f>D96+D97+D104</f>
        <v>22.949842</v>
      </c>
      <c r="E95" s="118">
        <f>E96+E97+E104</f>
        <v>0</v>
      </c>
      <c r="F95" s="93">
        <f t="shared" si="3"/>
        <v>90.149842000000007</v>
      </c>
      <c r="G95" s="123">
        <f>G104</f>
        <v>34.700000000000003</v>
      </c>
      <c r="H95" s="93">
        <f t="shared" si="4"/>
        <v>124.849842</v>
      </c>
      <c r="I95" s="210"/>
    </row>
    <row r="96" spans="1:9" s="191" customFormat="1" ht="72" customHeight="1">
      <c r="A96" s="552"/>
      <c r="B96" s="120" t="s">
        <v>253</v>
      </c>
      <c r="C96" s="118">
        <v>30.32</v>
      </c>
      <c r="D96" s="123">
        <v>12.349842000000001</v>
      </c>
      <c r="E96" s="123"/>
      <c r="F96" s="93">
        <f t="shared" si="3"/>
        <v>42.669842000000003</v>
      </c>
      <c r="G96" s="123"/>
      <c r="H96" s="93">
        <f t="shared" si="4"/>
        <v>42.669842000000003</v>
      </c>
      <c r="I96" s="211" t="s">
        <v>844</v>
      </c>
    </row>
    <row r="97" spans="1:246" s="191" customFormat="1" ht="18.75" customHeight="1">
      <c r="A97" s="552"/>
      <c r="B97" s="120" t="s">
        <v>783</v>
      </c>
      <c r="C97" s="118">
        <f>SUM(C98:C100)</f>
        <v>21.88</v>
      </c>
      <c r="D97" s="123"/>
      <c r="E97" s="123"/>
      <c r="F97" s="93">
        <f t="shared" si="3"/>
        <v>21.88</v>
      </c>
      <c r="G97" s="123"/>
      <c r="H97" s="93">
        <f t="shared" si="4"/>
        <v>21.88</v>
      </c>
      <c r="I97" s="210"/>
    </row>
    <row r="98" spans="1:246" s="191" customFormat="1" ht="30.95" customHeight="1">
      <c r="A98" s="552"/>
      <c r="B98" s="119" t="s">
        <v>256</v>
      </c>
      <c r="C98" s="118">
        <v>3</v>
      </c>
      <c r="D98" s="123"/>
      <c r="E98" s="123"/>
      <c r="F98" s="93">
        <f t="shared" si="3"/>
        <v>3</v>
      </c>
      <c r="G98" s="123"/>
      <c r="H98" s="93">
        <f t="shared" si="4"/>
        <v>3</v>
      </c>
      <c r="I98" s="210"/>
    </row>
    <row r="99" spans="1:246" s="191" customFormat="1" ht="30.95" customHeight="1">
      <c r="A99" s="552"/>
      <c r="B99" s="119" t="s">
        <v>257</v>
      </c>
      <c r="C99" s="118">
        <v>2.88</v>
      </c>
      <c r="D99" s="123"/>
      <c r="E99" s="123"/>
      <c r="F99" s="93">
        <f t="shared" si="3"/>
        <v>2.88</v>
      </c>
      <c r="G99" s="123"/>
      <c r="H99" s="93">
        <f t="shared" si="4"/>
        <v>2.88</v>
      </c>
      <c r="I99" s="210"/>
    </row>
    <row r="100" spans="1:246" s="191" customFormat="1" ht="30.95" customHeight="1">
      <c r="A100" s="552"/>
      <c r="B100" s="119" t="s">
        <v>784</v>
      </c>
      <c r="C100" s="122">
        <f>SUM(C101:C103)</f>
        <v>16</v>
      </c>
      <c r="D100" s="123"/>
      <c r="E100" s="123"/>
      <c r="F100" s="93">
        <f t="shared" si="3"/>
        <v>16</v>
      </c>
      <c r="G100" s="123"/>
      <c r="H100" s="93">
        <f t="shared" si="4"/>
        <v>16</v>
      </c>
      <c r="I100" s="210"/>
    </row>
    <row r="101" spans="1:246" s="191" customFormat="1" ht="30.95" customHeight="1">
      <c r="A101" s="552"/>
      <c r="B101" s="134" t="s">
        <v>845</v>
      </c>
      <c r="C101" s="122">
        <v>4</v>
      </c>
      <c r="D101" s="123"/>
      <c r="E101" s="123"/>
      <c r="F101" s="93">
        <f t="shared" si="3"/>
        <v>4</v>
      </c>
      <c r="G101" s="123"/>
      <c r="H101" s="93">
        <f t="shared" si="4"/>
        <v>4</v>
      </c>
      <c r="I101" s="210"/>
    </row>
    <row r="102" spans="1:246" s="191" customFormat="1" ht="30.95" customHeight="1">
      <c r="A102" s="552"/>
      <c r="B102" s="120" t="s">
        <v>846</v>
      </c>
      <c r="C102" s="118">
        <v>6</v>
      </c>
      <c r="D102" s="123"/>
      <c r="E102" s="123"/>
      <c r="F102" s="93">
        <f t="shared" si="3"/>
        <v>6</v>
      </c>
      <c r="G102" s="123"/>
      <c r="H102" s="93">
        <f t="shared" si="4"/>
        <v>6</v>
      </c>
      <c r="I102" s="210"/>
    </row>
    <row r="103" spans="1:246" s="191" customFormat="1" ht="30.95" customHeight="1">
      <c r="A103" s="552"/>
      <c r="B103" s="120" t="s">
        <v>838</v>
      </c>
      <c r="C103" s="118">
        <v>6</v>
      </c>
      <c r="D103" s="123"/>
      <c r="E103" s="123"/>
      <c r="F103" s="93">
        <f t="shared" si="3"/>
        <v>6</v>
      </c>
      <c r="G103" s="123"/>
      <c r="H103" s="93">
        <f t="shared" si="4"/>
        <v>6</v>
      </c>
      <c r="I103" s="210"/>
    </row>
    <row r="104" spans="1:246" s="191" customFormat="1" ht="30.95" customHeight="1">
      <c r="A104" s="552"/>
      <c r="B104" s="119" t="s">
        <v>258</v>
      </c>
      <c r="C104" s="118">
        <f>SUM(C105:C109)</f>
        <v>15</v>
      </c>
      <c r="D104" s="118">
        <f>SUM(D105:D109)</f>
        <v>10.6</v>
      </c>
      <c r="E104" s="118">
        <f>SUM(E105:E109)</f>
        <v>0</v>
      </c>
      <c r="F104" s="93">
        <f t="shared" si="3"/>
        <v>25.6</v>
      </c>
      <c r="G104" s="123">
        <f>SUM(G105:G109)</f>
        <v>34.700000000000003</v>
      </c>
      <c r="H104" s="93">
        <f t="shared" si="4"/>
        <v>60.3</v>
      </c>
      <c r="I104" s="210"/>
    </row>
    <row r="105" spans="1:246" s="191" customFormat="1" ht="30.95" customHeight="1">
      <c r="A105" s="552"/>
      <c r="B105" s="119" t="s">
        <v>305</v>
      </c>
      <c r="C105" s="118">
        <v>15</v>
      </c>
      <c r="D105" s="123"/>
      <c r="E105" s="123"/>
      <c r="F105" s="93">
        <f t="shared" si="3"/>
        <v>15</v>
      </c>
      <c r="G105" s="123"/>
      <c r="H105" s="93">
        <f t="shared" si="4"/>
        <v>15</v>
      </c>
      <c r="I105" s="210"/>
    </row>
    <row r="106" spans="1:246" s="191" customFormat="1" ht="30.95" customHeight="1">
      <c r="A106" s="552"/>
      <c r="B106" s="119" t="s">
        <v>346</v>
      </c>
      <c r="C106" s="118"/>
      <c r="D106" s="123">
        <v>10.6</v>
      </c>
      <c r="E106" s="123"/>
      <c r="F106" s="93">
        <f t="shared" ref="F106:F129" si="5">C106+D106+E106</f>
        <v>10.6</v>
      </c>
      <c r="G106" s="123"/>
      <c r="H106" s="93">
        <f t="shared" ref="H106:H166" si="6">F106+G106</f>
        <v>10.6</v>
      </c>
      <c r="I106" s="211" t="s">
        <v>842</v>
      </c>
    </row>
    <row r="107" spans="1:246" s="191" customFormat="1" ht="30.95" customHeight="1">
      <c r="A107" s="552"/>
      <c r="B107" s="119" t="s">
        <v>810</v>
      </c>
      <c r="C107" s="118"/>
      <c r="D107" s="123"/>
      <c r="E107" s="123"/>
      <c r="F107" s="93">
        <f t="shared" si="5"/>
        <v>0</v>
      </c>
      <c r="G107" s="123">
        <v>4.7</v>
      </c>
      <c r="H107" s="93">
        <f t="shared" si="6"/>
        <v>4.7</v>
      </c>
      <c r="I107" s="211" t="s">
        <v>796</v>
      </c>
    </row>
    <row r="108" spans="1:246" s="191" customFormat="1" ht="30.95" customHeight="1">
      <c r="A108" s="553"/>
      <c r="B108" s="119" t="s">
        <v>847</v>
      </c>
      <c r="C108" s="118"/>
      <c r="D108" s="123"/>
      <c r="E108" s="123"/>
      <c r="F108" s="93">
        <f t="shared" si="5"/>
        <v>0</v>
      </c>
      <c r="G108" s="123">
        <v>25</v>
      </c>
      <c r="H108" s="93">
        <f t="shared" si="6"/>
        <v>25</v>
      </c>
      <c r="I108" s="211" t="s">
        <v>848</v>
      </c>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c r="IC108" s="189"/>
      <c r="ID108" s="189"/>
      <c r="IE108" s="189"/>
      <c r="IF108" s="189"/>
      <c r="IG108" s="189"/>
      <c r="IH108" s="189"/>
      <c r="II108" s="189"/>
      <c r="IJ108" s="189"/>
      <c r="IK108" s="189"/>
      <c r="IL108" s="189"/>
    </row>
    <row r="109" spans="1:246" s="191" customFormat="1" ht="30.95" customHeight="1">
      <c r="A109" s="554"/>
      <c r="B109" s="119" t="s">
        <v>849</v>
      </c>
      <c r="C109" s="118"/>
      <c r="D109" s="123"/>
      <c r="E109" s="123"/>
      <c r="F109" s="93">
        <f t="shared" si="5"/>
        <v>0</v>
      </c>
      <c r="G109" s="123">
        <v>5</v>
      </c>
      <c r="H109" s="93">
        <f t="shared" si="6"/>
        <v>5</v>
      </c>
      <c r="I109" s="211"/>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c r="IC109" s="189"/>
      <c r="ID109" s="189"/>
      <c r="IE109" s="189"/>
      <c r="IF109" s="189"/>
      <c r="IG109" s="189"/>
      <c r="IH109" s="189"/>
      <c r="II109" s="189"/>
      <c r="IJ109" s="189"/>
      <c r="IK109" s="189"/>
      <c r="IL109" s="189"/>
    </row>
    <row r="110" spans="1:246" s="191" customFormat="1" ht="34.5" customHeight="1">
      <c r="A110" s="550" t="s">
        <v>88</v>
      </c>
      <c r="B110" s="93" t="s">
        <v>81</v>
      </c>
      <c r="C110" s="118">
        <f>C111+C112+C123+C129</f>
        <v>299.7</v>
      </c>
      <c r="D110" s="118">
        <f>D111+D112+D123+D129</f>
        <v>104.814977</v>
      </c>
      <c r="E110" s="118">
        <f>E111+E112+E123+E129</f>
        <v>4</v>
      </c>
      <c r="F110" s="93">
        <f t="shared" si="5"/>
        <v>408.51497699999999</v>
      </c>
      <c r="G110" s="118">
        <f>G111+G112+G123+G129</f>
        <v>76.900000000000006</v>
      </c>
      <c r="H110" s="93">
        <f t="shared" si="6"/>
        <v>485.41497700000002</v>
      </c>
      <c r="I110" s="210"/>
    </row>
    <row r="111" spans="1:246" s="191" customFormat="1" ht="72.95" customHeight="1">
      <c r="A111" s="550"/>
      <c r="B111" s="120" t="s">
        <v>253</v>
      </c>
      <c r="C111" s="118">
        <v>154.04</v>
      </c>
      <c r="D111" s="50">
        <v>31.414977</v>
      </c>
      <c r="E111" s="123"/>
      <c r="F111" s="93">
        <f t="shared" si="5"/>
        <v>185.45497700000001</v>
      </c>
      <c r="G111" s="123"/>
      <c r="H111" s="93">
        <f t="shared" si="6"/>
        <v>185.45497700000001</v>
      </c>
      <c r="I111" s="211" t="s">
        <v>850</v>
      </c>
    </row>
    <row r="112" spans="1:246" s="191" customFormat="1" ht="18.75" customHeight="1">
      <c r="A112" s="550"/>
      <c r="B112" s="120" t="s">
        <v>783</v>
      </c>
      <c r="C112" s="118">
        <f>SUM(C113:C115)</f>
        <v>135.66</v>
      </c>
      <c r="D112" s="123"/>
      <c r="E112" s="123"/>
      <c r="F112" s="93">
        <f t="shared" si="5"/>
        <v>135.66</v>
      </c>
      <c r="G112" s="123"/>
      <c r="H112" s="93">
        <f t="shared" si="6"/>
        <v>135.66</v>
      </c>
      <c r="I112" s="210"/>
    </row>
    <row r="113" spans="1:246" s="191" customFormat="1" ht="36" customHeight="1">
      <c r="A113" s="550"/>
      <c r="B113" s="119" t="s">
        <v>256</v>
      </c>
      <c r="C113" s="118">
        <v>21</v>
      </c>
      <c r="D113" s="123"/>
      <c r="E113" s="123"/>
      <c r="F113" s="93">
        <f t="shared" si="5"/>
        <v>21</v>
      </c>
      <c r="G113" s="123"/>
      <c r="H113" s="93">
        <f t="shared" si="6"/>
        <v>21</v>
      </c>
      <c r="I113" s="210"/>
    </row>
    <row r="114" spans="1:246" s="191" customFormat="1" ht="30" customHeight="1">
      <c r="A114" s="550"/>
      <c r="B114" s="119" t="s">
        <v>257</v>
      </c>
      <c r="C114" s="118">
        <v>14.16</v>
      </c>
      <c r="D114" s="123"/>
      <c r="E114" s="123"/>
      <c r="F114" s="93">
        <f t="shared" si="5"/>
        <v>14.16</v>
      </c>
      <c r="G114" s="123"/>
      <c r="H114" s="93">
        <f t="shared" si="6"/>
        <v>14.16</v>
      </c>
      <c r="I114" s="210"/>
    </row>
    <row r="115" spans="1:246" s="191" customFormat="1" ht="30" customHeight="1">
      <c r="A115" s="550"/>
      <c r="B115" s="119" t="s">
        <v>784</v>
      </c>
      <c r="C115" s="216">
        <f>SUM(C116:C122)</f>
        <v>100.5</v>
      </c>
      <c r="D115" s="123"/>
      <c r="E115" s="123"/>
      <c r="F115" s="93">
        <f t="shared" si="5"/>
        <v>100.5</v>
      </c>
      <c r="G115" s="123"/>
      <c r="H115" s="93">
        <f t="shared" si="6"/>
        <v>100.5</v>
      </c>
      <c r="I115" s="210"/>
    </row>
    <row r="116" spans="1:246" s="191" customFormat="1" ht="42" customHeight="1">
      <c r="A116" s="550"/>
      <c r="B116" s="134" t="s">
        <v>851</v>
      </c>
      <c r="C116" s="123">
        <v>15</v>
      </c>
      <c r="D116" s="123"/>
      <c r="E116" s="123"/>
      <c r="F116" s="93">
        <f t="shared" si="5"/>
        <v>15</v>
      </c>
      <c r="G116" s="123"/>
      <c r="H116" s="93">
        <f t="shared" si="6"/>
        <v>15</v>
      </c>
      <c r="I116" s="210"/>
    </row>
    <row r="117" spans="1:246" s="191" customFormat="1" ht="27.95" customHeight="1">
      <c r="A117" s="550"/>
      <c r="B117" s="134" t="s">
        <v>852</v>
      </c>
      <c r="C117" s="122">
        <v>10</v>
      </c>
      <c r="D117" s="123"/>
      <c r="E117" s="123"/>
      <c r="F117" s="93">
        <f t="shared" si="5"/>
        <v>10</v>
      </c>
      <c r="G117" s="123"/>
      <c r="H117" s="93">
        <f t="shared" si="6"/>
        <v>10</v>
      </c>
      <c r="I117" s="210"/>
    </row>
    <row r="118" spans="1:246" s="191" customFormat="1" ht="63.75" customHeight="1">
      <c r="A118" s="550"/>
      <c r="B118" s="134" t="s">
        <v>853</v>
      </c>
      <c r="C118" s="123">
        <v>51.5</v>
      </c>
      <c r="D118" s="123"/>
      <c r="E118" s="123"/>
      <c r="F118" s="93">
        <f t="shared" si="5"/>
        <v>51.5</v>
      </c>
      <c r="G118" s="123"/>
      <c r="H118" s="93">
        <f t="shared" si="6"/>
        <v>51.5</v>
      </c>
      <c r="I118" s="210"/>
    </row>
    <row r="119" spans="1:246" s="191" customFormat="1" ht="30" customHeight="1">
      <c r="A119" s="550"/>
      <c r="B119" s="119" t="s">
        <v>854</v>
      </c>
      <c r="C119" s="123">
        <v>8</v>
      </c>
      <c r="D119" s="123"/>
      <c r="E119" s="123"/>
      <c r="F119" s="93">
        <f t="shared" si="5"/>
        <v>8</v>
      </c>
      <c r="G119" s="123"/>
      <c r="H119" s="93">
        <f t="shared" si="6"/>
        <v>8</v>
      </c>
      <c r="I119" s="210"/>
    </row>
    <row r="120" spans="1:246" s="191" customFormat="1" ht="23.1" customHeight="1">
      <c r="A120" s="551" t="s">
        <v>88</v>
      </c>
      <c r="B120" s="134" t="s">
        <v>814</v>
      </c>
      <c r="C120" s="122">
        <v>8</v>
      </c>
      <c r="D120" s="123"/>
      <c r="E120" s="123"/>
      <c r="F120" s="93">
        <f t="shared" si="5"/>
        <v>8</v>
      </c>
      <c r="G120" s="123"/>
      <c r="H120" s="93">
        <f t="shared" si="6"/>
        <v>8</v>
      </c>
      <c r="I120" s="210"/>
    </row>
    <row r="121" spans="1:246" s="191" customFormat="1" ht="23.1" customHeight="1">
      <c r="A121" s="552"/>
      <c r="B121" s="134" t="s">
        <v>855</v>
      </c>
      <c r="C121" s="122">
        <v>5</v>
      </c>
      <c r="D121" s="123"/>
      <c r="E121" s="123"/>
      <c r="F121" s="93">
        <f t="shared" si="5"/>
        <v>5</v>
      </c>
      <c r="G121" s="123"/>
      <c r="H121" s="93">
        <f t="shared" si="6"/>
        <v>5</v>
      </c>
      <c r="I121" s="210"/>
    </row>
    <row r="122" spans="1:246" s="191" customFormat="1" ht="23.1" customHeight="1">
      <c r="A122" s="552"/>
      <c r="B122" s="134" t="s">
        <v>808</v>
      </c>
      <c r="C122" s="122">
        <v>3</v>
      </c>
      <c r="D122" s="123"/>
      <c r="E122" s="123"/>
      <c r="F122" s="93">
        <f t="shared" si="5"/>
        <v>3</v>
      </c>
      <c r="G122" s="123"/>
      <c r="H122" s="93">
        <f t="shared" si="6"/>
        <v>3</v>
      </c>
      <c r="I122" s="210"/>
    </row>
    <row r="123" spans="1:246" s="191" customFormat="1" ht="21" customHeight="1">
      <c r="A123" s="552"/>
      <c r="B123" s="119" t="s">
        <v>258</v>
      </c>
      <c r="C123" s="122">
        <f>SUM(C124:C128)</f>
        <v>10</v>
      </c>
      <c r="D123" s="122">
        <f>SUM(D124:D128)</f>
        <v>73.400000000000006</v>
      </c>
      <c r="E123" s="122">
        <f>SUM(E124:E128)</f>
        <v>0</v>
      </c>
      <c r="F123" s="93">
        <f t="shared" si="5"/>
        <v>83.4</v>
      </c>
      <c r="G123" s="122">
        <f>SUM(G124:G128)</f>
        <v>76.900000000000006</v>
      </c>
      <c r="H123" s="93">
        <f t="shared" si="6"/>
        <v>160.30000000000001</v>
      </c>
      <c r="I123" s="210"/>
    </row>
    <row r="124" spans="1:246" s="191" customFormat="1" ht="18" customHeight="1">
      <c r="A124" s="552"/>
      <c r="B124" s="119" t="s">
        <v>856</v>
      </c>
      <c r="C124" s="122">
        <v>10</v>
      </c>
      <c r="D124" s="123"/>
      <c r="E124" s="123"/>
      <c r="F124" s="93">
        <f t="shared" si="5"/>
        <v>10</v>
      </c>
      <c r="G124" s="123"/>
      <c r="H124" s="93">
        <f t="shared" si="6"/>
        <v>10</v>
      </c>
      <c r="I124" s="210"/>
    </row>
    <row r="125" spans="1:246" s="191" customFormat="1" ht="41.1" customHeight="1">
      <c r="A125" s="552"/>
      <c r="B125" s="119" t="s">
        <v>346</v>
      </c>
      <c r="C125" s="122"/>
      <c r="D125" s="204">
        <v>73.400000000000006</v>
      </c>
      <c r="E125" s="123"/>
      <c r="F125" s="93">
        <f t="shared" si="5"/>
        <v>73.400000000000006</v>
      </c>
      <c r="G125" s="123"/>
      <c r="H125" s="93">
        <f t="shared" si="6"/>
        <v>73.400000000000006</v>
      </c>
      <c r="I125" s="211" t="s">
        <v>842</v>
      </c>
    </row>
    <row r="126" spans="1:246" s="191" customFormat="1" ht="36.950000000000003" customHeight="1">
      <c r="A126" s="552"/>
      <c r="B126" s="119" t="s">
        <v>810</v>
      </c>
      <c r="C126" s="122"/>
      <c r="D126" s="123"/>
      <c r="E126" s="123"/>
      <c r="F126" s="93">
        <f t="shared" si="5"/>
        <v>0</v>
      </c>
      <c r="G126" s="123">
        <v>9.68</v>
      </c>
      <c r="H126" s="93">
        <f t="shared" si="6"/>
        <v>9.68</v>
      </c>
      <c r="I126" s="211" t="s">
        <v>796</v>
      </c>
    </row>
    <row r="127" spans="1:246" s="191" customFormat="1" ht="24" customHeight="1">
      <c r="A127" s="552"/>
      <c r="B127" s="119" t="s">
        <v>847</v>
      </c>
      <c r="C127" s="122"/>
      <c r="D127" s="123"/>
      <c r="E127" s="123"/>
      <c r="F127" s="93">
        <f t="shared" si="5"/>
        <v>0</v>
      </c>
      <c r="G127" s="204">
        <v>57.72</v>
      </c>
      <c r="H127" s="93">
        <f t="shared" si="6"/>
        <v>57.72</v>
      </c>
      <c r="I127" s="211" t="s">
        <v>857</v>
      </c>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c r="IC127" s="189"/>
      <c r="ID127" s="189"/>
      <c r="IE127" s="189"/>
      <c r="IF127" s="189"/>
      <c r="IG127" s="189"/>
      <c r="IH127" s="189"/>
      <c r="II127" s="189"/>
      <c r="IJ127" s="189"/>
      <c r="IK127" s="189"/>
      <c r="IL127" s="189"/>
    </row>
    <row r="128" spans="1:246" s="191" customFormat="1" ht="27" customHeight="1">
      <c r="A128" s="552"/>
      <c r="B128" s="119" t="s">
        <v>858</v>
      </c>
      <c r="C128" s="122"/>
      <c r="D128" s="123"/>
      <c r="E128" s="123"/>
      <c r="F128" s="93">
        <f t="shared" si="5"/>
        <v>0</v>
      </c>
      <c r="G128" s="123">
        <v>9.5</v>
      </c>
      <c r="H128" s="93">
        <f t="shared" si="6"/>
        <v>9.5</v>
      </c>
      <c r="I128" s="211"/>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c r="IC128" s="189"/>
      <c r="ID128" s="189"/>
      <c r="IE128" s="189"/>
      <c r="IF128" s="189"/>
      <c r="IG128" s="189"/>
      <c r="IH128" s="189"/>
      <c r="II128" s="189"/>
      <c r="IJ128" s="189"/>
      <c r="IK128" s="189"/>
      <c r="IL128" s="189"/>
    </row>
    <row r="129" spans="1:246" s="191" customFormat="1" ht="51.95" customHeight="1">
      <c r="A129" s="555"/>
      <c r="B129" s="119" t="s">
        <v>317</v>
      </c>
      <c r="C129" s="122"/>
      <c r="D129" s="123"/>
      <c r="E129" s="123">
        <v>4</v>
      </c>
      <c r="F129" s="93">
        <f t="shared" si="5"/>
        <v>4</v>
      </c>
      <c r="G129" s="123"/>
      <c r="H129" s="93">
        <f t="shared" si="6"/>
        <v>4</v>
      </c>
      <c r="I129" s="218" t="s">
        <v>859</v>
      </c>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c r="IC129" s="189"/>
      <c r="ID129" s="189"/>
      <c r="IE129" s="189"/>
      <c r="IF129" s="189"/>
      <c r="IG129" s="189"/>
      <c r="IH129" s="189"/>
      <c r="II129" s="189"/>
      <c r="IJ129" s="189"/>
      <c r="IK129" s="189"/>
      <c r="IL129" s="189"/>
    </row>
    <row r="130" spans="1:246" s="191" customFormat="1" ht="36.75" customHeight="1">
      <c r="A130" s="550" t="s">
        <v>90</v>
      </c>
      <c r="B130" s="93" t="s">
        <v>81</v>
      </c>
      <c r="C130" s="118">
        <f>C131+C132+C140+C153</f>
        <v>377.02</v>
      </c>
      <c r="D130" s="118">
        <f>D131+D132+D140+D153</f>
        <v>302.34963099999999</v>
      </c>
      <c r="E130" s="118">
        <f>E131+E132+E140+E153</f>
        <v>4</v>
      </c>
      <c r="F130" s="118">
        <f>F131+F132+F140+F153</f>
        <v>683.36963100000003</v>
      </c>
      <c r="G130" s="118">
        <f>G131+G132+G140+G153</f>
        <v>613.29</v>
      </c>
      <c r="H130" s="93">
        <f t="shared" si="6"/>
        <v>1296.659631</v>
      </c>
      <c r="I130" s="210"/>
    </row>
    <row r="131" spans="1:246" s="191" customFormat="1" ht="48" customHeight="1">
      <c r="A131" s="550"/>
      <c r="B131" s="120" t="s">
        <v>253</v>
      </c>
      <c r="C131" s="118">
        <v>109.18</v>
      </c>
      <c r="D131" s="123">
        <v>265.82963100000001</v>
      </c>
      <c r="E131" s="123"/>
      <c r="F131" s="93">
        <f t="shared" ref="F131:F153" si="7">C131+D131+E131</f>
        <v>375.00963100000001</v>
      </c>
      <c r="G131" s="123"/>
      <c r="H131" s="93">
        <f t="shared" si="6"/>
        <v>375.00963100000001</v>
      </c>
      <c r="I131" s="211" t="s">
        <v>860</v>
      </c>
    </row>
    <row r="132" spans="1:246" s="191" customFormat="1" ht="18.75" customHeight="1">
      <c r="A132" s="550"/>
      <c r="B132" s="120" t="s">
        <v>783</v>
      </c>
      <c r="C132" s="118">
        <f>SUM(C133:C135)</f>
        <v>63.84</v>
      </c>
      <c r="D132" s="123"/>
      <c r="E132" s="123"/>
      <c r="F132" s="93">
        <f t="shared" si="7"/>
        <v>63.84</v>
      </c>
      <c r="G132" s="123"/>
      <c r="H132" s="93">
        <f t="shared" si="6"/>
        <v>63.84</v>
      </c>
      <c r="I132" s="210"/>
    </row>
    <row r="133" spans="1:246" s="191" customFormat="1" ht="33" customHeight="1">
      <c r="A133" s="550"/>
      <c r="B133" s="119" t="s">
        <v>256</v>
      </c>
      <c r="C133" s="123">
        <v>22.4</v>
      </c>
      <c r="D133" s="123"/>
      <c r="E133" s="123"/>
      <c r="F133" s="93">
        <f t="shared" si="7"/>
        <v>22.4</v>
      </c>
      <c r="G133" s="123"/>
      <c r="H133" s="93">
        <f t="shared" si="6"/>
        <v>22.4</v>
      </c>
      <c r="I133" s="210"/>
    </row>
    <row r="134" spans="1:246" s="191" customFormat="1" ht="33" customHeight="1">
      <c r="A134" s="550"/>
      <c r="B134" s="119" t="s">
        <v>257</v>
      </c>
      <c r="C134" s="118">
        <v>7.44</v>
      </c>
      <c r="D134" s="123"/>
      <c r="E134" s="123"/>
      <c r="F134" s="93">
        <f t="shared" si="7"/>
        <v>7.44</v>
      </c>
      <c r="G134" s="123"/>
      <c r="H134" s="93">
        <f t="shared" si="6"/>
        <v>7.44</v>
      </c>
      <c r="I134" s="210"/>
    </row>
    <row r="135" spans="1:246" s="191" customFormat="1" ht="30.95" customHeight="1">
      <c r="A135" s="551" t="s">
        <v>90</v>
      </c>
      <c r="B135" s="119" t="s">
        <v>784</v>
      </c>
      <c r="C135" s="122">
        <f>SUM(C136:C139)</f>
        <v>34</v>
      </c>
      <c r="D135" s="123"/>
      <c r="E135" s="123"/>
      <c r="F135" s="93">
        <f t="shared" si="7"/>
        <v>34</v>
      </c>
      <c r="G135" s="123"/>
      <c r="H135" s="93">
        <f t="shared" si="6"/>
        <v>34</v>
      </c>
      <c r="I135" s="210"/>
    </row>
    <row r="136" spans="1:246" s="191" customFormat="1" ht="30.95" customHeight="1">
      <c r="A136" s="552"/>
      <c r="B136" s="119" t="s">
        <v>861</v>
      </c>
      <c r="C136" s="122">
        <v>15</v>
      </c>
      <c r="D136" s="123"/>
      <c r="E136" s="123"/>
      <c r="F136" s="93">
        <f t="shared" si="7"/>
        <v>15</v>
      </c>
      <c r="G136" s="123"/>
      <c r="H136" s="93">
        <f t="shared" si="6"/>
        <v>15</v>
      </c>
      <c r="I136" s="210"/>
    </row>
    <row r="137" spans="1:246" s="191" customFormat="1" ht="24.95" customHeight="1">
      <c r="A137" s="552"/>
      <c r="B137" s="119" t="s">
        <v>862</v>
      </c>
      <c r="C137" s="118">
        <v>8</v>
      </c>
      <c r="D137" s="123"/>
      <c r="E137" s="123"/>
      <c r="F137" s="93">
        <f t="shared" si="7"/>
        <v>8</v>
      </c>
      <c r="G137" s="123"/>
      <c r="H137" s="93">
        <f t="shared" si="6"/>
        <v>8</v>
      </c>
      <c r="I137" s="210"/>
    </row>
    <row r="138" spans="1:246" s="191" customFormat="1" ht="24.95" customHeight="1">
      <c r="A138" s="552"/>
      <c r="B138" s="120" t="s">
        <v>863</v>
      </c>
      <c r="C138" s="118">
        <v>8</v>
      </c>
      <c r="D138" s="123"/>
      <c r="E138" s="123"/>
      <c r="F138" s="93">
        <f t="shared" si="7"/>
        <v>8</v>
      </c>
      <c r="G138" s="123"/>
      <c r="H138" s="93">
        <f t="shared" si="6"/>
        <v>8</v>
      </c>
      <c r="I138" s="210"/>
    </row>
    <row r="139" spans="1:246" s="191" customFormat="1" ht="24.95" customHeight="1">
      <c r="A139" s="552"/>
      <c r="B139" s="120" t="s">
        <v>864</v>
      </c>
      <c r="C139" s="118">
        <v>3</v>
      </c>
      <c r="D139" s="123"/>
      <c r="E139" s="123"/>
      <c r="F139" s="93">
        <f t="shared" si="7"/>
        <v>3</v>
      </c>
      <c r="G139" s="123"/>
      <c r="H139" s="93">
        <f t="shared" si="6"/>
        <v>3</v>
      </c>
      <c r="I139" s="210"/>
    </row>
    <row r="140" spans="1:246" s="191" customFormat="1" ht="21.95" customHeight="1">
      <c r="A140" s="552"/>
      <c r="B140" s="119" t="s">
        <v>258</v>
      </c>
      <c r="C140" s="118">
        <f>SUM(C141:C152)</f>
        <v>204</v>
      </c>
      <c r="D140" s="118">
        <f>SUM(D141:D152)</f>
        <v>36.520000000000003</v>
      </c>
      <c r="E140" s="118">
        <f>SUM(E141:E152)</f>
        <v>0</v>
      </c>
      <c r="F140" s="93">
        <f t="shared" si="7"/>
        <v>240.52</v>
      </c>
      <c r="G140" s="118">
        <f>SUM(G141:G152)</f>
        <v>613.29</v>
      </c>
      <c r="H140" s="93">
        <f t="shared" si="6"/>
        <v>853.81</v>
      </c>
      <c r="I140" s="210"/>
    </row>
    <row r="141" spans="1:246" s="191" customFormat="1" ht="21" customHeight="1">
      <c r="A141" s="552"/>
      <c r="B141" s="119" t="s">
        <v>865</v>
      </c>
      <c r="C141" s="118">
        <v>10</v>
      </c>
      <c r="D141" s="123"/>
      <c r="E141" s="123"/>
      <c r="F141" s="93">
        <f t="shared" si="7"/>
        <v>10</v>
      </c>
      <c r="G141" s="123"/>
      <c r="H141" s="93">
        <f t="shared" si="6"/>
        <v>10</v>
      </c>
      <c r="I141" s="210"/>
    </row>
    <row r="142" spans="1:246" s="191" customFormat="1" ht="21.95" customHeight="1">
      <c r="A142" s="552"/>
      <c r="B142" s="119" t="s">
        <v>866</v>
      </c>
      <c r="C142" s="118">
        <v>35</v>
      </c>
      <c r="D142" s="123"/>
      <c r="E142" s="123"/>
      <c r="F142" s="93">
        <f t="shared" si="7"/>
        <v>35</v>
      </c>
      <c r="G142" s="123"/>
      <c r="H142" s="93">
        <f t="shared" si="6"/>
        <v>35</v>
      </c>
      <c r="I142" s="210"/>
    </row>
    <row r="143" spans="1:246" s="191" customFormat="1" ht="21.95" customHeight="1">
      <c r="A143" s="552"/>
      <c r="B143" s="120" t="s">
        <v>867</v>
      </c>
      <c r="C143" s="118">
        <v>10</v>
      </c>
      <c r="D143" s="123"/>
      <c r="E143" s="123"/>
      <c r="F143" s="93">
        <f t="shared" si="7"/>
        <v>10</v>
      </c>
      <c r="G143" s="123"/>
      <c r="H143" s="93">
        <f t="shared" si="6"/>
        <v>10</v>
      </c>
      <c r="I143" s="210"/>
    </row>
    <row r="144" spans="1:246" s="191" customFormat="1" ht="30" customHeight="1">
      <c r="A144" s="552"/>
      <c r="B144" s="120" t="s">
        <v>868</v>
      </c>
      <c r="C144" s="118">
        <v>8</v>
      </c>
      <c r="D144" s="123"/>
      <c r="E144" s="123"/>
      <c r="F144" s="93">
        <f t="shared" si="7"/>
        <v>8</v>
      </c>
      <c r="G144" s="123"/>
      <c r="H144" s="93">
        <f t="shared" si="6"/>
        <v>8</v>
      </c>
      <c r="I144" s="210"/>
    </row>
    <row r="145" spans="1:246" s="191" customFormat="1" ht="39" customHeight="1">
      <c r="A145" s="552"/>
      <c r="B145" s="119" t="s">
        <v>869</v>
      </c>
      <c r="C145" s="122">
        <v>106</v>
      </c>
      <c r="D145" s="123"/>
      <c r="E145" s="123"/>
      <c r="F145" s="93">
        <f t="shared" si="7"/>
        <v>106</v>
      </c>
      <c r="G145" s="123"/>
      <c r="H145" s="93">
        <f t="shared" si="6"/>
        <v>106</v>
      </c>
      <c r="I145" s="210"/>
    </row>
    <row r="146" spans="1:246" s="191" customFormat="1" ht="27" customHeight="1">
      <c r="A146" s="552"/>
      <c r="B146" s="119" t="s">
        <v>870</v>
      </c>
      <c r="C146" s="122">
        <v>6</v>
      </c>
      <c r="D146" s="123"/>
      <c r="E146" s="123"/>
      <c r="F146" s="93">
        <f t="shared" si="7"/>
        <v>6</v>
      </c>
      <c r="G146" s="123"/>
      <c r="H146" s="93">
        <f t="shared" si="6"/>
        <v>6</v>
      </c>
      <c r="I146" s="210"/>
    </row>
    <row r="147" spans="1:246" s="191" customFormat="1" ht="24" customHeight="1">
      <c r="A147" s="552"/>
      <c r="B147" s="119" t="s">
        <v>871</v>
      </c>
      <c r="C147" s="122">
        <v>29</v>
      </c>
      <c r="D147" s="123"/>
      <c r="E147" s="123"/>
      <c r="F147" s="93">
        <f t="shared" si="7"/>
        <v>29</v>
      </c>
      <c r="G147" s="123">
        <v>100</v>
      </c>
      <c r="H147" s="93">
        <f t="shared" si="6"/>
        <v>129</v>
      </c>
      <c r="I147" s="211" t="s">
        <v>872</v>
      </c>
    </row>
    <row r="148" spans="1:246" s="191" customFormat="1" ht="20.100000000000001" customHeight="1">
      <c r="A148" s="552"/>
      <c r="B148" s="119" t="s">
        <v>266</v>
      </c>
      <c r="C148" s="122"/>
      <c r="D148" s="204">
        <v>36.520000000000003</v>
      </c>
      <c r="E148" s="123"/>
      <c r="F148" s="93">
        <f t="shared" si="7"/>
        <v>36.520000000000003</v>
      </c>
      <c r="G148" s="204"/>
      <c r="H148" s="93">
        <f t="shared" si="6"/>
        <v>36.520000000000003</v>
      </c>
      <c r="I148" s="211" t="s">
        <v>842</v>
      </c>
    </row>
    <row r="149" spans="1:246" s="191" customFormat="1" ht="24" customHeight="1">
      <c r="A149" s="552"/>
      <c r="B149" s="119" t="s">
        <v>873</v>
      </c>
      <c r="C149" s="122"/>
      <c r="D149" s="123"/>
      <c r="E149" s="123"/>
      <c r="F149" s="93">
        <f t="shared" si="7"/>
        <v>0</v>
      </c>
      <c r="G149" s="204">
        <v>12.1</v>
      </c>
      <c r="H149" s="93">
        <f t="shared" si="6"/>
        <v>12.1</v>
      </c>
      <c r="I149" s="211" t="s">
        <v>796</v>
      </c>
    </row>
    <row r="150" spans="1:246" s="191" customFormat="1" ht="22.5" customHeight="1">
      <c r="A150" s="552"/>
      <c r="B150" s="119" t="s">
        <v>874</v>
      </c>
      <c r="C150" s="122"/>
      <c r="D150" s="123"/>
      <c r="E150" s="123"/>
      <c r="F150" s="93">
        <f t="shared" si="7"/>
        <v>0</v>
      </c>
      <c r="G150" s="204">
        <v>310</v>
      </c>
      <c r="H150" s="93">
        <f t="shared" si="6"/>
        <v>310</v>
      </c>
      <c r="I150" s="211" t="s">
        <v>875</v>
      </c>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c r="IC150" s="189"/>
      <c r="ID150" s="189"/>
      <c r="IE150" s="189"/>
      <c r="IF150" s="189"/>
      <c r="IG150" s="189"/>
      <c r="IH150" s="189"/>
      <c r="II150" s="189"/>
      <c r="IJ150" s="189"/>
      <c r="IK150" s="189"/>
      <c r="IL150" s="189"/>
    </row>
    <row r="151" spans="1:246" s="191" customFormat="1" ht="30" customHeight="1">
      <c r="A151" s="552"/>
      <c r="B151" s="119" t="s">
        <v>876</v>
      </c>
      <c r="C151" s="122"/>
      <c r="D151" s="123"/>
      <c r="E151" s="123"/>
      <c r="F151" s="93">
        <f t="shared" si="7"/>
        <v>0</v>
      </c>
      <c r="G151" s="204">
        <v>145.38</v>
      </c>
      <c r="H151" s="93">
        <f t="shared" si="6"/>
        <v>145.38</v>
      </c>
      <c r="I151" s="211" t="s">
        <v>877</v>
      </c>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c r="IC151" s="189"/>
      <c r="ID151" s="189"/>
      <c r="IE151" s="189"/>
      <c r="IF151" s="189"/>
      <c r="IG151" s="189"/>
      <c r="IH151" s="189"/>
      <c r="II151" s="189"/>
      <c r="IJ151" s="189"/>
      <c r="IK151" s="189"/>
      <c r="IL151" s="189"/>
    </row>
    <row r="152" spans="1:246" s="191" customFormat="1" ht="30" customHeight="1">
      <c r="A152" s="552"/>
      <c r="B152" s="119" t="s">
        <v>878</v>
      </c>
      <c r="C152" s="122"/>
      <c r="D152" s="123"/>
      <c r="E152" s="123"/>
      <c r="F152" s="93">
        <f t="shared" si="7"/>
        <v>0</v>
      </c>
      <c r="G152" s="204">
        <v>45.81</v>
      </c>
      <c r="H152" s="93">
        <f t="shared" si="6"/>
        <v>45.81</v>
      </c>
      <c r="I152" s="211" t="s">
        <v>879</v>
      </c>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c r="IC152" s="189"/>
      <c r="ID152" s="189"/>
      <c r="IE152" s="189"/>
      <c r="IF152" s="189"/>
      <c r="IG152" s="189"/>
      <c r="IH152" s="189"/>
      <c r="II152" s="189"/>
      <c r="IJ152" s="189"/>
      <c r="IK152" s="189"/>
      <c r="IL152" s="189"/>
    </row>
    <row r="153" spans="1:246" s="191" customFormat="1" ht="45" customHeight="1">
      <c r="A153" s="555"/>
      <c r="B153" s="119" t="s">
        <v>317</v>
      </c>
      <c r="C153" s="122"/>
      <c r="D153" s="123"/>
      <c r="E153" s="123">
        <v>4</v>
      </c>
      <c r="F153" s="93">
        <f t="shared" si="7"/>
        <v>4</v>
      </c>
      <c r="G153" s="123"/>
      <c r="H153" s="93">
        <f t="shared" si="6"/>
        <v>4</v>
      </c>
      <c r="I153" s="211" t="s">
        <v>859</v>
      </c>
    </row>
    <row r="154" spans="1:246" s="191" customFormat="1" ht="30.95" customHeight="1">
      <c r="A154" s="551" t="s">
        <v>92</v>
      </c>
      <c r="B154" s="93" t="s">
        <v>81</v>
      </c>
      <c r="C154" s="122">
        <f>C155+C156+C164</f>
        <v>207.78</v>
      </c>
      <c r="D154" s="122">
        <f>D155+D156+D164</f>
        <v>54.295690999999998</v>
      </c>
      <c r="E154" s="122">
        <f>E155+E156+E164</f>
        <v>0</v>
      </c>
      <c r="F154" s="122">
        <f>F155+F156+F164</f>
        <v>262.07569100000001</v>
      </c>
      <c r="G154" s="122">
        <f>G155+G156+G164</f>
        <v>96.300399999999996</v>
      </c>
      <c r="H154" s="93">
        <f t="shared" si="6"/>
        <v>358.37609099999997</v>
      </c>
      <c r="I154" s="210"/>
    </row>
    <row r="155" spans="1:246" s="191" customFormat="1" ht="66.95" customHeight="1">
      <c r="A155" s="552"/>
      <c r="B155" s="120" t="s">
        <v>253</v>
      </c>
      <c r="C155" s="118">
        <v>99.76</v>
      </c>
      <c r="D155" s="123">
        <v>27.995691000000001</v>
      </c>
      <c r="E155" s="123"/>
      <c r="F155" s="93">
        <f t="shared" ref="F155:F215" si="8">C155+D155+E155</f>
        <v>127.755691</v>
      </c>
      <c r="G155" s="123"/>
      <c r="H155" s="93">
        <f t="shared" si="6"/>
        <v>127.755691</v>
      </c>
      <c r="I155" s="211" t="s">
        <v>880</v>
      </c>
    </row>
    <row r="156" spans="1:246" s="191" customFormat="1" ht="18.75" customHeight="1">
      <c r="A156" s="552"/>
      <c r="B156" s="120" t="s">
        <v>783</v>
      </c>
      <c r="C156" s="118">
        <f>SUM(C157:C159)</f>
        <v>59.02</v>
      </c>
      <c r="D156" s="123"/>
      <c r="E156" s="123"/>
      <c r="F156" s="93">
        <f t="shared" si="8"/>
        <v>59.02</v>
      </c>
      <c r="G156" s="93">
        <f>G157+G158+G159</f>
        <v>-31</v>
      </c>
      <c r="H156" s="93">
        <f t="shared" si="6"/>
        <v>28.02</v>
      </c>
      <c r="I156" s="210"/>
    </row>
    <row r="157" spans="1:246" s="191" customFormat="1" ht="30.95" customHeight="1">
      <c r="A157" s="552"/>
      <c r="B157" s="119" t="s">
        <v>256</v>
      </c>
      <c r="C157" s="118">
        <v>18</v>
      </c>
      <c r="D157" s="123"/>
      <c r="E157" s="123"/>
      <c r="F157" s="93">
        <f t="shared" si="8"/>
        <v>18</v>
      </c>
      <c r="G157" s="123"/>
      <c r="H157" s="93">
        <f t="shared" si="6"/>
        <v>18</v>
      </c>
      <c r="I157" s="210"/>
    </row>
    <row r="158" spans="1:246" s="191" customFormat="1" ht="27" customHeight="1">
      <c r="A158" s="552"/>
      <c r="B158" s="119" t="s">
        <v>257</v>
      </c>
      <c r="C158" s="118">
        <v>7.02</v>
      </c>
      <c r="D158" s="123"/>
      <c r="E158" s="123"/>
      <c r="F158" s="93">
        <f t="shared" si="8"/>
        <v>7.02</v>
      </c>
      <c r="G158" s="123"/>
      <c r="H158" s="93">
        <f t="shared" si="6"/>
        <v>7.02</v>
      </c>
      <c r="I158" s="210"/>
    </row>
    <row r="159" spans="1:246" s="191" customFormat="1" ht="27" customHeight="1">
      <c r="A159" s="552"/>
      <c r="B159" s="119" t="s">
        <v>784</v>
      </c>
      <c r="C159" s="122">
        <f>SUM(C160:C163)</f>
        <v>34</v>
      </c>
      <c r="D159" s="123"/>
      <c r="E159" s="123"/>
      <c r="F159" s="93">
        <f t="shared" si="8"/>
        <v>34</v>
      </c>
      <c r="G159" s="123">
        <f>SUM(G160:G163)</f>
        <v>-31</v>
      </c>
      <c r="H159" s="93">
        <f t="shared" si="6"/>
        <v>3</v>
      </c>
      <c r="I159" s="210"/>
    </row>
    <row r="160" spans="1:246" s="191" customFormat="1" ht="30.95" customHeight="1">
      <c r="A160" s="552"/>
      <c r="B160" s="134" t="s">
        <v>881</v>
      </c>
      <c r="C160" s="122">
        <v>20</v>
      </c>
      <c r="D160" s="123"/>
      <c r="E160" s="123"/>
      <c r="F160" s="93">
        <f t="shared" si="8"/>
        <v>20</v>
      </c>
      <c r="G160" s="123">
        <v>-20</v>
      </c>
      <c r="H160" s="93">
        <f t="shared" si="6"/>
        <v>0</v>
      </c>
      <c r="I160" s="210"/>
    </row>
    <row r="161" spans="1:246" s="191" customFormat="1" ht="30" customHeight="1">
      <c r="A161" s="552"/>
      <c r="B161" s="134" t="s">
        <v>882</v>
      </c>
      <c r="C161" s="122">
        <v>3</v>
      </c>
      <c r="D161" s="123"/>
      <c r="E161" s="123"/>
      <c r="F161" s="93">
        <f t="shared" si="8"/>
        <v>3</v>
      </c>
      <c r="G161" s="123">
        <v>-3</v>
      </c>
      <c r="H161" s="93">
        <f t="shared" si="6"/>
        <v>0</v>
      </c>
      <c r="I161" s="210"/>
    </row>
    <row r="162" spans="1:246" s="191" customFormat="1" ht="32.25" customHeight="1">
      <c r="A162" s="552"/>
      <c r="B162" s="134" t="s">
        <v>863</v>
      </c>
      <c r="C162" s="122">
        <v>8</v>
      </c>
      <c r="D162" s="123"/>
      <c r="E162" s="123"/>
      <c r="F162" s="93">
        <f t="shared" si="8"/>
        <v>8</v>
      </c>
      <c r="G162" s="123">
        <v>-8</v>
      </c>
      <c r="H162" s="93">
        <f t="shared" si="6"/>
        <v>0</v>
      </c>
      <c r="I162" s="210"/>
    </row>
    <row r="163" spans="1:246" s="191" customFormat="1" ht="24" customHeight="1">
      <c r="A163" s="552"/>
      <c r="B163" s="134" t="s">
        <v>864</v>
      </c>
      <c r="C163" s="122">
        <v>3</v>
      </c>
      <c r="D163" s="123"/>
      <c r="E163" s="123"/>
      <c r="F163" s="93">
        <f t="shared" si="8"/>
        <v>3</v>
      </c>
      <c r="G163" s="123"/>
      <c r="H163" s="93">
        <f t="shared" si="6"/>
        <v>3</v>
      </c>
      <c r="I163" s="210"/>
    </row>
    <row r="164" spans="1:246" s="191" customFormat="1" ht="24" customHeight="1">
      <c r="A164" s="552"/>
      <c r="B164" s="119" t="s">
        <v>258</v>
      </c>
      <c r="C164" s="118">
        <f>SUM(C165:C169)</f>
        <v>49</v>
      </c>
      <c r="D164" s="118">
        <f>SUM(D165:D169)</f>
        <v>26.3</v>
      </c>
      <c r="E164" s="118">
        <f>SUM(E165:E169)</f>
        <v>0</v>
      </c>
      <c r="F164" s="93">
        <f t="shared" si="8"/>
        <v>75.3</v>
      </c>
      <c r="G164" s="118">
        <f>SUM(G165:G169)</f>
        <v>127.3004</v>
      </c>
      <c r="H164" s="93">
        <f t="shared" si="6"/>
        <v>202.60040000000001</v>
      </c>
      <c r="I164" s="210"/>
    </row>
    <row r="165" spans="1:246" s="191" customFormat="1" ht="30.95" customHeight="1">
      <c r="A165" s="552"/>
      <c r="B165" s="119" t="s">
        <v>338</v>
      </c>
      <c r="C165" s="118">
        <v>15</v>
      </c>
      <c r="D165" s="123"/>
      <c r="E165" s="123"/>
      <c r="F165" s="93">
        <f t="shared" si="8"/>
        <v>15</v>
      </c>
      <c r="G165" s="123">
        <v>-15</v>
      </c>
      <c r="H165" s="93">
        <f t="shared" si="6"/>
        <v>0</v>
      </c>
      <c r="I165" s="210"/>
    </row>
    <row r="166" spans="1:246" s="191" customFormat="1" ht="24.95" customHeight="1">
      <c r="A166" s="552"/>
      <c r="B166" s="119" t="s">
        <v>883</v>
      </c>
      <c r="C166" s="118">
        <v>34</v>
      </c>
      <c r="D166" s="123"/>
      <c r="E166" s="123"/>
      <c r="F166" s="93">
        <f t="shared" si="8"/>
        <v>34</v>
      </c>
      <c r="G166" s="123">
        <v>-34</v>
      </c>
      <c r="H166" s="93">
        <f t="shared" si="6"/>
        <v>0</v>
      </c>
      <c r="I166" s="210"/>
    </row>
    <row r="167" spans="1:246" s="191" customFormat="1" ht="24.95" customHeight="1">
      <c r="A167" s="552"/>
      <c r="B167" s="119" t="s">
        <v>307</v>
      </c>
      <c r="C167" s="118"/>
      <c r="D167" s="204">
        <v>26.3</v>
      </c>
      <c r="E167" s="123"/>
      <c r="F167" s="93">
        <f t="shared" si="8"/>
        <v>26.3</v>
      </c>
      <c r="G167" s="123"/>
      <c r="H167" s="93"/>
      <c r="I167" s="211" t="s">
        <v>794</v>
      </c>
    </row>
    <row r="168" spans="1:246" s="191" customFormat="1" ht="24.95" customHeight="1">
      <c r="A168" s="552"/>
      <c r="B168" s="119" t="s">
        <v>834</v>
      </c>
      <c r="C168" s="118"/>
      <c r="D168" s="123"/>
      <c r="E168" s="123"/>
      <c r="F168" s="93">
        <f t="shared" si="8"/>
        <v>0</v>
      </c>
      <c r="G168" s="123">
        <v>5.3</v>
      </c>
      <c r="H168" s="93"/>
      <c r="I168" s="211" t="s">
        <v>811</v>
      </c>
    </row>
    <row r="169" spans="1:246" s="191" customFormat="1" ht="24.95" customHeight="1">
      <c r="A169" s="553"/>
      <c r="B169" s="119" t="s">
        <v>884</v>
      </c>
      <c r="C169" s="118"/>
      <c r="D169" s="123"/>
      <c r="E169" s="123"/>
      <c r="F169" s="93">
        <f t="shared" si="8"/>
        <v>0</v>
      </c>
      <c r="G169" s="204">
        <v>171.00040000000001</v>
      </c>
      <c r="H169" s="93"/>
      <c r="I169" s="211" t="s">
        <v>885</v>
      </c>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c r="IC169" s="189"/>
      <c r="ID169" s="189"/>
      <c r="IE169" s="189"/>
      <c r="IF169" s="189"/>
      <c r="IG169" s="189"/>
      <c r="IH169" s="189"/>
      <c r="II169" s="189"/>
      <c r="IJ169" s="189"/>
      <c r="IK169" s="189"/>
      <c r="IL169" s="189"/>
    </row>
    <row r="170" spans="1:246" s="191" customFormat="1" ht="30.95" customHeight="1">
      <c r="A170" s="551" t="s">
        <v>93</v>
      </c>
      <c r="B170" s="93" t="s">
        <v>81</v>
      </c>
      <c r="C170" s="118">
        <f>C171+C172+C178</f>
        <v>100.81</v>
      </c>
      <c r="D170" s="118">
        <f>D171+D172+D178</f>
        <v>33.492728999999997</v>
      </c>
      <c r="E170" s="118">
        <f>E171+E172+E178</f>
        <v>0</v>
      </c>
      <c r="F170" s="93">
        <f t="shared" si="8"/>
        <v>134.302729</v>
      </c>
      <c r="G170" s="118">
        <f>G171+G172+G178</f>
        <v>10.19</v>
      </c>
      <c r="H170" s="93">
        <f t="shared" ref="H170:H215" si="9">F170+G170</f>
        <v>144.492729</v>
      </c>
      <c r="I170" s="210"/>
    </row>
    <row r="171" spans="1:246" s="191" customFormat="1" ht="89.1" customHeight="1">
      <c r="A171" s="552"/>
      <c r="B171" s="120" t="s">
        <v>253</v>
      </c>
      <c r="C171" s="118">
        <v>66.709999999999994</v>
      </c>
      <c r="D171" s="50">
        <v>17.292729000000001</v>
      </c>
      <c r="E171" s="123"/>
      <c r="F171" s="93">
        <f t="shared" si="8"/>
        <v>84.002729000000002</v>
      </c>
      <c r="G171" s="123"/>
      <c r="H171" s="93">
        <f t="shared" si="9"/>
        <v>84.002729000000002</v>
      </c>
      <c r="I171" s="211" t="s">
        <v>886</v>
      </c>
    </row>
    <row r="172" spans="1:246" s="191" customFormat="1" ht="18.75" customHeight="1">
      <c r="A172" s="552"/>
      <c r="B172" s="120" t="s">
        <v>783</v>
      </c>
      <c r="C172" s="118">
        <f>SUM(C173:C175)</f>
        <v>34.1</v>
      </c>
      <c r="D172" s="123"/>
      <c r="E172" s="123"/>
      <c r="F172" s="93">
        <f t="shared" si="8"/>
        <v>34.1</v>
      </c>
      <c r="G172" s="123"/>
      <c r="H172" s="93">
        <f t="shared" si="9"/>
        <v>34.1</v>
      </c>
      <c r="I172" s="210"/>
    </row>
    <row r="173" spans="1:246" s="191" customFormat="1" ht="45" customHeight="1">
      <c r="A173" s="552"/>
      <c r="B173" s="119" t="s">
        <v>256</v>
      </c>
      <c r="C173" s="118">
        <v>5.4</v>
      </c>
      <c r="D173" s="123"/>
      <c r="E173" s="123"/>
      <c r="F173" s="93">
        <f t="shared" si="8"/>
        <v>5.4</v>
      </c>
      <c r="G173" s="123"/>
      <c r="H173" s="93">
        <f t="shared" si="9"/>
        <v>5.4</v>
      </c>
      <c r="I173" s="210"/>
    </row>
    <row r="174" spans="1:246" s="191" customFormat="1" ht="45" customHeight="1">
      <c r="A174" s="552"/>
      <c r="B174" s="119" t="s">
        <v>257</v>
      </c>
      <c r="C174" s="118">
        <v>5.7</v>
      </c>
      <c r="D174" s="123"/>
      <c r="E174" s="123"/>
      <c r="F174" s="93">
        <f t="shared" si="8"/>
        <v>5.7</v>
      </c>
      <c r="G174" s="123"/>
      <c r="H174" s="93">
        <f t="shared" si="9"/>
        <v>5.7</v>
      </c>
      <c r="I174" s="210"/>
    </row>
    <row r="175" spans="1:246" s="191" customFormat="1" ht="45" customHeight="1">
      <c r="A175" s="552"/>
      <c r="B175" s="119" t="s">
        <v>784</v>
      </c>
      <c r="C175" s="122">
        <f>SUM(C176:C177)</f>
        <v>23</v>
      </c>
      <c r="D175" s="123"/>
      <c r="E175" s="123"/>
      <c r="F175" s="93">
        <f t="shared" si="8"/>
        <v>23</v>
      </c>
      <c r="G175" s="123"/>
      <c r="H175" s="93">
        <f t="shared" si="9"/>
        <v>23</v>
      </c>
      <c r="I175" s="210"/>
    </row>
    <row r="176" spans="1:246" s="191" customFormat="1" ht="45" customHeight="1">
      <c r="A176" s="552"/>
      <c r="B176" s="134" t="s">
        <v>887</v>
      </c>
      <c r="C176" s="122">
        <v>20</v>
      </c>
      <c r="D176" s="123"/>
      <c r="E176" s="123"/>
      <c r="F176" s="93">
        <f t="shared" si="8"/>
        <v>20</v>
      </c>
      <c r="G176" s="123"/>
      <c r="H176" s="93">
        <f t="shared" si="9"/>
        <v>20</v>
      </c>
      <c r="I176" s="210"/>
    </row>
    <row r="177" spans="1:246" s="191" customFormat="1" ht="45" customHeight="1">
      <c r="A177" s="552"/>
      <c r="B177" s="120" t="s">
        <v>888</v>
      </c>
      <c r="C177" s="118">
        <v>3</v>
      </c>
      <c r="D177" s="123"/>
      <c r="E177" s="123"/>
      <c r="F177" s="93">
        <f t="shared" si="8"/>
        <v>3</v>
      </c>
      <c r="G177" s="123"/>
      <c r="H177" s="93">
        <f t="shared" si="9"/>
        <v>3</v>
      </c>
      <c r="I177" s="210"/>
    </row>
    <row r="178" spans="1:246" s="191" customFormat="1" ht="45" customHeight="1">
      <c r="A178" s="552"/>
      <c r="B178" s="119" t="s">
        <v>258</v>
      </c>
      <c r="C178" s="118">
        <f>C179+C180+C181</f>
        <v>0</v>
      </c>
      <c r="D178" s="118">
        <f>D179+D180+D181</f>
        <v>16.2</v>
      </c>
      <c r="E178" s="118">
        <f>E179+E180+E181</f>
        <v>0</v>
      </c>
      <c r="F178" s="93">
        <f t="shared" si="8"/>
        <v>16.2</v>
      </c>
      <c r="G178" s="118">
        <f>G179+G180+G181</f>
        <v>10.19</v>
      </c>
      <c r="H178" s="93">
        <f t="shared" si="9"/>
        <v>26.39</v>
      </c>
      <c r="I178" s="210"/>
    </row>
    <row r="179" spans="1:246" s="191" customFormat="1" ht="45" customHeight="1">
      <c r="A179" s="552"/>
      <c r="B179" s="119" t="s">
        <v>841</v>
      </c>
      <c r="C179" s="118"/>
      <c r="D179" s="123">
        <v>16.2</v>
      </c>
      <c r="E179" s="123"/>
      <c r="F179" s="93">
        <f t="shared" si="8"/>
        <v>16.2</v>
      </c>
      <c r="G179" s="123"/>
      <c r="H179" s="93">
        <f t="shared" si="9"/>
        <v>16.2</v>
      </c>
      <c r="I179" s="211" t="s">
        <v>842</v>
      </c>
    </row>
    <row r="180" spans="1:246" s="191" customFormat="1" ht="45" customHeight="1">
      <c r="A180" s="552"/>
      <c r="B180" s="119" t="s">
        <v>843</v>
      </c>
      <c r="C180" s="118"/>
      <c r="D180" s="123"/>
      <c r="E180" s="123"/>
      <c r="F180" s="93">
        <f t="shared" si="8"/>
        <v>0</v>
      </c>
      <c r="G180" s="204">
        <v>3.84</v>
      </c>
      <c r="H180" s="93">
        <f t="shared" si="9"/>
        <v>3.84</v>
      </c>
      <c r="I180" s="211" t="s">
        <v>796</v>
      </c>
    </row>
    <row r="181" spans="1:246" s="191" customFormat="1" ht="45" customHeight="1">
      <c r="A181" s="554"/>
      <c r="B181" s="119" t="s">
        <v>347</v>
      </c>
      <c r="C181" s="118"/>
      <c r="D181" s="123"/>
      <c r="E181" s="123"/>
      <c r="F181" s="93">
        <f t="shared" si="8"/>
        <v>0</v>
      </c>
      <c r="G181" s="204">
        <v>6.35</v>
      </c>
      <c r="H181" s="93">
        <f t="shared" si="9"/>
        <v>6.35</v>
      </c>
      <c r="I181" s="210"/>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89"/>
      <c r="BJ181" s="189"/>
      <c r="BK181" s="189"/>
      <c r="BL181" s="189"/>
      <c r="BM181" s="189"/>
      <c r="BN181" s="189"/>
      <c r="BO181" s="189"/>
      <c r="BP181" s="189"/>
      <c r="BQ181" s="189"/>
      <c r="BR181" s="189"/>
      <c r="BS181" s="189"/>
      <c r="BT181" s="189"/>
      <c r="BU181" s="189"/>
      <c r="BV181" s="189"/>
      <c r="BW181" s="189"/>
      <c r="BX181" s="189"/>
      <c r="BY181" s="189"/>
      <c r="BZ181" s="189"/>
      <c r="CA181" s="189"/>
      <c r="CB181" s="189"/>
      <c r="CC181" s="189"/>
      <c r="CD181" s="189"/>
      <c r="CE181" s="189"/>
      <c r="CF181" s="189"/>
      <c r="CG181" s="189"/>
      <c r="CH181" s="189"/>
      <c r="CI181" s="189"/>
      <c r="CJ181" s="189"/>
      <c r="CK181" s="189"/>
      <c r="CL181" s="189"/>
      <c r="CM181" s="189"/>
      <c r="CN181" s="189"/>
      <c r="CO181" s="189"/>
      <c r="CP181" s="189"/>
      <c r="CQ181" s="189"/>
      <c r="CR181" s="189"/>
      <c r="CS181" s="189"/>
      <c r="CT181" s="189"/>
      <c r="CU181" s="189"/>
      <c r="CV181" s="189"/>
      <c r="CW181" s="189"/>
      <c r="CX181" s="189"/>
      <c r="CY181" s="189"/>
      <c r="CZ181" s="189"/>
      <c r="DA181" s="189"/>
      <c r="DB181" s="189"/>
      <c r="DC181" s="189"/>
      <c r="DD181" s="189"/>
      <c r="DE181" s="189"/>
      <c r="DF181" s="189"/>
      <c r="DG181" s="189"/>
      <c r="DH181" s="189"/>
      <c r="DI181" s="189"/>
      <c r="DJ181" s="189"/>
      <c r="DK181" s="189"/>
      <c r="DL181" s="189"/>
      <c r="DM181" s="189"/>
      <c r="DN181" s="189"/>
      <c r="DO181" s="189"/>
      <c r="DP181" s="189"/>
      <c r="DQ181" s="189"/>
      <c r="DR181" s="189"/>
      <c r="DS181" s="189"/>
      <c r="DT181" s="189"/>
      <c r="DU181" s="189"/>
      <c r="DV181" s="189"/>
      <c r="DW181" s="189"/>
      <c r="DX181" s="189"/>
      <c r="DY181" s="189"/>
      <c r="DZ181" s="189"/>
      <c r="EA181" s="189"/>
      <c r="EB181" s="189"/>
      <c r="EC181" s="189"/>
      <c r="ED181" s="189"/>
      <c r="EE181" s="189"/>
      <c r="EF181" s="189"/>
      <c r="EG181" s="189"/>
      <c r="EH181" s="189"/>
      <c r="EI181" s="189"/>
      <c r="EJ181" s="189"/>
      <c r="EK181" s="189"/>
      <c r="EL181" s="189"/>
      <c r="EM181" s="189"/>
      <c r="EN181" s="189"/>
      <c r="EO181" s="189"/>
      <c r="EP181" s="189"/>
      <c r="EQ181" s="189"/>
      <c r="ER181" s="189"/>
      <c r="ES181" s="189"/>
      <c r="ET181" s="189"/>
      <c r="EU181" s="189"/>
      <c r="EV181" s="189"/>
      <c r="EW181" s="189"/>
      <c r="EX181" s="189"/>
      <c r="EY181" s="189"/>
      <c r="EZ181" s="189"/>
      <c r="FA181" s="189"/>
      <c r="FB181" s="189"/>
      <c r="FC181" s="189"/>
      <c r="FD181" s="189"/>
      <c r="FE181" s="189"/>
      <c r="FF181" s="189"/>
      <c r="FG181" s="189"/>
      <c r="FH181" s="189"/>
      <c r="FI181" s="189"/>
      <c r="FJ181" s="189"/>
      <c r="FK181" s="189"/>
      <c r="FL181" s="189"/>
      <c r="FM181" s="189"/>
      <c r="FN181" s="189"/>
      <c r="FO181" s="189"/>
      <c r="FP181" s="189"/>
      <c r="FQ181" s="189"/>
      <c r="FR181" s="189"/>
      <c r="FS181" s="189"/>
      <c r="FT181" s="189"/>
      <c r="FU181" s="189"/>
      <c r="FV181" s="189"/>
      <c r="FW181" s="189"/>
      <c r="FX181" s="189"/>
      <c r="FY181" s="189"/>
      <c r="FZ181" s="189"/>
      <c r="GA181" s="189"/>
      <c r="GB181" s="189"/>
      <c r="GC181" s="189"/>
      <c r="GD181" s="189"/>
      <c r="GE181" s="189"/>
      <c r="GF181" s="189"/>
      <c r="GG181" s="189"/>
      <c r="GH181" s="189"/>
      <c r="GI181" s="189"/>
      <c r="GJ181" s="189"/>
      <c r="GK181" s="189"/>
      <c r="GL181" s="189"/>
      <c r="GM181" s="189"/>
      <c r="GN181" s="189"/>
      <c r="GO181" s="189"/>
      <c r="GP181" s="189"/>
      <c r="GQ181" s="189"/>
      <c r="GR181" s="189"/>
      <c r="GS181" s="189"/>
      <c r="GT181" s="189"/>
      <c r="GU181" s="189"/>
      <c r="GV181" s="189"/>
      <c r="GW181" s="189"/>
      <c r="GX181" s="189"/>
      <c r="GY181" s="189"/>
      <c r="GZ181" s="189"/>
      <c r="HA181" s="189"/>
      <c r="HB181" s="189"/>
      <c r="HC181" s="189"/>
      <c r="HD181" s="189"/>
      <c r="HE181" s="189"/>
      <c r="HF181" s="189"/>
      <c r="HG181" s="189"/>
      <c r="HH181" s="189"/>
      <c r="HI181" s="189"/>
      <c r="HJ181" s="189"/>
      <c r="HK181" s="189"/>
      <c r="HL181" s="189"/>
      <c r="HM181" s="189"/>
      <c r="HN181" s="189"/>
      <c r="HO181" s="189"/>
      <c r="HP181" s="189"/>
      <c r="HQ181" s="189"/>
      <c r="HR181" s="189"/>
      <c r="HS181" s="189"/>
      <c r="HT181" s="189"/>
      <c r="HU181" s="189"/>
      <c r="HV181" s="189"/>
      <c r="HW181" s="189"/>
      <c r="HX181" s="189"/>
      <c r="HY181" s="189"/>
      <c r="HZ181" s="189"/>
      <c r="IA181" s="189"/>
      <c r="IB181" s="189"/>
      <c r="IC181" s="189"/>
      <c r="ID181" s="189"/>
      <c r="IE181" s="189"/>
      <c r="IF181" s="189"/>
      <c r="IG181" s="189"/>
      <c r="IH181" s="189"/>
      <c r="II181" s="189"/>
      <c r="IJ181" s="189"/>
      <c r="IK181" s="189"/>
      <c r="IL181" s="189"/>
    </row>
    <row r="182" spans="1:246" s="191" customFormat="1" ht="30.95" customHeight="1">
      <c r="A182" s="551" t="s">
        <v>889</v>
      </c>
      <c r="B182" s="93" t="s">
        <v>81</v>
      </c>
      <c r="C182" s="118">
        <f>SUM(C183:C184)+C192</f>
        <v>129.54</v>
      </c>
      <c r="D182" s="118">
        <f>SUM(D183:D184)+D192</f>
        <v>51.778787000000001</v>
      </c>
      <c r="E182" s="118">
        <f>SUM(E183:E184)+E192</f>
        <v>0</v>
      </c>
      <c r="F182" s="217">
        <f t="shared" si="8"/>
        <v>181.31878699999999</v>
      </c>
      <c r="G182" s="118">
        <f>SUM(G183:G184)+G192</f>
        <v>11.9</v>
      </c>
      <c r="H182" s="93">
        <f t="shared" si="9"/>
        <v>193.21878699999999</v>
      </c>
      <c r="I182" s="210"/>
    </row>
    <row r="183" spans="1:246" s="191" customFormat="1" ht="72.95" customHeight="1">
      <c r="A183" s="552"/>
      <c r="B183" s="120" t="s">
        <v>253</v>
      </c>
      <c r="C183" s="118">
        <v>92.92</v>
      </c>
      <c r="D183" s="123">
        <v>25.778787000000001</v>
      </c>
      <c r="E183" s="123"/>
      <c r="F183" s="93">
        <f t="shared" si="8"/>
        <v>118.698787</v>
      </c>
      <c r="G183" s="123"/>
      <c r="H183" s="93">
        <f t="shared" si="9"/>
        <v>118.698787</v>
      </c>
      <c r="I183" s="211" t="s">
        <v>890</v>
      </c>
    </row>
    <row r="184" spans="1:246" s="191" customFormat="1" ht="18.75" customHeight="1">
      <c r="A184" s="552"/>
      <c r="B184" s="120" t="s">
        <v>783</v>
      </c>
      <c r="C184" s="118">
        <f>SUM(C185:C187)</f>
        <v>36.619999999999997</v>
      </c>
      <c r="D184" s="123"/>
      <c r="E184" s="123"/>
      <c r="F184" s="93">
        <f t="shared" si="8"/>
        <v>36.619999999999997</v>
      </c>
      <c r="G184" s="123"/>
      <c r="H184" s="93">
        <f t="shared" si="9"/>
        <v>36.619999999999997</v>
      </c>
      <c r="I184" s="210"/>
    </row>
    <row r="185" spans="1:246" s="191" customFormat="1" ht="36.950000000000003" customHeight="1">
      <c r="A185" s="552"/>
      <c r="B185" s="119" t="s">
        <v>256</v>
      </c>
      <c r="C185" s="118">
        <v>10.8</v>
      </c>
      <c r="D185" s="123"/>
      <c r="E185" s="123"/>
      <c r="F185" s="93">
        <f t="shared" si="8"/>
        <v>10.8</v>
      </c>
      <c r="G185" s="123"/>
      <c r="H185" s="93">
        <f t="shared" si="9"/>
        <v>10.8</v>
      </c>
      <c r="I185" s="210"/>
    </row>
    <row r="186" spans="1:246" s="191" customFormat="1" ht="36.950000000000003" customHeight="1">
      <c r="A186" s="552"/>
      <c r="B186" s="119" t="s">
        <v>257</v>
      </c>
      <c r="C186" s="118">
        <v>5.82</v>
      </c>
      <c r="D186" s="123"/>
      <c r="E186" s="123"/>
      <c r="F186" s="93">
        <f t="shared" si="8"/>
        <v>5.82</v>
      </c>
      <c r="G186" s="123"/>
      <c r="H186" s="93">
        <f t="shared" si="9"/>
        <v>5.82</v>
      </c>
      <c r="I186" s="210"/>
    </row>
    <row r="187" spans="1:246" s="191" customFormat="1" ht="36.950000000000003" customHeight="1">
      <c r="A187" s="552"/>
      <c r="B187" s="119" t="s">
        <v>784</v>
      </c>
      <c r="C187" s="123">
        <f>SUM(C188:C191)</f>
        <v>20</v>
      </c>
      <c r="D187" s="123"/>
      <c r="E187" s="123"/>
      <c r="F187" s="93">
        <f t="shared" si="8"/>
        <v>20</v>
      </c>
      <c r="G187" s="123"/>
      <c r="H187" s="93">
        <f t="shared" si="9"/>
        <v>20</v>
      </c>
      <c r="I187" s="210"/>
    </row>
    <row r="188" spans="1:246" s="191" customFormat="1" ht="36.950000000000003" customHeight="1">
      <c r="A188" s="552"/>
      <c r="B188" s="134" t="s">
        <v>891</v>
      </c>
      <c r="C188" s="122">
        <v>7</v>
      </c>
      <c r="D188" s="123"/>
      <c r="E188" s="123"/>
      <c r="F188" s="93">
        <f t="shared" si="8"/>
        <v>7</v>
      </c>
      <c r="G188" s="123"/>
      <c r="H188" s="93">
        <f t="shared" si="9"/>
        <v>7</v>
      </c>
      <c r="I188" s="210"/>
    </row>
    <row r="189" spans="1:246" s="191" customFormat="1" ht="36.950000000000003" customHeight="1">
      <c r="A189" s="552"/>
      <c r="B189" s="134" t="s">
        <v>892</v>
      </c>
      <c r="C189" s="122">
        <v>6</v>
      </c>
      <c r="D189" s="123"/>
      <c r="E189" s="123"/>
      <c r="F189" s="93">
        <f t="shared" si="8"/>
        <v>6</v>
      </c>
      <c r="G189" s="123"/>
      <c r="H189" s="93">
        <f t="shared" si="9"/>
        <v>6</v>
      </c>
      <c r="I189" s="210"/>
    </row>
    <row r="190" spans="1:246" s="191" customFormat="1" ht="36.950000000000003" customHeight="1">
      <c r="A190" s="552"/>
      <c r="B190" s="134" t="s">
        <v>893</v>
      </c>
      <c r="C190" s="122">
        <v>5</v>
      </c>
      <c r="D190" s="123"/>
      <c r="E190" s="123"/>
      <c r="F190" s="93">
        <f t="shared" si="8"/>
        <v>5</v>
      </c>
      <c r="G190" s="123"/>
      <c r="H190" s="93">
        <f t="shared" si="9"/>
        <v>5</v>
      </c>
      <c r="I190" s="210"/>
    </row>
    <row r="191" spans="1:246" s="191" customFormat="1" ht="36.950000000000003" customHeight="1">
      <c r="A191" s="552"/>
      <c r="B191" s="134" t="s">
        <v>894</v>
      </c>
      <c r="C191" s="122">
        <v>2</v>
      </c>
      <c r="D191" s="123"/>
      <c r="E191" s="123"/>
      <c r="F191" s="93">
        <f t="shared" si="8"/>
        <v>2</v>
      </c>
      <c r="G191" s="123"/>
      <c r="H191" s="93">
        <f t="shared" si="9"/>
        <v>2</v>
      </c>
      <c r="I191" s="210"/>
    </row>
    <row r="192" spans="1:246" s="191" customFormat="1" ht="36.950000000000003" customHeight="1">
      <c r="A192" s="552"/>
      <c r="B192" s="119" t="s">
        <v>258</v>
      </c>
      <c r="C192" s="122">
        <f>C193+C194+C195</f>
        <v>0</v>
      </c>
      <c r="D192" s="122">
        <f>D193+D194+D195</f>
        <v>26</v>
      </c>
      <c r="E192" s="122">
        <f>E193+E194+E195</f>
        <v>0</v>
      </c>
      <c r="F192" s="93">
        <f t="shared" si="8"/>
        <v>26</v>
      </c>
      <c r="G192" s="122">
        <f>G193+G194+G195</f>
        <v>11.9</v>
      </c>
      <c r="H192" s="93">
        <f t="shared" si="9"/>
        <v>37.9</v>
      </c>
      <c r="I192" s="210"/>
    </row>
    <row r="193" spans="1:246" s="191" customFormat="1" ht="36.950000000000003" customHeight="1">
      <c r="A193" s="552"/>
      <c r="B193" s="119" t="s">
        <v>841</v>
      </c>
      <c r="C193" s="122"/>
      <c r="D193" s="123">
        <v>26</v>
      </c>
      <c r="E193" s="123"/>
      <c r="F193" s="93">
        <f t="shared" si="8"/>
        <v>26</v>
      </c>
      <c r="G193" s="123"/>
      <c r="H193" s="93">
        <f t="shared" si="9"/>
        <v>26</v>
      </c>
      <c r="I193" s="211" t="s">
        <v>842</v>
      </c>
    </row>
    <row r="194" spans="1:246" s="191" customFormat="1" ht="36.950000000000003" customHeight="1">
      <c r="A194" s="552"/>
      <c r="B194" s="119" t="s">
        <v>843</v>
      </c>
      <c r="C194" s="122"/>
      <c r="D194" s="123"/>
      <c r="E194" s="123"/>
      <c r="F194" s="93">
        <f t="shared" si="8"/>
        <v>0</v>
      </c>
      <c r="G194" s="123">
        <v>6.9</v>
      </c>
      <c r="H194" s="93">
        <f t="shared" si="9"/>
        <v>6.9</v>
      </c>
      <c r="I194" s="211" t="s">
        <v>796</v>
      </c>
    </row>
    <row r="195" spans="1:246" s="191" customFormat="1" ht="36.950000000000003" customHeight="1">
      <c r="A195" s="555"/>
      <c r="B195" s="119" t="s">
        <v>350</v>
      </c>
      <c r="C195" s="122"/>
      <c r="D195" s="123"/>
      <c r="E195" s="123"/>
      <c r="F195" s="93">
        <f t="shared" si="8"/>
        <v>0</v>
      </c>
      <c r="G195" s="123">
        <v>5</v>
      </c>
      <c r="H195" s="93">
        <f t="shared" si="9"/>
        <v>5</v>
      </c>
      <c r="I195" s="210"/>
    </row>
    <row r="196" spans="1:246" s="191" customFormat="1" ht="30.95" customHeight="1">
      <c r="A196" s="551" t="s">
        <v>96</v>
      </c>
      <c r="B196" s="93" t="s">
        <v>81</v>
      </c>
      <c r="C196" s="118">
        <f>C197+C198+C203</f>
        <v>4279.1499999999996</v>
      </c>
      <c r="D196" s="118">
        <f>D197+D198+D203</f>
        <v>-4185.8875829999997</v>
      </c>
      <c r="E196" s="118">
        <f>E197+E198+E203</f>
        <v>0</v>
      </c>
      <c r="F196" s="93">
        <f t="shared" si="8"/>
        <v>93.2624169999999</v>
      </c>
      <c r="G196" s="123">
        <f>G203</f>
        <v>9.8800000000000008</v>
      </c>
      <c r="H196" s="93">
        <f t="shared" si="9"/>
        <v>103.14241699999999</v>
      </c>
      <c r="I196" s="210"/>
    </row>
    <row r="197" spans="1:246" s="191" customFormat="1" ht="77.099999999999994" customHeight="1">
      <c r="A197" s="552"/>
      <c r="B197" s="120" t="s">
        <v>253</v>
      </c>
      <c r="C197" s="118">
        <v>51.37</v>
      </c>
      <c r="D197" s="50">
        <v>14.112417000000001</v>
      </c>
      <c r="E197" s="123"/>
      <c r="F197" s="93">
        <f t="shared" si="8"/>
        <v>65.482416999999998</v>
      </c>
      <c r="G197" s="123"/>
      <c r="H197" s="93">
        <f t="shared" si="9"/>
        <v>65.482416999999998</v>
      </c>
      <c r="I197" s="211" t="s">
        <v>895</v>
      </c>
    </row>
    <row r="198" spans="1:246" s="191" customFormat="1" ht="18.75" customHeight="1">
      <c r="A198" s="552"/>
      <c r="B198" s="120" t="s">
        <v>783</v>
      </c>
      <c r="C198" s="118">
        <f>SUM(C199:C201)</f>
        <v>27.78</v>
      </c>
      <c r="D198" s="123"/>
      <c r="E198" s="123"/>
      <c r="F198" s="93">
        <f t="shared" si="8"/>
        <v>27.78</v>
      </c>
      <c r="G198" s="123"/>
      <c r="H198" s="93">
        <f t="shared" si="9"/>
        <v>27.78</v>
      </c>
      <c r="I198" s="210"/>
    </row>
    <row r="199" spans="1:246" s="191" customFormat="1" ht="39.950000000000003" customHeight="1">
      <c r="A199" s="552"/>
      <c r="B199" s="119" t="s">
        <v>256</v>
      </c>
      <c r="C199" s="118">
        <v>4.8</v>
      </c>
      <c r="D199" s="123"/>
      <c r="E199" s="123"/>
      <c r="F199" s="93">
        <f t="shared" si="8"/>
        <v>4.8</v>
      </c>
      <c r="G199" s="123"/>
      <c r="H199" s="93">
        <f t="shared" si="9"/>
        <v>4.8</v>
      </c>
      <c r="I199" s="210"/>
    </row>
    <row r="200" spans="1:246" s="191" customFormat="1" ht="39.950000000000003" customHeight="1">
      <c r="A200" s="552"/>
      <c r="B200" s="119" t="s">
        <v>257</v>
      </c>
      <c r="C200" s="118">
        <v>4.9800000000000004</v>
      </c>
      <c r="D200" s="123"/>
      <c r="E200" s="123"/>
      <c r="F200" s="93">
        <f t="shared" si="8"/>
        <v>4.9800000000000004</v>
      </c>
      <c r="G200" s="123"/>
      <c r="H200" s="93">
        <f t="shared" si="9"/>
        <v>4.9800000000000004</v>
      </c>
      <c r="I200" s="210"/>
    </row>
    <row r="201" spans="1:246" s="191" customFormat="1" ht="39.950000000000003" customHeight="1">
      <c r="A201" s="552"/>
      <c r="B201" s="119" t="s">
        <v>784</v>
      </c>
      <c r="C201" s="122">
        <f>SUM(C202)</f>
        <v>18</v>
      </c>
      <c r="D201" s="123"/>
      <c r="E201" s="123"/>
      <c r="F201" s="93">
        <f t="shared" si="8"/>
        <v>18</v>
      </c>
      <c r="G201" s="123"/>
      <c r="H201" s="93">
        <f t="shared" si="9"/>
        <v>18</v>
      </c>
      <c r="I201" s="210"/>
    </row>
    <row r="202" spans="1:246" s="191" customFormat="1" ht="39.950000000000003" customHeight="1">
      <c r="A202" s="552"/>
      <c r="B202" s="134" t="s">
        <v>896</v>
      </c>
      <c r="C202" s="122">
        <v>18</v>
      </c>
      <c r="D202" s="123"/>
      <c r="E202" s="123"/>
      <c r="F202" s="93">
        <f t="shared" si="8"/>
        <v>18</v>
      </c>
      <c r="G202" s="123"/>
      <c r="H202" s="93">
        <f t="shared" si="9"/>
        <v>18</v>
      </c>
      <c r="I202" s="210"/>
    </row>
    <row r="203" spans="1:246" s="191" customFormat="1" ht="39.950000000000003" customHeight="1">
      <c r="A203" s="552"/>
      <c r="B203" s="119" t="s">
        <v>258</v>
      </c>
      <c r="C203" s="118">
        <f>SUM(C204:C206)</f>
        <v>4200</v>
      </c>
      <c r="D203" s="118">
        <f>SUM(D204:D206)</f>
        <v>-4200</v>
      </c>
      <c r="E203" s="118">
        <f>SUM(E204:E206)</f>
        <v>0</v>
      </c>
      <c r="F203" s="93">
        <f t="shared" si="8"/>
        <v>0</v>
      </c>
      <c r="G203" s="118">
        <f>SUM(G204:G206)</f>
        <v>9.8800000000000008</v>
      </c>
      <c r="H203" s="93">
        <f t="shared" si="9"/>
        <v>9.8800000000000008</v>
      </c>
      <c r="I203" s="218" t="s">
        <v>897</v>
      </c>
    </row>
    <row r="204" spans="1:246" s="191" customFormat="1" ht="54" customHeight="1">
      <c r="A204" s="552"/>
      <c r="B204" s="119" t="s">
        <v>898</v>
      </c>
      <c r="C204" s="122">
        <v>4200</v>
      </c>
      <c r="D204" s="123">
        <v>-4200</v>
      </c>
      <c r="E204" s="123"/>
      <c r="F204" s="93">
        <f t="shared" si="8"/>
        <v>0</v>
      </c>
      <c r="G204" s="123"/>
      <c r="H204" s="93">
        <f t="shared" si="9"/>
        <v>0</v>
      </c>
      <c r="I204" s="210"/>
    </row>
    <row r="205" spans="1:246" s="191" customFormat="1" ht="54" customHeight="1">
      <c r="A205" s="552"/>
      <c r="B205" s="119" t="s">
        <v>843</v>
      </c>
      <c r="C205" s="122"/>
      <c r="D205" s="123"/>
      <c r="E205" s="123"/>
      <c r="F205" s="93">
        <f t="shared" si="8"/>
        <v>0</v>
      </c>
      <c r="G205" s="123">
        <v>3.88</v>
      </c>
      <c r="H205" s="93">
        <f t="shared" si="9"/>
        <v>3.88</v>
      </c>
      <c r="I205" s="211" t="s">
        <v>796</v>
      </c>
    </row>
    <row r="206" spans="1:246" s="191" customFormat="1" ht="54" customHeight="1">
      <c r="A206" s="555"/>
      <c r="B206" s="119" t="s">
        <v>350</v>
      </c>
      <c r="C206" s="122"/>
      <c r="D206" s="123"/>
      <c r="E206" s="123"/>
      <c r="F206" s="93">
        <f t="shared" si="8"/>
        <v>0</v>
      </c>
      <c r="G206" s="123">
        <v>6</v>
      </c>
      <c r="H206" s="93">
        <f t="shared" si="9"/>
        <v>6</v>
      </c>
      <c r="I206" s="210"/>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c r="DA206" s="189"/>
      <c r="DB206" s="189"/>
      <c r="DC206" s="189"/>
      <c r="DD206" s="189"/>
      <c r="DE206" s="189"/>
      <c r="DF206" s="189"/>
      <c r="DG206" s="189"/>
      <c r="DH206" s="189"/>
      <c r="DI206" s="189"/>
      <c r="DJ206" s="189"/>
      <c r="DK206" s="189"/>
      <c r="DL206" s="189"/>
      <c r="DM206" s="189"/>
      <c r="DN206" s="189"/>
      <c r="DO206" s="189"/>
      <c r="DP206" s="189"/>
      <c r="DQ206" s="189"/>
      <c r="DR206" s="189"/>
      <c r="DS206" s="189"/>
      <c r="DT206" s="189"/>
      <c r="DU206" s="189"/>
      <c r="DV206" s="189"/>
      <c r="DW206" s="189"/>
      <c r="DX206" s="189"/>
      <c r="DY206" s="189"/>
      <c r="DZ206" s="189"/>
      <c r="EA206" s="189"/>
      <c r="EB206" s="189"/>
      <c r="EC206" s="189"/>
      <c r="ED206" s="189"/>
      <c r="EE206" s="189"/>
      <c r="EF206" s="189"/>
      <c r="EG206" s="189"/>
      <c r="EH206" s="189"/>
      <c r="EI206" s="189"/>
      <c r="EJ206" s="189"/>
      <c r="EK206" s="189"/>
      <c r="EL206" s="189"/>
      <c r="EM206" s="189"/>
      <c r="EN206" s="189"/>
      <c r="EO206" s="189"/>
      <c r="EP206" s="189"/>
      <c r="EQ206" s="189"/>
      <c r="ER206" s="189"/>
      <c r="ES206" s="189"/>
      <c r="ET206" s="189"/>
      <c r="EU206" s="189"/>
      <c r="EV206" s="189"/>
      <c r="EW206" s="189"/>
      <c r="EX206" s="189"/>
      <c r="EY206" s="189"/>
      <c r="EZ206" s="189"/>
      <c r="FA206" s="189"/>
      <c r="FB206" s="189"/>
      <c r="FC206" s="189"/>
      <c r="FD206" s="189"/>
      <c r="FE206" s="189"/>
      <c r="FF206" s="189"/>
      <c r="FG206" s="189"/>
      <c r="FH206" s="189"/>
      <c r="FI206" s="189"/>
      <c r="FJ206" s="189"/>
      <c r="FK206" s="189"/>
      <c r="FL206" s="189"/>
      <c r="FM206" s="189"/>
      <c r="FN206" s="189"/>
      <c r="FO206" s="189"/>
      <c r="FP206" s="189"/>
      <c r="FQ206" s="189"/>
      <c r="FR206" s="189"/>
      <c r="FS206" s="189"/>
      <c r="FT206" s="189"/>
      <c r="FU206" s="189"/>
      <c r="FV206" s="189"/>
      <c r="FW206" s="189"/>
      <c r="FX206" s="189"/>
      <c r="FY206" s="189"/>
      <c r="FZ206" s="189"/>
      <c r="GA206" s="189"/>
      <c r="GB206" s="189"/>
      <c r="GC206" s="189"/>
      <c r="GD206" s="189"/>
      <c r="GE206" s="189"/>
      <c r="GF206" s="189"/>
      <c r="GG206" s="189"/>
      <c r="GH206" s="189"/>
      <c r="GI206" s="189"/>
      <c r="GJ206" s="189"/>
      <c r="GK206" s="189"/>
      <c r="GL206" s="189"/>
      <c r="GM206" s="189"/>
      <c r="GN206" s="189"/>
      <c r="GO206" s="189"/>
      <c r="GP206" s="189"/>
      <c r="GQ206" s="189"/>
      <c r="GR206" s="189"/>
      <c r="GS206" s="189"/>
      <c r="GT206" s="189"/>
      <c r="GU206" s="189"/>
      <c r="GV206" s="189"/>
      <c r="GW206" s="189"/>
      <c r="GX206" s="189"/>
      <c r="GY206" s="189"/>
      <c r="GZ206" s="189"/>
      <c r="HA206" s="189"/>
      <c r="HB206" s="189"/>
      <c r="HC206" s="189"/>
      <c r="HD206" s="189"/>
      <c r="HE206" s="189"/>
      <c r="HF206" s="189"/>
      <c r="HG206" s="189"/>
      <c r="HH206" s="189"/>
      <c r="HI206" s="189"/>
      <c r="HJ206" s="189"/>
      <c r="HK206" s="189"/>
      <c r="HL206" s="189"/>
      <c r="HM206" s="189"/>
      <c r="HN206" s="189"/>
      <c r="HO206" s="189"/>
      <c r="HP206" s="189"/>
      <c r="HQ206" s="189"/>
      <c r="HR206" s="189"/>
      <c r="HS206" s="189"/>
      <c r="HT206" s="189"/>
      <c r="HU206" s="189"/>
      <c r="HV206" s="189"/>
      <c r="HW206" s="189"/>
      <c r="HX206" s="189"/>
      <c r="HY206" s="189"/>
      <c r="HZ206" s="189"/>
      <c r="IA206" s="189"/>
      <c r="IB206" s="189"/>
      <c r="IC206" s="189"/>
      <c r="ID206" s="189"/>
      <c r="IE206" s="189"/>
      <c r="IF206" s="189"/>
      <c r="IG206" s="189"/>
      <c r="IH206" s="189"/>
      <c r="II206" s="189"/>
      <c r="IJ206" s="189"/>
      <c r="IK206" s="189"/>
      <c r="IL206" s="189"/>
    </row>
    <row r="207" spans="1:246" s="191" customFormat="1" ht="30.95" customHeight="1">
      <c r="A207" s="551" t="s">
        <v>98</v>
      </c>
      <c r="B207" s="93" t="s">
        <v>81</v>
      </c>
      <c r="C207" s="118">
        <f>SUM(C208:C209)+C216</f>
        <v>35.39</v>
      </c>
      <c r="D207" s="118">
        <f>SUM(D208:D209)+D216</f>
        <v>38.596583000000003</v>
      </c>
      <c r="E207" s="118">
        <f>SUM(E208:E209)+E216</f>
        <v>0</v>
      </c>
      <c r="F207" s="93">
        <f t="shared" si="8"/>
        <v>73.986582999999996</v>
      </c>
      <c r="G207" s="118">
        <f>SUM(G208:G209)+G216</f>
        <v>3.18</v>
      </c>
      <c r="H207" s="93">
        <f t="shared" si="9"/>
        <v>77.166583000000003</v>
      </c>
      <c r="I207" s="210"/>
    </row>
    <row r="208" spans="1:246" s="191" customFormat="1" ht="73.5" customHeight="1">
      <c r="A208" s="552"/>
      <c r="B208" s="120" t="s">
        <v>253</v>
      </c>
      <c r="C208" s="118">
        <v>17.27</v>
      </c>
      <c r="D208" s="123">
        <v>28.396583</v>
      </c>
      <c r="E208" s="123"/>
      <c r="F208" s="93">
        <f t="shared" si="8"/>
        <v>45.666583000000003</v>
      </c>
      <c r="G208" s="123"/>
      <c r="H208" s="93">
        <f t="shared" si="9"/>
        <v>45.666583000000003</v>
      </c>
      <c r="I208" s="211" t="s">
        <v>899</v>
      </c>
    </row>
    <row r="209" spans="1:9" s="191" customFormat="1" ht="18.75" customHeight="1">
      <c r="A209" s="552"/>
      <c r="B209" s="120" t="s">
        <v>783</v>
      </c>
      <c r="C209" s="118">
        <f>SUM(C210:C212)</f>
        <v>18.12</v>
      </c>
      <c r="D209" s="123"/>
      <c r="E209" s="123"/>
      <c r="F209" s="93">
        <f t="shared" si="8"/>
        <v>18.12</v>
      </c>
      <c r="G209" s="123"/>
      <c r="H209" s="93">
        <f t="shared" si="9"/>
        <v>18.12</v>
      </c>
      <c r="I209" s="210"/>
    </row>
    <row r="210" spans="1:9" s="191" customFormat="1" ht="42" customHeight="1">
      <c r="A210" s="552"/>
      <c r="B210" s="119" t="s">
        <v>256</v>
      </c>
      <c r="C210" s="118">
        <v>3.6</v>
      </c>
      <c r="D210" s="123"/>
      <c r="E210" s="123"/>
      <c r="F210" s="93">
        <f t="shared" si="8"/>
        <v>3.6</v>
      </c>
      <c r="G210" s="123"/>
      <c r="H210" s="93">
        <f t="shared" si="9"/>
        <v>3.6</v>
      </c>
      <c r="I210" s="210"/>
    </row>
    <row r="211" spans="1:9" s="191" customFormat="1" ht="42" customHeight="1">
      <c r="A211" s="552"/>
      <c r="B211" s="119" t="s">
        <v>257</v>
      </c>
      <c r="C211" s="118">
        <v>2.52</v>
      </c>
      <c r="D211" s="123"/>
      <c r="E211" s="123"/>
      <c r="F211" s="93">
        <f t="shared" si="8"/>
        <v>2.52</v>
      </c>
      <c r="G211" s="123"/>
      <c r="H211" s="93">
        <f t="shared" si="9"/>
        <v>2.52</v>
      </c>
      <c r="I211" s="210"/>
    </row>
    <row r="212" spans="1:9" s="191" customFormat="1" ht="42" customHeight="1">
      <c r="A212" s="552"/>
      <c r="B212" s="119" t="s">
        <v>784</v>
      </c>
      <c r="C212" s="122">
        <f>SUM(C213:C215)</f>
        <v>12</v>
      </c>
      <c r="D212" s="123"/>
      <c r="E212" s="123"/>
      <c r="F212" s="93">
        <f t="shared" si="8"/>
        <v>12</v>
      </c>
      <c r="G212" s="123"/>
      <c r="H212" s="93">
        <f t="shared" si="9"/>
        <v>12</v>
      </c>
      <c r="I212" s="210"/>
    </row>
    <row r="213" spans="1:9" s="191" customFormat="1" ht="42" customHeight="1">
      <c r="A213" s="552"/>
      <c r="B213" s="134" t="s">
        <v>900</v>
      </c>
      <c r="C213" s="122">
        <v>6</v>
      </c>
      <c r="D213" s="123"/>
      <c r="E213" s="123"/>
      <c r="F213" s="93">
        <f t="shared" si="8"/>
        <v>6</v>
      </c>
      <c r="G213" s="123"/>
      <c r="H213" s="93">
        <f t="shared" si="9"/>
        <v>6</v>
      </c>
      <c r="I213" s="210"/>
    </row>
    <row r="214" spans="1:9" s="191" customFormat="1" ht="42" customHeight="1">
      <c r="A214" s="552"/>
      <c r="B214" s="120" t="s">
        <v>901</v>
      </c>
      <c r="C214" s="118">
        <v>2.5</v>
      </c>
      <c r="D214" s="123"/>
      <c r="E214" s="123"/>
      <c r="F214" s="93">
        <f t="shared" si="8"/>
        <v>2.5</v>
      </c>
      <c r="G214" s="123"/>
      <c r="H214" s="93">
        <f t="shared" si="9"/>
        <v>2.5</v>
      </c>
      <c r="I214" s="210"/>
    </row>
    <row r="215" spans="1:9" s="191" customFormat="1" ht="42" customHeight="1">
      <c r="A215" s="552"/>
      <c r="B215" s="120" t="s">
        <v>902</v>
      </c>
      <c r="C215" s="118">
        <v>3.5</v>
      </c>
      <c r="D215" s="123"/>
      <c r="E215" s="123"/>
      <c r="F215" s="93">
        <f t="shared" si="8"/>
        <v>3.5</v>
      </c>
      <c r="G215" s="123"/>
      <c r="H215" s="93">
        <f t="shared" si="9"/>
        <v>3.5</v>
      </c>
      <c r="I215" s="210"/>
    </row>
    <row r="216" spans="1:9" s="191" customFormat="1" ht="42" customHeight="1">
      <c r="A216" s="552"/>
      <c r="B216" s="119" t="s">
        <v>258</v>
      </c>
      <c r="C216" s="118">
        <f t="shared" ref="C216:H216" si="10">C217+C218</f>
        <v>0</v>
      </c>
      <c r="D216" s="118">
        <f t="shared" si="10"/>
        <v>10.199999999999999</v>
      </c>
      <c r="E216" s="118">
        <f t="shared" si="10"/>
        <v>0</v>
      </c>
      <c r="F216" s="118">
        <f t="shared" si="10"/>
        <v>10.199999999999999</v>
      </c>
      <c r="G216" s="118">
        <f t="shared" si="10"/>
        <v>3.18</v>
      </c>
      <c r="H216" s="118">
        <f t="shared" si="10"/>
        <v>13.38</v>
      </c>
      <c r="I216" s="210"/>
    </row>
    <row r="217" spans="1:9" s="191" customFormat="1" ht="42" customHeight="1">
      <c r="A217" s="552"/>
      <c r="B217" s="119" t="s">
        <v>841</v>
      </c>
      <c r="C217" s="118"/>
      <c r="D217" s="123">
        <v>10.199999999999999</v>
      </c>
      <c r="E217" s="123"/>
      <c r="F217" s="93">
        <f t="shared" ref="F217:F241" si="11">C217+D217+E217</f>
        <v>10.199999999999999</v>
      </c>
      <c r="G217" s="123"/>
      <c r="H217" s="93">
        <f t="shared" ref="H217:H279" si="12">F217+G217</f>
        <v>10.199999999999999</v>
      </c>
      <c r="I217" s="211" t="s">
        <v>842</v>
      </c>
    </row>
    <row r="218" spans="1:9" s="191" customFormat="1" ht="42" customHeight="1">
      <c r="A218" s="555"/>
      <c r="B218" s="119" t="s">
        <v>843</v>
      </c>
      <c r="C218" s="118"/>
      <c r="D218" s="123"/>
      <c r="E218" s="123"/>
      <c r="F218" s="93">
        <f t="shared" si="11"/>
        <v>0</v>
      </c>
      <c r="G218" s="123">
        <v>3.18</v>
      </c>
      <c r="H218" s="93">
        <f t="shared" si="12"/>
        <v>3.18</v>
      </c>
      <c r="I218" s="211" t="s">
        <v>796</v>
      </c>
    </row>
    <row r="219" spans="1:9" s="191" customFormat="1" ht="30.95" customHeight="1">
      <c r="A219" s="551" t="s">
        <v>99</v>
      </c>
      <c r="B219" s="93" t="s">
        <v>81</v>
      </c>
      <c r="C219" s="118">
        <f>C220+C221+C227</f>
        <v>86.76</v>
      </c>
      <c r="D219" s="118">
        <f>D220+D221+D227</f>
        <v>17.408154</v>
      </c>
      <c r="E219" s="118">
        <f>E220+E221+E227</f>
        <v>0</v>
      </c>
      <c r="F219" s="93">
        <f t="shared" si="11"/>
        <v>104.168154</v>
      </c>
      <c r="G219" s="118">
        <f>G220+G221+G227</f>
        <v>8.08</v>
      </c>
      <c r="H219" s="93">
        <f t="shared" si="12"/>
        <v>112.248154</v>
      </c>
      <c r="I219" s="210"/>
    </row>
    <row r="220" spans="1:9" s="191" customFormat="1" ht="69" customHeight="1">
      <c r="A220" s="552"/>
      <c r="B220" s="120" t="s">
        <v>253</v>
      </c>
      <c r="C220" s="118">
        <v>63</v>
      </c>
      <c r="D220" s="50">
        <v>17.408154</v>
      </c>
      <c r="E220" s="123"/>
      <c r="F220" s="93">
        <f t="shared" si="11"/>
        <v>80.408153999999996</v>
      </c>
      <c r="G220" s="123"/>
      <c r="H220" s="93">
        <f t="shared" si="12"/>
        <v>80.408153999999996</v>
      </c>
      <c r="I220" s="211" t="s">
        <v>903</v>
      </c>
    </row>
    <row r="221" spans="1:9" s="191" customFormat="1" ht="18.75" customHeight="1">
      <c r="A221" s="552"/>
      <c r="B221" s="120" t="s">
        <v>783</v>
      </c>
      <c r="C221" s="118">
        <f>SUM(C222:C224)</f>
        <v>15</v>
      </c>
      <c r="D221" s="123"/>
      <c r="E221" s="123"/>
      <c r="F221" s="93">
        <f t="shared" si="11"/>
        <v>15</v>
      </c>
      <c r="G221" s="123"/>
      <c r="H221" s="93">
        <f t="shared" si="12"/>
        <v>15</v>
      </c>
      <c r="I221" s="210"/>
    </row>
    <row r="222" spans="1:9" s="191" customFormat="1" ht="29.1" customHeight="1">
      <c r="A222" s="552"/>
      <c r="B222" s="119" t="s">
        <v>256</v>
      </c>
      <c r="C222" s="118">
        <v>3</v>
      </c>
      <c r="D222" s="123"/>
      <c r="E222" s="123"/>
      <c r="F222" s="93">
        <f t="shared" si="11"/>
        <v>3</v>
      </c>
      <c r="G222" s="123"/>
      <c r="H222" s="93">
        <f t="shared" si="12"/>
        <v>3</v>
      </c>
      <c r="I222" s="210"/>
    </row>
    <row r="223" spans="1:9" s="191" customFormat="1" ht="27" customHeight="1">
      <c r="A223" s="552"/>
      <c r="B223" s="119" t="s">
        <v>257</v>
      </c>
      <c r="C223" s="118">
        <v>3</v>
      </c>
      <c r="D223" s="123"/>
      <c r="E223" s="123"/>
      <c r="F223" s="93">
        <f t="shared" si="11"/>
        <v>3</v>
      </c>
      <c r="G223" s="123"/>
      <c r="H223" s="93">
        <f t="shared" si="12"/>
        <v>3</v>
      </c>
      <c r="I223" s="210"/>
    </row>
    <row r="224" spans="1:9" s="191" customFormat="1" ht="27" customHeight="1">
      <c r="A224" s="552"/>
      <c r="B224" s="119" t="s">
        <v>784</v>
      </c>
      <c r="C224" s="122">
        <f>SUM(C225:C226)</f>
        <v>9</v>
      </c>
      <c r="D224" s="123"/>
      <c r="E224" s="123"/>
      <c r="F224" s="93">
        <f t="shared" si="11"/>
        <v>9</v>
      </c>
      <c r="G224" s="123"/>
      <c r="H224" s="93">
        <f t="shared" si="12"/>
        <v>9</v>
      </c>
      <c r="I224" s="210"/>
    </row>
    <row r="225" spans="1:246" s="191" customFormat="1" ht="27" customHeight="1">
      <c r="A225" s="552"/>
      <c r="B225" s="134" t="s">
        <v>904</v>
      </c>
      <c r="C225" s="122">
        <v>5</v>
      </c>
      <c r="D225" s="123"/>
      <c r="E225" s="123"/>
      <c r="F225" s="93">
        <f t="shared" si="11"/>
        <v>5</v>
      </c>
      <c r="G225" s="123"/>
      <c r="H225" s="93">
        <f t="shared" si="12"/>
        <v>5</v>
      </c>
      <c r="I225" s="210"/>
    </row>
    <row r="226" spans="1:246" s="191" customFormat="1" ht="27" customHeight="1">
      <c r="A226" s="552"/>
      <c r="B226" s="120" t="s">
        <v>905</v>
      </c>
      <c r="C226" s="118">
        <v>4</v>
      </c>
      <c r="D226" s="123"/>
      <c r="E226" s="123"/>
      <c r="F226" s="93">
        <f t="shared" si="11"/>
        <v>4</v>
      </c>
      <c r="G226" s="123"/>
      <c r="H226" s="93">
        <f t="shared" si="12"/>
        <v>4</v>
      </c>
      <c r="I226" s="210"/>
    </row>
    <row r="227" spans="1:246" s="191" customFormat="1" ht="27" customHeight="1">
      <c r="A227" s="552"/>
      <c r="B227" s="119" t="s">
        <v>258</v>
      </c>
      <c r="C227" s="118">
        <f>SUM(C228:C232)</f>
        <v>8.76</v>
      </c>
      <c r="D227" s="118">
        <f>SUM(D228:D232)</f>
        <v>0</v>
      </c>
      <c r="E227" s="118">
        <f>SUM(E228:E232)</f>
        <v>0</v>
      </c>
      <c r="F227" s="93">
        <f t="shared" si="11"/>
        <v>8.76</v>
      </c>
      <c r="G227" s="118">
        <f>SUM(G228:G232)</f>
        <v>8.08</v>
      </c>
      <c r="H227" s="93">
        <f t="shared" si="12"/>
        <v>16.84</v>
      </c>
      <c r="I227" s="210"/>
    </row>
    <row r="228" spans="1:246" s="191" customFormat="1" ht="27" customHeight="1">
      <c r="A228" s="552"/>
      <c r="B228" s="119" t="s">
        <v>906</v>
      </c>
      <c r="C228" s="118">
        <v>4</v>
      </c>
      <c r="D228" s="123"/>
      <c r="E228" s="123"/>
      <c r="F228" s="93">
        <f t="shared" si="11"/>
        <v>4</v>
      </c>
      <c r="G228" s="123"/>
      <c r="H228" s="93">
        <f t="shared" si="12"/>
        <v>4</v>
      </c>
      <c r="I228" s="210"/>
    </row>
    <row r="229" spans="1:246" s="191" customFormat="1" ht="33" customHeight="1">
      <c r="A229" s="552"/>
      <c r="B229" s="119" t="s">
        <v>907</v>
      </c>
      <c r="C229" s="118">
        <v>1.4</v>
      </c>
      <c r="D229" s="123"/>
      <c r="E229" s="123"/>
      <c r="F229" s="93">
        <f t="shared" si="11"/>
        <v>1.4</v>
      </c>
      <c r="G229" s="123"/>
      <c r="H229" s="93">
        <f t="shared" si="12"/>
        <v>1.4</v>
      </c>
      <c r="I229" s="210"/>
    </row>
    <row r="230" spans="1:246" s="191" customFormat="1" ht="42.95" customHeight="1">
      <c r="A230" s="552"/>
      <c r="B230" s="119" t="s">
        <v>908</v>
      </c>
      <c r="C230" s="118">
        <v>3.36</v>
      </c>
      <c r="D230" s="123"/>
      <c r="E230" s="123"/>
      <c r="F230" s="93">
        <f t="shared" si="11"/>
        <v>3.36</v>
      </c>
      <c r="G230" s="123"/>
      <c r="H230" s="93">
        <f t="shared" si="12"/>
        <v>3.36</v>
      </c>
      <c r="I230" s="210"/>
    </row>
    <row r="231" spans="1:246" s="191" customFormat="1" ht="42.95" customHeight="1">
      <c r="A231" s="553"/>
      <c r="B231" s="119" t="s">
        <v>909</v>
      </c>
      <c r="C231" s="118"/>
      <c r="D231" s="123"/>
      <c r="E231" s="123"/>
      <c r="F231" s="93">
        <f t="shared" si="11"/>
        <v>0</v>
      </c>
      <c r="G231" s="123">
        <v>3.78</v>
      </c>
      <c r="H231" s="93">
        <f t="shared" si="12"/>
        <v>3.78</v>
      </c>
      <c r="I231" s="210"/>
      <c r="J231" s="189"/>
      <c r="K231" s="189"/>
      <c r="L231" s="189"/>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c r="AL231" s="189"/>
      <c r="AM231" s="189"/>
      <c r="AN231" s="189"/>
      <c r="AO231" s="189"/>
      <c r="AP231" s="189"/>
      <c r="AQ231" s="189"/>
      <c r="AR231" s="189"/>
      <c r="AS231" s="189"/>
      <c r="AT231" s="189"/>
      <c r="AU231" s="189"/>
      <c r="AV231" s="189"/>
      <c r="AW231" s="189"/>
      <c r="AX231" s="189"/>
      <c r="AY231" s="189"/>
      <c r="AZ231" s="189"/>
      <c r="BA231" s="189"/>
      <c r="BB231" s="189"/>
      <c r="BC231" s="189"/>
      <c r="BD231" s="189"/>
      <c r="BE231" s="189"/>
      <c r="BF231" s="189"/>
      <c r="BG231" s="189"/>
      <c r="BH231" s="189"/>
      <c r="BI231" s="189"/>
      <c r="BJ231" s="189"/>
      <c r="BK231" s="189"/>
      <c r="BL231" s="189"/>
      <c r="BM231" s="189"/>
      <c r="BN231" s="189"/>
      <c r="BO231" s="189"/>
      <c r="BP231" s="189"/>
      <c r="BQ231" s="189"/>
      <c r="BR231" s="189"/>
      <c r="BS231" s="189"/>
      <c r="BT231" s="189"/>
      <c r="BU231" s="189"/>
      <c r="BV231" s="189"/>
      <c r="BW231" s="189"/>
      <c r="BX231" s="189"/>
      <c r="BY231" s="189"/>
      <c r="BZ231" s="189"/>
      <c r="CA231" s="189"/>
      <c r="CB231" s="189"/>
      <c r="CC231" s="189"/>
      <c r="CD231" s="189"/>
      <c r="CE231" s="189"/>
      <c r="CF231" s="189"/>
      <c r="CG231" s="189"/>
      <c r="CH231" s="189"/>
      <c r="CI231" s="189"/>
      <c r="CJ231" s="189"/>
      <c r="CK231" s="189"/>
      <c r="CL231" s="189"/>
      <c r="CM231" s="189"/>
      <c r="CN231" s="189"/>
      <c r="CO231" s="189"/>
      <c r="CP231" s="189"/>
      <c r="CQ231" s="189"/>
      <c r="CR231" s="189"/>
      <c r="CS231" s="189"/>
      <c r="CT231" s="189"/>
      <c r="CU231" s="189"/>
      <c r="CV231" s="189"/>
      <c r="CW231" s="189"/>
      <c r="CX231" s="189"/>
      <c r="CY231" s="189"/>
      <c r="CZ231" s="189"/>
      <c r="DA231" s="189"/>
      <c r="DB231" s="189"/>
      <c r="DC231" s="189"/>
      <c r="DD231" s="189"/>
      <c r="DE231" s="189"/>
      <c r="DF231" s="189"/>
      <c r="DG231" s="189"/>
      <c r="DH231" s="189"/>
      <c r="DI231" s="189"/>
      <c r="DJ231" s="189"/>
      <c r="DK231" s="189"/>
      <c r="DL231" s="189"/>
      <c r="DM231" s="189"/>
      <c r="DN231" s="189"/>
      <c r="DO231" s="189"/>
      <c r="DP231" s="189"/>
      <c r="DQ231" s="189"/>
      <c r="DR231" s="189"/>
      <c r="DS231" s="189"/>
      <c r="DT231" s="189"/>
      <c r="DU231" s="189"/>
      <c r="DV231" s="189"/>
      <c r="DW231" s="189"/>
      <c r="DX231" s="189"/>
      <c r="DY231" s="189"/>
      <c r="DZ231" s="189"/>
      <c r="EA231" s="189"/>
      <c r="EB231" s="189"/>
      <c r="EC231" s="189"/>
      <c r="ED231" s="189"/>
      <c r="EE231" s="189"/>
      <c r="EF231" s="189"/>
      <c r="EG231" s="189"/>
      <c r="EH231" s="189"/>
      <c r="EI231" s="189"/>
      <c r="EJ231" s="189"/>
      <c r="EK231" s="189"/>
      <c r="EL231" s="189"/>
      <c r="EM231" s="189"/>
      <c r="EN231" s="189"/>
      <c r="EO231" s="189"/>
      <c r="EP231" s="189"/>
      <c r="EQ231" s="189"/>
      <c r="ER231" s="189"/>
      <c r="ES231" s="189"/>
      <c r="ET231" s="189"/>
      <c r="EU231" s="189"/>
      <c r="EV231" s="189"/>
      <c r="EW231" s="189"/>
      <c r="EX231" s="189"/>
      <c r="EY231" s="189"/>
      <c r="EZ231" s="189"/>
      <c r="FA231" s="189"/>
      <c r="FB231" s="189"/>
      <c r="FC231" s="189"/>
      <c r="FD231" s="189"/>
      <c r="FE231" s="189"/>
      <c r="FF231" s="189"/>
      <c r="FG231" s="189"/>
      <c r="FH231" s="189"/>
      <c r="FI231" s="189"/>
      <c r="FJ231" s="189"/>
      <c r="FK231" s="189"/>
      <c r="FL231" s="189"/>
      <c r="FM231" s="189"/>
      <c r="FN231" s="189"/>
      <c r="FO231" s="189"/>
      <c r="FP231" s="189"/>
      <c r="FQ231" s="189"/>
      <c r="FR231" s="189"/>
      <c r="FS231" s="189"/>
      <c r="FT231" s="189"/>
      <c r="FU231" s="189"/>
      <c r="FV231" s="189"/>
      <c r="FW231" s="189"/>
      <c r="FX231" s="189"/>
      <c r="FY231" s="189"/>
      <c r="FZ231" s="189"/>
      <c r="GA231" s="189"/>
      <c r="GB231" s="189"/>
      <c r="GC231" s="189"/>
      <c r="GD231" s="189"/>
      <c r="GE231" s="189"/>
      <c r="GF231" s="189"/>
      <c r="GG231" s="189"/>
      <c r="GH231" s="189"/>
      <c r="GI231" s="189"/>
      <c r="GJ231" s="189"/>
      <c r="GK231" s="189"/>
      <c r="GL231" s="189"/>
      <c r="GM231" s="189"/>
      <c r="GN231" s="189"/>
      <c r="GO231" s="189"/>
      <c r="GP231" s="189"/>
      <c r="GQ231" s="189"/>
      <c r="GR231" s="189"/>
      <c r="GS231" s="189"/>
      <c r="GT231" s="189"/>
      <c r="GU231" s="189"/>
      <c r="GV231" s="189"/>
      <c r="GW231" s="189"/>
      <c r="GX231" s="189"/>
      <c r="GY231" s="189"/>
      <c r="GZ231" s="189"/>
      <c r="HA231" s="189"/>
      <c r="HB231" s="189"/>
      <c r="HC231" s="189"/>
      <c r="HD231" s="189"/>
      <c r="HE231" s="189"/>
      <c r="HF231" s="189"/>
      <c r="HG231" s="189"/>
      <c r="HH231" s="189"/>
      <c r="HI231" s="189"/>
      <c r="HJ231" s="189"/>
      <c r="HK231" s="189"/>
      <c r="HL231" s="189"/>
      <c r="HM231" s="189"/>
      <c r="HN231" s="189"/>
      <c r="HO231" s="189"/>
      <c r="HP231" s="189"/>
      <c r="HQ231" s="189"/>
      <c r="HR231" s="189"/>
      <c r="HS231" s="189"/>
      <c r="HT231" s="189"/>
      <c r="HU231" s="189"/>
      <c r="HV231" s="189"/>
      <c r="HW231" s="189"/>
      <c r="HX231" s="189"/>
      <c r="HY231" s="189"/>
      <c r="HZ231" s="189"/>
      <c r="IA231" s="189"/>
      <c r="IB231" s="189"/>
      <c r="IC231" s="189"/>
      <c r="ID231" s="189"/>
      <c r="IE231" s="189"/>
      <c r="IF231" s="189"/>
      <c r="IG231" s="189"/>
      <c r="IH231" s="189"/>
      <c r="II231" s="189"/>
      <c r="IJ231" s="189"/>
      <c r="IK231" s="189"/>
      <c r="IL231" s="189"/>
    </row>
    <row r="232" spans="1:246" s="191" customFormat="1" ht="42.95" customHeight="1">
      <c r="A232" s="555"/>
      <c r="B232" s="119" t="s">
        <v>910</v>
      </c>
      <c r="C232" s="118"/>
      <c r="D232" s="123"/>
      <c r="E232" s="123"/>
      <c r="F232" s="93">
        <f t="shared" si="11"/>
        <v>0</v>
      </c>
      <c r="G232" s="123">
        <v>4.3</v>
      </c>
      <c r="H232" s="93">
        <f t="shared" si="12"/>
        <v>4.3</v>
      </c>
      <c r="I232" s="211" t="s">
        <v>796</v>
      </c>
    </row>
    <row r="233" spans="1:246" s="191" customFormat="1" ht="30.95" customHeight="1">
      <c r="A233" s="551" t="s">
        <v>911</v>
      </c>
      <c r="B233" s="93" t="s">
        <v>81</v>
      </c>
      <c r="C233" s="118">
        <f>C234+C235+C242+C247</f>
        <v>314.52999999999997</v>
      </c>
      <c r="D233" s="118">
        <f>D234+D235+D242+D247</f>
        <v>56.964671000000003</v>
      </c>
      <c r="E233" s="118">
        <f>E234+E235+E242+E247</f>
        <v>528</v>
      </c>
      <c r="F233" s="93">
        <f t="shared" si="11"/>
        <v>899.49467100000004</v>
      </c>
      <c r="G233" s="118">
        <f>G234+G235+G242+G247</f>
        <v>30.02</v>
      </c>
      <c r="H233" s="93">
        <f t="shared" si="12"/>
        <v>929.51467100000002</v>
      </c>
      <c r="I233" s="210"/>
    </row>
    <row r="234" spans="1:246" s="191" customFormat="1" ht="36" customHeight="1">
      <c r="A234" s="552"/>
      <c r="B234" s="120" t="s">
        <v>253</v>
      </c>
      <c r="C234" s="118">
        <v>65.569999999999993</v>
      </c>
      <c r="D234" s="123">
        <v>39.564670999999997</v>
      </c>
      <c r="E234" s="123"/>
      <c r="F234" s="93">
        <f t="shared" si="11"/>
        <v>105.134671</v>
      </c>
      <c r="G234" s="123"/>
      <c r="H234" s="93">
        <f t="shared" si="12"/>
        <v>105.134671</v>
      </c>
      <c r="I234" s="211" t="s">
        <v>912</v>
      </c>
    </row>
    <row r="235" spans="1:246" s="191" customFormat="1" ht="18.75" customHeight="1">
      <c r="A235" s="552"/>
      <c r="B235" s="120" t="s">
        <v>783</v>
      </c>
      <c r="C235" s="118">
        <f>SUM(C236:C238)</f>
        <v>48.96</v>
      </c>
      <c r="D235" s="123"/>
      <c r="E235" s="123"/>
      <c r="F235" s="93">
        <f t="shared" si="11"/>
        <v>48.96</v>
      </c>
      <c r="G235" s="123"/>
      <c r="H235" s="93">
        <f t="shared" si="12"/>
        <v>48.96</v>
      </c>
      <c r="I235" s="210"/>
    </row>
    <row r="236" spans="1:246" s="191" customFormat="1" ht="30.95" customHeight="1">
      <c r="A236" s="552"/>
      <c r="B236" s="119" t="s">
        <v>256</v>
      </c>
      <c r="C236" s="118">
        <v>7.2</v>
      </c>
      <c r="D236" s="123"/>
      <c r="E236" s="123"/>
      <c r="F236" s="93">
        <f t="shared" si="11"/>
        <v>7.2</v>
      </c>
      <c r="G236" s="123"/>
      <c r="H236" s="93">
        <f t="shared" si="12"/>
        <v>7.2</v>
      </c>
      <c r="I236" s="210"/>
    </row>
    <row r="237" spans="1:246" s="191" customFormat="1" ht="30.95" customHeight="1">
      <c r="A237" s="552"/>
      <c r="B237" s="119" t="s">
        <v>257</v>
      </c>
      <c r="C237" s="118">
        <v>5.76</v>
      </c>
      <c r="D237" s="123"/>
      <c r="E237" s="123"/>
      <c r="F237" s="93">
        <f t="shared" si="11"/>
        <v>5.76</v>
      </c>
      <c r="G237" s="123"/>
      <c r="H237" s="93">
        <f t="shared" si="12"/>
        <v>5.76</v>
      </c>
      <c r="I237" s="210"/>
    </row>
    <row r="238" spans="1:246" s="191" customFormat="1" ht="30.95" customHeight="1">
      <c r="A238" s="552"/>
      <c r="B238" s="119" t="s">
        <v>784</v>
      </c>
      <c r="C238" s="122">
        <f>SUM(C239:C241)</f>
        <v>36</v>
      </c>
      <c r="D238" s="123"/>
      <c r="E238" s="123"/>
      <c r="F238" s="93">
        <f t="shared" si="11"/>
        <v>36</v>
      </c>
      <c r="G238" s="123"/>
      <c r="H238" s="93">
        <f t="shared" si="12"/>
        <v>36</v>
      </c>
      <c r="I238" s="210"/>
    </row>
    <row r="239" spans="1:246" s="191" customFormat="1" ht="30.95" customHeight="1">
      <c r="A239" s="552"/>
      <c r="B239" s="134" t="s">
        <v>913</v>
      </c>
      <c r="C239" s="122">
        <v>5</v>
      </c>
      <c r="D239" s="123"/>
      <c r="E239" s="123"/>
      <c r="F239" s="93">
        <f t="shared" si="11"/>
        <v>5</v>
      </c>
      <c r="G239" s="123"/>
      <c r="H239" s="93">
        <f t="shared" si="12"/>
        <v>5</v>
      </c>
      <c r="I239" s="210"/>
    </row>
    <row r="240" spans="1:246" s="191" customFormat="1" ht="30.95" customHeight="1">
      <c r="A240" s="552"/>
      <c r="B240" s="120" t="s">
        <v>914</v>
      </c>
      <c r="C240" s="118">
        <v>25</v>
      </c>
      <c r="D240" s="123"/>
      <c r="E240" s="123"/>
      <c r="F240" s="93">
        <f t="shared" si="11"/>
        <v>25</v>
      </c>
      <c r="G240" s="123"/>
      <c r="H240" s="93">
        <f t="shared" si="12"/>
        <v>25</v>
      </c>
      <c r="I240" s="210"/>
    </row>
    <row r="241" spans="1:246" s="191" customFormat="1" ht="30.95" customHeight="1">
      <c r="A241" s="552"/>
      <c r="B241" s="120" t="s">
        <v>915</v>
      </c>
      <c r="C241" s="118">
        <v>6</v>
      </c>
      <c r="D241" s="123"/>
      <c r="E241" s="123"/>
      <c r="F241" s="93">
        <f t="shared" si="11"/>
        <v>6</v>
      </c>
      <c r="G241" s="123"/>
      <c r="H241" s="93">
        <f t="shared" si="12"/>
        <v>6</v>
      </c>
      <c r="I241" s="210"/>
    </row>
    <row r="242" spans="1:246" s="191" customFormat="1" ht="31.5" customHeight="1">
      <c r="A242" s="552"/>
      <c r="B242" s="119" t="s">
        <v>258</v>
      </c>
      <c r="C242" s="118">
        <f>SUM(C243:C246)</f>
        <v>200</v>
      </c>
      <c r="D242" s="118">
        <f>SUM(D243:D246)</f>
        <v>17.399999999999999</v>
      </c>
      <c r="E242" s="118">
        <f>SUM(E243:E246)</f>
        <v>0</v>
      </c>
      <c r="F242" s="118">
        <f>SUM(F243:F246)</f>
        <v>217.4</v>
      </c>
      <c r="G242" s="118">
        <f>SUM(G243:G246)</f>
        <v>30.02</v>
      </c>
      <c r="H242" s="93">
        <f t="shared" si="12"/>
        <v>247.42</v>
      </c>
      <c r="I242" s="210"/>
    </row>
    <row r="243" spans="1:246" s="191" customFormat="1" ht="26.25" customHeight="1">
      <c r="A243" s="552"/>
      <c r="B243" s="119" t="s">
        <v>916</v>
      </c>
      <c r="C243" s="118">
        <v>200</v>
      </c>
      <c r="D243" s="123"/>
      <c r="E243" s="123"/>
      <c r="F243" s="93">
        <f t="shared" ref="F243:F285" si="13">C243+D243+E243</f>
        <v>200</v>
      </c>
      <c r="G243" s="123"/>
      <c r="H243" s="93">
        <f t="shared" si="12"/>
        <v>200</v>
      </c>
      <c r="I243" s="210"/>
    </row>
    <row r="244" spans="1:246" s="191" customFormat="1" ht="30.75" customHeight="1">
      <c r="A244" s="552"/>
      <c r="B244" s="119" t="s">
        <v>346</v>
      </c>
      <c r="C244" s="118"/>
      <c r="D244" s="123">
        <v>17.399999999999999</v>
      </c>
      <c r="E244" s="123"/>
      <c r="F244" s="93">
        <f t="shared" si="13"/>
        <v>17.399999999999999</v>
      </c>
      <c r="G244" s="123"/>
      <c r="H244" s="93">
        <f t="shared" si="12"/>
        <v>17.399999999999999</v>
      </c>
      <c r="I244" s="211" t="s">
        <v>842</v>
      </c>
    </row>
    <row r="245" spans="1:246" s="191" customFormat="1" ht="30.75" customHeight="1">
      <c r="A245" s="552"/>
      <c r="B245" s="119" t="s">
        <v>810</v>
      </c>
      <c r="C245" s="118"/>
      <c r="D245" s="123"/>
      <c r="E245" s="123"/>
      <c r="F245" s="93">
        <f t="shared" si="13"/>
        <v>0</v>
      </c>
      <c r="G245" s="123">
        <v>7.02</v>
      </c>
      <c r="H245" s="93">
        <f t="shared" si="12"/>
        <v>7.02</v>
      </c>
      <c r="I245" s="211" t="s">
        <v>796</v>
      </c>
    </row>
    <row r="246" spans="1:246" s="191" customFormat="1" ht="30.75" customHeight="1">
      <c r="A246" s="552"/>
      <c r="B246" s="119" t="s">
        <v>308</v>
      </c>
      <c r="C246" s="118"/>
      <c r="D246" s="123"/>
      <c r="E246" s="123"/>
      <c r="F246" s="93">
        <f t="shared" si="13"/>
        <v>0</v>
      </c>
      <c r="G246" s="123">
        <v>23</v>
      </c>
      <c r="H246" s="93">
        <f t="shared" si="12"/>
        <v>23</v>
      </c>
      <c r="I246" s="210"/>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c r="BO246" s="189"/>
      <c r="BP246" s="189"/>
      <c r="BQ246" s="189"/>
      <c r="BR246" s="189"/>
      <c r="BS246" s="189"/>
      <c r="BT246" s="189"/>
      <c r="BU246" s="189"/>
      <c r="BV246" s="189"/>
      <c r="BW246" s="189"/>
      <c r="BX246" s="189"/>
      <c r="BY246" s="189"/>
      <c r="BZ246" s="189"/>
      <c r="CA246" s="189"/>
      <c r="CB246" s="189"/>
      <c r="CC246" s="189"/>
      <c r="CD246" s="189"/>
      <c r="CE246" s="189"/>
      <c r="CF246" s="189"/>
      <c r="CG246" s="189"/>
      <c r="CH246" s="189"/>
      <c r="CI246" s="189"/>
      <c r="CJ246" s="189"/>
      <c r="CK246" s="189"/>
      <c r="CL246" s="189"/>
      <c r="CM246" s="189"/>
      <c r="CN246" s="189"/>
      <c r="CO246" s="189"/>
      <c r="CP246" s="189"/>
      <c r="CQ246" s="189"/>
      <c r="CR246" s="189"/>
      <c r="CS246" s="189"/>
      <c r="CT246" s="189"/>
      <c r="CU246" s="189"/>
      <c r="CV246" s="189"/>
      <c r="CW246" s="189"/>
      <c r="CX246" s="189"/>
      <c r="CY246" s="189"/>
      <c r="CZ246" s="189"/>
      <c r="DA246" s="189"/>
      <c r="DB246" s="189"/>
      <c r="DC246" s="189"/>
      <c r="DD246" s="189"/>
      <c r="DE246" s="189"/>
      <c r="DF246" s="189"/>
      <c r="DG246" s="189"/>
      <c r="DH246" s="189"/>
      <c r="DI246" s="189"/>
      <c r="DJ246" s="189"/>
      <c r="DK246" s="189"/>
      <c r="DL246" s="189"/>
      <c r="DM246" s="189"/>
      <c r="DN246" s="189"/>
      <c r="DO246" s="189"/>
      <c r="DP246" s="189"/>
      <c r="DQ246" s="189"/>
      <c r="DR246" s="189"/>
      <c r="DS246" s="189"/>
      <c r="DT246" s="189"/>
      <c r="DU246" s="189"/>
      <c r="DV246" s="189"/>
      <c r="DW246" s="189"/>
      <c r="DX246" s="189"/>
      <c r="DY246" s="189"/>
      <c r="DZ246" s="189"/>
      <c r="EA246" s="189"/>
      <c r="EB246" s="189"/>
      <c r="EC246" s="189"/>
      <c r="ED246" s="189"/>
      <c r="EE246" s="189"/>
      <c r="EF246" s="189"/>
      <c r="EG246" s="189"/>
      <c r="EH246" s="189"/>
      <c r="EI246" s="189"/>
      <c r="EJ246" s="189"/>
      <c r="EK246" s="189"/>
      <c r="EL246" s="189"/>
      <c r="EM246" s="189"/>
      <c r="EN246" s="189"/>
      <c r="EO246" s="189"/>
      <c r="EP246" s="189"/>
      <c r="EQ246" s="189"/>
      <c r="ER246" s="189"/>
      <c r="ES246" s="189"/>
      <c r="ET246" s="189"/>
      <c r="EU246" s="189"/>
      <c r="EV246" s="189"/>
      <c r="EW246" s="189"/>
      <c r="EX246" s="189"/>
      <c r="EY246" s="189"/>
      <c r="EZ246" s="189"/>
      <c r="FA246" s="189"/>
      <c r="FB246" s="189"/>
      <c r="FC246" s="189"/>
      <c r="FD246" s="189"/>
      <c r="FE246" s="189"/>
      <c r="FF246" s="189"/>
      <c r="FG246" s="189"/>
      <c r="FH246" s="189"/>
      <c r="FI246" s="189"/>
      <c r="FJ246" s="189"/>
      <c r="FK246" s="189"/>
      <c r="FL246" s="189"/>
      <c r="FM246" s="189"/>
      <c r="FN246" s="189"/>
      <c r="FO246" s="189"/>
      <c r="FP246" s="189"/>
      <c r="FQ246" s="189"/>
      <c r="FR246" s="189"/>
      <c r="FS246" s="189"/>
      <c r="FT246" s="189"/>
      <c r="FU246" s="189"/>
      <c r="FV246" s="189"/>
      <c r="FW246" s="189"/>
      <c r="FX246" s="189"/>
      <c r="FY246" s="189"/>
      <c r="FZ246" s="189"/>
      <c r="GA246" s="189"/>
      <c r="GB246" s="189"/>
      <c r="GC246" s="189"/>
      <c r="GD246" s="189"/>
      <c r="GE246" s="189"/>
      <c r="GF246" s="189"/>
      <c r="GG246" s="189"/>
      <c r="GH246" s="189"/>
      <c r="GI246" s="189"/>
      <c r="GJ246" s="189"/>
      <c r="GK246" s="189"/>
      <c r="GL246" s="189"/>
      <c r="GM246" s="189"/>
      <c r="GN246" s="189"/>
      <c r="GO246" s="189"/>
      <c r="GP246" s="189"/>
      <c r="GQ246" s="189"/>
      <c r="GR246" s="189"/>
      <c r="GS246" s="189"/>
      <c r="GT246" s="189"/>
      <c r="GU246" s="189"/>
      <c r="GV246" s="189"/>
      <c r="GW246" s="189"/>
      <c r="GX246" s="189"/>
      <c r="GY246" s="189"/>
      <c r="GZ246" s="189"/>
      <c r="HA246" s="189"/>
      <c r="HB246" s="189"/>
      <c r="HC246" s="189"/>
      <c r="HD246" s="189"/>
      <c r="HE246" s="189"/>
      <c r="HF246" s="189"/>
      <c r="HG246" s="189"/>
      <c r="HH246" s="189"/>
      <c r="HI246" s="189"/>
      <c r="HJ246" s="189"/>
      <c r="HK246" s="189"/>
      <c r="HL246" s="189"/>
      <c r="HM246" s="189"/>
      <c r="HN246" s="189"/>
      <c r="HO246" s="189"/>
      <c r="HP246" s="189"/>
      <c r="HQ246" s="189"/>
      <c r="HR246" s="189"/>
      <c r="HS246" s="189"/>
      <c r="HT246" s="189"/>
      <c r="HU246" s="189"/>
      <c r="HV246" s="189"/>
      <c r="HW246" s="189"/>
      <c r="HX246" s="189"/>
      <c r="HY246" s="189"/>
      <c r="HZ246" s="189"/>
      <c r="IA246" s="189"/>
      <c r="IB246" s="189"/>
      <c r="IC246" s="189"/>
      <c r="ID246" s="189"/>
      <c r="IE246" s="189"/>
      <c r="IF246" s="189"/>
      <c r="IG246" s="189"/>
      <c r="IH246" s="189"/>
      <c r="II246" s="189"/>
      <c r="IJ246" s="189"/>
      <c r="IK246" s="189"/>
      <c r="IL246" s="189"/>
    </row>
    <row r="247" spans="1:246" s="191" customFormat="1" ht="30.75" customHeight="1">
      <c r="A247" s="552"/>
      <c r="B247" s="119" t="s">
        <v>317</v>
      </c>
      <c r="C247" s="118"/>
      <c r="D247" s="123"/>
      <c r="E247" s="123">
        <v>528</v>
      </c>
      <c r="F247" s="93">
        <f t="shared" si="13"/>
        <v>528</v>
      </c>
      <c r="G247" s="123"/>
      <c r="H247" s="93">
        <f t="shared" si="12"/>
        <v>528</v>
      </c>
      <c r="I247" s="211" t="s">
        <v>917</v>
      </c>
    </row>
    <row r="248" spans="1:246" s="191" customFormat="1" ht="30.95" customHeight="1">
      <c r="A248" s="551" t="s">
        <v>101</v>
      </c>
      <c r="B248" s="93" t="s">
        <v>81</v>
      </c>
      <c r="C248" s="118">
        <f>C249+C250+C255</f>
        <v>337.65</v>
      </c>
      <c r="D248" s="118">
        <f>D249+D250+D255</f>
        <v>62.069789999999998</v>
      </c>
      <c r="E248" s="118">
        <f>E249+E250+E255</f>
        <v>0</v>
      </c>
      <c r="F248" s="93">
        <f t="shared" si="13"/>
        <v>399.71978999999999</v>
      </c>
      <c r="G248" s="123">
        <f>G255</f>
        <v>14.44</v>
      </c>
      <c r="H248" s="93">
        <f t="shared" si="12"/>
        <v>414.15978999999999</v>
      </c>
      <c r="I248" s="210"/>
    </row>
    <row r="249" spans="1:246" s="191" customFormat="1" ht="60.75" customHeight="1">
      <c r="A249" s="552"/>
      <c r="B249" s="120" t="s">
        <v>253</v>
      </c>
      <c r="C249" s="118">
        <v>100.25</v>
      </c>
      <c r="D249" s="123">
        <v>40.26979</v>
      </c>
      <c r="E249" s="123"/>
      <c r="F249" s="93">
        <f t="shared" si="13"/>
        <v>140.51979</v>
      </c>
      <c r="G249" s="123"/>
      <c r="H249" s="93">
        <f t="shared" si="12"/>
        <v>140.51979</v>
      </c>
      <c r="I249" s="211" t="s">
        <v>918</v>
      </c>
    </row>
    <row r="250" spans="1:246" s="191" customFormat="1" ht="18.75" customHeight="1">
      <c r="A250" s="552"/>
      <c r="B250" s="120" t="s">
        <v>783</v>
      </c>
      <c r="C250" s="118">
        <f>SUM(C251:C252)</f>
        <v>37.4</v>
      </c>
      <c r="D250" s="123"/>
      <c r="E250" s="123"/>
      <c r="F250" s="93">
        <f t="shared" si="13"/>
        <v>37.4</v>
      </c>
      <c r="G250" s="123"/>
      <c r="H250" s="93">
        <f t="shared" si="12"/>
        <v>37.4</v>
      </c>
      <c r="I250" s="210"/>
    </row>
    <row r="251" spans="1:246" s="191" customFormat="1" ht="38.1" customHeight="1">
      <c r="A251" s="552"/>
      <c r="B251" s="119" t="s">
        <v>256</v>
      </c>
      <c r="C251" s="118">
        <v>8.4</v>
      </c>
      <c r="D251" s="123"/>
      <c r="E251" s="123"/>
      <c r="F251" s="93">
        <f t="shared" si="13"/>
        <v>8.4</v>
      </c>
      <c r="G251" s="123"/>
      <c r="H251" s="93">
        <f t="shared" si="12"/>
        <v>8.4</v>
      </c>
      <c r="I251" s="210"/>
    </row>
    <row r="252" spans="1:246" s="191" customFormat="1" ht="35.1" customHeight="1">
      <c r="A252" s="552"/>
      <c r="B252" s="119" t="s">
        <v>354</v>
      </c>
      <c r="C252" s="122">
        <f>C253+C254</f>
        <v>29</v>
      </c>
      <c r="D252" s="123"/>
      <c r="E252" s="123"/>
      <c r="F252" s="93">
        <f t="shared" si="13"/>
        <v>29</v>
      </c>
      <c r="G252" s="123"/>
      <c r="H252" s="93">
        <f t="shared" si="12"/>
        <v>29</v>
      </c>
      <c r="I252" s="210"/>
    </row>
    <row r="253" spans="1:246" s="191" customFormat="1" ht="35.1" customHeight="1">
      <c r="A253" s="552"/>
      <c r="B253" s="134" t="s">
        <v>919</v>
      </c>
      <c r="C253" s="122">
        <v>12</v>
      </c>
      <c r="D253" s="123"/>
      <c r="E253" s="123"/>
      <c r="F253" s="93">
        <f t="shared" si="13"/>
        <v>12</v>
      </c>
      <c r="G253" s="123"/>
      <c r="H253" s="93">
        <f t="shared" si="12"/>
        <v>12</v>
      </c>
      <c r="I253" s="210"/>
    </row>
    <row r="254" spans="1:246" s="191" customFormat="1" ht="35.1" customHeight="1">
      <c r="A254" s="552"/>
      <c r="B254" s="120" t="s">
        <v>920</v>
      </c>
      <c r="C254" s="122">
        <v>17</v>
      </c>
      <c r="D254" s="123"/>
      <c r="E254" s="123"/>
      <c r="F254" s="93">
        <f t="shared" si="13"/>
        <v>17</v>
      </c>
      <c r="G254" s="123"/>
      <c r="H254" s="93">
        <f t="shared" si="12"/>
        <v>17</v>
      </c>
      <c r="I254" s="210"/>
    </row>
    <row r="255" spans="1:246" s="191" customFormat="1" ht="35.1" customHeight="1">
      <c r="A255" s="552"/>
      <c r="B255" s="134" t="s">
        <v>258</v>
      </c>
      <c r="C255" s="122">
        <f>C256+C257+C258+C259</f>
        <v>200</v>
      </c>
      <c r="D255" s="122">
        <f>D256+D257+D258+D259</f>
        <v>21.8</v>
      </c>
      <c r="E255" s="122">
        <f>E256+E257+E258+E259</f>
        <v>0</v>
      </c>
      <c r="F255" s="93">
        <f t="shared" si="13"/>
        <v>221.8</v>
      </c>
      <c r="G255" s="122">
        <f>G256+G257+G258+G259</f>
        <v>14.44</v>
      </c>
      <c r="H255" s="93">
        <f t="shared" si="12"/>
        <v>236.24</v>
      </c>
      <c r="I255" s="210"/>
    </row>
    <row r="256" spans="1:246" s="191" customFormat="1" ht="35.1" customHeight="1">
      <c r="A256" s="552"/>
      <c r="B256" s="134" t="s">
        <v>921</v>
      </c>
      <c r="C256" s="122">
        <v>200</v>
      </c>
      <c r="D256" s="123"/>
      <c r="E256" s="123"/>
      <c r="F256" s="93">
        <f t="shared" si="13"/>
        <v>200</v>
      </c>
      <c r="G256" s="123"/>
      <c r="H256" s="93">
        <f t="shared" si="12"/>
        <v>200</v>
      </c>
      <c r="I256" s="210"/>
    </row>
    <row r="257" spans="1:246" s="191" customFormat="1" ht="35.1" customHeight="1">
      <c r="A257" s="552"/>
      <c r="B257" s="119" t="s">
        <v>346</v>
      </c>
      <c r="C257" s="122"/>
      <c r="D257" s="123"/>
      <c r="E257" s="123"/>
      <c r="F257" s="93">
        <f t="shared" si="13"/>
        <v>0</v>
      </c>
      <c r="G257" s="123"/>
      <c r="H257" s="93">
        <f t="shared" si="12"/>
        <v>0</v>
      </c>
      <c r="I257" s="211" t="s">
        <v>842</v>
      </c>
    </row>
    <row r="258" spans="1:246" s="191" customFormat="1" ht="35.1" customHeight="1">
      <c r="A258" s="552"/>
      <c r="B258" s="119" t="s">
        <v>810</v>
      </c>
      <c r="C258" s="122"/>
      <c r="D258" s="123">
        <v>21.8</v>
      </c>
      <c r="E258" s="123"/>
      <c r="F258" s="93">
        <f t="shared" si="13"/>
        <v>21.8</v>
      </c>
      <c r="G258" s="123">
        <v>9.44</v>
      </c>
      <c r="H258" s="93">
        <f t="shared" si="12"/>
        <v>31.24</v>
      </c>
      <c r="I258" s="211" t="s">
        <v>796</v>
      </c>
    </row>
    <row r="259" spans="1:246" s="191" customFormat="1" ht="35.1" customHeight="1">
      <c r="A259" s="554"/>
      <c r="B259" s="119" t="s">
        <v>922</v>
      </c>
      <c r="C259" s="122"/>
      <c r="D259" s="123"/>
      <c r="E259" s="123"/>
      <c r="F259" s="93">
        <f t="shared" si="13"/>
        <v>0</v>
      </c>
      <c r="G259" s="123">
        <v>5</v>
      </c>
      <c r="H259" s="93">
        <f t="shared" si="12"/>
        <v>5</v>
      </c>
      <c r="I259" s="210"/>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89"/>
      <c r="BJ259" s="189"/>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89"/>
      <c r="DN259" s="189"/>
      <c r="DO259" s="189"/>
      <c r="DP259" s="189"/>
      <c r="DQ259" s="189"/>
      <c r="DR259" s="189"/>
      <c r="DS259" s="189"/>
      <c r="DT259" s="189"/>
      <c r="DU259" s="189"/>
      <c r="DV259" s="189"/>
      <c r="DW259" s="189"/>
      <c r="DX259" s="189"/>
      <c r="DY259" s="189"/>
      <c r="DZ259" s="189"/>
      <c r="EA259" s="189"/>
      <c r="EB259" s="189"/>
      <c r="EC259" s="189"/>
      <c r="ED259" s="189"/>
      <c r="EE259" s="189"/>
      <c r="EF259" s="189"/>
      <c r="EG259" s="189"/>
      <c r="EH259" s="189"/>
      <c r="EI259" s="189"/>
      <c r="EJ259" s="189"/>
      <c r="EK259" s="189"/>
      <c r="EL259" s="189"/>
      <c r="EM259" s="189"/>
      <c r="EN259" s="189"/>
      <c r="EO259" s="189"/>
      <c r="EP259" s="189"/>
      <c r="EQ259" s="189"/>
      <c r="ER259" s="189"/>
      <c r="ES259" s="189"/>
      <c r="ET259" s="189"/>
      <c r="EU259" s="189"/>
      <c r="EV259" s="189"/>
      <c r="EW259" s="189"/>
      <c r="EX259" s="189"/>
      <c r="EY259" s="189"/>
      <c r="EZ259" s="189"/>
      <c r="FA259" s="189"/>
      <c r="FB259" s="189"/>
      <c r="FC259" s="189"/>
      <c r="FD259" s="189"/>
      <c r="FE259" s="189"/>
      <c r="FF259" s="189"/>
      <c r="FG259" s="189"/>
      <c r="FH259" s="189"/>
      <c r="FI259" s="189"/>
      <c r="FJ259" s="189"/>
      <c r="FK259" s="189"/>
      <c r="FL259" s="189"/>
      <c r="FM259" s="189"/>
      <c r="FN259" s="189"/>
      <c r="FO259" s="189"/>
      <c r="FP259" s="189"/>
      <c r="FQ259" s="189"/>
      <c r="FR259" s="189"/>
      <c r="FS259" s="189"/>
      <c r="FT259" s="189"/>
      <c r="FU259" s="189"/>
      <c r="FV259" s="189"/>
      <c r="FW259" s="189"/>
      <c r="FX259" s="189"/>
      <c r="FY259" s="189"/>
      <c r="FZ259" s="189"/>
      <c r="GA259" s="189"/>
      <c r="GB259" s="189"/>
      <c r="GC259" s="189"/>
      <c r="GD259" s="189"/>
      <c r="GE259" s="189"/>
      <c r="GF259" s="189"/>
      <c r="GG259" s="189"/>
      <c r="GH259" s="189"/>
      <c r="GI259" s="189"/>
      <c r="GJ259" s="189"/>
      <c r="GK259" s="189"/>
      <c r="GL259" s="189"/>
      <c r="GM259" s="189"/>
      <c r="GN259" s="189"/>
      <c r="GO259" s="189"/>
      <c r="GP259" s="189"/>
      <c r="GQ259" s="189"/>
      <c r="GR259" s="189"/>
      <c r="GS259" s="189"/>
      <c r="GT259" s="189"/>
      <c r="GU259" s="189"/>
      <c r="GV259" s="189"/>
      <c r="GW259" s="189"/>
      <c r="GX259" s="189"/>
      <c r="GY259" s="189"/>
      <c r="GZ259" s="189"/>
      <c r="HA259" s="189"/>
      <c r="HB259" s="189"/>
      <c r="HC259" s="189"/>
      <c r="HD259" s="189"/>
      <c r="HE259" s="189"/>
      <c r="HF259" s="189"/>
      <c r="HG259" s="189"/>
      <c r="HH259" s="189"/>
      <c r="HI259" s="189"/>
      <c r="HJ259" s="189"/>
      <c r="HK259" s="189"/>
      <c r="HL259" s="189"/>
      <c r="HM259" s="189"/>
      <c r="HN259" s="189"/>
      <c r="HO259" s="189"/>
      <c r="HP259" s="189"/>
      <c r="HQ259" s="189"/>
      <c r="HR259" s="189"/>
      <c r="HS259" s="189"/>
      <c r="HT259" s="189"/>
      <c r="HU259" s="189"/>
      <c r="HV259" s="189"/>
      <c r="HW259" s="189"/>
      <c r="HX259" s="189"/>
      <c r="HY259" s="189"/>
      <c r="HZ259" s="189"/>
      <c r="IA259" s="189"/>
      <c r="IB259" s="189"/>
      <c r="IC259" s="189"/>
      <c r="ID259" s="189"/>
      <c r="IE259" s="189"/>
      <c r="IF259" s="189"/>
      <c r="IG259" s="189"/>
      <c r="IH259" s="189"/>
      <c r="II259" s="189"/>
      <c r="IJ259" s="189"/>
      <c r="IK259" s="189"/>
      <c r="IL259" s="189"/>
    </row>
    <row r="260" spans="1:246" s="191" customFormat="1" ht="30.95" customHeight="1">
      <c r="A260" s="551" t="s">
        <v>102</v>
      </c>
      <c r="B260" s="93" t="s">
        <v>81</v>
      </c>
      <c r="C260" s="118">
        <f>C261+C262+C267</f>
        <v>137.94</v>
      </c>
      <c r="D260" s="118">
        <f>D261+D262+D267</f>
        <v>28.853210000000001</v>
      </c>
      <c r="E260" s="118">
        <f>E261+E262+E267</f>
        <v>0</v>
      </c>
      <c r="F260" s="93">
        <f t="shared" si="13"/>
        <v>166.79320999999999</v>
      </c>
      <c r="G260" s="118">
        <f>G261+G262+G267</f>
        <v>11.742675999999999</v>
      </c>
      <c r="H260" s="93">
        <f t="shared" si="12"/>
        <v>178.535886</v>
      </c>
      <c r="I260" s="210"/>
    </row>
    <row r="261" spans="1:246" s="191" customFormat="1" ht="39.950000000000003" customHeight="1">
      <c r="A261" s="552"/>
      <c r="B261" s="120" t="s">
        <v>253</v>
      </c>
      <c r="C261" s="118">
        <v>41.52</v>
      </c>
      <c r="D261" s="123">
        <v>12.65321</v>
      </c>
      <c r="E261" s="123"/>
      <c r="F261" s="93">
        <f t="shared" si="13"/>
        <v>54.173209999999997</v>
      </c>
      <c r="G261" s="123"/>
      <c r="H261" s="93">
        <f t="shared" si="12"/>
        <v>54.173209999999997</v>
      </c>
      <c r="I261" s="211" t="s">
        <v>923</v>
      </c>
    </row>
    <row r="262" spans="1:246" s="191" customFormat="1" ht="18.75" customHeight="1">
      <c r="A262" s="552"/>
      <c r="B262" s="120" t="s">
        <v>783</v>
      </c>
      <c r="C262" s="118">
        <f>SUM(C263:C264)</f>
        <v>11.42</v>
      </c>
      <c r="D262" s="123"/>
      <c r="E262" s="123"/>
      <c r="F262" s="93">
        <f t="shared" si="13"/>
        <v>11.42</v>
      </c>
      <c r="G262" s="123"/>
      <c r="H262" s="93">
        <f t="shared" si="12"/>
        <v>11.42</v>
      </c>
      <c r="I262" s="210"/>
    </row>
    <row r="263" spans="1:246" s="191" customFormat="1" ht="30.95" customHeight="1">
      <c r="A263" s="552"/>
      <c r="B263" s="120" t="s">
        <v>554</v>
      </c>
      <c r="C263" s="118">
        <v>3.42</v>
      </c>
      <c r="D263" s="123"/>
      <c r="E263" s="123"/>
      <c r="F263" s="93">
        <f t="shared" si="13"/>
        <v>3.42</v>
      </c>
      <c r="G263" s="123"/>
      <c r="H263" s="93">
        <f t="shared" si="12"/>
        <v>3.42</v>
      </c>
      <c r="I263" s="210"/>
    </row>
    <row r="264" spans="1:246" s="191" customFormat="1" ht="30.95" customHeight="1">
      <c r="A264" s="552"/>
      <c r="B264" s="119" t="s">
        <v>354</v>
      </c>
      <c r="C264" s="122">
        <f>SUM(C265:C266)</f>
        <v>8</v>
      </c>
      <c r="D264" s="123"/>
      <c r="E264" s="123"/>
      <c r="F264" s="93">
        <f t="shared" si="13"/>
        <v>8</v>
      </c>
      <c r="G264" s="123"/>
      <c r="H264" s="93">
        <f t="shared" si="12"/>
        <v>8</v>
      </c>
      <c r="I264" s="210"/>
    </row>
    <row r="265" spans="1:246" s="191" customFormat="1" ht="30.95" customHeight="1">
      <c r="A265" s="552"/>
      <c r="B265" s="134" t="s">
        <v>924</v>
      </c>
      <c r="C265" s="122">
        <v>3</v>
      </c>
      <c r="D265" s="123"/>
      <c r="E265" s="123"/>
      <c r="F265" s="93">
        <f t="shared" si="13"/>
        <v>3</v>
      </c>
      <c r="G265" s="123"/>
      <c r="H265" s="93">
        <f t="shared" si="12"/>
        <v>3</v>
      </c>
      <c r="I265" s="210"/>
    </row>
    <row r="266" spans="1:246" s="191" customFormat="1" ht="30.95" customHeight="1">
      <c r="A266" s="552"/>
      <c r="B266" s="120" t="s">
        <v>925</v>
      </c>
      <c r="C266" s="122">
        <v>5</v>
      </c>
      <c r="D266" s="123"/>
      <c r="E266" s="123"/>
      <c r="F266" s="93">
        <f t="shared" si="13"/>
        <v>5</v>
      </c>
      <c r="G266" s="123"/>
      <c r="H266" s="93">
        <f t="shared" si="12"/>
        <v>5</v>
      </c>
      <c r="I266" s="210"/>
    </row>
    <row r="267" spans="1:246" s="191" customFormat="1" ht="30.95" customHeight="1">
      <c r="A267" s="552"/>
      <c r="B267" s="119" t="s">
        <v>258</v>
      </c>
      <c r="C267" s="122">
        <f>SUM(C268:C273)</f>
        <v>85</v>
      </c>
      <c r="D267" s="122">
        <f>SUM(D268:D273)</f>
        <v>16.2</v>
      </c>
      <c r="E267" s="122">
        <f>SUM(E268:E273)</f>
        <v>0</v>
      </c>
      <c r="F267" s="93">
        <f t="shared" si="13"/>
        <v>101.2</v>
      </c>
      <c r="G267" s="122">
        <f>SUM(G268:G273)</f>
        <v>11.742675999999999</v>
      </c>
      <c r="H267" s="93">
        <f t="shared" si="12"/>
        <v>112.94267600000001</v>
      </c>
      <c r="I267" s="210"/>
    </row>
    <row r="268" spans="1:246" s="191" customFormat="1" ht="30.95" customHeight="1">
      <c r="A268" s="552"/>
      <c r="B268" s="119" t="s">
        <v>926</v>
      </c>
      <c r="C268" s="122">
        <v>50</v>
      </c>
      <c r="D268" s="123"/>
      <c r="E268" s="123"/>
      <c r="F268" s="93">
        <f t="shared" si="13"/>
        <v>50</v>
      </c>
      <c r="G268" s="123">
        <v>-2.097324</v>
      </c>
      <c r="H268" s="93">
        <f t="shared" si="12"/>
        <v>47.902676</v>
      </c>
      <c r="I268" s="210"/>
    </row>
    <row r="269" spans="1:246" s="191" customFormat="1" ht="30.95" customHeight="1">
      <c r="A269" s="552"/>
      <c r="B269" s="119" t="s">
        <v>927</v>
      </c>
      <c r="C269" s="122">
        <v>5</v>
      </c>
      <c r="D269" s="123"/>
      <c r="E269" s="123"/>
      <c r="F269" s="93">
        <f t="shared" si="13"/>
        <v>5</v>
      </c>
      <c r="G269" s="123"/>
      <c r="H269" s="93">
        <f t="shared" si="12"/>
        <v>5</v>
      </c>
      <c r="I269" s="210"/>
    </row>
    <row r="270" spans="1:246" s="191" customFormat="1" ht="30.95" customHeight="1">
      <c r="A270" s="552"/>
      <c r="B270" s="119" t="s">
        <v>928</v>
      </c>
      <c r="C270" s="122">
        <v>30</v>
      </c>
      <c r="D270" s="123"/>
      <c r="E270" s="123"/>
      <c r="F270" s="93">
        <f t="shared" si="13"/>
        <v>30</v>
      </c>
      <c r="G270" s="123"/>
      <c r="H270" s="93">
        <f t="shared" si="12"/>
        <v>30</v>
      </c>
      <c r="I270" s="210"/>
    </row>
    <row r="271" spans="1:246" s="191" customFormat="1" ht="30.95" customHeight="1">
      <c r="A271" s="552"/>
      <c r="B271" s="119" t="s">
        <v>302</v>
      </c>
      <c r="C271" s="122"/>
      <c r="D271" s="123">
        <v>16.2</v>
      </c>
      <c r="E271" s="123"/>
      <c r="F271" s="93">
        <f t="shared" si="13"/>
        <v>16.2</v>
      </c>
      <c r="G271" s="123"/>
      <c r="H271" s="93">
        <f t="shared" si="12"/>
        <v>16.2</v>
      </c>
      <c r="I271" s="211" t="s">
        <v>842</v>
      </c>
    </row>
    <row r="272" spans="1:246" s="191" customFormat="1" ht="30.95" customHeight="1">
      <c r="A272" s="552"/>
      <c r="B272" s="119" t="s">
        <v>910</v>
      </c>
      <c r="C272" s="122"/>
      <c r="D272" s="123"/>
      <c r="E272" s="123"/>
      <c r="F272" s="93">
        <f t="shared" si="13"/>
        <v>0</v>
      </c>
      <c r="G272" s="123">
        <v>3.84</v>
      </c>
      <c r="H272" s="93">
        <f t="shared" si="12"/>
        <v>3.84</v>
      </c>
      <c r="I272" s="211" t="s">
        <v>796</v>
      </c>
    </row>
    <row r="273" spans="1:246" s="191" customFormat="1" ht="30.95" customHeight="1">
      <c r="A273" s="553"/>
      <c r="B273" s="119" t="s">
        <v>378</v>
      </c>
      <c r="C273" s="122"/>
      <c r="D273" s="123"/>
      <c r="E273" s="123"/>
      <c r="F273" s="93">
        <f t="shared" si="13"/>
        <v>0</v>
      </c>
      <c r="G273" s="123">
        <v>10</v>
      </c>
      <c r="H273" s="93">
        <f t="shared" si="12"/>
        <v>10</v>
      </c>
      <c r="I273" s="211" t="s">
        <v>929</v>
      </c>
      <c r="J273" s="189"/>
      <c r="K273" s="189"/>
      <c r="L273" s="189"/>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c r="BM273" s="189"/>
      <c r="BN273" s="189"/>
      <c r="BO273" s="189"/>
      <c r="BP273" s="189"/>
      <c r="BQ273" s="189"/>
      <c r="BR273" s="189"/>
      <c r="BS273" s="189"/>
      <c r="BT273" s="189"/>
      <c r="BU273" s="189"/>
      <c r="BV273" s="189"/>
      <c r="BW273" s="189"/>
      <c r="BX273" s="189"/>
      <c r="BY273" s="189"/>
      <c r="BZ273" s="189"/>
      <c r="CA273" s="189"/>
      <c r="CB273" s="189"/>
      <c r="CC273" s="189"/>
      <c r="CD273" s="189"/>
      <c r="CE273" s="189"/>
      <c r="CF273" s="189"/>
      <c r="CG273" s="189"/>
      <c r="CH273" s="189"/>
      <c r="CI273" s="189"/>
      <c r="CJ273" s="189"/>
      <c r="CK273" s="189"/>
      <c r="CL273" s="189"/>
      <c r="CM273" s="189"/>
      <c r="CN273" s="189"/>
      <c r="CO273" s="189"/>
      <c r="CP273" s="189"/>
      <c r="CQ273" s="189"/>
      <c r="CR273" s="189"/>
      <c r="CS273" s="189"/>
      <c r="CT273" s="189"/>
      <c r="CU273" s="189"/>
      <c r="CV273" s="189"/>
      <c r="CW273" s="189"/>
      <c r="CX273" s="189"/>
      <c r="CY273" s="189"/>
      <c r="CZ273" s="189"/>
      <c r="DA273" s="189"/>
      <c r="DB273" s="189"/>
      <c r="DC273" s="189"/>
      <c r="DD273" s="189"/>
      <c r="DE273" s="189"/>
      <c r="DF273" s="189"/>
      <c r="DG273" s="189"/>
      <c r="DH273" s="189"/>
      <c r="DI273" s="189"/>
      <c r="DJ273" s="189"/>
      <c r="DK273" s="189"/>
      <c r="DL273" s="189"/>
      <c r="DM273" s="189"/>
      <c r="DN273" s="189"/>
      <c r="DO273" s="189"/>
      <c r="DP273" s="189"/>
      <c r="DQ273" s="189"/>
      <c r="DR273" s="189"/>
      <c r="DS273" s="189"/>
      <c r="DT273" s="189"/>
      <c r="DU273" s="189"/>
      <c r="DV273" s="189"/>
      <c r="DW273" s="189"/>
      <c r="DX273" s="189"/>
      <c r="DY273" s="189"/>
      <c r="DZ273" s="189"/>
      <c r="EA273" s="189"/>
      <c r="EB273" s="189"/>
      <c r="EC273" s="189"/>
      <c r="ED273" s="189"/>
      <c r="EE273" s="189"/>
      <c r="EF273" s="189"/>
      <c r="EG273" s="189"/>
      <c r="EH273" s="189"/>
      <c r="EI273" s="189"/>
      <c r="EJ273" s="189"/>
      <c r="EK273" s="189"/>
      <c r="EL273" s="189"/>
      <c r="EM273" s="189"/>
      <c r="EN273" s="189"/>
      <c r="EO273" s="189"/>
      <c r="EP273" s="189"/>
      <c r="EQ273" s="189"/>
      <c r="ER273" s="189"/>
      <c r="ES273" s="189"/>
      <c r="ET273" s="189"/>
      <c r="EU273" s="189"/>
      <c r="EV273" s="189"/>
      <c r="EW273" s="189"/>
      <c r="EX273" s="189"/>
      <c r="EY273" s="189"/>
      <c r="EZ273" s="189"/>
      <c r="FA273" s="189"/>
      <c r="FB273" s="189"/>
      <c r="FC273" s="189"/>
      <c r="FD273" s="189"/>
      <c r="FE273" s="189"/>
      <c r="FF273" s="189"/>
      <c r="FG273" s="189"/>
      <c r="FH273" s="189"/>
      <c r="FI273" s="189"/>
      <c r="FJ273" s="189"/>
      <c r="FK273" s="189"/>
      <c r="FL273" s="189"/>
      <c r="FM273" s="189"/>
      <c r="FN273" s="189"/>
      <c r="FO273" s="189"/>
      <c r="FP273" s="189"/>
      <c r="FQ273" s="189"/>
      <c r="FR273" s="189"/>
      <c r="FS273" s="189"/>
      <c r="FT273" s="189"/>
      <c r="FU273" s="189"/>
      <c r="FV273" s="189"/>
      <c r="FW273" s="189"/>
      <c r="FX273" s="189"/>
      <c r="FY273" s="189"/>
      <c r="FZ273" s="189"/>
      <c r="GA273" s="189"/>
      <c r="GB273" s="189"/>
      <c r="GC273" s="189"/>
      <c r="GD273" s="189"/>
      <c r="GE273" s="189"/>
      <c r="GF273" s="189"/>
      <c r="GG273" s="189"/>
      <c r="GH273" s="189"/>
      <c r="GI273" s="189"/>
      <c r="GJ273" s="189"/>
      <c r="GK273" s="189"/>
      <c r="GL273" s="189"/>
      <c r="GM273" s="189"/>
      <c r="GN273" s="189"/>
      <c r="GO273" s="189"/>
      <c r="GP273" s="189"/>
      <c r="GQ273" s="189"/>
      <c r="GR273" s="189"/>
      <c r="GS273" s="189"/>
      <c r="GT273" s="189"/>
      <c r="GU273" s="189"/>
      <c r="GV273" s="189"/>
      <c r="GW273" s="189"/>
      <c r="GX273" s="189"/>
      <c r="GY273" s="189"/>
      <c r="GZ273" s="189"/>
      <c r="HA273" s="189"/>
      <c r="HB273" s="189"/>
      <c r="HC273" s="189"/>
      <c r="HD273" s="189"/>
      <c r="HE273" s="189"/>
      <c r="HF273" s="189"/>
      <c r="HG273" s="189"/>
      <c r="HH273" s="189"/>
      <c r="HI273" s="189"/>
      <c r="HJ273" s="189"/>
      <c r="HK273" s="189"/>
      <c r="HL273" s="189"/>
      <c r="HM273" s="189"/>
      <c r="HN273" s="189"/>
      <c r="HO273" s="189"/>
      <c r="HP273" s="189"/>
      <c r="HQ273" s="189"/>
      <c r="HR273" s="189"/>
      <c r="HS273" s="189"/>
      <c r="HT273" s="189"/>
      <c r="HU273" s="189"/>
      <c r="HV273" s="189"/>
      <c r="HW273" s="189"/>
      <c r="HX273" s="189"/>
      <c r="HY273" s="189"/>
      <c r="HZ273" s="189"/>
      <c r="IA273" s="189"/>
      <c r="IB273" s="189"/>
      <c r="IC273" s="189"/>
      <c r="ID273" s="189"/>
      <c r="IE273" s="189"/>
      <c r="IF273" s="189"/>
      <c r="IG273" s="189"/>
      <c r="IH273" s="189"/>
      <c r="II273" s="189"/>
      <c r="IJ273" s="189"/>
      <c r="IK273" s="189"/>
      <c r="IL273" s="189"/>
    </row>
    <row r="274" spans="1:246" s="191" customFormat="1" ht="30.95" customHeight="1">
      <c r="A274" s="551" t="s">
        <v>103</v>
      </c>
      <c r="B274" s="93" t="s">
        <v>81</v>
      </c>
      <c r="C274" s="118">
        <f>C275+C276+C282</f>
        <v>46.73</v>
      </c>
      <c r="D274" s="118">
        <f>D275+D276+D282</f>
        <v>13.933002999999999</v>
      </c>
      <c r="E274" s="118">
        <f>E275+E276+E282</f>
        <v>0</v>
      </c>
      <c r="F274" s="93">
        <f t="shared" si="13"/>
        <v>60.663003000000003</v>
      </c>
      <c r="G274" s="118">
        <f>G275+G276+G282</f>
        <v>0.71360500000000004</v>
      </c>
      <c r="H274" s="93">
        <f t="shared" si="12"/>
        <v>61.376607999999997</v>
      </c>
      <c r="I274" s="210"/>
    </row>
    <row r="275" spans="1:246" s="191" customFormat="1" ht="36" customHeight="1">
      <c r="A275" s="552"/>
      <c r="B275" s="120" t="s">
        <v>253</v>
      </c>
      <c r="C275" s="118">
        <v>12.75</v>
      </c>
      <c r="D275" s="123">
        <v>6.1330030000000004</v>
      </c>
      <c r="E275" s="123"/>
      <c r="F275" s="93">
        <f t="shared" si="13"/>
        <v>18.883002999999999</v>
      </c>
      <c r="G275" s="123"/>
      <c r="H275" s="93">
        <f t="shared" si="12"/>
        <v>18.883002999999999</v>
      </c>
      <c r="I275" s="211" t="s">
        <v>930</v>
      </c>
    </row>
    <row r="276" spans="1:246" s="191" customFormat="1" ht="18.75" customHeight="1">
      <c r="A276" s="552"/>
      <c r="B276" s="120" t="s">
        <v>783</v>
      </c>
      <c r="C276" s="118">
        <f>SUM(C277:C279)</f>
        <v>14.44</v>
      </c>
      <c r="D276" s="123"/>
      <c r="E276" s="123"/>
      <c r="F276" s="93">
        <f t="shared" si="13"/>
        <v>14.44</v>
      </c>
      <c r="G276" s="123"/>
      <c r="H276" s="93">
        <f t="shared" si="12"/>
        <v>14.44</v>
      </c>
      <c r="I276" s="210"/>
    </row>
    <row r="277" spans="1:246" s="191" customFormat="1" ht="33" customHeight="1">
      <c r="A277" s="552"/>
      <c r="B277" s="119" t="s">
        <v>256</v>
      </c>
      <c r="C277" s="118">
        <v>3</v>
      </c>
      <c r="D277" s="123"/>
      <c r="E277" s="123"/>
      <c r="F277" s="93">
        <f t="shared" si="13"/>
        <v>3</v>
      </c>
      <c r="G277" s="123"/>
      <c r="H277" s="93">
        <f t="shared" si="12"/>
        <v>3</v>
      </c>
      <c r="I277" s="210"/>
    </row>
    <row r="278" spans="1:246" s="191" customFormat="1" ht="30.95" customHeight="1">
      <c r="A278" s="552"/>
      <c r="B278" s="119" t="s">
        <v>257</v>
      </c>
      <c r="C278" s="118">
        <v>1.44</v>
      </c>
      <c r="D278" s="123"/>
      <c r="E278" s="123"/>
      <c r="F278" s="93">
        <f t="shared" si="13"/>
        <v>1.44</v>
      </c>
      <c r="G278" s="123"/>
      <c r="H278" s="93">
        <f t="shared" si="12"/>
        <v>1.44</v>
      </c>
      <c r="I278" s="210"/>
    </row>
    <row r="279" spans="1:246" s="191" customFormat="1" ht="30.95" customHeight="1">
      <c r="A279" s="552"/>
      <c r="B279" s="119" t="s">
        <v>784</v>
      </c>
      <c r="C279" s="122">
        <f>SUM(C280:C281)</f>
        <v>10</v>
      </c>
      <c r="D279" s="123"/>
      <c r="E279" s="123"/>
      <c r="F279" s="93">
        <f t="shared" si="13"/>
        <v>10</v>
      </c>
      <c r="G279" s="123"/>
      <c r="H279" s="93">
        <f t="shared" si="12"/>
        <v>10</v>
      </c>
      <c r="I279" s="210"/>
    </row>
    <row r="280" spans="1:246" s="191" customFormat="1" ht="45" customHeight="1">
      <c r="A280" s="552"/>
      <c r="B280" s="119" t="s">
        <v>931</v>
      </c>
      <c r="C280" s="122">
        <v>5</v>
      </c>
      <c r="D280" s="123"/>
      <c r="E280" s="123"/>
      <c r="F280" s="93">
        <f t="shared" si="13"/>
        <v>5</v>
      </c>
      <c r="G280" s="123"/>
      <c r="H280" s="93">
        <f t="shared" ref="H280:H342" si="14">F280+G280</f>
        <v>5</v>
      </c>
      <c r="I280" s="210"/>
    </row>
    <row r="281" spans="1:246" s="191" customFormat="1" ht="47.25" customHeight="1">
      <c r="A281" s="552"/>
      <c r="B281" s="119" t="s">
        <v>932</v>
      </c>
      <c r="C281" s="122">
        <v>5</v>
      </c>
      <c r="D281" s="123"/>
      <c r="E281" s="123"/>
      <c r="F281" s="93">
        <f t="shared" si="13"/>
        <v>5</v>
      </c>
      <c r="G281" s="123"/>
      <c r="H281" s="93">
        <f t="shared" si="14"/>
        <v>5</v>
      </c>
      <c r="I281" s="210"/>
    </row>
    <row r="282" spans="1:246" s="191" customFormat="1" ht="35.25" customHeight="1">
      <c r="A282" s="552"/>
      <c r="B282" s="119" t="s">
        <v>258</v>
      </c>
      <c r="C282" s="118">
        <f>SUM(C283:C285)</f>
        <v>19.54</v>
      </c>
      <c r="D282" s="118">
        <f>SUM(D283:D285)</f>
        <v>7.8</v>
      </c>
      <c r="E282" s="118">
        <f>SUM(E283:E285)</f>
        <v>0</v>
      </c>
      <c r="F282" s="93">
        <f t="shared" si="13"/>
        <v>27.34</v>
      </c>
      <c r="G282" s="118">
        <f>SUM(G283:G285)</f>
        <v>0.71360500000000004</v>
      </c>
      <c r="H282" s="93">
        <f t="shared" si="14"/>
        <v>28.053605000000001</v>
      </c>
      <c r="I282" s="210"/>
    </row>
    <row r="283" spans="1:246" s="191" customFormat="1" ht="33.950000000000003" customHeight="1">
      <c r="A283" s="552"/>
      <c r="B283" s="119" t="s">
        <v>380</v>
      </c>
      <c r="C283" s="118">
        <v>19.54</v>
      </c>
      <c r="D283" s="123"/>
      <c r="E283" s="123"/>
      <c r="F283" s="93">
        <f t="shared" si="13"/>
        <v>19.54</v>
      </c>
      <c r="G283" s="204">
        <v>-1.6463950000000001</v>
      </c>
      <c r="H283" s="93">
        <f t="shared" si="14"/>
        <v>17.893605000000001</v>
      </c>
      <c r="I283" s="210"/>
    </row>
    <row r="284" spans="1:246" s="191" customFormat="1" ht="33.950000000000003" customHeight="1">
      <c r="A284" s="552"/>
      <c r="B284" s="119" t="s">
        <v>346</v>
      </c>
      <c r="C284" s="118"/>
      <c r="D284" s="123">
        <v>7.8</v>
      </c>
      <c r="E284" s="123"/>
      <c r="F284" s="93">
        <f t="shared" si="13"/>
        <v>7.8</v>
      </c>
      <c r="G284" s="123"/>
      <c r="H284" s="93">
        <f t="shared" si="14"/>
        <v>7.8</v>
      </c>
      <c r="I284" s="211" t="s">
        <v>842</v>
      </c>
    </row>
    <row r="285" spans="1:246" s="191" customFormat="1" ht="33.950000000000003" customHeight="1">
      <c r="A285" s="552"/>
      <c r="B285" s="119" t="s">
        <v>810</v>
      </c>
      <c r="C285" s="118"/>
      <c r="D285" s="123"/>
      <c r="E285" s="123"/>
      <c r="F285" s="93">
        <f t="shared" si="13"/>
        <v>0</v>
      </c>
      <c r="G285" s="123">
        <v>2.36</v>
      </c>
      <c r="H285" s="93">
        <f t="shared" si="14"/>
        <v>2.36</v>
      </c>
      <c r="I285" s="211" t="s">
        <v>796</v>
      </c>
    </row>
    <row r="286" spans="1:246" s="191" customFormat="1" ht="30.95" customHeight="1">
      <c r="A286" s="551" t="s">
        <v>104</v>
      </c>
      <c r="B286" s="93" t="s">
        <v>81</v>
      </c>
      <c r="C286" s="118">
        <f>C287+C288+C293+C299</f>
        <v>58.26</v>
      </c>
      <c r="D286" s="118">
        <f>D287+D288+D293+D299</f>
        <v>32.557180000000002</v>
      </c>
      <c r="E286" s="118">
        <f>E287+E288+E293+E299</f>
        <v>31</v>
      </c>
      <c r="F286" s="118">
        <f>F287+F288+F293+F299</f>
        <v>121.81717999999999</v>
      </c>
      <c r="G286" s="118">
        <f>G287+G288+G293+G299</f>
        <v>22.23</v>
      </c>
      <c r="H286" s="93">
        <f t="shared" si="14"/>
        <v>144.04718</v>
      </c>
      <c r="I286" s="210"/>
    </row>
    <row r="287" spans="1:246" s="191" customFormat="1" ht="33.950000000000003" customHeight="1">
      <c r="A287" s="552"/>
      <c r="B287" s="120" t="s">
        <v>253</v>
      </c>
      <c r="C287" s="118">
        <v>29.64</v>
      </c>
      <c r="D287" s="123">
        <v>20.957180000000001</v>
      </c>
      <c r="E287" s="123"/>
      <c r="F287" s="93">
        <f t="shared" ref="F287:F317" si="15">C287+D287+E287</f>
        <v>50.597180000000002</v>
      </c>
      <c r="G287" s="123"/>
      <c r="H287" s="93">
        <f t="shared" si="14"/>
        <v>50.597180000000002</v>
      </c>
      <c r="I287" s="211" t="s">
        <v>933</v>
      </c>
    </row>
    <row r="288" spans="1:246" s="191" customFormat="1" ht="18.75" customHeight="1">
      <c r="A288" s="552"/>
      <c r="B288" s="120" t="s">
        <v>783</v>
      </c>
      <c r="C288" s="118">
        <f>SUM(C289:C291)</f>
        <v>18.62</v>
      </c>
      <c r="D288" s="123"/>
      <c r="E288" s="123"/>
      <c r="F288" s="93">
        <f t="shared" si="15"/>
        <v>18.62</v>
      </c>
      <c r="G288" s="123"/>
      <c r="H288" s="93">
        <f t="shared" si="14"/>
        <v>18.62</v>
      </c>
      <c r="I288" s="210"/>
    </row>
    <row r="289" spans="1:246" s="191" customFormat="1" ht="39.950000000000003" customHeight="1">
      <c r="A289" s="552"/>
      <c r="B289" s="119" t="s">
        <v>256</v>
      </c>
      <c r="C289" s="118">
        <v>2.4</v>
      </c>
      <c r="D289" s="123"/>
      <c r="E289" s="123"/>
      <c r="F289" s="93">
        <f t="shared" si="15"/>
        <v>2.4</v>
      </c>
      <c r="G289" s="123"/>
      <c r="H289" s="93">
        <f t="shared" si="14"/>
        <v>2.4</v>
      </c>
      <c r="I289" s="210"/>
    </row>
    <row r="290" spans="1:246" s="191" customFormat="1" ht="30.95" customHeight="1">
      <c r="A290" s="552"/>
      <c r="B290" s="119" t="s">
        <v>257</v>
      </c>
      <c r="C290" s="118">
        <v>2.2200000000000002</v>
      </c>
      <c r="D290" s="123"/>
      <c r="E290" s="123"/>
      <c r="F290" s="93">
        <f t="shared" si="15"/>
        <v>2.2200000000000002</v>
      </c>
      <c r="G290" s="123"/>
      <c r="H290" s="93">
        <f t="shared" si="14"/>
        <v>2.2200000000000002</v>
      </c>
      <c r="I290" s="210"/>
    </row>
    <row r="291" spans="1:246" s="191" customFormat="1" ht="30.95" customHeight="1">
      <c r="A291" s="552"/>
      <c r="B291" s="119" t="s">
        <v>784</v>
      </c>
      <c r="C291" s="122">
        <f>SUM(C292)</f>
        <v>14</v>
      </c>
      <c r="D291" s="123"/>
      <c r="E291" s="123"/>
      <c r="F291" s="93">
        <f t="shared" si="15"/>
        <v>14</v>
      </c>
      <c r="G291" s="123"/>
      <c r="H291" s="93">
        <f t="shared" si="14"/>
        <v>14</v>
      </c>
      <c r="I291" s="210"/>
    </row>
    <row r="292" spans="1:246" s="191" customFormat="1" ht="39" customHeight="1">
      <c r="A292" s="552"/>
      <c r="B292" s="119" t="s">
        <v>934</v>
      </c>
      <c r="C292" s="122">
        <v>14</v>
      </c>
      <c r="D292" s="123"/>
      <c r="E292" s="123"/>
      <c r="F292" s="93">
        <f t="shared" si="15"/>
        <v>14</v>
      </c>
      <c r="G292" s="123"/>
      <c r="H292" s="93">
        <f t="shared" si="14"/>
        <v>14</v>
      </c>
      <c r="I292" s="210"/>
    </row>
    <row r="293" spans="1:246" s="191" customFormat="1" ht="38.1" customHeight="1">
      <c r="A293" s="552"/>
      <c r="B293" s="119" t="s">
        <v>258</v>
      </c>
      <c r="C293" s="118">
        <f>SUM(C294:C298)</f>
        <v>10</v>
      </c>
      <c r="D293" s="118">
        <f>SUM(D294:D298)</f>
        <v>11.6</v>
      </c>
      <c r="E293" s="118">
        <f>SUM(E294:E298)</f>
        <v>0</v>
      </c>
      <c r="F293" s="93">
        <f t="shared" si="15"/>
        <v>21.6</v>
      </c>
      <c r="G293" s="118">
        <f>SUM(G294:G298)</f>
        <v>22.23</v>
      </c>
      <c r="H293" s="93">
        <f t="shared" si="14"/>
        <v>43.83</v>
      </c>
      <c r="I293" s="210"/>
    </row>
    <row r="294" spans="1:246" s="191" customFormat="1" ht="33" customHeight="1">
      <c r="A294" s="552"/>
      <c r="B294" s="119" t="s">
        <v>935</v>
      </c>
      <c r="C294" s="122">
        <v>10</v>
      </c>
      <c r="D294" s="123"/>
      <c r="E294" s="123"/>
      <c r="F294" s="93">
        <f t="shared" si="15"/>
        <v>10</v>
      </c>
      <c r="G294" s="123"/>
      <c r="H294" s="93">
        <f t="shared" si="14"/>
        <v>10</v>
      </c>
      <c r="I294" s="210"/>
    </row>
    <row r="295" spans="1:246" s="191" customFormat="1" ht="36" customHeight="1">
      <c r="A295" s="552"/>
      <c r="B295" s="119" t="s">
        <v>346</v>
      </c>
      <c r="C295" s="122"/>
      <c r="D295" s="123">
        <v>11.6</v>
      </c>
      <c r="E295" s="123"/>
      <c r="F295" s="93">
        <f t="shared" si="15"/>
        <v>11.6</v>
      </c>
      <c r="G295" s="123"/>
      <c r="H295" s="93">
        <f t="shared" si="14"/>
        <v>11.6</v>
      </c>
      <c r="I295" s="211" t="s">
        <v>842</v>
      </c>
    </row>
    <row r="296" spans="1:246" s="191" customFormat="1" ht="27.95" customHeight="1">
      <c r="A296" s="552"/>
      <c r="B296" s="119" t="s">
        <v>810</v>
      </c>
      <c r="C296" s="122"/>
      <c r="D296" s="123"/>
      <c r="E296" s="123"/>
      <c r="F296" s="93">
        <f t="shared" si="15"/>
        <v>0</v>
      </c>
      <c r="G296" s="123">
        <v>2.2599999999999998</v>
      </c>
      <c r="H296" s="93">
        <f t="shared" si="14"/>
        <v>2.2599999999999998</v>
      </c>
      <c r="I296" s="211" t="s">
        <v>796</v>
      </c>
    </row>
    <row r="297" spans="1:246" s="191" customFormat="1" ht="24" customHeight="1">
      <c r="A297" s="552"/>
      <c r="B297" s="119" t="s">
        <v>386</v>
      </c>
      <c r="C297" s="122"/>
      <c r="D297" s="123"/>
      <c r="E297" s="123"/>
      <c r="F297" s="93">
        <f t="shared" si="15"/>
        <v>0</v>
      </c>
      <c r="G297" s="123">
        <v>3.28</v>
      </c>
      <c r="H297" s="93">
        <f t="shared" si="14"/>
        <v>3.28</v>
      </c>
      <c r="I297" s="210"/>
      <c r="J297" s="189"/>
      <c r="K297" s="189"/>
      <c r="L297" s="189"/>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c r="BM297" s="189"/>
      <c r="BN297" s="189"/>
      <c r="BO297" s="189"/>
      <c r="BP297" s="189"/>
      <c r="BQ297" s="189"/>
      <c r="BR297" s="189"/>
      <c r="BS297" s="189"/>
      <c r="BT297" s="189"/>
      <c r="BU297" s="189"/>
      <c r="BV297" s="189"/>
      <c r="BW297" s="189"/>
      <c r="BX297" s="189"/>
      <c r="BY297" s="189"/>
      <c r="BZ297" s="189"/>
      <c r="CA297" s="189"/>
      <c r="CB297" s="189"/>
      <c r="CC297" s="189"/>
      <c r="CD297" s="189"/>
      <c r="CE297" s="189"/>
      <c r="CF297" s="189"/>
      <c r="CG297" s="189"/>
      <c r="CH297" s="189"/>
      <c r="CI297" s="189"/>
      <c r="CJ297" s="189"/>
      <c r="CK297" s="189"/>
      <c r="CL297" s="189"/>
      <c r="CM297" s="189"/>
      <c r="CN297" s="189"/>
      <c r="CO297" s="189"/>
      <c r="CP297" s="189"/>
      <c r="CQ297" s="189"/>
      <c r="CR297" s="189"/>
      <c r="CS297" s="189"/>
      <c r="CT297" s="189"/>
      <c r="CU297" s="189"/>
      <c r="CV297" s="189"/>
      <c r="CW297" s="189"/>
      <c r="CX297" s="189"/>
      <c r="CY297" s="189"/>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89"/>
      <c r="DW297" s="189"/>
      <c r="DX297" s="189"/>
      <c r="DY297" s="189"/>
      <c r="DZ297" s="189"/>
      <c r="EA297" s="189"/>
      <c r="EB297" s="189"/>
      <c r="EC297" s="189"/>
      <c r="ED297" s="189"/>
      <c r="EE297" s="189"/>
      <c r="EF297" s="189"/>
      <c r="EG297" s="189"/>
      <c r="EH297" s="189"/>
      <c r="EI297" s="189"/>
      <c r="EJ297" s="189"/>
      <c r="EK297" s="189"/>
      <c r="EL297" s="189"/>
      <c r="EM297" s="189"/>
      <c r="EN297" s="189"/>
      <c r="EO297" s="189"/>
      <c r="EP297" s="189"/>
      <c r="EQ297" s="189"/>
      <c r="ER297" s="189"/>
      <c r="ES297" s="189"/>
      <c r="ET297" s="189"/>
      <c r="EU297" s="189"/>
      <c r="EV297" s="189"/>
      <c r="EW297" s="189"/>
      <c r="EX297" s="189"/>
      <c r="EY297" s="189"/>
      <c r="EZ297" s="189"/>
      <c r="FA297" s="189"/>
      <c r="FB297" s="189"/>
      <c r="FC297" s="189"/>
      <c r="FD297" s="189"/>
      <c r="FE297" s="189"/>
      <c r="FF297" s="189"/>
      <c r="FG297" s="189"/>
      <c r="FH297" s="189"/>
      <c r="FI297" s="189"/>
      <c r="FJ297" s="189"/>
      <c r="FK297" s="189"/>
      <c r="FL297" s="189"/>
      <c r="FM297" s="189"/>
      <c r="FN297" s="189"/>
      <c r="FO297" s="189"/>
      <c r="FP297" s="189"/>
      <c r="FQ297" s="189"/>
      <c r="FR297" s="189"/>
      <c r="FS297" s="189"/>
      <c r="FT297" s="189"/>
      <c r="FU297" s="189"/>
      <c r="FV297" s="189"/>
      <c r="FW297" s="189"/>
      <c r="FX297" s="189"/>
      <c r="FY297" s="189"/>
      <c r="FZ297" s="189"/>
      <c r="GA297" s="189"/>
      <c r="GB297" s="189"/>
      <c r="GC297" s="189"/>
      <c r="GD297" s="189"/>
      <c r="GE297" s="189"/>
      <c r="GF297" s="189"/>
      <c r="GG297" s="189"/>
      <c r="GH297" s="189"/>
      <c r="GI297" s="189"/>
      <c r="GJ297" s="189"/>
      <c r="GK297" s="189"/>
      <c r="GL297" s="189"/>
      <c r="GM297" s="189"/>
      <c r="GN297" s="189"/>
      <c r="GO297" s="189"/>
      <c r="GP297" s="189"/>
      <c r="GQ297" s="189"/>
      <c r="GR297" s="189"/>
      <c r="GS297" s="189"/>
      <c r="GT297" s="189"/>
      <c r="GU297" s="189"/>
      <c r="GV297" s="189"/>
      <c r="GW297" s="189"/>
      <c r="GX297" s="189"/>
      <c r="GY297" s="189"/>
      <c r="GZ297" s="189"/>
      <c r="HA297" s="189"/>
      <c r="HB297" s="189"/>
      <c r="HC297" s="189"/>
      <c r="HD297" s="189"/>
      <c r="HE297" s="189"/>
      <c r="HF297" s="189"/>
      <c r="HG297" s="189"/>
      <c r="HH297" s="189"/>
      <c r="HI297" s="189"/>
      <c r="HJ297" s="189"/>
      <c r="HK297" s="189"/>
      <c r="HL297" s="189"/>
      <c r="HM297" s="189"/>
      <c r="HN297" s="189"/>
      <c r="HO297" s="189"/>
      <c r="HP297" s="189"/>
      <c r="HQ297" s="189"/>
      <c r="HR297" s="189"/>
      <c r="HS297" s="189"/>
      <c r="HT297" s="189"/>
      <c r="HU297" s="189"/>
      <c r="HV297" s="189"/>
      <c r="HW297" s="189"/>
      <c r="HX297" s="189"/>
      <c r="HY297" s="189"/>
      <c r="HZ297" s="189"/>
      <c r="IA297" s="189"/>
      <c r="IB297" s="189"/>
      <c r="IC297" s="189"/>
      <c r="ID297" s="189"/>
      <c r="IE297" s="189"/>
      <c r="IF297" s="189"/>
      <c r="IG297" s="189"/>
      <c r="IH297" s="189"/>
      <c r="II297" s="189"/>
      <c r="IJ297" s="189"/>
      <c r="IK297" s="189"/>
      <c r="IL297" s="189"/>
    </row>
    <row r="298" spans="1:246" s="191" customFormat="1" ht="27.95" customHeight="1">
      <c r="A298" s="552"/>
      <c r="B298" s="119" t="s">
        <v>531</v>
      </c>
      <c r="C298" s="122"/>
      <c r="D298" s="123"/>
      <c r="E298" s="123"/>
      <c r="F298" s="93">
        <f t="shared" si="15"/>
        <v>0</v>
      </c>
      <c r="G298" s="123">
        <v>16.690000000000001</v>
      </c>
      <c r="H298" s="93">
        <f t="shared" si="14"/>
        <v>16.690000000000001</v>
      </c>
      <c r="I298" s="211" t="s">
        <v>936</v>
      </c>
      <c r="J298" s="189"/>
      <c r="K298" s="189"/>
      <c r="L298" s="189"/>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189"/>
      <c r="BU298" s="189"/>
      <c r="BV298" s="189"/>
      <c r="BW298" s="189"/>
      <c r="BX298" s="189"/>
      <c r="BY298" s="189"/>
      <c r="BZ298" s="189"/>
      <c r="CA298" s="189"/>
      <c r="CB298" s="189"/>
      <c r="CC298" s="189"/>
      <c r="CD298" s="189"/>
      <c r="CE298" s="189"/>
      <c r="CF298" s="189"/>
      <c r="CG298" s="189"/>
      <c r="CH298" s="189"/>
      <c r="CI298" s="189"/>
      <c r="CJ298" s="189"/>
      <c r="CK298" s="189"/>
      <c r="CL298" s="189"/>
      <c r="CM298" s="189"/>
      <c r="CN298" s="189"/>
      <c r="CO298" s="189"/>
      <c r="CP298" s="189"/>
      <c r="CQ298" s="189"/>
      <c r="CR298" s="189"/>
      <c r="CS298" s="189"/>
      <c r="CT298" s="189"/>
      <c r="CU298" s="189"/>
      <c r="CV298" s="189"/>
      <c r="CW298" s="189"/>
      <c r="CX298" s="189"/>
      <c r="CY298" s="189"/>
      <c r="CZ298" s="189"/>
      <c r="DA298" s="189"/>
      <c r="DB298" s="189"/>
      <c r="DC298" s="189"/>
      <c r="DD298" s="189"/>
      <c r="DE298" s="189"/>
      <c r="DF298" s="189"/>
      <c r="DG298" s="189"/>
      <c r="DH298" s="189"/>
      <c r="DI298" s="189"/>
      <c r="DJ298" s="189"/>
      <c r="DK298" s="189"/>
      <c r="DL298" s="189"/>
      <c r="DM298" s="189"/>
      <c r="DN298" s="189"/>
      <c r="DO298" s="189"/>
      <c r="DP298" s="189"/>
      <c r="DQ298" s="189"/>
      <c r="DR298" s="189"/>
      <c r="DS298" s="189"/>
      <c r="DT298" s="189"/>
      <c r="DU298" s="189"/>
      <c r="DV298" s="189"/>
      <c r="DW298" s="189"/>
      <c r="DX298" s="189"/>
      <c r="DY298" s="189"/>
      <c r="DZ298" s="189"/>
      <c r="EA298" s="189"/>
      <c r="EB298" s="189"/>
      <c r="EC298" s="189"/>
      <c r="ED298" s="189"/>
      <c r="EE298" s="189"/>
      <c r="EF298" s="189"/>
      <c r="EG298" s="189"/>
      <c r="EH298" s="189"/>
      <c r="EI298" s="189"/>
      <c r="EJ298" s="189"/>
      <c r="EK298" s="189"/>
      <c r="EL298" s="189"/>
      <c r="EM298" s="189"/>
      <c r="EN298" s="189"/>
      <c r="EO298" s="189"/>
      <c r="EP298" s="189"/>
      <c r="EQ298" s="189"/>
      <c r="ER298" s="189"/>
      <c r="ES298" s="189"/>
      <c r="ET298" s="189"/>
      <c r="EU298" s="189"/>
      <c r="EV298" s="189"/>
      <c r="EW298" s="189"/>
      <c r="EX298" s="189"/>
      <c r="EY298" s="189"/>
      <c r="EZ298" s="189"/>
      <c r="FA298" s="189"/>
      <c r="FB298" s="189"/>
      <c r="FC298" s="189"/>
      <c r="FD298" s="189"/>
      <c r="FE298" s="189"/>
      <c r="FF298" s="189"/>
      <c r="FG298" s="189"/>
      <c r="FH298" s="189"/>
      <c r="FI298" s="189"/>
      <c r="FJ298" s="189"/>
      <c r="FK298" s="189"/>
      <c r="FL298" s="189"/>
      <c r="FM298" s="189"/>
      <c r="FN298" s="189"/>
      <c r="FO298" s="189"/>
      <c r="FP298" s="189"/>
      <c r="FQ298" s="189"/>
      <c r="FR298" s="189"/>
      <c r="FS298" s="189"/>
      <c r="FT298" s="189"/>
      <c r="FU298" s="189"/>
      <c r="FV298" s="189"/>
      <c r="FW298" s="189"/>
      <c r="FX298" s="189"/>
      <c r="FY298" s="189"/>
      <c r="FZ298" s="189"/>
      <c r="GA298" s="189"/>
      <c r="GB298" s="189"/>
      <c r="GC298" s="189"/>
      <c r="GD298" s="189"/>
      <c r="GE298" s="189"/>
      <c r="GF298" s="189"/>
      <c r="GG298" s="189"/>
      <c r="GH298" s="189"/>
      <c r="GI298" s="189"/>
      <c r="GJ298" s="189"/>
      <c r="GK298" s="189"/>
      <c r="GL298" s="189"/>
      <c r="GM298" s="189"/>
      <c r="GN298" s="189"/>
      <c r="GO298" s="189"/>
      <c r="GP298" s="189"/>
      <c r="GQ298" s="189"/>
      <c r="GR298" s="189"/>
      <c r="GS298" s="189"/>
      <c r="GT298" s="189"/>
      <c r="GU298" s="189"/>
      <c r="GV298" s="189"/>
      <c r="GW298" s="189"/>
      <c r="GX298" s="189"/>
      <c r="GY298" s="189"/>
      <c r="GZ298" s="189"/>
      <c r="HA298" s="189"/>
      <c r="HB298" s="189"/>
      <c r="HC298" s="189"/>
      <c r="HD298" s="189"/>
      <c r="HE298" s="189"/>
      <c r="HF298" s="189"/>
      <c r="HG298" s="189"/>
      <c r="HH298" s="189"/>
      <c r="HI298" s="189"/>
      <c r="HJ298" s="189"/>
      <c r="HK298" s="189"/>
      <c r="HL298" s="189"/>
      <c r="HM298" s="189"/>
      <c r="HN298" s="189"/>
      <c r="HO298" s="189"/>
      <c r="HP298" s="189"/>
      <c r="HQ298" s="189"/>
      <c r="HR298" s="189"/>
      <c r="HS298" s="189"/>
      <c r="HT298" s="189"/>
      <c r="HU298" s="189"/>
      <c r="HV298" s="189"/>
      <c r="HW298" s="189"/>
      <c r="HX298" s="189"/>
      <c r="HY298" s="189"/>
      <c r="HZ298" s="189"/>
      <c r="IA298" s="189"/>
      <c r="IB298" s="189"/>
      <c r="IC298" s="189"/>
      <c r="ID298" s="189"/>
      <c r="IE298" s="189"/>
      <c r="IF298" s="189"/>
      <c r="IG298" s="189"/>
      <c r="IH298" s="189"/>
      <c r="II298" s="189"/>
      <c r="IJ298" s="189"/>
      <c r="IK298" s="189"/>
      <c r="IL298" s="189"/>
    </row>
    <row r="299" spans="1:246" s="191" customFormat="1" ht="32.1" customHeight="1">
      <c r="A299" s="555"/>
      <c r="B299" s="119" t="s">
        <v>317</v>
      </c>
      <c r="C299" s="122"/>
      <c r="D299" s="123"/>
      <c r="E299" s="123">
        <v>31</v>
      </c>
      <c r="F299" s="93">
        <f t="shared" si="15"/>
        <v>31</v>
      </c>
      <c r="G299" s="123"/>
      <c r="H299" s="93">
        <f t="shared" si="14"/>
        <v>31</v>
      </c>
      <c r="I299" s="211" t="s">
        <v>937</v>
      </c>
    </row>
    <row r="300" spans="1:246" s="191" customFormat="1" ht="30.95" customHeight="1">
      <c r="A300" s="551" t="s">
        <v>106</v>
      </c>
      <c r="B300" s="93" t="s">
        <v>81</v>
      </c>
      <c r="C300" s="118">
        <f>C301+C302+C308</f>
        <v>50.17</v>
      </c>
      <c r="D300" s="118">
        <f>D301+D302+D308</f>
        <v>15.439498</v>
      </c>
      <c r="E300" s="118">
        <f>E301+E302+E308</f>
        <v>0</v>
      </c>
      <c r="F300" s="93">
        <f t="shared" si="15"/>
        <v>65.609498000000002</v>
      </c>
      <c r="G300" s="118">
        <f>G301+G302+G308</f>
        <v>3.34</v>
      </c>
      <c r="H300" s="93">
        <f t="shared" si="14"/>
        <v>68.949498000000006</v>
      </c>
      <c r="I300" s="210"/>
    </row>
    <row r="301" spans="1:246" s="191" customFormat="1" ht="33.950000000000003" customHeight="1">
      <c r="A301" s="552"/>
      <c r="B301" s="120" t="s">
        <v>253</v>
      </c>
      <c r="C301" s="118">
        <v>32.770000000000003</v>
      </c>
      <c r="D301" s="50">
        <v>7.6394979999999997</v>
      </c>
      <c r="E301" s="123"/>
      <c r="F301" s="93">
        <f t="shared" si="15"/>
        <v>40.409497999999999</v>
      </c>
      <c r="G301" s="123"/>
      <c r="H301" s="93">
        <f t="shared" si="14"/>
        <v>40.409497999999999</v>
      </c>
      <c r="I301" s="211" t="s">
        <v>938</v>
      </c>
    </row>
    <row r="302" spans="1:246" s="191" customFormat="1" ht="18.75" customHeight="1">
      <c r="A302" s="552"/>
      <c r="B302" s="120" t="s">
        <v>783</v>
      </c>
      <c r="C302" s="118">
        <f>SUM(C303:C305)</f>
        <v>17.399999999999999</v>
      </c>
      <c r="D302" s="123"/>
      <c r="E302" s="123"/>
      <c r="F302" s="93">
        <f t="shared" si="15"/>
        <v>17.399999999999999</v>
      </c>
      <c r="G302" s="123"/>
      <c r="H302" s="93">
        <f t="shared" si="14"/>
        <v>17.399999999999999</v>
      </c>
      <c r="I302" s="210"/>
    </row>
    <row r="303" spans="1:246" s="191" customFormat="1" ht="39" customHeight="1">
      <c r="A303" s="552"/>
      <c r="B303" s="119" t="s">
        <v>256</v>
      </c>
      <c r="C303" s="118">
        <v>2.4</v>
      </c>
      <c r="D303" s="123"/>
      <c r="E303" s="123"/>
      <c r="F303" s="93">
        <f t="shared" si="15"/>
        <v>2.4</v>
      </c>
      <c r="G303" s="123"/>
      <c r="H303" s="93">
        <f t="shared" si="14"/>
        <v>2.4</v>
      </c>
      <c r="I303" s="210"/>
    </row>
    <row r="304" spans="1:246" s="191" customFormat="1" ht="33" customHeight="1">
      <c r="A304" s="552"/>
      <c r="B304" s="119" t="s">
        <v>257</v>
      </c>
      <c r="C304" s="118">
        <v>3</v>
      </c>
      <c r="D304" s="123"/>
      <c r="E304" s="123"/>
      <c r="F304" s="93">
        <f t="shared" si="15"/>
        <v>3</v>
      </c>
      <c r="G304" s="123"/>
      <c r="H304" s="93">
        <f t="shared" si="14"/>
        <v>3</v>
      </c>
      <c r="I304" s="210"/>
    </row>
    <row r="305" spans="1:9" s="191" customFormat="1" ht="27" customHeight="1">
      <c r="A305" s="552"/>
      <c r="B305" s="119" t="s">
        <v>784</v>
      </c>
      <c r="C305" s="122">
        <f>SUM(C306:C307)</f>
        <v>12</v>
      </c>
      <c r="D305" s="123"/>
      <c r="E305" s="123"/>
      <c r="F305" s="93">
        <f t="shared" si="15"/>
        <v>12</v>
      </c>
      <c r="G305" s="123"/>
      <c r="H305" s="93">
        <f t="shared" si="14"/>
        <v>12</v>
      </c>
      <c r="I305" s="210"/>
    </row>
    <row r="306" spans="1:9" s="191" customFormat="1" ht="35.1" customHeight="1">
      <c r="A306" s="552"/>
      <c r="B306" s="134" t="s">
        <v>939</v>
      </c>
      <c r="C306" s="122">
        <v>7</v>
      </c>
      <c r="D306" s="123"/>
      <c r="E306" s="123"/>
      <c r="F306" s="93">
        <f t="shared" si="15"/>
        <v>7</v>
      </c>
      <c r="G306" s="123"/>
      <c r="H306" s="93">
        <f t="shared" si="14"/>
        <v>7</v>
      </c>
      <c r="I306" s="210"/>
    </row>
    <row r="307" spans="1:9" s="191" customFormat="1" ht="27" customHeight="1">
      <c r="A307" s="552"/>
      <c r="B307" s="120" t="s">
        <v>940</v>
      </c>
      <c r="C307" s="118">
        <v>5</v>
      </c>
      <c r="D307" s="123"/>
      <c r="E307" s="123"/>
      <c r="F307" s="93">
        <f t="shared" si="15"/>
        <v>5</v>
      </c>
      <c r="G307" s="123"/>
      <c r="H307" s="93">
        <f t="shared" si="14"/>
        <v>5</v>
      </c>
      <c r="I307" s="210"/>
    </row>
    <row r="308" spans="1:9" s="191" customFormat="1" ht="45" customHeight="1">
      <c r="A308" s="552"/>
      <c r="B308" s="119" t="s">
        <v>258</v>
      </c>
      <c r="C308" s="118">
        <f>C309+C310</f>
        <v>0</v>
      </c>
      <c r="D308" s="118">
        <f>D309+D310</f>
        <v>7.8</v>
      </c>
      <c r="E308" s="118">
        <f>E309+E310</f>
        <v>0</v>
      </c>
      <c r="F308" s="93">
        <f t="shared" si="15"/>
        <v>7.8</v>
      </c>
      <c r="G308" s="118">
        <f>G309+G310</f>
        <v>3.34</v>
      </c>
      <c r="H308" s="93">
        <f t="shared" si="14"/>
        <v>11.14</v>
      </c>
      <c r="I308" s="210"/>
    </row>
    <row r="309" spans="1:9" s="191" customFormat="1" ht="45" customHeight="1">
      <c r="A309" s="552"/>
      <c r="B309" s="119" t="s">
        <v>841</v>
      </c>
      <c r="C309" s="118"/>
      <c r="D309" s="123">
        <v>7.8</v>
      </c>
      <c r="E309" s="123"/>
      <c r="F309" s="93">
        <f t="shared" si="15"/>
        <v>7.8</v>
      </c>
      <c r="G309" s="123"/>
      <c r="H309" s="93">
        <f t="shared" si="14"/>
        <v>7.8</v>
      </c>
      <c r="I309" s="211" t="s">
        <v>842</v>
      </c>
    </row>
    <row r="310" spans="1:9" s="191" customFormat="1" ht="45" customHeight="1">
      <c r="A310" s="555"/>
      <c r="B310" s="119" t="s">
        <v>843</v>
      </c>
      <c r="C310" s="118"/>
      <c r="D310" s="123"/>
      <c r="E310" s="123"/>
      <c r="F310" s="93">
        <f t="shared" si="15"/>
        <v>0</v>
      </c>
      <c r="G310" s="123">
        <v>3.34</v>
      </c>
      <c r="H310" s="93">
        <f t="shared" si="14"/>
        <v>3.34</v>
      </c>
      <c r="I310" s="211" t="s">
        <v>796</v>
      </c>
    </row>
    <row r="311" spans="1:9" s="191" customFormat="1" ht="30.95" customHeight="1">
      <c r="A311" s="551" t="s">
        <v>107</v>
      </c>
      <c r="B311" s="93" t="s">
        <v>81</v>
      </c>
      <c r="C311" s="118">
        <f>C312+C313+C318+C322</f>
        <v>219.1</v>
      </c>
      <c r="D311" s="118">
        <f>D312+D313+D318+D322</f>
        <v>54.009008000000001</v>
      </c>
      <c r="E311" s="118">
        <f>E312+E313+E318+E322</f>
        <v>171.62</v>
      </c>
      <c r="F311" s="93">
        <f t="shared" si="15"/>
        <v>444.72900800000002</v>
      </c>
      <c r="G311" s="118">
        <f>G312+G313+G318+G322</f>
        <v>4.3</v>
      </c>
      <c r="H311" s="93">
        <f t="shared" si="14"/>
        <v>449.02900799999998</v>
      </c>
      <c r="I311" s="210"/>
    </row>
    <row r="312" spans="1:9" s="191" customFormat="1" ht="38.1" customHeight="1">
      <c r="A312" s="552"/>
      <c r="B312" s="120" t="s">
        <v>253</v>
      </c>
      <c r="C312" s="118">
        <v>93.48</v>
      </c>
      <c r="D312" s="123">
        <v>34.009008000000001</v>
      </c>
      <c r="E312" s="123"/>
      <c r="F312" s="93">
        <f t="shared" si="15"/>
        <v>127.489008</v>
      </c>
      <c r="G312" s="123"/>
      <c r="H312" s="93">
        <f t="shared" si="14"/>
        <v>127.489008</v>
      </c>
      <c r="I312" s="211" t="s">
        <v>941</v>
      </c>
    </row>
    <row r="313" spans="1:9" s="191" customFormat="1" ht="18.75" customHeight="1">
      <c r="A313" s="552"/>
      <c r="B313" s="120" t="s">
        <v>783</v>
      </c>
      <c r="C313" s="118">
        <f>SUM(C314:C316)</f>
        <v>25.62</v>
      </c>
      <c r="D313" s="123"/>
      <c r="E313" s="123"/>
      <c r="F313" s="93">
        <f t="shared" si="15"/>
        <v>25.62</v>
      </c>
      <c r="G313" s="123"/>
      <c r="H313" s="93">
        <f t="shared" si="14"/>
        <v>25.62</v>
      </c>
      <c r="I313" s="210"/>
    </row>
    <row r="314" spans="1:9" s="191" customFormat="1" ht="43.5" customHeight="1">
      <c r="A314" s="552"/>
      <c r="B314" s="119" t="s">
        <v>256</v>
      </c>
      <c r="C314" s="118">
        <v>2.4</v>
      </c>
      <c r="D314" s="123"/>
      <c r="E314" s="123"/>
      <c r="F314" s="93">
        <f t="shared" si="15"/>
        <v>2.4</v>
      </c>
      <c r="G314" s="123"/>
      <c r="H314" s="93">
        <f t="shared" si="14"/>
        <v>2.4</v>
      </c>
      <c r="I314" s="210"/>
    </row>
    <row r="315" spans="1:9" s="191" customFormat="1" ht="30.95" customHeight="1">
      <c r="A315" s="552"/>
      <c r="B315" s="119" t="s">
        <v>257</v>
      </c>
      <c r="C315" s="118">
        <v>8.2200000000000006</v>
      </c>
      <c r="D315" s="123"/>
      <c r="E315" s="123"/>
      <c r="F315" s="93">
        <f t="shared" si="15"/>
        <v>8.2200000000000006</v>
      </c>
      <c r="G315" s="123"/>
      <c r="H315" s="93">
        <f t="shared" si="14"/>
        <v>8.2200000000000006</v>
      </c>
      <c r="I315" s="210"/>
    </row>
    <row r="316" spans="1:9" s="191" customFormat="1" ht="30.95" customHeight="1">
      <c r="A316" s="552"/>
      <c r="B316" s="119" t="s">
        <v>784</v>
      </c>
      <c r="C316" s="122">
        <f>SUM(C317:C317)</f>
        <v>15</v>
      </c>
      <c r="D316" s="123"/>
      <c r="E316" s="123"/>
      <c r="F316" s="93">
        <f t="shared" si="15"/>
        <v>15</v>
      </c>
      <c r="G316" s="123"/>
      <c r="H316" s="93">
        <f t="shared" si="14"/>
        <v>15</v>
      </c>
      <c r="I316" s="210"/>
    </row>
    <row r="317" spans="1:9" s="191" customFormat="1" ht="30.95" customHeight="1">
      <c r="A317" s="552"/>
      <c r="B317" s="134" t="s">
        <v>942</v>
      </c>
      <c r="C317" s="122">
        <v>15</v>
      </c>
      <c r="D317" s="123"/>
      <c r="E317" s="123"/>
      <c r="F317" s="93">
        <f t="shared" si="15"/>
        <v>15</v>
      </c>
      <c r="G317" s="123"/>
      <c r="H317" s="93">
        <f t="shared" si="14"/>
        <v>15</v>
      </c>
      <c r="I317" s="210"/>
    </row>
    <row r="318" spans="1:9" s="191" customFormat="1" ht="18" customHeight="1">
      <c r="A318" s="552"/>
      <c r="B318" s="119" t="s">
        <v>258</v>
      </c>
      <c r="C318" s="122">
        <f>SUM(C319:C321)</f>
        <v>100</v>
      </c>
      <c r="D318" s="122">
        <f>SUM(D319:D321)</f>
        <v>20</v>
      </c>
      <c r="E318" s="122">
        <f>SUM(E319:E321)</f>
        <v>0</v>
      </c>
      <c r="F318" s="122">
        <f>SUM(F319:F321)</f>
        <v>120</v>
      </c>
      <c r="G318" s="122">
        <f>SUM(G319:G322)</f>
        <v>4.3</v>
      </c>
      <c r="H318" s="93">
        <f t="shared" si="14"/>
        <v>124.3</v>
      </c>
      <c r="I318" s="210"/>
    </row>
    <row r="319" spans="1:9" s="191" customFormat="1" ht="20.100000000000001" customHeight="1">
      <c r="A319" s="552"/>
      <c r="B319" s="119" t="s">
        <v>391</v>
      </c>
      <c r="C319" s="122">
        <v>100</v>
      </c>
      <c r="D319" s="123"/>
      <c r="E319" s="123"/>
      <c r="F319" s="93">
        <f t="shared" ref="F319:F348" si="16">C319+D319+E319</f>
        <v>100</v>
      </c>
      <c r="G319" s="123"/>
      <c r="H319" s="93">
        <f t="shared" si="14"/>
        <v>100</v>
      </c>
      <c r="I319" s="210"/>
    </row>
    <row r="320" spans="1:9" s="191" customFormat="1" ht="24" customHeight="1">
      <c r="A320" s="552"/>
      <c r="B320" s="119" t="s">
        <v>346</v>
      </c>
      <c r="C320" s="122"/>
      <c r="D320" s="123">
        <v>20</v>
      </c>
      <c r="E320" s="123"/>
      <c r="F320" s="93">
        <f t="shared" si="16"/>
        <v>20</v>
      </c>
      <c r="G320" s="123"/>
      <c r="H320" s="93">
        <f t="shared" si="14"/>
        <v>20</v>
      </c>
      <c r="I320" s="211" t="s">
        <v>842</v>
      </c>
    </row>
    <row r="321" spans="1:9" s="191" customFormat="1" ht="33" customHeight="1">
      <c r="A321" s="552"/>
      <c r="B321" s="119" t="s">
        <v>810</v>
      </c>
      <c r="C321" s="122"/>
      <c r="D321" s="123"/>
      <c r="E321" s="123"/>
      <c r="F321" s="93">
        <f t="shared" si="16"/>
        <v>0</v>
      </c>
      <c r="G321" s="123">
        <v>4.3</v>
      </c>
      <c r="H321" s="93">
        <f t="shared" si="14"/>
        <v>4.3</v>
      </c>
      <c r="I321" s="211" t="s">
        <v>796</v>
      </c>
    </row>
    <row r="322" spans="1:9" s="191" customFormat="1" ht="30.95" customHeight="1">
      <c r="A322" s="555"/>
      <c r="B322" s="119" t="s">
        <v>317</v>
      </c>
      <c r="C322" s="122"/>
      <c r="D322" s="123"/>
      <c r="E322" s="123">
        <v>171.62</v>
      </c>
      <c r="F322" s="93">
        <f t="shared" si="16"/>
        <v>171.62</v>
      </c>
      <c r="G322" s="123"/>
      <c r="H322" s="93">
        <f t="shared" si="14"/>
        <v>171.62</v>
      </c>
      <c r="I322" s="211" t="s">
        <v>943</v>
      </c>
    </row>
    <row r="323" spans="1:9" s="191" customFormat="1" ht="24.95" customHeight="1">
      <c r="A323" s="550" t="s">
        <v>109</v>
      </c>
      <c r="B323" s="93" t="s">
        <v>81</v>
      </c>
      <c r="C323" s="118">
        <f>C324+C325+C335</f>
        <v>488.50490000000002</v>
      </c>
      <c r="D323" s="118">
        <f>D324+D325+D335</f>
        <v>171.401757</v>
      </c>
      <c r="E323" s="118">
        <f>E324+E325+E335</f>
        <v>0</v>
      </c>
      <c r="F323" s="93">
        <f t="shared" si="16"/>
        <v>659.906657</v>
      </c>
      <c r="G323" s="118">
        <f>G324+G325+G335</f>
        <v>82.09</v>
      </c>
      <c r="H323" s="93">
        <f t="shared" si="14"/>
        <v>741.99665700000003</v>
      </c>
      <c r="I323" s="210"/>
    </row>
    <row r="324" spans="1:9" s="191" customFormat="1" ht="36" customHeight="1">
      <c r="A324" s="550"/>
      <c r="B324" s="120" t="s">
        <v>253</v>
      </c>
      <c r="C324" s="118">
        <v>269.95999999999998</v>
      </c>
      <c r="D324" s="123">
        <v>78.621757000000002</v>
      </c>
      <c r="E324" s="123"/>
      <c r="F324" s="93">
        <f t="shared" si="16"/>
        <v>348.58175699999998</v>
      </c>
      <c r="G324" s="123"/>
      <c r="H324" s="93">
        <f t="shared" si="14"/>
        <v>348.58175699999998</v>
      </c>
      <c r="I324" s="211" t="s">
        <v>944</v>
      </c>
    </row>
    <row r="325" spans="1:9" s="191" customFormat="1" ht="18.75" customHeight="1">
      <c r="A325" s="550"/>
      <c r="B325" s="120" t="s">
        <v>783</v>
      </c>
      <c r="C325" s="118">
        <f>SUM(C326:C328)</f>
        <v>83.2</v>
      </c>
      <c r="D325" s="123"/>
      <c r="E325" s="123"/>
      <c r="F325" s="93">
        <f t="shared" si="16"/>
        <v>83.2</v>
      </c>
      <c r="G325" s="123"/>
      <c r="H325" s="93">
        <f t="shared" si="14"/>
        <v>83.2</v>
      </c>
      <c r="I325" s="210"/>
    </row>
    <row r="326" spans="1:9" s="191" customFormat="1" ht="30" customHeight="1">
      <c r="A326" s="550"/>
      <c r="B326" s="119" t="s">
        <v>256</v>
      </c>
      <c r="C326" s="118">
        <v>19.2</v>
      </c>
      <c r="D326" s="123"/>
      <c r="E326" s="123"/>
      <c r="F326" s="93">
        <f t="shared" si="16"/>
        <v>19.2</v>
      </c>
      <c r="G326" s="123"/>
      <c r="H326" s="93">
        <f t="shared" si="14"/>
        <v>19.2</v>
      </c>
      <c r="I326" s="210"/>
    </row>
    <row r="327" spans="1:9" s="191" customFormat="1" ht="34.5" customHeight="1">
      <c r="A327" s="550"/>
      <c r="B327" s="119" t="s">
        <v>257</v>
      </c>
      <c r="C327" s="118">
        <v>18</v>
      </c>
      <c r="D327" s="123"/>
      <c r="E327" s="123"/>
      <c r="F327" s="93">
        <f t="shared" si="16"/>
        <v>18</v>
      </c>
      <c r="G327" s="123"/>
      <c r="H327" s="93">
        <f t="shared" si="14"/>
        <v>18</v>
      </c>
      <c r="I327" s="210"/>
    </row>
    <row r="328" spans="1:9" s="191" customFormat="1" ht="37.5" customHeight="1">
      <c r="A328" s="550"/>
      <c r="B328" s="119" t="s">
        <v>784</v>
      </c>
      <c r="C328" s="122">
        <f>SUM(C329:C334)</f>
        <v>46</v>
      </c>
      <c r="D328" s="123"/>
      <c r="E328" s="123"/>
      <c r="F328" s="93">
        <f t="shared" si="16"/>
        <v>46</v>
      </c>
      <c r="G328" s="123"/>
      <c r="H328" s="93">
        <f t="shared" si="14"/>
        <v>46</v>
      </c>
      <c r="I328" s="210"/>
    </row>
    <row r="329" spans="1:9" s="191" customFormat="1" ht="27.95" customHeight="1">
      <c r="A329" s="550"/>
      <c r="B329" s="134" t="s">
        <v>945</v>
      </c>
      <c r="C329" s="122">
        <v>15</v>
      </c>
      <c r="D329" s="123"/>
      <c r="E329" s="123"/>
      <c r="F329" s="93">
        <f t="shared" si="16"/>
        <v>15</v>
      </c>
      <c r="G329" s="123"/>
      <c r="H329" s="93">
        <f t="shared" si="14"/>
        <v>15</v>
      </c>
      <c r="I329" s="210"/>
    </row>
    <row r="330" spans="1:9" s="191" customFormat="1" ht="39.75" customHeight="1">
      <c r="A330" s="550"/>
      <c r="B330" s="134" t="s">
        <v>946</v>
      </c>
      <c r="C330" s="122">
        <v>15</v>
      </c>
      <c r="D330" s="123"/>
      <c r="E330" s="123"/>
      <c r="F330" s="93">
        <f t="shared" si="16"/>
        <v>15</v>
      </c>
      <c r="G330" s="123"/>
      <c r="H330" s="93">
        <f t="shared" si="14"/>
        <v>15</v>
      </c>
      <c r="I330" s="210"/>
    </row>
    <row r="331" spans="1:9" s="191" customFormat="1" ht="33.75" customHeight="1">
      <c r="A331" s="550"/>
      <c r="B331" s="134" t="s">
        <v>947</v>
      </c>
      <c r="C331" s="122">
        <v>5</v>
      </c>
      <c r="D331" s="123"/>
      <c r="E331" s="123"/>
      <c r="F331" s="93">
        <f t="shared" si="16"/>
        <v>5</v>
      </c>
      <c r="G331" s="123"/>
      <c r="H331" s="93">
        <f t="shared" si="14"/>
        <v>5</v>
      </c>
      <c r="I331" s="210"/>
    </row>
    <row r="332" spans="1:9" s="191" customFormat="1" ht="45" customHeight="1">
      <c r="A332" s="550"/>
      <c r="B332" s="134" t="s">
        <v>948</v>
      </c>
      <c r="C332" s="122">
        <v>5</v>
      </c>
      <c r="D332" s="123"/>
      <c r="E332" s="123"/>
      <c r="F332" s="93">
        <f t="shared" si="16"/>
        <v>5</v>
      </c>
      <c r="G332" s="123"/>
      <c r="H332" s="93">
        <f t="shared" si="14"/>
        <v>5</v>
      </c>
      <c r="I332" s="210"/>
    </row>
    <row r="333" spans="1:9" s="191" customFormat="1" ht="48.95" customHeight="1">
      <c r="A333" s="551" t="s">
        <v>109</v>
      </c>
      <c r="B333" s="134" t="s">
        <v>949</v>
      </c>
      <c r="C333" s="122">
        <v>4</v>
      </c>
      <c r="D333" s="123"/>
      <c r="E333" s="123"/>
      <c r="F333" s="93">
        <f t="shared" si="16"/>
        <v>4</v>
      </c>
      <c r="G333" s="123"/>
      <c r="H333" s="93">
        <f t="shared" si="14"/>
        <v>4</v>
      </c>
      <c r="I333" s="210"/>
    </row>
    <row r="334" spans="1:9" s="191" customFormat="1" ht="48.95" customHeight="1">
      <c r="A334" s="552"/>
      <c r="B334" s="120" t="s">
        <v>950</v>
      </c>
      <c r="C334" s="118">
        <v>2</v>
      </c>
      <c r="D334" s="123"/>
      <c r="E334" s="123"/>
      <c r="F334" s="93">
        <f t="shared" si="16"/>
        <v>2</v>
      </c>
      <c r="G334" s="123"/>
      <c r="H334" s="93">
        <f t="shared" si="14"/>
        <v>2</v>
      </c>
      <c r="I334" s="210"/>
    </row>
    <row r="335" spans="1:9" s="191" customFormat="1" ht="48.95" customHeight="1">
      <c r="A335" s="552"/>
      <c r="B335" s="119" t="s">
        <v>258</v>
      </c>
      <c r="C335" s="118">
        <f>SUM(C336:C342)</f>
        <v>135.3449</v>
      </c>
      <c r="D335" s="118">
        <f>SUM(D336:D342)</f>
        <v>92.78</v>
      </c>
      <c r="E335" s="118">
        <f>SUM(E336:E342)</f>
        <v>0</v>
      </c>
      <c r="F335" s="93">
        <f t="shared" si="16"/>
        <v>228.1249</v>
      </c>
      <c r="G335" s="118">
        <f>SUM(G336:G342)</f>
        <v>82.09</v>
      </c>
      <c r="H335" s="93">
        <f t="shared" si="14"/>
        <v>310.2149</v>
      </c>
      <c r="I335" s="210"/>
    </row>
    <row r="336" spans="1:9" s="191" customFormat="1" ht="30.75" customHeight="1">
      <c r="A336" s="552"/>
      <c r="B336" s="119" t="s">
        <v>951</v>
      </c>
      <c r="C336" s="118">
        <v>129</v>
      </c>
      <c r="D336" s="123"/>
      <c r="E336" s="123"/>
      <c r="F336" s="93">
        <f t="shared" si="16"/>
        <v>129</v>
      </c>
      <c r="G336" s="123"/>
      <c r="H336" s="93">
        <f t="shared" si="14"/>
        <v>129</v>
      </c>
      <c r="I336" s="210"/>
    </row>
    <row r="337" spans="1:246" s="191" customFormat="1" ht="30.75" customHeight="1">
      <c r="A337" s="552"/>
      <c r="B337" s="119" t="s">
        <v>952</v>
      </c>
      <c r="C337" s="118">
        <v>6.3449</v>
      </c>
      <c r="D337" s="123"/>
      <c r="E337" s="123"/>
      <c r="F337" s="93">
        <f t="shared" si="16"/>
        <v>6.3449</v>
      </c>
      <c r="G337" s="123"/>
      <c r="H337" s="93">
        <f t="shared" si="14"/>
        <v>6.3449</v>
      </c>
      <c r="I337" s="210"/>
    </row>
    <row r="338" spans="1:246" s="191" customFormat="1" ht="30.75" customHeight="1">
      <c r="A338" s="552"/>
      <c r="B338" s="119" t="s">
        <v>307</v>
      </c>
      <c r="C338" s="118"/>
      <c r="D338" s="204">
        <f>83.3+9+0.48</f>
        <v>92.78</v>
      </c>
      <c r="E338" s="123"/>
      <c r="F338" s="93">
        <f t="shared" si="16"/>
        <v>92.78</v>
      </c>
      <c r="G338" s="204"/>
      <c r="H338" s="93">
        <f t="shared" si="14"/>
        <v>92.78</v>
      </c>
      <c r="I338" s="211" t="s">
        <v>842</v>
      </c>
    </row>
    <row r="339" spans="1:246" s="191" customFormat="1" ht="30.75" customHeight="1">
      <c r="A339" s="552"/>
      <c r="B339" s="119" t="s">
        <v>834</v>
      </c>
      <c r="C339" s="118"/>
      <c r="D339" s="123"/>
      <c r="E339" s="123"/>
      <c r="F339" s="93">
        <f t="shared" si="16"/>
        <v>0</v>
      </c>
      <c r="G339" s="204">
        <v>14.84</v>
      </c>
      <c r="H339" s="93">
        <f t="shared" si="14"/>
        <v>14.84</v>
      </c>
      <c r="I339" s="211" t="s">
        <v>796</v>
      </c>
    </row>
    <row r="340" spans="1:246" s="191" customFormat="1" ht="30.75" customHeight="1">
      <c r="A340" s="553"/>
      <c r="B340" s="119" t="s">
        <v>531</v>
      </c>
      <c r="C340" s="118"/>
      <c r="D340" s="123"/>
      <c r="E340" s="123"/>
      <c r="F340" s="93">
        <f t="shared" si="16"/>
        <v>0</v>
      </c>
      <c r="G340" s="123">
        <v>51</v>
      </c>
      <c r="H340" s="93">
        <f t="shared" si="14"/>
        <v>51</v>
      </c>
      <c r="I340" s="211" t="s">
        <v>953</v>
      </c>
      <c r="J340" s="189"/>
      <c r="K340" s="189"/>
      <c r="L340" s="189"/>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c r="BM340" s="189"/>
      <c r="BN340" s="189"/>
      <c r="BO340" s="189"/>
      <c r="BP340" s="189"/>
      <c r="BQ340" s="189"/>
      <c r="BR340" s="189"/>
      <c r="BS340" s="189"/>
      <c r="BT340" s="189"/>
      <c r="BU340" s="189"/>
      <c r="BV340" s="189"/>
      <c r="BW340" s="189"/>
      <c r="BX340" s="189"/>
      <c r="BY340" s="189"/>
      <c r="BZ340" s="189"/>
      <c r="CA340" s="189"/>
      <c r="CB340" s="189"/>
      <c r="CC340" s="189"/>
      <c r="CD340" s="189"/>
      <c r="CE340" s="189"/>
      <c r="CF340" s="189"/>
      <c r="CG340" s="189"/>
      <c r="CH340" s="189"/>
      <c r="CI340" s="189"/>
      <c r="CJ340" s="189"/>
      <c r="CK340" s="189"/>
      <c r="CL340" s="189"/>
      <c r="CM340" s="189"/>
      <c r="CN340" s="189"/>
      <c r="CO340" s="189"/>
      <c r="CP340" s="189"/>
      <c r="CQ340" s="189"/>
      <c r="CR340" s="189"/>
      <c r="CS340" s="189"/>
      <c r="CT340" s="189"/>
      <c r="CU340" s="189"/>
      <c r="CV340" s="189"/>
      <c r="CW340" s="189"/>
      <c r="CX340" s="189"/>
      <c r="CY340" s="189"/>
      <c r="CZ340" s="189"/>
      <c r="DA340" s="189"/>
      <c r="DB340" s="189"/>
      <c r="DC340" s="189"/>
      <c r="DD340" s="189"/>
      <c r="DE340" s="189"/>
      <c r="DF340" s="189"/>
      <c r="DG340" s="189"/>
      <c r="DH340" s="189"/>
      <c r="DI340" s="189"/>
      <c r="DJ340" s="189"/>
      <c r="DK340" s="189"/>
      <c r="DL340" s="189"/>
      <c r="DM340" s="189"/>
      <c r="DN340" s="189"/>
      <c r="DO340" s="189"/>
      <c r="DP340" s="189"/>
      <c r="DQ340" s="189"/>
      <c r="DR340" s="189"/>
      <c r="DS340" s="189"/>
      <c r="DT340" s="189"/>
      <c r="DU340" s="189"/>
      <c r="DV340" s="189"/>
      <c r="DW340" s="189"/>
      <c r="DX340" s="189"/>
      <c r="DY340" s="189"/>
      <c r="DZ340" s="189"/>
      <c r="EA340" s="189"/>
      <c r="EB340" s="189"/>
      <c r="EC340" s="189"/>
      <c r="ED340" s="189"/>
      <c r="EE340" s="189"/>
      <c r="EF340" s="189"/>
      <c r="EG340" s="189"/>
      <c r="EH340" s="189"/>
      <c r="EI340" s="189"/>
      <c r="EJ340" s="189"/>
      <c r="EK340" s="189"/>
      <c r="EL340" s="189"/>
      <c r="EM340" s="189"/>
      <c r="EN340" s="189"/>
      <c r="EO340" s="189"/>
      <c r="EP340" s="189"/>
      <c r="EQ340" s="189"/>
      <c r="ER340" s="189"/>
      <c r="ES340" s="189"/>
      <c r="ET340" s="189"/>
      <c r="EU340" s="189"/>
      <c r="EV340" s="189"/>
      <c r="EW340" s="189"/>
      <c r="EX340" s="189"/>
      <c r="EY340" s="189"/>
      <c r="EZ340" s="189"/>
      <c r="FA340" s="189"/>
      <c r="FB340" s="189"/>
      <c r="FC340" s="189"/>
      <c r="FD340" s="189"/>
      <c r="FE340" s="189"/>
      <c r="FF340" s="189"/>
      <c r="FG340" s="189"/>
      <c r="FH340" s="189"/>
      <c r="FI340" s="189"/>
      <c r="FJ340" s="189"/>
      <c r="FK340" s="189"/>
      <c r="FL340" s="189"/>
      <c r="FM340" s="189"/>
      <c r="FN340" s="189"/>
      <c r="FO340" s="189"/>
      <c r="FP340" s="189"/>
      <c r="FQ340" s="189"/>
      <c r="FR340" s="189"/>
      <c r="FS340" s="189"/>
      <c r="FT340" s="189"/>
      <c r="FU340" s="189"/>
      <c r="FV340" s="189"/>
      <c r="FW340" s="189"/>
      <c r="FX340" s="189"/>
      <c r="FY340" s="189"/>
      <c r="FZ340" s="189"/>
      <c r="GA340" s="189"/>
      <c r="GB340" s="189"/>
      <c r="GC340" s="189"/>
      <c r="GD340" s="189"/>
      <c r="GE340" s="189"/>
      <c r="GF340" s="189"/>
      <c r="GG340" s="189"/>
      <c r="GH340" s="189"/>
      <c r="GI340" s="189"/>
      <c r="GJ340" s="189"/>
      <c r="GK340" s="189"/>
      <c r="GL340" s="189"/>
      <c r="GM340" s="189"/>
      <c r="GN340" s="189"/>
      <c r="GO340" s="189"/>
      <c r="GP340" s="189"/>
      <c r="GQ340" s="189"/>
      <c r="GR340" s="189"/>
      <c r="GS340" s="189"/>
      <c r="GT340" s="189"/>
      <c r="GU340" s="189"/>
      <c r="GV340" s="189"/>
      <c r="GW340" s="189"/>
      <c r="GX340" s="189"/>
      <c r="GY340" s="189"/>
      <c r="GZ340" s="189"/>
      <c r="HA340" s="189"/>
      <c r="HB340" s="189"/>
      <c r="HC340" s="189"/>
      <c r="HD340" s="189"/>
      <c r="HE340" s="189"/>
      <c r="HF340" s="189"/>
      <c r="HG340" s="189"/>
      <c r="HH340" s="189"/>
      <c r="HI340" s="189"/>
      <c r="HJ340" s="189"/>
      <c r="HK340" s="189"/>
      <c r="HL340" s="189"/>
      <c r="HM340" s="189"/>
      <c r="HN340" s="189"/>
      <c r="HO340" s="189"/>
      <c r="HP340" s="189"/>
      <c r="HQ340" s="189"/>
      <c r="HR340" s="189"/>
      <c r="HS340" s="189"/>
      <c r="HT340" s="189"/>
      <c r="HU340" s="189"/>
      <c r="HV340" s="189"/>
      <c r="HW340" s="189"/>
      <c r="HX340" s="189"/>
      <c r="HY340" s="189"/>
      <c r="HZ340" s="189"/>
      <c r="IA340" s="189"/>
      <c r="IB340" s="189"/>
      <c r="IC340" s="189"/>
      <c r="ID340" s="189"/>
      <c r="IE340" s="189"/>
      <c r="IF340" s="189"/>
      <c r="IG340" s="189"/>
      <c r="IH340" s="189"/>
      <c r="II340" s="189"/>
      <c r="IJ340" s="189"/>
      <c r="IK340" s="189"/>
      <c r="IL340" s="189"/>
    </row>
    <row r="341" spans="1:246" s="191" customFormat="1" ht="30.75" customHeight="1">
      <c r="A341" s="553"/>
      <c r="B341" s="119" t="s">
        <v>954</v>
      </c>
      <c r="C341" s="118"/>
      <c r="D341" s="123"/>
      <c r="E341" s="123"/>
      <c r="F341" s="93">
        <f t="shared" si="16"/>
        <v>0</v>
      </c>
      <c r="G341" s="123">
        <v>1.25</v>
      </c>
      <c r="H341" s="93">
        <f t="shared" si="14"/>
        <v>1.25</v>
      </c>
      <c r="I341" s="211"/>
      <c r="J341" s="189"/>
      <c r="K341" s="189"/>
      <c r="L341" s="189"/>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189"/>
      <c r="BU341" s="189"/>
      <c r="BV341" s="189"/>
      <c r="BW341" s="189"/>
      <c r="BX341" s="189"/>
      <c r="BY341" s="189"/>
      <c r="BZ341" s="189"/>
      <c r="CA341" s="189"/>
      <c r="CB341" s="189"/>
      <c r="CC341" s="189"/>
      <c r="CD341" s="189"/>
      <c r="CE341" s="189"/>
      <c r="CF341" s="189"/>
      <c r="CG341" s="189"/>
      <c r="CH341" s="189"/>
      <c r="CI341" s="189"/>
      <c r="CJ341" s="189"/>
      <c r="CK341" s="189"/>
      <c r="CL341" s="189"/>
      <c r="CM341" s="189"/>
      <c r="CN341" s="189"/>
      <c r="CO341" s="189"/>
      <c r="CP341" s="189"/>
      <c r="CQ341" s="189"/>
      <c r="CR341" s="189"/>
      <c r="CS341" s="189"/>
      <c r="CT341" s="189"/>
      <c r="CU341" s="189"/>
      <c r="CV341" s="189"/>
      <c r="CW341" s="189"/>
      <c r="CX341" s="189"/>
      <c r="CY341" s="189"/>
      <c r="CZ341" s="189"/>
      <c r="DA341" s="189"/>
      <c r="DB341" s="189"/>
      <c r="DC341" s="189"/>
      <c r="DD341" s="189"/>
      <c r="DE341" s="189"/>
      <c r="DF341" s="189"/>
      <c r="DG341" s="189"/>
      <c r="DH341" s="189"/>
      <c r="DI341" s="189"/>
      <c r="DJ341" s="189"/>
      <c r="DK341" s="189"/>
      <c r="DL341" s="189"/>
      <c r="DM341" s="189"/>
      <c r="DN341" s="189"/>
      <c r="DO341" s="189"/>
      <c r="DP341" s="189"/>
      <c r="DQ341" s="189"/>
      <c r="DR341" s="189"/>
      <c r="DS341" s="189"/>
      <c r="DT341" s="189"/>
      <c r="DU341" s="189"/>
      <c r="DV341" s="189"/>
      <c r="DW341" s="189"/>
      <c r="DX341" s="189"/>
      <c r="DY341" s="189"/>
      <c r="DZ341" s="189"/>
      <c r="EA341" s="189"/>
      <c r="EB341" s="189"/>
      <c r="EC341" s="189"/>
      <c r="ED341" s="189"/>
      <c r="EE341" s="189"/>
      <c r="EF341" s="189"/>
      <c r="EG341" s="189"/>
      <c r="EH341" s="189"/>
      <c r="EI341" s="189"/>
      <c r="EJ341" s="189"/>
      <c r="EK341" s="189"/>
      <c r="EL341" s="189"/>
      <c r="EM341" s="189"/>
      <c r="EN341" s="189"/>
      <c r="EO341" s="189"/>
      <c r="EP341" s="189"/>
      <c r="EQ341" s="189"/>
      <c r="ER341" s="189"/>
      <c r="ES341" s="189"/>
      <c r="ET341" s="189"/>
      <c r="EU341" s="189"/>
      <c r="EV341" s="189"/>
      <c r="EW341" s="189"/>
      <c r="EX341" s="189"/>
      <c r="EY341" s="189"/>
      <c r="EZ341" s="189"/>
      <c r="FA341" s="189"/>
      <c r="FB341" s="189"/>
      <c r="FC341" s="189"/>
      <c r="FD341" s="189"/>
      <c r="FE341" s="189"/>
      <c r="FF341" s="189"/>
      <c r="FG341" s="189"/>
      <c r="FH341" s="189"/>
      <c r="FI341" s="189"/>
      <c r="FJ341" s="189"/>
      <c r="FK341" s="189"/>
      <c r="FL341" s="189"/>
      <c r="FM341" s="189"/>
      <c r="FN341" s="189"/>
      <c r="FO341" s="189"/>
      <c r="FP341" s="189"/>
      <c r="FQ341" s="189"/>
      <c r="FR341" s="189"/>
      <c r="FS341" s="189"/>
      <c r="FT341" s="189"/>
      <c r="FU341" s="189"/>
      <c r="FV341" s="189"/>
      <c r="FW341" s="189"/>
      <c r="FX341" s="189"/>
      <c r="FY341" s="189"/>
      <c r="FZ341" s="189"/>
      <c r="GA341" s="189"/>
      <c r="GB341" s="189"/>
      <c r="GC341" s="189"/>
      <c r="GD341" s="189"/>
      <c r="GE341" s="189"/>
      <c r="GF341" s="189"/>
      <c r="GG341" s="189"/>
      <c r="GH341" s="189"/>
      <c r="GI341" s="189"/>
      <c r="GJ341" s="189"/>
      <c r="GK341" s="189"/>
      <c r="GL341" s="189"/>
      <c r="GM341" s="189"/>
      <c r="GN341" s="189"/>
      <c r="GO341" s="189"/>
      <c r="GP341" s="189"/>
      <c r="GQ341" s="189"/>
      <c r="GR341" s="189"/>
      <c r="GS341" s="189"/>
      <c r="GT341" s="189"/>
      <c r="GU341" s="189"/>
      <c r="GV341" s="189"/>
      <c r="GW341" s="189"/>
      <c r="GX341" s="189"/>
      <c r="GY341" s="189"/>
      <c r="GZ341" s="189"/>
      <c r="HA341" s="189"/>
      <c r="HB341" s="189"/>
      <c r="HC341" s="189"/>
      <c r="HD341" s="189"/>
      <c r="HE341" s="189"/>
      <c r="HF341" s="189"/>
      <c r="HG341" s="189"/>
      <c r="HH341" s="189"/>
      <c r="HI341" s="189"/>
      <c r="HJ341" s="189"/>
      <c r="HK341" s="189"/>
      <c r="HL341" s="189"/>
      <c r="HM341" s="189"/>
      <c r="HN341" s="189"/>
      <c r="HO341" s="189"/>
      <c r="HP341" s="189"/>
      <c r="HQ341" s="189"/>
      <c r="HR341" s="189"/>
      <c r="HS341" s="189"/>
      <c r="HT341" s="189"/>
      <c r="HU341" s="189"/>
      <c r="HV341" s="189"/>
      <c r="HW341" s="189"/>
      <c r="HX341" s="189"/>
      <c r="HY341" s="189"/>
      <c r="HZ341" s="189"/>
      <c r="IA341" s="189"/>
      <c r="IB341" s="189"/>
      <c r="IC341" s="189"/>
      <c r="ID341" s="189"/>
      <c r="IE341" s="189"/>
      <c r="IF341" s="189"/>
      <c r="IG341" s="189"/>
      <c r="IH341" s="189"/>
      <c r="II341" s="189"/>
      <c r="IJ341" s="189"/>
      <c r="IK341" s="189"/>
      <c r="IL341" s="189"/>
    </row>
    <row r="342" spans="1:246" s="191" customFormat="1" ht="30.75" customHeight="1">
      <c r="A342" s="555"/>
      <c r="B342" s="119" t="s">
        <v>955</v>
      </c>
      <c r="C342" s="118"/>
      <c r="D342" s="123"/>
      <c r="E342" s="123"/>
      <c r="F342" s="93">
        <f t="shared" si="16"/>
        <v>0</v>
      </c>
      <c r="G342" s="123">
        <v>15</v>
      </c>
      <c r="H342" s="93">
        <f t="shared" si="14"/>
        <v>15</v>
      </c>
      <c r="I342" s="211" t="s">
        <v>956</v>
      </c>
    </row>
    <row r="343" spans="1:246" s="191" customFormat="1" ht="36.75" customHeight="1">
      <c r="A343" s="551" t="s">
        <v>957</v>
      </c>
      <c r="B343" s="93" t="s">
        <v>81</v>
      </c>
      <c r="C343" s="93">
        <f>C344+C347</f>
        <v>20</v>
      </c>
      <c r="D343" s="93">
        <f>D344+D347</f>
        <v>-17</v>
      </c>
      <c r="E343" s="93">
        <f>E344+E347</f>
        <v>0</v>
      </c>
      <c r="F343" s="93">
        <f t="shared" si="16"/>
        <v>3</v>
      </c>
      <c r="G343" s="123">
        <v>0</v>
      </c>
      <c r="H343" s="93">
        <f t="shared" ref="H343:H388" si="17">F343+G343</f>
        <v>3</v>
      </c>
      <c r="I343" s="210"/>
    </row>
    <row r="344" spans="1:246" s="191" customFormat="1" ht="18.75" customHeight="1">
      <c r="A344" s="552"/>
      <c r="B344" s="120" t="s">
        <v>958</v>
      </c>
      <c r="C344" s="118">
        <v>20</v>
      </c>
      <c r="D344" s="123">
        <v>-20</v>
      </c>
      <c r="E344" s="123"/>
      <c r="F344" s="93">
        <f t="shared" si="16"/>
        <v>0</v>
      </c>
      <c r="G344" s="123"/>
      <c r="H344" s="93">
        <f t="shared" si="17"/>
        <v>0</v>
      </c>
      <c r="I344" s="210"/>
    </row>
    <row r="345" spans="1:246" s="191" customFormat="1" ht="36.75" customHeight="1">
      <c r="A345" s="552"/>
      <c r="B345" s="119" t="s">
        <v>959</v>
      </c>
      <c r="C345" s="122">
        <v>20</v>
      </c>
      <c r="D345" s="123">
        <v>-20</v>
      </c>
      <c r="E345" s="123"/>
      <c r="F345" s="93">
        <f t="shared" si="16"/>
        <v>0</v>
      </c>
      <c r="G345" s="123"/>
      <c r="H345" s="93">
        <f t="shared" si="17"/>
        <v>0</v>
      </c>
      <c r="I345" s="210"/>
    </row>
    <row r="346" spans="1:246" s="191" customFormat="1" ht="36.75" customHeight="1">
      <c r="A346" s="552"/>
      <c r="B346" s="134" t="s">
        <v>960</v>
      </c>
      <c r="C346" s="122">
        <v>20</v>
      </c>
      <c r="D346" s="123">
        <v>-20</v>
      </c>
      <c r="E346" s="123"/>
      <c r="F346" s="93">
        <f t="shared" si="16"/>
        <v>0</v>
      </c>
      <c r="G346" s="123"/>
      <c r="H346" s="93">
        <f t="shared" si="17"/>
        <v>0</v>
      </c>
      <c r="I346" s="211"/>
    </row>
    <row r="347" spans="1:246" s="191" customFormat="1" ht="36.75" customHeight="1">
      <c r="A347" s="552"/>
      <c r="B347" s="119" t="s">
        <v>694</v>
      </c>
      <c r="C347" s="122">
        <f>C348</f>
        <v>0</v>
      </c>
      <c r="D347" s="122">
        <f>D348</f>
        <v>3</v>
      </c>
      <c r="E347" s="122">
        <f>E348</f>
        <v>0</v>
      </c>
      <c r="F347" s="93">
        <f t="shared" si="16"/>
        <v>3</v>
      </c>
      <c r="G347" s="122">
        <f>G348</f>
        <v>0</v>
      </c>
      <c r="H347" s="93">
        <f t="shared" si="17"/>
        <v>3</v>
      </c>
      <c r="I347" s="210"/>
    </row>
    <row r="348" spans="1:246" s="191" customFormat="1" ht="36.75" customHeight="1">
      <c r="A348" s="555"/>
      <c r="B348" s="134" t="s">
        <v>841</v>
      </c>
      <c r="C348" s="122"/>
      <c r="D348" s="123">
        <v>3</v>
      </c>
      <c r="E348" s="123"/>
      <c r="F348" s="93">
        <f t="shared" si="16"/>
        <v>3</v>
      </c>
      <c r="G348" s="123"/>
      <c r="H348" s="93">
        <f t="shared" si="17"/>
        <v>3</v>
      </c>
      <c r="I348" s="211" t="s">
        <v>842</v>
      </c>
    </row>
    <row r="349" spans="1:246" s="191" customFormat="1" ht="30.95" customHeight="1">
      <c r="A349" s="550" t="s">
        <v>220</v>
      </c>
      <c r="B349" s="93" t="s">
        <v>81</v>
      </c>
      <c r="C349" s="216">
        <f>C350+C351+C361+C389</f>
        <v>24448.11</v>
      </c>
      <c r="D349" s="216">
        <f>D350+D351+D361+D389</f>
        <v>7500.6210639999999</v>
      </c>
      <c r="E349" s="216">
        <f>E350+E351+E361+E389</f>
        <v>16472.29</v>
      </c>
      <c r="F349" s="216">
        <f>F350+F351+F361+F389</f>
        <v>48421.021064</v>
      </c>
      <c r="G349" s="216">
        <f>G350+G351+G361+G389</f>
        <v>1610.8184000000001</v>
      </c>
      <c r="H349" s="93">
        <f t="shared" si="17"/>
        <v>50031.839463999997</v>
      </c>
      <c r="I349" s="210"/>
    </row>
    <row r="350" spans="1:246" s="191" customFormat="1" ht="53.1" customHeight="1">
      <c r="A350" s="550"/>
      <c r="B350" s="219" t="s">
        <v>253</v>
      </c>
      <c r="C350" s="216">
        <v>17714.240000000002</v>
      </c>
      <c r="D350" s="123"/>
      <c r="E350" s="123"/>
      <c r="F350" s="93">
        <f t="shared" ref="F350:F389" si="18">C350+D350+E350</f>
        <v>17714.240000000002</v>
      </c>
      <c r="G350" s="123"/>
      <c r="H350" s="93">
        <f t="shared" si="17"/>
        <v>17714.240000000002</v>
      </c>
      <c r="I350" s="211" t="s">
        <v>961</v>
      </c>
    </row>
    <row r="351" spans="1:246" s="191" customFormat="1" ht="18.75" customHeight="1">
      <c r="A351" s="550"/>
      <c r="B351" s="219" t="s">
        <v>783</v>
      </c>
      <c r="C351" s="216">
        <f>C352+C353+C354</f>
        <v>135.72</v>
      </c>
      <c r="D351" s="123">
        <v>7464.3210639999998</v>
      </c>
      <c r="E351" s="123"/>
      <c r="F351" s="93">
        <f t="shared" si="18"/>
        <v>7600.041064</v>
      </c>
      <c r="G351" s="123"/>
      <c r="H351" s="93">
        <f t="shared" si="17"/>
        <v>7600.041064</v>
      </c>
      <c r="I351" s="210"/>
    </row>
    <row r="352" spans="1:246" s="191" customFormat="1" ht="33.950000000000003" customHeight="1">
      <c r="A352" s="550"/>
      <c r="B352" s="219" t="s">
        <v>256</v>
      </c>
      <c r="C352" s="216">
        <v>47.5</v>
      </c>
      <c r="D352" s="123"/>
      <c r="E352" s="123"/>
      <c r="F352" s="93">
        <f t="shared" si="18"/>
        <v>47.5</v>
      </c>
      <c r="G352" s="123"/>
      <c r="H352" s="93">
        <f t="shared" si="17"/>
        <v>47.5</v>
      </c>
      <c r="I352" s="210"/>
    </row>
    <row r="353" spans="1:9" s="191" customFormat="1" ht="38.25" customHeight="1">
      <c r="A353" s="550"/>
      <c r="B353" s="219" t="s">
        <v>257</v>
      </c>
      <c r="C353" s="216">
        <v>17.22</v>
      </c>
      <c r="D353" s="123"/>
      <c r="E353" s="123"/>
      <c r="F353" s="93">
        <f t="shared" si="18"/>
        <v>17.22</v>
      </c>
      <c r="G353" s="123"/>
      <c r="H353" s="93">
        <f t="shared" si="17"/>
        <v>17.22</v>
      </c>
      <c r="I353" s="210"/>
    </row>
    <row r="354" spans="1:9" s="191" customFormat="1" ht="30" customHeight="1">
      <c r="A354" s="550"/>
      <c r="B354" s="219" t="s">
        <v>784</v>
      </c>
      <c r="C354" s="123">
        <f>SUM(C355:C360)</f>
        <v>71</v>
      </c>
      <c r="D354" s="123"/>
      <c r="E354" s="123"/>
      <c r="F354" s="93">
        <f t="shared" si="18"/>
        <v>71</v>
      </c>
      <c r="G354" s="123"/>
      <c r="H354" s="93">
        <f t="shared" si="17"/>
        <v>71</v>
      </c>
      <c r="I354" s="210"/>
    </row>
    <row r="355" spans="1:9" s="191" customFormat="1" ht="30" customHeight="1">
      <c r="A355" s="550"/>
      <c r="B355" s="219" t="s">
        <v>962</v>
      </c>
      <c r="C355" s="123">
        <v>40</v>
      </c>
      <c r="D355" s="123"/>
      <c r="E355" s="123"/>
      <c r="F355" s="93">
        <f t="shared" si="18"/>
        <v>40</v>
      </c>
      <c r="G355" s="123"/>
      <c r="H355" s="93">
        <f t="shared" si="17"/>
        <v>40</v>
      </c>
      <c r="I355" s="210"/>
    </row>
    <row r="356" spans="1:9" s="191" customFormat="1" ht="30" customHeight="1">
      <c r="A356" s="550"/>
      <c r="B356" s="219" t="s">
        <v>963</v>
      </c>
      <c r="C356" s="123">
        <v>5</v>
      </c>
      <c r="D356" s="123"/>
      <c r="E356" s="123"/>
      <c r="F356" s="93">
        <f t="shared" si="18"/>
        <v>5</v>
      </c>
      <c r="G356" s="123"/>
      <c r="H356" s="93">
        <f t="shared" si="17"/>
        <v>5</v>
      </c>
      <c r="I356" s="210"/>
    </row>
    <row r="357" spans="1:9" s="191" customFormat="1" ht="30" customHeight="1">
      <c r="A357" s="550"/>
      <c r="B357" s="219" t="s">
        <v>964</v>
      </c>
      <c r="C357" s="123">
        <v>5</v>
      </c>
      <c r="D357" s="123"/>
      <c r="E357" s="123"/>
      <c r="F357" s="93">
        <f t="shared" si="18"/>
        <v>5</v>
      </c>
      <c r="G357" s="123"/>
      <c r="H357" s="93">
        <f t="shared" si="17"/>
        <v>5</v>
      </c>
      <c r="I357" s="210"/>
    </row>
    <row r="358" spans="1:9" s="191" customFormat="1" ht="39.950000000000003" customHeight="1">
      <c r="A358" s="550" t="s">
        <v>220</v>
      </c>
      <c r="B358" s="219" t="s">
        <v>965</v>
      </c>
      <c r="C358" s="123">
        <v>10</v>
      </c>
      <c r="D358" s="123"/>
      <c r="E358" s="123"/>
      <c r="F358" s="93">
        <f t="shared" si="18"/>
        <v>10</v>
      </c>
      <c r="G358" s="123"/>
      <c r="H358" s="93">
        <f t="shared" si="17"/>
        <v>10</v>
      </c>
      <c r="I358" s="210"/>
    </row>
    <row r="359" spans="1:9" s="191" customFormat="1" ht="39.950000000000003" customHeight="1">
      <c r="A359" s="550"/>
      <c r="B359" s="219" t="s">
        <v>966</v>
      </c>
      <c r="C359" s="123">
        <v>5</v>
      </c>
      <c r="D359" s="123"/>
      <c r="E359" s="123"/>
      <c r="F359" s="93">
        <f t="shared" si="18"/>
        <v>5</v>
      </c>
      <c r="G359" s="123"/>
      <c r="H359" s="93">
        <f t="shared" si="17"/>
        <v>5</v>
      </c>
      <c r="I359" s="210"/>
    </row>
    <row r="360" spans="1:9" s="191" customFormat="1" ht="39.950000000000003" customHeight="1">
      <c r="A360" s="550"/>
      <c r="B360" s="219" t="s">
        <v>967</v>
      </c>
      <c r="C360" s="123">
        <v>6</v>
      </c>
      <c r="D360" s="123"/>
      <c r="E360" s="123"/>
      <c r="F360" s="93">
        <f t="shared" si="18"/>
        <v>6</v>
      </c>
      <c r="G360" s="123"/>
      <c r="H360" s="93">
        <f t="shared" si="17"/>
        <v>6</v>
      </c>
      <c r="I360" s="210"/>
    </row>
    <row r="361" spans="1:9" s="191" customFormat="1" ht="39.950000000000003" customHeight="1">
      <c r="A361" s="550"/>
      <c r="B361" s="219" t="s">
        <v>258</v>
      </c>
      <c r="C361" s="123">
        <f>SUM(C362:C388)</f>
        <v>6598.15</v>
      </c>
      <c r="D361" s="123">
        <f>SUM(D362:D388)</f>
        <v>36.299999999999997</v>
      </c>
      <c r="E361" s="123">
        <f>SUM(E362:E388)</f>
        <v>0</v>
      </c>
      <c r="F361" s="93">
        <f t="shared" si="18"/>
        <v>6634.45</v>
      </c>
      <c r="G361" s="123">
        <f>SUM(G362:G388)</f>
        <v>1610.8184000000001</v>
      </c>
      <c r="H361" s="93">
        <f t="shared" si="17"/>
        <v>8245.2684000000008</v>
      </c>
      <c r="I361" s="210"/>
    </row>
    <row r="362" spans="1:9" s="191" customFormat="1" ht="39.950000000000003" customHeight="1">
      <c r="A362" s="550"/>
      <c r="B362" s="219" t="s">
        <v>968</v>
      </c>
      <c r="C362" s="123">
        <v>3</v>
      </c>
      <c r="D362" s="123"/>
      <c r="E362" s="123"/>
      <c r="F362" s="93">
        <f t="shared" si="18"/>
        <v>3</v>
      </c>
      <c r="G362" s="123"/>
      <c r="H362" s="93">
        <f t="shared" si="17"/>
        <v>3</v>
      </c>
      <c r="I362" s="210"/>
    </row>
    <row r="363" spans="1:9" s="191" customFormat="1" ht="33" customHeight="1">
      <c r="A363" s="550"/>
      <c r="B363" s="219" t="s">
        <v>969</v>
      </c>
      <c r="C363" s="123">
        <v>10</v>
      </c>
      <c r="D363" s="123"/>
      <c r="E363" s="123"/>
      <c r="F363" s="93">
        <f t="shared" si="18"/>
        <v>10</v>
      </c>
      <c r="G363" s="123"/>
      <c r="H363" s="93">
        <f t="shared" si="17"/>
        <v>10</v>
      </c>
      <c r="I363" s="210"/>
    </row>
    <row r="364" spans="1:9" s="191" customFormat="1" ht="36" customHeight="1">
      <c r="A364" s="550"/>
      <c r="B364" s="219" t="s">
        <v>970</v>
      </c>
      <c r="C364" s="123">
        <v>500</v>
      </c>
      <c r="D364" s="123"/>
      <c r="E364" s="123"/>
      <c r="F364" s="93">
        <f t="shared" si="18"/>
        <v>500</v>
      </c>
      <c r="G364" s="123">
        <v>733</v>
      </c>
      <c r="H364" s="93">
        <f t="shared" si="17"/>
        <v>1233</v>
      </c>
      <c r="I364" s="211" t="s">
        <v>971</v>
      </c>
    </row>
    <row r="365" spans="1:9" s="191" customFormat="1" ht="29.1" customHeight="1">
      <c r="A365" s="550"/>
      <c r="B365" s="219" t="s">
        <v>972</v>
      </c>
      <c r="C365" s="123">
        <v>1500</v>
      </c>
      <c r="D365" s="123"/>
      <c r="E365" s="123"/>
      <c r="F365" s="93">
        <f t="shared" si="18"/>
        <v>1500</v>
      </c>
      <c r="G365" s="204">
        <f>31.0374+350.9</f>
        <v>381.93740000000003</v>
      </c>
      <c r="H365" s="93">
        <f t="shared" si="17"/>
        <v>1881.9374</v>
      </c>
      <c r="I365" s="211" t="s">
        <v>973</v>
      </c>
    </row>
    <row r="366" spans="1:9" s="191" customFormat="1" ht="33" customHeight="1">
      <c r="A366" s="550"/>
      <c r="B366" s="219" t="s">
        <v>974</v>
      </c>
      <c r="C366" s="123">
        <v>317.83999999999997</v>
      </c>
      <c r="D366" s="123"/>
      <c r="E366" s="123"/>
      <c r="F366" s="93">
        <f t="shared" si="18"/>
        <v>317.83999999999997</v>
      </c>
      <c r="G366" s="123"/>
      <c r="H366" s="93">
        <f t="shared" si="17"/>
        <v>317.83999999999997</v>
      </c>
      <c r="I366" s="210"/>
    </row>
    <row r="367" spans="1:9" s="191" customFormat="1" ht="35.1" customHeight="1">
      <c r="A367" s="550"/>
      <c r="B367" s="219" t="s">
        <v>975</v>
      </c>
      <c r="C367" s="123">
        <v>635.67999999999995</v>
      </c>
      <c r="D367" s="123"/>
      <c r="E367" s="123"/>
      <c r="F367" s="93">
        <f t="shared" si="18"/>
        <v>635.67999999999995</v>
      </c>
      <c r="G367" s="123"/>
      <c r="H367" s="93">
        <f t="shared" si="17"/>
        <v>635.67999999999995</v>
      </c>
      <c r="I367" s="210"/>
    </row>
    <row r="368" spans="1:9" s="191" customFormat="1" ht="38.1" customHeight="1">
      <c r="A368" s="550" t="s">
        <v>220</v>
      </c>
      <c r="B368" s="219" t="s">
        <v>976</v>
      </c>
      <c r="C368" s="123">
        <f>318.58+113.21</f>
        <v>431.79</v>
      </c>
      <c r="D368" s="123"/>
      <c r="E368" s="123"/>
      <c r="F368" s="93">
        <f t="shared" si="18"/>
        <v>431.79</v>
      </c>
      <c r="G368" s="123"/>
      <c r="H368" s="93">
        <f t="shared" si="17"/>
        <v>431.79</v>
      </c>
      <c r="I368" s="210"/>
    </row>
    <row r="369" spans="1:9" s="191" customFormat="1" ht="48" customHeight="1">
      <c r="A369" s="550"/>
      <c r="B369" s="219" t="s">
        <v>977</v>
      </c>
      <c r="C369" s="123">
        <v>99.44</v>
      </c>
      <c r="D369" s="123"/>
      <c r="E369" s="123"/>
      <c r="F369" s="93">
        <f t="shared" si="18"/>
        <v>99.44</v>
      </c>
      <c r="G369" s="123"/>
      <c r="H369" s="93">
        <f t="shared" si="17"/>
        <v>99.44</v>
      </c>
      <c r="I369" s="210"/>
    </row>
    <row r="370" spans="1:9" s="191" customFormat="1" ht="33" customHeight="1">
      <c r="A370" s="550"/>
      <c r="B370" s="219" t="s">
        <v>978</v>
      </c>
      <c r="C370" s="123">
        <v>8.4600000000000009</v>
      </c>
      <c r="D370" s="123"/>
      <c r="E370" s="123"/>
      <c r="F370" s="93">
        <f t="shared" si="18"/>
        <v>8.4600000000000009</v>
      </c>
      <c r="G370" s="123"/>
      <c r="H370" s="93">
        <f t="shared" si="17"/>
        <v>8.4600000000000009</v>
      </c>
      <c r="I370" s="210"/>
    </row>
    <row r="371" spans="1:9" s="191" customFormat="1" ht="30.95" customHeight="1">
      <c r="A371" s="550"/>
      <c r="B371" s="219" t="s">
        <v>979</v>
      </c>
      <c r="C371" s="123">
        <v>187.53</v>
      </c>
      <c r="D371" s="123"/>
      <c r="E371" s="123"/>
      <c r="F371" s="93">
        <f t="shared" si="18"/>
        <v>187.53</v>
      </c>
      <c r="G371" s="123"/>
      <c r="H371" s="93">
        <f t="shared" si="17"/>
        <v>187.53</v>
      </c>
      <c r="I371" s="210"/>
    </row>
    <row r="372" spans="1:9" s="191" customFormat="1" ht="35.1" customHeight="1">
      <c r="A372" s="550"/>
      <c r="B372" s="219" t="s">
        <v>980</v>
      </c>
      <c r="C372" s="123">
        <v>117.62</v>
      </c>
      <c r="D372" s="123"/>
      <c r="E372" s="123"/>
      <c r="F372" s="93">
        <f t="shared" si="18"/>
        <v>117.62</v>
      </c>
      <c r="G372" s="123"/>
      <c r="H372" s="93">
        <f t="shared" si="17"/>
        <v>117.62</v>
      </c>
      <c r="I372" s="210"/>
    </row>
    <row r="373" spans="1:9" s="191" customFormat="1" ht="36" customHeight="1">
      <c r="A373" s="550" t="s">
        <v>220</v>
      </c>
      <c r="B373" s="219" t="s">
        <v>981</v>
      </c>
      <c r="C373" s="123">
        <v>39.159999999999997</v>
      </c>
      <c r="D373" s="123"/>
      <c r="E373" s="123"/>
      <c r="F373" s="93">
        <f t="shared" si="18"/>
        <v>39.159999999999997</v>
      </c>
      <c r="G373" s="123"/>
      <c r="H373" s="93">
        <f t="shared" si="17"/>
        <v>39.159999999999997</v>
      </c>
      <c r="I373" s="210"/>
    </row>
    <row r="374" spans="1:9" s="191" customFormat="1" ht="33" customHeight="1">
      <c r="A374" s="550"/>
      <c r="B374" s="219" t="s">
        <v>982</v>
      </c>
      <c r="C374" s="123">
        <v>12.45</v>
      </c>
      <c r="D374" s="123"/>
      <c r="E374" s="123"/>
      <c r="F374" s="93">
        <f t="shared" si="18"/>
        <v>12.45</v>
      </c>
      <c r="G374" s="123"/>
      <c r="H374" s="93">
        <f t="shared" si="17"/>
        <v>12.45</v>
      </c>
      <c r="I374" s="210"/>
    </row>
    <row r="375" spans="1:9" s="191" customFormat="1" ht="33.950000000000003" customHeight="1">
      <c r="A375" s="550"/>
      <c r="B375" s="219" t="s">
        <v>983</v>
      </c>
      <c r="C375" s="123">
        <v>0.64</v>
      </c>
      <c r="D375" s="123"/>
      <c r="E375" s="123"/>
      <c r="F375" s="93">
        <f t="shared" si="18"/>
        <v>0.64</v>
      </c>
      <c r="G375" s="123"/>
      <c r="H375" s="93">
        <f t="shared" si="17"/>
        <v>0.64</v>
      </c>
      <c r="I375" s="210"/>
    </row>
    <row r="376" spans="1:9" s="191" customFormat="1" ht="27.95" customHeight="1">
      <c r="A376" s="550"/>
      <c r="B376" s="219" t="s">
        <v>984</v>
      </c>
      <c r="C376" s="123">
        <v>33</v>
      </c>
      <c r="D376" s="123"/>
      <c r="E376" s="123"/>
      <c r="F376" s="93">
        <f t="shared" si="18"/>
        <v>33</v>
      </c>
      <c r="G376" s="123"/>
      <c r="H376" s="93">
        <f t="shared" si="17"/>
        <v>33</v>
      </c>
      <c r="I376" s="210"/>
    </row>
    <row r="377" spans="1:9" s="191" customFormat="1" ht="39" customHeight="1">
      <c r="A377" s="550"/>
      <c r="B377" s="219" t="s">
        <v>985</v>
      </c>
      <c r="C377" s="123">
        <f>181.56+225</f>
        <v>406.56</v>
      </c>
      <c r="D377" s="123"/>
      <c r="E377" s="123"/>
      <c r="F377" s="93">
        <f t="shared" si="18"/>
        <v>406.56</v>
      </c>
      <c r="G377" s="123"/>
      <c r="H377" s="93">
        <f t="shared" si="17"/>
        <v>406.56</v>
      </c>
      <c r="I377" s="210"/>
    </row>
    <row r="378" spans="1:9" s="191" customFormat="1" ht="39.950000000000003" customHeight="1">
      <c r="A378" s="550"/>
      <c r="B378" s="219" t="s">
        <v>986</v>
      </c>
      <c r="C378" s="123">
        <v>75</v>
      </c>
      <c r="D378" s="123"/>
      <c r="E378" s="123"/>
      <c r="F378" s="93">
        <f t="shared" si="18"/>
        <v>75</v>
      </c>
      <c r="G378" s="123"/>
      <c r="H378" s="93">
        <f t="shared" si="17"/>
        <v>75</v>
      </c>
      <c r="I378" s="210"/>
    </row>
    <row r="379" spans="1:9" s="191" customFormat="1" ht="36" customHeight="1">
      <c r="A379" s="551" t="s">
        <v>220</v>
      </c>
      <c r="B379" s="219" t="s">
        <v>987</v>
      </c>
      <c r="C379" s="123">
        <v>139.4</v>
      </c>
      <c r="D379" s="123"/>
      <c r="E379" s="123"/>
      <c r="F379" s="93">
        <f t="shared" si="18"/>
        <v>139.4</v>
      </c>
      <c r="G379" s="123"/>
      <c r="H379" s="93">
        <f t="shared" si="17"/>
        <v>139.4</v>
      </c>
      <c r="I379" s="210"/>
    </row>
    <row r="380" spans="1:9" s="191" customFormat="1" ht="35.1" customHeight="1">
      <c r="A380" s="552"/>
      <c r="B380" s="219" t="s">
        <v>988</v>
      </c>
      <c r="C380" s="123">
        <v>732.67</v>
      </c>
      <c r="D380" s="123"/>
      <c r="E380" s="123"/>
      <c r="F380" s="93">
        <f t="shared" si="18"/>
        <v>732.67</v>
      </c>
      <c r="G380" s="123"/>
      <c r="H380" s="93">
        <f t="shared" si="17"/>
        <v>732.67</v>
      </c>
      <c r="I380" s="210"/>
    </row>
    <row r="381" spans="1:9" s="191" customFormat="1" ht="36" customHeight="1">
      <c r="A381" s="552"/>
      <c r="B381" s="219" t="s">
        <v>989</v>
      </c>
      <c r="C381" s="123">
        <v>764.29</v>
      </c>
      <c r="D381" s="123"/>
      <c r="E381" s="123"/>
      <c r="F381" s="93">
        <f t="shared" si="18"/>
        <v>764.29</v>
      </c>
      <c r="G381" s="123"/>
      <c r="H381" s="93">
        <f t="shared" si="17"/>
        <v>764.29</v>
      </c>
      <c r="I381" s="210"/>
    </row>
    <row r="382" spans="1:9" s="191" customFormat="1" ht="39" customHeight="1">
      <c r="A382" s="552"/>
      <c r="B382" s="219" t="s">
        <v>990</v>
      </c>
      <c r="C382" s="123">
        <v>50</v>
      </c>
      <c r="D382" s="123"/>
      <c r="E382" s="123"/>
      <c r="F382" s="93">
        <f t="shared" si="18"/>
        <v>50</v>
      </c>
      <c r="G382" s="123"/>
      <c r="H382" s="93">
        <f t="shared" si="17"/>
        <v>50</v>
      </c>
      <c r="I382" s="210"/>
    </row>
    <row r="383" spans="1:9" s="191" customFormat="1" ht="39" customHeight="1">
      <c r="A383" s="552"/>
      <c r="B383" s="219" t="s">
        <v>991</v>
      </c>
      <c r="C383" s="123">
        <v>200</v>
      </c>
      <c r="D383" s="123"/>
      <c r="E383" s="123"/>
      <c r="F383" s="93">
        <f t="shared" si="18"/>
        <v>200</v>
      </c>
      <c r="G383" s="123"/>
      <c r="H383" s="93">
        <f t="shared" si="17"/>
        <v>200</v>
      </c>
      <c r="I383" s="210"/>
    </row>
    <row r="384" spans="1:9" s="191" customFormat="1" ht="35.1" customHeight="1">
      <c r="A384" s="552"/>
      <c r="B384" s="219" t="s">
        <v>992</v>
      </c>
      <c r="C384" s="123">
        <v>283.62</v>
      </c>
      <c r="D384" s="123"/>
      <c r="E384" s="123"/>
      <c r="F384" s="93">
        <f t="shared" si="18"/>
        <v>283.62</v>
      </c>
      <c r="G384" s="123"/>
      <c r="H384" s="93">
        <f t="shared" si="17"/>
        <v>283.62</v>
      </c>
      <c r="I384" s="210"/>
    </row>
    <row r="385" spans="1:246" s="191" customFormat="1" ht="33.950000000000003" customHeight="1">
      <c r="A385" s="552"/>
      <c r="B385" s="219" t="s">
        <v>993</v>
      </c>
      <c r="C385" s="123">
        <v>50</v>
      </c>
      <c r="D385" s="123"/>
      <c r="E385" s="123"/>
      <c r="F385" s="93">
        <f t="shared" si="18"/>
        <v>50</v>
      </c>
      <c r="G385" s="123"/>
      <c r="H385" s="93">
        <f t="shared" si="17"/>
        <v>50</v>
      </c>
      <c r="I385" s="210"/>
    </row>
    <row r="386" spans="1:246" s="191" customFormat="1" ht="33" customHeight="1">
      <c r="A386" s="552"/>
      <c r="B386" s="119" t="s">
        <v>641</v>
      </c>
      <c r="C386" s="123"/>
      <c r="D386" s="204">
        <v>36.299999999999997</v>
      </c>
      <c r="E386" s="123"/>
      <c r="F386" s="93">
        <f t="shared" si="18"/>
        <v>36.299999999999997</v>
      </c>
      <c r="G386" s="123"/>
      <c r="H386" s="93">
        <f t="shared" si="17"/>
        <v>36.299999999999997</v>
      </c>
      <c r="I386" s="211" t="s">
        <v>842</v>
      </c>
    </row>
    <row r="387" spans="1:246" s="191" customFormat="1" ht="36" customHeight="1">
      <c r="A387" s="552"/>
      <c r="B387" s="119" t="s">
        <v>994</v>
      </c>
      <c r="C387" s="123"/>
      <c r="D387" s="123"/>
      <c r="E387" s="123"/>
      <c r="F387" s="93">
        <f t="shared" si="18"/>
        <v>0</v>
      </c>
      <c r="G387" s="204">
        <v>45.66</v>
      </c>
      <c r="H387" s="93">
        <f t="shared" si="17"/>
        <v>45.66</v>
      </c>
      <c r="I387" s="211" t="s">
        <v>796</v>
      </c>
    </row>
    <row r="388" spans="1:246" s="191" customFormat="1" ht="24" customHeight="1">
      <c r="A388" s="552"/>
      <c r="B388" s="119" t="s">
        <v>995</v>
      </c>
      <c r="C388" s="123"/>
      <c r="D388" s="123"/>
      <c r="E388" s="123"/>
      <c r="F388" s="93">
        <f t="shared" si="18"/>
        <v>0</v>
      </c>
      <c r="G388" s="204">
        <f>209.69+240.531</f>
        <v>450.221</v>
      </c>
      <c r="H388" s="93">
        <f t="shared" si="17"/>
        <v>450.221</v>
      </c>
      <c r="I388" s="211" t="s">
        <v>996</v>
      </c>
      <c r="J388" s="189"/>
      <c r="K388" s="189"/>
      <c r="L388" s="189"/>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c r="BM388" s="189"/>
      <c r="BN388" s="189"/>
      <c r="BO388" s="189"/>
      <c r="BP388" s="189"/>
      <c r="BQ388" s="189"/>
      <c r="BR388" s="189"/>
      <c r="BS388" s="189"/>
      <c r="BT388" s="189"/>
      <c r="BU388" s="189"/>
      <c r="BV388" s="189"/>
      <c r="BW388" s="189"/>
      <c r="BX388" s="189"/>
      <c r="BY388" s="189"/>
      <c r="BZ388" s="189"/>
      <c r="CA388" s="189"/>
      <c r="CB388" s="189"/>
      <c r="CC388" s="189"/>
      <c r="CD388" s="189"/>
      <c r="CE388" s="189"/>
      <c r="CF388" s="189"/>
      <c r="CG388" s="189"/>
      <c r="CH388" s="189"/>
      <c r="CI388" s="189"/>
      <c r="CJ388" s="189"/>
      <c r="CK388" s="189"/>
      <c r="CL388" s="189"/>
      <c r="CM388" s="189"/>
      <c r="CN388" s="189"/>
      <c r="CO388" s="189"/>
      <c r="CP388" s="189"/>
      <c r="CQ388" s="189"/>
      <c r="CR388" s="189"/>
      <c r="CS388" s="189"/>
      <c r="CT388" s="189"/>
      <c r="CU388" s="189"/>
      <c r="CV388" s="189"/>
      <c r="CW388" s="189"/>
      <c r="CX388" s="189"/>
      <c r="CY388" s="189"/>
      <c r="CZ388" s="189"/>
      <c r="DA388" s="189"/>
      <c r="DB388" s="189"/>
      <c r="DC388" s="189"/>
      <c r="DD388" s="189"/>
      <c r="DE388" s="189"/>
      <c r="DF388" s="189"/>
      <c r="DG388" s="189"/>
      <c r="DH388" s="189"/>
      <c r="DI388" s="189"/>
      <c r="DJ388" s="189"/>
      <c r="DK388" s="189"/>
      <c r="DL388" s="189"/>
      <c r="DM388" s="189"/>
      <c r="DN388" s="189"/>
      <c r="DO388" s="189"/>
      <c r="DP388" s="189"/>
      <c r="DQ388" s="189"/>
      <c r="DR388" s="189"/>
      <c r="DS388" s="189"/>
      <c r="DT388" s="189"/>
      <c r="DU388" s="189"/>
      <c r="DV388" s="189"/>
      <c r="DW388" s="189"/>
      <c r="DX388" s="189"/>
      <c r="DY388" s="189"/>
      <c r="DZ388" s="189"/>
      <c r="EA388" s="189"/>
      <c r="EB388" s="189"/>
      <c r="EC388" s="189"/>
      <c r="ED388" s="189"/>
      <c r="EE388" s="189"/>
      <c r="EF388" s="189"/>
      <c r="EG388" s="189"/>
      <c r="EH388" s="189"/>
      <c r="EI388" s="189"/>
      <c r="EJ388" s="189"/>
      <c r="EK388" s="189"/>
      <c r="EL388" s="189"/>
      <c r="EM388" s="189"/>
      <c r="EN388" s="189"/>
      <c r="EO388" s="189"/>
      <c r="EP388" s="189"/>
      <c r="EQ388" s="189"/>
      <c r="ER388" s="189"/>
      <c r="ES388" s="189"/>
      <c r="ET388" s="189"/>
      <c r="EU388" s="189"/>
      <c r="EV388" s="189"/>
      <c r="EW388" s="189"/>
      <c r="EX388" s="189"/>
      <c r="EY388" s="189"/>
      <c r="EZ388" s="189"/>
      <c r="FA388" s="189"/>
      <c r="FB388" s="189"/>
      <c r="FC388" s="189"/>
      <c r="FD388" s="189"/>
      <c r="FE388" s="189"/>
      <c r="FF388" s="189"/>
      <c r="FG388" s="189"/>
      <c r="FH388" s="189"/>
      <c r="FI388" s="189"/>
      <c r="FJ388" s="189"/>
      <c r="FK388" s="189"/>
      <c r="FL388" s="189"/>
      <c r="FM388" s="189"/>
      <c r="FN388" s="189"/>
      <c r="FO388" s="189"/>
      <c r="FP388" s="189"/>
      <c r="FQ388" s="189"/>
      <c r="FR388" s="189"/>
      <c r="FS388" s="189"/>
      <c r="FT388" s="189"/>
      <c r="FU388" s="189"/>
      <c r="FV388" s="189"/>
      <c r="FW388" s="189"/>
      <c r="FX388" s="189"/>
      <c r="FY388" s="189"/>
      <c r="FZ388" s="189"/>
      <c r="GA388" s="189"/>
      <c r="GB388" s="189"/>
      <c r="GC388" s="189"/>
      <c r="GD388" s="189"/>
      <c r="GE388" s="189"/>
      <c r="GF388" s="189"/>
      <c r="GG388" s="189"/>
      <c r="GH388" s="189"/>
      <c r="GI388" s="189"/>
      <c r="GJ388" s="189"/>
      <c r="GK388" s="189"/>
      <c r="GL388" s="189"/>
      <c r="GM388" s="189"/>
      <c r="GN388" s="189"/>
      <c r="GO388" s="189"/>
      <c r="GP388" s="189"/>
      <c r="GQ388" s="189"/>
      <c r="GR388" s="189"/>
      <c r="GS388" s="189"/>
      <c r="GT388" s="189"/>
      <c r="GU388" s="189"/>
      <c r="GV388" s="189"/>
      <c r="GW388" s="189"/>
      <c r="GX388" s="189"/>
      <c r="GY388" s="189"/>
      <c r="GZ388" s="189"/>
      <c r="HA388" s="189"/>
      <c r="HB388" s="189"/>
      <c r="HC388" s="189"/>
      <c r="HD388" s="189"/>
      <c r="HE388" s="189"/>
      <c r="HF388" s="189"/>
      <c r="HG388" s="189"/>
      <c r="HH388" s="189"/>
      <c r="HI388" s="189"/>
      <c r="HJ388" s="189"/>
      <c r="HK388" s="189"/>
      <c r="HL388" s="189"/>
      <c r="HM388" s="189"/>
      <c r="HN388" s="189"/>
      <c r="HO388" s="189"/>
      <c r="HP388" s="189"/>
      <c r="HQ388" s="189"/>
      <c r="HR388" s="189"/>
      <c r="HS388" s="189"/>
      <c r="HT388" s="189"/>
      <c r="HU388" s="189"/>
      <c r="HV388" s="189"/>
      <c r="HW388" s="189"/>
      <c r="HX388" s="189"/>
      <c r="HY388" s="189"/>
      <c r="HZ388" s="189"/>
      <c r="IA388" s="189"/>
      <c r="IB388" s="189"/>
      <c r="IC388" s="189"/>
      <c r="ID388" s="189"/>
      <c r="IE388" s="189"/>
      <c r="IF388" s="189"/>
      <c r="IG388" s="189"/>
      <c r="IH388" s="189"/>
      <c r="II388" s="189"/>
      <c r="IJ388" s="189"/>
      <c r="IK388" s="189"/>
      <c r="IL388" s="189"/>
    </row>
    <row r="389" spans="1:246" s="191" customFormat="1" ht="45.95" customHeight="1">
      <c r="A389" s="555"/>
      <c r="B389" s="119" t="s">
        <v>317</v>
      </c>
      <c r="C389" s="123"/>
      <c r="D389" s="123"/>
      <c r="E389" s="204">
        <v>16472.29</v>
      </c>
      <c r="F389" s="93">
        <f t="shared" si="18"/>
        <v>16472.29</v>
      </c>
      <c r="G389" s="189"/>
      <c r="H389" s="93">
        <f>F389+E389</f>
        <v>32944.58</v>
      </c>
      <c r="I389" s="210"/>
      <c r="J389" s="189"/>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c r="BM389" s="189"/>
      <c r="BN389" s="189"/>
      <c r="BO389" s="189"/>
      <c r="BP389" s="189"/>
      <c r="BQ389" s="189"/>
      <c r="BR389" s="189"/>
      <c r="BS389" s="189"/>
      <c r="BT389" s="189"/>
      <c r="BU389" s="189"/>
      <c r="BV389" s="189"/>
      <c r="BW389" s="189"/>
      <c r="BX389" s="189"/>
      <c r="BY389" s="189"/>
      <c r="BZ389" s="189"/>
      <c r="CA389" s="189"/>
      <c r="CB389" s="189"/>
      <c r="CC389" s="189"/>
      <c r="CD389" s="189"/>
      <c r="CE389" s="189"/>
      <c r="CF389" s="189"/>
      <c r="CG389" s="189"/>
      <c r="CH389" s="189"/>
      <c r="CI389" s="189"/>
      <c r="CJ389" s="189"/>
      <c r="CK389" s="189"/>
      <c r="CL389" s="189"/>
      <c r="CM389" s="189"/>
      <c r="CN389" s="189"/>
      <c r="CO389" s="189"/>
      <c r="CP389" s="189"/>
      <c r="CQ389" s="189"/>
      <c r="CR389" s="189"/>
      <c r="CS389" s="189"/>
      <c r="CT389" s="189"/>
      <c r="CU389" s="189"/>
      <c r="CV389" s="189"/>
      <c r="CW389" s="189"/>
      <c r="CX389" s="189"/>
      <c r="CY389" s="189"/>
      <c r="CZ389" s="189"/>
      <c r="DA389" s="189"/>
      <c r="DB389" s="189"/>
      <c r="DC389" s="189"/>
      <c r="DD389" s="189"/>
      <c r="DE389" s="189"/>
      <c r="DF389" s="189"/>
      <c r="DG389" s="189"/>
      <c r="DH389" s="189"/>
      <c r="DI389" s="189"/>
      <c r="DJ389" s="189"/>
      <c r="DK389" s="189"/>
      <c r="DL389" s="189"/>
      <c r="DM389" s="189"/>
      <c r="DN389" s="189"/>
      <c r="DO389" s="189"/>
      <c r="DP389" s="189"/>
      <c r="DQ389" s="189"/>
      <c r="DR389" s="189"/>
      <c r="DS389" s="189"/>
      <c r="DT389" s="189"/>
      <c r="DU389" s="189"/>
      <c r="DV389" s="189"/>
      <c r="DW389" s="189"/>
      <c r="DX389" s="189"/>
      <c r="DY389" s="189"/>
      <c r="DZ389" s="189"/>
      <c r="EA389" s="189"/>
      <c r="EB389" s="189"/>
      <c r="EC389" s="189"/>
      <c r="ED389" s="189"/>
      <c r="EE389" s="189"/>
      <c r="EF389" s="189"/>
      <c r="EG389" s="189"/>
      <c r="EH389" s="189"/>
      <c r="EI389" s="189"/>
      <c r="EJ389" s="189"/>
      <c r="EK389" s="189"/>
      <c r="EL389" s="189"/>
      <c r="EM389" s="189"/>
      <c r="EN389" s="189"/>
      <c r="EO389" s="189"/>
      <c r="EP389" s="189"/>
      <c r="EQ389" s="189"/>
      <c r="ER389" s="189"/>
      <c r="ES389" s="189"/>
      <c r="ET389" s="189"/>
      <c r="EU389" s="189"/>
      <c r="EV389" s="189"/>
      <c r="EW389" s="189"/>
      <c r="EX389" s="189"/>
      <c r="EY389" s="189"/>
      <c r="EZ389" s="189"/>
      <c r="FA389" s="189"/>
      <c r="FB389" s="189"/>
      <c r="FC389" s="189"/>
      <c r="FD389" s="189"/>
      <c r="FE389" s="189"/>
      <c r="FF389" s="189"/>
      <c r="FG389" s="189"/>
      <c r="FH389" s="189"/>
      <c r="FI389" s="189"/>
      <c r="FJ389" s="189"/>
      <c r="FK389" s="189"/>
      <c r="FL389" s="189"/>
      <c r="FM389" s="189"/>
      <c r="FN389" s="189"/>
      <c r="FO389" s="189"/>
      <c r="FP389" s="189"/>
      <c r="FQ389" s="189"/>
      <c r="FR389" s="189"/>
      <c r="FS389" s="189"/>
      <c r="FT389" s="189"/>
      <c r="FU389" s="189"/>
      <c r="FV389" s="189"/>
      <c r="FW389" s="189"/>
      <c r="FX389" s="189"/>
      <c r="FY389" s="189"/>
      <c r="FZ389" s="189"/>
      <c r="GA389" s="189"/>
      <c r="GB389" s="189"/>
      <c r="GC389" s="189"/>
      <c r="GD389" s="189"/>
      <c r="GE389" s="189"/>
      <c r="GF389" s="189"/>
      <c r="GG389" s="189"/>
      <c r="GH389" s="189"/>
      <c r="GI389" s="189"/>
      <c r="GJ389" s="189"/>
      <c r="GK389" s="189"/>
      <c r="GL389" s="189"/>
      <c r="GM389" s="189"/>
      <c r="GN389" s="189"/>
      <c r="GO389" s="189"/>
      <c r="GP389" s="189"/>
      <c r="GQ389" s="189"/>
      <c r="GR389" s="189"/>
      <c r="GS389" s="189"/>
      <c r="GT389" s="189"/>
      <c r="GU389" s="189"/>
      <c r="GV389" s="189"/>
      <c r="GW389" s="189"/>
      <c r="GX389" s="189"/>
      <c r="GY389" s="189"/>
      <c r="GZ389" s="189"/>
      <c r="HA389" s="189"/>
      <c r="HB389" s="189"/>
      <c r="HC389" s="189"/>
      <c r="HD389" s="189"/>
      <c r="HE389" s="189"/>
      <c r="HF389" s="189"/>
      <c r="HG389" s="189"/>
      <c r="HH389" s="189"/>
      <c r="HI389" s="189"/>
      <c r="HJ389" s="189"/>
      <c r="HK389" s="189"/>
      <c r="HL389" s="189"/>
      <c r="HM389" s="189"/>
      <c r="HN389" s="189"/>
      <c r="HO389" s="189"/>
      <c r="HP389" s="189"/>
      <c r="HQ389" s="189"/>
      <c r="HR389" s="189"/>
      <c r="HS389" s="189"/>
      <c r="HT389" s="189"/>
      <c r="HU389" s="189"/>
      <c r="HV389" s="189"/>
      <c r="HW389" s="189"/>
      <c r="HX389" s="189"/>
      <c r="HY389" s="189"/>
      <c r="HZ389" s="189"/>
      <c r="IA389" s="189"/>
      <c r="IB389" s="189"/>
      <c r="IC389" s="189"/>
      <c r="ID389" s="189"/>
      <c r="IE389" s="189"/>
      <c r="IF389" s="189"/>
      <c r="IG389" s="189"/>
      <c r="IH389" s="189"/>
      <c r="II389" s="189"/>
      <c r="IJ389" s="189"/>
      <c r="IK389" s="189"/>
      <c r="IL389" s="189"/>
    </row>
    <row r="390" spans="1:246" s="191" customFormat="1" ht="30" customHeight="1">
      <c r="A390" s="550" t="s">
        <v>115</v>
      </c>
      <c r="B390" s="93" t="s">
        <v>81</v>
      </c>
      <c r="C390" s="118">
        <f>C391+C392+C398+C407</f>
        <v>369.07</v>
      </c>
      <c r="D390" s="118">
        <f>D391+D392+D398+D407</f>
        <v>109.193023</v>
      </c>
      <c r="E390" s="118">
        <f>E391+E392+E398+E407</f>
        <v>384.56</v>
      </c>
      <c r="F390" s="118">
        <f>F391+F392+F398+F407</f>
        <v>862.82302300000003</v>
      </c>
      <c r="G390" s="118">
        <f>G391+G392+G398+G407</f>
        <v>666.57069999999999</v>
      </c>
      <c r="H390" s="93">
        <f t="shared" ref="H390:H451" si="19">F390+G390</f>
        <v>1529.3937229999999</v>
      </c>
      <c r="I390" s="210"/>
    </row>
    <row r="391" spans="1:246" s="191" customFormat="1" ht="39" customHeight="1">
      <c r="A391" s="550"/>
      <c r="B391" s="120" t="s">
        <v>253</v>
      </c>
      <c r="C391" s="118">
        <v>169.23</v>
      </c>
      <c r="D391" s="123">
        <v>60.293022999999998</v>
      </c>
      <c r="E391" s="123"/>
      <c r="F391" s="93">
        <f t="shared" ref="F391:F397" si="20">C391+D391+E391</f>
        <v>229.52302299999999</v>
      </c>
      <c r="G391" s="123"/>
      <c r="H391" s="93">
        <f t="shared" si="19"/>
        <v>229.52302299999999</v>
      </c>
      <c r="I391" s="211" t="s">
        <v>997</v>
      </c>
    </row>
    <row r="392" spans="1:246" s="191" customFormat="1" ht="18.75" customHeight="1">
      <c r="A392" s="550"/>
      <c r="B392" s="120" t="s">
        <v>783</v>
      </c>
      <c r="C392" s="118">
        <f>SUM(C393:C395)</f>
        <v>41.9</v>
      </c>
      <c r="D392" s="123"/>
      <c r="E392" s="123"/>
      <c r="F392" s="93">
        <f t="shared" si="20"/>
        <v>41.9</v>
      </c>
      <c r="G392" s="123"/>
      <c r="H392" s="93">
        <f t="shared" si="19"/>
        <v>41.9</v>
      </c>
      <c r="I392" s="210"/>
    </row>
    <row r="393" spans="1:246" s="191" customFormat="1" ht="30" customHeight="1">
      <c r="A393" s="550"/>
      <c r="B393" s="119" t="s">
        <v>256</v>
      </c>
      <c r="C393" s="118">
        <v>13.2</v>
      </c>
      <c r="D393" s="123"/>
      <c r="E393" s="123"/>
      <c r="F393" s="93">
        <f t="shared" si="20"/>
        <v>13.2</v>
      </c>
      <c r="G393" s="123"/>
      <c r="H393" s="93">
        <f t="shared" si="19"/>
        <v>13.2</v>
      </c>
      <c r="I393" s="210"/>
    </row>
    <row r="394" spans="1:246" s="191" customFormat="1" ht="30" customHeight="1">
      <c r="A394" s="550"/>
      <c r="B394" s="119" t="s">
        <v>257</v>
      </c>
      <c r="C394" s="118">
        <v>11.7</v>
      </c>
      <c r="D394" s="123"/>
      <c r="E394" s="123"/>
      <c r="F394" s="93">
        <f t="shared" si="20"/>
        <v>11.7</v>
      </c>
      <c r="G394" s="123"/>
      <c r="H394" s="93">
        <f t="shared" si="19"/>
        <v>11.7</v>
      </c>
      <c r="I394" s="210"/>
    </row>
    <row r="395" spans="1:246" s="191" customFormat="1" ht="30" customHeight="1">
      <c r="A395" s="550"/>
      <c r="B395" s="119" t="s">
        <v>784</v>
      </c>
      <c r="C395" s="122">
        <f>SUM(C396:C397)</f>
        <v>17</v>
      </c>
      <c r="D395" s="123"/>
      <c r="E395" s="123"/>
      <c r="F395" s="93">
        <f t="shared" si="20"/>
        <v>17</v>
      </c>
      <c r="G395" s="123"/>
      <c r="H395" s="93">
        <f t="shared" si="19"/>
        <v>17</v>
      </c>
      <c r="I395" s="210"/>
    </row>
    <row r="396" spans="1:246" s="191" customFormat="1" ht="30" customHeight="1">
      <c r="A396" s="550"/>
      <c r="B396" s="134" t="s">
        <v>998</v>
      </c>
      <c r="C396" s="122">
        <v>10</v>
      </c>
      <c r="D396" s="123"/>
      <c r="E396" s="123"/>
      <c r="F396" s="93">
        <f t="shared" si="20"/>
        <v>10</v>
      </c>
      <c r="G396" s="123"/>
      <c r="H396" s="93">
        <f t="shared" si="19"/>
        <v>10</v>
      </c>
      <c r="I396" s="210"/>
    </row>
    <row r="397" spans="1:246" s="191" customFormat="1" ht="30" customHeight="1">
      <c r="A397" s="550"/>
      <c r="B397" s="119" t="s">
        <v>999</v>
      </c>
      <c r="C397" s="122">
        <v>7</v>
      </c>
      <c r="D397" s="123"/>
      <c r="E397" s="123"/>
      <c r="F397" s="93">
        <f t="shared" si="20"/>
        <v>7</v>
      </c>
      <c r="G397" s="123"/>
      <c r="H397" s="93">
        <f t="shared" si="19"/>
        <v>7</v>
      </c>
      <c r="I397" s="210"/>
    </row>
    <row r="398" spans="1:246" s="191" customFormat="1" ht="30" customHeight="1">
      <c r="A398" s="550"/>
      <c r="B398" s="119" t="s">
        <v>258</v>
      </c>
      <c r="C398" s="118">
        <f>SUM(C399:C406)</f>
        <v>157.94</v>
      </c>
      <c r="D398" s="118">
        <f>SUM(D399:D406)</f>
        <v>48.9</v>
      </c>
      <c r="E398" s="118">
        <f>SUM(E399:E406)</f>
        <v>0</v>
      </c>
      <c r="F398" s="118">
        <f>SUM(F399:F406)</f>
        <v>206.84</v>
      </c>
      <c r="G398" s="118">
        <f>SUM(G399:G406)</f>
        <v>666.57069999999999</v>
      </c>
      <c r="H398" s="93">
        <f t="shared" si="19"/>
        <v>873.41070000000002</v>
      </c>
      <c r="I398" s="210"/>
    </row>
    <row r="399" spans="1:246" s="191" customFormat="1" ht="33" customHeight="1">
      <c r="A399" s="551" t="s">
        <v>115</v>
      </c>
      <c r="B399" s="119" t="s">
        <v>1000</v>
      </c>
      <c r="C399" s="122">
        <v>100</v>
      </c>
      <c r="D399" s="123"/>
      <c r="E399" s="123"/>
      <c r="F399" s="93">
        <f t="shared" ref="F399:F419" si="21">C399+D399+E399</f>
        <v>100</v>
      </c>
      <c r="G399" s="123"/>
      <c r="H399" s="93">
        <f t="shared" si="19"/>
        <v>100</v>
      </c>
      <c r="I399" s="210"/>
    </row>
    <row r="400" spans="1:246" s="191" customFormat="1" ht="45.95" customHeight="1">
      <c r="A400" s="552"/>
      <c r="B400" s="119" t="s">
        <v>1001</v>
      </c>
      <c r="C400" s="122">
        <v>22</v>
      </c>
      <c r="D400" s="123"/>
      <c r="E400" s="123"/>
      <c r="F400" s="93">
        <f t="shared" si="21"/>
        <v>22</v>
      </c>
      <c r="G400" s="123"/>
      <c r="H400" s="93">
        <f t="shared" si="19"/>
        <v>22</v>
      </c>
      <c r="I400" s="210"/>
    </row>
    <row r="401" spans="1:246" s="191" customFormat="1" ht="39" customHeight="1">
      <c r="A401" s="552"/>
      <c r="B401" s="119" t="s">
        <v>1002</v>
      </c>
      <c r="C401" s="122">
        <v>5.94</v>
      </c>
      <c r="D401" s="123"/>
      <c r="E401" s="123"/>
      <c r="F401" s="93">
        <f t="shared" si="21"/>
        <v>5.94</v>
      </c>
      <c r="G401" s="123"/>
      <c r="H401" s="93">
        <f t="shared" si="19"/>
        <v>5.94</v>
      </c>
      <c r="I401" s="210"/>
    </row>
    <row r="402" spans="1:246" s="191" customFormat="1" ht="39" customHeight="1">
      <c r="A402" s="552"/>
      <c r="B402" s="119" t="s">
        <v>1003</v>
      </c>
      <c r="C402" s="122">
        <v>30</v>
      </c>
      <c r="D402" s="123"/>
      <c r="E402" s="123"/>
      <c r="F402" s="93">
        <f t="shared" si="21"/>
        <v>30</v>
      </c>
      <c r="G402" s="123"/>
      <c r="H402" s="93">
        <f t="shared" si="19"/>
        <v>30</v>
      </c>
      <c r="I402" s="210"/>
    </row>
    <row r="403" spans="1:246" s="191" customFormat="1" ht="39" customHeight="1">
      <c r="A403" s="552"/>
      <c r="B403" s="119" t="s">
        <v>377</v>
      </c>
      <c r="C403" s="122"/>
      <c r="D403" s="123">
        <v>48.9</v>
      </c>
      <c r="E403" s="123"/>
      <c r="F403" s="93">
        <f t="shared" si="21"/>
        <v>48.9</v>
      </c>
      <c r="G403" s="123"/>
      <c r="H403" s="93">
        <f t="shared" si="19"/>
        <v>48.9</v>
      </c>
      <c r="I403" s="211" t="s">
        <v>842</v>
      </c>
    </row>
    <row r="404" spans="1:246" s="191" customFormat="1" ht="39" customHeight="1">
      <c r="A404" s="552"/>
      <c r="B404" s="119" t="s">
        <v>820</v>
      </c>
      <c r="C404" s="122"/>
      <c r="D404" s="123"/>
      <c r="E404" s="123"/>
      <c r="F404" s="93">
        <f t="shared" si="21"/>
        <v>0</v>
      </c>
      <c r="G404" s="123">
        <v>7.66</v>
      </c>
      <c r="H404" s="93">
        <f t="shared" si="19"/>
        <v>7.66</v>
      </c>
      <c r="I404" s="211" t="s">
        <v>796</v>
      </c>
    </row>
    <row r="405" spans="1:246" s="191" customFormat="1" ht="32.1" customHeight="1">
      <c r="A405" s="552"/>
      <c r="B405" s="119" t="s">
        <v>1004</v>
      </c>
      <c r="C405" s="122"/>
      <c r="D405" s="123"/>
      <c r="E405" s="123"/>
      <c r="F405" s="93">
        <f t="shared" si="21"/>
        <v>0</v>
      </c>
      <c r="G405" s="123">
        <v>20</v>
      </c>
      <c r="H405" s="93">
        <f t="shared" si="19"/>
        <v>20</v>
      </c>
      <c r="I405" s="211" t="s">
        <v>1005</v>
      </c>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c r="CA405" s="189"/>
      <c r="CB405" s="189"/>
      <c r="CC405" s="189"/>
      <c r="CD405" s="189"/>
      <c r="CE405" s="189"/>
      <c r="CF405" s="189"/>
      <c r="CG405" s="189"/>
      <c r="CH405" s="189"/>
      <c r="CI405" s="189"/>
      <c r="CJ405" s="189"/>
      <c r="CK405" s="189"/>
      <c r="CL405" s="189"/>
      <c r="CM405" s="189"/>
      <c r="CN405" s="189"/>
      <c r="CO405" s="189"/>
      <c r="CP405" s="189"/>
      <c r="CQ405" s="189"/>
      <c r="CR405" s="189"/>
      <c r="CS405" s="189"/>
      <c r="CT405" s="189"/>
      <c r="CU405" s="189"/>
      <c r="CV405" s="189"/>
      <c r="CW405" s="189"/>
      <c r="CX405" s="189"/>
      <c r="CY405" s="189"/>
      <c r="CZ405" s="189"/>
      <c r="DA405" s="189"/>
      <c r="DB405" s="189"/>
      <c r="DC405" s="189"/>
      <c r="DD405" s="189"/>
      <c r="DE405" s="189"/>
      <c r="DF405" s="189"/>
      <c r="DG405" s="189"/>
      <c r="DH405" s="189"/>
      <c r="DI405" s="189"/>
      <c r="DJ405" s="189"/>
      <c r="DK405" s="189"/>
      <c r="DL405" s="189"/>
      <c r="DM405" s="189"/>
      <c r="DN405" s="189"/>
      <c r="DO405" s="189"/>
      <c r="DP405" s="189"/>
      <c r="DQ405" s="189"/>
      <c r="DR405" s="189"/>
      <c r="DS405" s="189"/>
      <c r="DT405" s="189"/>
      <c r="DU405" s="189"/>
      <c r="DV405" s="189"/>
      <c r="DW405" s="189"/>
      <c r="DX405" s="189"/>
      <c r="DY405" s="189"/>
      <c r="DZ405" s="189"/>
      <c r="EA405" s="189"/>
      <c r="EB405" s="189"/>
      <c r="EC405" s="189"/>
      <c r="ED405" s="189"/>
      <c r="EE405" s="189"/>
      <c r="EF405" s="189"/>
      <c r="EG405" s="189"/>
      <c r="EH405" s="189"/>
      <c r="EI405" s="189"/>
      <c r="EJ405" s="189"/>
      <c r="EK405" s="189"/>
      <c r="EL405" s="189"/>
      <c r="EM405" s="189"/>
      <c r="EN405" s="189"/>
      <c r="EO405" s="189"/>
      <c r="EP405" s="189"/>
      <c r="EQ405" s="189"/>
      <c r="ER405" s="189"/>
      <c r="ES405" s="189"/>
      <c r="ET405" s="189"/>
      <c r="EU405" s="189"/>
      <c r="EV405" s="189"/>
      <c r="EW405" s="189"/>
      <c r="EX405" s="189"/>
      <c r="EY405" s="189"/>
      <c r="EZ405" s="189"/>
      <c r="FA405" s="189"/>
      <c r="FB405" s="189"/>
      <c r="FC405" s="189"/>
      <c r="FD405" s="189"/>
      <c r="FE405" s="189"/>
      <c r="FF405" s="189"/>
      <c r="FG405" s="189"/>
      <c r="FH405" s="189"/>
      <c r="FI405" s="189"/>
      <c r="FJ405" s="189"/>
      <c r="FK405" s="189"/>
      <c r="FL405" s="189"/>
      <c r="FM405" s="189"/>
      <c r="FN405" s="189"/>
      <c r="FO405" s="189"/>
      <c r="FP405" s="189"/>
      <c r="FQ405" s="189"/>
      <c r="FR405" s="189"/>
      <c r="FS405" s="189"/>
      <c r="FT405" s="189"/>
      <c r="FU405" s="189"/>
      <c r="FV405" s="189"/>
      <c r="FW405" s="189"/>
      <c r="FX405" s="189"/>
      <c r="FY405" s="189"/>
      <c r="FZ405" s="189"/>
      <c r="GA405" s="189"/>
      <c r="GB405" s="189"/>
      <c r="GC405" s="189"/>
      <c r="GD405" s="189"/>
      <c r="GE405" s="189"/>
      <c r="GF405" s="189"/>
      <c r="GG405" s="189"/>
      <c r="GH405" s="189"/>
      <c r="GI405" s="189"/>
      <c r="GJ405" s="189"/>
      <c r="GK405" s="189"/>
      <c r="GL405" s="189"/>
      <c r="GM405" s="189"/>
      <c r="GN405" s="189"/>
      <c r="GO405" s="189"/>
      <c r="GP405" s="189"/>
      <c r="GQ405" s="189"/>
      <c r="GR405" s="189"/>
      <c r="GS405" s="189"/>
      <c r="GT405" s="189"/>
      <c r="GU405" s="189"/>
      <c r="GV405" s="189"/>
      <c r="GW405" s="189"/>
      <c r="GX405" s="189"/>
      <c r="GY405" s="189"/>
      <c r="GZ405" s="189"/>
      <c r="HA405" s="189"/>
      <c r="HB405" s="189"/>
      <c r="HC405" s="189"/>
      <c r="HD405" s="189"/>
      <c r="HE405" s="189"/>
      <c r="HF405" s="189"/>
      <c r="HG405" s="189"/>
      <c r="HH405" s="189"/>
      <c r="HI405" s="189"/>
      <c r="HJ405" s="189"/>
      <c r="HK405" s="189"/>
      <c r="HL405" s="189"/>
      <c r="HM405" s="189"/>
      <c r="HN405" s="189"/>
      <c r="HO405" s="189"/>
      <c r="HP405" s="189"/>
      <c r="HQ405" s="189"/>
      <c r="HR405" s="189"/>
      <c r="HS405" s="189"/>
      <c r="HT405" s="189"/>
      <c r="HU405" s="189"/>
      <c r="HV405" s="189"/>
      <c r="HW405" s="189"/>
      <c r="HX405" s="189"/>
      <c r="HY405" s="189"/>
      <c r="HZ405" s="189"/>
      <c r="IA405" s="189"/>
      <c r="IB405" s="189"/>
      <c r="IC405" s="189"/>
      <c r="ID405" s="189"/>
      <c r="IE405" s="189"/>
      <c r="IF405" s="189"/>
      <c r="IG405" s="189"/>
      <c r="IH405" s="189"/>
      <c r="II405" s="189"/>
      <c r="IJ405" s="189"/>
      <c r="IK405" s="189"/>
      <c r="IL405" s="189"/>
    </row>
    <row r="406" spans="1:246" s="191" customFormat="1" ht="27.95" customHeight="1">
      <c r="A406" s="552"/>
      <c r="B406" s="119" t="s">
        <v>613</v>
      </c>
      <c r="C406" s="122"/>
      <c r="D406" s="123"/>
      <c r="E406" s="123"/>
      <c r="F406" s="93">
        <f t="shared" si="21"/>
        <v>0</v>
      </c>
      <c r="G406" s="123">
        <v>638.91070000000002</v>
      </c>
      <c r="H406" s="93">
        <f t="shared" si="19"/>
        <v>638.91070000000002</v>
      </c>
      <c r="I406" s="211" t="s">
        <v>1006</v>
      </c>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c r="BM406" s="189"/>
      <c r="BN406" s="189"/>
      <c r="BO406" s="189"/>
      <c r="BP406" s="189"/>
      <c r="BQ406" s="189"/>
      <c r="BR406" s="189"/>
      <c r="BS406" s="189"/>
      <c r="BT406" s="189"/>
      <c r="BU406" s="189"/>
      <c r="BV406" s="189"/>
      <c r="BW406" s="189"/>
      <c r="BX406" s="189"/>
      <c r="BY406" s="189"/>
      <c r="BZ406" s="189"/>
      <c r="CA406" s="189"/>
      <c r="CB406" s="189"/>
      <c r="CC406" s="189"/>
      <c r="CD406" s="189"/>
      <c r="CE406" s="189"/>
      <c r="CF406" s="189"/>
      <c r="CG406" s="189"/>
      <c r="CH406" s="189"/>
      <c r="CI406" s="189"/>
      <c r="CJ406" s="189"/>
      <c r="CK406" s="189"/>
      <c r="CL406" s="189"/>
      <c r="CM406" s="189"/>
      <c r="CN406" s="189"/>
      <c r="CO406" s="189"/>
      <c r="CP406" s="189"/>
      <c r="CQ406" s="189"/>
      <c r="CR406" s="189"/>
      <c r="CS406" s="189"/>
      <c r="CT406" s="189"/>
      <c r="CU406" s="189"/>
      <c r="CV406" s="189"/>
      <c r="CW406" s="189"/>
      <c r="CX406" s="189"/>
      <c r="CY406" s="189"/>
      <c r="CZ406" s="189"/>
      <c r="DA406" s="189"/>
      <c r="DB406" s="189"/>
      <c r="DC406" s="189"/>
      <c r="DD406" s="189"/>
      <c r="DE406" s="189"/>
      <c r="DF406" s="189"/>
      <c r="DG406" s="189"/>
      <c r="DH406" s="189"/>
      <c r="DI406" s="189"/>
      <c r="DJ406" s="189"/>
      <c r="DK406" s="189"/>
      <c r="DL406" s="189"/>
      <c r="DM406" s="189"/>
      <c r="DN406" s="189"/>
      <c r="DO406" s="189"/>
      <c r="DP406" s="189"/>
      <c r="DQ406" s="189"/>
      <c r="DR406" s="189"/>
      <c r="DS406" s="189"/>
      <c r="DT406" s="189"/>
      <c r="DU406" s="189"/>
      <c r="DV406" s="189"/>
      <c r="DW406" s="189"/>
      <c r="DX406" s="189"/>
      <c r="DY406" s="189"/>
      <c r="DZ406" s="189"/>
      <c r="EA406" s="189"/>
      <c r="EB406" s="189"/>
      <c r="EC406" s="189"/>
      <c r="ED406" s="189"/>
      <c r="EE406" s="189"/>
      <c r="EF406" s="189"/>
      <c r="EG406" s="189"/>
      <c r="EH406" s="189"/>
      <c r="EI406" s="189"/>
      <c r="EJ406" s="189"/>
      <c r="EK406" s="189"/>
      <c r="EL406" s="189"/>
      <c r="EM406" s="189"/>
      <c r="EN406" s="189"/>
      <c r="EO406" s="189"/>
      <c r="EP406" s="189"/>
      <c r="EQ406" s="189"/>
      <c r="ER406" s="189"/>
      <c r="ES406" s="189"/>
      <c r="ET406" s="189"/>
      <c r="EU406" s="189"/>
      <c r="EV406" s="189"/>
      <c r="EW406" s="189"/>
      <c r="EX406" s="189"/>
      <c r="EY406" s="189"/>
      <c r="EZ406" s="189"/>
      <c r="FA406" s="189"/>
      <c r="FB406" s="189"/>
      <c r="FC406" s="189"/>
      <c r="FD406" s="189"/>
      <c r="FE406" s="189"/>
      <c r="FF406" s="189"/>
      <c r="FG406" s="189"/>
      <c r="FH406" s="189"/>
      <c r="FI406" s="189"/>
      <c r="FJ406" s="189"/>
      <c r="FK406" s="189"/>
      <c r="FL406" s="189"/>
      <c r="FM406" s="189"/>
      <c r="FN406" s="189"/>
      <c r="FO406" s="189"/>
      <c r="FP406" s="189"/>
      <c r="FQ406" s="189"/>
      <c r="FR406" s="189"/>
      <c r="FS406" s="189"/>
      <c r="FT406" s="189"/>
      <c r="FU406" s="189"/>
      <c r="FV406" s="189"/>
      <c r="FW406" s="189"/>
      <c r="FX406" s="189"/>
      <c r="FY406" s="189"/>
      <c r="FZ406" s="189"/>
      <c r="GA406" s="189"/>
      <c r="GB406" s="189"/>
      <c r="GC406" s="189"/>
      <c r="GD406" s="189"/>
      <c r="GE406" s="189"/>
      <c r="GF406" s="189"/>
      <c r="GG406" s="189"/>
      <c r="GH406" s="189"/>
      <c r="GI406" s="189"/>
      <c r="GJ406" s="189"/>
      <c r="GK406" s="189"/>
      <c r="GL406" s="189"/>
      <c r="GM406" s="189"/>
      <c r="GN406" s="189"/>
      <c r="GO406" s="189"/>
      <c r="GP406" s="189"/>
      <c r="GQ406" s="189"/>
      <c r="GR406" s="189"/>
      <c r="GS406" s="189"/>
      <c r="GT406" s="189"/>
      <c r="GU406" s="189"/>
      <c r="GV406" s="189"/>
      <c r="GW406" s="189"/>
      <c r="GX406" s="189"/>
      <c r="GY406" s="189"/>
      <c r="GZ406" s="189"/>
      <c r="HA406" s="189"/>
      <c r="HB406" s="189"/>
      <c r="HC406" s="189"/>
      <c r="HD406" s="189"/>
      <c r="HE406" s="189"/>
      <c r="HF406" s="189"/>
      <c r="HG406" s="189"/>
      <c r="HH406" s="189"/>
      <c r="HI406" s="189"/>
      <c r="HJ406" s="189"/>
      <c r="HK406" s="189"/>
      <c r="HL406" s="189"/>
      <c r="HM406" s="189"/>
      <c r="HN406" s="189"/>
      <c r="HO406" s="189"/>
      <c r="HP406" s="189"/>
      <c r="HQ406" s="189"/>
      <c r="HR406" s="189"/>
      <c r="HS406" s="189"/>
      <c r="HT406" s="189"/>
      <c r="HU406" s="189"/>
      <c r="HV406" s="189"/>
      <c r="HW406" s="189"/>
      <c r="HX406" s="189"/>
      <c r="HY406" s="189"/>
      <c r="HZ406" s="189"/>
      <c r="IA406" s="189"/>
      <c r="IB406" s="189"/>
      <c r="IC406" s="189"/>
      <c r="ID406" s="189"/>
      <c r="IE406" s="189"/>
      <c r="IF406" s="189"/>
      <c r="IG406" s="189"/>
      <c r="IH406" s="189"/>
      <c r="II406" s="189"/>
      <c r="IJ406" s="189"/>
      <c r="IK406" s="189"/>
      <c r="IL406" s="189"/>
    </row>
    <row r="407" spans="1:246" s="191" customFormat="1" ht="39" customHeight="1">
      <c r="A407" s="555"/>
      <c r="B407" s="119" t="s">
        <v>317</v>
      </c>
      <c r="C407" s="122"/>
      <c r="D407" s="123"/>
      <c r="E407" s="123">
        <v>384.56</v>
      </c>
      <c r="F407" s="93">
        <f t="shared" si="21"/>
        <v>384.56</v>
      </c>
      <c r="G407" s="123"/>
      <c r="H407" s="93">
        <f t="shared" si="19"/>
        <v>384.56</v>
      </c>
      <c r="I407" s="210"/>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c r="BM407" s="189"/>
      <c r="BN407" s="189"/>
      <c r="BO407" s="189"/>
      <c r="BP407" s="189"/>
      <c r="BQ407" s="189"/>
      <c r="BR407" s="189"/>
      <c r="BS407" s="189"/>
      <c r="BT407" s="189"/>
      <c r="BU407" s="189"/>
      <c r="BV407" s="189"/>
      <c r="BW407" s="189"/>
      <c r="BX407" s="189"/>
      <c r="BY407" s="189"/>
      <c r="BZ407" s="189"/>
      <c r="CA407" s="189"/>
      <c r="CB407" s="189"/>
      <c r="CC407" s="189"/>
      <c r="CD407" s="189"/>
      <c r="CE407" s="189"/>
      <c r="CF407" s="189"/>
      <c r="CG407" s="189"/>
      <c r="CH407" s="189"/>
      <c r="CI407" s="189"/>
      <c r="CJ407" s="189"/>
      <c r="CK407" s="189"/>
      <c r="CL407" s="189"/>
      <c r="CM407" s="189"/>
      <c r="CN407" s="189"/>
      <c r="CO407" s="189"/>
      <c r="CP407" s="189"/>
      <c r="CQ407" s="189"/>
      <c r="CR407" s="189"/>
      <c r="CS407" s="189"/>
      <c r="CT407" s="189"/>
      <c r="CU407" s="189"/>
      <c r="CV407" s="189"/>
      <c r="CW407" s="189"/>
      <c r="CX407" s="189"/>
      <c r="CY407" s="189"/>
      <c r="CZ407" s="189"/>
      <c r="DA407" s="189"/>
      <c r="DB407" s="189"/>
      <c r="DC407" s="189"/>
      <c r="DD407" s="189"/>
      <c r="DE407" s="189"/>
      <c r="DF407" s="189"/>
      <c r="DG407" s="189"/>
      <c r="DH407" s="189"/>
      <c r="DI407" s="189"/>
      <c r="DJ407" s="189"/>
      <c r="DK407" s="189"/>
      <c r="DL407" s="189"/>
      <c r="DM407" s="189"/>
      <c r="DN407" s="189"/>
      <c r="DO407" s="189"/>
      <c r="DP407" s="189"/>
      <c r="DQ407" s="189"/>
      <c r="DR407" s="189"/>
      <c r="DS407" s="189"/>
      <c r="DT407" s="189"/>
      <c r="DU407" s="189"/>
      <c r="DV407" s="189"/>
      <c r="DW407" s="189"/>
      <c r="DX407" s="189"/>
      <c r="DY407" s="189"/>
      <c r="DZ407" s="189"/>
      <c r="EA407" s="189"/>
      <c r="EB407" s="189"/>
      <c r="EC407" s="189"/>
      <c r="ED407" s="189"/>
      <c r="EE407" s="189"/>
      <c r="EF407" s="189"/>
      <c r="EG407" s="189"/>
      <c r="EH407" s="189"/>
      <c r="EI407" s="189"/>
      <c r="EJ407" s="189"/>
      <c r="EK407" s="189"/>
      <c r="EL407" s="189"/>
      <c r="EM407" s="189"/>
      <c r="EN407" s="189"/>
      <c r="EO407" s="189"/>
      <c r="EP407" s="189"/>
      <c r="EQ407" s="189"/>
      <c r="ER407" s="189"/>
      <c r="ES407" s="189"/>
      <c r="ET407" s="189"/>
      <c r="EU407" s="189"/>
      <c r="EV407" s="189"/>
      <c r="EW407" s="189"/>
      <c r="EX407" s="189"/>
      <c r="EY407" s="189"/>
      <c r="EZ407" s="189"/>
      <c r="FA407" s="189"/>
      <c r="FB407" s="189"/>
      <c r="FC407" s="189"/>
      <c r="FD407" s="189"/>
      <c r="FE407" s="189"/>
      <c r="FF407" s="189"/>
      <c r="FG407" s="189"/>
      <c r="FH407" s="189"/>
      <c r="FI407" s="189"/>
      <c r="FJ407" s="189"/>
      <c r="FK407" s="189"/>
      <c r="FL407" s="189"/>
      <c r="FM407" s="189"/>
      <c r="FN407" s="189"/>
      <c r="FO407" s="189"/>
      <c r="FP407" s="189"/>
      <c r="FQ407" s="189"/>
      <c r="FR407" s="189"/>
      <c r="FS407" s="189"/>
      <c r="FT407" s="189"/>
      <c r="FU407" s="189"/>
      <c r="FV407" s="189"/>
      <c r="FW407" s="189"/>
      <c r="FX407" s="189"/>
      <c r="FY407" s="189"/>
      <c r="FZ407" s="189"/>
      <c r="GA407" s="189"/>
      <c r="GB407" s="189"/>
      <c r="GC407" s="189"/>
      <c r="GD407" s="189"/>
      <c r="GE407" s="189"/>
      <c r="GF407" s="189"/>
      <c r="GG407" s="189"/>
      <c r="GH407" s="189"/>
      <c r="GI407" s="189"/>
      <c r="GJ407" s="189"/>
      <c r="GK407" s="189"/>
      <c r="GL407" s="189"/>
      <c r="GM407" s="189"/>
      <c r="GN407" s="189"/>
      <c r="GO407" s="189"/>
      <c r="GP407" s="189"/>
      <c r="GQ407" s="189"/>
      <c r="GR407" s="189"/>
      <c r="GS407" s="189"/>
      <c r="GT407" s="189"/>
      <c r="GU407" s="189"/>
      <c r="GV407" s="189"/>
      <c r="GW407" s="189"/>
      <c r="GX407" s="189"/>
      <c r="GY407" s="189"/>
      <c r="GZ407" s="189"/>
      <c r="HA407" s="189"/>
      <c r="HB407" s="189"/>
      <c r="HC407" s="189"/>
      <c r="HD407" s="189"/>
      <c r="HE407" s="189"/>
      <c r="HF407" s="189"/>
      <c r="HG407" s="189"/>
      <c r="HH407" s="189"/>
      <c r="HI407" s="189"/>
      <c r="HJ407" s="189"/>
      <c r="HK407" s="189"/>
      <c r="HL407" s="189"/>
      <c r="HM407" s="189"/>
      <c r="HN407" s="189"/>
      <c r="HO407" s="189"/>
      <c r="HP407" s="189"/>
      <c r="HQ407" s="189"/>
      <c r="HR407" s="189"/>
      <c r="HS407" s="189"/>
      <c r="HT407" s="189"/>
      <c r="HU407" s="189"/>
      <c r="HV407" s="189"/>
      <c r="HW407" s="189"/>
      <c r="HX407" s="189"/>
      <c r="HY407" s="189"/>
      <c r="HZ407" s="189"/>
      <c r="IA407" s="189"/>
      <c r="IB407" s="189"/>
      <c r="IC407" s="189"/>
      <c r="ID407" s="189"/>
      <c r="IE407" s="189"/>
      <c r="IF407" s="189"/>
      <c r="IG407" s="189"/>
      <c r="IH407" s="189"/>
      <c r="II407" s="189"/>
      <c r="IJ407" s="189"/>
      <c r="IK407" s="189"/>
      <c r="IL407" s="189"/>
    </row>
    <row r="408" spans="1:246" s="191" customFormat="1" ht="30.95" customHeight="1">
      <c r="A408" s="550" t="s">
        <v>1007</v>
      </c>
      <c r="B408" s="93" t="s">
        <v>81</v>
      </c>
      <c r="C408" s="118">
        <f>C409+C410+C414</f>
        <v>126.12</v>
      </c>
      <c r="D408" s="118">
        <f>D409+D410+D414</f>
        <v>45.679062000000002</v>
      </c>
      <c r="E408" s="118">
        <f>E409+E410+E414</f>
        <v>0</v>
      </c>
      <c r="F408" s="93">
        <f t="shared" si="21"/>
        <v>171.79906199999999</v>
      </c>
      <c r="G408" s="118">
        <f>G409+G410+G414</f>
        <v>410.4</v>
      </c>
      <c r="H408" s="93">
        <f t="shared" si="19"/>
        <v>582.19906200000003</v>
      </c>
      <c r="I408" s="210"/>
    </row>
    <row r="409" spans="1:246" s="191" customFormat="1" ht="36.950000000000003" customHeight="1">
      <c r="A409" s="550"/>
      <c r="B409" s="120" t="s">
        <v>253</v>
      </c>
      <c r="C409" s="118">
        <v>74.12</v>
      </c>
      <c r="D409" s="123">
        <v>17.879062000000001</v>
      </c>
      <c r="E409" s="123"/>
      <c r="F409" s="93">
        <f t="shared" si="21"/>
        <v>91.999061999999995</v>
      </c>
      <c r="G409" s="123"/>
      <c r="H409" s="93">
        <f t="shared" si="19"/>
        <v>91.999061999999995</v>
      </c>
      <c r="I409" s="211" t="s">
        <v>1008</v>
      </c>
    </row>
    <row r="410" spans="1:246" s="191" customFormat="1" ht="18.75" customHeight="1">
      <c r="A410" s="550"/>
      <c r="B410" s="120" t="s">
        <v>783</v>
      </c>
      <c r="C410" s="118">
        <f>SUM(C411:C412)</f>
        <v>29</v>
      </c>
      <c r="D410" s="123"/>
      <c r="E410" s="123"/>
      <c r="F410" s="93">
        <f t="shared" si="21"/>
        <v>29</v>
      </c>
      <c r="G410" s="123">
        <v>-20</v>
      </c>
      <c r="H410" s="93">
        <f t="shared" si="19"/>
        <v>9</v>
      </c>
      <c r="I410" s="210"/>
    </row>
    <row r="411" spans="1:246" s="191" customFormat="1" ht="30.95" customHeight="1">
      <c r="A411" s="550"/>
      <c r="B411" s="119" t="s">
        <v>256</v>
      </c>
      <c r="C411" s="118">
        <v>9</v>
      </c>
      <c r="D411" s="123"/>
      <c r="E411" s="123"/>
      <c r="F411" s="93">
        <f t="shared" si="21"/>
        <v>9</v>
      </c>
      <c r="G411" s="123"/>
      <c r="H411" s="93">
        <f t="shared" si="19"/>
        <v>9</v>
      </c>
      <c r="I411" s="210"/>
    </row>
    <row r="412" spans="1:246" s="191" customFormat="1" ht="36" customHeight="1">
      <c r="A412" s="551" t="s">
        <v>1007</v>
      </c>
      <c r="B412" s="119" t="s">
        <v>354</v>
      </c>
      <c r="C412" s="122">
        <f>SUM(C413)</f>
        <v>20</v>
      </c>
      <c r="D412" s="123"/>
      <c r="E412" s="123"/>
      <c r="F412" s="93">
        <f t="shared" si="21"/>
        <v>20</v>
      </c>
      <c r="G412" s="123">
        <v>-20</v>
      </c>
      <c r="H412" s="93">
        <f t="shared" si="19"/>
        <v>0</v>
      </c>
      <c r="I412" s="210"/>
    </row>
    <row r="413" spans="1:246" s="191" customFormat="1" ht="36" customHeight="1">
      <c r="A413" s="552"/>
      <c r="B413" s="134" t="s">
        <v>1009</v>
      </c>
      <c r="C413" s="122">
        <v>20</v>
      </c>
      <c r="D413" s="123"/>
      <c r="E413" s="123"/>
      <c r="F413" s="93">
        <f t="shared" si="21"/>
        <v>20</v>
      </c>
      <c r="G413" s="123">
        <v>-20</v>
      </c>
      <c r="H413" s="93">
        <f t="shared" si="19"/>
        <v>0</v>
      </c>
      <c r="I413" s="210"/>
    </row>
    <row r="414" spans="1:246" s="191" customFormat="1" ht="36" customHeight="1">
      <c r="A414" s="552"/>
      <c r="B414" s="119" t="s">
        <v>258</v>
      </c>
      <c r="C414" s="118">
        <f>SUM(C415:C419)</f>
        <v>23</v>
      </c>
      <c r="D414" s="118">
        <f>SUM(D415:D419)</f>
        <v>27.8</v>
      </c>
      <c r="E414" s="118">
        <f>SUM(E415:E419)</f>
        <v>0</v>
      </c>
      <c r="F414" s="93">
        <f t="shared" si="21"/>
        <v>50.8</v>
      </c>
      <c r="G414" s="118">
        <f>SUM(G415:G419)</f>
        <v>430.4</v>
      </c>
      <c r="H414" s="93">
        <f t="shared" si="19"/>
        <v>481.2</v>
      </c>
      <c r="I414" s="210"/>
    </row>
    <row r="415" spans="1:246" s="191" customFormat="1" ht="36" customHeight="1">
      <c r="A415" s="552"/>
      <c r="B415" s="119" t="s">
        <v>451</v>
      </c>
      <c r="C415" s="118">
        <v>20</v>
      </c>
      <c r="D415" s="123"/>
      <c r="E415" s="123"/>
      <c r="F415" s="93">
        <f t="shared" si="21"/>
        <v>20</v>
      </c>
      <c r="G415" s="123">
        <v>-20</v>
      </c>
      <c r="H415" s="93">
        <f t="shared" si="19"/>
        <v>0</v>
      </c>
      <c r="I415" s="210"/>
    </row>
    <row r="416" spans="1:246" s="191" customFormat="1" ht="36" customHeight="1">
      <c r="A416" s="552"/>
      <c r="B416" s="120" t="s">
        <v>1010</v>
      </c>
      <c r="C416" s="118">
        <v>3</v>
      </c>
      <c r="D416" s="123"/>
      <c r="E416" s="123"/>
      <c r="F416" s="93">
        <f t="shared" si="21"/>
        <v>3</v>
      </c>
      <c r="G416" s="123"/>
      <c r="H416" s="93">
        <f t="shared" si="19"/>
        <v>3</v>
      </c>
      <c r="I416" s="210"/>
    </row>
    <row r="417" spans="1:246" s="191" customFormat="1" ht="36" customHeight="1">
      <c r="A417" s="552"/>
      <c r="B417" s="119" t="s">
        <v>307</v>
      </c>
      <c r="C417" s="118"/>
      <c r="D417" s="123">
        <v>27.8</v>
      </c>
      <c r="E417" s="123"/>
      <c r="F417" s="93">
        <f t="shared" si="21"/>
        <v>27.8</v>
      </c>
      <c r="G417" s="123"/>
      <c r="H417" s="93">
        <f t="shared" si="19"/>
        <v>27.8</v>
      </c>
      <c r="I417" s="211" t="s">
        <v>842</v>
      </c>
    </row>
    <row r="418" spans="1:246" s="191" customFormat="1" ht="36" customHeight="1">
      <c r="A418" s="552"/>
      <c r="B418" s="119" t="s">
        <v>834</v>
      </c>
      <c r="C418" s="118"/>
      <c r="D418" s="123"/>
      <c r="E418" s="123"/>
      <c r="F418" s="93">
        <f t="shared" si="21"/>
        <v>0</v>
      </c>
      <c r="G418" s="123">
        <v>8.4</v>
      </c>
      <c r="H418" s="93">
        <f t="shared" si="19"/>
        <v>8.4</v>
      </c>
      <c r="I418" s="211" t="s">
        <v>796</v>
      </c>
    </row>
    <row r="419" spans="1:246" s="191" customFormat="1" ht="36" customHeight="1">
      <c r="A419" s="553"/>
      <c r="B419" s="119" t="s">
        <v>531</v>
      </c>
      <c r="C419" s="118"/>
      <c r="D419" s="123"/>
      <c r="E419" s="123"/>
      <c r="F419" s="93">
        <f t="shared" si="21"/>
        <v>0</v>
      </c>
      <c r="G419" s="123">
        <v>442</v>
      </c>
      <c r="H419" s="93">
        <f t="shared" si="19"/>
        <v>442</v>
      </c>
      <c r="I419" s="211" t="s">
        <v>1011</v>
      </c>
      <c r="J419" s="189"/>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c r="BM419" s="189"/>
      <c r="BN419" s="189"/>
      <c r="BO419" s="189"/>
      <c r="BP419" s="189"/>
      <c r="BQ419" s="189"/>
      <c r="BR419" s="189"/>
      <c r="BS419" s="189"/>
      <c r="BT419" s="189"/>
      <c r="BU419" s="189"/>
      <c r="BV419" s="189"/>
      <c r="BW419" s="189"/>
      <c r="BX419" s="189"/>
      <c r="BY419" s="189"/>
      <c r="BZ419" s="189"/>
      <c r="CA419" s="189"/>
      <c r="CB419" s="189"/>
      <c r="CC419" s="189"/>
      <c r="CD419" s="189"/>
      <c r="CE419" s="189"/>
      <c r="CF419" s="189"/>
      <c r="CG419" s="189"/>
      <c r="CH419" s="189"/>
      <c r="CI419" s="189"/>
      <c r="CJ419" s="189"/>
      <c r="CK419" s="189"/>
      <c r="CL419" s="189"/>
      <c r="CM419" s="189"/>
      <c r="CN419" s="189"/>
      <c r="CO419" s="189"/>
      <c r="CP419" s="189"/>
      <c r="CQ419" s="189"/>
      <c r="CR419" s="189"/>
      <c r="CS419" s="189"/>
      <c r="CT419" s="189"/>
      <c r="CU419" s="189"/>
      <c r="CV419" s="189"/>
      <c r="CW419" s="189"/>
      <c r="CX419" s="189"/>
      <c r="CY419" s="189"/>
      <c r="CZ419" s="189"/>
      <c r="DA419" s="189"/>
      <c r="DB419" s="189"/>
      <c r="DC419" s="189"/>
      <c r="DD419" s="189"/>
      <c r="DE419" s="189"/>
      <c r="DF419" s="189"/>
      <c r="DG419" s="189"/>
      <c r="DH419" s="189"/>
      <c r="DI419" s="189"/>
      <c r="DJ419" s="189"/>
      <c r="DK419" s="189"/>
      <c r="DL419" s="189"/>
      <c r="DM419" s="189"/>
      <c r="DN419" s="189"/>
      <c r="DO419" s="189"/>
      <c r="DP419" s="189"/>
      <c r="DQ419" s="189"/>
      <c r="DR419" s="189"/>
      <c r="DS419" s="189"/>
      <c r="DT419" s="189"/>
      <c r="DU419" s="189"/>
      <c r="DV419" s="189"/>
      <c r="DW419" s="189"/>
      <c r="DX419" s="189"/>
      <c r="DY419" s="189"/>
      <c r="DZ419" s="189"/>
      <c r="EA419" s="189"/>
      <c r="EB419" s="189"/>
      <c r="EC419" s="189"/>
      <c r="ED419" s="189"/>
      <c r="EE419" s="189"/>
      <c r="EF419" s="189"/>
      <c r="EG419" s="189"/>
      <c r="EH419" s="189"/>
      <c r="EI419" s="189"/>
      <c r="EJ419" s="189"/>
      <c r="EK419" s="189"/>
      <c r="EL419" s="189"/>
      <c r="EM419" s="189"/>
      <c r="EN419" s="189"/>
      <c r="EO419" s="189"/>
      <c r="EP419" s="189"/>
      <c r="EQ419" s="189"/>
      <c r="ER419" s="189"/>
      <c r="ES419" s="189"/>
      <c r="ET419" s="189"/>
      <c r="EU419" s="189"/>
      <c r="EV419" s="189"/>
      <c r="EW419" s="189"/>
      <c r="EX419" s="189"/>
      <c r="EY419" s="189"/>
      <c r="EZ419" s="189"/>
      <c r="FA419" s="189"/>
      <c r="FB419" s="189"/>
      <c r="FC419" s="189"/>
      <c r="FD419" s="189"/>
      <c r="FE419" s="189"/>
      <c r="FF419" s="189"/>
      <c r="FG419" s="189"/>
      <c r="FH419" s="189"/>
      <c r="FI419" s="189"/>
      <c r="FJ419" s="189"/>
      <c r="FK419" s="189"/>
      <c r="FL419" s="189"/>
      <c r="FM419" s="189"/>
      <c r="FN419" s="189"/>
      <c r="FO419" s="189"/>
      <c r="FP419" s="189"/>
      <c r="FQ419" s="189"/>
      <c r="FR419" s="189"/>
      <c r="FS419" s="189"/>
      <c r="FT419" s="189"/>
      <c r="FU419" s="189"/>
      <c r="FV419" s="189"/>
      <c r="FW419" s="189"/>
      <c r="FX419" s="189"/>
      <c r="FY419" s="189"/>
      <c r="FZ419" s="189"/>
      <c r="GA419" s="189"/>
      <c r="GB419" s="189"/>
      <c r="GC419" s="189"/>
      <c r="GD419" s="189"/>
      <c r="GE419" s="189"/>
      <c r="GF419" s="189"/>
      <c r="GG419" s="189"/>
      <c r="GH419" s="189"/>
      <c r="GI419" s="189"/>
      <c r="GJ419" s="189"/>
      <c r="GK419" s="189"/>
      <c r="GL419" s="189"/>
      <c r="GM419" s="189"/>
      <c r="GN419" s="189"/>
      <c r="GO419" s="189"/>
      <c r="GP419" s="189"/>
      <c r="GQ419" s="189"/>
      <c r="GR419" s="189"/>
      <c r="GS419" s="189"/>
      <c r="GT419" s="189"/>
      <c r="GU419" s="189"/>
      <c r="GV419" s="189"/>
      <c r="GW419" s="189"/>
      <c r="GX419" s="189"/>
      <c r="GY419" s="189"/>
      <c r="GZ419" s="189"/>
      <c r="HA419" s="189"/>
      <c r="HB419" s="189"/>
      <c r="HC419" s="189"/>
      <c r="HD419" s="189"/>
      <c r="HE419" s="189"/>
      <c r="HF419" s="189"/>
      <c r="HG419" s="189"/>
      <c r="HH419" s="189"/>
      <c r="HI419" s="189"/>
      <c r="HJ419" s="189"/>
      <c r="HK419" s="189"/>
      <c r="HL419" s="189"/>
      <c r="HM419" s="189"/>
      <c r="HN419" s="189"/>
      <c r="HO419" s="189"/>
      <c r="HP419" s="189"/>
      <c r="HQ419" s="189"/>
      <c r="HR419" s="189"/>
      <c r="HS419" s="189"/>
      <c r="HT419" s="189"/>
      <c r="HU419" s="189"/>
      <c r="HV419" s="189"/>
      <c r="HW419" s="189"/>
      <c r="HX419" s="189"/>
      <c r="HY419" s="189"/>
      <c r="HZ419" s="189"/>
      <c r="IA419" s="189"/>
      <c r="IB419" s="189"/>
      <c r="IC419" s="189"/>
      <c r="ID419" s="189"/>
      <c r="IE419" s="189"/>
      <c r="IF419" s="189"/>
      <c r="IG419" s="189"/>
      <c r="IH419" s="189"/>
      <c r="II419" s="189"/>
      <c r="IJ419" s="189"/>
      <c r="IK419" s="189"/>
      <c r="IL419" s="189"/>
    </row>
    <row r="420" spans="1:246" s="191" customFormat="1" ht="36" customHeight="1">
      <c r="A420" s="550" t="s">
        <v>122</v>
      </c>
      <c r="B420" s="93" t="s">
        <v>81</v>
      </c>
      <c r="C420" s="118">
        <f>C421+C422+C431+C443</f>
        <v>4713.51</v>
      </c>
      <c r="D420" s="118">
        <f>D421+D422+D431+D443</f>
        <v>1617.2690689999999</v>
      </c>
      <c r="E420" s="118">
        <f>E421+E422+E431+E443</f>
        <v>860</v>
      </c>
      <c r="F420" s="118">
        <f>F421+F422+F431+F443</f>
        <v>7190.7790690000002</v>
      </c>
      <c r="G420" s="118">
        <f>G421+G422+G431+G443</f>
        <v>-64.366</v>
      </c>
      <c r="H420" s="93">
        <f t="shared" si="19"/>
        <v>7126.4130690000002</v>
      </c>
      <c r="I420" s="210"/>
    </row>
    <row r="421" spans="1:246" s="191" customFormat="1" ht="36.75" customHeight="1">
      <c r="A421" s="550"/>
      <c r="B421" s="120" t="s">
        <v>253</v>
      </c>
      <c r="C421" s="118">
        <v>2498.13</v>
      </c>
      <c r="D421" s="123">
        <v>1129.429069</v>
      </c>
      <c r="E421" s="123"/>
      <c r="F421" s="93">
        <f t="shared" ref="F421:F443" si="22">C421+D421+E421</f>
        <v>3627.5590689999999</v>
      </c>
      <c r="G421" s="123"/>
      <c r="H421" s="93">
        <f t="shared" si="19"/>
        <v>3627.5590689999999</v>
      </c>
      <c r="I421" s="211" t="s">
        <v>1012</v>
      </c>
    </row>
    <row r="422" spans="1:246" s="191" customFormat="1" ht="27" customHeight="1">
      <c r="A422" s="550"/>
      <c r="B422" s="120" t="s">
        <v>783</v>
      </c>
      <c r="C422" s="118">
        <f>SUM(C423:C425)</f>
        <v>850.78</v>
      </c>
      <c r="D422" s="123"/>
      <c r="E422" s="123"/>
      <c r="F422" s="93">
        <f t="shared" si="22"/>
        <v>850.78</v>
      </c>
      <c r="G422" s="123"/>
      <c r="H422" s="93">
        <f t="shared" si="19"/>
        <v>850.78</v>
      </c>
      <c r="I422" s="210"/>
    </row>
    <row r="423" spans="1:246" s="191" customFormat="1" ht="33.950000000000003" customHeight="1">
      <c r="A423" s="550" t="s">
        <v>122</v>
      </c>
      <c r="B423" s="119" t="s">
        <v>256</v>
      </c>
      <c r="C423" s="118">
        <v>670.6</v>
      </c>
      <c r="D423" s="123"/>
      <c r="E423" s="123"/>
      <c r="F423" s="93">
        <f t="shared" si="22"/>
        <v>670.6</v>
      </c>
      <c r="G423" s="123"/>
      <c r="H423" s="93">
        <f t="shared" si="19"/>
        <v>670.6</v>
      </c>
      <c r="I423" s="210"/>
    </row>
    <row r="424" spans="1:246" s="191" customFormat="1" ht="30.95" customHeight="1">
      <c r="A424" s="550"/>
      <c r="B424" s="119" t="s">
        <v>257</v>
      </c>
      <c r="C424" s="118">
        <v>135.18</v>
      </c>
      <c r="D424" s="123"/>
      <c r="E424" s="123"/>
      <c r="F424" s="93">
        <f t="shared" si="22"/>
        <v>135.18</v>
      </c>
      <c r="G424" s="123"/>
      <c r="H424" s="93">
        <f t="shared" si="19"/>
        <v>135.18</v>
      </c>
      <c r="I424" s="210"/>
    </row>
    <row r="425" spans="1:246" s="191" customFormat="1" ht="30.95" customHeight="1">
      <c r="A425" s="550"/>
      <c r="B425" s="119" t="s">
        <v>784</v>
      </c>
      <c r="C425" s="122">
        <f>SUM(C426:C430)</f>
        <v>45</v>
      </c>
      <c r="D425" s="123"/>
      <c r="E425" s="123"/>
      <c r="F425" s="93">
        <f t="shared" si="22"/>
        <v>45</v>
      </c>
      <c r="G425" s="123"/>
      <c r="H425" s="93">
        <f t="shared" si="19"/>
        <v>45</v>
      </c>
      <c r="I425" s="210"/>
    </row>
    <row r="426" spans="1:246" s="191" customFormat="1" ht="30.95" customHeight="1">
      <c r="A426" s="550"/>
      <c r="B426" s="119" t="s">
        <v>1013</v>
      </c>
      <c r="C426" s="122">
        <v>20</v>
      </c>
      <c r="D426" s="123"/>
      <c r="E426" s="123"/>
      <c r="F426" s="93">
        <f t="shared" si="22"/>
        <v>20</v>
      </c>
      <c r="G426" s="123"/>
      <c r="H426" s="93">
        <f t="shared" si="19"/>
        <v>20</v>
      </c>
      <c r="I426" s="210"/>
    </row>
    <row r="427" spans="1:246" s="191" customFormat="1" ht="30.95" customHeight="1">
      <c r="A427" s="550"/>
      <c r="B427" s="134" t="s">
        <v>1014</v>
      </c>
      <c r="C427" s="122">
        <v>5</v>
      </c>
      <c r="D427" s="123"/>
      <c r="E427" s="123"/>
      <c r="F427" s="93">
        <f t="shared" si="22"/>
        <v>5</v>
      </c>
      <c r="G427" s="123"/>
      <c r="H427" s="93">
        <f t="shared" si="19"/>
        <v>5</v>
      </c>
      <c r="I427" s="210"/>
    </row>
    <row r="428" spans="1:246" s="191" customFormat="1" ht="30.95" customHeight="1">
      <c r="A428" s="550"/>
      <c r="B428" s="134" t="s">
        <v>1015</v>
      </c>
      <c r="C428" s="122">
        <v>10</v>
      </c>
      <c r="D428" s="123"/>
      <c r="E428" s="123"/>
      <c r="F428" s="93">
        <f t="shared" si="22"/>
        <v>10</v>
      </c>
      <c r="G428" s="123"/>
      <c r="H428" s="93">
        <f t="shared" si="19"/>
        <v>10</v>
      </c>
      <c r="I428" s="210"/>
    </row>
    <row r="429" spans="1:246" s="191" customFormat="1" ht="30.95" customHeight="1">
      <c r="A429" s="550"/>
      <c r="B429" s="120" t="s">
        <v>864</v>
      </c>
      <c r="C429" s="118">
        <v>6</v>
      </c>
      <c r="D429" s="123"/>
      <c r="E429" s="123"/>
      <c r="F429" s="93">
        <f t="shared" si="22"/>
        <v>6</v>
      </c>
      <c r="G429" s="123"/>
      <c r="H429" s="93">
        <f t="shared" si="19"/>
        <v>6</v>
      </c>
      <c r="I429" s="210"/>
    </row>
    <row r="430" spans="1:246" s="191" customFormat="1" ht="30.95" customHeight="1">
      <c r="A430" s="550"/>
      <c r="B430" s="120" t="s">
        <v>1016</v>
      </c>
      <c r="C430" s="118">
        <v>4</v>
      </c>
      <c r="D430" s="123"/>
      <c r="E430" s="123"/>
      <c r="F430" s="93">
        <f t="shared" si="22"/>
        <v>4</v>
      </c>
      <c r="G430" s="123"/>
      <c r="H430" s="93">
        <f t="shared" si="19"/>
        <v>4</v>
      </c>
      <c r="I430" s="210"/>
    </row>
    <row r="431" spans="1:246" s="191" customFormat="1" ht="30.95" customHeight="1">
      <c r="A431" s="550"/>
      <c r="B431" s="119" t="s">
        <v>258</v>
      </c>
      <c r="C431" s="118">
        <f>SUM(C432:C442)</f>
        <v>1364.6</v>
      </c>
      <c r="D431" s="118">
        <f>SUM(D432:D442)</f>
        <v>487.84</v>
      </c>
      <c r="E431" s="118">
        <f>SUM(E432:E442)</f>
        <v>0</v>
      </c>
      <c r="F431" s="93">
        <f t="shared" si="22"/>
        <v>1852.44</v>
      </c>
      <c r="G431" s="118">
        <f>SUM(G432:G442)</f>
        <v>-64.366</v>
      </c>
      <c r="H431" s="93">
        <f t="shared" si="19"/>
        <v>1788.0740000000001</v>
      </c>
      <c r="I431" s="210"/>
    </row>
    <row r="432" spans="1:246" s="191" customFormat="1" ht="30.95" customHeight="1">
      <c r="A432" s="550"/>
      <c r="B432" s="119" t="s">
        <v>1017</v>
      </c>
      <c r="C432" s="118">
        <v>620</v>
      </c>
      <c r="D432" s="123"/>
      <c r="E432" s="123"/>
      <c r="F432" s="93">
        <f t="shared" si="22"/>
        <v>620</v>
      </c>
      <c r="G432" s="123">
        <v>-620</v>
      </c>
      <c r="H432" s="93">
        <f t="shared" si="19"/>
        <v>0</v>
      </c>
      <c r="I432" s="210"/>
    </row>
    <row r="433" spans="1:246" s="191" customFormat="1" ht="36" customHeight="1">
      <c r="A433" s="550"/>
      <c r="B433" s="119" t="s">
        <v>456</v>
      </c>
      <c r="C433" s="118">
        <v>20</v>
      </c>
      <c r="D433" s="123"/>
      <c r="E433" s="123"/>
      <c r="F433" s="93">
        <f t="shared" si="22"/>
        <v>20</v>
      </c>
      <c r="G433" s="123"/>
      <c r="H433" s="93">
        <f t="shared" si="19"/>
        <v>20</v>
      </c>
      <c r="I433" s="210"/>
    </row>
    <row r="434" spans="1:246" s="191" customFormat="1" ht="33" customHeight="1">
      <c r="A434" s="550"/>
      <c r="B434" s="120" t="s">
        <v>457</v>
      </c>
      <c r="C434" s="118">
        <v>84.6</v>
      </c>
      <c r="D434" s="123"/>
      <c r="E434" s="123"/>
      <c r="F434" s="93">
        <f t="shared" si="22"/>
        <v>84.6</v>
      </c>
      <c r="G434" s="123"/>
      <c r="H434" s="93">
        <f t="shared" si="19"/>
        <v>84.6</v>
      </c>
      <c r="I434" s="210"/>
    </row>
    <row r="435" spans="1:246" s="191" customFormat="1" ht="33" customHeight="1">
      <c r="A435" s="550"/>
      <c r="B435" s="120" t="s">
        <v>458</v>
      </c>
      <c r="C435" s="118">
        <v>22.3</v>
      </c>
      <c r="D435" s="123"/>
      <c r="E435" s="123"/>
      <c r="F435" s="93">
        <f t="shared" si="22"/>
        <v>22.3</v>
      </c>
      <c r="G435" s="123"/>
      <c r="H435" s="93">
        <f t="shared" si="19"/>
        <v>22.3</v>
      </c>
      <c r="I435" s="210"/>
    </row>
    <row r="436" spans="1:246" s="191" customFormat="1" ht="33" customHeight="1">
      <c r="A436" s="551" t="s">
        <v>122</v>
      </c>
      <c r="B436" s="120" t="s">
        <v>459</v>
      </c>
      <c r="C436" s="118">
        <v>33</v>
      </c>
      <c r="D436" s="123"/>
      <c r="E436" s="123"/>
      <c r="F436" s="93">
        <f t="shared" si="22"/>
        <v>33</v>
      </c>
      <c r="G436" s="123"/>
      <c r="H436" s="93">
        <f t="shared" si="19"/>
        <v>33</v>
      </c>
      <c r="I436" s="210"/>
    </row>
    <row r="437" spans="1:246" s="191" customFormat="1" ht="32.1" customHeight="1">
      <c r="A437" s="552"/>
      <c r="B437" s="120" t="s">
        <v>460</v>
      </c>
      <c r="C437" s="118">
        <v>4.7</v>
      </c>
      <c r="D437" s="123"/>
      <c r="E437" s="123"/>
      <c r="F437" s="93">
        <f t="shared" si="22"/>
        <v>4.7</v>
      </c>
      <c r="G437" s="123"/>
      <c r="H437" s="93">
        <f t="shared" si="19"/>
        <v>4.7</v>
      </c>
      <c r="I437" s="210"/>
    </row>
    <row r="438" spans="1:246" s="191" customFormat="1" ht="36" customHeight="1">
      <c r="A438" s="552"/>
      <c r="B438" s="120" t="s">
        <v>461</v>
      </c>
      <c r="C438" s="118">
        <v>120</v>
      </c>
      <c r="D438" s="123"/>
      <c r="E438" s="123"/>
      <c r="F438" s="93">
        <f t="shared" si="22"/>
        <v>120</v>
      </c>
      <c r="G438" s="123"/>
      <c r="H438" s="93">
        <f t="shared" si="19"/>
        <v>120</v>
      </c>
      <c r="I438" s="210"/>
    </row>
    <row r="439" spans="1:246" s="191" customFormat="1" ht="30.95" customHeight="1">
      <c r="A439" s="552"/>
      <c r="B439" s="120" t="s">
        <v>1018</v>
      </c>
      <c r="C439" s="118">
        <v>460</v>
      </c>
      <c r="D439" s="123"/>
      <c r="E439" s="123"/>
      <c r="F439" s="93">
        <f t="shared" si="22"/>
        <v>460</v>
      </c>
      <c r="G439" s="123">
        <v>-86.605999999999995</v>
      </c>
      <c r="H439" s="93">
        <f t="shared" si="19"/>
        <v>373.39400000000001</v>
      </c>
      <c r="I439" s="210"/>
    </row>
    <row r="440" spans="1:246" s="191" customFormat="1" ht="33" customHeight="1">
      <c r="A440" s="552"/>
      <c r="B440" s="119" t="s">
        <v>403</v>
      </c>
      <c r="C440" s="118"/>
      <c r="D440" s="204">
        <v>487.84</v>
      </c>
      <c r="E440" s="123"/>
      <c r="F440" s="93">
        <f t="shared" si="22"/>
        <v>487.84</v>
      </c>
      <c r="G440" s="123"/>
      <c r="H440" s="93">
        <f t="shared" si="19"/>
        <v>487.84</v>
      </c>
      <c r="I440" s="211" t="s">
        <v>842</v>
      </c>
    </row>
    <row r="441" spans="1:246" s="191" customFormat="1" ht="30" customHeight="1">
      <c r="A441" s="552"/>
      <c r="B441" s="119" t="s">
        <v>1019</v>
      </c>
      <c r="C441" s="118"/>
      <c r="D441" s="123"/>
      <c r="E441" s="123"/>
      <c r="F441" s="93">
        <f t="shared" si="22"/>
        <v>0</v>
      </c>
      <c r="G441" s="204">
        <v>26.24</v>
      </c>
      <c r="H441" s="93">
        <f t="shared" si="19"/>
        <v>26.24</v>
      </c>
      <c r="I441" s="211" t="s">
        <v>796</v>
      </c>
    </row>
    <row r="442" spans="1:246" s="191" customFormat="1" ht="33.950000000000003" customHeight="1">
      <c r="A442" s="552"/>
      <c r="B442" s="119" t="s">
        <v>1020</v>
      </c>
      <c r="C442" s="118"/>
      <c r="D442" s="123"/>
      <c r="E442" s="123"/>
      <c r="F442" s="93">
        <f t="shared" si="22"/>
        <v>0</v>
      </c>
      <c r="G442" s="123">
        <v>616</v>
      </c>
      <c r="H442" s="93">
        <f t="shared" si="19"/>
        <v>616</v>
      </c>
      <c r="I442" s="211" t="s">
        <v>1021</v>
      </c>
      <c r="J442" s="189"/>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189"/>
      <c r="BU442" s="189"/>
      <c r="BV442" s="189"/>
      <c r="BW442" s="189"/>
      <c r="BX442" s="189"/>
      <c r="BY442" s="189"/>
      <c r="BZ442" s="189"/>
      <c r="CA442" s="189"/>
      <c r="CB442" s="189"/>
      <c r="CC442" s="189"/>
      <c r="CD442" s="189"/>
      <c r="CE442" s="189"/>
      <c r="CF442" s="189"/>
      <c r="CG442" s="189"/>
      <c r="CH442" s="189"/>
      <c r="CI442" s="189"/>
      <c r="CJ442" s="189"/>
      <c r="CK442" s="189"/>
      <c r="CL442" s="189"/>
      <c r="CM442" s="189"/>
      <c r="CN442" s="189"/>
      <c r="CO442" s="189"/>
      <c r="CP442" s="189"/>
      <c r="CQ442" s="189"/>
      <c r="CR442" s="189"/>
      <c r="CS442" s="189"/>
      <c r="CT442" s="189"/>
      <c r="CU442" s="189"/>
      <c r="CV442" s="189"/>
      <c r="CW442" s="189"/>
      <c r="CX442" s="189"/>
      <c r="CY442" s="189"/>
      <c r="CZ442" s="189"/>
      <c r="DA442" s="189"/>
      <c r="DB442" s="189"/>
      <c r="DC442" s="189"/>
      <c r="DD442" s="189"/>
      <c r="DE442" s="189"/>
      <c r="DF442" s="189"/>
      <c r="DG442" s="189"/>
      <c r="DH442" s="189"/>
      <c r="DI442" s="189"/>
      <c r="DJ442" s="189"/>
      <c r="DK442" s="189"/>
      <c r="DL442" s="189"/>
      <c r="DM442" s="189"/>
      <c r="DN442" s="189"/>
      <c r="DO442" s="189"/>
      <c r="DP442" s="189"/>
      <c r="DQ442" s="189"/>
      <c r="DR442" s="189"/>
      <c r="DS442" s="189"/>
      <c r="DT442" s="189"/>
      <c r="DU442" s="189"/>
      <c r="DV442" s="189"/>
      <c r="DW442" s="189"/>
      <c r="DX442" s="189"/>
      <c r="DY442" s="189"/>
      <c r="DZ442" s="189"/>
      <c r="EA442" s="189"/>
      <c r="EB442" s="189"/>
      <c r="EC442" s="189"/>
      <c r="ED442" s="189"/>
      <c r="EE442" s="189"/>
      <c r="EF442" s="189"/>
      <c r="EG442" s="189"/>
      <c r="EH442" s="189"/>
      <c r="EI442" s="189"/>
      <c r="EJ442" s="189"/>
      <c r="EK442" s="189"/>
      <c r="EL442" s="189"/>
      <c r="EM442" s="189"/>
      <c r="EN442" s="189"/>
      <c r="EO442" s="189"/>
      <c r="EP442" s="189"/>
      <c r="EQ442" s="189"/>
      <c r="ER442" s="189"/>
      <c r="ES442" s="189"/>
      <c r="ET442" s="189"/>
      <c r="EU442" s="189"/>
      <c r="EV442" s="189"/>
      <c r="EW442" s="189"/>
      <c r="EX442" s="189"/>
      <c r="EY442" s="189"/>
      <c r="EZ442" s="189"/>
      <c r="FA442" s="189"/>
      <c r="FB442" s="189"/>
      <c r="FC442" s="189"/>
      <c r="FD442" s="189"/>
      <c r="FE442" s="189"/>
      <c r="FF442" s="189"/>
      <c r="FG442" s="189"/>
      <c r="FH442" s="189"/>
      <c r="FI442" s="189"/>
      <c r="FJ442" s="189"/>
      <c r="FK442" s="189"/>
      <c r="FL442" s="189"/>
      <c r="FM442" s="189"/>
      <c r="FN442" s="189"/>
      <c r="FO442" s="189"/>
      <c r="FP442" s="189"/>
      <c r="FQ442" s="189"/>
      <c r="FR442" s="189"/>
      <c r="FS442" s="189"/>
      <c r="FT442" s="189"/>
      <c r="FU442" s="189"/>
      <c r="FV442" s="189"/>
      <c r="FW442" s="189"/>
      <c r="FX442" s="189"/>
      <c r="FY442" s="189"/>
      <c r="FZ442" s="189"/>
      <c r="GA442" s="189"/>
      <c r="GB442" s="189"/>
      <c r="GC442" s="189"/>
      <c r="GD442" s="189"/>
      <c r="GE442" s="189"/>
      <c r="GF442" s="189"/>
      <c r="GG442" s="189"/>
      <c r="GH442" s="189"/>
      <c r="GI442" s="189"/>
      <c r="GJ442" s="189"/>
      <c r="GK442" s="189"/>
      <c r="GL442" s="189"/>
      <c r="GM442" s="189"/>
      <c r="GN442" s="189"/>
      <c r="GO442" s="189"/>
      <c r="GP442" s="189"/>
      <c r="GQ442" s="189"/>
      <c r="GR442" s="189"/>
      <c r="GS442" s="189"/>
      <c r="GT442" s="189"/>
      <c r="GU442" s="189"/>
      <c r="GV442" s="189"/>
      <c r="GW442" s="189"/>
      <c r="GX442" s="189"/>
      <c r="GY442" s="189"/>
      <c r="GZ442" s="189"/>
      <c r="HA442" s="189"/>
      <c r="HB442" s="189"/>
      <c r="HC442" s="189"/>
      <c r="HD442" s="189"/>
      <c r="HE442" s="189"/>
      <c r="HF442" s="189"/>
      <c r="HG442" s="189"/>
      <c r="HH442" s="189"/>
      <c r="HI442" s="189"/>
      <c r="HJ442" s="189"/>
      <c r="HK442" s="189"/>
      <c r="HL442" s="189"/>
      <c r="HM442" s="189"/>
      <c r="HN442" s="189"/>
      <c r="HO442" s="189"/>
      <c r="HP442" s="189"/>
      <c r="HQ442" s="189"/>
      <c r="HR442" s="189"/>
      <c r="HS442" s="189"/>
      <c r="HT442" s="189"/>
      <c r="HU442" s="189"/>
      <c r="HV442" s="189"/>
      <c r="HW442" s="189"/>
      <c r="HX442" s="189"/>
      <c r="HY442" s="189"/>
      <c r="HZ442" s="189"/>
      <c r="IA442" s="189"/>
      <c r="IB442" s="189"/>
      <c r="IC442" s="189"/>
      <c r="ID442" s="189"/>
      <c r="IE442" s="189"/>
      <c r="IF442" s="189"/>
      <c r="IG442" s="189"/>
      <c r="IH442" s="189"/>
      <c r="II442" s="189"/>
      <c r="IJ442" s="189"/>
      <c r="IK442" s="189"/>
      <c r="IL442" s="189"/>
    </row>
    <row r="443" spans="1:246" s="191" customFormat="1" ht="30" customHeight="1">
      <c r="A443" s="552"/>
      <c r="B443" s="119" t="s">
        <v>317</v>
      </c>
      <c r="C443" s="118"/>
      <c r="D443" s="123"/>
      <c r="E443" s="123">
        <v>860</v>
      </c>
      <c r="F443" s="93">
        <f t="shared" si="22"/>
        <v>860</v>
      </c>
      <c r="G443" s="123"/>
      <c r="H443" s="93">
        <f t="shared" si="19"/>
        <v>860</v>
      </c>
      <c r="I443" s="210"/>
      <c r="J443" s="189"/>
      <c r="K443" s="189"/>
      <c r="L443" s="189"/>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c r="BM443" s="189"/>
      <c r="BN443" s="189"/>
      <c r="BO443" s="189"/>
      <c r="BP443" s="189"/>
      <c r="BQ443" s="189"/>
      <c r="BR443" s="189"/>
      <c r="BS443" s="189"/>
      <c r="BT443" s="189"/>
      <c r="BU443" s="189"/>
      <c r="BV443" s="189"/>
      <c r="BW443" s="189"/>
      <c r="BX443" s="189"/>
      <c r="BY443" s="189"/>
      <c r="BZ443" s="189"/>
      <c r="CA443" s="189"/>
      <c r="CB443" s="189"/>
      <c r="CC443" s="189"/>
      <c r="CD443" s="189"/>
      <c r="CE443" s="189"/>
      <c r="CF443" s="189"/>
      <c r="CG443" s="189"/>
      <c r="CH443" s="189"/>
      <c r="CI443" s="189"/>
      <c r="CJ443" s="189"/>
      <c r="CK443" s="189"/>
      <c r="CL443" s="189"/>
      <c r="CM443" s="189"/>
      <c r="CN443" s="189"/>
      <c r="CO443" s="189"/>
      <c r="CP443" s="189"/>
      <c r="CQ443" s="189"/>
      <c r="CR443" s="189"/>
      <c r="CS443" s="189"/>
      <c r="CT443" s="189"/>
      <c r="CU443" s="189"/>
      <c r="CV443" s="189"/>
      <c r="CW443" s="189"/>
      <c r="CX443" s="189"/>
      <c r="CY443" s="189"/>
      <c r="CZ443" s="189"/>
      <c r="DA443" s="189"/>
      <c r="DB443" s="189"/>
      <c r="DC443" s="189"/>
      <c r="DD443" s="189"/>
      <c r="DE443" s="189"/>
      <c r="DF443" s="189"/>
      <c r="DG443" s="189"/>
      <c r="DH443" s="189"/>
      <c r="DI443" s="189"/>
      <c r="DJ443" s="189"/>
      <c r="DK443" s="189"/>
      <c r="DL443" s="189"/>
      <c r="DM443" s="189"/>
      <c r="DN443" s="189"/>
      <c r="DO443" s="189"/>
      <c r="DP443" s="189"/>
      <c r="DQ443" s="189"/>
      <c r="DR443" s="189"/>
      <c r="DS443" s="189"/>
      <c r="DT443" s="189"/>
      <c r="DU443" s="189"/>
      <c r="DV443" s="189"/>
      <c r="DW443" s="189"/>
      <c r="DX443" s="189"/>
      <c r="DY443" s="189"/>
      <c r="DZ443" s="189"/>
      <c r="EA443" s="189"/>
      <c r="EB443" s="189"/>
      <c r="EC443" s="189"/>
      <c r="ED443" s="189"/>
      <c r="EE443" s="189"/>
      <c r="EF443" s="189"/>
      <c r="EG443" s="189"/>
      <c r="EH443" s="189"/>
      <c r="EI443" s="189"/>
      <c r="EJ443" s="189"/>
      <c r="EK443" s="189"/>
      <c r="EL443" s="189"/>
      <c r="EM443" s="189"/>
      <c r="EN443" s="189"/>
      <c r="EO443" s="189"/>
      <c r="EP443" s="189"/>
      <c r="EQ443" s="189"/>
      <c r="ER443" s="189"/>
      <c r="ES443" s="189"/>
      <c r="ET443" s="189"/>
      <c r="EU443" s="189"/>
      <c r="EV443" s="189"/>
      <c r="EW443" s="189"/>
      <c r="EX443" s="189"/>
      <c r="EY443" s="189"/>
      <c r="EZ443" s="189"/>
      <c r="FA443" s="189"/>
      <c r="FB443" s="189"/>
      <c r="FC443" s="189"/>
      <c r="FD443" s="189"/>
      <c r="FE443" s="189"/>
      <c r="FF443" s="189"/>
      <c r="FG443" s="189"/>
      <c r="FH443" s="189"/>
      <c r="FI443" s="189"/>
      <c r="FJ443" s="189"/>
      <c r="FK443" s="189"/>
      <c r="FL443" s="189"/>
      <c r="FM443" s="189"/>
      <c r="FN443" s="189"/>
      <c r="FO443" s="189"/>
      <c r="FP443" s="189"/>
      <c r="FQ443" s="189"/>
      <c r="FR443" s="189"/>
      <c r="FS443" s="189"/>
      <c r="FT443" s="189"/>
      <c r="FU443" s="189"/>
      <c r="FV443" s="189"/>
      <c r="FW443" s="189"/>
      <c r="FX443" s="189"/>
      <c r="FY443" s="189"/>
      <c r="FZ443" s="189"/>
      <c r="GA443" s="189"/>
      <c r="GB443" s="189"/>
      <c r="GC443" s="189"/>
      <c r="GD443" s="189"/>
      <c r="GE443" s="189"/>
      <c r="GF443" s="189"/>
      <c r="GG443" s="189"/>
      <c r="GH443" s="189"/>
      <c r="GI443" s="189"/>
      <c r="GJ443" s="189"/>
      <c r="GK443" s="189"/>
      <c r="GL443" s="189"/>
      <c r="GM443" s="189"/>
      <c r="GN443" s="189"/>
      <c r="GO443" s="189"/>
      <c r="GP443" s="189"/>
      <c r="GQ443" s="189"/>
      <c r="GR443" s="189"/>
      <c r="GS443" s="189"/>
      <c r="GT443" s="189"/>
      <c r="GU443" s="189"/>
      <c r="GV443" s="189"/>
      <c r="GW443" s="189"/>
      <c r="GX443" s="189"/>
      <c r="GY443" s="189"/>
      <c r="GZ443" s="189"/>
      <c r="HA443" s="189"/>
      <c r="HB443" s="189"/>
      <c r="HC443" s="189"/>
      <c r="HD443" s="189"/>
      <c r="HE443" s="189"/>
      <c r="HF443" s="189"/>
      <c r="HG443" s="189"/>
      <c r="HH443" s="189"/>
      <c r="HI443" s="189"/>
      <c r="HJ443" s="189"/>
      <c r="HK443" s="189"/>
      <c r="HL443" s="189"/>
      <c r="HM443" s="189"/>
      <c r="HN443" s="189"/>
      <c r="HO443" s="189"/>
      <c r="HP443" s="189"/>
      <c r="HQ443" s="189"/>
      <c r="HR443" s="189"/>
      <c r="HS443" s="189"/>
      <c r="HT443" s="189"/>
      <c r="HU443" s="189"/>
      <c r="HV443" s="189"/>
      <c r="HW443" s="189"/>
      <c r="HX443" s="189"/>
      <c r="HY443" s="189"/>
      <c r="HZ443" s="189"/>
      <c r="IA443" s="189"/>
      <c r="IB443" s="189"/>
      <c r="IC443" s="189"/>
      <c r="ID443" s="189"/>
      <c r="IE443" s="189"/>
      <c r="IF443" s="189"/>
      <c r="IG443" s="189"/>
      <c r="IH443" s="189"/>
      <c r="II443" s="189"/>
      <c r="IJ443" s="189"/>
      <c r="IK443" s="189"/>
      <c r="IL443" s="189"/>
    </row>
    <row r="444" spans="1:246" s="191" customFormat="1" ht="30" customHeight="1">
      <c r="A444" s="550" t="s">
        <v>222</v>
      </c>
      <c r="B444" s="93" t="s">
        <v>81</v>
      </c>
      <c r="C444" s="118">
        <f>C445+C446+C449+C454</f>
        <v>343.43</v>
      </c>
      <c r="D444" s="118">
        <f>D445+D446+D449+D454</f>
        <v>55.616663000000003</v>
      </c>
      <c r="E444" s="118">
        <f>E445+E446+E449+E454</f>
        <v>22</v>
      </c>
      <c r="F444" s="118">
        <f>F445+F446+F449+F454</f>
        <v>421.04666300000002</v>
      </c>
      <c r="G444" s="118">
        <f>G445+G446+G449+G454</f>
        <v>618.54100000000005</v>
      </c>
      <c r="H444" s="93">
        <f t="shared" si="19"/>
        <v>1039.587663</v>
      </c>
      <c r="I444" s="210"/>
    </row>
    <row r="445" spans="1:246" s="191" customFormat="1" ht="36.950000000000003" customHeight="1">
      <c r="A445" s="550"/>
      <c r="B445" s="120" t="s">
        <v>253</v>
      </c>
      <c r="C445" s="118">
        <v>173.99</v>
      </c>
      <c r="D445" s="123">
        <v>49.616663000000003</v>
      </c>
      <c r="E445" s="123"/>
      <c r="F445" s="93">
        <f t="shared" ref="F445:F483" si="23">C445+D445+E445</f>
        <v>223.606663</v>
      </c>
      <c r="G445" s="123"/>
      <c r="H445" s="93">
        <f t="shared" si="19"/>
        <v>223.606663</v>
      </c>
      <c r="I445" s="211" t="s">
        <v>1022</v>
      </c>
    </row>
    <row r="446" spans="1:246" s="191" customFormat="1" ht="18.75" customHeight="1">
      <c r="A446" s="551" t="s">
        <v>222</v>
      </c>
      <c r="B446" s="120" t="s">
        <v>783</v>
      </c>
      <c r="C446" s="118">
        <f>SUM(C447:C448)</f>
        <v>119.44</v>
      </c>
      <c r="D446" s="123"/>
      <c r="E446" s="123"/>
      <c r="F446" s="93">
        <f t="shared" si="23"/>
        <v>119.44</v>
      </c>
      <c r="G446" s="123"/>
      <c r="H446" s="93">
        <f t="shared" si="19"/>
        <v>119.44</v>
      </c>
      <c r="I446" s="210"/>
    </row>
    <row r="447" spans="1:246" s="191" customFormat="1" ht="30.95" customHeight="1">
      <c r="A447" s="552"/>
      <c r="B447" s="119" t="s">
        <v>256</v>
      </c>
      <c r="C447" s="118">
        <v>101.5</v>
      </c>
      <c r="D447" s="123"/>
      <c r="E447" s="123"/>
      <c r="F447" s="93">
        <f t="shared" si="23"/>
        <v>101.5</v>
      </c>
      <c r="G447" s="123"/>
      <c r="H447" s="93">
        <f t="shared" si="19"/>
        <v>101.5</v>
      </c>
      <c r="I447" s="210"/>
    </row>
    <row r="448" spans="1:246" s="191" customFormat="1" ht="27.95" customHeight="1">
      <c r="A448" s="552"/>
      <c r="B448" s="119" t="s">
        <v>257</v>
      </c>
      <c r="C448" s="118">
        <v>17.940000000000001</v>
      </c>
      <c r="D448" s="123"/>
      <c r="E448" s="123"/>
      <c r="F448" s="93">
        <f t="shared" si="23"/>
        <v>17.940000000000001</v>
      </c>
      <c r="G448" s="123"/>
      <c r="H448" s="93">
        <f t="shared" si="19"/>
        <v>17.940000000000001</v>
      </c>
      <c r="I448" s="210"/>
    </row>
    <row r="449" spans="1:246" s="191" customFormat="1" ht="35.1" customHeight="1">
      <c r="A449" s="552"/>
      <c r="B449" s="119" t="s">
        <v>258</v>
      </c>
      <c r="C449" s="118">
        <f>SUM(C450:C453)</f>
        <v>50</v>
      </c>
      <c r="D449" s="118">
        <f>SUM(D450:D453)</f>
        <v>6</v>
      </c>
      <c r="E449" s="118">
        <f>SUM(E450:E453)</f>
        <v>0</v>
      </c>
      <c r="F449" s="93">
        <f t="shared" si="23"/>
        <v>56</v>
      </c>
      <c r="G449" s="118">
        <f>SUM(G450:G453)</f>
        <v>618.54100000000005</v>
      </c>
      <c r="H449" s="93">
        <f t="shared" si="19"/>
        <v>674.54100000000005</v>
      </c>
      <c r="I449" s="210"/>
    </row>
    <row r="450" spans="1:246" s="191" customFormat="1" ht="27.75" customHeight="1">
      <c r="A450" s="552"/>
      <c r="B450" s="119" t="s">
        <v>474</v>
      </c>
      <c r="C450" s="118">
        <v>50</v>
      </c>
      <c r="D450" s="123"/>
      <c r="E450" s="123"/>
      <c r="F450" s="93">
        <f t="shared" si="23"/>
        <v>50</v>
      </c>
      <c r="G450" s="123"/>
      <c r="H450" s="93">
        <f t="shared" si="19"/>
        <v>50</v>
      </c>
      <c r="I450" s="210"/>
    </row>
    <row r="451" spans="1:246" s="191" customFormat="1" ht="27.75" customHeight="1">
      <c r="A451" s="552"/>
      <c r="B451" s="119" t="s">
        <v>346</v>
      </c>
      <c r="C451" s="118"/>
      <c r="D451" s="123">
        <v>6</v>
      </c>
      <c r="E451" s="123"/>
      <c r="F451" s="93">
        <f t="shared" si="23"/>
        <v>6</v>
      </c>
      <c r="G451" s="123"/>
      <c r="H451" s="93">
        <f t="shared" si="19"/>
        <v>6</v>
      </c>
      <c r="I451" s="211" t="s">
        <v>842</v>
      </c>
    </row>
    <row r="452" spans="1:246" s="191" customFormat="1" ht="27.75" customHeight="1">
      <c r="A452" s="552"/>
      <c r="B452" s="119" t="s">
        <v>810</v>
      </c>
      <c r="C452" s="118"/>
      <c r="D452" s="123"/>
      <c r="E452" s="123"/>
      <c r="F452" s="93">
        <f t="shared" si="23"/>
        <v>0</v>
      </c>
      <c r="G452" s="123">
        <v>5.9</v>
      </c>
      <c r="H452" s="93">
        <f t="shared" ref="H452:H514" si="24">F452+G452</f>
        <v>5.9</v>
      </c>
      <c r="I452" s="211" t="s">
        <v>796</v>
      </c>
    </row>
    <row r="453" spans="1:246" s="191" customFormat="1" ht="27.75" customHeight="1">
      <c r="A453" s="553"/>
      <c r="B453" s="119" t="s">
        <v>847</v>
      </c>
      <c r="C453" s="118"/>
      <c r="D453" s="123"/>
      <c r="E453" s="123"/>
      <c r="F453" s="93">
        <f t="shared" si="23"/>
        <v>0</v>
      </c>
      <c r="G453" s="204">
        <f>566.87+29.771+16</f>
        <v>612.64099999999996</v>
      </c>
      <c r="H453" s="93">
        <f t="shared" si="24"/>
        <v>612.64099999999996</v>
      </c>
      <c r="I453" s="211" t="s">
        <v>1023</v>
      </c>
      <c r="J453" s="189"/>
      <c r="K453" s="189"/>
      <c r="L453" s="189"/>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c r="BM453" s="189"/>
      <c r="BN453" s="189"/>
      <c r="BO453" s="189"/>
      <c r="BP453" s="189"/>
      <c r="BQ453" s="189"/>
      <c r="BR453" s="189"/>
      <c r="BS453" s="189"/>
      <c r="BT453" s="189"/>
      <c r="BU453" s="189"/>
      <c r="BV453" s="189"/>
      <c r="BW453" s="189"/>
      <c r="BX453" s="189"/>
      <c r="BY453" s="189"/>
      <c r="BZ453" s="189"/>
      <c r="CA453" s="189"/>
      <c r="CB453" s="189"/>
      <c r="CC453" s="189"/>
      <c r="CD453" s="189"/>
      <c r="CE453" s="189"/>
      <c r="CF453" s="189"/>
      <c r="CG453" s="189"/>
      <c r="CH453" s="189"/>
      <c r="CI453" s="189"/>
      <c r="CJ453" s="189"/>
      <c r="CK453" s="189"/>
      <c r="CL453" s="189"/>
      <c r="CM453" s="189"/>
      <c r="CN453" s="189"/>
      <c r="CO453" s="189"/>
      <c r="CP453" s="189"/>
      <c r="CQ453" s="189"/>
      <c r="CR453" s="189"/>
      <c r="CS453" s="189"/>
      <c r="CT453" s="189"/>
      <c r="CU453" s="189"/>
      <c r="CV453" s="189"/>
      <c r="CW453" s="189"/>
      <c r="CX453" s="189"/>
      <c r="CY453" s="189"/>
      <c r="CZ453" s="189"/>
      <c r="DA453" s="189"/>
      <c r="DB453" s="189"/>
      <c r="DC453" s="189"/>
      <c r="DD453" s="189"/>
      <c r="DE453" s="189"/>
      <c r="DF453" s="189"/>
      <c r="DG453" s="189"/>
      <c r="DH453" s="189"/>
      <c r="DI453" s="189"/>
      <c r="DJ453" s="189"/>
      <c r="DK453" s="189"/>
      <c r="DL453" s="189"/>
      <c r="DM453" s="189"/>
      <c r="DN453" s="189"/>
      <c r="DO453" s="189"/>
      <c r="DP453" s="189"/>
      <c r="DQ453" s="189"/>
      <c r="DR453" s="189"/>
      <c r="DS453" s="189"/>
      <c r="DT453" s="189"/>
      <c r="DU453" s="189"/>
      <c r="DV453" s="189"/>
      <c r="DW453" s="189"/>
      <c r="DX453" s="189"/>
      <c r="DY453" s="189"/>
      <c r="DZ453" s="189"/>
      <c r="EA453" s="189"/>
      <c r="EB453" s="189"/>
      <c r="EC453" s="189"/>
      <c r="ED453" s="189"/>
      <c r="EE453" s="189"/>
      <c r="EF453" s="189"/>
      <c r="EG453" s="189"/>
      <c r="EH453" s="189"/>
      <c r="EI453" s="189"/>
      <c r="EJ453" s="189"/>
      <c r="EK453" s="189"/>
      <c r="EL453" s="189"/>
      <c r="EM453" s="189"/>
      <c r="EN453" s="189"/>
      <c r="EO453" s="189"/>
      <c r="EP453" s="189"/>
      <c r="EQ453" s="189"/>
      <c r="ER453" s="189"/>
      <c r="ES453" s="189"/>
      <c r="ET453" s="189"/>
      <c r="EU453" s="189"/>
      <c r="EV453" s="189"/>
      <c r="EW453" s="189"/>
      <c r="EX453" s="189"/>
      <c r="EY453" s="189"/>
      <c r="EZ453" s="189"/>
      <c r="FA453" s="189"/>
      <c r="FB453" s="189"/>
      <c r="FC453" s="189"/>
      <c r="FD453" s="189"/>
      <c r="FE453" s="189"/>
      <c r="FF453" s="189"/>
      <c r="FG453" s="189"/>
      <c r="FH453" s="189"/>
      <c r="FI453" s="189"/>
      <c r="FJ453" s="189"/>
      <c r="FK453" s="189"/>
      <c r="FL453" s="189"/>
      <c r="FM453" s="189"/>
      <c r="FN453" s="189"/>
      <c r="FO453" s="189"/>
      <c r="FP453" s="189"/>
      <c r="FQ453" s="189"/>
      <c r="FR453" s="189"/>
      <c r="FS453" s="189"/>
      <c r="FT453" s="189"/>
      <c r="FU453" s="189"/>
      <c r="FV453" s="189"/>
      <c r="FW453" s="189"/>
      <c r="FX453" s="189"/>
      <c r="FY453" s="189"/>
      <c r="FZ453" s="189"/>
      <c r="GA453" s="189"/>
      <c r="GB453" s="189"/>
      <c r="GC453" s="189"/>
      <c r="GD453" s="189"/>
      <c r="GE453" s="189"/>
      <c r="GF453" s="189"/>
      <c r="GG453" s="189"/>
      <c r="GH453" s="189"/>
      <c r="GI453" s="189"/>
      <c r="GJ453" s="189"/>
      <c r="GK453" s="189"/>
      <c r="GL453" s="189"/>
      <c r="GM453" s="189"/>
      <c r="GN453" s="189"/>
      <c r="GO453" s="189"/>
      <c r="GP453" s="189"/>
      <c r="GQ453" s="189"/>
      <c r="GR453" s="189"/>
      <c r="GS453" s="189"/>
      <c r="GT453" s="189"/>
      <c r="GU453" s="189"/>
      <c r="GV453" s="189"/>
      <c r="GW453" s="189"/>
      <c r="GX453" s="189"/>
      <c r="GY453" s="189"/>
      <c r="GZ453" s="189"/>
      <c r="HA453" s="189"/>
      <c r="HB453" s="189"/>
      <c r="HC453" s="189"/>
      <c r="HD453" s="189"/>
      <c r="HE453" s="189"/>
      <c r="HF453" s="189"/>
      <c r="HG453" s="189"/>
      <c r="HH453" s="189"/>
      <c r="HI453" s="189"/>
      <c r="HJ453" s="189"/>
      <c r="HK453" s="189"/>
      <c r="HL453" s="189"/>
      <c r="HM453" s="189"/>
      <c r="HN453" s="189"/>
      <c r="HO453" s="189"/>
      <c r="HP453" s="189"/>
      <c r="HQ453" s="189"/>
      <c r="HR453" s="189"/>
      <c r="HS453" s="189"/>
      <c r="HT453" s="189"/>
      <c r="HU453" s="189"/>
      <c r="HV453" s="189"/>
      <c r="HW453" s="189"/>
      <c r="HX453" s="189"/>
      <c r="HY453" s="189"/>
      <c r="HZ453" s="189"/>
      <c r="IA453" s="189"/>
      <c r="IB453" s="189"/>
      <c r="IC453" s="189"/>
      <c r="ID453" s="189"/>
      <c r="IE453" s="189"/>
      <c r="IF453" s="189"/>
      <c r="IG453" s="189"/>
      <c r="IH453" s="189"/>
      <c r="II453" s="189"/>
      <c r="IJ453" s="189"/>
      <c r="IK453" s="189"/>
      <c r="IL453" s="189"/>
    </row>
    <row r="454" spans="1:246" s="191" customFormat="1" ht="27.95" customHeight="1">
      <c r="A454" s="555"/>
      <c r="B454" s="119" t="s">
        <v>317</v>
      </c>
      <c r="C454" s="118"/>
      <c r="D454" s="123"/>
      <c r="E454" s="123">
        <v>22</v>
      </c>
      <c r="F454" s="93">
        <f t="shared" si="23"/>
        <v>22</v>
      </c>
      <c r="G454" s="123"/>
      <c r="H454" s="93">
        <f t="shared" si="24"/>
        <v>22</v>
      </c>
      <c r="I454" s="211" t="s">
        <v>1024</v>
      </c>
    </row>
    <row r="455" spans="1:246" s="191" customFormat="1" ht="27.95" customHeight="1">
      <c r="A455" s="551" t="s">
        <v>223</v>
      </c>
      <c r="B455" s="93" t="s">
        <v>81</v>
      </c>
      <c r="C455" s="118">
        <f>C456</f>
        <v>311.60000000000002</v>
      </c>
      <c r="D455" s="118">
        <f>D456</f>
        <v>0</v>
      </c>
      <c r="E455" s="118">
        <f>E456</f>
        <v>0</v>
      </c>
      <c r="F455" s="93">
        <f t="shared" si="23"/>
        <v>311.60000000000002</v>
      </c>
      <c r="G455" s="118">
        <f>G456</f>
        <v>71.476445999999996</v>
      </c>
      <c r="H455" s="93">
        <f t="shared" si="24"/>
        <v>383.07644599999998</v>
      </c>
      <c r="I455" s="210"/>
    </row>
    <row r="456" spans="1:246" s="191" customFormat="1" ht="27.95" customHeight="1">
      <c r="A456" s="552"/>
      <c r="B456" s="220" t="s">
        <v>477</v>
      </c>
      <c r="C456" s="221">
        <f>SUM(C457:C461)</f>
        <v>311.60000000000002</v>
      </c>
      <c r="D456" s="221">
        <f>SUM(D457:D461)</f>
        <v>0</v>
      </c>
      <c r="E456" s="221">
        <f>SUM(E457:E461)</f>
        <v>0</v>
      </c>
      <c r="F456" s="93">
        <f t="shared" si="23"/>
        <v>311.60000000000002</v>
      </c>
      <c r="G456" s="221">
        <f>SUM(G457:G461)</f>
        <v>71.476445999999996</v>
      </c>
      <c r="H456" s="93">
        <f t="shared" si="24"/>
        <v>383.07644599999998</v>
      </c>
      <c r="I456" s="210"/>
    </row>
    <row r="457" spans="1:246" s="191" customFormat="1" ht="23.25" customHeight="1">
      <c r="A457" s="552"/>
      <c r="B457" s="222" t="s">
        <v>478</v>
      </c>
      <c r="C457" s="223">
        <v>160</v>
      </c>
      <c r="D457" s="123"/>
      <c r="E457" s="123"/>
      <c r="F457" s="93">
        <f t="shared" si="23"/>
        <v>160</v>
      </c>
      <c r="G457" s="123"/>
      <c r="H457" s="93">
        <f t="shared" si="24"/>
        <v>160</v>
      </c>
      <c r="I457" s="210"/>
    </row>
    <row r="458" spans="1:246" s="191" customFormat="1" ht="23.25" customHeight="1">
      <c r="A458" s="552"/>
      <c r="B458" s="222" t="s">
        <v>479</v>
      </c>
      <c r="C458" s="223">
        <v>112</v>
      </c>
      <c r="D458" s="123"/>
      <c r="E458" s="123"/>
      <c r="F458" s="93">
        <f t="shared" si="23"/>
        <v>112</v>
      </c>
      <c r="G458" s="123"/>
      <c r="H458" s="93">
        <f t="shared" si="24"/>
        <v>112</v>
      </c>
      <c r="I458" s="210"/>
    </row>
    <row r="459" spans="1:246" s="191" customFormat="1" ht="23.25" customHeight="1">
      <c r="A459" s="552"/>
      <c r="B459" s="220" t="s">
        <v>480</v>
      </c>
      <c r="C459" s="221">
        <v>39.6</v>
      </c>
      <c r="D459" s="123"/>
      <c r="E459" s="123"/>
      <c r="F459" s="93">
        <f t="shared" si="23"/>
        <v>39.6</v>
      </c>
      <c r="G459" s="123"/>
      <c r="H459" s="93">
        <f t="shared" si="24"/>
        <v>39.6</v>
      </c>
      <c r="I459" s="210"/>
    </row>
    <row r="460" spans="1:246" s="191" customFormat="1" ht="23.25" customHeight="1">
      <c r="A460" s="553"/>
      <c r="B460" s="220" t="s">
        <v>1025</v>
      </c>
      <c r="C460" s="221"/>
      <c r="D460" s="123"/>
      <c r="E460" s="123"/>
      <c r="F460" s="93">
        <f t="shared" si="23"/>
        <v>0</v>
      </c>
      <c r="G460" s="204">
        <v>44.476446000000003</v>
      </c>
      <c r="H460" s="93">
        <f t="shared" si="24"/>
        <v>44.476446000000003</v>
      </c>
      <c r="I460" s="211" t="s">
        <v>1026</v>
      </c>
      <c r="J460" s="189"/>
      <c r="K460" s="189"/>
      <c r="L460" s="189"/>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c r="BM460" s="189"/>
      <c r="BN460" s="189"/>
      <c r="BO460" s="189"/>
      <c r="BP460" s="189"/>
      <c r="BQ460" s="189"/>
      <c r="BR460" s="189"/>
      <c r="BS460" s="189"/>
      <c r="BT460" s="189"/>
      <c r="BU460" s="189"/>
      <c r="BV460" s="189"/>
      <c r="BW460" s="189"/>
      <c r="BX460" s="189"/>
      <c r="BY460" s="189"/>
      <c r="BZ460" s="189"/>
      <c r="CA460" s="189"/>
      <c r="CB460" s="189"/>
      <c r="CC460" s="189"/>
      <c r="CD460" s="189"/>
      <c r="CE460" s="189"/>
      <c r="CF460" s="189"/>
      <c r="CG460" s="189"/>
      <c r="CH460" s="189"/>
      <c r="CI460" s="189"/>
      <c r="CJ460" s="189"/>
      <c r="CK460" s="189"/>
      <c r="CL460" s="189"/>
      <c r="CM460" s="189"/>
      <c r="CN460" s="189"/>
      <c r="CO460" s="189"/>
      <c r="CP460" s="189"/>
      <c r="CQ460" s="189"/>
      <c r="CR460" s="189"/>
      <c r="CS460" s="189"/>
      <c r="CT460" s="189"/>
      <c r="CU460" s="189"/>
      <c r="CV460" s="189"/>
      <c r="CW460" s="189"/>
      <c r="CX460" s="189"/>
      <c r="CY460" s="189"/>
      <c r="CZ460" s="189"/>
      <c r="DA460" s="189"/>
      <c r="DB460" s="189"/>
      <c r="DC460" s="189"/>
      <c r="DD460" s="189"/>
      <c r="DE460" s="189"/>
      <c r="DF460" s="189"/>
      <c r="DG460" s="189"/>
      <c r="DH460" s="189"/>
      <c r="DI460" s="189"/>
      <c r="DJ460" s="189"/>
      <c r="DK460" s="189"/>
      <c r="DL460" s="189"/>
      <c r="DM460" s="189"/>
      <c r="DN460" s="189"/>
      <c r="DO460" s="189"/>
      <c r="DP460" s="189"/>
      <c r="DQ460" s="189"/>
      <c r="DR460" s="189"/>
      <c r="DS460" s="189"/>
      <c r="DT460" s="189"/>
      <c r="DU460" s="189"/>
      <c r="DV460" s="189"/>
      <c r="DW460" s="189"/>
      <c r="DX460" s="189"/>
      <c r="DY460" s="189"/>
      <c r="DZ460" s="189"/>
      <c r="EA460" s="189"/>
      <c r="EB460" s="189"/>
      <c r="EC460" s="189"/>
      <c r="ED460" s="189"/>
      <c r="EE460" s="189"/>
      <c r="EF460" s="189"/>
      <c r="EG460" s="189"/>
      <c r="EH460" s="189"/>
      <c r="EI460" s="189"/>
      <c r="EJ460" s="189"/>
      <c r="EK460" s="189"/>
      <c r="EL460" s="189"/>
      <c r="EM460" s="189"/>
      <c r="EN460" s="189"/>
      <c r="EO460" s="189"/>
      <c r="EP460" s="189"/>
      <c r="EQ460" s="189"/>
      <c r="ER460" s="189"/>
      <c r="ES460" s="189"/>
      <c r="ET460" s="189"/>
      <c r="EU460" s="189"/>
      <c r="EV460" s="189"/>
      <c r="EW460" s="189"/>
      <c r="EX460" s="189"/>
      <c r="EY460" s="189"/>
      <c r="EZ460" s="189"/>
      <c r="FA460" s="189"/>
      <c r="FB460" s="189"/>
      <c r="FC460" s="189"/>
      <c r="FD460" s="189"/>
      <c r="FE460" s="189"/>
      <c r="FF460" s="189"/>
      <c r="FG460" s="189"/>
      <c r="FH460" s="189"/>
      <c r="FI460" s="189"/>
      <c r="FJ460" s="189"/>
      <c r="FK460" s="189"/>
      <c r="FL460" s="189"/>
      <c r="FM460" s="189"/>
      <c r="FN460" s="189"/>
      <c r="FO460" s="189"/>
      <c r="FP460" s="189"/>
      <c r="FQ460" s="189"/>
      <c r="FR460" s="189"/>
      <c r="FS460" s="189"/>
      <c r="FT460" s="189"/>
      <c r="FU460" s="189"/>
      <c r="FV460" s="189"/>
      <c r="FW460" s="189"/>
      <c r="FX460" s="189"/>
      <c r="FY460" s="189"/>
      <c r="FZ460" s="189"/>
      <c r="GA460" s="189"/>
      <c r="GB460" s="189"/>
      <c r="GC460" s="189"/>
      <c r="GD460" s="189"/>
      <c r="GE460" s="189"/>
      <c r="GF460" s="189"/>
      <c r="GG460" s="189"/>
      <c r="GH460" s="189"/>
      <c r="GI460" s="189"/>
      <c r="GJ460" s="189"/>
      <c r="GK460" s="189"/>
      <c r="GL460" s="189"/>
      <c r="GM460" s="189"/>
      <c r="GN460" s="189"/>
      <c r="GO460" s="189"/>
      <c r="GP460" s="189"/>
      <c r="GQ460" s="189"/>
      <c r="GR460" s="189"/>
      <c r="GS460" s="189"/>
      <c r="GT460" s="189"/>
      <c r="GU460" s="189"/>
      <c r="GV460" s="189"/>
      <c r="GW460" s="189"/>
      <c r="GX460" s="189"/>
      <c r="GY460" s="189"/>
      <c r="GZ460" s="189"/>
      <c r="HA460" s="189"/>
      <c r="HB460" s="189"/>
      <c r="HC460" s="189"/>
      <c r="HD460" s="189"/>
      <c r="HE460" s="189"/>
      <c r="HF460" s="189"/>
      <c r="HG460" s="189"/>
      <c r="HH460" s="189"/>
      <c r="HI460" s="189"/>
      <c r="HJ460" s="189"/>
      <c r="HK460" s="189"/>
      <c r="HL460" s="189"/>
      <c r="HM460" s="189"/>
      <c r="HN460" s="189"/>
      <c r="HO460" s="189"/>
      <c r="HP460" s="189"/>
      <c r="HQ460" s="189"/>
      <c r="HR460" s="189"/>
      <c r="HS460" s="189"/>
      <c r="HT460" s="189"/>
      <c r="HU460" s="189"/>
      <c r="HV460" s="189"/>
      <c r="HW460" s="189"/>
      <c r="HX460" s="189"/>
      <c r="HY460" s="189"/>
      <c r="HZ460" s="189"/>
      <c r="IA460" s="189"/>
      <c r="IB460" s="189"/>
      <c r="IC460" s="189"/>
      <c r="ID460" s="189"/>
      <c r="IE460" s="189"/>
      <c r="IF460" s="189"/>
      <c r="IG460" s="189"/>
      <c r="IH460" s="189"/>
      <c r="II460" s="189"/>
      <c r="IJ460" s="189"/>
      <c r="IK460" s="189"/>
      <c r="IL460" s="189"/>
    </row>
    <row r="461" spans="1:246" s="191" customFormat="1" ht="30.95" customHeight="1">
      <c r="A461" s="554"/>
      <c r="B461" s="220" t="s">
        <v>1027</v>
      </c>
      <c r="C461" s="221"/>
      <c r="D461" s="123"/>
      <c r="E461" s="123"/>
      <c r="F461" s="93">
        <f t="shared" si="23"/>
        <v>0</v>
      </c>
      <c r="G461" s="123">
        <v>27</v>
      </c>
      <c r="H461" s="93">
        <f t="shared" si="24"/>
        <v>27</v>
      </c>
      <c r="I461" s="211" t="s">
        <v>1028</v>
      </c>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c r="BO461" s="189"/>
      <c r="BP461" s="189"/>
      <c r="BQ461" s="189"/>
      <c r="BR461" s="189"/>
      <c r="BS461" s="189"/>
      <c r="BT461" s="189"/>
      <c r="BU461" s="189"/>
      <c r="BV461" s="189"/>
      <c r="BW461" s="189"/>
      <c r="BX461" s="189"/>
      <c r="BY461" s="189"/>
      <c r="BZ461" s="189"/>
      <c r="CA461" s="189"/>
      <c r="CB461" s="189"/>
      <c r="CC461" s="189"/>
      <c r="CD461" s="189"/>
      <c r="CE461" s="189"/>
      <c r="CF461" s="189"/>
      <c r="CG461" s="189"/>
      <c r="CH461" s="189"/>
      <c r="CI461" s="189"/>
      <c r="CJ461" s="189"/>
      <c r="CK461" s="189"/>
      <c r="CL461" s="189"/>
      <c r="CM461" s="189"/>
      <c r="CN461" s="189"/>
      <c r="CO461" s="189"/>
      <c r="CP461" s="189"/>
      <c r="CQ461" s="189"/>
      <c r="CR461" s="189"/>
      <c r="CS461" s="189"/>
      <c r="CT461" s="189"/>
      <c r="CU461" s="189"/>
      <c r="CV461" s="189"/>
      <c r="CW461" s="189"/>
      <c r="CX461" s="189"/>
      <c r="CY461" s="189"/>
      <c r="CZ461" s="189"/>
      <c r="DA461" s="189"/>
      <c r="DB461" s="189"/>
      <c r="DC461" s="189"/>
      <c r="DD461" s="189"/>
      <c r="DE461" s="189"/>
      <c r="DF461" s="189"/>
      <c r="DG461" s="189"/>
      <c r="DH461" s="189"/>
      <c r="DI461" s="189"/>
      <c r="DJ461" s="189"/>
      <c r="DK461" s="189"/>
      <c r="DL461" s="189"/>
      <c r="DM461" s="189"/>
      <c r="DN461" s="189"/>
      <c r="DO461" s="189"/>
      <c r="DP461" s="189"/>
      <c r="DQ461" s="189"/>
      <c r="DR461" s="189"/>
      <c r="DS461" s="189"/>
      <c r="DT461" s="189"/>
      <c r="DU461" s="189"/>
      <c r="DV461" s="189"/>
      <c r="DW461" s="189"/>
      <c r="DX461" s="189"/>
      <c r="DY461" s="189"/>
      <c r="DZ461" s="189"/>
      <c r="EA461" s="189"/>
      <c r="EB461" s="189"/>
      <c r="EC461" s="189"/>
      <c r="ED461" s="189"/>
      <c r="EE461" s="189"/>
      <c r="EF461" s="189"/>
      <c r="EG461" s="189"/>
      <c r="EH461" s="189"/>
      <c r="EI461" s="189"/>
      <c r="EJ461" s="189"/>
      <c r="EK461" s="189"/>
      <c r="EL461" s="189"/>
      <c r="EM461" s="189"/>
      <c r="EN461" s="189"/>
      <c r="EO461" s="189"/>
      <c r="EP461" s="189"/>
      <c r="EQ461" s="189"/>
      <c r="ER461" s="189"/>
      <c r="ES461" s="189"/>
      <c r="ET461" s="189"/>
      <c r="EU461" s="189"/>
      <c r="EV461" s="189"/>
      <c r="EW461" s="189"/>
      <c r="EX461" s="189"/>
      <c r="EY461" s="189"/>
      <c r="EZ461" s="189"/>
      <c r="FA461" s="189"/>
      <c r="FB461" s="189"/>
      <c r="FC461" s="189"/>
      <c r="FD461" s="189"/>
      <c r="FE461" s="189"/>
      <c r="FF461" s="189"/>
      <c r="FG461" s="189"/>
      <c r="FH461" s="189"/>
      <c r="FI461" s="189"/>
      <c r="FJ461" s="189"/>
      <c r="FK461" s="189"/>
      <c r="FL461" s="189"/>
      <c r="FM461" s="189"/>
      <c r="FN461" s="189"/>
      <c r="FO461" s="189"/>
      <c r="FP461" s="189"/>
      <c r="FQ461" s="189"/>
      <c r="FR461" s="189"/>
      <c r="FS461" s="189"/>
      <c r="FT461" s="189"/>
      <c r="FU461" s="189"/>
      <c r="FV461" s="189"/>
      <c r="FW461" s="189"/>
      <c r="FX461" s="189"/>
      <c r="FY461" s="189"/>
      <c r="FZ461" s="189"/>
      <c r="GA461" s="189"/>
      <c r="GB461" s="189"/>
      <c r="GC461" s="189"/>
      <c r="GD461" s="189"/>
      <c r="GE461" s="189"/>
      <c r="GF461" s="189"/>
      <c r="GG461" s="189"/>
      <c r="GH461" s="189"/>
      <c r="GI461" s="189"/>
      <c r="GJ461" s="189"/>
      <c r="GK461" s="189"/>
      <c r="GL461" s="189"/>
      <c r="GM461" s="189"/>
      <c r="GN461" s="189"/>
      <c r="GO461" s="189"/>
      <c r="GP461" s="189"/>
      <c r="GQ461" s="189"/>
      <c r="GR461" s="189"/>
      <c r="GS461" s="189"/>
      <c r="GT461" s="189"/>
      <c r="GU461" s="189"/>
      <c r="GV461" s="189"/>
      <c r="GW461" s="189"/>
      <c r="GX461" s="189"/>
      <c r="GY461" s="189"/>
      <c r="GZ461" s="189"/>
      <c r="HA461" s="189"/>
      <c r="HB461" s="189"/>
      <c r="HC461" s="189"/>
      <c r="HD461" s="189"/>
      <c r="HE461" s="189"/>
      <c r="HF461" s="189"/>
      <c r="HG461" s="189"/>
      <c r="HH461" s="189"/>
      <c r="HI461" s="189"/>
      <c r="HJ461" s="189"/>
      <c r="HK461" s="189"/>
      <c r="HL461" s="189"/>
      <c r="HM461" s="189"/>
      <c r="HN461" s="189"/>
      <c r="HO461" s="189"/>
      <c r="HP461" s="189"/>
      <c r="HQ461" s="189"/>
      <c r="HR461" s="189"/>
      <c r="HS461" s="189"/>
      <c r="HT461" s="189"/>
      <c r="HU461" s="189"/>
      <c r="HV461" s="189"/>
      <c r="HW461" s="189"/>
      <c r="HX461" s="189"/>
      <c r="HY461" s="189"/>
      <c r="HZ461" s="189"/>
      <c r="IA461" s="189"/>
      <c r="IB461" s="189"/>
      <c r="IC461" s="189"/>
      <c r="ID461" s="189"/>
      <c r="IE461" s="189"/>
      <c r="IF461" s="189"/>
      <c r="IG461" s="189"/>
      <c r="IH461" s="189"/>
      <c r="II461" s="189"/>
      <c r="IJ461" s="189"/>
      <c r="IK461" s="189"/>
      <c r="IL461" s="189"/>
    </row>
    <row r="462" spans="1:246" s="191" customFormat="1" ht="28.15" customHeight="1">
      <c r="A462" s="550" t="s">
        <v>127</v>
      </c>
      <c r="B462" s="93" t="s">
        <v>81</v>
      </c>
      <c r="C462" s="122">
        <f>C463+C464+C469+C483</f>
        <v>2364.58</v>
      </c>
      <c r="D462" s="122">
        <f>D463+D464+D469+D483</f>
        <v>127.15194700000001</v>
      </c>
      <c r="E462" s="122">
        <f>E463+E464+E469+E483</f>
        <v>9268.4035129999993</v>
      </c>
      <c r="F462" s="93">
        <f t="shared" si="23"/>
        <v>11760.13546</v>
      </c>
      <c r="G462" s="122">
        <f>G463+G464+G469+G483</f>
        <v>142.19999999999999</v>
      </c>
      <c r="H462" s="93">
        <f t="shared" si="24"/>
        <v>11902.33546</v>
      </c>
      <c r="I462" s="210"/>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c r="BO462" s="189"/>
      <c r="BP462" s="189"/>
      <c r="BQ462" s="189"/>
      <c r="BR462" s="189"/>
      <c r="BS462" s="189"/>
      <c r="BT462" s="189"/>
      <c r="BU462" s="189"/>
      <c r="BV462" s="189"/>
      <c r="BW462" s="189"/>
      <c r="BX462" s="189"/>
      <c r="BY462" s="189"/>
      <c r="BZ462" s="189"/>
      <c r="CA462" s="189"/>
      <c r="CB462" s="189"/>
      <c r="CC462" s="189"/>
      <c r="CD462" s="189"/>
      <c r="CE462" s="189"/>
      <c r="CF462" s="189"/>
      <c r="CG462" s="189"/>
      <c r="CH462" s="189"/>
      <c r="CI462" s="189"/>
      <c r="CJ462" s="189"/>
      <c r="CK462" s="189"/>
      <c r="CL462" s="189"/>
      <c r="CM462" s="189"/>
      <c r="CN462" s="189"/>
      <c r="CO462" s="189"/>
      <c r="CP462" s="189"/>
      <c r="CQ462" s="189"/>
      <c r="CR462" s="189"/>
      <c r="CS462" s="189"/>
      <c r="CT462" s="189"/>
      <c r="CU462" s="189"/>
      <c r="CV462" s="189"/>
      <c r="CW462" s="189"/>
      <c r="CX462" s="189"/>
      <c r="CY462" s="189"/>
      <c r="CZ462" s="189"/>
      <c r="DA462" s="189"/>
      <c r="DB462" s="189"/>
      <c r="DC462" s="189"/>
      <c r="DD462" s="189"/>
      <c r="DE462" s="189"/>
      <c r="DF462" s="189"/>
      <c r="DG462" s="189"/>
      <c r="DH462" s="189"/>
      <c r="DI462" s="189"/>
      <c r="DJ462" s="189"/>
      <c r="DK462" s="189"/>
      <c r="DL462" s="189"/>
      <c r="DM462" s="189"/>
      <c r="DN462" s="189"/>
      <c r="DO462" s="189"/>
      <c r="DP462" s="189"/>
      <c r="DQ462" s="189"/>
      <c r="DR462" s="189"/>
      <c r="DS462" s="189"/>
      <c r="DT462" s="189"/>
      <c r="DU462" s="189"/>
      <c r="DV462" s="189"/>
      <c r="DW462" s="189"/>
      <c r="DX462" s="189"/>
      <c r="DY462" s="189"/>
      <c r="DZ462" s="189"/>
      <c r="EA462" s="189"/>
      <c r="EB462" s="189"/>
      <c r="EC462" s="189"/>
      <c r="ED462" s="189"/>
      <c r="EE462" s="189"/>
      <c r="EF462" s="189"/>
      <c r="EG462" s="189"/>
      <c r="EH462" s="189"/>
      <c r="EI462" s="189"/>
      <c r="EJ462" s="189"/>
      <c r="EK462" s="189"/>
      <c r="EL462" s="189"/>
      <c r="EM462" s="189"/>
      <c r="EN462" s="189"/>
      <c r="EO462" s="189"/>
      <c r="EP462" s="189"/>
      <c r="EQ462" s="189"/>
      <c r="ER462" s="189"/>
      <c r="ES462" s="189"/>
      <c r="ET462" s="189"/>
      <c r="EU462" s="189"/>
      <c r="EV462" s="189"/>
      <c r="EW462" s="189"/>
      <c r="EX462" s="189"/>
      <c r="EY462" s="189"/>
      <c r="EZ462" s="189"/>
      <c r="FA462" s="189"/>
      <c r="FB462" s="189"/>
      <c r="FC462" s="189"/>
      <c r="FD462" s="189"/>
      <c r="FE462" s="189"/>
      <c r="FF462" s="189"/>
      <c r="FG462" s="189"/>
      <c r="FH462" s="189"/>
      <c r="FI462" s="189"/>
      <c r="FJ462" s="189"/>
      <c r="FK462" s="189"/>
      <c r="FL462" s="189"/>
      <c r="FM462" s="189"/>
      <c r="FN462" s="189"/>
      <c r="FO462" s="189"/>
      <c r="FP462" s="189"/>
      <c r="FQ462" s="189"/>
      <c r="FR462" s="189"/>
      <c r="FS462" s="189"/>
      <c r="FT462" s="189"/>
      <c r="FU462" s="189"/>
      <c r="FV462" s="189"/>
      <c r="FW462" s="189"/>
      <c r="FX462" s="189"/>
      <c r="FY462" s="189"/>
      <c r="FZ462" s="189"/>
      <c r="GA462" s="189"/>
      <c r="GB462" s="189"/>
      <c r="GC462" s="189"/>
      <c r="GD462" s="189"/>
      <c r="GE462" s="189"/>
      <c r="GF462" s="189"/>
      <c r="GG462" s="189"/>
      <c r="GH462" s="189"/>
      <c r="GI462" s="189"/>
      <c r="GJ462" s="189"/>
      <c r="GK462" s="189"/>
      <c r="GL462" s="189"/>
      <c r="GM462" s="189"/>
      <c r="GN462" s="189"/>
      <c r="GO462" s="189"/>
      <c r="GP462" s="189"/>
      <c r="GQ462" s="189"/>
      <c r="GR462" s="189"/>
      <c r="GS462" s="189"/>
      <c r="GT462" s="189"/>
      <c r="GU462" s="189"/>
      <c r="GV462" s="189"/>
      <c r="GW462" s="189"/>
      <c r="GX462" s="189"/>
      <c r="GY462" s="189"/>
      <c r="GZ462" s="189"/>
      <c r="HA462" s="189"/>
      <c r="HB462" s="189"/>
      <c r="HC462" s="189"/>
      <c r="HD462" s="189"/>
      <c r="HE462" s="189"/>
      <c r="HF462" s="189"/>
      <c r="HG462" s="189"/>
      <c r="HH462" s="189"/>
      <c r="HI462" s="189"/>
      <c r="HJ462" s="189"/>
      <c r="HK462" s="189"/>
      <c r="HL462" s="189"/>
      <c r="HM462" s="189"/>
      <c r="HN462" s="189"/>
      <c r="HO462" s="189"/>
      <c r="HP462" s="189"/>
      <c r="HQ462" s="189"/>
      <c r="HR462" s="189"/>
      <c r="HS462" s="189"/>
      <c r="HT462" s="189"/>
      <c r="HU462" s="189"/>
      <c r="HV462" s="189"/>
      <c r="HW462" s="189"/>
      <c r="HX462" s="189"/>
      <c r="HY462" s="189"/>
      <c r="HZ462" s="189"/>
      <c r="IA462" s="189"/>
      <c r="IB462" s="189"/>
      <c r="IC462" s="189"/>
      <c r="ID462" s="189"/>
      <c r="IE462" s="189"/>
      <c r="IF462" s="189"/>
      <c r="IG462" s="189"/>
      <c r="IH462" s="189"/>
      <c r="II462" s="189"/>
      <c r="IJ462" s="189"/>
      <c r="IK462" s="189"/>
      <c r="IL462" s="189"/>
    </row>
    <row r="463" spans="1:246" s="191" customFormat="1" ht="77.099999999999994" customHeight="1">
      <c r="A463" s="550"/>
      <c r="B463" s="119" t="s">
        <v>253</v>
      </c>
      <c r="C463" s="122">
        <v>209.14</v>
      </c>
      <c r="D463" s="123">
        <v>70.751947000000001</v>
      </c>
      <c r="E463" s="123"/>
      <c r="F463" s="93">
        <f t="shared" si="23"/>
        <v>279.89194700000002</v>
      </c>
      <c r="G463" s="123"/>
      <c r="H463" s="93">
        <f t="shared" si="24"/>
        <v>279.89194700000002</v>
      </c>
      <c r="I463" s="211" t="s">
        <v>1029</v>
      </c>
    </row>
    <row r="464" spans="1:246" s="191" customFormat="1" ht="18.75" customHeight="1">
      <c r="A464" s="550"/>
      <c r="B464" s="119" t="s">
        <v>783</v>
      </c>
      <c r="C464" s="122">
        <f>SUM(C465:C467)</f>
        <v>56.14</v>
      </c>
      <c r="D464" s="123"/>
      <c r="E464" s="123"/>
      <c r="F464" s="93">
        <f t="shared" si="23"/>
        <v>56.14</v>
      </c>
      <c r="G464" s="123"/>
      <c r="H464" s="93">
        <f t="shared" si="24"/>
        <v>56.14</v>
      </c>
      <c r="I464" s="210"/>
    </row>
    <row r="465" spans="1:9" s="191" customFormat="1" ht="30" customHeight="1">
      <c r="A465" s="550"/>
      <c r="B465" s="119" t="s">
        <v>256</v>
      </c>
      <c r="C465" s="122">
        <v>19.8</v>
      </c>
      <c r="D465" s="123"/>
      <c r="E465" s="123"/>
      <c r="F465" s="93">
        <f t="shared" si="23"/>
        <v>19.8</v>
      </c>
      <c r="G465" s="123"/>
      <c r="H465" s="93">
        <f t="shared" si="24"/>
        <v>19.8</v>
      </c>
      <c r="I465" s="210"/>
    </row>
    <row r="466" spans="1:9" s="191" customFormat="1" ht="30" customHeight="1">
      <c r="A466" s="550"/>
      <c r="B466" s="119" t="s">
        <v>257</v>
      </c>
      <c r="C466" s="122">
        <v>8.34</v>
      </c>
      <c r="D466" s="123"/>
      <c r="E466" s="123"/>
      <c r="F466" s="93">
        <f t="shared" si="23"/>
        <v>8.34</v>
      </c>
      <c r="G466" s="123"/>
      <c r="H466" s="93">
        <f t="shared" si="24"/>
        <v>8.34</v>
      </c>
      <c r="I466" s="210"/>
    </row>
    <row r="467" spans="1:9" s="191" customFormat="1" ht="30" customHeight="1">
      <c r="A467" s="550"/>
      <c r="B467" s="119" t="s">
        <v>784</v>
      </c>
      <c r="C467" s="122">
        <f>SUM(C468:C468)</f>
        <v>28</v>
      </c>
      <c r="D467" s="123"/>
      <c r="E467" s="123"/>
      <c r="F467" s="93">
        <f t="shared" si="23"/>
        <v>28</v>
      </c>
      <c r="G467" s="123"/>
      <c r="H467" s="93">
        <f t="shared" si="24"/>
        <v>28</v>
      </c>
      <c r="I467" s="210"/>
    </row>
    <row r="468" spans="1:9" s="191" customFormat="1" ht="30" customHeight="1">
      <c r="A468" s="550"/>
      <c r="B468" s="134" t="s">
        <v>1030</v>
      </c>
      <c r="C468" s="122">
        <v>28</v>
      </c>
      <c r="D468" s="123"/>
      <c r="E468" s="123"/>
      <c r="F468" s="93">
        <f t="shared" si="23"/>
        <v>28</v>
      </c>
      <c r="G468" s="123"/>
      <c r="H468" s="93">
        <f t="shared" si="24"/>
        <v>28</v>
      </c>
      <c r="I468" s="210"/>
    </row>
    <row r="469" spans="1:9" s="191" customFormat="1" ht="30" customHeight="1">
      <c r="A469" s="550" t="s">
        <v>127</v>
      </c>
      <c r="B469" s="119" t="s">
        <v>258</v>
      </c>
      <c r="C469" s="122">
        <f>SUM(C470:C482)</f>
        <v>2099.3000000000002</v>
      </c>
      <c r="D469" s="122">
        <f>SUM(D470:D482)</f>
        <v>56.4</v>
      </c>
      <c r="E469" s="122">
        <f>SUM(E470:E482)</f>
        <v>0</v>
      </c>
      <c r="F469" s="93">
        <f t="shared" si="23"/>
        <v>2155.6999999999998</v>
      </c>
      <c r="G469" s="122">
        <f>SUM(G470:G482)</f>
        <v>142.19999999999999</v>
      </c>
      <c r="H469" s="93">
        <f t="shared" si="24"/>
        <v>2297.9</v>
      </c>
      <c r="I469" s="210"/>
    </row>
    <row r="470" spans="1:9" s="191" customFormat="1" ht="51.95" customHeight="1">
      <c r="A470" s="550"/>
      <c r="B470" s="224" t="s">
        <v>1031</v>
      </c>
      <c r="C470" s="122">
        <v>1357.17</v>
      </c>
      <c r="D470" s="123"/>
      <c r="E470" s="123"/>
      <c r="F470" s="93">
        <f t="shared" si="23"/>
        <v>1357.17</v>
      </c>
      <c r="G470" s="123"/>
      <c r="H470" s="93">
        <f t="shared" si="24"/>
        <v>1357.17</v>
      </c>
      <c r="I470" s="210"/>
    </row>
    <row r="471" spans="1:9" s="191" customFormat="1" ht="30" customHeight="1">
      <c r="A471" s="550"/>
      <c r="B471" s="119" t="s">
        <v>1032</v>
      </c>
      <c r="C471" s="122">
        <v>70</v>
      </c>
      <c r="D471" s="123"/>
      <c r="E471" s="123"/>
      <c r="F471" s="93">
        <f t="shared" si="23"/>
        <v>70</v>
      </c>
      <c r="G471" s="123">
        <v>-50</v>
      </c>
      <c r="H471" s="93">
        <f t="shared" si="24"/>
        <v>20</v>
      </c>
      <c r="I471" s="210"/>
    </row>
    <row r="472" spans="1:9" s="191" customFormat="1" ht="30" customHeight="1">
      <c r="A472" s="550"/>
      <c r="B472" s="119" t="s">
        <v>1033</v>
      </c>
      <c r="C472" s="122">
        <v>112.7</v>
      </c>
      <c r="D472" s="123"/>
      <c r="E472" s="123"/>
      <c r="F472" s="93">
        <f t="shared" si="23"/>
        <v>112.7</v>
      </c>
      <c r="G472" s="123"/>
      <c r="H472" s="93">
        <f t="shared" si="24"/>
        <v>112.7</v>
      </c>
      <c r="I472" s="210"/>
    </row>
    <row r="473" spans="1:9" s="191" customFormat="1" ht="30" customHeight="1">
      <c r="A473" s="550"/>
      <c r="B473" s="120" t="s">
        <v>1034</v>
      </c>
      <c r="C473" s="118">
        <v>117.07</v>
      </c>
      <c r="D473" s="123"/>
      <c r="E473" s="123"/>
      <c r="F473" s="93">
        <f t="shared" si="23"/>
        <v>117.07</v>
      </c>
      <c r="G473" s="123">
        <v>42.01</v>
      </c>
      <c r="H473" s="93">
        <f t="shared" si="24"/>
        <v>159.08000000000001</v>
      </c>
      <c r="I473" s="210"/>
    </row>
    <row r="474" spans="1:9" s="191" customFormat="1" ht="30" customHeight="1">
      <c r="A474" s="550"/>
      <c r="B474" s="120" t="s">
        <v>1035</v>
      </c>
      <c r="C474" s="118">
        <v>46</v>
      </c>
      <c r="D474" s="123"/>
      <c r="E474" s="123"/>
      <c r="F474" s="93">
        <f t="shared" si="23"/>
        <v>46</v>
      </c>
      <c r="G474" s="123">
        <v>-26</v>
      </c>
      <c r="H474" s="93">
        <f t="shared" si="24"/>
        <v>20</v>
      </c>
      <c r="I474" s="210"/>
    </row>
    <row r="475" spans="1:9" s="191" customFormat="1" ht="30" customHeight="1">
      <c r="A475" s="551" t="s">
        <v>127</v>
      </c>
      <c r="B475" s="120" t="s">
        <v>1036</v>
      </c>
      <c r="C475" s="118">
        <v>5</v>
      </c>
      <c r="D475" s="123"/>
      <c r="E475" s="123"/>
      <c r="F475" s="93">
        <f t="shared" si="23"/>
        <v>5</v>
      </c>
      <c r="G475" s="123"/>
      <c r="H475" s="93">
        <f t="shared" si="24"/>
        <v>5</v>
      </c>
      <c r="I475" s="210"/>
    </row>
    <row r="476" spans="1:9" s="191" customFormat="1" ht="30" customHeight="1">
      <c r="A476" s="552"/>
      <c r="B476" s="120" t="s">
        <v>1037</v>
      </c>
      <c r="C476" s="118">
        <v>80</v>
      </c>
      <c r="D476" s="123"/>
      <c r="E476" s="123"/>
      <c r="F476" s="93">
        <f t="shared" si="23"/>
        <v>80</v>
      </c>
      <c r="G476" s="123">
        <v>-80</v>
      </c>
      <c r="H476" s="93">
        <f t="shared" si="24"/>
        <v>0</v>
      </c>
      <c r="I476" s="210"/>
    </row>
    <row r="477" spans="1:9" s="191" customFormat="1" ht="30" customHeight="1">
      <c r="A477" s="552"/>
      <c r="B477" s="133" t="s">
        <v>1038</v>
      </c>
      <c r="C477" s="225">
        <v>135.94</v>
      </c>
      <c r="D477" s="123"/>
      <c r="E477" s="123"/>
      <c r="F477" s="93">
        <f t="shared" si="23"/>
        <v>135.94</v>
      </c>
      <c r="G477" s="123"/>
      <c r="H477" s="93">
        <f t="shared" si="24"/>
        <v>135.94</v>
      </c>
      <c r="I477" s="210"/>
    </row>
    <row r="478" spans="1:9" s="191" customFormat="1" ht="30" customHeight="1">
      <c r="A478" s="552"/>
      <c r="B478" s="133" t="s">
        <v>1039</v>
      </c>
      <c r="C478" s="225">
        <v>175.42</v>
      </c>
      <c r="D478" s="123"/>
      <c r="E478" s="123"/>
      <c r="F478" s="93">
        <f t="shared" si="23"/>
        <v>175.42</v>
      </c>
      <c r="G478" s="123"/>
      <c r="H478" s="93">
        <f t="shared" si="24"/>
        <v>175.42</v>
      </c>
      <c r="I478" s="210"/>
    </row>
    <row r="479" spans="1:9" s="191" customFormat="1" ht="30" customHeight="1">
      <c r="A479" s="552"/>
      <c r="B479" s="119" t="s">
        <v>286</v>
      </c>
      <c r="C479" s="225"/>
      <c r="D479" s="204">
        <v>56.4</v>
      </c>
      <c r="E479" s="123"/>
      <c r="F479" s="93">
        <f t="shared" si="23"/>
        <v>56.4</v>
      </c>
      <c r="G479" s="123"/>
      <c r="H479" s="93">
        <f t="shared" si="24"/>
        <v>56.4</v>
      </c>
      <c r="I479" s="211" t="s">
        <v>842</v>
      </c>
    </row>
    <row r="480" spans="1:9" s="191" customFormat="1" ht="30" customHeight="1">
      <c r="A480" s="552"/>
      <c r="B480" s="119" t="s">
        <v>1040</v>
      </c>
      <c r="C480" s="225"/>
      <c r="D480" s="123"/>
      <c r="E480" s="123"/>
      <c r="F480" s="93">
        <f t="shared" si="23"/>
        <v>0</v>
      </c>
      <c r="G480" s="204">
        <v>19.82</v>
      </c>
      <c r="H480" s="93">
        <f t="shared" si="24"/>
        <v>19.82</v>
      </c>
      <c r="I480" s="211" t="s">
        <v>796</v>
      </c>
    </row>
    <row r="481" spans="1:246" s="191" customFormat="1" ht="30.95" customHeight="1">
      <c r="A481" s="553"/>
      <c r="B481" s="119" t="s">
        <v>1041</v>
      </c>
      <c r="C481" s="225"/>
      <c r="D481" s="123"/>
      <c r="E481" s="123"/>
      <c r="F481" s="93">
        <f t="shared" si="23"/>
        <v>0</v>
      </c>
      <c r="G481" s="204">
        <v>102</v>
      </c>
      <c r="H481" s="93">
        <f t="shared" si="24"/>
        <v>102</v>
      </c>
      <c r="I481" s="211" t="s">
        <v>1042</v>
      </c>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189"/>
      <c r="BC481" s="189"/>
      <c r="BD481" s="189"/>
      <c r="BE481" s="189"/>
      <c r="BF481" s="189"/>
      <c r="BG481" s="189"/>
      <c r="BH481" s="189"/>
      <c r="BI481" s="189"/>
      <c r="BJ481" s="189"/>
      <c r="BK481" s="189"/>
      <c r="BL481" s="189"/>
      <c r="BM481" s="189"/>
      <c r="BN481" s="189"/>
      <c r="BO481" s="189"/>
      <c r="BP481" s="189"/>
      <c r="BQ481" s="189"/>
      <c r="BR481" s="189"/>
      <c r="BS481" s="189"/>
      <c r="BT481" s="189"/>
      <c r="BU481" s="189"/>
      <c r="BV481" s="189"/>
      <c r="BW481" s="189"/>
      <c r="BX481" s="189"/>
      <c r="BY481" s="189"/>
      <c r="BZ481" s="189"/>
      <c r="CA481" s="189"/>
      <c r="CB481" s="189"/>
      <c r="CC481" s="189"/>
      <c r="CD481" s="189"/>
      <c r="CE481" s="189"/>
      <c r="CF481" s="189"/>
      <c r="CG481" s="189"/>
      <c r="CH481" s="189"/>
      <c r="CI481" s="189"/>
      <c r="CJ481" s="189"/>
      <c r="CK481" s="189"/>
      <c r="CL481" s="189"/>
      <c r="CM481" s="189"/>
      <c r="CN481" s="189"/>
      <c r="CO481" s="189"/>
      <c r="CP481" s="189"/>
      <c r="CQ481" s="189"/>
      <c r="CR481" s="189"/>
      <c r="CS481" s="189"/>
      <c r="CT481" s="189"/>
      <c r="CU481" s="189"/>
      <c r="CV481" s="189"/>
      <c r="CW481" s="189"/>
      <c r="CX481" s="189"/>
      <c r="CY481" s="189"/>
      <c r="CZ481" s="189"/>
      <c r="DA481" s="189"/>
      <c r="DB481" s="189"/>
      <c r="DC481" s="189"/>
      <c r="DD481" s="189"/>
      <c r="DE481" s="189"/>
      <c r="DF481" s="189"/>
      <c r="DG481" s="189"/>
      <c r="DH481" s="189"/>
      <c r="DI481" s="189"/>
      <c r="DJ481" s="189"/>
      <c r="DK481" s="189"/>
      <c r="DL481" s="189"/>
      <c r="DM481" s="189"/>
      <c r="DN481" s="189"/>
      <c r="DO481" s="189"/>
      <c r="DP481" s="189"/>
      <c r="DQ481" s="189"/>
      <c r="DR481" s="189"/>
      <c r="DS481" s="189"/>
      <c r="DT481" s="189"/>
      <c r="DU481" s="189"/>
      <c r="DV481" s="189"/>
      <c r="DW481" s="189"/>
      <c r="DX481" s="189"/>
      <c r="DY481" s="189"/>
      <c r="DZ481" s="189"/>
      <c r="EA481" s="189"/>
      <c r="EB481" s="189"/>
      <c r="EC481" s="189"/>
      <c r="ED481" s="189"/>
      <c r="EE481" s="189"/>
      <c r="EF481" s="189"/>
      <c r="EG481" s="189"/>
      <c r="EH481" s="189"/>
      <c r="EI481" s="189"/>
      <c r="EJ481" s="189"/>
      <c r="EK481" s="189"/>
      <c r="EL481" s="189"/>
      <c r="EM481" s="189"/>
      <c r="EN481" s="189"/>
      <c r="EO481" s="189"/>
      <c r="EP481" s="189"/>
      <c r="EQ481" s="189"/>
      <c r="ER481" s="189"/>
      <c r="ES481" s="189"/>
      <c r="ET481" s="189"/>
      <c r="EU481" s="189"/>
      <c r="EV481" s="189"/>
      <c r="EW481" s="189"/>
      <c r="EX481" s="189"/>
      <c r="EY481" s="189"/>
      <c r="EZ481" s="189"/>
      <c r="FA481" s="189"/>
      <c r="FB481" s="189"/>
      <c r="FC481" s="189"/>
      <c r="FD481" s="189"/>
      <c r="FE481" s="189"/>
      <c r="FF481" s="189"/>
      <c r="FG481" s="189"/>
      <c r="FH481" s="189"/>
      <c r="FI481" s="189"/>
      <c r="FJ481" s="189"/>
      <c r="FK481" s="189"/>
      <c r="FL481" s="189"/>
      <c r="FM481" s="189"/>
      <c r="FN481" s="189"/>
      <c r="FO481" s="189"/>
      <c r="FP481" s="189"/>
      <c r="FQ481" s="189"/>
      <c r="FR481" s="189"/>
      <c r="FS481" s="189"/>
      <c r="FT481" s="189"/>
      <c r="FU481" s="189"/>
      <c r="FV481" s="189"/>
      <c r="FW481" s="189"/>
      <c r="FX481" s="189"/>
      <c r="FY481" s="189"/>
      <c r="FZ481" s="189"/>
      <c r="GA481" s="189"/>
      <c r="GB481" s="189"/>
      <c r="GC481" s="189"/>
      <c r="GD481" s="189"/>
      <c r="GE481" s="189"/>
      <c r="GF481" s="189"/>
      <c r="GG481" s="189"/>
      <c r="GH481" s="189"/>
      <c r="GI481" s="189"/>
      <c r="GJ481" s="189"/>
      <c r="GK481" s="189"/>
      <c r="GL481" s="189"/>
      <c r="GM481" s="189"/>
      <c r="GN481" s="189"/>
      <c r="GO481" s="189"/>
      <c r="GP481" s="189"/>
      <c r="GQ481" s="189"/>
      <c r="GR481" s="189"/>
      <c r="GS481" s="189"/>
      <c r="GT481" s="189"/>
      <c r="GU481" s="189"/>
      <c r="GV481" s="189"/>
      <c r="GW481" s="189"/>
      <c r="GX481" s="189"/>
      <c r="GY481" s="189"/>
      <c r="GZ481" s="189"/>
      <c r="HA481" s="189"/>
      <c r="HB481" s="189"/>
      <c r="HC481" s="189"/>
      <c r="HD481" s="189"/>
      <c r="HE481" s="189"/>
      <c r="HF481" s="189"/>
      <c r="HG481" s="189"/>
      <c r="HH481" s="189"/>
      <c r="HI481" s="189"/>
      <c r="HJ481" s="189"/>
      <c r="HK481" s="189"/>
      <c r="HL481" s="189"/>
      <c r="HM481" s="189"/>
      <c r="HN481" s="189"/>
      <c r="HO481" s="189"/>
      <c r="HP481" s="189"/>
      <c r="HQ481" s="189"/>
      <c r="HR481" s="189"/>
      <c r="HS481" s="189"/>
      <c r="HT481" s="189"/>
      <c r="HU481" s="189"/>
      <c r="HV481" s="189"/>
      <c r="HW481" s="189"/>
      <c r="HX481" s="189"/>
      <c r="HY481" s="189"/>
      <c r="HZ481" s="189"/>
      <c r="IA481" s="189"/>
      <c r="IB481" s="189"/>
      <c r="IC481" s="189"/>
      <c r="ID481" s="189"/>
      <c r="IE481" s="189"/>
      <c r="IF481" s="189"/>
      <c r="IG481" s="189"/>
      <c r="IH481" s="189"/>
      <c r="II481" s="189"/>
      <c r="IJ481" s="189"/>
      <c r="IK481" s="189"/>
      <c r="IL481" s="189"/>
    </row>
    <row r="482" spans="1:246" s="191" customFormat="1" ht="36" customHeight="1">
      <c r="A482" s="553"/>
      <c r="B482" s="119" t="s">
        <v>878</v>
      </c>
      <c r="C482" s="225"/>
      <c r="D482" s="123"/>
      <c r="E482" s="123"/>
      <c r="F482" s="93">
        <f t="shared" si="23"/>
        <v>0</v>
      </c>
      <c r="G482" s="204">
        <v>134.37</v>
      </c>
      <c r="H482" s="93">
        <f t="shared" si="24"/>
        <v>134.37</v>
      </c>
      <c r="I482" s="211" t="s">
        <v>1043</v>
      </c>
      <c r="J482" s="189"/>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189"/>
      <c r="BH482" s="189"/>
      <c r="BI482" s="189"/>
      <c r="BJ482" s="189"/>
      <c r="BK482" s="189"/>
      <c r="BL482" s="189"/>
      <c r="BM482" s="189"/>
      <c r="BN482" s="189"/>
      <c r="BO482" s="189"/>
      <c r="BP482" s="189"/>
      <c r="BQ482" s="189"/>
      <c r="BR482" s="189"/>
      <c r="BS482" s="189"/>
      <c r="BT482" s="189"/>
      <c r="BU482" s="189"/>
      <c r="BV482" s="189"/>
      <c r="BW482" s="189"/>
      <c r="BX482" s="189"/>
      <c r="BY482" s="189"/>
      <c r="BZ482" s="189"/>
      <c r="CA482" s="189"/>
      <c r="CB482" s="189"/>
      <c r="CC482" s="189"/>
      <c r="CD482" s="189"/>
      <c r="CE482" s="189"/>
      <c r="CF482" s="189"/>
      <c r="CG482" s="189"/>
      <c r="CH482" s="189"/>
      <c r="CI482" s="189"/>
      <c r="CJ482" s="189"/>
      <c r="CK482" s="189"/>
      <c r="CL482" s="189"/>
      <c r="CM482" s="189"/>
      <c r="CN482" s="189"/>
      <c r="CO482" s="189"/>
      <c r="CP482" s="189"/>
      <c r="CQ482" s="189"/>
      <c r="CR482" s="189"/>
      <c r="CS482" s="189"/>
      <c r="CT482" s="189"/>
      <c r="CU482" s="189"/>
      <c r="CV482" s="189"/>
      <c r="CW482" s="189"/>
      <c r="CX482" s="189"/>
      <c r="CY482" s="189"/>
      <c r="CZ482" s="189"/>
      <c r="DA482" s="189"/>
      <c r="DB482" s="189"/>
      <c r="DC482" s="189"/>
      <c r="DD482" s="189"/>
      <c r="DE482" s="189"/>
      <c r="DF482" s="189"/>
      <c r="DG482" s="189"/>
      <c r="DH482" s="189"/>
      <c r="DI482" s="189"/>
      <c r="DJ482" s="189"/>
      <c r="DK482" s="189"/>
      <c r="DL482" s="189"/>
      <c r="DM482" s="189"/>
      <c r="DN482" s="189"/>
      <c r="DO482" s="189"/>
      <c r="DP482" s="189"/>
      <c r="DQ482" s="189"/>
      <c r="DR482" s="189"/>
      <c r="DS482" s="189"/>
      <c r="DT482" s="189"/>
      <c r="DU482" s="189"/>
      <c r="DV482" s="189"/>
      <c r="DW482" s="189"/>
      <c r="DX482" s="189"/>
      <c r="DY482" s="189"/>
      <c r="DZ482" s="189"/>
      <c r="EA482" s="189"/>
      <c r="EB482" s="189"/>
      <c r="EC482" s="189"/>
      <c r="ED482" s="189"/>
      <c r="EE482" s="189"/>
      <c r="EF482" s="189"/>
      <c r="EG482" s="189"/>
      <c r="EH482" s="189"/>
      <c r="EI482" s="189"/>
      <c r="EJ482" s="189"/>
      <c r="EK482" s="189"/>
      <c r="EL482" s="189"/>
      <c r="EM482" s="189"/>
      <c r="EN482" s="189"/>
      <c r="EO482" s="189"/>
      <c r="EP482" s="189"/>
      <c r="EQ482" s="189"/>
      <c r="ER482" s="189"/>
      <c r="ES482" s="189"/>
      <c r="ET482" s="189"/>
      <c r="EU482" s="189"/>
      <c r="EV482" s="189"/>
      <c r="EW482" s="189"/>
      <c r="EX482" s="189"/>
      <c r="EY482" s="189"/>
      <c r="EZ482" s="189"/>
      <c r="FA482" s="189"/>
      <c r="FB482" s="189"/>
      <c r="FC482" s="189"/>
      <c r="FD482" s="189"/>
      <c r="FE482" s="189"/>
      <c r="FF482" s="189"/>
      <c r="FG482" s="189"/>
      <c r="FH482" s="189"/>
      <c r="FI482" s="189"/>
      <c r="FJ482" s="189"/>
      <c r="FK482" s="189"/>
      <c r="FL482" s="189"/>
      <c r="FM482" s="189"/>
      <c r="FN482" s="189"/>
      <c r="FO482" s="189"/>
      <c r="FP482" s="189"/>
      <c r="FQ482" s="189"/>
      <c r="FR482" s="189"/>
      <c r="FS482" s="189"/>
      <c r="FT482" s="189"/>
      <c r="FU482" s="189"/>
      <c r="FV482" s="189"/>
      <c r="FW482" s="189"/>
      <c r="FX482" s="189"/>
      <c r="FY482" s="189"/>
      <c r="FZ482" s="189"/>
      <c r="GA482" s="189"/>
      <c r="GB482" s="189"/>
      <c r="GC482" s="189"/>
      <c r="GD482" s="189"/>
      <c r="GE482" s="189"/>
      <c r="GF482" s="189"/>
      <c r="GG482" s="189"/>
      <c r="GH482" s="189"/>
      <c r="GI482" s="189"/>
      <c r="GJ482" s="189"/>
      <c r="GK482" s="189"/>
      <c r="GL482" s="189"/>
      <c r="GM482" s="189"/>
      <c r="GN482" s="189"/>
      <c r="GO482" s="189"/>
      <c r="GP482" s="189"/>
      <c r="GQ482" s="189"/>
      <c r="GR482" s="189"/>
      <c r="GS482" s="189"/>
      <c r="GT482" s="189"/>
      <c r="GU482" s="189"/>
      <c r="GV482" s="189"/>
      <c r="GW482" s="189"/>
      <c r="GX482" s="189"/>
      <c r="GY482" s="189"/>
      <c r="GZ482" s="189"/>
      <c r="HA482" s="189"/>
      <c r="HB482" s="189"/>
      <c r="HC482" s="189"/>
      <c r="HD482" s="189"/>
      <c r="HE482" s="189"/>
      <c r="HF482" s="189"/>
      <c r="HG482" s="189"/>
      <c r="HH482" s="189"/>
      <c r="HI482" s="189"/>
      <c r="HJ482" s="189"/>
      <c r="HK482" s="189"/>
      <c r="HL482" s="189"/>
      <c r="HM482" s="189"/>
      <c r="HN482" s="189"/>
      <c r="HO482" s="189"/>
      <c r="HP482" s="189"/>
      <c r="HQ482" s="189"/>
      <c r="HR482" s="189"/>
      <c r="HS482" s="189"/>
      <c r="HT482" s="189"/>
      <c r="HU482" s="189"/>
      <c r="HV482" s="189"/>
      <c r="HW482" s="189"/>
      <c r="HX482" s="189"/>
      <c r="HY482" s="189"/>
      <c r="HZ482" s="189"/>
      <c r="IA482" s="189"/>
      <c r="IB482" s="189"/>
      <c r="IC482" s="189"/>
      <c r="ID482" s="189"/>
      <c r="IE482" s="189"/>
      <c r="IF482" s="189"/>
      <c r="IG482" s="189"/>
      <c r="IH482" s="189"/>
      <c r="II482" s="189"/>
      <c r="IJ482" s="189"/>
      <c r="IK482" s="189"/>
      <c r="IL482" s="189"/>
    </row>
    <row r="483" spans="1:246" s="191" customFormat="1" ht="30" customHeight="1">
      <c r="A483" s="554"/>
      <c r="B483" s="119" t="s">
        <v>317</v>
      </c>
      <c r="C483" s="225"/>
      <c r="D483" s="123"/>
      <c r="E483" s="204">
        <v>9268.4035129999993</v>
      </c>
      <c r="F483" s="93">
        <f t="shared" si="23"/>
        <v>9268.4035129999993</v>
      </c>
      <c r="G483" s="123"/>
      <c r="H483" s="93">
        <f t="shared" si="24"/>
        <v>9268.4035129999993</v>
      </c>
      <c r="I483" s="210"/>
      <c r="J483" s="189"/>
      <c r="K483" s="189"/>
      <c r="L483" s="189"/>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89"/>
      <c r="AL483" s="189"/>
      <c r="AM483" s="189"/>
      <c r="AN483" s="189"/>
      <c r="AO483" s="189"/>
      <c r="AP483" s="189"/>
      <c r="AQ483" s="189"/>
      <c r="AR483" s="189"/>
      <c r="AS483" s="189"/>
      <c r="AT483" s="189"/>
      <c r="AU483" s="189"/>
      <c r="AV483" s="189"/>
      <c r="AW483" s="189"/>
      <c r="AX483" s="189"/>
      <c r="AY483" s="189"/>
      <c r="AZ483" s="189"/>
      <c r="BA483" s="189"/>
      <c r="BB483" s="189"/>
      <c r="BC483" s="189"/>
      <c r="BD483" s="189"/>
      <c r="BE483" s="189"/>
      <c r="BF483" s="189"/>
      <c r="BG483" s="189"/>
      <c r="BH483" s="189"/>
      <c r="BI483" s="189"/>
      <c r="BJ483" s="189"/>
      <c r="BK483" s="189"/>
      <c r="BL483" s="189"/>
      <c r="BM483" s="189"/>
      <c r="BN483" s="189"/>
      <c r="BO483" s="189"/>
      <c r="BP483" s="189"/>
      <c r="BQ483" s="189"/>
      <c r="BR483" s="189"/>
      <c r="BS483" s="189"/>
      <c r="BT483" s="189"/>
      <c r="BU483" s="189"/>
      <c r="BV483" s="189"/>
      <c r="BW483" s="189"/>
      <c r="BX483" s="189"/>
      <c r="BY483" s="189"/>
      <c r="BZ483" s="189"/>
      <c r="CA483" s="189"/>
      <c r="CB483" s="189"/>
      <c r="CC483" s="189"/>
      <c r="CD483" s="189"/>
      <c r="CE483" s="189"/>
      <c r="CF483" s="189"/>
      <c r="CG483" s="189"/>
      <c r="CH483" s="189"/>
      <c r="CI483" s="189"/>
      <c r="CJ483" s="189"/>
      <c r="CK483" s="189"/>
      <c r="CL483" s="189"/>
      <c r="CM483" s="189"/>
      <c r="CN483" s="189"/>
      <c r="CO483" s="189"/>
      <c r="CP483" s="189"/>
      <c r="CQ483" s="189"/>
      <c r="CR483" s="189"/>
      <c r="CS483" s="189"/>
      <c r="CT483" s="189"/>
      <c r="CU483" s="189"/>
      <c r="CV483" s="189"/>
      <c r="CW483" s="189"/>
      <c r="CX483" s="189"/>
      <c r="CY483" s="189"/>
      <c r="CZ483" s="189"/>
      <c r="DA483" s="189"/>
      <c r="DB483" s="189"/>
      <c r="DC483" s="189"/>
      <c r="DD483" s="189"/>
      <c r="DE483" s="189"/>
      <c r="DF483" s="189"/>
      <c r="DG483" s="189"/>
      <c r="DH483" s="189"/>
      <c r="DI483" s="189"/>
      <c r="DJ483" s="189"/>
      <c r="DK483" s="189"/>
      <c r="DL483" s="189"/>
      <c r="DM483" s="189"/>
      <c r="DN483" s="189"/>
      <c r="DO483" s="189"/>
      <c r="DP483" s="189"/>
      <c r="DQ483" s="189"/>
      <c r="DR483" s="189"/>
      <c r="DS483" s="189"/>
      <c r="DT483" s="189"/>
      <c r="DU483" s="189"/>
      <c r="DV483" s="189"/>
      <c r="DW483" s="189"/>
      <c r="DX483" s="189"/>
      <c r="DY483" s="189"/>
      <c r="DZ483" s="189"/>
      <c r="EA483" s="189"/>
      <c r="EB483" s="189"/>
      <c r="EC483" s="189"/>
      <c r="ED483" s="189"/>
      <c r="EE483" s="189"/>
      <c r="EF483" s="189"/>
      <c r="EG483" s="189"/>
      <c r="EH483" s="189"/>
      <c r="EI483" s="189"/>
      <c r="EJ483" s="189"/>
      <c r="EK483" s="189"/>
      <c r="EL483" s="189"/>
      <c r="EM483" s="189"/>
      <c r="EN483" s="189"/>
      <c r="EO483" s="189"/>
      <c r="EP483" s="189"/>
      <c r="EQ483" s="189"/>
      <c r="ER483" s="189"/>
      <c r="ES483" s="189"/>
      <c r="ET483" s="189"/>
      <c r="EU483" s="189"/>
      <c r="EV483" s="189"/>
      <c r="EW483" s="189"/>
      <c r="EX483" s="189"/>
      <c r="EY483" s="189"/>
      <c r="EZ483" s="189"/>
      <c r="FA483" s="189"/>
      <c r="FB483" s="189"/>
      <c r="FC483" s="189"/>
      <c r="FD483" s="189"/>
      <c r="FE483" s="189"/>
      <c r="FF483" s="189"/>
      <c r="FG483" s="189"/>
      <c r="FH483" s="189"/>
      <c r="FI483" s="189"/>
      <c r="FJ483" s="189"/>
      <c r="FK483" s="189"/>
      <c r="FL483" s="189"/>
      <c r="FM483" s="189"/>
      <c r="FN483" s="189"/>
      <c r="FO483" s="189"/>
      <c r="FP483" s="189"/>
      <c r="FQ483" s="189"/>
      <c r="FR483" s="189"/>
      <c r="FS483" s="189"/>
      <c r="FT483" s="189"/>
      <c r="FU483" s="189"/>
      <c r="FV483" s="189"/>
      <c r="FW483" s="189"/>
      <c r="FX483" s="189"/>
      <c r="FY483" s="189"/>
      <c r="FZ483" s="189"/>
      <c r="GA483" s="189"/>
      <c r="GB483" s="189"/>
      <c r="GC483" s="189"/>
      <c r="GD483" s="189"/>
      <c r="GE483" s="189"/>
      <c r="GF483" s="189"/>
      <c r="GG483" s="189"/>
      <c r="GH483" s="189"/>
      <c r="GI483" s="189"/>
      <c r="GJ483" s="189"/>
      <c r="GK483" s="189"/>
      <c r="GL483" s="189"/>
      <c r="GM483" s="189"/>
      <c r="GN483" s="189"/>
      <c r="GO483" s="189"/>
      <c r="GP483" s="189"/>
      <c r="GQ483" s="189"/>
      <c r="GR483" s="189"/>
      <c r="GS483" s="189"/>
      <c r="GT483" s="189"/>
      <c r="GU483" s="189"/>
      <c r="GV483" s="189"/>
      <c r="GW483" s="189"/>
      <c r="GX483" s="189"/>
      <c r="GY483" s="189"/>
      <c r="GZ483" s="189"/>
      <c r="HA483" s="189"/>
      <c r="HB483" s="189"/>
      <c r="HC483" s="189"/>
      <c r="HD483" s="189"/>
      <c r="HE483" s="189"/>
      <c r="HF483" s="189"/>
      <c r="HG483" s="189"/>
      <c r="HH483" s="189"/>
      <c r="HI483" s="189"/>
      <c r="HJ483" s="189"/>
      <c r="HK483" s="189"/>
      <c r="HL483" s="189"/>
      <c r="HM483" s="189"/>
      <c r="HN483" s="189"/>
      <c r="HO483" s="189"/>
      <c r="HP483" s="189"/>
      <c r="HQ483" s="189"/>
      <c r="HR483" s="189"/>
      <c r="HS483" s="189"/>
      <c r="HT483" s="189"/>
      <c r="HU483" s="189"/>
      <c r="HV483" s="189"/>
      <c r="HW483" s="189"/>
      <c r="HX483" s="189"/>
      <c r="HY483" s="189"/>
      <c r="HZ483" s="189"/>
      <c r="IA483" s="189"/>
      <c r="IB483" s="189"/>
      <c r="IC483" s="189"/>
      <c r="ID483" s="189"/>
      <c r="IE483" s="189"/>
      <c r="IF483" s="189"/>
      <c r="IG483" s="189"/>
      <c r="IH483" s="189"/>
      <c r="II483" s="189"/>
      <c r="IJ483" s="189"/>
      <c r="IK483" s="189"/>
      <c r="IL483" s="189"/>
    </row>
    <row r="484" spans="1:246" s="191" customFormat="1" ht="36.950000000000003" customHeight="1">
      <c r="A484" s="551" t="s">
        <v>129</v>
      </c>
      <c r="B484" s="93" t="s">
        <v>81</v>
      </c>
      <c r="C484" s="118">
        <f>C485+C486+C493+C497</f>
        <v>244.99</v>
      </c>
      <c r="D484" s="118">
        <f>D485+D486+D493+D497</f>
        <v>225.155877</v>
      </c>
      <c r="E484" s="118">
        <f>E485+E486+E493+E497</f>
        <v>110</v>
      </c>
      <c r="F484" s="118">
        <f>F485+F486+F493+F497</f>
        <v>580.14587700000004</v>
      </c>
      <c r="G484" s="118">
        <f>G485+G486+G493+G497</f>
        <v>13.78</v>
      </c>
      <c r="H484" s="93">
        <f t="shared" si="24"/>
        <v>593.92587700000001</v>
      </c>
      <c r="I484" s="210"/>
    </row>
    <row r="485" spans="1:246" s="191" customFormat="1" ht="30" customHeight="1">
      <c r="A485" s="552"/>
      <c r="B485" s="120" t="s">
        <v>253</v>
      </c>
      <c r="C485" s="118">
        <v>165.89</v>
      </c>
      <c r="D485" s="123">
        <v>196.155877</v>
      </c>
      <c r="E485" s="123"/>
      <c r="F485" s="93">
        <f t="shared" ref="F485:F497" si="25">C485+D485+E485</f>
        <v>362.04587700000002</v>
      </c>
      <c r="G485" s="123"/>
      <c r="H485" s="93">
        <f t="shared" si="24"/>
        <v>362.04587700000002</v>
      </c>
      <c r="I485" s="211" t="s">
        <v>1044</v>
      </c>
    </row>
    <row r="486" spans="1:246" s="191" customFormat="1" ht="18.75" customHeight="1">
      <c r="A486" s="552"/>
      <c r="B486" s="120" t="s">
        <v>783</v>
      </c>
      <c r="C486" s="118">
        <f>SUM(C487:C489)</f>
        <v>79.099999999999994</v>
      </c>
      <c r="D486" s="123"/>
      <c r="E486" s="123"/>
      <c r="F486" s="93">
        <f t="shared" si="25"/>
        <v>79.099999999999994</v>
      </c>
      <c r="G486" s="123"/>
      <c r="H486" s="93">
        <f t="shared" si="24"/>
        <v>79.099999999999994</v>
      </c>
      <c r="I486" s="210"/>
    </row>
    <row r="487" spans="1:246" s="191" customFormat="1" ht="36.950000000000003" customHeight="1">
      <c r="A487" s="552"/>
      <c r="B487" s="119" t="s">
        <v>256</v>
      </c>
      <c r="C487" s="118">
        <v>31.5</v>
      </c>
      <c r="D487" s="123"/>
      <c r="E487" s="123"/>
      <c r="F487" s="93">
        <f t="shared" si="25"/>
        <v>31.5</v>
      </c>
      <c r="G487" s="123"/>
      <c r="H487" s="93">
        <f t="shared" si="24"/>
        <v>31.5</v>
      </c>
      <c r="I487" s="210"/>
    </row>
    <row r="488" spans="1:246" s="191" customFormat="1" ht="36.950000000000003" customHeight="1">
      <c r="A488" s="552"/>
      <c r="B488" s="119" t="s">
        <v>257</v>
      </c>
      <c r="C488" s="118">
        <v>12.6</v>
      </c>
      <c r="D488" s="123"/>
      <c r="E488" s="123"/>
      <c r="F488" s="93">
        <f t="shared" si="25"/>
        <v>12.6</v>
      </c>
      <c r="G488" s="123"/>
      <c r="H488" s="93">
        <f t="shared" si="24"/>
        <v>12.6</v>
      </c>
      <c r="I488" s="210"/>
    </row>
    <row r="489" spans="1:246" s="191" customFormat="1" ht="36.950000000000003" customHeight="1">
      <c r="A489" s="552"/>
      <c r="B489" s="119" t="s">
        <v>784</v>
      </c>
      <c r="C489" s="122">
        <f>SUM(C490:C492)</f>
        <v>35</v>
      </c>
      <c r="D489" s="123"/>
      <c r="E489" s="123"/>
      <c r="F489" s="93">
        <f t="shared" si="25"/>
        <v>35</v>
      </c>
      <c r="G489" s="123"/>
      <c r="H489" s="93">
        <f t="shared" si="24"/>
        <v>35</v>
      </c>
      <c r="I489" s="210"/>
    </row>
    <row r="490" spans="1:246" s="191" customFormat="1" ht="36" customHeight="1">
      <c r="A490" s="555"/>
      <c r="B490" s="134" t="s">
        <v>1045</v>
      </c>
      <c r="C490" s="122">
        <v>15</v>
      </c>
      <c r="D490" s="123"/>
      <c r="E490" s="123"/>
      <c r="F490" s="93">
        <f t="shared" si="25"/>
        <v>15</v>
      </c>
      <c r="G490" s="123"/>
      <c r="H490" s="93">
        <f t="shared" si="24"/>
        <v>15</v>
      </c>
      <c r="I490" s="210"/>
    </row>
    <row r="491" spans="1:246" s="191" customFormat="1" ht="42.95" customHeight="1">
      <c r="A491" s="551" t="s">
        <v>129</v>
      </c>
      <c r="B491" s="120" t="s">
        <v>1046</v>
      </c>
      <c r="C491" s="118">
        <v>10</v>
      </c>
      <c r="D491" s="123"/>
      <c r="E491" s="123"/>
      <c r="F491" s="93">
        <f t="shared" si="25"/>
        <v>10</v>
      </c>
      <c r="G491" s="123"/>
      <c r="H491" s="93">
        <f t="shared" si="24"/>
        <v>10</v>
      </c>
      <c r="I491" s="210"/>
    </row>
    <row r="492" spans="1:246" s="191" customFormat="1" ht="41.25" customHeight="1">
      <c r="A492" s="552"/>
      <c r="B492" s="120" t="s">
        <v>1047</v>
      </c>
      <c r="C492" s="118">
        <v>10</v>
      </c>
      <c r="D492" s="123"/>
      <c r="E492" s="123"/>
      <c r="F492" s="93">
        <f t="shared" si="25"/>
        <v>10</v>
      </c>
      <c r="G492" s="123"/>
      <c r="H492" s="93">
        <f t="shared" si="24"/>
        <v>10</v>
      </c>
      <c r="I492" s="210"/>
    </row>
    <row r="493" spans="1:246" s="191" customFormat="1" ht="30" customHeight="1">
      <c r="A493" s="552"/>
      <c r="B493" s="119" t="s">
        <v>258</v>
      </c>
      <c r="C493" s="118">
        <f>SUM(C494:C496)</f>
        <v>0</v>
      </c>
      <c r="D493" s="118">
        <f>SUM(D494:D496)</f>
        <v>29</v>
      </c>
      <c r="E493" s="118">
        <f>SUM(E494:E496)</f>
        <v>0</v>
      </c>
      <c r="F493" s="93">
        <f t="shared" si="25"/>
        <v>29</v>
      </c>
      <c r="G493" s="118">
        <f>SUM(G494:G496)</f>
        <v>13.78</v>
      </c>
      <c r="H493" s="93">
        <f t="shared" si="24"/>
        <v>42.78</v>
      </c>
      <c r="I493" s="210"/>
    </row>
    <row r="494" spans="1:246" s="191" customFormat="1" ht="33" customHeight="1">
      <c r="A494" s="552"/>
      <c r="B494" s="119" t="s">
        <v>841</v>
      </c>
      <c r="C494" s="118"/>
      <c r="D494" s="123">
        <v>29</v>
      </c>
      <c r="E494" s="123"/>
      <c r="F494" s="93">
        <f t="shared" si="25"/>
        <v>29</v>
      </c>
      <c r="G494" s="123"/>
      <c r="H494" s="93">
        <f t="shared" si="24"/>
        <v>29</v>
      </c>
      <c r="I494" s="211" t="s">
        <v>842</v>
      </c>
    </row>
    <row r="495" spans="1:246" s="191" customFormat="1" ht="27.95" customHeight="1">
      <c r="A495" s="552"/>
      <c r="B495" s="119" t="s">
        <v>843</v>
      </c>
      <c r="C495" s="118"/>
      <c r="D495" s="123"/>
      <c r="E495" s="123"/>
      <c r="F495" s="93">
        <f t="shared" si="25"/>
        <v>0</v>
      </c>
      <c r="G495" s="204">
        <v>8.7799999999999994</v>
      </c>
      <c r="H495" s="93">
        <f t="shared" si="24"/>
        <v>8.7799999999999994</v>
      </c>
      <c r="I495" s="211" t="s">
        <v>796</v>
      </c>
    </row>
    <row r="496" spans="1:246" s="191" customFormat="1" ht="44.1" customHeight="1">
      <c r="A496" s="553"/>
      <c r="B496" s="119" t="s">
        <v>350</v>
      </c>
      <c r="C496" s="118"/>
      <c r="D496" s="123"/>
      <c r="E496" s="123"/>
      <c r="F496" s="93">
        <f t="shared" si="25"/>
        <v>0</v>
      </c>
      <c r="G496" s="123">
        <v>5</v>
      </c>
      <c r="H496" s="93">
        <f t="shared" si="24"/>
        <v>5</v>
      </c>
      <c r="I496" s="210"/>
      <c r="J496" s="189"/>
      <c r="K496" s="189"/>
      <c r="L496" s="189"/>
      <c r="M496" s="189"/>
      <c r="N496" s="189"/>
      <c r="O496" s="189"/>
      <c r="P496" s="189"/>
      <c r="Q496" s="189"/>
      <c r="R496" s="189"/>
      <c r="S496" s="189"/>
      <c r="T496" s="189"/>
      <c r="U496" s="189"/>
      <c r="V496" s="189"/>
      <c r="W496" s="189"/>
      <c r="X496" s="189"/>
      <c r="Y496" s="189"/>
      <c r="Z496" s="189"/>
      <c r="AA496" s="189"/>
      <c r="AB496" s="189"/>
      <c r="AC496" s="189"/>
      <c r="AD496" s="189"/>
      <c r="AE496" s="189"/>
      <c r="AF496" s="189"/>
      <c r="AG496" s="189"/>
      <c r="AH496" s="189"/>
      <c r="AI496" s="189"/>
      <c r="AJ496" s="189"/>
      <c r="AK496" s="189"/>
      <c r="AL496" s="189"/>
      <c r="AM496" s="189"/>
      <c r="AN496" s="189"/>
      <c r="AO496" s="189"/>
      <c r="AP496" s="189"/>
      <c r="AQ496" s="189"/>
      <c r="AR496" s="189"/>
      <c r="AS496" s="189"/>
      <c r="AT496" s="189"/>
      <c r="AU496" s="189"/>
      <c r="AV496" s="189"/>
      <c r="AW496" s="189"/>
      <c r="AX496" s="189"/>
      <c r="AY496" s="189"/>
      <c r="AZ496" s="189"/>
      <c r="BA496" s="189"/>
      <c r="BB496" s="189"/>
      <c r="BC496" s="189"/>
      <c r="BD496" s="189"/>
      <c r="BE496" s="189"/>
      <c r="BF496" s="189"/>
      <c r="BG496" s="189"/>
      <c r="BH496" s="189"/>
      <c r="BI496" s="189"/>
      <c r="BJ496" s="189"/>
      <c r="BK496" s="189"/>
      <c r="BL496" s="189"/>
      <c r="BM496" s="189"/>
      <c r="BN496" s="189"/>
      <c r="BO496" s="189"/>
      <c r="BP496" s="189"/>
      <c r="BQ496" s="189"/>
      <c r="BR496" s="189"/>
      <c r="BS496" s="189"/>
      <c r="BT496" s="189"/>
      <c r="BU496" s="189"/>
      <c r="BV496" s="189"/>
      <c r="BW496" s="189"/>
      <c r="BX496" s="189"/>
      <c r="BY496" s="189"/>
      <c r="BZ496" s="189"/>
      <c r="CA496" s="189"/>
      <c r="CB496" s="189"/>
      <c r="CC496" s="189"/>
      <c r="CD496" s="189"/>
      <c r="CE496" s="189"/>
      <c r="CF496" s="189"/>
      <c r="CG496" s="189"/>
      <c r="CH496" s="189"/>
      <c r="CI496" s="189"/>
      <c r="CJ496" s="189"/>
      <c r="CK496" s="189"/>
      <c r="CL496" s="189"/>
      <c r="CM496" s="189"/>
      <c r="CN496" s="189"/>
      <c r="CO496" s="189"/>
      <c r="CP496" s="189"/>
      <c r="CQ496" s="189"/>
      <c r="CR496" s="189"/>
      <c r="CS496" s="189"/>
      <c r="CT496" s="189"/>
      <c r="CU496" s="189"/>
      <c r="CV496" s="189"/>
      <c r="CW496" s="189"/>
      <c r="CX496" s="189"/>
      <c r="CY496" s="189"/>
      <c r="CZ496" s="189"/>
      <c r="DA496" s="189"/>
      <c r="DB496" s="189"/>
      <c r="DC496" s="189"/>
      <c r="DD496" s="189"/>
      <c r="DE496" s="189"/>
      <c r="DF496" s="189"/>
      <c r="DG496" s="189"/>
      <c r="DH496" s="189"/>
      <c r="DI496" s="189"/>
      <c r="DJ496" s="189"/>
      <c r="DK496" s="189"/>
      <c r="DL496" s="189"/>
      <c r="DM496" s="189"/>
      <c r="DN496" s="189"/>
      <c r="DO496" s="189"/>
      <c r="DP496" s="189"/>
      <c r="DQ496" s="189"/>
      <c r="DR496" s="189"/>
      <c r="DS496" s="189"/>
      <c r="DT496" s="189"/>
      <c r="DU496" s="189"/>
      <c r="DV496" s="189"/>
      <c r="DW496" s="189"/>
      <c r="DX496" s="189"/>
      <c r="DY496" s="189"/>
      <c r="DZ496" s="189"/>
      <c r="EA496" s="189"/>
      <c r="EB496" s="189"/>
      <c r="EC496" s="189"/>
      <c r="ED496" s="189"/>
      <c r="EE496" s="189"/>
      <c r="EF496" s="189"/>
      <c r="EG496" s="189"/>
      <c r="EH496" s="189"/>
      <c r="EI496" s="189"/>
      <c r="EJ496" s="189"/>
      <c r="EK496" s="189"/>
      <c r="EL496" s="189"/>
      <c r="EM496" s="189"/>
      <c r="EN496" s="189"/>
      <c r="EO496" s="189"/>
      <c r="EP496" s="189"/>
      <c r="EQ496" s="189"/>
      <c r="ER496" s="189"/>
      <c r="ES496" s="189"/>
      <c r="ET496" s="189"/>
      <c r="EU496" s="189"/>
      <c r="EV496" s="189"/>
      <c r="EW496" s="189"/>
      <c r="EX496" s="189"/>
      <c r="EY496" s="189"/>
      <c r="EZ496" s="189"/>
      <c r="FA496" s="189"/>
      <c r="FB496" s="189"/>
      <c r="FC496" s="189"/>
      <c r="FD496" s="189"/>
      <c r="FE496" s="189"/>
      <c r="FF496" s="189"/>
      <c r="FG496" s="189"/>
      <c r="FH496" s="189"/>
      <c r="FI496" s="189"/>
      <c r="FJ496" s="189"/>
      <c r="FK496" s="189"/>
      <c r="FL496" s="189"/>
      <c r="FM496" s="189"/>
      <c r="FN496" s="189"/>
      <c r="FO496" s="189"/>
      <c r="FP496" s="189"/>
      <c r="FQ496" s="189"/>
      <c r="FR496" s="189"/>
      <c r="FS496" s="189"/>
      <c r="FT496" s="189"/>
      <c r="FU496" s="189"/>
      <c r="FV496" s="189"/>
      <c r="FW496" s="189"/>
      <c r="FX496" s="189"/>
      <c r="FY496" s="189"/>
      <c r="FZ496" s="189"/>
      <c r="GA496" s="189"/>
      <c r="GB496" s="189"/>
      <c r="GC496" s="189"/>
      <c r="GD496" s="189"/>
      <c r="GE496" s="189"/>
      <c r="GF496" s="189"/>
      <c r="GG496" s="189"/>
      <c r="GH496" s="189"/>
      <c r="GI496" s="189"/>
      <c r="GJ496" s="189"/>
      <c r="GK496" s="189"/>
      <c r="GL496" s="189"/>
      <c r="GM496" s="189"/>
      <c r="GN496" s="189"/>
      <c r="GO496" s="189"/>
      <c r="GP496" s="189"/>
      <c r="GQ496" s="189"/>
      <c r="GR496" s="189"/>
      <c r="GS496" s="189"/>
      <c r="GT496" s="189"/>
      <c r="GU496" s="189"/>
      <c r="GV496" s="189"/>
      <c r="GW496" s="189"/>
      <c r="GX496" s="189"/>
      <c r="GY496" s="189"/>
      <c r="GZ496" s="189"/>
      <c r="HA496" s="189"/>
      <c r="HB496" s="189"/>
      <c r="HC496" s="189"/>
      <c r="HD496" s="189"/>
      <c r="HE496" s="189"/>
      <c r="HF496" s="189"/>
      <c r="HG496" s="189"/>
      <c r="HH496" s="189"/>
      <c r="HI496" s="189"/>
      <c r="HJ496" s="189"/>
      <c r="HK496" s="189"/>
      <c r="HL496" s="189"/>
      <c r="HM496" s="189"/>
      <c r="HN496" s="189"/>
      <c r="HO496" s="189"/>
      <c r="HP496" s="189"/>
      <c r="HQ496" s="189"/>
      <c r="HR496" s="189"/>
      <c r="HS496" s="189"/>
      <c r="HT496" s="189"/>
      <c r="HU496" s="189"/>
      <c r="HV496" s="189"/>
      <c r="HW496" s="189"/>
      <c r="HX496" s="189"/>
      <c r="HY496" s="189"/>
      <c r="HZ496" s="189"/>
      <c r="IA496" s="189"/>
      <c r="IB496" s="189"/>
      <c r="IC496" s="189"/>
      <c r="ID496" s="189"/>
      <c r="IE496" s="189"/>
      <c r="IF496" s="189"/>
      <c r="IG496" s="189"/>
      <c r="IH496" s="189"/>
      <c r="II496" s="189"/>
      <c r="IJ496" s="189"/>
      <c r="IK496" s="189"/>
      <c r="IL496" s="189"/>
    </row>
    <row r="497" spans="1:246" s="191" customFormat="1" ht="41.25" customHeight="1">
      <c r="A497" s="555"/>
      <c r="B497" s="119" t="s">
        <v>317</v>
      </c>
      <c r="C497" s="118"/>
      <c r="D497" s="123"/>
      <c r="E497" s="123">
        <v>110</v>
      </c>
      <c r="F497" s="93">
        <f t="shared" si="25"/>
        <v>110</v>
      </c>
      <c r="G497" s="123"/>
      <c r="H497" s="93">
        <f t="shared" si="24"/>
        <v>110</v>
      </c>
      <c r="I497" s="211" t="s">
        <v>1048</v>
      </c>
    </row>
    <row r="498" spans="1:246" s="191" customFormat="1" ht="30.95" customHeight="1">
      <c r="A498" s="550" t="s">
        <v>130</v>
      </c>
      <c r="B498" s="93" t="s">
        <v>81</v>
      </c>
      <c r="C498" s="118">
        <f>C499+C500+C506+C511</f>
        <v>331.62</v>
      </c>
      <c r="D498" s="118">
        <f>D499+D500+D506+D511</f>
        <v>84.589410999999998</v>
      </c>
      <c r="E498" s="118">
        <f>E499+E500+E506+E511</f>
        <v>23</v>
      </c>
      <c r="F498" s="118">
        <f>F499+F500+F506+F511</f>
        <v>439.20941099999999</v>
      </c>
      <c r="G498" s="118">
        <f>G499+G500+G506+G511</f>
        <v>349.4</v>
      </c>
      <c r="H498" s="93">
        <f t="shared" si="24"/>
        <v>788.60941100000002</v>
      </c>
      <c r="I498" s="210"/>
    </row>
    <row r="499" spans="1:246" s="191" customFormat="1" ht="39" customHeight="1">
      <c r="A499" s="550"/>
      <c r="B499" s="120" t="s">
        <v>253</v>
      </c>
      <c r="C499" s="118">
        <v>130.86000000000001</v>
      </c>
      <c r="D499" s="123">
        <v>45.989410999999997</v>
      </c>
      <c r="E499" s="123"/>
      <c r="F499" s="93">
        <f t="shared" ref="F499:F528" si="26">C499+D499+E499</f>
        <v>176.849411</v>
      </c>
      <c r="G499" s="123"/>
      <c r="H499" s="93">
        <f t="shared" si="24"/>
        <v>176.849411</v>
      </c>
      <c r="I499" s="211" t="s">
        <v>1049</v>
      </c>
    </row>
    <row r="500" spans="1:246" s="191" customFormat="1" ht="18.75" customHeight="1">
      <c r="A500" s="550"/>
      <c r="B500" s="120" t="s">
        <v>783</v>
      </c>
      <c r="C500" s="118">
        <f>SUM(C501:C503)</f>
        <v>50.76</v>
      </c>
      <c r="D500" s="123"/>
      <c r="E500" s="123"/>
      <c r="F500" s="93">
        <f t="shared" si="26"/>
        <v>50.76</v>
      </c>
      <c r="G500" s="123"/>
      <c r="H500" s="93">
        <f t="shared" si="24"/>
        <v>50.76</v>
      </c>
      <c r="I500" s="210"/>
    </row>
    <row r="501" spans="1:246" s="191" customFormat="1" ht="30" customHeight="1">
      <c r="A501" s="550"/>
      <c r="B501" s="119" t="s">
        <v>256</v>
      </c>
      <c r="C501" s="118">
        <v>15</v>
      </c>
      <c r="D501" s="123"/>
      <c r="E501" s="123"/>
      <c r="F501" s="93">
        <f t="shared" si="26"/>
        <v>15</v>
      </c>
      <c r="G501" s="123"/>
      <c r="H501" s="93">
        <f t="shared" si="24"/>
        <v>15</v>
      </c>
      <c r="I501" s="210"/>
    </row>
    <row r="502" spans="1:246" s="191" customFormat="1" ht="30" customHeight="1">
      <c r="A502" s="550"/>
      <c r="B502" s="119" t="s">
        <v>257</v>
      </c>
      <c r="C502" s="118">
        <v>5.76</v>
      </c>
      <c r="D502" s="123"/>
      <c r="E502" s="123"/>
      <c r="F502" s="93">
        <f t="shared" si="26"/>
        <v>5.76</v>
      </c>
      <c r="G502" s="123"/>
      <c r="H502" s="93">
        <f t="shared" si="24"/>
        <v>5.76</v>
      </c>
      <c r="I502" s="210"/>
    </row>
    <row r="503" spans="1:246" s="191" customFormat="1" ht="30" customHeight="1">
      <c r="A503" s="551" t="s">
        <v>130</v>
      </c>
      <c r="B503" s="119" t="s">
        <v>784</v>
      </c>
      <c r="C503" s="122">
        <f>SUM(C504:C505)</f>
        <v>30</v>
      </c>
      <c r="D503" s="123"/>
      <c r="E503" s="123"/>
      <c r="F503" s="93">
        <f t="shared" si="26"/>
        <v>30</v>
      </c>
      <c r="G503" s="123"/>
      <c r="H503" s="93">
        <f t="shared" si="24"/>
        <v>30</v>
      </c>
      <c r="I503" s="210"/>
    </row>
    <row r="504" spans="1:246" s="191" customFormat="1" ht="30" customHeight="1">
      <c r="A504" s="552"/>
      <c r="B504" s="134" t="s">
        <v>1050</v>
      </c>
      <c r="C504" s="122">
        <v>15</v>
      </c>
      <c r="D504" s="123"/>
      <c r="E504" s="123"/>
      <c r="F504" s="93">
        <f t="shared" si="26"/>
        <v>15</v>
      </c>
      <c r="G504" s="123"/>
      <c r="H504" s="93">
        <f t="shared" si="24"/>
        <v>15</v>
      </c>
      <c r="I504" s="210"/>
    </row>
    <row r="505" spans="1:246" s="191" customFormat="1" ht="30" customHeight="1">
      <c r="A505" s="552"/>
      <c r="B505" s="120" t="s">
        <v>1051</v>
      </c>
      <c r="C505" s="118">
        <v>15</v>
      </c>
      <c r="D505" s="123"/>
      <c r="E505" s="123"/>
      <c r="F505" s="93">
        <f t="shared" si="26"/>
        <v>15</v>
      </c>
      <c r="G505" s="123"/>
      <c r="H505" s="93">
        <f t="shared" si="24"/>
        <v>15</v>
      </c>
      <c r="I505" s="210"/>
    </row>
    <row r="506" spans="1:246" s="191" customFormat="1" ht="35.1" customHeight="1">
      <c r="A506" s="552"/>
      <c r="B506" s="119" t="s">
        <v>258</v>
      </c>
      <c r="C506" s="118">
        <f>SUM(C507:C510)</f>
        <v>150</v>
      </c>
      <c r="D506" s="118">
        <f>SUM(D507:D510)</f>
        <v>38.6</v>
      </c>
      <c r="E506" s="118">
        <f>SUM(E507:E510)</f>
        <v>0</v>
      </c>
      <c r="F506" s="93">
        <f t="shared" si="26"/>
        <v>188.6</v>
      </c>
      <c r="G506" s="118">
        <f>SUM(G507:G511)</f>
        <v>349.4</v>
      </c>
      <c r="H506" s="93">
        <f t="shared" si="24"/>
        <v>538</v>
      </c>
      <c r="I506" s="210"/>
    </row>
    <row r="507" spans="1:246" s="191" customFormat="1" ht="53.1" customHeight="1">
      <c r="A507" s="552"/>
      <c r="B507" s="119" t="s">
        <v>504</v>
      </c>
      <c r="C507" s="118">
        <v>150</v>
      </c>
      <c r="D507" s="123"/>
      <c r="E507" s="123"/>
      <c r="F507" s="93">
        <f t="shared" si="26"/>
        <v>150</v>
      </c>
      <c r="G507" s="123"/>
      <c r="H507" s="93">
        <f t="shared" si="24"/>
        <v>150</v>
      </c>
      <c r="I507" s="210"/>
    </row>
    <row r="508" spans="1:246" s="191" customFormat="1" ht="38.1" customHeight="1">
      <c r="A508" s="552"/>
      <c r="B508" s="120" t="s">
        <v>346</v>
      </c>
      <c r="C508" s="118"/>
      <c r="D508" s="123">
        <v>38.6</v>
      </c>
      <c r="E508" s="123"/>
      <c r="F508" s="93">
        <f t="shared" si="26"/>
        <v>38.6</v>
      </c>
      <c r="G508" s="123"/>
      <c r="H508" s="93">
        <f t="shared" si="24"/>
        <v>38.6</v>
      </c>
      <c r="I508" s="211" t="s">
        <v>842</v>
      </c>
    </row>
    <row r="509" spans="1:246" s="191" customFormat="1" ht="50.1" customHeight="1">
      <c r="A509" s="552"/>
      <c r="B509" s="120" t="s">
        <v>810</v>
      </c>
      <c r="C509" s="118"/>
      <c r="D509" s="123"/>
      <c r="E509" s="123"/>
      <c r="F509" s="93">
        <f t="shared" si="26"/>
        <v>0</v>
      </c>
      <c r="G509" s="123">
        <v>9.4</v>
      </c>
      <c r="H509" s="93">
        <f t="shared" si="24"/>
        <v>9.4</v>
      </c>
      <c r="I509" s="211" t="s">
        <v>796</v>
      </c>
    </row>
    <row r="510" spans="1:246" s="191" customFormat="1" ht="30" customHeight="1">
      <c r="A510" s="553"/>
      <c r="B510" s="120" t="s">
        <v>308</v>
      </c>
      <c r="C510" s="118"/>
      <c r="D510" s="123"/>
      <c r="E510" s="123"/>
      <c r="F510" s="93">
        <f t="shared" si="26"/>
        <v>0</v>
      </c>
      <c r="G510" s="123">
        <v>340</v>
      </c>
      <c r="H510" s="93">
        <f t="shared" si="24"/>
        <v>340</v>
      </c>
      <c r="I510" s="211" t="s">
        <v>1052</v>
      </c>
      <c r="J510" s="189"/>
      <c r="K510" s="189"/>
      <c r="L510" s="189"/>
      <c r="M510" s="189"/>
      <c r="N510" s="189"/>
      <c r="O510" s="189"/>
      <c r="P510" s="189"/>
      <c r="Q510" s="189"/>
      <c r="R510" s="189"/>
      <c r="S510" s="189"/>
      <c r="T510" s="189"/>
      <c r="U510" s="189"/>
      <c r="V510" s="189"/>
      <c r="W510" s="189"/>
      <c r="X510" s="189"/>
      <c r="Y510" s="189"/>
      <c r="Z510" s="189"/>
      <c r="AA510" s="189"/>
      <c r="AB510" s="189"/>
      <c r="AC510" s="189"/>
      <c r="AD510" s="189"/>
      <c r="AE510" s="189"/>
      <c r="AF510" s="189"/>
      <c r="AG510" s="189"/>
      <c r="AH510" s="189"/>
      <c r="AI510" s="189"/>
      <c r="AJ510" s="189"/>
      <c r="AK510" s="189"/>
      <c r="AL510" s="189"/>
      <c r="AM510" s="189"/>
      <c r="AN510" s="189"/>
      <c r="AO510" s="189"/>
      <c r="AP510" s="189"/>
      <c r="AQ510" s="189"/>
      <c r="AR510" s="189"/>
      <c r="AS510" s="189"/>
      <c r="AT510" s="189"/>
      <c r="AU510" s="189"/>
      <c r="AV510" s="189"/>
      <c r="AW510" s="189"/>
      <c r="AX510" s="189"/>
      <c r="AY510" s="189"/>
      <c r="AZ510" s="189"/>
      <c r="BA510" s="189"/>
      <c r="BB510" s="189"/>
      <c r="BC510" s="189"/>
      <c r="BD510" s="189"/>
      <c r="BE510" s="189"/>
      <c r="BF510" s="189"/>
      <c r="BG510" s="189"/>
      <c r="BH510" s="189"/>
      <c r="BI510" s="189"/>
      <c r="BJ510" s="189"/>
      <c r="BK510" s="189"/>
      <c r="BL510" s="189"/>
      <c r="BM510" s="189"/>
      <c r="BN510" s="189"/>
      <c r="BO510" s="189"/>
      <c r="BP510" s="189"/>
      <c r="BQ510" s="189"/>
      <c r="BR510" s="189"/>
      <c r="BS510" s="189"/>
      <c r="BT510" s="189"/>
      <c r="BU510" s="189"/>
      <c r="BV510" s="189"/>
      <c r="BW510" s="189"/>
      <c r="BX510" s="189"/>
      <c r="BY510" s="189"/>
      <c r="BZ510" s="189"/>
      <c r="CA510" s="189"/>
      <c r="CB510" s="189"/>
      <c r="CC510" s="189"/>
      <c r="CD510" s="189"/>
      <c r="CE510" s="189"/>
      <c r="CF510" s="189"/>
      <c r="CG510" s="189"/>
      <c r="CH510" s="189"/>
      <c r="CI510" s="189"/>
      <c r="CJ510" s="189"/>
      <c r="CK510" s="189"/>
      <c r="CL510" s="189"/>
      <c r="CM510" s="189"/>
      <c r="CN510" s="189"/>
      <c r="CO510" s="189"/>
      <c r="CP510" s="189"/>
      <c r="CQ510" s="189"/>
      <c r="CR510" s="189"/>
      <c r="CS510" s="189"/>
      <c r="CT510" s="189"/>
      <c r="CU510" s="189"/>
      <c r="CV510" s="189"/>
      <c r="CW510" s="189"/>
      <c r="CX510" s="189"/>
      <c r="CY510" s="189"/>
      <c r="CZ510" s="189"/>
      <c r="DA510" s="189"/>
      <c r="DB510" s="189"/>
      <c r="DC510" s="189"/>
      <c r="DD510" s="189"/>
      <c r="DE510" s="189"/>
      <c r="DF510" s="189"/>
      <c r="DG510" s="189"/>
      <c r="DH510" s="189"/>
      <c r="DI510" s="189"/>
      <c r="DJ510" s="189"/>
      <c r="DK510" s="189"/>
      <c r="DL510" s="189"/>
      <c r="DM510" s="189"/>
      <c r="DN510" s="189"/>
      <c r="DO510" s="189"/>
      <c r="DP510" s="189"/>
      <c r="DQ510" s="189"/>
      <c r="DR510" s="189"/>
      <c r="DS510" s="189"/>
      <c r="DT510" s="189"/>
      <c r="DU510" s="189"/>
      <c r="DV510" s="189"/>
      <c r="DW510" s="189"/>
      <c r="DX510" s="189"/>
      <c r="DY510" s="189"/>
      <c r="DZ510" s="189"/>
      <c r="EA510" s="189"/>
      <c r="EB510" s="189"/>
      <c r="EC510" s="189"/>
      <c r="ED510" s="189"/>
      <c r="EE510" s="189"/>
      <c r="EF510" s="189"/>
      <c r="EG510" s="189"/>
      <c r="EH510" s="189"/>
      <c r="EI510" s="189"/>
      <c r="EJ510" s="189"/>
      <c r="EK510" s="189"/>
      <c r="EL510" s="189"/>
      <c r="EM510" s="189"/>
      <c r="EN510" s="189"/>
      <c r="EO510" s="189"/>
      <c r="EP510" s="189"/>
      <c r="EQ510" s="189"/>
      <c r="ER510" s="189"/>
      <c r="ES510" s="189"/>
      <c r="ET510" s="189"/>
      <c r="EU510" s="189"/>
      <c r="EV510" s="189"/>
      <c r="EW510" s="189"/>
      <c r="EX510" s="189"/>
      <c r="EY510" s="189"/>
      <c r="EZ510" s="189"/>
      <c r="FA510" s="189"/>
      <c r="FB510" s="189"/>
      <c r="FC510" s="189"/>
      <c r="FD510" s="189"/>
      <c r="FE510" s="189"/>
      <c r="FF510" s="189"/>
      <c r="FG510" s="189"/>
      <c r="FH510" s="189"/>
      <c r="FI510" s="189"/>
      <c r="FJ510" s="189"/>
      <c r="FK510" s="189"/>
      <c r="FL510" s="189"/>
      <c r="FM510" s="189"/>
      <c r="FN510" s="189"/>
      <c r="FO510" s="189"/>
      <c r="FP510" s="189"/>
      <c r="FQ510" s="189"/>
      <c r="FR510" s="189"/>
      <c r="FS510" s="189"/>
      <c r="FT510" s="189"/>
      <c r="FU510" s="189"/>
      <c r="FV510" s="189"/>
      <c r="FW510" s="189"/>
      <c r="FX510" s="189"/>
      <c r="FY510" s="189"/>
      <c r="FZ510" s="189"/>
      <c r="GA510" s="189"/>
      <c r="GB510" s="189"/>
      <c r="GC510" s="189"/>
      <c r="GD510" s="189"/>
      <c r="GE510" s="189"/>
      <c r="GF510" s="189"/>
      <c r="GG510" s="189"/>
      <c r="GH510" s="189"/>
      <c r="GI510" s="189"/>
      <c r="GJ510" s="189"/>
      <c r="GK510" s="189"/>
      <c r="GL510" s="189"/>
      <c r="GM510" s="189"/>
      <c r="GN510" s="189"/>
      <c r="GO510" s="189"/>
      <c r="GP510" s="189"/>
      <c r="GQ510" s="189"/>
      <c r="GR510" s="189"/>
      <c r="GS510" s="189"/>
      <c r="GT510" s="189"/>
      <c r="GU510" s="189"/>
      <c r="GV510" s="189"/>
      <c r="GW510" s="189"/>
      <c r="GX510" s="189"/>
      <c r="GY510" s="189"/>
      <c r="GZ510" s="189"/>
      <c r="HA510" s="189"/>
      <c r="HB510" s="189"/>
      <c r="HC510" s="189"/>
      <c r="HD510" s="189"/>
      <c r="HE510" s="189"/>
      <c r="HF510" s="189"/>
      <c r="HG510" s="189"/>
      <c r="HH510" s="189"/>
      <c r="HI510" s="189"/>
      <c r="HJ510" s="189"/>
      <c r="HK510" s="189"/>
      <c r="HL510" s="189"/>
      <c r="HM510" s="189"/>
      <c r="HN510" s="189"/>
      <c r="HO510" s="189"/>
      <c r="HP510" s="189"/>
      <c r="HQ510" s="189"/>
      <c r="HR510" s="189"/>
      <c r="HS510" s="189"/>
      <c r="HT510" s="189"/>
      <c r="HU510" s="189"/>
      <c r="HV510" s="189"/>
      <c r="HW510" s="189"/>
      <c r="HX510" s="189"/>
      <c r="HY510" s="189"/>
      <c r="HZ510" s="189"/>
      <c r="IA510" s="189"/>
      <c r="IB510" s="189"/>
      <c r="IC510" s="189"/>
      <c r="ID510" s="189"/>
      <c r="IE510" s="189"/>
      <c r="IF510" s="189"/>
      <c r="IG510" s="189"/>
      <c r="IH510" s="189"/>
      <c r="II510" s="189"/>
      <c r="IJ510" s="189"/>
      <c r="IK510" s="189"/>
      <c r="IL510" s="189"/>
    </row>
    <row r="511" spans="1:246" s="191" customFormat="1" ht="30" customHeight="1">
      <c r="A511" s="555"/>
      <c r="B511" s="119" t="s">
        <v>317</v>
      </c>
      <c r="C511" s="118"/>
      <c r="D511" s="123"/>
      <c r="E511" s="123">
        <v>23</v>
      </c>
      <c r="F511" s="93">
        <f t="shared" si="26"/>
        <v>23</v>
      </c>
      <c r="G511" s="123"/>
      <c r="H511" s="93">
        <f t="shared" si="24"/>
        <v>23</v>
      </c>
      <c r="I511" s="211" t="s">
        <v>1053</v>
      </c>
    </row>
    <row r="512" spans="1:246" s="191" customFormat="1" ht="30" customHeight="1">
      <c r="A512" s="550" t="s">
        <v>131</v>
      </c>
      <c r="B512" s="93" t="s">
        <v>81</v>
      </c>
      <c r="C512" s="118">
        <f>C513+C514+C521</f>
        <v>923.21</v>
      </c>
      <c r="D512" s="118">
        <f>D513+D514+D521</f>
        <v>336.55784899999998</v>
      </c>
      <c r="E512" s="118">
        <f>E513+E514+E521</f>
        <v>0</v>
      </c>
      <c r="F512" s="93">
        <f t="shared" si="26"/>
        <v>1259.7678490000001</v>
      </c>
      <c r="G512" s="118">
        <f>G513+G514+G521</f>
        <v>261.04000000000002</v>
      </c>
      <c r="H512" s="93">
        <f t="shared" si="24"/>
        <v>1520.807849</v>
      </c>
      <c r="I512" s="210"/>
    </row>
    <row r="513" spans="1:246" s="191" customFormat="1" ht="30" customHeight="1">
      <c r="A513" s="550"/>
      <c r="B513" s="120" t="s">
        <v>253</v>
      </c>
      <c r="C513" s="118">
        <v>558.13</v>
      </c>
      <c r="D513" s="123">
        <v>200.877849</v>
      </c>
      <c r="E513" s="123"/>
      <c r="F513" s="93">
        <f t="shared" si="26"/>
        <v>759.00784899999996</v>
      </c>
      <c r="G513" s="123"/>
      <c r="H513" s="93">
        <f t="shared" si="24"/>
        <v>759.00784899999996</v>
      </c>
      <c r="I513" s="211" t="s">
        <v>1054</v>
      </c>
    </row>
    <row r="514" spans="1:246" s="191" customFormat="1" ht="18.75" customHeight="1">
      <c r="A514" s="551" t="s">
        <v>131</v>
      </c>
      <c r="B514" s="120" t="s">
        <v>783</v>
      </c>
      <c r="C514" s="118">
        <f>SUM(C515:C517)</f>
        <v>135.08000000000001</v>
      </c>
      <c r="D514" s="123"/>
      <c r="E514" s="123"/>
      <c r="F514" s="93">
        <f t="shared" si="26"/>
        <v>135.08000000000001</v>
      </c>
      <c r="G514" s="123"/>
      <c r="H514" s="93">
        <f t="shared" si="24"/>
        <v>135.08000000000001</v>
      </c>
      <c r="I514" s="210"/>
    </row>
    <row r="515" spans="1:246" s="191" customFormat="1" ht="30.95" customHeight="1">
      <c r="A515" s="552"/>
      <c r="B515" s="119" t="s">
        <v>256</v>
      </c>
      <c r="C515" s="118">
        <v>48.6</v>
      </c>
      <c r="D515" s="123"/>
      <c r="E515" s="123"/>
      <c r="F515" s="93">
        <f t="shared" si="26"/>
        <v>48.6</v>
      </c>
      <c r="G515" s="123"/>
      <c r="H515" s="93">
        <f t="shared" ref="H515:H577" si="27">F515+G515</f>
        <v>48.6</v>
      </c>
      <c r="I515" s="210"/>
    </row>
    <row r="516" spans="1:246" s="191" customFormat="1" ht="24.95" customHeight="1">
      <c r="A516" s="552"/>
      <c r="B516" s="119" t="s">
        <v>257</v>
      </c>
      <c r="C516" s="118">
        <v>33.479999999999997</v>
      </c>
      <c r="D516" s="123"/>
      <c r="E516" s="123"/>
      <c r="F516" s="93">
        <f t="shared" si="26"/>
        <v>33.479999999999997</v>
      </c>
      <c r="G516" s="123"/>
      <c r="H516" s="93">
        <f t="shared" si="27"/>
        <v>33.479999999999997</v>
      </c>
      <c r="I516" s="210"/>
    </row>
    <row r="517" spans="1:246" s="191" customFormat="1" ht="24.95" customHeight="1">
      <c r="A517" s="552"/>
      <c r="B517" s="119" t="s">
        <v>784</v>
      </c>
      <c r="C517" s="122">
        <f>SUM(C518:C520)</f>
        <v>53</v>
      </c>
      <c r="D517" s="123"/>
      <c r="E517" s="123"/>
      <c r="F517" s="93">
        <f t="shared" si="26"/>
        <v>53</v>
      </c>
      <c r="G517" s="123"/>
      <c r="H517" s="93">
        <f t="shared" si="27"/>
        <v>53</v>
      </c>
      <c r="I517" s="210"/>
    </row>
    <row r="518" spans="1:246" s="191" customFormat="1" ht="30.95" customHeight="1">
      <c r="A518" s="552"/>
      <c r="B518" s="119" t="s">
        <v>1055</v>
      </c>
      <c r="C518" s="122">
        <v>23</v>
      </c>
      <c r="D518" s="123"/>
      <c r="E518" s="123"/>
      <c r="F518" s="93">
        <f t="shared" si="26"/>
        <v>23</v>
      </c>
      <c r="G518" s="123"/>
      <c r="H518" s="93">
        <f t="shared" si="27"/>
        <v>23</v>
      </c>
      <c r="I518" s="210"/>
    </row>
    <row r="519" spans="1:246" s="191" customFormat="1" ht="30.95" customHeight="1">
      <c r="A519" s="552"/>
      <c r="B519" s="119" t="s">
        <v>1056</v>
      </c>
      <c r="C519" s="122">
        <v>15</v>
      </c>
      <c r="D519" s="123"/>
      <c r="E519" s="123"/>
      <c r="F519" s="93">
        <f t="shared" si="26"/>
        <v>15</v>
      </c>
      <c r="G519" s="123"/>
      <c r="H519" s="93">
        <f t="shared" si="27"/>
        <v>15</v>
      </c>
      <c r="I519" s="210"/>
    </row>
    <row r="520" spans="1:246" s="191" customFormat="1" ht="30.95" customHeight="1">
      <c r="A520" s="552"/>
      <c r="B520" s="119" t="s">
        <v>1057</v>
      </c>
      <c r="C520" s="122">
        <v>15</v>
      </c>
      <c r="D520" s="123"/>
      <c r="E520" s="123"/>
      <c r="F520" s="93">
        <f t="shared" si="26"/>
        <v>15</v>
      </c>
      <c r="G520" s="123"/>
      <c r="H520" s="93">
        <f t="shared" si="27"/>
        <v>15</v>
      </c>
      <c r="I520" s="210"/>
    </row>
    <row r="521" spans="1:246" s="191" customFormat="1" ht="30" customHeight="1">
      <c r="A521" s="552"/>
      <c r="B521" s="119" t="s">
        <v>258</v>
      </c>
      <c r="C521" s="118">
        <f>SUM(C522:C528)</f>
        <v>230</v>
      </c>
      <c r="D521" s="118">
        <f>SUM(D522:D528)</f>
        <v>135.68</v>
      </c>
      <c r="E521" s="118">
        <f>SUM(E522:E528)</f>
        <v>0</v>
      </c>
      <c r="F521" s="93">
        <f t="shared" si="26"/>
        <v>365.68</v>
      </c>
      <c r="G521" s="118">
        <f>SUM(G522:G528)</f>
        <v>261.04000000000002</v>
      </c>
      <c r="H521" s="93">
        <f t="shared" si="27"/>
        <v>626.72</v>
      </c>
      <c r="I521" s="210"/>
    </row>
    <row r="522" spans="1:246" s="191" customFormat="1" ht="30" customHeight="1">
      <c r="A522" s="552"/>
      <c r="B522" s="119" t="s">
        <v>1058</v>
      </c>
      <c r="C522" s="122">
        <v>50</v>
      </c>
      <c r="D522" s="123"/>
      <c r="E522" s="123"/>
      <c r="F522" s="93">
        <f t="shared" si="26"/>
        <v>50</v>
      </c>
      <c r="G522" s="123"/>
      <c r="H522" s="93">
        <f t="shared" si="27"/>
        <v>50</v>
      </c>
      <c r="I522" s="210"/>
    </row>
    <row r="523" spans="1:246" s="191" customFormat="1" ht="30" customHeight="1">
      <c r="A523" s="552"/>
      <c r="B523" s="119" t="s">
        <v>1059</v>
      </c>
      <c r="C523" s="122">
        <v>20</v>
      </c>
      <c r="D523" s="123"/>
      <c r="E523" s="123"/>
      <c r="F523" s="93">
        <f t="shared" si="26"/>
        <v>20</v>
      </c>
      <c r="G523" s="123"/>
      <c r="H523" s="93">
        <f t="shared" si="27"/>
        <v>20</v>
      </c>
      <c r="I523" s="210"/>
    </row>
    <row r="524" spans="1:246" s="191" customFormat="1" ht="30" customHeight="1">
      <c r="A524" s="552"/>
      <c r="B524" s="119" t="s">
        <v>1060</v>
      </c>
      <c r="C524" s="122">
        <v>10</v>
      </c>
      <c r="D524" s="123"/>
      <c r="E524" s="123"/>
      <c r="F524" s="93">
        <f t="shared" si="26"/>
        <v>10</v>
      </c>
      <c r="G524" s="123"/>
      <c r="H524" s="93">
        <f t="shared" si="27"/>
        <v>10</v>
      </c>
      <c r="I524" s="210"/>
    </row>
    <row r="525" spans="1:246" s="191" customFormat="1" ht="30" customHeight="1">
      <c r="A525" s="552"/>
      <c r="B525" s="119" t="s">
        <v>1061</v>
      </c>
      <c r="C525" s="122">
        <v>150</v>
      </c>
      <c r="D525" s="123"/>
      <c r="E525" s="123"/>
      <c r="F525" s="93">
        <f t="shared" si="26"/>
        <v>150</v>
      </c>
      <c r="G525" s="123"/>
      <c r="H525" s="93">
        <f t="shared" si="27"/>
        <v>150</v>
      </c>
      <c r="I525" s="210"/>
    </row>
    <row r="526" spans="1:246" s="191" customFormat="1" ht="30" customHeight="1">
      <c r="A526" s="552"/>
      <c r="B526" s="119" t="s">
        <v>377</v>
      </c>
      <c r="C526" s="122"/>
      <c r="D526" s="123">
        <v>135.68</v>
      </c>
      <c r="E526" s="123"/>
      <c r="F526" s="93">
        <f t="shared" si="26"/>
        <v>135.68</v>
      </c>
      <c r="G526" s="123"/>
      <c r="H526" s="93">
        <f t="shared" si="27"/>
        <v>135.68</v>
      </c>
      <c r="I526" s="211" t="s">
        <v>842</v>
      </c>
    </row>
    <row r="527" spans="1:246" s="191" customFormat="1" ht="30" customHeight="1">
      <c r="A527" s="552"/>
      <c r="B527" s="119" t="s">
        <v>820</v>
      </c>
      <c r="C527" s="122"/>
      <c r="D527" s="123"/>
      <c r="E527" s="123"/>
      <c r="F527" s="93">
        <f t="shared" si="26"/>
        <v>0</v>
      </c>
      <c r="G527" s="204">
        <v>31.04</v>
      </c>
      <c r="H527" s="93">
        <f t="shared" si="27"/>
        <v>31.04</v>
      </c>
      <c r="I527" s="211" t="s">
        <v>796</v>
      </c>
    </row>
    <row r="528" spans="1:246" s="191" customFormat="1" ht="30" customHeight="1">
      <c r="A528" s="554"/>
      <c r="B528" s="119" t="s">
        <v>661</v>
      </c>
      <c r="C528" s="122"/>
      <c r="D528" s="123"/>
      <c r="E528" s="123"/>
      <c r="F528" s="93">
        <f t="shared" si="26"/>
        <v>0</v>
      </c>
      <c r="G528" s="123">
        <v>230</v>
      </c>
      <c r="H528" s="93">
        <f t="shared" si="27"/>
        <v>230</v>
      </c>
      <c r="I528" s="211" t="s">
        <v>1062</v>
      </c>
      <c r="J528" s="189"/>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c r="BL528" s="189"/>
      <c r="BM528" s="189"/>
      <c r="BN528" s="189"/>
      <c r="BO528" s="189"/>
      <c r="BP528" s="189"/>
      <c r="BQ528" s="189"/>
      <c r="BR528" s="189"/>
      <c r="BS528" s="189"/>
      <c r="BT528" s="189"/>
      <c r="BU528" s="189"/>
      <c r="BV528" s="189"/>
      <c r="BW528" s="189"/>
      <c r="BX528" s="189"/>
      <c r="BY528" s="189"/>
      <c r="BZ528" s="189"/>
      <c r="CA528" s="189"/>
      <c r="CB528" s="189"/>
      <c r="CC528" s="189"/>
      <c r="CD528" s="189"/>
      <c r="CE528" s="189"/>
      <c r="CF528" s="189"/>
      <c r="CG528" s="189"/>
      <c r="CH528" s="189"/>
      <c r="CI528" s="189"/>
      <c r="CJ528" s="189"/>
      <c r="CK528" s="189"/>
      <c r="CL528" s="189"/>
      <c r="CM528" s="189"/>
      <c r="CN528" s="189"/>
      <c r="CO528" s="189"/>
      <c r="CP528" s="189"/>
      <c r="CQ528" s="189"/>
      <c r="CR528" s="189"/>
      <c r="CS528" s="189"/>
      <c r="CT528" s="189"/>
      <c r="CU528" s="189"/>
      <c r="CV528" s="189"/>
      <c r="CW528" s="189"/>
      <c r="CX528" s="189"/>
      <c r="CY528" s="189"/>
      <c r="CZ528" s="189"/>
      <c r="DA528" s="189"/>
      <c r="DB528" s="189"/>
      <c r="DC528" s="189"/>
      <c r="DD528" s="189"/>
      <c r="DE528" s="189"/>
      <c r="DF528" s="189"/>
      <c r="DG528" s="189"/>
      <c r="DH528" s="189"/>
      <c r="DI528" s="189"/>
      <c r="DJ528" s="189"/>
      <c r="DK528" s="189"/>
      <c r="DL528" s="189"/>
      <c r="DM528" s="189"/>
      <c r="DN528" s="189"/>
      <c r="DO528" s="189"/>
      <c r="DP528" s="189"/>
      <c r="DQ528" s="189"/>
      <c r="DR528" s="189"/>
      <c r="DS528" s="189"/>
      <c r="DT528" s="189"/>
      <c r="DU528" s="189"/>
      <c r="DV528" s="189"/>
      <c r="DW528" s="189"/>
      <c r="DX528" s="189"/>
      <c r="DY528" s="189"/>
      <c r="DZ528" s="189"/>
      <c r="EA528" s="189"/>
      <c r="EB528" s="189"/>
      <c r="EC528" s="189"/>
      <c r="ED528" s="189"/>
      <c r="EE528" s="189"/>
      <c r="EF528" s="189"/>
      <c r="EG528" s="189"/>
      <c r="EH528" s="189"/>
      <c r="EI528" s="189"/>
      <c r="EJ528" s="189"/>
      <c r="EK528" s="189"/>
      <c r="EL528" s="189"/>
      <c r="EM528" s="189"/>
      <c r="EN528" s="189"/>
      <c r="EO528" s="189"/>
      <c r="EP528" s="189"/>
      <c r="EQ528" s="189"/>
      <c r="ER528" s="189"/>
      <c r="ES528" s="189"/>
      <c r="ET528" s="189"/>
      <c r="EU528" s="189"/>
      <c r="EV528" s="189"/>
      <c r="EW528" s="189"/>
      <c r="EX528" s="189"/>
      <c r="EY528" s="189"/>
      <c r="EZ528" s="189"/>
      <c r="FA528" s="189"/>
      <c r="FB528" s="189"/>
      <c r="FC528" s="189"/>
      <c r="FD528" s="189"/>
      <c r="FE528" s="189"/>
      <c r="FF528" s="189"/>
      <c r="FG528" s="189"/>
      <c r="FH528" s="189"/>
      <c r="FI528" s="189"/>
      <c r="FJ528" s="189"/>
      <c r="FK528" s="189"/>
      <c r="FL528" s="189"/>
      <c r="FM528" s="189"/>
      <c r="FN528" s="189"/>
      <c r="FO528" s="189"/>
      <c r="FP528" s="189"/>
      <c r="FQ528" s="189"/>
      <c r="FR528" s="189"/>
      <c r="FS528" s="189"/>
      <c r="FT528" s="189"/>
      <c r="FU528" s="189"/>
      <c r="FV528" s="189"/>
      <c r="FW528" s="189"/>
      <c r="FX528" s="189"/>
      <c r="FY528" s="189"/>
      <c r="FZ528" s="189"/>
      <c r="GA528" s="189"/>
      <c r="GB528" s="189"/>
      <c r="GC528" s="189"/>
      <c r="GD528" s="189"/>
      <c r="GE528" s="189"/>
      <c r="GF528" s="189"/>
      <c r="GG528" s="189"/>
      <c r="GH528" s="189"/>
      <c r="GI528" s="189"/>
      <c r="GJ528" s="189"/>
      <c r="GK528" s="189"/>
      <c r="GL528" s="189"/>
      <c r="GM528" s="189"/>
      <c r="GN528" s="189"/>
      <c r="GO528" s="189"/>
      <c r="GP528" s="189"/>
      <c r="GQ528" s="189"/>
      <c r="GR528" s="189"/>
      <c r="GS528" s="189"/>
      <c r="GT528" s="189"/>
      <c r="GU528" s="189"/>
      <c r="GV528" s="189"/>
      <c r="GW528" s="189"/>
      <c r="GX528" s="189"/>
      <c r="GY528" s="189"/>
      <c r="GZ528" s="189"/>
      <c r="HA528" s="189"/>
      <c r="HB528" s="189"/>
      <c r="HC528" s="189"/>
      <c r="HD528" s="189"/>
      <c r="HE528" s="189"/>
      <c r="HF528" s="189"/>
      <c r="HG528" s="189"/>
      <c r="HH528" s="189"/>
      <c r="HI528" s="189"/>
      <c r="HJ528" s="189"/>
      <c r="HK528" s="189"/>
      <c r="HL528" s="189"/>
      <c r="HM528" s="189"/>
      <c r="HN528" s="189"/>
      <c r="HO528" s="189"/>
      <c r="HP528" s="189"/>
      <c r="HQ528" s="189"/>
      <c r="HR528" s="189"/>
      <c r="HS528" s="189"/>
      <c r="HT528" s="189"/>
      <c r="HU528" s="189"/>
      <c r="HV528" s="189"/>
      <c r="HW528" s="189"/>
      <c r="HX528" s="189"/>
      <c r="HY528" s="189"/>
      <c r="HZ528" s="189"/>
      <c r="IA528" s="189"/>
      <c r="IB528" s="189"/>
      <c r="IC528" s="189"/>
      <c r="ID528" s="189"/>
      <c r="IE528" s="189"/>
      <c r="IF528" s="189"/>
      <c r="IG528" s="189"/>
      <c r="IH528" s="189"/>
      <c r="II528" s="189"/>
      <c r="IJ528" s="189"/>
      <c r="IK528" s="189"/>
      <c r="IL528" s="189"/>
    </row>
    <row r="529" spans="1:9" s="191" customFormat="1" ht="30" customHeight="1">
      <c r="A529" s="550" t="s">
        <v>132</v>
      </c>
      <c r="B529" s="93" t="s">
        <v>81</v>
      </c>
      <c r="C529" s="122">
        <f>C530+C531+C540+C548</f>
        <v>2070.27</v>
      </c>
      <c r="D529" s="122">
        <f>D530+D531+D540+D548</f>
        <v>198.44404800000001</v>
      </c>
      <c r="E529" s="122">
        <f>E530+E531+E540+E548</f>
        <v>2472.84</v>
      </c>
      <c r="F529" s="122">
        <f>F530+F531+F540+F548</f>
        <v>4741.554048</v>
      </c>
      <c r="G529" s="122">
        <f>G530+G531+G540+G548</f>
        <v>5698.838831</v>
      </c>
      <c r="H529" s="93">
        <f t="shared" si="27"/>
        <v>10440.392879000001</v>
      </c>
      <c r="I529" s="210"/>
    </row>
    <row r="530" spans="1:9" s="191" customFormat="1" ht="30" customHeight="1">
      <c r="A530" s="550"/>
      <c r="B530" s="119" t="s">
        <v>253</v>
      </c>
      <c r="C530" s="122">
        <v>378.6</v>
      </c>
      <c r="D530" s="123">
        <v>105.96404800000001</v>
      </c>
      <c r="E530" s="123"/>
      <c r="F530" s="93">
        <f t="shared" ref="F530:F548" si="28">C530+D530+E530</f>
        <v>484.56404800000001</v>
      </c>
      <c r="G530" s="123"/>
      <c r="H530" s="93">
        <f t="shared" si="27"/>
        <v>484.56404800000001</v>
      </c>
      <c r="I530" s="211" t="s">
        <v>1063</v>
      </c>
    </row>
    <row r="531" spans="1:9" s="191" customFormat="1" ht="18.75" customHeight="1">
      <c r="A531" s="550"/>
      <c r="B531" s="119" t="s">
        <v>783</v>
      </c>
      <c r="C531" s="122">
        <f>SUM(C532:C534)</f>
        <v>94.72</v>
      </c>
      <c r="D531" s="123"/>
      <c r="E531" s="123"/>
      <c r="F531" s="93">
        <f t="shared" si="28"/>
        <v>94.72</v>
      </c>
      <c r="G531" s="123"/>
      <c r="H531" s="93">
        <f t="shared" si="27"/>
        <v>94.72</v>
      </c>
      <c r="I531" s="210"/>
    </row>
    <row r="532" spans="1:9" s="191" customFormat="1" ht="30" customHeight="1">
      <c r="A532" s="550"/>
      <c r="B532" s="119" t="s">
        <v>256</v>
      </c>
      <c r="C532" s="122">
        <v>34.799999999999997</v>
      </c>
      <c r="D532" s="123"/>
      <c r="E532" s="123"/>
      <c r="F532" s="93">
        <f t="shared" si="28"/>
        <v>34.799999999999997</v>
      </c>
      <c r="G532" s="123"/>
      <c r="H532" s="93">
        <f t="shared" si="27"/>
        <v>34.799999999999997</v>
      </c>
      <c r="I532" s="210"/>
    </row>
    <row r="533" spans="1:9" s="191" customFormat="1" ht="30" customHeight="1">
      <c r="A533" s="550"/>
      <c r="B533" s="119" t="s">
        <v>257</v>
      </c>
      <c r="C533" s="122">
        <v>31.92</v>
      </c>
      <c r="D533" s="123"/>
      <c r="E533" s="123"/>
      <c r="F533" s="93">
        <f t="shared" si="28"/>
        <v>31.92</v>
      </c>
      <c r="G533" s="123"/>
      <c r="H533" s="93">
        <f t="shared" si="27"/>
        <v>31.92</v>
      </c>
      <c r="I533" s="210"/>
    </row>
    <row r="534" spans="1:9" s="191" customFormat="1" ht="30" customHeight="1">
      <c r="A534" s="550"/>
      <c r="B534" s="119" t="s">
        <v>784</v>
      </c>
      <c r="C534" s="122">
        <f>SUM(C535:C539)</f>
        <v>28</v>
      </c>
      <c r="D534" s="123"/>
      <c r="E534" s="123"/>
      <c r="F534" s="93">
        <f t="shared" si="28"/>
        <v>28</v>
      </c>
      <c r="G534" s="123"/>
      <c r="H534" s="93">
        <f t="shared" si="27"/>
        <v>28</v>
      </c>
      <c r="I534" s="210"/>
    </row>
    <row r="535" spans="1:9" s="191" customFormat="1" ht="30.75" customHeight="1">
      <c r="A535" s="550"/>
      <c r="B535" s="119" t="s">
        <v>1064</v>
      </c>
      <c r="C535" s="122">
        <v>6</v>
      </c>
      <c r="D535" s="123"/>
      <c r="E535" s="123"/>
      <c r="F535" s="93">
        <f t="shared" si="28"/>
        <v>6</v>
      </c>
      <c r="G535" s="123"/>
      <c r="H535" s="93">
        <f t="shared" si="27"/>
        <v>6</v>
      </c>
      <c r="I535" s="210"/>
    </row>
    <row r="536" spans="1:9" s="191" customFormat="1" ht="30.75" customHeight="1">
      <c r="A536" s="550" t="s">
        <v>132</v>
      </c>
      <c r="B536" s="226" t="s">
        <v>1065</v>
      </c>
      <c r="C536" s="122">
        <v>6</v>
      </c>
      <c r="D536" s="123"/>
      <c r="E536" s="123"/>
      <c r="F536" s="93">
        <f t="shared" si="28"/>
        <v>6</v>
      </c>
      <c r="G536" s="123"/>
      <c r="H536" s="93">
        <f t="shared" si="27"/>
        <v>6</v>
      </c>
      <c r="I536" s="210"/>
    </row>
    <row r="537" spans="1:9" s="191" customFormat="1" ht="28.15" customHeight="1">
      <c r="A537" s="550"/>
      <c r="B537" s="134" t="s">
        <v>1066</v>
      </c>
      <c r="C537" s="122">
        <v>5</v>
      </c>
      <c r="D537" s="123"/>
      <c r="E537" s="123"/>
      <c r="F537" s="93">
        <f t="shared" si="28"/>
        <v>5</v>
      </c>
      <c r="G537" s="123"/>
      <c r="H537" s="93">
        <f t="shared" si="27"/>
        <v>5</v>
      </c>
      <c r="I537" s="210"/>
    </row>
    <row r="538" spans="1:9" s="191" customFormat="1" ht="28.15" customHeight="1">
      <c r="A538" s="550"/>
      <c r="B538" s="134" t="s">
        <v>1067</v>
      </c>
      <c r="C538" s="122">
        <v>3</v>
      </c>
      <c r="D538" s="123"/>
      <c r="E538" s="123"/>
      <c r="F538" s="93">
        <f t="shared" si="28"/>
        <v>3</v>
      </c>
      <c r="G538" s="123"/>
      <c r="H538" s="93">
        <f t="shared" si="27"/>
        <v>3</v>
      </c>
      <c r="I538" s="210"/>
    </row>
    <row r="539" spans="1:9" s="191" customFormat="1" ht="28.15" customHeight="1">
      <c r="A539" s="550"/>
      <c r="B539" s="227" t="s">
        <v>1068</v>
      </c>
      <c r="C539" s="122">
        <v>8</v>
      </c>
      <c r="D539" s="123"/>
      <c r="E539" s="123"/>
      <c r="F539" s="93">
        <f t="shared" si="28"/>
        <v>8</v>
      </c>
      <c r="G539" s="123"/>
      <c r="H539" s="93">
        <f t="shared" si="27"/>
        <v>8</v>
      </c>
      <c r="I539" s="210"/>
    </row>
    <row r="540" spans="1:9" s="191" customFormat="1" ht="28.15" customHeight="1">
      <c r="A540" s="550"/>
      <c r="B540" s="119" t="s">
        <v>258</v>
      </c>
      <c r="C540" s="122">
        <f>SUM(C541:C547)</f>
        <v>1596.95</v>
      </c>
      <c r="D540" s="122">
        <f>SUM(D541:D547)</f>
        <v>92.48</v>
      </c>
      <c r="E540" s="122">
        <f>SUM(E541:E547)</f>
        <v>0</v>
      </c>
      <c r="F540" s="93">
        <f t="shared" si="28"/>
        <v>1689.43</v>
      </c>
      <c r="G540" s="122">
        <f>SUM(G541:G547)</f>
        <v>5698.838831</v>
      </c>
      <c r="H540" s="93">
        <f t="shared" si="27"/>
        <v>7388.2688310000003</v>
      </c>
      <c r="I540" s="210"/>
    </row>
    <row r="541" spans="1:9" s="191" customFormat="1" ht="30" customHeight="1">
      <c r="A541" s="550"/>
      <c r="B541" s="119" t="s">
        <v>1069</v>
      </c>
      <c r="C541" s="122">
        <v>1492.45</v>
      </c>
      <c r="D541" s="123"/>
      <c r="E541" s="123"/>
      <c r="F541" s="93">
        <f t="shared" si="28"/>
        <v>1492.45</v>
      </c>
      <c r="G541" s="123">
        <v>-900</v>
      </c>
      <c r="H541" s="93">
        <f t="shared" si="27"/>
        <v>592.45000000000005</v>
      </c>
      <c r="I541" s="210"/>
    </row>
    <row r="542" spans="1:9" s="191" customFormat="1" ht="30" customHeight="1">
      <c r="A542" s="550"/>
      <c r="B542" s="119" t="s">
        <v>1070</v>
      </c>
      <c r="C542" s="122">
        <v>100</v>
      </c>
      <c r="D542" s="123"/>
      <c r="E542" s="123"/>
      <c r="F542" s="93">
        <f t="shared" si="28"/>
        <v>100</v>
      </c>
      <c r="G542" s="123"/>
      <c r="H542" s="93">
        <f t="shared" si="27"/>
        <v>100</v>
      </c>
      <c r="I542" s="210"/>
    </row>
    <row r="543" spans="1:9" s="191" customFormat="1" ht="30" customHeight="1">
      <c r="A543" s="551" t="s">
        <v>132</v>
      </c>
      <c r="B543" s="119" t="s">
        <v>1071</v>
      </c>
      <c r="C543" s="122">
        <v>4.5</v>
      </c>
      <c r="D543" s="123"/>
      <c r="E543" s="123"/>
      <c r="F543" s="93">
        <f t="shared" si="28"/>
        <v>4.5</v>
      </c>
      <c r="G543" s="123"/>
      <c r="H543" s="93">
        <f t="shared" si="27"/>
        <v>4.5</v>
      </c>
      <c r="I543" s="210"/>
    </row>
    <row r="544" spans="1:9" s="191" customFormat="1" ht="30" customHeight="1">
      <c r="A544" s="552"/>
      <c r="B544" s="119" t="s">
        <v>302</v>
      </c>
      <c r="C544" s="122"/>
      <c r="D544" s="204">
        <f>91.4+1.08</f>
        <v>92.48</v>
      </c>
      <c r="E544" s="123"/>
      <c r="F544" s="93">
        <f t="shared" si="28"/>
        <v>92.48</v>
      </c>
      <c r="G544" s="123"/>
      <c r="H544" s="93">
        <f t="shared" si="27"/>
        <v>92.48</v>
      </c>
      <c r="I544" s="211" t="s">
        <v>842</v>
      </c>
    </row>
    <row r="545" spans="1:246" s="191" customFormat="1" ht="30" customHeight="1">
      <c r="A545" s="552"/>
      <c r="B545" s="119" t="s">
        <v>910</v>
      </c>
      <c r="C545" s="122"/>
      <c r="D545" s="123"/>
      <c r="E545" s="123"/>
      <c r="F545" s="93">
        <f t="shared" si="28"/>
        <v>0</v>
      </c>
      <c r="G545" s="204">
        <v>24.34</v>
      </c>
      <c r="H545" s="93">
        <f t="shared" si="27"/>
        <v>24.34</v>
      </c>
      <c r="I545" s="211" t="s">
        <v>796</v>
      </c>
    </row>
    <row r="546" spans="1:246" s="191" customFormat="1" ht="39" customHeight="1">
      <c r="A546" s="552"/>
      <c r="B546" s="119" t="s">
        <v>1072</v>
      </c>
      <c r="C546" s="122"/>
      <c r="D546" s="123"/>
      <c r="E546" s="123"/>
      <c r="F546" s="93">
        <f t="shared" si="28"/>
        <v>0</v>
      </c>
      <c r="G546" s="204">
        <f>1500+4000+100+209.42+379.0483+246.030531</f>
        <v>6434.4988309999999</v>
      </c>
      <c r="H546" s="93">
        <f t="shared" si="27"/>
        <v>6434.4988309999999</v>
      </c>
      <c r="I546" s="211" t="s">
        <v>1073</v>
      </c>
      <c r="J546" s="189"/>
      <c r="K546" s="189"/>
      <c r="L546" s="189"/>
      <c r="M546" s="189"/>
      <c r="N546" s="189"/>
      <c r="O546" s="189"/>
      <c r="P546" s="189"/>
      <c r="Q546" s="189"/>
      <c r="R546" s="189"/>
      <c r="S546" s="189"/>
      <c r="T546" s="189"/>
      <c r="U546" s="189"/>
      <c r="V546" s="189"/>
      <c r="W546" s="189"/>
      <c r="X546" s="189"/>
      <c r="Y546" s="189"/>
      <c r="Z546" s="18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c r="BL546" s="189"/>
      <c r="BM546" s="189"/>
      <c r="BN546" s="189"/>
      <c r="BO546" s="189"/>
      <c r="BP546" s="189"/>
      <c r="BQ546" s="189"/>
      <c r="BR546" s="189"/>
      <c r="BS546" s="189"/>
      <c r="BT546" s="189"/>
      <c r="BU546" s="189"/>
      <c r="BV546" s="189"/>
      <c r="BW546" s="189"/>
      <c r="BX546" s="189"/>
      <c r="BY546" s="189"/>
      <c r="BZ546" s="189"/>
      <c r="CA546" s="189"/>
      <c r="CB546" s="189"/>
      <c r="CC546" s="189"/>
      <c r="CD546" s="189"/>
      <c r="CE546" s="189"/>
      <c r="CF546" s="189"/>
      <c r="CG546" s="189"/>
      <c r="CH546" s="189"/>
      <c r="CI546" s="189"/>
      <c r="CJ546" s="189"/>
      <c r="CK546" s="189"/>
      <c r="CL546" s="189"/>
      <c r="CM546" s="189"/>
      <c r="CN546" s="189"/>
      <c r="CO546" s="189"/>
      <c r="CP546" s="189"/>
      <c r="CQ546" s="189"/>
      <c r="CR546" s="189"/>
      <c r="CS546" s="189"/>
      <c r="CT546" s="189"/>
      <c r="CU546" s="189"/>
      <c r="CV546" s="189"/>
      <c r="CW546" s="189"/>
      <c r="CX546" s="189"/>
      <c r="CY546" s="189"/>
      <c r="CZ546" s="189"/>
      <c r="DA546" s="189"/>
      <c r="DB546" s="189"/>
      <c r="DC546" s="189"/>
      <c r="DD546" s="189"/>
      <c r="DE546" s="189"/>
      <c r="DF546" s="189"/>
      <c r="DG546" s="189"/>
      <c r="DH546" s="189"/>
      <c r="DI546" s="189"/>
      <c r="DJ546" s="189"/>
      <c r="DK546" s="189"/>
      <c r="DL546" s="189"/>
      <c r="DM546" s="189"/>
      <c r="DN546" s="189"/>
      <c r="DO546" s="189"/>
      <c r="DP546" s="189"/>
      <c r="DQ546" s="189"/>
      <c r="DR546" s="189"/>
      <c r="DS546" s="189"/>
      <c r="DT546" s="189"/>
      <c r="DU546" s="189"/>
      <c r="DV546" s="189"/>
      <c r="DW546" s="189"/>
      <c r="DX546" s="189"/>
      <c r="DY546" s="189"/>
      <c r="DZ546" s="189"/>
      <c r="EA546" s="189"/>
      <c r="EB546" s="189"/>
      <c r="EC546" s="189"/>
      <c r="ED546" s="189"/>
      <c r="EE546" s="189"/>
      <c r="EF546" s="189"/>
      <c r="EG546" s="189"/>
      <c r="EH546" s="189"/>
      <c r="EI546" s="189"/>
      <c r="EJ546" s="189"/>
      <c r="EK546" s="189"/>
      <c r="EL546" s="189"/>
      <c r="EM546" s="189"/>
      <c r="EN546" s="189"/>
      <c r="EO546" s="189"/>
      <c r="EP546" s="189"/>
      <c r="EQ546" s="189"/>
      <c r="ER546" s="189"/>
      <c r="ES546" s="189"/>
      <c r="ET546" s="189"/>
      <c r="EU546" s="189"/>
      <c r="EV546" s="189"/>
      <c r="EW546" s="189"/>
      <c r="EX546" s="189"/>
      <c r="EY546" s="189"/>
      <c r="EZ546" s="189"/>
      <c r="FA546" s="189"/>
      <c r="FB546" s="189"/>
      <c r="FC546" s="189"/>
      <c r="FD546" s="189"/>
      <c r="FE546" s="189"/>
      <c r="FF546" s="189"/>
      <c r="FG546" s="189"/>
      <c r="FH546" s="189"/>
      <c r="FI546" s="189"/>
      <c r="FJ546" s="189"/>
      <c r="FK546" s="189"/>
      <c r="FL546" s="189"/>
      <c r="FM546" s="189"/>
      <c r="FN546" s="189"/>
      <c r="FO546" s="189"/>
      <c r="FP546" s="189"/>
      <c r="FQ546" s="189"/>
      <c r="FR546" s="189"/>
      <c r="FS546" s="189"/>
      <c r="FT546" s="189"/>
      <c r="FU546" s="189"/>
      <c r="FV546" s="189"/>
      <c r="FW546" s="189"/>
      <c r="FX546" s="189"/>
      <c r="FY546" s="189"/>
      <c r="FZ546" s="189"/>
      <c r="GA546" s="189"/>
      <c r="GB546" s="189"/>
      <c r="GC546" s="189"/>
      <c r="GD546" s="189"/>
      <c r="GE546" s="189"/>
      <c r="GF546" s="189"/>
      <c r="GG546" s="189"/>
      <c r="GH546" s="189"/>
      <c r="GI546" s="189"/>
      <c r="GJ546" s="189"/>
      <c r="GK546" s="189"/>
      <c r="GL546" s="189"/>
      <c r="GM546" s="189"/>
      <c r="GN546" s="189"/>
      <c r="GO546" s="189"/>
      <c r="GP546" s="189"/>
      <c r="GQ546" s="189"/>
      <c r="GR546" s="189"/>
      <c r="GS546" s="189"/>
      <c r="GT546" s="189"/>
      <c r="GU546" s="189"/>
      <c r="GV546" s="189"/>
      <c r="GW546" s="189"/>
      <c r="GX546" s="189"/>
      <c r="GY546" s="189"/>
      <c r="GZ546" s="189"/>
      <c r="HA546" s="189"/>
      <c r="HB546" s="189"/>
      <c r="HC546" s="189"/>
      <c r="HD546" s="189"/>
      <c r="HE546" s="189"/>
      <c r="HF546" s="189"/>
      <c r="HG546" s="189"/>
      <c r="HH546" s="189"/>
      <c r="HI546" s="189"/>
      <c r="HJ546" s="189"/>
      <c r="HK546" s="189"/>
      <c r="HL546" s="189"/>
      <c r="HM546" s="189"/>
      <c r="HN546" s="189"/>
      <c r="HO546" s="189"/>
      <c r="HP546" s="189"/>
      <c r="HQ546" s="189"/>
      <c r="HR546" s="189"/>
      <c r="HS546" s="189"/>
      <c r="HT546" s="189"/>
      <c r="HU546" s="189"/>
      <c r="HV546" s="189"/>
      <c r="HW546" s="189"/>
      <c r="HX546" s="189"/>
      <c r="HY546" s="189"/>
      <c r="HZ546" s="189"/>
      <c r="IA546" s="189"/>
      <c r="IB546" s="189"/>
      <c r="IC546" s="189"/>
      <c r="ID546" s="189"/>
      <c r="IE546" s="189"/>
      <c r="IF546" s="189"/>
      <c r="IG546" s="189"/>
      <c r="IH546" s="189"/>
      <c r="II546" s="189"/>
      <c r="IJ546" s="189"/>
      <c r="IK546" s="189"/>
      <c r="IL546" s="189"/>
    </row>
    <row r="547" spans="1:246" s="191" customFormat="1" ht="36.950000000000003" customHeight="1">
      <c r="A547" s="552"/>
      <c r="B547" s="119" t="s">
        <v>343</v>
      </c>
      <c r="C547" s="122"/>
      <c r="D547" s="123"/>
      <c r="E547" s="123"/>
      <c r="F547" s="93">
        <f t="shared" si="28"/>
        <v>0</v>
      </c>
      <c r="G547" s="204">
        <v>140</v>
      </c>
      <c r="H547" s="93">
        <f t="shared" si="27"/>
        <v>140</v>
      </c>
      <c r="I547" s="211" t="s">
        <v>1074</v>
      </c>
      <c r="J547" s="189"/>
      <c r="K547" s="189"/>
      <c r="L547" s="189"/>
      <c r="M547" s="189"/>
      <c r="N547" s="189"/>
      <c r="O547" s="189"/>
      <c r="P547" s="189"/>
      <c r="Q547" s="189"/>
      <c r="R547" s="189"/>
      <c r="S547" s="189"/>
      <c r="T547" s="189"/>
      <c r="U547" s="189"/>
      <c r="V547" s="189"/>
      <c r="W547" s="189"/>
      <c r="X547" s="189"/>
      <c r="Y547" s="189"/>
      <c r="Z547" s="18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c r="BL547" s="189"/>
      <c r="BM547" s="189"/>
      <c r="BN547" s="189"/>
      <c r="BO547" s="189"/>
      <c r="BP547" s="189"/>
      <c r="BQ547" s="189"/>
      <c r="BR547" s="189"/>
      <c r="BS547" s="189"/>
      <c r="BT547" s="189"/>
      <c r="BU547" s="189"/>
      <c r="BV547" s="189"/>
      <c r="BW547" s="189"/>
      <c r="BX547" s="189"/>
      <c r="BY547" s="189"/>
      <c r="BZ547" s="189"/>
      <c r="CA547" s="189"/>
      <c r="CB547" s="189"/>
      <c r="CC547" s="189"/>
      <c r="CD547" s="189"/>
      <c r="CE547" s="189"/>
      <c r="CF547" s="189"/>
      <c r="CG547" s="189"/>
      <c r="CH547" s="189"/>
      <c r="CI547" s="189"/>
      <c r="CJ547" s="189"/>
      <c r="CK547" s="189"/>
      <c r="CL547" s="189"/>
      <c r="CM547" s="189"/>
      <c r="CN547" s="189"/>
      <c r="CO547" s="189"/>
      <c r="CP547" s="189"/>
      <c r="CQ547" s="189"/>
      <c r="CR547" s="189"/>
      <c r="CS547" s="189"/>
      <c r="CT547" s="189"/>
      <c r="CU547" s="189"/>
      <c r="CV547" s="189"/>
      <c r="CW547" s="189"/>
      <c r="CX547" s="189"/>
      <c r="CY547" s="189"/>
      <c r="CZ547" s="189"/>
      <c r="DA547" s="189"/>
      <c r="DB547" s="189"/>
      <c r="DC547" s="189"/>
      <c r="DD547" s="189"/>
      <c r="DE547" s="189"/>
      <c r="DF547" s="189"/>
      <c r="DG547" s="189"/>
      <c r="DH547" s="189"/>
      <c r="DI547" s="189"/>
      <c r="DJ547" s="189"/>
      <c r="DK547" s="189"/>
      <c r="DL547" s="189"/>
      <c r="DM547" s="189"/>
      <c r="DN547" s="189"/>
      <c r="DO547" s="189"/>
      <c r="DP547" s="189"/>
      <c r="DQ547" s="189"/>
      <c r="DR547" s="189"/>
      <c r="DS547" s="189"/>
      <c r="DT547" s="189"/>
      <c r="DU547" s="189"/>
      <c r="DV547" s="189"/>
      <c r="DW547" s="189"/>
      <c r="DX547" s="189"/>
      <c r="DY547" s="189"/>
      <c r="DZ547" s="189"/>
      <c r="EA547" s="189"/>
      <c r="EB547" s="189"/>
      <c r="EC547" s="189"/>
      <c r="ED547" s="189"/>
      <c r="EE547" s="189"/>
      <c r="EF547" s="189"/>
      <c r="EG547" s="189"/>
      <c r="EH547" s="189"/>
      <c r="EI547" s="189"/>
      <c r="EJ547" s="189"/>
      <c r="EK547" s="189"/>
      <c r="EL547" s="189"/>
      <c r="EM547" s="189"/>
      <c r="EN547" s="189"/>
      <c r="EO547" s="189"/>
      <c r="EP547" s="189"/>
      <c r="EQ547" s="189"/>
      <c r="ER547" s="189"/>
      <c r="ES547" s="189"/>
      <c r="ET547" s="189"/>
      <c r="EU547" s="189"/>
      <c r="EV547" s="189"/>
      <c r="EW547" s="189"/>
      <c r="EX547" s="189"/>
      <c r="EY547" s="189"/>
      <c r="EZ547" s="189"/>
      <c r="FA547" s="189"/>
      <c r="FB547" s="189"/>
      <c r="FC547" s="189"/>
      <c r="FD547" s="189"/>
      <c r="FE547" s="189"/>
      <c r="FF547" s="189"/>
      <c r="FG547" s="189"/>
      <c r="FH547" s="189"/>
      <c r="FI547" s="189"/>
      <c r="FJ547" s="189"/>
      <c r="FK547" s="189"/>
      <c r="FL547" s="189"/>
      <c r="FM547" s="189"/>
      <c r="FN547" s="189"/>
      <c r="FO547" s="189"/>
      <c r="FP547" s="189"/>
      <c r="FQ547" s="189"/>
      <c r="FR547" s="189"/>
      <c r="FS547" s="189"/>
      <c r="FT547" s="189"/>
      <c r="FU547" s="189"/>
      <c r="FV547" s="189"/>
      <c r="FW547" s="189"/>
      <c r="FX547" s="189"/>
      <c r="FY547" s="189"/>
      <c r="FZ547" s="189"/>
      <c r="GA547" s="189"/>
      <c r="GB547" s="189"/>
      <c r="GC547" s="189"/>
      <c r="GD547" s="189"/>
      <c r="GE547" s="189"/>
      <c r="GF547" s="189"/>
      <c r="GG547" s="189"/>
      <c r="GH547" s="189"/>
      <c r="GI547" s="189"/>
      <c r="GJ547" s="189"/>
      <c r="GK547" s="189"/>
      <c r="GL547" s="189"/>
      <c r="GM547" s="189"/>
      <c r="GN547" s="189"/>
      <c r="GO547" s="189"/>
      <c r="GP547" s="189"/>
      <c r="GQ547" s="189"/>
      <c r="GR547" s="189"/>
      <c r="GS547" s="189"/>
      <c r="GT547" s="189"/>
      <c r="GU547" s="189"/>
      <c r="GV547" s="189"/>
      <c r="GW547" s="189"/>
      <c r="GX547" s="189"/>
      <c r="GY547" s="189"/>
      <c r="GZ547" s="189"/>
      <c r="HA547" s="189"/>
      <c r="HB547" s="189"/>
      <c r="HC547" s="189"/>
      <c r="HD547" s="189"/>
      <c r="HE547" s="189"/>
      <c r="HF547" s="189"/>
      <c r="HG547" s="189"/>
      <c r="HH547" s="189"/>
      <c r="HI547" s="189"/>
      <c r="HJ547" s="189"/>
      <c r="HK547" s="189"/>
      <c r="HL547" s="189"/>
      <c r="HM547" s="189"/>
      <c r="HN547" s="189"/>
      <c r="HO547" s="189"/>
      <c r="HP547" s="189"/>
      <c r="HQ547" s="189"/>
      <c r="HR547" s="189"/>
      <c r="HS547" s="189"/>
      <c r="HT547" s="189"/>
      <c r="HU547" s="189"/>
      <c r="HV547" s="189"/>
      <c r="HW547" s="189"/>
      <c r="HX547" s="189"/>
      <c r="HY547" s="189"/>
      <c r="HZ547" s="189"/>
      <c r="IA547" s="189"/>
      <c r="IB547" s="189"/>
      <c r="IC547" s="189"/>
      <c r="ID547" s="189"/>
      <c r="IE547" s="189"/>
      <c r="IF547" s="189"/>
      <c r="IG547" s="189"/>
      <c r="IH547" s="189"/>
      <c r="II547" s="189"/>
      <c r="IJ547" s="189"/>
      <c r="IK547" s="189"/>
      <c r="IL547" s="189"/>
    </row>
    <row r="548" spans="1:246" s="191" customFormat="1" ht="30" customHeight="1">
      <c r="A548" s="555"/>
      <c r="B548" s="119" t="s">
        <v>317</v>
      </c>
      <c r="C548" s="122"/>
      <c r="D548" s="123"/>
      <c r="E548" s="204">
        <v>2472.84</v>
      </c>
      <c r="F548" s="93">
        <f t="shared" si="28"/>
        <v>2472.84</v>
      </c>
      <c r="G548" s="123"/>
      <c r="H548" s="93">
        <f t="shared" si="27"/>
        <v>2472.84</v>
      </c>
      <c r="I548" s="211"/>
      <c r="J548" s="189"/>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189"/>
      <c r="BU548" s="189"/>
      <c r="BV548" s="189"/>
      <c r="BW548" s="189"/>
      <c r="BX548" s="189"/>
      <c r="BY548" s="189"/>
      <c r="BZ548" s="189"/>
      <c r="CA548" s="189"/>
      <c r="CB548" s="189"/>
      <c r="CC548" s="189"/>
      <c r="CD548" s="189"/>
      <c r="CE548" s="189"/>
      <c r="CF548" s="189"/>
      <c r="CG548" s="189"/>
      <c r="CH548" s="189"/>
      <c r="CI548" s="189"/>
      <c r="CJ548" s="189"/>
      <c r="CK548" s="189"/>
      <c r="CL548" s="189"/>
      <c r="CM548" s="189"/>
      <c r="CN548" s="189"/>
      <c r="CO548" s="189"/>
      <c r="CP548" s="189"/>
      <c r="CQ548" s="189"/>
      <c r="CR548" s="189"/>
      <c r="CS548" s="189"/>
      <c r="CT548" s="189"/>
      <c r="CU548" s="189"/>
      <c r="CV548" s="189"/>
      <c r="CW548" s="189"/>
      <c r="CX548" s="189"/>
      <c r="CY548" s="189"/>
      <c r="CZ548" s="189"/>
      <c r="DA548" s="189"/>
      <c r="DB548" s="189"/>
      <c r="DC548" s="189"/>
      <c r="DD548" s="189"/>
      <c r="DE548" s="189"/>
      <c r="DF548" s="189"/>
      <c r="DG548" s="189"/>
      <c r="DH548" s="189"/>
      <c r="DI548" s="189"/>
      <c r="DJ548" s="189"/>
      <c r="DK548" s="189"/>
      <c r="DL548" s="189"/>
      <c r="DM548" s="189"/>
      <c r="DN548" s="189"/>
      <c r="DO548" s="189"/>
      <c r="DP548" s="189"/>
      <c r="DQ548" s="189"/>
      <c r="DR548" s="189"/>
      <c r="DS548" s="189"/>
      <c r="DT548" s="189"/>
      <c r="DU548" s="189"/>
      <c r="DV548" s="189"/>
      <c r="DW548" s="189"/>
      <c r="DX548" s="189"/>
      <c r="DY548" s="189"/>
      <c r="DZ548" s="189"/>
      <c r="EA548" s="189"/>
      <c r="EB548" s="189"/>
      <c r="EC548" s="189"/>
      <c r="ED548" s="189"/>
      <c r="EE548" s="189"/>
      <c r="EF548" s="189"/>
      <c r="EG548" s="189"/>
      <c r="EH548" s="189"/>
      <c r="EI548" s="189"/>
      <c r="EJ548" s="189"/>
      <c r="EK548" s="189"/>
      <c r="EL548" s="189"/>
      <c r="EM548" s="189"/>
      <c r="EN548" s="189"/>
      <c r="EO548" s="189"/>
      <c r="EP548" s="189"/>
      <c r="EQ548" s="189"/>
      <c r="ER548" s="189"/>
      <c r="ES548" s="189"/>
      <c r="ET548" s="189"/>
      <c r="EU548" s="189"/>
      <c r="EV548" s="189"/>
      <c r="EW548" s="189"/>
      <c r="EX548" s="189"/>
      <c r="EY548" s="189"/>
      <c r="EZ548" s="189"/>
      <c r="FA548" s="189"/>
      <c r="FB548" s="189"/>
      <c r="FC548" s="189"/>
      <c r="FD548" s="189"/>
      <c r="FE548" s="189"/>
      <c r="FF548" s="189"/>
      <c r="FG548" s="189"/>
      <c r="FH548" s="189"/>
      <c r="FI548" s="189"/>
      <c r="FJ548" s="189"/>
      <c r="FK548" s="189"/>
      <c r="FL548" s="189"/>
      <c r="FM548" s="189"/>
      <c r="FN548" s="189"/>
      <c r="FO548" s="189"/>
      <c r="FP548" s="189"/>
      <c r="FQ548" s="189"/>
      <c r="FR548" s="189"/>
      <c r="FS548" s="189"/>
      <c r="FT548" s="189"/>
      <c r="FU548" s="189"/>
      <c r="FV548" s="189"/>
      <c r="FW548" s="189"/>
      <c r="FX548" s="189"/>
      <c r="FY548" s="189"/>
      <c r="FZ548" s="189"/>
      <c r="GA548" s="189"/>
      <c r="GB548" s="189"/>
      <c r="GC548" s="189"/>
      <c r="GD548" s="189"/>
      <c r="GE548" s="189"/>
      <c r="GF548" s="189"/>
      <c r="GG548" s="189"/>
      <c r="GH548" s="189"/>
      <c r="GI548" s="189"/>
      <c r="GJ548" s="189"/>
      <c r="GK548" s="189"/>
      <c r="GL548" s="189"/>
      <c r="GM548" s="189"/>
      <c r="GN548" s="189"/>
      <c r="GO548" s="189"/>
      <c r="GP548" s="189"/>
      <c r="GQ548" s="189"/>
      <c r="GR548" s="189"/>
      <c r="GS548" s="189"/>
      <c r="GT548" s="189"/>
      <c r="GU548" s="189"/>
      <c r="GV548" s="189"/>
      <c r="GW548" s="189"/>
      <c r="GX548" s="189"/>
      <c r="GY548" s="189"/>
      <c r="GZ548" s="189"/>
      <c r="HA548" s="189"/>
      <c r="HB548" s="189"/>
      <c r="HC548" s="189"/>
      <c r="HD548" s="189"/>
      <c r="HE548" s="189"/>
      <c r="HF548" s="189"/>
      <c r="HG548" s="189"/>
      <c r="HH548" s="189"/>
      <c r="HI548" s="189"/>
      <c r="HJ548" s="189"/>
      <c r="HK548" s="189"/>
      <c r="HL548" s="189"/>
      <c r="HM548" s="189"/>
      <c r="HN548" s="189"/>
      <c r="HO548" s="189"/>
      <c r="HP548" s="189"/>
      <c r="HQ548" s="189"/>
      <c r="HR548" s="189"/>
      <c r="HS548" s="189"/>
      <c r="HT548" s="189"/>
      <c r="HU548" s="189"/>
      <c r="HV548" s="189"/>
      <c r="HW548" s="189"/>
      <c r="HX548" s="189"/>
      <c r="HY548" s="189"/>
      <c r="HZ548" s="189"/>
      <c r="IA548" s="189"/>
      <c r="IB548" s="189"/>
      <c r="IC548" s="189"/>
      <c r="ID548" s="189"/>
      <c r="IE548" s="189"/>
      <c r="IF548" s="189"/>
      <c r="IG548" s="189"/>
      <c r="IH548" s="189"/>
      <c r="II548" s="189"/>
      <c r="IJ548" s="189"/>
      <c r="IK548" s="189"/>
      <c r="IL548" s="189"/>
    </row>
    <row r="549" spans="1:246" s="191" customFormat="1" ht="33" customHeight="1">
      <c r="A549" s="550" t="s">
        <v>526</v>
      </c>
      <c r="B549" s="93" t="s">
        <v>81</v>
      </c>
      <c r="C549" s="122">
        <f>C550+C551+C557+C561</f>
        <v>590.09</v>
      </c>
      <c r="D549" s="122">
        <f>D550+D551+D557+D561</f>
        <v>250.55830599999999</v>
      </c>
      <c r="E549" s="122">
        <f>E550+E551+E557+E561</f>
        <v>193</v>
      </c>
      <c r="F549" s="122">
        <f>F550+F551+F557+F561</f>
        <v>1033.648306</v>
      </c>
      <c r="G549" s="122">
        <f>G550+G551+G557+G561</f>
        <v>736.8</v>
      </c>
      <c r="H549" s="93">
        <f t="shared" si="27"/>
        <v>1770.448306</v>
      </c>
      <c r="I549" s="210"/>
    </row>
    <row r="550" spans="1:246" s="191" customFormat="1" ht="30" customHeight="1">
      <c r="A550" s="550"/>
      <c r="B550" s="119" t="s">
        <v>253</v>
      </c>
      <c r="C550" s="122">
        <v>429.67</v>
      </c>
      <c r="D550" s="123">
        <v>141.358306</v>
      </c>
      <c r="E550" s="123"/>
      <c r="F550" s="93">
        <f t="shared" ref="F550:F561" si="29">C550+D550+E550</f>
        <v>571.02830600000004</v>
      </c>
      <c r="G550" s="123"/>
      <c r="H550" s="93">
        <f t="shared" si="27"/>
        <v>571.02830600000004</v>
      </c>
      <c r="I550" s="211" t="s">
        <v>1075</v>
      </c>
    </row>
    <row r="551" spans="1:246" s="191" customFormat="1" ht="18.75" customHeight="1">
      <c r="A551" s="550"/>
      <c r="B551" s="119" t="s">
        <v>783</v>
      </c>
      <c r="C551" s="122">
        <f>C552+C553+C554</f>
        <v>160.41999999999999</v>
      </c>
      <c r="D551" s="123"/>
      <c r="E551" s="123"/>
      <c r="F551" s="93">
        <f t="shared" si="29"/>
        <v>160.41999999999999</v>
      </c>
      <c r="G551" s="123"/>
      <c r="H551" s="93">
        <f t="shared" si="27"/>
        <v>160.41999999999999</v>
      </c>
      <c r="I551" s="210"/>
    </row>
    <row r="552" spans="1:246" s="191" customFormat="1" ht="30" customHeight="1">
      <c r="A552" s="550"/>
      <c r="B552" s="119" t="s">
        <v>256</v>
      </c>
      <c r="C552" s="122">
        <v>39</v>
      </c>
      <c r="D552" s="123"/>
      <c r="E552" s="123"/>
      <c r="F552" s="93">
        <f t="shared" si="29"/>
        <v>39</v>
      </c>
      <c r="G552" s="123"/>
      <c r="H552" s="93">
        <f t="shared" si="27"/>
        <v>39</v>
      </c>
      <c r="I552" s="210"/>
    </row>
    <row r="553" spans="1:246" s="191" customFormat="1" ht="30" customHeight="1">
      <c r="A553" s="550"/>
      <c r="B553" s="119" t="s">
        <v>257</v>
      </c>
      <c r="C553" s="122">
        <v>21.42</v>
      </c>
      <c r="D553" s="123"/>
      <c r="E553" s="123"/>
      <c r="F553" s="93">
        <f t="shared" si="29"/>
        <v>21.42</v>
      </c>
      <c r="G553" s="123"/>
      <c r="H553" s="93">
        <f t="shared" si="27"/>
        <v>21.42</v>
      </c>
      <c r="I553" s="210"/>
    </row>
    <row r="554" spans="1:246" s="190" customFormat="1" ht="30" customHeight="1">
      <c r="A554" s="550"/>
      <c r="B554" s="119" t="s">
        <v>784</v>
      </c>
      <c r="C554" s="122">
        <f>SUM(C555:C556)</f>
        <v>100</v>
      </c>
      <c r="D554" s="123"/>
      <c r="E554" s="123"/>
      <c r="F554" s="93">
        <f t="shared" si="29"/>
        <v>100</v>
      </c>
      <c r="G554" s="123"/>
      <c r="H554" s="93">
        <f t="shared" si="27"/>
        <v>100</v>
      </c>
      <c r="I554" s="228"/>
    </row>
    <row r="555" spans="1:246" s="191" customFormat="1" ht="30" customHeight="1">
      <c r="A555" s="551" t="s">
        <v>526</v>
      </c>
      <c r="B555" s="136" t="s">
        <v>1076</v>
      </c>
      <c r="C555" s="122">
        <v>20</v>
      </c>
      <c r="D555" s="123"/>
      <c r="E555" s="123"/>
      <c r="F555" s="93">
        <f t="shared" si="29"/>
        <v>20</v>
      </c>
      <c r="G555" s="123"/>
      <c r="H555" s="93">
        <f t="shared" si="27"/>
        <v>20</v>
      </c>
      <c r="I555" s="210"/>
    </row>
    <row r="556" spans="1:246" s="191" customFormat="1" ht="38.25" customHeight="1">
      <c r="A556" s="552"/>
      <c r="B556" s="136" t="s">
        <v>1077</v>
      </c>
      <c r="C556" s="122">
        <v>80</v>
      </c>
      <c r="D556" s="123"/>
      <c r="E556" s="123"/>
      <c r="F556" s="93">
        <f t="shared" si="29"/>
        <v>80</v>
      </c>
      <c r="G556" s="123"/>
      <c r="H556" s="93">
        <f t="shared" si="27"/>
        <v>80</v>
      </c>
      <c r="I556" s="210"/>
    </row>
    <row r="557" spans="1:246" s="191" customFormat="1" ht="31.5" customHeight="1">
      <c r="A557" s="552"/>
      <c r="B557" s="119" t="s">
        <v>258</v>
      </c>
      <c r="C557" s="122">
        <f>SUM(C558:C560)</f>
        <v>0</v>
      </c>
      <c r="D557" s="122">
        <f>SUM(D558:D560)</f>
        <v>109.2</v>
      </c>
      <c r="E557" s="122">
        <f>SUM(E558:E560)</f>
        <v>0</v>
      </c>
      <c r="F557" s="93">
        <f t="shared" si="29"/>
        <v>109.2</v>
      </c>
      <c r="G557" s="122">
        <f>SUM(G558:G560)</f>
        <v>736.8</v>
      </c>
      <c r="H557" s="93">
        <f t="shared" si="27"/>
        <v>846</v>
      </c>
      <c r="I557" s="210"/>
    </row>
    <row r="558" spans="1:246" s="191" customFormat="1" ht="21.95" customHeight="1">
      <c r="A558" s="552"/>
      <c r="B558" s="119" t="s">
        <v>841</v>
      </c>
      <c r="C558" s="122"/>
      <c r="D558" s="204">
        <v>109.2</v>
      </c>
      <c r="E558" s="123"/>
      <c r="F558" s="93">
        <f t="shared" si="29"/>
        <v>109.2</v>
      </c>
      <c r="G558" s="204"/>
      <c r="H558" s="93">
        <f t="shared" si="27"/>
        <v>109.2</v>
      </c>
      <c r="I558" s="211" t="s">
        <v>842</v>
      </c>
    </row>
    <row r="559" spans="1:246" s="191" customFormat="1" ht="35.1" customHeight="1">
      <c r="A559" s="552"/>
      <c r="B559" s="119" t="s">
        <v>843</v>
      </c>
      <c r="C559" s="122"/>
      <c r="D559" s="123"/>
      <c r="E559" s="123"/>
      <c r="F559" s="93">
        <f t="shared" si="29"/>
        <v>0</v>
      </c>
      <c r="G559" s="204">
        <v>23.8</v>
      </c>
      <c r="H559" s="93">
        <f t="shared" si="27"/>
        <v>23.8</v>
      </c>
      <c r="I559" s="211" t="s">
        <v>796</v>
      </c>
    </row>
    <row r="560" spans="1:246" s="191" customFormat="1" ht="27.75" customHeight="1">
      <c r="A560" s="552"/>
      <c r="B560" s="119" t="s">
        <v>350</v>
      </c>
      <c r="C560" s="122"/>
      <c r="D560" s="123"/>
      <c r="E560" s="123"/>
      <c r="F560" s="93">
        <f t="shared" si="29"/>
        <v>0</v>
      </c>
      <c r="G560" s="204">
        <f>35+580+98</f>
        <v>713</v>
      </c>
      <c r="H560" s="93">
        <f t="shared" si="27"/>
        <v>713</v>
      </c>
      <c r="I560" s="211" t="s">
        <v>1078</v>
      </c>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89"/>
      <c r="DA560" s="189"/>
      <c r="DB560" s="189"/>
      <c r="DC560" s="189"/>
      <c r="DD560" s="189"/>
      <c r="DE560" s="189"/>
      <c r="DF560" s="189"/>
      <c r="DG560" s="189"/>
      <c r="DH560" s="189"/>
      <c r="DI560" s="189"/>
      <c r="DJ560" s="189"/>
      <c r="DK560" s="189"/>
      <c r="DL560" s="189"/>
      <c r="DM560" s="189"/>
      <c r="DN560" s="189"/>
      <c r="DO560" s="189"/>
      <c r="DP560" s="189"/>
      <c r="DQ560" s="189"/>
      <c r="DR560" s="189"/>
      <c r="DS560" s="189"/>
      <c r="DT560" s="189"/>
      <c r="DU560" s="189"/>
      <c r="DV560" s="189"/>
      <c r="DW560" s="189"/>
      <c r="DX560" s="189"/>
      <c r="DY560" s="189"/>
      <c r="DZ560" s="189"/>
      <c r="EA560" s="189"/>
      <c r="EB560" s="189"/>
      <c r="EC560" s="189"/>
      <c r="ED560" s="189"/>
      <c r="EE560" s="189"/>
      <c r="EF560" s="189"/>
      <c r="EG560" s="189"/>
      <c r="EH560" s="189"/>
      <c r="EI560" s="189"/>
      <c r="EJ560" s="189"/>
      <c r="EK560" s="189"/>
      <c r="EL560" s="189"/>
      <c r="EM560" s="189"/>
      <c r="EN560" s="189"/>
      <c r="EO560" s="189"/>
      <c r="EP560" s="189"/>
      <c r="EQ560" s="189"/>
      <c r="ER560" s="189"/>
      <c r="ES560" s="189"/>
      <c r="ET560" s="189"/>
      <c r="EU560" s="189"/>
      <c r="EV560" s="189"/>
      <c r="EW560" s="189"/>
      <c r="EX560" s="189"/>
      <c r="EY560" s="189"/>
      <c r="EZ560" s="189"/>
      <c r="FA560" s="189"/>
      <c r="FB560" s="189"/>
      <c r="FC560" s="189"/>
      <c r="FD560" s="189"/>
      <c r="FE560" s="189"/>
      <c r="FF560" s="189"/>
      <c r="FG560" s="189"/>
      <c r="FH560" s="189"/>
      <c r="FI560" s="189"/>
      <c r="FJ560" s="189"/>
      <c r="FK560" s="189"/>
      <c r="FL560" s="189"/>
      <c r="FM560" s="189"/>
      <c r="FN560" s="189"/>
      <c r="FO560" s="189"/>
      <c r="FP560" s="189"/>
      <c r="FQ560" s="189"/>
      <c r="FR560" s="189"/>
      <c r="FS560" s="189"/>
      <c r="FT560" s="189"/>
      <c r="FU560" s="189"/>
      <c r="FV560" s="189"/>
      <c r="FW560" s="189"/>
      <c r="FX560" s="189"/>
      <c r="FY560" s="189"/>
      <c r="FZ560" s="189"/>
      <c r="GA560" s="189"/>
      <c r="GB560" s="189"/>
      <c r="GC560" s="189"/>
      <c r="GD560" s="189"/>
      <c r="GE560" s="189"/>
      <c r="GF560" s="189"/>
      <c r="GG560" s="189"/>
      <c r="GH560" s="189"/>
      <c r="GI560" s="189"/>
      <c r="GJ560" s="189"/>
      <c r="GK560" s="189"/>
      <c r="GL560" s="189"/>
      <c r="GM560" s="189"/>
      <c r="GN560" s="189"/>
      <c r="GO560" s="189"/>
      <c r="GP560" s="189"/>
      <c r="GQ560" s="189"/>
      <c r="GR560" s="189"/>
      <c r="GS560" s="189"/>
      <c r="GT560" s="189"/>
      <c r="GU560" s="189"/>
      <c r="GV560" s="189"/>
      <c r="GW560" s="189"/>
      <c r="GX560" s="189"/>
      <c r="GY560" s="189"/>
      <c r="GZ560" s="189"/>
      <c r="HA560" s="189"/>
      <c r="HB560" s="189"/>
      <c r="HC560" s="189"/>
      <c r="HD560" s="189"/>
      <c r="HE560" s="189"/>
      <c r="HF560" s="189"/>
      <c r="HG560" s="189"/>
      <c r="HH560" s="189"/>
      <c r="HI560" s="189"/>
      <c r="HJ560" s="189"/>
      <c r="HK560" s="189"/>
      <c r="HL560" s="189"/>
      <c r="HM560" s="189"/>
      <c r="HN560" s="189"/>
      <c r="HO560" s="189"/>
      <c r="HP560" s="189"/>
      <c r="HQ560" s="189"/>
      <c r="HR560" s="189"/>
      <c r="HS560" s="189"/>
      <c r="HT560" s="189"/>
      <c r="HU560" s="189"/>
      <c r="HV560" s="189"/>
      <c r="HW560" s="189"/>
      <c r="HX560" s="189"/>
      <c r="HY560" s="189"/>
      <c r="HZ560" s="189"/>
      <c r="IA560" s="189"/>
      <c r="IB560" s="189"/>
      <c r="IC560" s="189"/>
      <c r="ID560" s="189"/>
      <c r="IE560" s="189"/>
      <c r="IF560" s="189"/>
      <c r="IG560" s="189"/>
      <c r="IH560" s="189"/>
      <c r="II560" s="189"/>
      <c r="IJ560" s="189"/>
      <c r="IK560" s="189"/>
      <c r="IL560" s="189"/>
    </row>
    <row r="561" spans="1:9" s="191" customFormat="1" ht="45" customHeight="1">
      <c r="A561" s="555"/>
      <c r="B561" s="119" t="s">
        <v>317</v>
      </c>
      <c r="C561" s="122"/>
      <c r="D561" s="123"/>
      <c r="E561" s="123">
        <v>193</v>
      </c>
      <c r="F561" s="93">
        <f t="shared" si="29"/>
        <v>193</v>
      </c>
      <c r="G561" s="123"/>
      <c r="H561" s="93">
        <f t="shared" si="27"/>
        <v>193</v>
      </c>
      <c r="I561" s="218"/>
    </row>
    <row r="562" spans="1:9" s="191" customFormat="1" ht="30" customHeight="1">
      <c r="A562" s="550" t="s">
        <v>135</v>
      </c>
      <c r="B562" s="93" t="s">
        <v>81</v>
      </c>
      <c r="C562" s="118">
        <f>C563+C564+C573+C589</f>
        <v>4525.26</v>
      </c>
      <c r="D562" s="118">
        <f>D563+D564+D573+D589</f>
        <v>453.66457000000003</v>
      </c>
      <c r="E562" s="118">
        <f>E563+E564+E573+E589</f>
        <v>3161.2</v>
      </c>
      <c r="F562" s="118">
        <f>F563+F564+F573+F589</f>
        <v>8140.1245699999999</v>
      </c>
      <c r="G562" s="118">
        <f>G563+G564+G573+G589</f>
        <v>1156.4501</v>
      </c>
      <c r="H562" s="93">
        <f t="shared" si="27"/>
        <v>9296.57467</v>
      </c>
      <c r="I562" s="210"/>
    </row>
    <row r="563" spans="1:9" s="191" customFormat="1" ht="30" customHeight="1">
      <c r="A563" s="550"/>
      <c r="B563" s="120" t="s">
        <v>253</v>
      </c>
      <c r="C563" s="118">
        <v>586.16</v>
      </c>
      <c r="D563" s="123">
        <v>266.46456999999998</v>
      </c>
      <c r="E563" s="123"/>
      <c r="F563" s="93">
        <f t="shared" ref="F563:F572" si="30">C563+D563+E563</f>
        <v>852.62456999999995</v>
      </c>
      <c r="G563" s="123"/>
      <c r="H563" s="93">
        <f t="shared" si="27"/>
        <v>852.62456999999995</v>
      </c>
      <c r="I563" s="211" t="s">
        <v>1079</v>
      </c>
    </row>
    <row r="564" spans="1:9" s="191" customFormat="1" ht="18.75" customHeight="1">
      <c r="A564" s="550"/>
      <c r="B564" s="120" t="s">
        <v>783</v>
      </c>
      <c r="C564" s="118">
        <f>SUM(C565:C567)</f>
        <v>104.02</v>
      </c>
      <c r="D564" s="123"/>
      <c r="E564" s="123"/>
      <c r="F564" s="93">
        <f t="shared" si="30"/>
        <v>104.02</v>
      </c>
      <c r="G564" s="123"/>
      <c r="H564" s="93">
        <f t="shared" si="27"/>
        <v>104.02</v>
      </c>
      <c r="I564" s="210"/>
    </row>
    <row r="565" spans="1:9" s="191" customFormat="1" ht="36.950000000000003" customHeight="1">
      <c r="A565" s="550"/>
      <c r="B565" s="119" t="s">
        <v>256</v>
      </c>
      <c r="C565" s="118">
        <v>55.2</v>
      </c>
      <c r="D565" s="123"/>
      <c r="E565" s="123"/>
      <c r="F565" s="93">
        <f t="shared" si="30"/>
        <v>55.2</v>
      </c>
      <c r="G565" s="123"/>
      <c r="H565" s="93">
        <f t="shared" si="27"/>
        <v>55.2</v>
      </c>
      <c r="I565" s="210"/>
    </row>
    <row r="566" spans="1:9" s="191" customFormat="1" ht="36.950000000000003" customHeight="1">
      <c r="A566" s="550"/>
      <c r="B566" s="119" t="s">
        <v>257</v>
      </c>
      <c r="C566" s="118">
        <v>8.82</v>
      </c>
      <c r="D566" s="123"/>
      <c r="E566" s="123"/>
      <c r="F566" s="93">
        <f t="shared" si="30"/>
        <v>8.82</v>
      </c>
      <c r="G566" s="123"/>
      <c r="H566" s="93">
        <f t="shared" si="27"/>
        <v>8.82</v>
      </c>
      <c r="I566" s="210"/>
    </row>
    <row r="567" spans="1:9" s="191" customFormat="1" ht="36.950000000000003" customHeight="1">
      <c r="A567" s="550"/>
      <c r="B567" s="119" t="s">
        <v>784</v>
      </c>
      <c r="C567" s="122">
        <f>SUM(C568:C572)</f>
        <v>40</v>
      </c>
      <c r="D567" s="123"/>
      <c r="E567" s="123"/>
      <c r="F567" s="93">
        <f t="shared" si="30"/>
        <v>40</v>
      </c>
      <c r="G567" s="123"/>
      <c r="H567" s="93">
        <f t="shared" si="27"/>
        <v>40</v>
      </c>
      <c r="I567" s="210"/>
    </row>
    <row r="568" spans="1:9" s="191" customFormat="1" ht="36" customHeight="1">
      <c r="A568" s="550" t="s">
        <v>135</v>
      </c>
      <c r="B568" s="119" t="s">
        <v>1080</v>
      </c>
      <c r="C568" s="122">
        <v>10</v>
      </c>
      <c r="D568" s="123"/>
      <c r="E568" s="123"/>
      <c r="F568" s="93">
        <f t="shared" si="30"/>
        <v>10</v>
      </c>
      <c r="G568" s="123"/>
      <c r="H568" s="93">
        <f t="shared" si="27"/>
        <v>10</v>
      </c>
      <c r="I568" s="210"/>
    </row>
    <row r="569" spans="1:9" s="191" customFormat="1" ht="36" customHeight="1">
      <c r="A569" s="550"/>
      <c r="B569" s="119" t="s">
        <v>1081</v>
      </c>
      <c r="C569" s="122">
        <v>10</v>
      </c>
      <c r="D569" s="123"/>
      <c r="E569" s="123"/>
      <c r="F569" s="93">
        <f t="shared" si="30"/>
        <v>10</v>
      </c>
      <c r="G569" s="123"/>
      <c r="H569" s="93">
        <f t="shared" si="27"/>
        <v>10</v>
      </c>
      <c r="I569" s="210"/>
    </row>
    <row r="570" spans="1:9" s="191" customFormat="1" ht="36" customHeight="1">
      <c r="A570" s="550"/>
      <c r="B570" s="119" t="s">
        <v>1082</v>
      </c>
      <c r="C570" s="122">
        <v>5</v>
      </c>
      <c r="D570" s="123"/>
      <c r="E570" s="123"/>
      <c r="F570" s="93">
        <f t="shared" si="30"/>
        <v>5</v>
      </c>
      <c r="G570" s="123"/>
      <c r="H570" s="93">
        <f t="shared" si="27"/>
        <v>5</v>
      </c>
      <c r="I570" s="210"/>
    </row>
    <row r="571" spans="1:9" s="191" customFormat="1" ht="36" customHeight="1">
      <c r="A571" s="550"/>
      <c r="B571" s="119" t="s">
        <v>1083</v>
      </c>
      <c r="C571" s="122">
        <v>5</v>
      </c>
      <c r="D571" s="123"/>
      <c r="E571" s="123"/>
      <c r="F571" s="93">
        <f t="shared" si="30"/>
        <v>5</v>
      </c>
      <c r="G571" s="123"/>
      <c r="H571" s="93">
        <f t="shared" si="27"/>
        <v>5</v>
      </c>
      <c r="I571" s="210"/>
    </row>
    <row r="572" spans="1:9" s="191" customFormat="1" ht="36" customHeight="1">
      <c r="A572" s="550"/>
      <c r="B572" s="119" t="s">
        <v>1084</v>
      </c>
      <c r="C572" s="122">
        <v>10</v>
      </c>
      <c r="D572" s="123"/>
      <c r="E572" s="123"/>
      <c r="F572" s="93">
        <f t="shared" si="30"/>
        <v>10</v>
      </c>
      <c r="G572" s="123"/>
      <c r="H572" s="93">
        <f t="shared" si="27"/>
        <v>10</v>
      </c>
      <c r="I572" s="210"/>
    </row>
    <row r="573" spans="1:9" s="191" customFormat="1" ht="36" customHeight="1">
      <c r="A573" s="550"/>
      <c r="B573" s="119" t="s">
        <v>258</v>
      </c>
      <c r="C573" s="118">
        <f>SUM(C574:C588)</f>
        <v>3835.08</v>
      </c>
      <c r="D573" s="118">
        <f>SUM(D574:D588)</f>
        <v>187.2</v>
      </c>
      <c r="E573" s="118">
        <f>SUM(E574:E588)</f>
        <v>0</v>
      </c>
      <c r="F573" s="118">
        <f>SUM(F574:F588)</f>
        <v>4022.28</v>
      </c>
      <c r="G573" s="118">
        <f>SUM(G574:G588)</f>
        <v>1156.4501</v>
      </c>
      <c r="H573" s="93">
        <f t="shared" si="27"/>
        <v>5178.7300999999998</v>
      </c>
      <c r="I573" s="210"/>
    </row>
    <row r="574" spans="1:9" s="191" customFormat="1" ht="54.75" customHeight="1">
      <c r="A574" s="550"/>
      <c r="B574" s="119" t="s">
        <v>1085</v>
      </c>
      <c r="C574" s="118">
        <v>150</v>
      </c>
      <c r="D574" s="123"/>
      <c r="E574" s="123"/>
      <c r="F574" s="93">
        <f t="shared" ref="F574:F592" si="31">C574+D574+E574</f>
        <v>150</v>
      </c>
      <c r="G574" s="123"/>
      <c r="H574" s="93">
        <f t="shared" si="27"/>
        <v>150</v>
      </c>
      <c r="I574" s="210"/>
    </row>
    <row r="575" spans="1:9" s="191" customFormat="1" ht="30.95" customHeight="1">
      <c r="A575" s="550"/>
      <c r="B575" s="119" t="s">
        <v>1086</v>
      </c>
      <c r="C575" s="118">
        <v>250</v>
      </c>
      <c r="D575" s="123"/>
      <c r="E575" s="123"/>
      <c r="F575" s="93">
        <f t="shared" si="31"/>
        <v>250</v>
      </c>
      <c r="G575" s="123"/>
      <c r="H575" s="93">
        <f t="shared" si="27"/>
        <v>250</v>
      </c>
      <c r="I575" s="210"/>
    </row>
    <row r="576" spans="1:9" s="191" customFormat="1" ht="32.25" customHeight="1">
      <c r="A576" s="550"/>
      <c r="B576" s="120" t="s">
        <v>1087</v>
      </c>
      <c r="C576" s="118">
        <v>30</v>
      </c>
      <c r="D576" s="123"/>
      <c r="E576" s="123"/>
      <c r="F576" s="93">
        <f t="shared" si="31"/>
        <v>30</v>
      </c>
      <c r="G576" s="123"/>
      <c r="H576" s="93">
        <f t="shared" si="27"/>
        <v>30</v>
      </c>
      <c r="I576" s="210"/>
    </row>
    <row r="577" spans="1:246" s="191" customFormat="1" ht="36.950000000000003" customHeight="1">
      <c r="A577" s="550"/>
      <c r="B577" s="120" t="s">
        <v>1088</v>
      </c>
      <c r="C577" s="118">
        <v>30</v>
      </c>
      <c r="D577" s="123"/>
      <c r="E577" s="123"/>
      <c r="F577" s="93">
        <f t="shared" si="31"/>
        <v>30</v>
      </c>
      <c r="G577" s="123"/>
      <c r="H577" s="93">
        <f t="shared" si="27"/>
        <v>30</v>
      </c>
      <c r="I577" s="210"/>
    </row>
    <row r="578" spans="1:246" s="191" customFormat="1" ht="57" customHeight="1">
      <c r="A578" s="550"/>
      <c r="B578" s="120" t="s">
        <v>1089</v>
      </c>
      <c r="C578" s="118">
        <v>26</v>
      </c>
      <c r="D578" s="123"/>
      <c r="E578" s="123"/>
      <c r="F578" s="93">
        <f t="shared" si="31"/>
        <v>26</v>
      </c>
      <c r="G578" s="123"/>
      <c r="H578" s="93">
        <f t="shared" ref="H578:H641" si="32">F578+G578</f>
        <v>26</v>
      </c>
      <c r="I578" s="210"/>
    </row>
    <row r="579" spans="1:246" s="191" customFormat="1" ht="46.5" customHeight="1">
      <c r="A579" s="551" t="s">
        <v>135</v>
      </c>
      <c r="B579" s="120" t="s">
        <v>1090</v>
      </c>
      <c r="C579" s="118">
        <v>107.18</v>
      </c>
      <c r="D579" s="123"/>
      <c r="E579" s="123"/>
      <c r="F579" s="93">
        <f t="shared" si="31"/>
        <v>107.18</v>
      </c>
      <c r="G579" s="123"/>
      <c r="H579" s="93">
        <f t="shared" si="32"/>
        <v>107.18</v>
      </c>
      <c r="I579" s="210"/>
    </row>
    <row r="580" spans="1:246" s="191" customFormat="1" ht="30.95" customHeight="1">
      <c r="A580" s="552"/>
      <c r="B580" s="120" t="s">
        <v>1091</v>
      </c>
      <c r="C580" s="118">
        <v>869.3</v>
      </c>
      <c r="D580" s="123"/>
      <c r="E580" s="123"/>
      <c r="F580" s="93">
        <f t="shared" si="31"/>
        <v>869.3</v>
      </c>
      <c r="G580" s="123"/>
      <c r="H580" s="93">
        <f t="shared" si="32"/>
        <v>869.3</v>
      </c>
      <c r="I580" s="210"/>
    </row>
    <row r="581" spans="1:246" s="191" customFormat="1" ht="30.95" customHeight="1">
      <c r="A581" s="552"/>
      <c r="B581" s="120" t="s">
        <v>1092</v>
      </c>
      <c r="C581" s="118">
        <v>573.6</v>
      </c>
      <c r="D581" s="123"/>
      <c r="E581" s="123"/>
      <c r="F581" s="93">
        <f t="shared" si="31"/>
        <v>573.6</v>
      </c>
      <c r="G581" s="123"/>
      <c r="H581" s="93">
        <f t="shared" si="32"/>
        <v>573.6</v>
      </c>
      <c r="I581" s="210"/>
    </row>
    <row r="582" spans="1:246" s="191" customFormat="1" ht="30.95" customHeight="1">
      <c r="A582" s="552"/>
      <c r="B582" s="120" t="s">
        <v>1093</v>
      </c>
      <c r="C582" s="118">
        <v>589</v>
      </c>
      <c r="D582" s="123"/>
      <c r="E582" s="123"/>
      <c r="F582" s="93">
        <f t="shared" si="31"/>
        <v>589</v>
      </c>
      <c r="G582" s="123"/>
      <c r="H582" s="93">
        <f t="shared" si="32"/>
        <v>589</v>
      </c>
      <c r="I582" s="210"/>
    </row>
    <row r="583" spans="1:246" s="191" customFormat="1" ht="24.95" customHeight="1">
      <c r="A583" s="552"/>
      <c r="B583" s="120" t="s">
        <v>1094</v>
      </c>
      <c r="C583" s="118">
        <v>200</v>
      </c>
      <c r="D583" s="123"/>
      <c r="E583" s="123"/>
      <c r="F583" s="93">
        <f t="shared" si="31"/>
        <v>200</v>
      </c>
      <c r="G583" s="123"/>
      <c r="H583" s="93">
        <f t="shared" si="32"/>
        <v>200</v>
      </c>
      <c r="I583" s="210"/>
    </row>
    <row r="584" spans="1:246" s="191" customFormat="1" ht="41.1" customHeight="1">
      <c r="A584" s="552"/>
      <c r="B584" s="120" t="s">
        <v>1095</v>
      </c>
      <c r="C584" s="118">
        <v>1000</v>
      </c>
      <c r="D584" s="123"/>
      <c r="E584" s="123"/>
      <c r="F584" s="93">
        <f t="shared" si="31"/>
        <v>1000</v>
      </c>
      <c r="G584" s="123"/>
      <c r="H584" s="93">
        <f t="shared" si="32"/>
        <v>1000</v>
      </c>
      <c r="I584" s="210"/>
    </row>
    <row r="585" spans="1:246" s="191" customFormat="1" ht="32.1" customHeight="1">
      <c r="A585" s="552"/>
      <c r="B585" s="120" t="s">
        <v>1096</v>
      </c>
      <c r="C585" s="118">
        <v>10</v>
      </c>
      <c r="D585" s="123"/>
      <c r="E585" s="123"/>
      <c r="F585" s="93">
        <f t="shared" si="31"/>
        <v>10</v>
      </c>
      <c r="G585" s="123"/>
      <c r="H585" s="93">
        <f t="shared" si="32"/>
        <v>10</v>
      </c>
      <c r="I585" s="210"/>
    </row>
    <row r="586" spans="1:246" s="191" customFormat="1" ht="28.5" customHeight="1">
      <c r="A586" s="552"/>
      <c r="B586" s="119" t="s">
        <v>495</v>
      </c>
      <c r="C586" s="118"/>
      <c r="D586" s="204">
        <f>129.2+45+13</f>
        <v>187.2</v>
      </c>
      <c r="E586" s="123"/>
      <c r="F586" s="93">
        <f t="shared" si="31"/>
        <v>187.2</v>
      </c>
      <c r="G586" s="123"/>
      <c r="H586" s="93">
        <f t="shared" si="32"/>
        <v>187.2</v>
      </c>
      <c r="I586" s="211" t="s">
        <v>842</v>
      </c>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c r="BU586" s="192"/>
      <c r="BV586" s="192"/>
      <c r="BW586" s="192"/>
      <c r="BX586" s="192"/>
      <c r="BY586" s="192"/>
      <c r="BZ586" s="192"/>
      <c r="CA586" s="192"/>
      <c r="CB586" s="192"/>
      <c r="CC586" s="192"/>
      <c r="CD586" s="192"/>
      <c r="CE586" s="192"/>
      <c r="CF586" s="192"/>
      <c r="CG586" s="192"/>
      <c r="CH586" s="192"/>
      <c r="CI586" s="192"/>
      <c r="CJ586" s="192"/>
      <c r="CK586" s="192"/>
      <c r="CL586" s="192"/>
      <c r="CM586" s="192"/>
      <c r="CN586" s="192"/>
      <c r="CO586" s="192"/>
      <c r="CP586" s="192"/>
      <c r="CQ586" s="192"/>
      <c r="CR586" s="192"/>
      <c r="CS586" s="192"/>
      <c r="CT586" s="192"/>
      <c r="CU586" s="192"/>
      <c r="CV586" s="192"/>
      <c r="CW586" s="192"/>
      <c r="CX586" s="192"/>
      <c r="CY586" s="192"/>
      <c r="CZ586" s="192"/>
      <c r="DA586" s="192"/>
      <c r="DB586" s="192"/>
      <c r="DC586" s="192"/>
      <c r="DD586" s="192"/>
      <c r="DE586" s="192"/>
      <c r="DF586" s="192"/>
      <c r="DG586" s="192"/>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c r="ED586" s="192"/>
      <c r="EE586" s="192"/>
      <c r="EF586" s="192"/>
      <c r="EG586" s="192"/>
      <c r="EH586" s="192"/>
      <c r="EI586" s="192"/>
      <c r="EJ586" s="192"/>
      <c r="EK586" s="192"/>
      <c r="EL586" s="192"/>
      <c r="EM586" s="192"/>
      <c r="EN586" s="192"/>
      <c r="EO586" s="192"/>
      <c r="EP586" s="192"/>
      <c r="EQ586" s="192"/>
      <c r="ER586" s="192"/>
      <c r="ES586" s="192"/>
      <c r="ET586" s="192"/>
      <c r="EU586" s="192"/>
      <c r="EV586" s="192"/>
      <c r="EW586" s="192"/>
      <c r="EX586" s="192"/>
      <c r="EY586" s="192"/>
      <c r="EZ586" s="192"/>
      <c r="FA586" s="192"/>
      <c r="FB586" s="192"/>
      <c r="FC586" s="192"/>
      <c r="FD586" s="192"/>
      <c r="FE586" s="192"/>
      <c r="FF586" s="192"/>
      <c r="FG586" s="192"/>
      <c r="FH586" s="192"/>
      <c r="FI586" s="192"/>
      <c r="FJ586" s="192"/>
      <c r="FK586" s="192"/>
      <c r="FL586" s="192"/>
      <c r="FM586" s="192"/>
      <c r="FN586" s="192"/>
      <c r="FO586" s="192"/>
      <c r="FP586" s="192"/>
      <c r="FQ586" s="192"/>
      <c r="FR586" s="192"/>
      <c r="FS586" s="192"/>
      <c r="FT586" s="192"/>
      <c r="FU586" s="192"/>
      <c r="FV586" s="192"/>
      <c r="FW586" s="192"/>
      <c r="FX586" s="192"/>
      <c r="FY586" s="192"/>
      <c r="FZ586" s="192"/>
      <c r="GA586" s="192"/>
      <c r="GB586" s="192"/>
      <c r="GC586" s="192"/>
      <c r="GD586" s="192"/>
      <c r="GE586" s="192"/>
      <c r="GF586" s="192"/>
      <c r="GG586" s="192"/>
      <c r="GH586" s="192"/>
      <c r="GI586" s="192"/>
      <c r="GJ586" s="192"/>
      <c r="GK586" s="192"/>
      <c r="GL586" s="192"/>
      <c r="GM586" s="192"/>
      <c r="GN586" s="192"/>
      <c r="GO586" s="192"/>
      <c r="GP586" s="192"/>
      <c r="GQ586" s="192"/>
      <c r="GR586" s="192"/>
      <c r="GS586" s="192"/>
      <c r="GT586" s="192"/>
      <c r="GU586" s="192"/>
      <c r="GV586" s="192"/>
    </row>
    <row r="587" spans="1:246" s="191" customFormat="1" ht="28.5" customHeight="1">
      <c r="A587" s="552"/>
      <c r="B587" s="119" t="s">
        <v>1097</v>
      </c>
      <c r="C587" s="118"/>
      <c r="D587" s="123"/>
      <c r="E587" s="123"/>
      <c r="F587" s="93">
        <f t="shared" si="31"/>
        <v>0</v>
      </c>
      <c r="G587" s="204">
        <v>42.5</v>
      </c>
      <c r="H587" s="93">
        <f t="shared" si="32"/>
        <v>42.5</v>
      </c>
      <c r="I587" s="211" t="s">
        <v>796</v>
      </c>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c r="BU587" s="192"/>
      <c r="BV587" s="192"/>
      <c r="BW587" s="192"/>
      <c r="BX587" s="192"/>
      <c r="BY587" s="192"/>
      <c r="BZ587" s="192"/>
      <c r="CA587" s="192"/>
      <c r="CB587" s="192"/>
      <c r="CC587" s="192"/>
      <c r="CD587" s="192"/>
      <c r="CE587" s="192"/>
      <c r="CF587" s="192"/>
      <c r="CG587" s="192"/>
      <c r="CH587" s="192"/>
      <c r="CI587" s="192"/>
      <c r="CJ587" s="192"/>
      <c r="CK587" s="192"/>
      <c r="CL587" s="192"/>
      <c r="CM587" s="192"/>
      <c r="CN587" s="192"/>
      <c r="CO587" s="192"/>
      <c r="CP587" s="192"/>
      <c r="CQ587" s="192"/>
      <c r="CR587" s="192"/>
      <c r="CS587" s="192"/>
      <c r="CT587" s="192"/>
      <c r="CU587" s="192"/>
      <c r="CV587" s="192"/>
      <c r="CW587" s="192"/>
      <c r="CX587" s="192"/>
      <c r="CY587" s="192"/>
      <c r="CZ587" s="192"/>
      <c r="DA587" s="192"/>
      <c r="DB587" s="192"/>
      <c r="DC587" s="192"/>
      <c r="DD587" s="192"/>
      <c r="DE587" s="192"/>
      <c r="DF587" s="192"/>
      <c r="DG587" s="192"/>
      <c r="DH587" s="192"/>
      <c r="DI587" s="192"/>
      <c r="DJ587" s="192"/>
      <c r="DK587" s="192"/>
      <c r="DL587" s="192"/>
      <c r="DM587" s="192"/>
      <c r="DN587" s="192"/>
      <c r="DO587" s="192"/>
      <c r="DP587" s="192"/>
      <c r="DQ587" s="192"/>
      <c r="DR587" s="192"/>
      <c r="DS587" s="192"/>
      <c r="DT587" s="192"/>
      <c r="DU587" s="192"/>
      <c r="DV587" s="192"/>
      <c r="DW587" s="192"/>
      <c r="DX587" s="192"/>
      <c r="DY587" s="192"/>
      <c r="DZ587" s="192"/>
      <c r="EA587" s="192"/>
      <c r="EB587" s="192"/>
      <c r="EC587" s="192"/>
      <c r="ED587" s="192"/>
      <c r="EE587" s="192"/>
      <c r="EF587" s="192"/>
      <c r="EG587" s="192"/>
      <c r="EH587" s="192"/>
      <c r="EI587" s="192"/>
      <c r="EJ587" s="192"/>
      <c r="EK587" s="192"/>
      <c r="EL587" s="192"/>
      <c r="EM587" s="192"/>
      <c r="EN587" s="192"/>
      <c r="EO587" s="192"/>
      <c r="EP587" s="192"/>
      <c r="EQ587" s="192"/>
      <c r="ER587" s="192"/>
      <c r="ES587" s="192"/>
      <c r="ET587" s="192"/>
      <c r="EU587" s="192"/>
      <c r="EV587" s="192"/>
      <c r="EW587" s="192"/>
      <c r="EX587" s="192"/>
      <c r="EY587" s="192"/>
      <c r="EZ587" s="192"/>
      <c r="FA587" s="192"/>
      <c r="FB587" s="192"/>
      <c r="FC587" s="192"/>
      <c r="FD587" s="192"/>
      <c r="FE587" s="192"/>
      <c r="FF587" s="192"/>
      <c r="FG587" s="192"/>
      <c r="FH587" s="192"/>
      <c r="FI587" s="192"/>
      <c r="FJ587" s="192"/>
      <c r="FK587" s="192"/>
      <c r="FL587" s="192"/>
      <c r="FM587" s="192"/>
      <c r="FN587" s="192"/>
      <c r="FO587" s="192"/>
      <c r="FP587" s="192"/>
      <c r="FQ587" s="192"/>
      <c r="FR587" s="192"/>
      <c r="FS587" s="192"/>
      <c r="FT587" s="192"/>
      <c r="FU587" s="192"/>
      <c r="FV587" s="192"/>
      <c r="FW587" s="192"/>
      <c r="FX587" s="192"/>
      <c r="FY587" s="192"/>
      <c r="FZ587" s="192"/>
      <c r="GA587" s="192"/>
      <c r="GB587" s="192"/>
      <c r="GC587" s="192"/>
      <c r="GD587" s="192"/>
      <c r="GE587" s="192"/>
      <c r="GF587" s="192"/>
      <c r="GG587" s="192"/>
      <c r="GH587" s="192"/>
      <c r="GI587" s="192"/>
      <c r="GJ587" s="192"/>
      <c r="GK587" s="192"/>
      <c r="GL587" s="192"/>
      <c r="GM587" s="192"/>
      <c r="GN587" s="192"/>
      <c r="GO587" s="192"/>
      <c r="GP587" s="192"/>
      <c r="GQ587" s="192"/>
      <c r="GR587" s="192"/>
      <c r="GS587" s="192"/>
      <c r="GT587" s="192"/>
      <c r="GU587" s="192"/>
      <c r="GV587" s="192"/>
    </row>
    <row r="588" spans="1:246" s="191" customFormat="1" ht="28.5" customHeight="1">
      <c r="A588" s="553"/>
      <c r="B588" s="119" t="s">
        <v>469</v>
      </c>
      <c r="C588" s="118"/>
      <c r="D588" s="123"/>
      <c r="E588" s="123"/>
      <c r="F588" s="93">
        <f t="shared" si="31"/>
        <v>0</v>
      </c>
      <c r="G588" s="204">
        <f>796.9501+45+272</f>
        <v>1113.9501</v>
      </c>
      <c r="H588" s="93">
        <f t="shared" si="32"/>
        <v>1113.9501</v>
      </c>
      <c r="I588" s="211" t="s">
        <v>1098</v>
      </c>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c r="BU588" s="192"/>
      <c r="BV588" s="192"/>
      <c r="BW588" s="192"/>
      <c r="BX588" s="192"/>
      <c r="BY588" s="192"/>
      <c r="BZ588" s="192"/>
      <c r="CA588" s="192"/>
      <c r="CB588" s="192"/>
      <c r="CC588" s="192"/>
      <c r="CD588" s="192"/>
      <c r="CE588" s="192"/>
      <c r="CF588" s="192"/>
      <c r="CG588" s="192"/>
      <c r="CH588" s="192"/>
      <c r="CI588" s="192"/>
      <c r="CJ588" s="192"/>
      <c r="CK588" s="192"/>
      <c r="CL588" s="192"/>
      <c r="CM588" s="192"/>
      <c r="CN588" s="192"/>
      <c r="CO588" s="192"/>
      <c r="CP588" s="192"/>
      <c r="CQ588" s="192"/>
      <c r="CR588" s="192"/>
      <c r="CS588" s="192"/>
      <c r="CT588" s="192"/>
      <c r="CU588" s="192"/>
      <c r="CV588" s="192"/>
      <c r="CW588" s="192"/>
      <c r="CX588" s="192"/>
      <c r="CY588" s="192"/>
      <c r="CZ588" s="192"/>
      <c r="DA588" s="192"/>
      <c r="DB588" s="192"/>
      <c r="DC588" s="192"/>
      <c r="DD588" s="192"/>
      <c r="DE588" s="192"/>
      <c r="DF588" s="192"/>
      <c r="DG588" s="192"/>
      <c r="DH588" s="192"/>
      <c r="DI588" s="192"/>
      <c r="DJ588" s="192"/>
      <c r="DK588" s="192"/>
      <c r="DL588" s="192"/>
      <c r="DM588" s="192"/>
      <c r="DN588" s="192"/>
      <c r="DO588" s="192"/>
      <c r="DP588" s="192"/>
      <c r="DQ588" s="192"/>
      <c r="DR588" s="192"/>
      <c r="DS588" s="192"/>
      <c r="DT588" s="192"/>
      <c r="DU588" s="192"/>
      <c r="DV588" s="192"/>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2"/>
      <c r="EW588" s="192"/>
      <c r="EX588" s="192"/>
      <c r="EY588" s="192"/>
      <c r="EZ588" s="192"/>
      <c r="FA588" s="192"/>
      <c r="FB588" s="192"/>
      <c r="FC588" s="192"/>
      <c r="FD588" s="192"/>
      <c r="FE588" s="192"/>
      <c r="FF588" s="192"/>
      <c r="FG588" s="192"/>
      <c r="FH588" s="192"/>
      <c r="FI588" s="192"/>
      <c r="FJ588" s="192"/>
      <c r="FK588" s="192"/>
      <c r="FL588" s="192"/>
      <c r="FM588" s="192"/>
      <c r="FN588" s="192"/>
      <c r="FO588" s="192"/>
      <c r="FP588" s="192"/>
      <c r="FQ588" s="192"/>
      <c r="FR588" s="192"/>
      <c r="FS588" s="192"/>
      <c r="FT588" s="192"/>
      <c r="FU588" s="192"/>
      <c r="FV588" s="192"/>
      <c r="FW588" s="192"/>
      <c r="FX588" s="192"/>
      <c r="FY588" s="192"/>
      <c r="FZ588" s="192"/>
      <c r="GA588" s="192"/>
      <c r="GB588" s="192"/>
      <c r="GC588" s="192"/>
      <c r="GD588" s="192"/>
      <c r="GE588" s="192"/>
      <c r="GF588" s="192"/>
      <c r="GG588" s="192"/>
      <c r="GH588" s="192"/>
      <c r="GI588" s="192"/>
      <c r="GJ588" s="192"/>
      <c r="GK588" s="192"/>
      <c r="GL588" s="192"/>
      <c r="GM588" s="192"/>
      <c r="GN588" s="192"/>
      <c r="GO588" s="192"/>
      <c r="GP588" s="192"/>
      <c r="GQ588" s="192"/>
      <c r="GR588" s="192"/>
      <c r="GS588" s="192"/>
      <c r="GT588" s="192"/>
      <c r="GU588" s="192"/>
      <c r="GV588" s="192"/>
      <c r="GW588" s="189"/>
      <c r="GX588" s="189"/>
      <c r="GY588" s="189"/>
      <c r="GZ588" s="189"/>
      <c r="HA588" s="189"/>
      <c r="HB588" s="189"/>
      <c r="HC588" s="189"/>
      <c r="HD588" s="189"/>
      <c r="HE588" s="189"/>
      <c r="HF588" s="189"/>
      <c r="HG588" s="189"/>
      <c r="HH588" s="189"/>
      <c r="HI588" s="189"/>
      <c r="HJ588" s="189"/>
      <c r="HK588" s="189"/>
      <c r="HL588" s="189"/>
      <c r="HM588" s="189"/>
      <c r="HN588" s="189"/>
      <c r="HO588" s="189"/>
      <c r="HP588" s="189"/>
      <c r="HQ588" s="189"/>
      <c r="HR588" s="189"/>
      <c r="HS588" s="189"/>
      <c r="HT588" s="189"/>
      <c r="HU588" s="189"/>
      <c r="HV588" s="189"/>
      <c r="HW588" s="189"/>
      <c r="HX588" s="189"/>
      <c r="HY588" s="189"/>
      <c r="HZ588" s="189"/>
      <c r="IA588" s="189"/>
      <c r="IB588" s="189"/>
      <c r="IC588" s="189"/>
      <c r="ID588" s="189"/>
      <c r="IE588" s="189"/>
      <c r="IF588" s="189"/>
      <c r="IG588" s="189"/>
      <c r="IH588" s="189"/>
      <c r="II588" s="189"/>
      <c r="IJ588" s="189"/>
      <c r="IK588" s="189"/>
      <c r="IL588" s="189"/>
    </row>
    <row r="589" spans="1:246" s="191" customFormat="1" ht="33" customHeight="1">
      <c r="A589" s="554"/>
      <c r="B589" s="119" t="s">
        <v>317</v>
      </c>
      <c r="C589" s="118"/>
      <c r="D589" s="123"/>
      <c r="E589" s="204">
        <v>3161.2</v>
      </c>
      <c r="F589" s="93">
        <f t="shared" si="31"/>
        <v>3161.2</v>
      </c>
      <c r="G589" s="123"/>
      <c r="H589" s="93">
        <f t="shared" si="32"/>
        <v>3161.2</v>
      </c>
      <c r="I589" s="210"/>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c r="BU589" s="192"/>
      <c r="BV589" s="192"/>
      <c r="BW589" s="192"/>
      <c r="BX589" s="192"/>
      <c r="BY589" s="192"/>
      <c r="BZ589" s="192"/>
      <c r="CA589" s="192"/>
      <c r="CB589" s="192"/>
      <c r="CC589" s="192"/>
      <c r="CD589" s="192"/>
      <c r="CE589" s="192"/>
      <c r="CF589" s="192"/>
      <c r="CG589" s="192"/>
      <c r="CH589" s="192"/>
      <c r="CI589" s="192"/>
      <c r="CJ589" s="192"/>
      <c r="CK589" s="192"/>
      <c r="CL589" s="192"/>
      <c r="CM589" s="192"/>
      <c r="CN589" s="192"/>
      <c r="CO589" s="192"/>
      <c r="CP589" s="192"/>
      <c r="CQ589" s="192"/>
      <c r="CR589" s="192"/>
      <c r="CS589" s="192"/>
      <c r="CT589" s="192"/>
      <c r="CU589" s="192"/>
      <c r="CV589" s="192"/>
      <c r="CW589" s="192"/>
      <c r="CX589" s="192"/>
      <c r="CY589" s="192"/>
      <c r="CZ589" s="192"/>
      <c r="DA589" s="192"/>
      <c r="DB589" s="192"/>
      <c r="DC589" s="192"/>
      <c r="DD589" s="192"/>
      <c r="DE589" s="192"/>
      <c r="DF589" s="192"/>
      <c r="DG589" s="192"/>
      <c r="DH589" s="192"/>
      <c r="DI589" s="192"/>
      <c r="DJ589" s="192"/>
      <c r="DK589" s="192"/>
      <c r="DL589" s="192"/>
      <c r="DM589" s="192"/>
      <c r="DN589" s="192"/>
      <c r="DO589" s="192"/>
      <c r="DP589" s="192"/>
      <c r="DQ589" s="192"/>
      <c r="DR589" s="192"/>
      <c r="DS589" s="192"/>
      <c r="DT589" s="192"/>
      <c r="DU589" s="192"/>
      <c r="DV589" s="192"/>
      <c r="DW589" s="192"/>
      <c r="DX589" s="192"/>
      <c r="DY589" s="192"/>
      <c r="DZ589" s="192"/>
      <c r="EA589" s="192"/>
      <c r="EB589" s="192"/>
      <c r="EC589" s="192"/>
      <c r="ED589" s="192"/>
      <c r="EE589" s="192"/>
      <c r="EF589" s="192"/>
      <c r="EG589" s="192"/>
      <c r="EH589" s="192"/>
      <c r="EI589" s="192"/>
      <c r="EJ589" s="192"/>
      <c r="EK589" s="192"/>
      <c r="EL589" s="192"/>
      <c r="EM589" s="192"/>
      <c r="EN589" s="192"/>
      <c r="EO589" s="192"/>
      <c r="EP589" s="192"/>
      <c r="EQ589" s="192"/>
      <c r="ER589" s="192"/>
      <c r="ES589" s="192"/>
      <c r="ET589" s="192"/>
      <c r="EU589" s="192"/>
      <c r="EV589" s="192"/>
      <c r="EW589" s="192"/>
      <c r="EX589" s="192"/>
      <c r="EY589" s="192"/>
      <c r="EZ589" s="192"/>
      <c r="FA589" s="192"/>
      <c r="FB589" s="192"/>
      <c r="FC589" s="192"/>
      <c r="FD589" s="192"/>
      <c r="FE589" s="192"/>
      <c r="FF589" s="192"/>
      <c r="FG589" s="192"/>
      <c r="FH589" s="192"/>
      <c r="FI589" s="192"/>
      <c r="FJ589" s="192"/>
      <c r="FK589" s="192"/>
      <c r="FL589" s="192"/>
      <c r="FM589" s="192"/>
      <c r="FN589" s="192"/>
      <c r="FO589" s="192"/>
      <c r="FP589" s="192"/>
      <c r="FQ589" s="192"/>
      <c r="FR589" s="192"/>
      <c r="FS589" s="192"/>
      <c r="FT589" s="192"/>
      <c r="FU589" s="192"/>
      <c r="FV589" s="192"/>
      <c r="FW589" s="192"/>
      <c r="FX589" s="192"/>
      <c r="FY589" s="192"/>
      <c r="FZ589" s="192"/>
      <c r="GA589" s="192"/>
      <c r="GB589" s="192"/>
      <c r="GC589" s="192"/>
      <c r="GD589" s="192"/>
      <c r="GE589" s="192"/>
      <c r="GF589" s="192"/>
      <c r="GG589" s="192"/>
      <c r="GH589" s="192"/>
      <c r="GI589" s="192"/>
      <c r="GJ589" s="192"/>
      <c r="GK589" s="192"/>
      <c r="GL589" s="192"/>
      <c r="GM589" s="192"/>
      <c r="GN589" s="192"/>
      <c r="GO589" s="192"/>
      <c r="GP589" s="192"/>
      <c r="GQ589" s="192"/>
      <c r="GR589" s="192"/>
      <c r="GS589" s="192"/>
      <c r="GT589" s="192"/>
      <c r="GU589" s="192"/>
      <c r="GV589" s="192"/>
      <c r="GW589" s="189"/>
      <c r="GX589" s="189"/>
      <c r="GY589" s="189"/>
      <c r="GZ589" s="189"/>
      <c r="HA589" s="189"/>
      <c r="HB589" s="189"/>
      <c r="HC589" s="189"/>
      <c r="HD589" s="189"/>
      <c r="HE589" s="189"/>
      <c r="HF589" s="189"/>
      <c r="HG589" s="189"/>
      <c r="HH589" s="189"/>
      <c r="HI589" s="189"/>
      <c r="HJ589" s="189"/>
      <c r="HK589" s="189"/>
      <c r="HL589" s="189"/>
      <c r="HM589" s="189"/>
      <c r="HN589" s="189"/>
      <c r="HO589" s="189"/>
      <c r="HP589" s="189"/>
      <c r="HQ589" s="189"/>
      <c r="HR589" s="189"/>
      <c r="HS589" s="189"/>
      <c r="HT589" s="189"/>
      <c r="HU589" s="189"/>
      <c r="HV589" s="189"/>
      <c r="HW589" s="189"/>
      <c r="HX589" s="189"/>
      <c r="HY589" s="189"/>
      <c r="HZ589" s="189"/>
      <c r="IA589" s="189"/>
      <c r="IB589" s="189"/>
      <c r="IC589" s="189"/>
      <c r="ID589" s="189"/>
      <c r="IE589" s="189"/>
      <c r="IF589" s="189"/>
      <c r="IG589" s="189"/>
      <c r="IH589" s="189"/>
      <c r="II589" s="189"/>
      <c r="IJ589" s="189"/>
      <c r="IK589" s="189"/>
      <c r="IL589" s="189"/>
    </row>
    <row r="590" spans="1:246" s="191" customFormat="1" ht="29.1" customHeight="1">
      <c r="A590" s="550" t="s">
        <v>225</v>
      </c>
      <c r="B590" s="93" t="s">
        <v>81</v>
      </c>
      <c r="C590" s="122">
        <v>15</v>
      </c>
      <c r="D590" s="229"/>
      <c r="E590" s="229"/>
      <c r="F590" s="93">
        <f t="shared" si="31"/>
        <v>15</v>
      </c>
      <c r="G590" s="123">
        <v>-15</v>
      </c>
      <c r="H590" s="93">
        <f t="shared" si="32"/>
        <v>0</v>
      </c>
      <c r="I590" s="231"/>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c r="AH590" s="232"/>
      <c r="AI590" s="232"/>
      <c r="AJ590" s="232"/>
      <c r="AK590" s="232"/>
      <c r="AL590" s="232"/>
      <c r="AM590" s="232"/>
      <c r="AN590" s="232"/>
      <c r="AO590" s="232"/>
      <c r="AP590" s="232"/>
      <c r="AQ590" s="232"/>
      <c r="AR590" s="232"/>
      <c r="AS590" s="232"/>
      <c r="AT590" s="232"/>
      <c r="AU590" s="232"/>
      <c r="AV590" s="232"/>
      <c r="AW590" s="232"/>
      <c r="AX590" s="232"/>
      <c r="AY590" s="232"/>
      <c r="AZ590" s="232"/>
      <c r="BA590" s="232"/>
      <c r="BB590" s="232"/>
      <c r="BC590" s="232"/>
      <c r="BD590" s="232"/>
      <c r="BE590" s="232"/>
      <c r="BF590" s="232"/>
      <c r="BG590" s="232"/>
      <c r="BH590" s="232"/>
      <c r="BI590" s="232"/>
      <c r="BJ590" s="232"/>
      <c r="BK590" s="232"/>
      <c r="BL590" s="232"/>
      <c r="BM590" s="232"/>
      <c r="BN590" s="232"/>
      <c r="BO590" s="232"/>
      <c r="BP590" s="232"/>
      <c r="BQ590" s="232"/>
      <c r="BR590" s="232"/>
      <c r="BS590" s="232"/>
      <c r="BT590" s="232"/>
      <c r="BU590" s="232"/>
      <c r="BV590" s="232"/>
      <c r="BW590" s="232"/>
      <c r="BX590" s="232"/>
      <c r="BY590" s="232"/>
      <c r="BZ590" s="232"/>
      <c r="CA590" s="232"/>
      <c r="CB590" s="232"/>
      <c r="CC590" s="232"/>
      <c r="CD590" s="232"/>
      <c r="CE590" s="232"/>
      <c r="CF590" s="232"/>
      <c r="CG590" s="232"/>
      <c r="CH590" s="232"/>
      <c r="CI590" s="232"/>
      <c r="CJ590" s="232"/>
      <c r="CK590" s="232"/>
      <c r="CL590" s="232"/>
      <c r="CM590" s="232"/>
      <c r="CN590" s="232"/>
      <c r="CO590" s="232"/>
      <c r="CP590" s="232"/>
      <c r="CQ590" s="232"/>
      <c r="CR590" s="232"/>
      <c r="CS590" s="232"/>
      <c r="CT590" s="232"/>
      <c r="CU590" s="232"/>
      <c r="CV590" s="232"/>
      <c r="CW590" s="232"/>
      <c r="CX590" s="232"/>
      <c r="CY590" s="232"/>
      <c r="CZ590" s="232"/>
      <c r="DA590" s="232"/>
      <c r="DB590" s="232"/>
      <c r="DC590" s="232"/>
      <c r="DD590" s="232"/>
      <c r="DE590" s="232"/>
      <c r="DF590" s="232"/>
      <c r="DG590" s="232"/>
      <c r="DH590" s="232"/>
      <c r="DI590" s="232"/>
      <c r="DJ590" s="232"/>
      <c r="DK590" s="232"/>
      <c r="DL590" s="232"/>
      <c r="DM590" s="232"/>
      <c r="DN590" s="232"/>
      <c r="DO590" s="232"/>
      <c r="DP590" s="232"/>
      <c r="DQ590" s="232"/>
      <c r="DR590" s="232"/>
      <c r="DS590" s="232"/>
      <c r="DT590" s="232"/>
      <c r="DU590" s="232"/>
      <c r="DV590" s="232"/>
      <c r="DW590" s="232"/>
      <c r="DX590" s="232"/>
      <c r="DY590" s="232"/>
      <c r="DZ590" s="232"/>
      <c r="EA590" s="232"/>
      <c r="EB590" s="232"/>
      <c r="EC590" s="232"/>
      <c r="ED590" s="232"/>
      <c r="EE590" s="232"/>
      <c r="EF590" s="232"/>
      <c r="EG590" s="232"/>
      <c r="EH590" s="232"/>
      <c r="EI590" s="232"/>
      <c r="EJ590" s="232"/>
      <c r="EK590" s="232"/>
      <c r="EL590" s="232"/>
      <c r="EM590" s="232"/>
      <c r="EN590" s="232"/>
      <c r="EO590" s="232"/>
      <c r="EP590" s="232"/>
      <c r="EQ590" s="232"/>
      <c r="ER590" s="232"/>
      <c r="ES590" s="232"/>
      <c r="ET590" s="232"/>
      <c r="EU590" s="232"/>
      <c r="EV590" s="232"/>
      <c r="EW590" s="232"/>
      <c r="EX590" s="232"/>
      <c r="EY590" s="232"/>
      <c r="EZ590" s="232"/>
      <c r="FA590" s="232"/>
      <c r="FB590" s="232"/>
      <c r="FC590" s="232"/>
      <c r="FD590" s="232"/>
      <c r="FE590" s="232"/>
      <c r="FF590" s="232"/>
      <c r="FG590" s="232"/>
      <c r="FH590" s="232"/>
      <c r="FI590" s="232"/>
      <c r="FJ590" s="232"/>
      <c r="FK590" s="232"/>
      <c r="FL590" s="232"/>
      <c r="FM590" s="232"/>
      <c r="FN590" s="232"/>
      <c r="FO590" s="232"/>
      <c r="FP590" s="232"/>
      <c r="FQ590" s="232"/>
      <c r="FR590" s="232"/>
      <c r="FS590" s="232"/>
      <c r="FT590" s="232"/>
      <c r="FU590" s="232"/>
      <c r="FV590" s="232"/>
      <c r="FW590" s="232"/>
      <c r="FX590" s="232"/>
      <c r="FY590" s="232"/>
      <c r="FZ590" s="232"/>
      <c r="GA590" s="232"/>
      <c r="GB590" s="232"/>
      <c r="GC590" s="232"/>
      <c r="GD590" s="232"/>
      <c r="GE590" s="232"/>
      <c r="GF590" s="232"/>
      <c r="GG590" s="232"/>
      <c r="GH590" s="232"/>
      <c r="GI590" s="232"/>
      <c r="GJ590" s="232"/>
      <c r="GK590" s="232"/>
      <c r="GL590" s="232"/>
      <c r="GM590" s="232"/>
      <c r="GN590" s="232"/>
      <c r="GO590" s="232"/>
      <c r="GP590" s="232"/>
      <c r="GQ590" s="232"/>
      <c r="GR590" s="232"/>
      <c r="GS590" s="232"/>
      <c r="GT590" s="232"/>
      <c r="GU590" s="232"/>
      <c r="GV590" s="232"/>
      <c r="GW590" s="189"/>
      <c r="GX590" s="189"/>
      <c r="GY590" s="189"/>
      <c r="GZ590" s="189"/>
      <c r="HA590" s="189"/>
      <c r="HB590" s="189"/>
      <c r="HC590" s="189"/>
      <c r="HD590" s="189"/>
      <c r="HE590" s="189"/>
      <c r="HF590" s="189"/>
      <c r="HG590" s="189"/>
      <c r="HH590" s="189"/>
      <c r="HI590" s="189"/>
      <c r="HJ590" s="189"/>
      <c r="HK590" s="189"/>
      <c r="HL590" s="189"/>
      <c r="HM590" s="189"/>
      <c r="HN590" s="189"/>
      <c r="HO590" s="189"/>
      <c r="HP590" s="189"/>
      <c r="HQ590" s="189"/>
      <c r="HR590" s="189"/>
      <c r="HS590" s="189"/>
      <c r="HT590" s="189"/>
      <c r="HU590" s="189"/>
      <c r="HV590" s="189"/>
      <c r="HW590" s="189"/>
      <c r="HX590" s="189"/>
      <c r="HY590" s="189"/>
      <c r="HZ590" s="189"/>
      <c r="IA590" s="189"/>
      <c r="IB590" s="189"/>
      <c r="IC590" s="189"/>
      <c r="ID590" s="189"/>
      <c r="IE590" s="189"/>
      <c r="IF590" s="189"/>
      <c r="IG590" s="189"/>
      <c r="IH590" s="189"/>
      <c r="II590" s="189"/>
      <c r="IJ590" s="189"/>
      <c r="IK590" s="189"/>
      <c r="IL590" s="189"/>
    </row>
    <row r="591" spans="1:246" s="191" customFormat="1" ht="18.75" customHeight="1">
      <c r="A591" s="550"/>
      <c r="B591" s="119" t="s">
        <v>958</v>
      </c>
      <c r="C591" s="122">
        <v>15</v>
      </c>
      <c r="D591" s="229"/>
      <c r="E591" s="229"/>
      <c r="F591" s="93">
        <f t="shared" si="31"/>
        <v>15</v>
      </c>
      <c r="G591" s="123">
        <v>-15</v>
      </c>
      <c r="H591" s="93">
        <f t="shared" si="32"/>
        <v>0</v>
      </c>
      <c r="I591" s="231"/>
      <c r="J591" s="232"/>
      <c r="K591" s="232"/>
      <c r="L591" s="232"/>
      <c r="M591" s="232"/>
      <c r="N591" s="232"/>
      <c r="O591" s="232"/>
      <c r="P591" s="232"/>
      <c r="Q591" s="232"/>
      <c r="R591" s="232"/>
      <c r="S591" s="232"/>
      <c r="T591" s="232"/>
      <c r="U591" s="232"/>
      <c r="V591" s="232"/>
      <c r="W591" s="232"/>
      <c r="X591" s="232"/>
      <c r="Y591" s="232"/>
      <c r="Z591" s="232"/>
      <c r="AA591" s="232"/>
      <c r="AB591" s="232"/>
      <c r="AC591" s="232"/>
      <c r="AD591" s="232"/>
      <c r="AE591" s="232"/>
      <c r="AF591" s="232"/>
      <c r="AG591" s="232"/>
      <c r="AH591" s="232"/>
      <c r="AI591" s="232"/>
      <c r="AJ591" s="232"/>
      <c r="AK591" s="232"/>
      <c r="AL591" s="232"/>
      <c r="AM591" s="232"/>
      <c r="AN591" s="232"/>
      <c r="AO591" s="232"/>
      <c r="AP591" s="232"/>
      <c r="AQ591" s="232"/>
      <c r="AR591" s="232"/>
      <c r="AS591" s="232"/>
      <c r="AT591" s="232"/>
      <c r="AU591" s="232"/>
      <c r="AV591" s="232"/>
      <c r="AW591" s="232"/>
      <c r="AX591" s="232"/>
      <c r="AY591" s="232"/>
      <c r="AZ591" s="232"/>
      <c r="BA591" s="232"/>
      <c r="BB591" s="232"/>
      <c r="BC591" s="232"/>
      <c r="BD591" s="232"/>
      <c r="BE591" s="232"/>
      <c r="BF591" s="232"/>
      <c r="BG591" s="232"/>
      <c r="BH591" s="232"/>
      <c r="BI591" s="232"/>
      <c r="BJ591" s="232"/>
      <c r="BK591" s="232"/>
      <c r="BL591" s="232"/>
      <c r="BM591" s="232"/>
      <c r="BN591" s="232"/>
      <c r="BO591" s="232"/>
      <c r="BP591" s="232"/>
      <c r="BQ591" s="232"/>
      <c r="BR591" s="232"/>
      <c r="BS591" s="232"/>
      <c r="BT591" s="232"/>
      <c r="BU591" s="232"/>
      <c r="BV591" s="232"/>
      <c r="BW591" s="232"/>
      <c r="BX591" s="232"/>
      <c r="BY591" s="232"/>
      <c r="BZ591" s="232"/>
      <c r="CA591" s="232"/>
      <c r="CB591" s="232"/>
      <c r="CC591" s="232"/>
      <c r="CD591" s="232"/>
      <c r="CE591" s="232"/>
      <c r="CF591" s="232"/>
      <c r="CG591" s="232"/>
      <c r="CH591" s="232"/>
      <c r="CI591" s="232"/>
      <c r="CJ591" s="232"/>
      <c r="CK591" s="232"/>
      <c r="CL591" s="232"/>
      <c r="CM591" s="232"/>
      <c r="CN591" s="232"/>
      <c r="CO591" s="232"/>
      <c r="CP591" s="232"/>
      <c r="CQ591" s="232"/>
      <c r="CR591" s="232"/>
      <c r="CS591" s="232"/>
      <c r="CT591" s="232"/>
      <c r="CU591" s="232"/>
      <c r="CV591" s="232"/>
      <c r="CW591" s="232"/>
      <c r="CX591" s="232"/>
      <c r="CY591" s="232"/>
      <c r="CZ591" s="232"/>
      <c r="DA591" s="232"/>
      <c r="DB591" s="232"/>
      <c r="DC591" s="232"/>
      <c r="DD591" s="232"/>
      <c r="DE591" s="232"/>
      <c r="DF591" s="232"/>
      <c r="DG591" s="232"/>
      <c r="DH591" s="232"/>
      <c r="DI591" s="232"/>
      <c r="DJ591" s="232"/>
      <c r="DK591" s="232"/>
      <c r="DL591" s="232"/>
      <c r="DM591" s="232"/>
      <c r="DN591" s="232"/>
      <c r="DO591" s="232"/>
      <c r="DP591" s="232"/>
      <c r="DQ591" s="232"/>
      <c r="DR591" s="232"/>
      <c r="DS591" s="232"/>
      <c r="DT591" s="232"/>
      <c r="DU591" s="232"/>
      <c r="DV591" s="232"/>
      <c r="DW591" s="232"/>
      <c r="DX591" s="232"/>
      <c r="DY591" s="232"/>
      <c r="DZ591" s="232"/>
      <c r="EA591" s="232"/>
      <c r="EB591" s="232"/>
      <c r="EC591" s="232"/>
      <c r="ED591" s="232"/>
      <c r="EE591" s="232"/>
      <c r="EF591" s="232"/>
      <c r="EG591" s="232"/>
      <c r="EH591" s="232"/>
      <c r="EI591" s="232"/>
      <c r="EJ591" s="232"/>
      <c r="EK591" s="232"/>
      <c r="EL591" s="232"/>
      <c r="EM591" s="232"/>
      <c r="EN591" s="232"/>
      <c r="EO591" s="232"/>
      <c r="EP591" s="232"/>
      <c r="EQ591" s="232"/>
      <c r="ER591" s="232"/>
      <c r="ES591" s="232"/>
      <c r="ET591" s="232"/>
      <c r="EU591" s="232"/>
      <c r="EV591" s="232"/>
      <c r="EW591" s="232"/>
      <c r="EX591" s="232"/>
      <c r="EY591" s="232"/>
      <c r="EZ591" s="232"/>
      <c r="FA591" s="232"/>
      <c r="FB591" s="232"/>
      <c r="FC591" s="232"/>
      <c r="FD591" s="232"/>
      <c r="FE591" s="232"/>
      <c r="FF591" s="232"/>
      <c r="FG591" s="232"/>
      <c r="FH591" s="232"/>
      <c r="FI591" s="232"/>
      <c r="FJ591" s="232"/>
      <c r="FK591" s="232"/>
      <c r="FL591" s="232"/>
      <c r="FM591" s="232"/>
      <c r="FN591" s="232"/>
      <c r="FO591" s="232"/>
      <c r="FP591" s="232"/>
      <c r="FQ591" s="232"/>
      <c r="FR591" s="232"/>
      <c r="FS591" s="232"/>
      <c r="FT591" s="232"/>
      <c r="FU591" s="232"/>
      <c r="FV591" s="232"/>
      <c r="FW591" s="232"/>
      <c r="FX591" s="232"/>
      <c r="FY591" s="232"/>
      <c r="FZ591" s="232"/>
      <c r="GA591" s="232"/>
      <c r="GB591" s="232"/>
      <c r="GC591" s="232"/>
      <c r="GD591" s="232"/>
      <c r="GE591" s="232"/>
      <c r="GF591" s="232"/>
      <c r="GG591" s="232"/>
      <c r="GH591" s="232"/>
      <c r="GI591" s="232"/>
      <c r="GJ591" s="232"/>
      <c r="GK591" s="232"/>
      <c r="GL591" s="232"/>
      <c r="GM591" s="232"/>
      <c r="GN591" s="232"/>
      <c r="GO591" s="232"/>
      <c r="GP591" s="232"/>
      <c r="GQ591" s="232"/>
      <c r="GR591" s="232"/>
      <c r="GS591" s="232"/>
      <c r="GT591" s="232"/>
      <c r="GU591" s="232"/>
      <c r="GV591" s="232"/>
    </row>
    <row r="592" spans="1:246" s="191" customFormat="1" ht="29.1" customHeight="1">
      <c r="A592" s="550"/>
      <c r="B592" s="119" t="s">
        <v>959</v>
      </c>
      <c r="C592" s="122">
        <v>15</v>
      </c>
      <c r="D592" s="229"/>
      <c r="E592" s="229"/>
      <c r="F592" s="93">
        <f t="shared" si="31"/>
        <v>15</v>
      </c>
      <c r="G592" s="123">
        <v>-15</v>
      </c>
      <c r="H592" s="93">
        <f t="shared" si="32"/>
        <v>0</v>
      </c>
      <c r="I592" s="231"/>
      <c r="J592" s="232"/>
      <c r="K592" s="232"/>
      <c r="L592" s="232"/>
      <c r="M592" s="232"/>
      <c r="N592" s="232"/>
      <c r="O592" s="232"/>
      <c r="P592" s="232"/>
      <c r="Q592" s="232"/>
      <c r="R592" s="232"/>
      <c r="S592" s="232"/>
      <c r="T592" s="232"/>
      <c r="U592" s="232"/>
      <c r="V592" s="232"/>
      <c r="W592" s="232"/>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c r="BG592" s="232"/>
      <c r="BH592" s="232"/>
      <c r="BI592" s="232"/>
      <c r="BJ592" s="232"/>
      <c r="BK592" s="232"/>
      <c r="BL592" s="232"/>
      <c r="BM592" s="232"/>
      <c r="BN592" s="232"/>
      <c r="BO592" s="232"/>
      <c r="BP592" s="232"/>
      <c r="BQ592" s="232"/>
      <c r="BR592" s="232"/>
      <c r="BS592" s="232"/>
      <c r="BT592" s="232"/>
      <c r="BU592" s="232"/>
      <c r="BV592" s="232"/>
      <c r="BW592" s="232"/>
      <c r="BX592" s="232"/>
      <c r="BY592" s="232"/>
      <c r="BZ592" s="232"/>
      <c r="CA592" s="232"/>
      <c r="CB592" s="232"/>
      <c r="CC592" s="232"/>
      <c r="CD592" s="232"/>
      <c r="CE592" s="232"/>
      <c r="CF592" s="232"/>
      <c r="CG592" s="232"/>
      <c r="CH592" s="232"/>
      <c r="CI592" s="232"/>
      <c r="CJ592" s="232"/>
      <c r="CK592" s="232"/>
      <c r="CL592" s="232"/>
      <c r="CM592" s="232"/>
      <c r="CN592" s="232"/>
      <c r="CO592" s="232"/>
      <c r="CP592" s="232"/>
      <c r="CQ592" s="232"/>
      <c r="CR592" s="232"/>
      <c r="CS592" s="232"/>
      <c r="CT592" s="232"/>
      <c r="CU592" s="232"/>
      <c r="CV592" s="232"/>
      <c r="CW592" s="232"/>
      <c r="CX592" s="232"/>
      <c r="CY592" s="232"/>
      <c r="CZ592" s="232"/>
      <c r="DA592" s="232"/>
      <c r="DB592" s="232"/>
      <c r="DC592" s="232"/>
      <c r="DD592" s="232"/>
      <c r="DE592" s="232"/>
      <c r="DF592" s="232"/>
      <c r="DG592" s="232"/>
      <c r="DH592" s="232"/>
      <c r="DI592" s="232"/>
      <c r="DJ592" s="232"/>
      <c r="DK592" s="232"/>
      <c r="DL592" s="232"/>
      <c r="DM592" s="232"/>
      <c r="DN592" s="232"/>
      <c r="DO592" s="232"/>
      <c r="DP592" s="232"/>
      <c r="DQ592" s="232"/>
      <c r="DR592" s="232"/>
      <c r="DS592" s="232"/>
      <c r="DT592" s="232"/>
      <c r="DU592" s="232"/>
      <c r="DV592" s="232"/>
      <c r="DW592" s="232"/>
      <c r="DX592" s="232"/>
      <c r="DY592" s="232"/>
      <c r="DZ592" s="232"/>
      <c r="EA592" s="232"/>
      <c r="EB592" s="232"/>
      <c r="EC592" s="232"/>
      <c r="ED592" s="232"/>
      <c r="EE592" s="232"/>
      <c r="EF592" s="232"/>
      <c r="EG592" s="232"/>
      <c r="EH592" s="232"/>
      <c r="EI592" s="232"/>
      <c r="EJ592" s="232"/>
      <c r="EK592" s="232"/>
      <c r="EL592" s="232"/>
      <c r="EM592" s="232"/>
      <c r="EN592" s="232"/>
      <c r="EO592" s="232"/>
      <c r="EP592" s="232"/>
      <c r="EQ592" s="232"/>
      <c r="ER592" s="232"/>
      <c r="ES592" s="232"/>
      <c r="ET592" s="232"/>
      <c r="EU592" s="232"/>
      <c r="EV592" s="232"/>
      <c r="EW592" s="232"/>
      <c r="EX592" s="232"/>
      <c r="EY592" s="232"/>
      <c r="EZ592" s="232"/>
      <c r="FA592" s="232"/>
      <c r="FB592" s="232"/>
      <c r="FC592" s="232"/>
      <c r="FD592" s="232"/>
      <c r="FE592" s="232"/>
      <c r="FF592" s="232"/>
      <c r="FG592" s="232"/>
      <c r="FH592" s="232"/>
      <c r="FI592" s="232"/>
      <c r="FJ592" s="232"/>
      <c r="FK592" s="232"/>
      <c r="FL592" s="232"/>
      <c r="FM592" s="232"/>
      <c r="FN592" s="232"/>
      <c r="FO592" s="232"/>
      <c r="FP592" s="232"/>
      <c r="FQ592" s="232"/>
      <c r="FR592" s="232"/>
      <c r="FS592" s="232"/>
      <c r="FT592" s="232"/>
      <c r="FU592" s="232"/>
      <c r="FV592" s="232"/>
      <c r="FW592" s="232"/>
      <c r="FX592" s="232"/>
      <c r="FY592" s="232"/>
      <c r="FZ592" s="232"/>
      <c r="GA592" s="232"/>
      <c r="GB592" s="232"/>
      <c r="GC592" s="232"/>
      <c r="GD592" s="232"/>
      <c r="GE592" s="232"/>
      <c r="GF592" s="232"/>
      <c r="GG592" s="232"/>
      <c r="GH592" s="232"/>
      <c r="GI592" s="232"/>
      <c r="GJ592" s="232"/>
      <c r="GK592" s="232"/>
      <c r="GL592" s="232"/>
      <c r="GM592" s="232"/>
      <c r="GN592" s="232"/>
      <c r="GO592" s="232"/>
      <c r="GP592" s="232"/>
      <c r="GQ592" s="232"/>
      <c r="GR592" s="232"/>
      <c r="GS592" s="232"/>
      <c r="GT592" s="232"/>
      <c r="GU592" s="232"/>
      <c r="GV592" s="232"/>
    </row>
    <row r="593" spans="1:246" s="193" customFormat="1" ht="35.1" customHeight="1">
      <c r="A593" s="550" t="s">
        <v>226</v>
      </c>
      <c r="B593" s="93" t="s">
        <v>81</v>
      </c>
      <c r="C593" s="122">
        <f>C594+C596</f>
        <v>70</v>
      </c>
      <c r="D593" s="122">
        <f>D594+D596</f>
        <v>0</v>
      </c>
      <c r="E593" s="122">
        <f>E594+E596</f>
        <v>0</v>
      </c>
      <c r="F593" s="122">
        <f>F594+F596</f>
        <v>70</v>
      </c>
      <c r="G593" s="122">
        <f>G594+G596</f>
        <v>-29.2224</v>
      </c>
      <c r="H593" s="217">
        <f t="shared" si="32"/>
        <v>40.7776</v>
      </c>
      <c r="I593" s="233"/>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c r="BU593" s="189"/>
      <c r="BV593" s="189"/>
      <c r="BW593" s="189"/>
      <c r="BX593" s="189"/>
      <c r="BY593" s="189"/>
      <c r="BZ593" s="189"/>
      <c r="CA593" s="189"/>
      <c r="CB593" s="189"/>
      <c r="CC593" s="189"/>
      <c r="CD593" s="189"/>
      <c r="CE593" s="189"/>
      <c r="CF593" s="189"/>
      <c r="CG593" s="189"/>
      <c r="CH593" s="189"/>
      <c r="CI593" s="189"/>
      <c r="CJ593" s="189"/>
      <c r="CK593" s="189"/>
      <c r="CL593" s="189"/>
      <c r="CM593" s="189"/>
      <c r="CN593" s="189"/>
      <c r="CO593" s="189"/>
      <c r="CP593" s="189"/>
      <c r="CQ593" s="189"/>
      <c r="CR593" s="189"/>
      <c r="CS593" s="189"/>
      <c r="CT593" s="189"/>
      <c r="CU593" s="189"/>
      <c r="CV593" s="189"/>
      <c r="CW593" s="189"/>
      <c r="CX593" s="189"/>
      <c r="CY593" s="189"/>
      <c r="CZ593" s="189"/>
      <c r="DA593" s="189"/>
      <c r="DB593" s="189"/>
      <c r="DC593" s="189"/>
      <c r="DD593" s="189"/>
      <c r="DE593" s="189"/>
      <c r="DF593" s="189"/>
      <c r="DG593" s="189"/>
      <c r="DH593" s="189"/>
      <c r="DI593" s="189"/>
      <c r="DJ593" s="189"/>
      <c r="DK593" s="189"/>
      <c r="DL593" s="189"/>
      <c r="DM593" s="189"/>
      <c r="DN593" s="189"/>
      <c r="DO593" s="189"/>
      <c r="DP593" s="189"/>
      <c r="DQ593" s="189"/>
      <c r="DR593" s="189"/>
      <c r="DS593" s="189"/>
      <c r="DT593" s="189"/>
      <c r="DU593" s="189"/>
      <c r="DV593" s="189"/>
      <c r="DW593" s="189"/>
      <c r="DX593" s="189"/>
      <c r="DY593" s="189"/>
      <c r="DZ593" s="189"/>
      <c r="EA593" s="189"/>
      <c r="EB593" s="189"/>
      <c r="EC593" s="189"/>
      <c r="ED593" s="189"/>
      <c r="EE593" s="189"/>
      <c r="EF593" s="189"/>
      <c r="EG593" s="189"/>
      <c r="EH593" s="189"/>
      <c r="EI593" s="189"/>
      <c r="EJ593" s="189"/>
      <c r="EK593" s="189"/>
      <c r="EL593" s="189"/>
      <c r="EM593" s="189"/>
      <c r="EN593" s="189"/>
      <c r="EO593" s="189"/>
      <c r="EP593" s="189"/>
      <c r="EQ593" s="189"/>
      <c r="ER593" s="189"/>
      <c r="ES593" s="189"/>
      <c r="ET593" s="189"/>
      <c r="EU593" s="189"/>
      <c r="EV593" s="189"/>
      <c r="EW593" s="189"/>
      <c r="EX593" s="189"/>
      <c r="EY593" s="189"/>
      <c r="EZ593" s="189"/>
      <c r="FA593" s="189"/>
      <c r="FB593" s="189"/>
      <c r="FC593" s="189"/>
      <c r="FD593" s="189"/>
      <c r="FE593" s="189"/>
      <c r="FF593" s="189"/>
      <c r="FG593" s="189"/>
      <c r="FH593" s="189"/>
      <c r="FI593" s="189"/>
      <c r="FJ593" s="189"/>
      <c r="FK593" s="189"/>
      <c r="FL593" s="189"/>
      <c r="FM593" s="189"/>
      <c r="FN593" s="189"/>
      <c r="FO593" s="189"/>
      <c r="FP593" s="189"/>
      <c r="FQ593" s="189"/>
      <c r="FR593" s="189"/>
      <c r="FS593" s="189"/>
      <c r="FT593" s="189"/>
      <c r="FU593" s="189"/>
      <c r="FV593" s="189"/>
      <c r="FW593" s="189"/>
      <c r="FX593" s="189"/>
      <c r="FY593" s="189"/>
      <c r="FZ593" s="189"/>
      <c r="GA593" s="189"/>
      <c r="GB593" s="189"/>
      <c r="GC593" s="189"/>
      <c r="GD593" s="189"/>
      <c r="GE593" s="189"/>
      <c r="GF593" s="189"/>
      <c r="GG593" s="189"/>
      <c r="GH593" s="189"/>
      <c r="GI593" s="189"/>
      <c r="GJ593" s="189"/>
      <c r="GK593" s="189"/>
      <c r="GL593" s="189"/>
      <c r="GM593" s="189"/>
      <c r="GN593" s="189"/>
      <c r="GO593" s="189"/>
      <c r="GP593" s="189"/>
      <c r="GQ593" s="189"/>
      <c r="GR593" s="189"/>
      <c r="GS593" s="189"/>
      <c r="GT593" s="189"/>
      <c r="GU593" s="189"/>
      <c r="GV593" s="189"/>
      <c r="GW593" s="189"/>
      <c r="GX593" s="189"/>
      <c r="GY593" s="189"/>
      <c r="GZ593" s="189"/>
      <c r="HA593" s="189"/>
      <c r="HB593" s="189"/>
      <c r="HC593" s="189"/>
      <c r="HD593" s="189"/>
      <c r="HE593" s="189"/>
      <c r="HF593" s="189"/>
      <c r="HG593" s="189"/>
      <c r="HH593" s="189"/>
      <c r="HI593" s="189"/>
      <c r="HJ593" s="189"/>
      <c r="HK593" s="189"/>
      <c r="HL593" s="189"/>
      <c r="HM593" s="189"/>
      <c r="HN593" s="189"/>
      <c r="HO593" s="189"/>
      <c r="HP593" s="189"/>
      <c r="HQ593" s="189"/>
      <c r="HR593" s="189"/>
      <c r="HS593" s="189"/>
      <c r="HT593" s="189"/>
      <c r="HU593" s="189"/>
      <c r="HV593" s="189"/>
      <c r="HW593" s="189"/>
      <c r="HX593" s="189"/>
      <c r="HY593" s="189"/>
      <c r="HZ593" s="189"/>
      <c r="IA593" s="189"/>
      <c r="IB593" s="189"/>
      <c r="IC593" s="189"/>
      <c r="ID593" s="189"/>
      <c r="IE593" s="189"/>
      <c r="IF593" s="189"/>
      <c r="IG593" s="189"/>
      <c r="IH593" s="189"/>
      <c r="II593" s="189"/>
      <c r="IJ593" s="189"/>
      <c r="IK593" s="189"/>
      <c r="IL593" s="189"/>
    </row>
    <row r="594" spans="1:246" s="193" customFormat="1" ht="18.75" customHeight="1">
      <c r="A594" s="550"/>
      <c r="B594" s="119" t="s">
        <v>958</v>
      </c>
      <c r="C594" s="122">
        <f>C595</f>
        <v>20</v>
      </c>
      <c r="D594" s="230"/>
      <c r="E594" s="230"/>
      <c r="F594" s="93">
        <f>C594+D594+E594</f>
        <v>20</v>
      </c>
      <c r="G594" s="97">
        <v>-20</v>
      </c>
      <c r="H594" s="93">
        <f t="shared" si="32"/>
        <v>0</v>
      </c>
      <c r="I594" s="233"/>
    </row>
    <row r="595" spans="1:246" s="193" customFormat="1" ht="38.1" customHeight="1">
      <c r="A595" s="550"/>
      <c r="B595" s="119" t="s">
        <v>1099</v>
      </c>
      <c r="C595" s="122">
        <v>20</v>
      </c>
      <c r="D595" s="230"/>
      <c r="E595" s="230"/>
      <c r="F595" s="93">
        <f>C595+D595+E595</f>
        <v>20</v>
      </c>
      <c r="G595" s="97">
        <v>-20</v>
      </c>
      <c r="H595" s="93">
        <f t="shared" si="32"/>
        <v>0</v>
      </c>
      <c r="I595" s="233"/>
    </row>
    <row r="596" spans="1:246" s="193" customFormat="1" ht="30.95" customHeight="1">
      <c r="A596" s="550"/>
      <c r="B596" s="119" t="s">
        <v>694</v>
      </c>
      <c r="C596" s="122">
        <v>50</v>
      </c>
      <c r="D596" s="230"/>
      <c r="E596" s="230"/>
      <c r="F596" s="93">
        <f>C596+D596+E596</f>
        <v>50</v>
      </c>
      <c r="G596" s="97">
        <f>G597+G598</f>
        <v>-9.2224000000000004</v>
      </c>
      <c r="H596" s="93">
        <f t="shared" si="32"/>
        <v>40.7776</v>
      </c>
      <c r="I596" s="233"/>
    </row>
    <row r="597" spans="1:246" s="193" customFormat="1" ht="30" customHeight="1">
      <c r="A597" s="550"/>
      <c r="B597" s="119" t="s">
        <v>1100</v>
      </c>
      <c r="C597" s="122">
        <v>50</v>
      </c>
      <c r="D597" s="230"/>
      <c r="E597" s="230"/>
      <c r="F597" s="93">
        <f>C597+D597+E597</f>
        <v>50</v>
      </c>
      <c r="G597" s="97">
        <v>-50</v>
      </c>
      <c r="H597" s="93">
        <f t="shared" si="32"/>
        <v>0</v>
      </c>
      <c r="I597" s="233"/>
    </row>
    <row r="598" spans="1:246" s="193" customFormat="1" ht="30" customHeight="1">
      <c r="A598" s="122"/>
      <c r="B598" s="119" t="s">
        <v>475</v>
      </c>
      <c r="C598" s="122"/>
      <c r="D598" s="230"/>
      <c r="E598" s="230"/>
      <c r="F598" s="93"/>
      <c r="G598" s="97">
        <v>40.7776</v>
      </c>
      <c r="H598" s="93">
        <f t="shared" si="32"/>
        <v>40.7776</v>
      </c>
      <c r="I598" s="233"/>
    </row>
    <row r="599" spans="1:246" s="191" customFormat="1" ht="53.1" customHeight="1">
      <c r="A599" s="122" t="s">
        <v>227</v>
      </c>
      <c r="B599" s="93" t="s">
        <v>81</v>
      </c>
      <c r="C599" s="118">
        <f>C600+C601+C606+C611</f>
        <v>388.87</v>
      </c>
      <c r="D599" s="118">
        <f>D600+D601+D606+D611</f>
        <v>56.819045000000003</v>
      </c>
      <c r="E599" s="118">
        <f>E600+E601+E606+E611</f>
        <v>462.5</v>
      </c>
      <c r="F599" s="118">
        <f>F600+F601+F606+F611</f>
        <v>908.18904499999996</v>
      </c>
      <c r="G599" s="118">
        <f>G600+G601+G606+G611</f>
        <v>71.52</v>
      </c>
      <c r="H599" s="93">
        <f t="shared" si="32"/>
        <v>979.70904499999995</v>
      </c>
      <c r="I599" s="210"/>
    </row>
    <row r="600" spans="1:246" s="191" customFormat="1" ht="47.1" customHeight="1">
      <c r="A600" s="122" t="s">
        <v>227</v>
      </c>
      <c r="B600" s="120" t="s">
        <v>253</v>
      </c>
      <c r="C600" s="118">
        <v>112.49</v>
      </c>
      <c r="D600" s="123">
        <v>32.219045000000001</v>
      </c>
      <c r="E600" s="123"/>
      <c r="F600" s="93">
        <f t="shared" ref="F600:F611" si="33">C600+D600+E600</f>
        <v>144.709045</v>
      </c>
      <c r="G600" s="123"/>
      <c r="H600" s="93">
        <f t="shared" si="32"/>
        <v>144.709045</v>
      </c>
      <c r="I600" s="211" t="s">
        <v>1101</v>
      </c>
    </row>
    <row r="601" spans="1:246" s="191" customFormat="1" ht="32.25" customHeight="1">
      <c r="A601" s="122" t="s">
        <v>227</v>
      </c>
      <c r="B601" s="120" t="s">
        <v>783</v>
      </c>
      <c r="C601" s="118">
        <f>SUM(C602:C604)</f>
        <v>26.38</v>
      </c>
      <c r="D601" s="123"/>
      <c r="E601" s="123"/>
      <c r="F601" s="93">
        <f t="shared" si="33"/>
        <v>26.38</v>
      </c>
      <c r="G601" s="123"/>
      <c r="H601" s="93">
        <f t="shared" si="32"/>
        <v>26.38</v>
      </c>
      <c r="I601" s="210"/>
    </row>
    <row r="602" spans="1:246" s="191" customFormat="1" ht="36.950000000000003" customHeight="1">
      <c r="A602" s="122" t="s">
        <v>227</v>
      </c>
      <c r="B602" s="119" t="s">
        <v>256</v>
      </c>
      <c r="C602" s="118">
        <v>12.6</v>
      </c>
      <c r="D602" s="123"/>
      <c r="E602" s="123"/>
      <c r="F602" s="93">
        <f t="shared" si="33"/>
        <v>12.6</v>
      </c>
      <c r="G602" s="123"/>
      <c r="H602" s="93">
        <f t="shared" si="32"/>
        <v>12.6</v>
      </c>
      <c r="I602" s="210"/>
    </row>
    <row r="603" spans="1:246" s="191" customFormat="1" ht="36.950000000000003" customHeight="1">
      <c r="A603" s="122" t="s">
        <v>227</v>
      </c>
      <c r="B603" s="119" t="s">
        <v>257</v>
      </c>
      <c r="C603" s="118">
        <v>3.78</v>
      </c>
      <c r="D603" s="123"/>
      <c r="E603" s="123"/>
      <c r="F603" s="93">
        <f t="shared" si="33"/>
        <v>3.78</v>
      </c>
      <c r="G603" s="123"/>
      <c r="H603" s="93">
        <f t="shared" si="32"/>
        <v>3.78</v>
      </c>
      <c r="I603" s="210"/>
    </row>
    <row r="604" spans="1:246" s="191" customFormat="1" ht="36.950000000000003" customHeight="1">
      <c r="A604" s="122" t="s">
        <v>227</v>
      </c>
      <c r="B604" s="119" t="s">
        <v>784</v>
      </c>
      <c r="C604" s="122">
        <v>10</v>
      </c>
      <c r="D604" s="123"/>
      <c r="E604" s="123"/>
      <c r="F604" s="93">
        <f t="shared" si="33"/>
        <v>10</v>
      </c>
      <c r="G604" s="123"/>
      <c r="H604" s="93">
        <f t="shared" si="32"/>
        <v>10</v>
      </c>
      <c r="I604" s="210"/>
    </row>
    <row r="605" spans="1:246" s="191" customFormat="1" ht="36.950000000000003" customHeight="1">
      <c r="A605" s="122" t="s">
        <v>227</v>
      </c>
      <c r="B605" s="134" t="s">
        <v>1102</v>
      </c>
      <c r="C605" s="122">
        <v>10</v>
      </c>
      <c r="D605" s="123"/>
      <c r="E605" s="123"/>
      <c r="F605" s="93">
        <f t="shared" si="33"/>
        <v>10</v>
      </c>
      <c r="G605" s="123"/>
      <c r="H605" s="93">
        <f t="shared" si="32"/>
        <v>10</v>
      </c>
      <c r="I605" s="210"/>
    </row>
    <row r="606" spans="1:246" s="191" customFormat="1" ht="17.100000000000001" customHeight="1">
      <c r="A606" s="122" t="s">
        <v>227</v>
      </c>
      <c r="B606" s="119" t="s">
        <v>258</v>
      </c>
      <c r="C606" s="118">
        <f>SUM(C607:C610)</f>
        <v>250</v>
      </c>
      <c r="D606" s="118">
        <f>SUM(D607:D610)</f>
        <v>24.6</v>
      </c>
      <c r="E606" s="118">
        <f>SUM(E607:E610)</f>
        <v>0</v>
      </c>
      <c r="F606" s="93">
        <f t="shared" si="33"/>
        <v>274.60000000000002</v>
      </c>
      <c r="G606" s="118">
        <f>SUM(G607:G610)</f>
        <v>71.52</v>
      </c>
      <c r="H606" s="93">
        <f t="shared" si="32"/>
        <v>346.12</v>
      </c>
      <c r="I606" s="210"/>
    </row>
    <row r="607" spans="1:246" s="191" customFormat="1" ht="32.1" customHeight="1">
      <c r="A607" s="122" t="s">
        <v>227</v>
      </c>
      <c r="B607" s="119" t="s">
        <v>1103</v>
      </c>
      <c r="C607" s="118">
        <v>250</v>
      </c>
      <c r="D607" s="123"/>
      <c r="E607" s="123"/>
      <c r="F607" s="93">
        <f t="shared" si="33"/>
        <v>250</v>
      </c>
      <c r="G607" s="123">
        <v>-130</v>
      </c>
      <c r="H607" s="93">
        <f t="shared" si="32"/>
        <v>120</v>
      </c>
      <c r="I607" s="210"/>
    </row>
    <row r="608" spans="1:246" s="191" customFormat="1" ht="23.1" customHeight="1">
      <c r="A608" s="122" t="s">
        <v>227</v>
      </c>
      <c r="B608" s="120" t="s">
        <v>346</v>
      </c>
      <c r="C608" s="118"/>
      <c r="D608" s="123">
        <v>24.6</v>
      </c>
      <c r="E608" s="123"/>
      <c r="F608" s="93">
        <f t="shared" si="33"/>
        <v>24.6</v>
      </c>
      <c r="G608" s="123"/>
      <c r="H608" s="93">
        <f t="shared" si="32"/>
        <v>24.6</v>
      </c>
      <c r="I608" s="211" t="s">
        <v>842</v>
      </c>
    </row>
    <row r="609" spans="1:246" s="191" customFormat="1" ht="21" customHeight="1">
      <c r="A609" s="122" t="s">
        <v>227</v>
      </c>
      <c r="B609" s="120" t="s">
        <v>810</v>
      </c>
      <c r="C609" s="118"/>
      <c r="D609" s="123"/>
      <c r="E609" s="123"/>
      <c r="F609" s="93">
        <f t="shared" si="33"/>
        <v>0</v>
      </c>
      <c r="G609" s="123">
        <v>14.88</v>
      </c>
      <c r="H609" s="93">
        <f t="shared" si="32"/>
        <v>14.88</v>
      </c>
      <c r="I609" s="211" t="s">
        <v>796</v>
      </c>
    </row>
    <row r="610" spans="1:246" s="191" customFormat="1" ht="33" customHeight="1">
      <c r="A610" s="122" t="s">
        <v>227</v>
      </c>
      <c r="B610" s="120" t="s">
        <v>308</v>
      </c>
      <c r="C610" s="118"/>
      <c r="D610" s="123"/>
      <c r="E610" s="123"/>
      <c r="F610" s="93">
        <f t="shared" si="33"/>
        <v>0</v>
      </c>
      <c r="G610" s="204">
        <v>186.64</v>
      </c>
      <c r="H610" s="93">
        <f t="shared" si="32"/>
        <v>186.64</v>
      </c>
      <c r="I610" s="211" t="s">
        <v>1104</v>
      </c>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c r="BU610" s="189"/>
      <c r="BV610" s="189"/>
      <c r="BW610" s="189"/>
      <c r="BX610" s="189"/>
      <c r="BY610" s="189"/>
      <c r="BZ610" s="189"/>
      <c r="CA610" s="189"/>
      <c r="CB610" s="189"/>
      <c r="CC610" s="189"/>
      <c r="CD610" s="189"/>
      <c r="CE610" s="189"/>
      <c r="CF610" s="189"/>
      <c r="CG610" s="189"/>
      <c r="CH610" s="189"/>
      <c r="CI610" s="189"/>
      <c r="CJ610" s="189"/>
      <c r="CK610" s="189"/>
      <c r="CL610" s="189"/>
      <c r="CM610" s="189"/>
      <c r="CN610" s="189"/>
      <c r="CO610" s="189"/>
      <c r="CP610" s="189"/>
      <c r="CQ610" s="189"/>
      <c r="CR610" s="189"/>
      <c r="CS610" s="189"/>
      <c r="CT610" s="189"/>
      <c r="CU610" s="189"/>
      <c r="CV610" s="189"/>
      <c r="CW610" s="189"/>
      <c r="CX610" s="189"/>
      <c r="CY610" s="189"/>
      <c r="CZ610" s="189"/>
      <c r="DA610" s="189"/>
      <c r="DB610" s="189"/>
      <c r="DC610" s="189"/>
      <c r="DD610" s="189"/>
      <c r="DE610" s="189"/>
      <c r="DF610" s="189"/>
      <c r="DG610" s="189"/>
      <c r="DH610" s="189"/>
      <c r="DI610" s="189"/>
      <c r="DJ610" s="189"/>
      <c r="DK610" s="189"/>
      <c r="DL610" s="189"/>
      <c r="DM610" s="189"/>
      <c r="DN610" s="189"/>
      <c r="DO610" s="189"/>
      <c r="DP610" s="189"/>
      <c r="DQ610" s="189"/>
      <c r="DR610" s="189"/>
      <c r="DS610" s="189"/>
      <c r="DT610" s="189"/>
      <c r="DU610" s="189"/>
      <c r="DV610" s="189"/>
      <c r="DW610" s="189"/>
      <c r="DX610" s="189"/>
      <c r="DY610" s="189"/>
      <c r="DZ610" s="189"/>
      <c r="EA610" s="189"/>
      <c r="EB610" s="189"/>
      <c r="EC610" s="189"/>
      <c r="ED610" s="189"/>
      <c r="EE610" s="189"/>
      <c r="EF610" s="189"/>
      <c r="EG610" s="189"/>
      <c r="EH610" s="189"/>
      <c r="EI610" s="189"/>
      <c r="EJ610" s="189"/>
      <c r="EK610" s="189"/>
      <c r="EL610" s="189"/>
      <c r="EM610" s="189"/>
      <c r="EN610" s="189"/>
      <c r="EO610" s="189"/>
      <c r="EP610" s="189"/>
      <c r="EQ610" s="189"/>
      <c r="ER610" s="189"/>
      <c r="ES610" s="189"/>
      <c r="ET610" s="189"/>
      <c r="EU610" s="189"/>
      <c r="EV610" s="189"/>
      <c r="EW610" s="189"/>
      <c r="EX610" s="189"/>
      <c r="EY610" s="189"/>
      <c r="EZ610" s="189"/>
      <c r="FA610" s="189"/>
      <c r="FB610" s="189"/>
      <c r="FC610" s="189"/>
      <c r="FD610" s="189"/>
      <c r="FE610" s="189"/>
      <c r="FF610" s="189"/>
      <c r="FG610" s="189"/>
      <c r="FH610" s="189"/>
      <c r="FI610" s="189"/>
      <c r="FJ610" s="189"/>
      <c r="FK610" s="189"/>
      <c r="FL610" s="189"/>
      <c r="FM610" s="189"/>
      <c r="FN610" s="189"/>
      <c r="FO610" s="189"/>
      <c r="FP610" s="189"/>
      <c r="FQ610" s="189"/>
      <c r="FR610" s="189"/>
      <c r="FS610" s="189"/>
      <c r="FT610" s="189"/>
      <c r="FU610" s="189"/>
      <c r="FV610" s="189"/>
      <c r="FW610" s="189"/>
      <c r="FX610" s="189"/>
      <c r="FY610" s="189"/>
      <c r="FZ610" s="189"/>
      <c r="GA610" s="189"/>
      <c r="GB610" s="189"/>
      <c r="GC610" s="189"/>
      <c r="GD610" s="189"/>
      <c r="GE610" s="189"/>
      <c r="GF610" s="189"/>
      <c r="GG610" s="189"/>
      <c r="GH610" s="189"/>
      <c r="GI610" s="189"/>
      <c r="GJ610" s="189"/>
      <c r="GK610" s="189"/>
      <c r="GL610" s="189"/>
      <c r="GM610" s="189"/>
      <c r="GN610" s="189"/>
      <c r="GO610" s="189"/>
      <c r="GP610" s="189"/>
      <c r="GQ610" s="189"/>
      <c r="GR610" s="189"/>
      <c r="GS610" s="189"/>
      <c r="GT610" s="189"/>
      <c r="GU610" s="189"/>
      <c r="GV610" s="189"/>
      <c r="GW610" s="189"/>
      <c r="GX610" s="189"/>
      <c r="GY610" s="189"/>
      <c r="GZ610" s="189"/>
      <c r="HA610" s="189"/>
      <c r="HB610" s="189"/>
      <c r="HC610" s="189"/>
      <c r="HD610" s="189"/>
      <c r="HE610" s="189"/>
      <c r="HF610" s="189"/>
      <c r="HG610" s="189"/>
      <c r="HH610" s="189"/>
      <c r="HI610" s="189"/>
      <c r="HJ610" s="189"/>
      <c r="HK610" s="189"/>
      <c r="HL610" s="189"/>
      <c r="HM610" s="189"/>
      <c r="HN610" s="189"/>
      <c r="HO610" s="189"/>
      <c r="HP610" s="189"/>
      <c r="HQ610" s="189"/>
      <c r="HR610" s="189"/>
      <c r="HS610" s="189"/>
      <c r="HT610" s="189"/>
      <c r="HU610" s="189"/>
      <c r="HV610" s="189"/>
      <c r="HW610" s="189"/>
      <c r="HX610" s="189"/>
      <c r="HY610" s="189"/>
      <c r="HZ610" s="189"/>
      <c r="IA610" s="189"/>
      <c r="IB610" s="189"/>
      <c r="IC610" s="189"/>
      <c r="ID610" s="189"/>
      <c r="IE610" s="189"/>
      <c r="IF610" s="189"/>
      <c r="IG610" s="189"/>
      <c r="IH610" s="189"/>
      <c r="II610" s="189"/>
      <c r="IJ610" s="189"/>
      <c r="IK610" s="189"/>
      <c r="IL610" s="189"/>
    </row>
    <row r="611" spans="1:246" s="191" customFormat="1" ht="36.950000000000003" customHeight="1">
      <c r="A611" s="122" t="s">
        <v>227</v>
      </c>
      <c r="B611" s="119" t="s">
        <v>317</v>
      </c>
      <c r="C611" s="118"/>
      <c r="D611" s="123"/>
      <c r="E611" s="123">
        <v>462.5</v>
      </c>
      <c r="F611" s="93">
        <f t="shared" si="33"/>
        <v>462.5</v>
      </c>
      <c r="G611" s="123"/>
      <c r="H611" s="93">
        <f t="shared" si="32"/>
        <v>462.5</v>
      </c>
      <c r="I611" s="211" t="s">
        <v>1105</v>
      </c>
    </row>
    <row r="612" spans="1:246" s="191" customFormat="1" ht="27.95" customHeight="1">
      <c r="A612" s="550" t="s">
        <v>139</v>
      </c>
      <c r="B612" s="93" t="s">
        <v>81</v>
      </c>
      <c r="C612" s="118">
        <f>C613+C614+C622+C631</f>
        <v>1328.15</v>
      </c>
      <c r="D612" s="118">
        <f>D613+D614+D622+D631</f>
        <v>262.02334000000002</v>
      </c>
      <c r="E612" s="118">
        <f>E613+E614+E622+E631</f>
        <v>9443.65</v>
      </c>
      <c r="F612" s="118">
        <f>F613+F614+F622+F631</f>
        <v>11033.823340000001</v>
      </c>
      <c r="G612" s="118">
        <f>G613+G614+G622+G631</f>
        <v>321.64569999999998</v>
      </c>
      <c r="H612" s="93">
        <f t="shared" si="32"/>
        <v>11355.46904</v>
      </c>
      <c r="I612" s="210"/>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c r="BU612" s="189"/>
      <c r="BV612" s="189"/>
      <c r="BW612" s="189"/>
      <c r="BX612" s="189"/>
      <c r="BY612" s="189"/>
      <c r="BZ612" s="189"/>
      <c r="CA612" s="189"/>
      <c r="CB612" s="189"/>
      <c r="CC612" s="189"/>
      <c r="CD612" s="189"/>
      <c r="CE612" s="189"/>
      <c r="CF612" s="189"/>
      <c r="CG612" s="189"/>
      <c r="CH612" s="189"/>
      <c r="CI612" s="189"/>
      <c r="CJ612" s="189"/>
      <c r="CK612" s="189"/>
      <c r="CL612" s="189"/>
      <c r="CM612" s="189"/>
      <c r="CN612" s="189"/>
      <c r="CO612" s="189"/>
      <c r="CP612" s="189"/>
      <c r="CQ612" s="189"/>
      <c r="CR612" s="189"/>
      <c r="CS612" s="189"/>
      <c r="CT612" s="189"/>
      <c r="CU612" s="189"/>
      <c r="CV612" s="189"/>
      <c r="CW612" s="189"/>
      <c r="CX612" s="189"/>
      <c r="CY612" s="189"/>
      <c r="CZ612" s="189"/>
      <c r="DA612" s="189"/>
      <c r="DB612" s="189"/>
      <c r="DC612" s="189"/>
      <c r="DD612" s="189"/>
      <c r="DE612" s="189"/>
      <c r="DF612" s="189"/>
      <c r="DG612" s="189"/>
      <c r="DH612" s="189"/>
      <c r="DI612" s="189"/>
      <c r="DJ612" s="189"/>
      <c r="DK612" s="189"/>
      <c r="DL612" s="189"/>
      <c r="DM612" s="189"/>
      <c r="DN612" s="189"/>
      <c r="DO612" s="189"/>
      <c r="DP612" s="189"/>
      <c r="DQ612" s="189"/>
      <c r="DR612" s="189"/>
      <c r="DS612" s="189"/>
      <c r="DT612" s="189"/>
      <c r="DU612" s="189"/>
      <c r="DV612" s="189"/>
      <c r="DW612" s="189"/>
      <c r="DX612" s="189"/>
      <c r="DY612" s="189"/>
      <c r="DZ612" s="189"/>
      <c r="EA612" s="189"/>
      <c r="EB612" s="189"/>
      <c r="EC612" s="189"/>
      <c r="ED612" s="189"/>
      <c r="EE612" s="189"/>
      <c r="EF612" s="189"/>
      <c r="EG612" s="189"/>
      <c r="EH612" s="189"/>
      <c r="EI612" s="189"/>
      <c r="EJ612" s="189"/>
      <c r="EK612" s="189"/>
      <c r="EL612" s="189"/>
      <c r="EM612" s="189"/>
      <c r="EN612" s="189"/>
      <c r="EO612" s="189"/>
      <c r="EP612" s="189"/>
      <c r="EQ612" s="189"/>
      <c r="ER612" s="189"/>
      <c r="ES612" s="189"/>
      <c r="ET612" s="189"/>
      <c r="EU612" s="189"/>
      <c r="EV612" s="189"/>
      <c r="EW612" s="189"/>
      <c r="EX612" s="189"/>
      <c r="EY612" s="189"/>
      <c r="EZ612" s="189"/>
      <c r="FA612" s="189"/>
      <c r="FB612" s="189"/>
      <c r="FC612" s="189"/>
      <c r="FD612" s="189"/>
      <c r="FE612" s="189"/>
      <c r="FF612" s="189"/>
      <c r="FG612" s="189"/>
      <c r="FH612" s="189"/>
      <c r="FI612" s="189"/>
      <c r="FJ612" s="189"/>
      <c r="FK612" s="189"/>
      <c r="FL612" s="189"/>
      <c r="FM612" s="189"/>
      <c r="FN612" s="189"/>
      <c r="FO612" s="189"/>
      <c r="FP612" s="189"/>
      <c r="FQ612" s="189"/>
      <c r="FR612" s="189"/>
      <c r="FS612" s="189"/>
      <c r="FT612" s="189"/>
      <c r="FU612" s="189"/>
      <c r="FV612" s="189"/>
      <c r="FW612" s="189"/>
      <c r="FX612" s="189"/>
      <c r="FY612" s="189"/>
      <c r="FZ612" s="189"/>
      <c r="GA612" s="189"/>
      <c r="GB612" s="189"/>
      <c r="GC612" s="189"/>
      <c r="GD612" s="189"/>
      <c r="GE612" s="189"/>
      <c r="GF612" s="189"/>
      <c r="GG612" s="189"/>
      <c r="GH612" s="189"/>
      <c r="GI612" s="189"/>
      <c r="GJ612" s="189"/>
      <c r="GK612" s="189"/>
      <c r="GL612" s="189"/>
      <c r="GM612" s="189"/>
      <c r="GN612" s="189"/>
      <c r="GO612" s="189"/>
      <c r="GP612" s="189"/>
      <c r="GQ612" s="189"/>
      <c r="GR612" s="189"/>
      <c r="GS612" s="189"/>
      <c r="GT612" s="189"/>
      <c r="GU612" s="189"/>
      <c r="GV612" s="189"/>
      <c r="GW612" s="189"/>
      <c r="GX612" s="189"/>
      <c r="GY612" s="189"/>
      <c r="GZ612" s="189"/>
      <c r="HA612" s="189"/>
      <c r="HB612" s="189"/>
      <c r="HC612" s="189"/>
      <c r="HD612" s="189"/>
      <c r="HE612" s="189"/>
      <c r="HF612" s="189"/>
      <c r="HG612" s="189"/>
      <c r="HH612" s="189"/>
      <c r="HI612" s="189"/>
      <c r="HJ612" s="189"/>
      <c r="HK612" s="189"/>
      <c r="HL612" s="189"/>
      <c r="HM612" s="189"/>
      <c r="HN612" s="189"/>
      <c r="HO612" s="189"/>
      <c r="HP612" s="189"/>
      <c r="HQ612" s="189"/>
      <c r="HR612" s="189"/>
      <c r="HS612" s="189"/>
      <c r="HT612" s="189"/>
      <c r="HU612" s="189"/>
      <c r="HV612" s="189"/>
      <c r="HW612" s="189"/>
      <c r="HX612" s="189"/>
      <c r="HY612" s="189"/>
      <c r="HZ612" s="189"/>
      <c r="IA612" s="189"/>
      <c r="IB612" s="189"/>
      <c r="IC612" s="189"/>
      <c r="ID612" s="189"/>
      <c r="IE612" s="189"/>
      <c r="IF612" s="189"/>
      <c r="IG612" s="189"/>
      <c r="IH612" s="189"/>
      <c r="II612" s="189"/>
      <c r="IJ612" s="189"/>
      <c r="IK612" s="189"/>
      <c r="IL612" s="189"/>
    </row>
    <row r="613" spans="1:246" s="191" customFormat="1" ht="42" customHeight="1">
      <c r="A613" s="550"/>
      <c r="B613" s="120" t="s">
        <v>253</v>
      </c>
      <c r="C613" s="118">
        <v>380.49</v>
      </c>
      <c r="D613" s="123">
        <v>149.70334</v>
      </c>
      <c r="E613" s="123"/>
      <c r="F613" s="93">
        <f t="shared" ref="F613:F631" si="34">C613+D613+E613</f>
        <v>530.19334000000003</v>
      </c>
      <c r="G613" s="123"/>
      <c r="H613" s="93">
        <f t="shared" si="32"/>
        <v>530.19334000000003</v>
      </c>
      <c r="I613" s="211" t="s">
        <v>1106</v>
      </c>
    </row>
    <row r="614" spans="1:246" s="191" customFormat="1" ht="18.75" customHeight="1">
      <c r="A614" s="550"/>
      <c r="B614" s="120" t="s">
        <v>783</v>
      </c>
      <c r="C614" s="118">
        <f>C615+C616+C617</f>
        <v>74.36</v>
      </c>
      <c r="D614" s="123"/>
      <c r="E614" s="123"/>
      <c r="F614" s="93">
        <f t="shared" si="34"/>
        <v>74.36</v>
      </c>
      <c r="G614" s="123"/>
      <c r="H614" s="93">
        <f t="shared" si="32"/>
        <v>74.36</v>
      </c>
      <c r="I614" s="210"/>
    </row>
    <row r="615" spans="1:246" s="191" customFormat="1" ht="30" customHeight="1">
      <c r="A615" s="550"/>
      <c r="B615" s="119" t="s">
        <v>256</v>
      </c>
      <c r="C615" s="118">
        <v>28.8</v>
      </c>
      <c r="D615" s="123"/>
      <c r="E615" s="123"/>
      <c r="F615" s="93">
        <f t="shared" si="34"/>
        <v>28.8</v>
      </c>
      <c r="G615" s="123"/>
      <c r="H615" s="93">
        <f t="shared" si="32"/>
        <v>28.8</v>
      </c>
      <c r="I615" s="210"/>
    </row>
    <row r="616" spans="1:246" s="191" customFormat="1" ht="30" customHeight="1">
      <c r="A616" s="550"/>
      <c r="B616" s="119" t="s">
        <v>257</v>
      </c>
      <c r="C616" s="118">
        <v>10.56</v>
      </c>
      <c r="D616" s="123"/>
      <c r="E616" s="123"/>
      <c r="F616" s="93">
        <f t="shared" si="34"/>
        <v>10.56</v>
      </c>
      <c r="G616" s="123"/>
      <c r="H616" s="93">
        <f t="shared" si="32"/>
        <v>10.56</v>
      </c>
      <c r="I616" s="210"/>
    </row>
    <row r="617" spans="1:246" s="191" customFormat="1" ht="30" customHeight="1">
      <c r="A617" s="550"/>
      <c r="B617" s="119" t="s">
        <v>784</v>
      </c>
      <c r="C617" s="122">
        <f>SUM(C618:C621)</f>
        <v>35</v>
      </c>
      <c r="D617" s="123"/>
      <c r="E617" s="123"/>
      <c r="F617" s="93">
        <f t="shared" si="34"/>
        <v>35</v>
      </c>
      <c r="G617" s="123"/>
      <c r="H617" s="93">
        <f t="shared" si="32"/>
        <v>35</v>
      </c>
      <c r="I617" s="210"/>
    </row>
    <row r="618" spans="1:246" s="191" customFormat="1" ht="30" customHeight="1">
      <c r="A618" s="550"/>
      <c r="B618" s="134" t="s">
        <v>1107</v>
      </c>
      <c r="C618" s="122">
        <v>15</v>
      </c>
      <c r="D618" s="123"/>
      <c r="E618" s="123"/>
      <c r="F618" s="93">
        <f t="shared" si="34"/>
        <v>15</v>
      </c>
      <c r="G618" s="123"/>
      <c r="H618" s="93">
        <f t="shared" si="32"/>
        <v>15</v>
      </c>
      <c r="I618" s="210"/>
    </row>
    <row r="619" spans="1:246" s="191" customFormat="1" ht="30" customHeight="1">
      <c r="A619" s="550"/>
      <c r="B619" s="120" t="s">
        <v>1108</v>
      </c>
      <c r="C619" s="118">
        <v>6</v>
      </c>
      <c r="D619" s="123"/>
      <c r="E619" s="123"/>
      <c r="F619" s="93">
        <f t="shared" si="34"/>
        <v>6</v>
      </c>
      <c r="G619" s="123"/>
      <c r="H619" s="93">
        <f t="shared" si="32"/>
        <v>6</v>
      </c>
      <c r="I619" s="210"/>
    </row>
    <row r="620" spans="1:246" s="191" customFormat="1" ht="30" customHeight="1">
      <c r="A620" s="550"/>
      <c r="B620" s="120" t="s">
        <v>1109</v>
      </c>
      <c r="C620" s="118">
        <v>6</v>
      </c>
      <c r="D620" s="123"/>
      <c r="E620" s="123"/>
      <c r="F620" s="93">
        <f t="shared" si="34"/>
        <v>6</v>
      </c>
      <c r="G620" s="123"/>
      <c r="H620" s="93">
        <f t="shared" si="32"/>
        <v>6</v>
      </c>
      <c r="I620" s="210"/>
    </row>
    <row r="621" spans="1:246" s="191" customFormat="1" ht="30" customHeight="1">
      <c r="A621" s="550"/>
      <c r="B621" s="120" t="s">
        <v>1110</v>
      </c>
      <c r="C621" s="118">
        <v>8</v>
      </c>
      <c r="D621" s="123"/>
      <c r="E621" s="123"/>
      <c r="F621" s="93">
        <f t="shared" si="34"/>
        <v>8</v>
      </c>
      <c r="G621" s="123"/>
      <c r="H621" s="93">
        <f t="shared" si="32"/>
        <v>8</v>
      </c>
      <c r="I621" s="210"/>
    </row>
    <row r="622" spans="1:246" s="191" customFormat="1" ht="30.95" customHeight="1">
      <c r="A622" s="551" t="s">
        <v>139</v>
      </c>
      <c r="B622" s="119" t="s">
        <v>258</v>
      </c>
      <c r="C622" s="118">
        <f>SUM(C623:C630)</f>
        <v>873.3</v>
      </c>
      <c r="D622" s="118">
        <f>SUM(D623:D630)</f>
        <v>112.32</v>
      </c>
      <c r="E622" s="118">
        <f>SUM(E623:E630)</f>
        <v>0</v>
      </c>
      <c r="F622" s="93">
        <f t="shared" si="34"/>
        <v>985.62</v>
      </c>
      <c r="G622" s="118">
        <f>SUM(G623:G630)</f>
        <v>321.64569999999998</v>
      </c>
      <c r="H622" s="93">
        <f t="shared" si="32"/>
        <v>1307.2656999999999</v>
      </c>
      <c r="I622" s="210"/>
    </row>
    <row r="623" spans="1:246" s="191" customFormat="1" ht="27.95" customHeight="1">
      <c r="A623" s="552"/>
      <c r="B623" s="119" t="s">
        <v>1111</v>
      </c>
      <c r="C623" s="118">
        <v>617</v>
      </c>
      <c r="D623" s="123"/>
      <c r="E623" s="123"/>
      <c r="F623" s="93">
        <f t="shared" si="34"/>
        <v>617</v>
      </c>
      <c r="G623" s="123"/>
      <c r="H623" s="93">
        <f t="shared" si="32"/>
        <v>617</v>
      </c>
      <c r="I623" s="210"/>
    </row>
    <row r="624" spans="1:246" s="191" customFormat="1" ht="33" customHeight="1">
      <c r="A624" s="552"/>
      <c r="B624" s="119" t="s">
        <v>1112</v>
      </c>
      <c r="C624" s="118">
        <v>100</v>
      </c>
      <c r="D624" s="123"/>
      <c r="E624" s="123"/>
      <c r="F624" s="93">
        <f t="shared" si="34"/>
        <v>100</v>
      </c>
      <c r="G624" s="123"/>
      <c r="H624" s="93">
        <f t="shared" si="32"/>
        <v>100</v>
      </c>
      <c r="I624" s="210"/>
    </row>
    <row r="625" spans="1:246" s="191" customFormat="1" ht="30" customHeight="1">
      <c r="A625" s="552"/>
      <c r="B625" s="119" t="s">
        <v>1113</v>
      </c>
      <c r="C625" s="118">
        <v>1.3</v>
      </c>
      <c r="D625" s="123"/>
      <c r="E625" s="123"/>
      <c r="F625" s="93">
        <f t="shared" si="34"/>
        <v>1.3</v>
      </c>
      <c r="G625" s="123"/>
      <c r="H625" s="93">
        <f t="shared" si="32"/>
        <v>1.3</v>
      </c>
      <c r="I625" s="210"/>
    </row>
    <row r="626" spans="1:246" s="191" customFormat="1" ht="21" customHeight="1">
      <c r="A626" s="552"/>
      <c r="B626" s="119" t="s">
        <v>1114</v>
      </c>
      <c r="C626" s="118">
        <v>155</v>
      </c>
      <c r="D626" s="123"/>
      <c r="E626" s="123"/>
      <c r="F626" s="93">
        <f t="shared" si="34"/>
        <v>155</v>
      </c>
      <c r="G626" s="123"/>
      <c r="H626" s="93">
        <f t="shared" si="32"/>
        <v>155</v>
      </c>
      <c r="I626" s="210"/>
    </row>
    <row r="627" spans="1:246" s="191" customFormat="1" ht="21.95" customHeight="1">
      <c r="A627" s="552"/>
      <c r="B627" s="120" t="s">
        <v>377</v>
      </c>
      <c r="C627" s="118"/>
      <c r="D627" s="204">
        <f>82.32+30</f>
        <v>112.32</v>
      </c>
      <c r="E627" s="123"/>
      <c r="F627" s="93">
        <f t="shared" si="34"/>
        <v>112.32</v>
      </c>
      <c r="G627" s="123"/>
      <c r="H627" s="93">
        <f t="shared" si="32"/>
        <v>112.32</v>
      </c>
      <c r="I627" s="211" t="s">
        <v>842</v>
      </c>
    </row>
    <row r="628" spans="1:246" s="191" customFormat="1" ht="28.5" customHeight="1">
      <c r="A628" s="552"/>
      <c r="B628" s="120" t="s">
        <v>820</v>
      </c>
      <c r="C628" s="118"/>
      <c r="D628" s="123"/>
      <c r="E628" s="123"/>
      <c r="F628" s="93">
        <f t="shared" si="34"/>
        <v>0</v>
      </c>
      <c r="G628" s="204">
        <v>23.04</v>
      </c>
      <c r="H628" s="93">
        <f t="shared" si="32"/>
        <v>23.04</v>
      </c>
      <c r="I628" s="211" t="s">
        <v>796</v>
      </c>
    </row>
    <row r="629" spans="1:246" s="191" customFormat="1" ht="28.5" customHeight="1">
      <c r="A629" s="553"/>
      <c r="B629" s="120" t="s">
        <v>1004</v>
      </c>
      <c r="C629" s="118"/>
      <c r="D629" s="123"/>
      <c r="E629" s="123"/>
      <c r="F629" s="93">
        <f t="shared" si="34"/>
        <v>0</v>
      </c>
      <c r="G629" s="204">
        <v>9.6057000000000006</v>
      </c>
      <c r="H629" s="93">
        <f t="shared" si="32"/>
        <v>9.6057000000000006</v>
      </c>
      <c r="I629" s="210"/>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c r="BU629" s="189"/>
      <c r="BV629" s="189"/>
      <c r="BW629" s="189"/>
      <c r="BX629" s="189"/>
      <c r="BY629" s="189"/>
      <c r="BZ629" s="189"/>
      <c r="CA629" s="189"/>
      <c r="CB629" s="189"/>
      <c r="CC629" s="189"/>
      <c r="CD629" s="189"/>
      <c r="CE629" s="189"/>
      <c r="CF629" s="189"/>
      <c r="CG629" s="189"/>
      <c r="CH629" s="189"/>
      <c r="CI629" s="189"/>
      <c r="CJ629" s="189"/>
      <c r="CK629" s="189"/>
      <c r="CL629" s="189"/>
      <c r="CM629" s="189"/>
      <c r="CN629" s="189"/>
      <c r="CO629" s="189"/>
      <c r="CP629" s="189"/>
      <c r="CQ629" s="189"/>
      <c r="CR629" s="189"/>
      <c r="CS629" s="189"/>
      <c r="CT629" s="189"/>
      <c r="CU629" s="189"/>
      <c r="CV629" s="189"/>
      <c r="CW629" s="189"/>
      <c r="CX629" s="189"/>
      <c r="CY629" s="189"/>
      <c r="CZ629" s="189"/>
      <c r="DA629" s="189"/>
      <c r="DB629" s="189"/>
      <c r="DC629" s="189"/>
      <c r="DD629" s="189"/>
      <c r="DE629" s="189"/>
      <c r="DF629" s="189"/>
      <c r="DG629" s="189"/>
      <c r="DH629" s="189"/>
      <c r="DI629" s="189"/>
      <c r="DJ629" s="189"/>
      <c r="DK629" s="189"/>
      <c r="DL629" s="189"/>
      <c r="DM629" s="189"/>
      <c r="DN629" s="189"/>
      <c r="DO629" s="189"/>
      <c r="DP629" s="189"/>
      <c r="DQ629" s="189"/>
      <c r="DR629" s="189"/>
      <c r="DS629" s="189"/>
      <c r="DT629" s="189"/>
      <c r="DU629" s="189"/>
      <c r="DV629" s="189"/>
      <c r="DW629" s="189"/>
      <c r="DX629" s="189"/>
      <c r="DY629" s="189"/>
      <c r="DZ629" s="189"/>
      <c r="EA629" s="189"/>
      <c r="EB629" s="189"/>
      <c r="EC629" s="189"/>
      <c r="ED629" s="189"/>
      <c r="EE629" s="189"/>
      <c r="EF629" s="189"/>
      <c r="EG629" s="189"/>
      <c r="EH629" s="189"/>
      <c r="EI629" s="189"/>
      <c r="EJ629" s="189"/>
      <c r="EK629" s="189"/>
      <c r="EL629" s="189"/>
      <c r="EM629" s="189"/>
      <c r="EN629" s="189"/>
      <c r="EO629" s="189"/>
      <c r="EP629" s="189"/>
      <c r="EQ629" s="189"/>
      <c r="ER629" s="189"/>
      <c r="ES629" s="189"/>
      <c r="ET629" s="189"/>
      <c r="EU629" s="189"/>
      <c r="EV629" s="189"/>
      <c r="EW629" s="189"/>
      <c r="EX629" s="189"/>
      <c r="EY629" s="189"/>
      <c r="EZ629" s="189"/>
      <c r="FA629" s="189"/>
      <c r="FB629" s="189"/>
      <c r="FC629" s="189"/>
      <c r="FD629" s="189"/>
      <c r="FE629" s="189"/>
      <c r="FF629" s="189"/>
      <c r="FG629" s="189"/>
      <c r="FH629" s="189"/>
      <c r="FI629" s="189"/>
      <c r="FJ629" s="189"/>
      <c r="FK629" s="189"/>
      <c r="FL629" s="189"/>
      <c r="FM629" s="189"/>
      <c r="FN629" s="189"/>
      <c r="FO629" s="189"/>
      <c r="FP629" s="189"/>
      <c r="FQ629" s="189"/>
      <c r="FR629" s="189"/>
      <c r="FS629" s="189"/>
      <c r="FT629" s="189"/>
      <c r="FU629" s="189"/>
      <c r="FV629" s="189"/>
      <c r="FW629" s="189"/>
      <c r="FX629" s="189"/>
      <c r="FY629" s="189"/>
      <c r="FZ629" s="189"/>
      <c r="GA629" s="189"/>
      <c r="GB629" s="189"/>
      <c r="GC629" s="189"/>
      <c r="GD629" s="189"/>
      <c r="GE629" s="189"/>
      <c r="GF629" s="189"/>
      <c r="GG629" s="189"/>
      <c r="GH629" s="189"/>
      <c r="GI629" s="189"/>
      <c r="GJ629" s="189"/>
      <c r="GK629" s="189"/>
      <c r="GL629" s="189"/>
      <c r="GM629" s="189"/>
      <c r="GN629" s="189"/>
      <c r="GO629" s="189"/>
      <c r="GP629" s="189"/>
      <c r="GQ629" s="189"/>
      <c r="GR629" s="189"/>
      <c r="GS629" s="189"/>
      <c r="GT629" s="189"/>
      <c r="GU629" s="189"/>
      <c r="GV629" s="189"/>
      <c r="GW629" s="189"/>
      <c r="GX629" s="189"/>
      <c r="GY629" s="189"/>
      <c r="GZ629" s="189"/>
      <c r="HA629" s="189"/>
      <c r="HB629" s="189"/>
      <c r="HC629" s="189"/>
      <c r="HD629" s="189"/>
      <c r="HE629" s="189"/>
      <c r="HF629" s="189"/>
      <c r="HG629" s="189"/>
      <c r="HH629" s="189"/>
      <c r="HI629" s="189"/>
      <c r="HJ629" s="189"/>
      <c r="HK629" s="189"/>
      <c r="HL629" s="189"/>
      <c r="HM629" s="189"/>
      <c r="HN629" s="189"/>
      <c r="HO629" s="189"/>
      <c r="HP629" s="189"/>
      <c r="HQ629" s="189"/>
      <c r="HR629" s="189"/>
      <c r="HS629" s="189"/>
      <c r="HT629" s="189"/>
      <c r="HU629" s="189"/>
      <c r="HV629" s="189"/>
      <c r="HW629" s="189"/>
      <c r="HX629" s="189"/>
      <c r="HY629" s="189"/>
      <c r="HZ629" s="189"/>
      <c r="IA629" s="189"/>
      <c r="IB629" s="189"/>
      <c r="IC629" s="189"/>
      <c r="ID629" s="189"/>
      <c r="IE629" s="189"/>
      <c r="IF629" s="189"/>
      <c r="IG629" s="189"/>
      <c r="IH629" s="189"/>
      <c r="II629" s="189"/>
      <c r="IJ629" s="189"/>
      <c r="IK629" s="189"/>
      <c r="IL629" s="189"/>
    </row>
    <row r="630" spans="1:246" s="191" customFormat="1" ht="28.5" customHeight="1">
      <c r="A630" s="553"/>
      <c r="B630" s="120" t="s">
        <v>613</v>
      </c>
      <c r="C630" s="118"/>
      <c r="D630" s="123"/>
      <c r="E630" s="123"/>
      <c r="F630" s="93">
        <f t="shared" si="34"/>
        <v>0</v>
      </c>
      <c r="G630" s="123">
        <v>289</v>
      </c>
      <c r="H630" s="93">
        <f t="shared" si="32"/>
        <v>289</v>
      </c>
      <c r="I630" s="211" t="s">
        <v>1115</v>
      </c>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c r="BU630" s="189"/>
      <c r="BV630" s="189"/>
      <c r="BW630" s="189"/>
      <c r="BX630" s="189"/>
      <c r="BY630" s="189"/>
      <c r="BZ630" s="189"/>
      <c r="CA630" s="189"/>
      <c r="CB630" s="189"/>
      <c r="CC630" s="189"/>
      <c r="CD630" s="189"/>
      <c r="CE630" s="189"/>
      <c r="CF630" s="189"/>
      <c r="CG630" s="189"/>
      <c r="CH630" s="189"/>
      <c r="CI630" s="189"/>
      <c r="CJ630" s="189"/>
      <c r="CK630" s="189"/>
      <c r="CL630" s="189"/>
      <c r="CM630" s="189"/>
      <c r="CN630" s="189"/>
      <c r="CO630" s="189"/>
      <c r="CP630" s="189"/>
      <c r="CQ630" s="189"/>
      <c r="CR630" s="189"/>
      <c r="CS630" s="189"/>
      <c r="CT630" s="189"/>
      <c r="CU630" s="189"/>
      <c r="CV630" s="189"/>
      <c r="CW630" s="189"/>
      <c r="CX630" s="189"/>
      <c r="CY630" s="189"/>
      <c r="CZ630" s="189"/>
      <c r="DA630" s="189"/>
      <c r="DB630" s="189"/>
      <c r="DC630" s="189"/>
      <c r="DD630" s="189"/>
      <c r="DE630" s="189"/>
      <c r="DF630" s="189"/>
      <c r="DG630" s="189"/>
      <c r="DH630" s="189"/>
      <c r="DI630" s="189"/>
      <c r="DJ630" s="189"/>
      <c r="DK630" s="189"/>
      <c r="DL630" s="189"/>
      <c r="DM630" s="189"/>
      <c r="DN630" s="189"/>
      <c r="DO630" s="189"/>
      <c r="DP630" s="189"/>
      <c r="DQ630" s="189"/>
      <c r="DR630" s="189"/>
      <c r="DS630" s="189"/>
      <c r="DT630" s="189"/>
      <c r="DU630" s="189"/>
      <c r="DV630" s="189"/>
      <c r="DW630" s="189"/>
      <c r="DX630" s="189"/>
      <c r="DY630" s="189"/>
      <c r="DZ630" s="189"/>
      <c r="EA630" s="189"/>
      <c r="EB630" s="189"/>
      <c r="EC630" s="189"/>
      <c r="ED630" s="189"/>
      <c r="EE630" s="189"/>
      <c r="EF630" s="189"/>
      <c r="EG630" s="189"/>
      <c r="EH630" s="189"/>
      <c r="EI630" s="189"/>
      <c r="EJ630" s="189"/>
      <c r="EK630" s="189"/>
      <c r="EL630" s="189"/>
      <c r="EM630" s="189"/>
      <c r="EN630" s="189"/>
      <c r="EO630" s="189"/>
      <c r="EP630" s="189"/>
      <c r="EQ630" s="189"/>
      <c r="ER630" s="189"/>
      <c r="ES630" s="189"/>
      <c r="ET630" s="189"/>
      <c r="EU630" s="189"/>
      <c r="EV630" s="189"/>
      <c r="EW630" s="189"/>
      <c r="EX630" s="189"/>
      <c r="EY630" s="189"/>
      <c r="EZ630" s="189"/>
      <c r="FA630" s="189"/>
      <c r="FB630" s="189"/>
      <c r="FC630" s="189"/>
      <c r="FD630" s="189"/>
      <c r="FE630" s="189"/>
      <c r="FF630" s="189"/>
      <c r="FG630" s="189"/>
      <c r="FH630" s="189"/>
      <c r="FI630" s="189"/>
      <c r="FJ630" s="189"/>
      <c r="FK630" s="189"/>
      <c r="FL630" s="189"/>
      <c r="FM630" s="189"/>
      <c r="FN630" s="189"/>
      <c r="FO630" s="189"/>
      <c r="FP630" s="189"/>
      <c r="FQ630" s="189"/>
      <c r="FR630" s="189"/>
      <c r="FS630" s="189"/>
      <c r="FT630" s="189"/>
      <c r="FU630" s="189"/>
      <c r="FV630" s="189"/>
      <c r="FW630" s="189"/>
      <c r="FX630" s="189"/>
      <c r="FY630" s="189"/>
      <c r="FZ630" s="189"/>
      <c r="GA630" s="189"/>
      <c r="GB630" s="189"/>
      <c r="GC630" s="189"/>
      <c r="GD630" s="189"/>
      <c r="GE630" s="189"/>
      <c r="GF630" s="189"/>
      <c r="GG630" s="189"/>
      <c r="GH630" s="189"/>
      <c r="GI630" s="189"/>
      <c r="GJ630" s="189"/>
      <c r="GK630" s="189"/>
      <c r="GL630" s="189"/>
      <c r="GM630" s="189"/>
      <c r="GN630" s="189"/>
      <c r="GO630" s="189"/>
      <c r="GP630" s="189"/>
      <c r="GQ630" s="189"/>
      <c r="GR630" s="189"/>
      <c r="GS630" s="189"/>
      <c r="GT630" s="189"/>
      <c r="GU630" s="189"/>
      <c r="GV630" s="189"/>
      <c r="GW630" s="189"/>
      <c r="GX630" s="189"/>
      <c r="GY630" s="189"/>
      <c r="GZ630" s="189"/>
      <c r="HA630" s="189"/>
      <c r="HB630" s="189"/>
      <c r="HC630" s="189"/>
      <c r="HD630" s="189"/>
      <c r="HE630" s="189"/>
      <c r="HF630" s="189"/>
      <c r="HG630" s="189"/>
      <c r="HH630" s="189"/>
      <c r="HI630" s="189"/>
      <c r="HJ630" s="189"/>
      <c r="HK630" s="189"/>
      <c r="HL630" s="189"/>
      <c r="HM630" s="189"/>
      <c r="HN630" s="189"/>
      <c r="HO630" s="189"/>
      <c r="HP630" s="189"/>
      <c r="HQ630" s="189"/>
      <c r="HR630" s="189"/>
      <c r="HS630" s="189"/>
      <c r="HT630" s="189"/>
      <c r="HU630" s="189"/>
      <c r="HV630" s="189"/>
      <c r="HW630" s="189"/>
      <c r="HX630" s="189"/>
      <c r="HY630" s="189"/>
      <c r="HZ630" s="189"/>
      <c r="IA630" s="189"/>
      <c r="IB630" s="189"/>
      <c r="IC630" s="189"/>
      <c r="ID630" s="189"/>
      <c r="IE630" s="189"/>
      <c r="IF630" s="189"/>
      <c r="IG630" s="189"/>
      <c r="IH630" s="189"/>
      <c r="II630" s="189"/>
      <c r="IJ630" s="189"/>
      <c r="IK630" s="189"/>
      <c r="IL630" s="189"/>
    </row>
    <row r="631" spans="1:246" s="191" customFormat="1" ht="30.75" customHeight="1">
      <c r="A631" s="555"/>
      <c r="B631" s="119" t="s">
        <v>317</v>
      </c>
      <c r="C631" s="118"/>
      <c r="D631" s="123"/>
      <c r="E631" s="204">
        <v>9443.65</v>
      </c>
      <c r="F631" s="93">
        <f t="shared" si="34"/>
        <v>9443.65</v>
      </c>
      <c r="G631" s="123"/>
      <c r="H631" s="93">
        <f t="shared" si="32"/>
        <v>9443.65</v>
      </c>
      <c r="I631" s="211"/>
    </row>
    <row r="632" spans="1:246" s="191" customFormat="1" ht="39" customHeight="1">
      <c r="A632" s="550" t="s">
        <v>140</v>
      </c>
      <c r="B632" s="93" t="s">
        <v>81</v>
      </c>
      <c r="C632" s="118">
        <f>C633+C634+C642+C653</f>
        <v>864.89</v>
      </c>
      <c r="D632" s="118">
        <f>D633+D634+D642+D653</f>
        <v>287.05524500000001</v>
      </c>
      <c r="E632" s="118">
        <f>E633+E634+E642+E653</f>
        <v>2188.4699999999998</v>
      </c>
      <c r="F632" s="118">
        <f>F633+F634+F642+F653</f>
        <v>3340.4152450000001</v>
      </c>
      <c r="G632" s="118">
        <f>G633+G634+G642+G653</f>
        <v>1101.67</v>
      </c>
      <c r="H632" s="93">
        <f t="shared" si="32"/>
        <v>4442.0852450000002</v>
      </c>
      <c r="I632" s="210"/>
    </row>
    <row r="633" spans="1:246" s="191" customFormat="1" ht="39" customHeight="1">
      <c r="A633" s="550"/>
      <c r="B633" s="120" t="s">
        <v>253</v>
      </c>
      <c r="C633" s="123">
        <v>515.77</v>
      </c>
      <c r="D633" s="123">
        <v>194.05524500000001</v>
      </c>
      <c r="E633" s="123"/>
      <c r="F633" s="93">
        <f t="shared" ref="F633:F653" si="35">C633+D633+E633</f>
        <v>709.825245</v>
      </c>
      <c r="G633" s="123"/>
      <c r="H633" s="93">
        <f t="shared" si="32"/>
        <v>709.825245</v>
      </c>
      <c r="I633" s="211" t="s">
        <v>1116</v>
      </c>
    </row>
    <row r="634" spans="1:246" s="191" customFormat="1" ht="18.75" customHeight="1">
      <c r="A634" s="550" t="s">
        <v>140</v>
      </c>
      <c r="B634" s="120" t="s">
        <v>783</v>
      </c>
      <c r="C634" s="118">
        <f>SUM(C635:C637)</f>
        <v>74.12</v>
      </c>
      <c r="D634" s="123"/>
      <c r="E634" s="123"/>
      <c r="F634" s="93">
        <f t="shared" si="35"/>
        <v>74.12</v>
      </c>
      <c r="G634" s="123"/>
      <c r="H634" s="93">
        <f t="shared" si="32"/>
        <v>74.12</v>
      </c>
      <c r="I634" s="210"/>
    </row>
    <row r="635" spans="1:246" s="191" customFormat="1" ht="30.95" customHeight="1">
      <c r="A635" s="550"/>
      <c r="B635" s="119" t="s">
        <v>256</v>
      </c>
      <c r="C635" s="118">
        <v>34.799999999999997</v>
      </c>
      <c r="D635" s="123"/>
      <c r="E635" s="123"/>
      <c r="F635" s="93">
        <f t="shared" si="35"/>
        <v>34.799999999999997</v>
      </c>
      <c r="G635" s="123"/>
      <c r="H635" s="93">
        <f t="shared" si="32"/>
        <v>34.799999999999997</v>
      </c>
      <c r="I635" s="210"/>
    </row>
    <row r="636" spans="1:246" s="191" customFormat="1" ht="30.95" customHeight="1">
      <c r="A636" s="550"/>
      <c r="B636" s="119" t="s">
        <v>257</v>
      </c>
      <c r="C636" s="118">
        <v>13.32</v>
      </c>
      <c r="D636" s="123"/>
      <c r="E636" s="123"/>
      <c r="F636" s="93">
        <f t="shared" si="35"/>
        <v>13.32</v>
      </c>
      <c r="G636" s="123"/>
      <c r="H636" s="93">
        <f t="shared" si="32"/>
        <v>13.32</v>
      </c>
      <c r="I636" s="210"/>
    </row>
    <row r="637" spans="1:246" s="191" customFormat="1" ht="30.95" customHeight="1">
      <c r="A637" s="550"/>
      <c r="B637" s="119" t="s">
        <v>784</v>
      </c>
      <c r="C637" s="122">
        <f>SUM(C638:C641)</f>
        <v>26</v>
      </c>
      <c r="D637" s="123"/>
      <c r="E637" s="123"/>
      <c r="F637" s="93">
        <f t="shared" si="35"/>
        <v>26</v>
      </c>
      <c r="G637" s="123"/>
      <c r="H637" s="93">
        <f t="shared" si="32"/>
        <v>26</v>
      </c>
      <c r="I637" s="210"/>
    </row>
    <row r="638" spans="1:246" s="191" customFormat="1" ht="30.95" customHeight="1">
      <c r="A638" s="550"/>
      <c r="B638" s="134" t="s">
        <v>1117</v>
      </c>
      <c r="C638" s="122">
        <v>8</v>
      </c>
      <c r="D638" s="123"/>
      <c r="E638" s="123"/>
      <c r="F638" s="93">
        <f t="shared" si="35"/>
        <v>8</v>
      </c>
      <c r="G638" s="123"/>
      <c r="H638" s="93">
        <f t="shared" si="32"/>
        <v>8</v>
      </c>
      <c r="I638" s="210"/>
    </row>
    <row r="639" spans="1:246" s="191" customFormat="1" ht="30.95" customHeight="1">
      <c r="A639" s="550"/>
      <c r="B639" s="120" t="s">
        <v>1118</v>
      </c>
      <c r="C639" s="118">
        <v>10</v>
      </c>
      <c r="D639" s="123"/>
      <c r="E639" s="123"/>
      <c r="F639" s="93">
        <f t="shared" si="35"/>
        <v>10</v>
      </c>
      <c r="G639" s="123"/>
      <c r="H639" s="93">
        <f t="shared" si="32"/>
        <v>10</v>
      </c>
      <c r="I639" s="210"/>
    </row>
    <row r="640" spans="1:246" s="191" customFormat="1" ht="24.95" customHeight="1">
      <c r="A640" s="550"/>
      <c r="B640" s="120" t="s">
        <v>1119</v>
      </c>
      <c r="C640" s="118">
        <v>4</v>
      </c>
      <c r="D640" s="123"/>
      <c r="E640" s="123"/>
      <c r="F640" s="93">
        <f t="shared" si="35"/>
        <v>4</v>
      </c>
      <c r="G640" s="123"/>
      <c r="H640" s="93">
        <f t="shared" si="32"/>
        <v>4</v>
      </c>
      <c r="I640" s="210"/>
    </row>
    <row r="641" spans="1:246" s="191" customFormat="1" ht="24.95" customHeight="1">
      <c r="A641" s="550"/>
      <c r="B641" s="120" t="s">
        <v>1120</v>
      </c>
      <c r="C641" s="118">
        <v>4</v>
      </c>
      <c r="D641" s="123"/>
      <c r="E641" s="123"/>
      <c r="F641" s="93">
        <f t="shared" si="35"/>
        <v>4</v>
      </c>
      <c r="G641" s="123"/>
      <c r="H641" s="93">
        <f t="shared" si="32"/>
        <v>4</v>
      </c>
      <c r="I641" s="210"/>
    </row>
    <row r="642" spans="1:246" s="191" customFormat="1" ht="24.95" customHeight="1">
      <c r="A642" s="550"/>
      <c r="B642" s="119" t="s">
        <v>258</v>
      </c>
      <c r="C642" s="118">
        <f>SUM(C643:C652)</f>
        <v>275</v>
      </c>
      <c r="D642" s="118">
        <f>SUM(D643:D652)</f>
        <v>93</v>
      </c>
      <c r="E642" s="118">
        <f>SUM(E643:E652)</f>
        <v>0</v>
      </c>
      <c r="F642" s="93">
        <f t="shared" si="35"/>
        <v>368</v>
      </c>
      <c r="G642" s="118">
        <f>SUM(G643:G652)</f>
        <v>1101.67</v>
      </c>
      <c r="H642" s="93">
        <f t="shared" ref="H642:H705" si="36">F642+G642</f>
        <v>1469.67</v>
      </c>
      <c r="I642" s="210"/>
    </row>
    <row r="643" spans="1:246" s="191" customFormat="1" ht="48" customHeight="1">
      <c r="A643" s="550"/>
      <c r="B643" s="120" t="s">
        <v>1121</v>
      </c>
      <c r="C643" s="118">
        <v>60</v>
      </c>
      <c r="D643" s="123"/>
      <c r="E643" s="123"/>
      <c r="F643" s="93">
        <f t="shared" si="35"/>
        <v>60</v>
      </c>
      <c r="G643" s="123"/>
      <c r="H643" s="93">
        <f t="shared" si="36"/>
        <v>60</v>
      </c>
      <c r="I643" s="210"/>
    </row>
    <row r="644" spans="1:246" s="191" customFormat="1" ht="30" customHeight="1">
      <c r="A644" s="551" t="s">
        <v>140</v>
      </c>
      <c r="B644" s="120" t="s">
        <v>1122</v>
      </c>
      <c r="C644" s="118">
        <v>100</v>
      </c>
      <c r="D644" s="123"/>
      <c r="E644" s="123"/>
      <c r="F644" s="93">
        <f t="shared" si="35"/>
        <v>100</v>
      </c>
      <c r="G644" s="123"/>
      <c r="H644" s="93">
        <f t="shared" si="36"/>
        <v>100</v>
      </c>
      <c r="I644" s="210"/>
    </row>
    <row r="645" spans="1:246" s="191" customFormat="1" ht="30" customHeight="1">
      <c r="A645" s="552"/>
      <c r="B645" s="120" t="s">
        <v>1123</v>
      </c>
      <c r="C645" s="118">
        <v>80</v>
      </c>
      <c r="D645" s="123"/>
      <c r="E645" s="123"/>
      <c r="F645" s="93">
        <f t="shared" si="35"/>
        <v>80</v>
      </c>
      <c r="G645" s="123"/>
      <c r="H645" s="93">
        <f t="shared" si="36"/>
        <v>80</v>
      </c>
      <c r="I645" s="210"/>
    </row>
    <row r="646" spans="1:246" s="191" customFormat="1" ht="30" customHeight="1">
      <c r="A646" s="552"/>
      <c r="B646" s="120" t="s">
        <v>1124</v>
      </c>
      <c r="C646" s="118">
        <v>5</v>
      </c>
      <c r="D646" s="123"/>
      <c r="E646" s="123"/>
      <c r="F646" s="93">
        <f t="shared" si="35"/>
        <v>5</v>
      </c>
      <c r="G646" s="123"/>
      <c r="H646" s="93">
        <f t="shared" si="36"/>
        <v>5</v>
      </c>
      <c r="I646" s="210"/>
    </row>
    <row r="647" spans="1:246" s="191" customFormat="1" ht="30" customHeight="1">
      <c r="A647" s="552"/>
      <c r="B647" s="120" t="s">
        <v>1125</v>
      </c>
      <c r="C647" s="118">
        <v>10</v>
      </c>
      <c r="D647" s="123"/>
      <c r="E647" s="123"/>
      <c r="F647" s="93">
        <f t="shared" si="35"/>
        <v>10</v>
      </c>
      <c r="G647" s="123"/>
      <c r="H647" s="93">
        <f t="shared" si="36"/>
        <v>10</v>
      </c>
      <c r="I647" s="210"/>
    </row>
    <row r="648" spans="1:246" s="191" customFormat="1" ht="30" customHeight="1">
      <c r="A648" s="552"/>
      <c r="B648" s="120" t="s">
        <v>1126</v>
      </c>
      <c r="C648" s="118">
        <v>20</v>
      </c>
      <c r="D648" s="123"/>
      <c r="E648" s="123"/>
      <c r="F648" s="93">
        <f t="shared" si="35"/>
        <v>20</v>
      </c>
      <c r="G648" s="123"/>
      <c r="H648" s="93">
        <f t="shared" si="36"/>
        <v>20</v>
      </c>
      <c r="I648" s="210"/>
    </row>
    <row r="649" spans="1:246" s="191" customFormat="1" ht="30" customHeight="1">
      <c r="A649" s="552"/>
      <c r="B649" s="120" t="s">
        <v>294</v>
      </c>
      <c r="C649" s="118"/>
      <c r="D649" s="123">
        <v>93</v>
      </c>
      <c r="E649" s="123"/>
      <c r="F649" s="93">
        <f t="shared" si="35"/>
        <v>93</v>
      </c>
      <c r="G649" s="123"/>
      <c r="H649" s="93">
        <f t="shared" si="36"/>
        <v>93</v>
      </c>
      <c r="I649" s="211" t="s">
        <v>842</v>
      </c>
    </row>
    <row r="650" spans="1:246" s="191" customFormat="1" ht="30" customHeight="1">
      <c r="A650" s="552"/>
      <c r="B650" s="120" t="s">
        <v>1127</v>
      </c>
      <c r="C650" s="118"/>
      <c r="D650" s="123"/>
      <c r="E650" s="123"/>
      <c r="F650" s="93">
        <f t="shared" si="35"/>
        <v>0</v>
      </c>
      <c r="G650" s="123">
        <v>31</v>
      </c>
      <c r="H650" s="93">
        <f t="shared" si="36"/>
        <v>31</v>
      </c>
      <c r="I650" s="211" t="s">
        <v>796</v>
      </c>
    </row>
    <row r="651" spans="1:246" s="191" customFormat="1" ht="29.1" customHeight="1">
      <c r="A651" s="553"/>
      <c r="B651" s="120" t="s">
        <v>1128</v>
      </c>
      <c r="C651" s="118"/>
      <c r="D651" s="123"/>
      <c r="E651" s="123"/>
      <c r="F651" s="93">
        <f t="shared" si="35"/>
        <v>0</v>
      </c>
      <c r="G651" s="123">
        <v>400</v>
      </c>
      <c r="H651" s="93">
        <f t="shared" si="36"/>
        <v>400</v>
      </c>
      <c r="I651" s="211" t="s">
        <v>1129</v>
      </c>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c r="BU651" s="189"/>
      <c r="BV651" s="189"/>
      <c r="BW651" s="189"/>
      <c r="BX651" s="189"/>
      <c r="BY651" s="189"/>
      <c r="BZ651" s="189"/>
      <c r="CA651" s="189"/>
      <c r="CB651" s="189"/>
      <c r="CC651" s="189"/>
      <c r="CD651" s="189"/>
      <c r="CE651" s="189"/>
      <c r="CF651" s="189"/>
      <c r="CG651" s="189"/>
      <c r="CH651" s="189"/>
      <c r="CI651" s="189"/>
      <c r="CJ651" s="189"/>
      <c r="CK651" s="189"/>
      <c r="CL651" s="189"/>
      <c r="CM651" s="189"/>
      <c r="CN651" s="189"/>
      <c r="CO651" s="189"/>
      <c r="CP651" s="189"/>
      <c r="CQ651" s="189"/>
      <c r="CR651" s="189"/>
      <c r="CS651" s="189"/>
      <c r="CT651" s="189"/>
      <c r="CU651" s="189"/>
      <c r="CV651" s="189"/>
      <c r="CW651" s="189"/>
      <c r="CX651" s="189"/>
      <c r="CY651" s="189"/>
      <c r="CZ651" s="189"/>
      <c r="DA651" s="189"/>
      <c r="DB651" s="189"/>
      <c r="DC651" s="189"/>
      <c r="DD651" s="189"/>
      <c r="DE651" s="189"/>
      <c r="DF651" s="189"/>
      <c r="DG651" s="189"/>
      <c r="DH651" s="189"/>
      <c r="DI651" s="189"/>
      <c r="DJ651" s="189"/>
      <c r="DK651" s="189"/>
      <c r="DL651" s="189"/>
      <c r="DM651" s="189"/>
      <c r="DN651" s="189"/>
      <c r="DO651" s="189"/>
      <c r="DP651" s="189"/>
      <c r="DQ651" s="189"/>
      <c r="DR651" s="189"/>
      <c r="DS651" s="189"/>
      <c r="DT651" s="189"/>
      <c r="DU651" s="189"/>
      <c r="DV651" s="189"/>
      <c r="DW651" s="189"/>
      <c r="DX651" s="189"/>
      <c r="DY651" s="189"/>
      <c r="DZ651" s="189"/>
      <c r="EA651" s="189"/>
      <c r="EB651" s="189"/>
      <c r="EC651" s="189"/>
      <c r="ED651" s="189"/>
      <c r="EE651" s="189"/>
      <c r="EF651" s="189"/>
      <c r="EG651" s="189"/>
      <c r="EH651" s="189"/>
      <c r="EI651" s="189"/>
      <c r="EJ651" s="189"/>
      <c r="EK651" s="189"/>
      <c r="EL651" s="189"/>
      <c r="EM651" s="189"/>
      <c r="EN651" s="189"/>
      <c r="EO651" s="189"/>
      <c r="EP651" s="189"/>
      <c r="EQ651" s="189"/>
      <c r="ER651" s="189"/>
      <c r="ES651" s="189"/>
      <c r="ET651" s="189"/>
      <c r="EU651" s="189"/>
      <c r="EV651" s="189"/>
      <c r="EW651" s="189"/>
      <c r="EX651" s="189"/>
      <c r="EY651" s="189"/>
      <c r="EZ651" s="189"/>
      <c r="FA651" s="189"/>
      <c r="FB651" s="189"/>
      <c r="FC651" s="189"/>
      <c r="FD651" s="189"/>
      <c r="FE651" s="189"/>
      <c r="FF651" s="189"/>
      <c r="FG651" s="189"/>
      <c r="FH651" s="189"/>
      <c r="FI651" s="189"/>
      <c r="FJ651" s="189"/>
      <c r="FK651" s="189"/>
      <c r="FL651" s="189"/>
      <c r="FM651" s="189"/>
      <c r="FN651" s="189"/>
      <c r="FO651" s="189"/>
      <c r="FP651" s="189"/>
      <c r="FQ651" s="189"/>
      <c r="FR651" s="189"/>
      <c r="FS651" s="189"/>
      <c r="FT651" s="189"/>
      <c r="FU651" s="189"/>
      <c r="FV651" s="189"/>
      <c r="FW651" s="189"/>
      <c r="FX651" s="189"/>
      <c r="FY651" s="189"/>
      <c r="FZ651" s="189"/>
      <c r="GA651" s="189"/>
      <c r="GB651" s="189"/>
      <c r="GC651" s="189"/>
      <c r="GD651" s="189"/>
      <c r="GE651" s="189"/>
      <c r="GF651" s="189"/>
      <c r="GG651" s="189"/>
      <c r="GH651" s="189"/>
      <c r="GI651" s="189"/>
      <c r="GJ651" s="189"/>
      <c r="GK651" s="189"/>
      <c r="GL651" s="189"/>
      <c r="GM651" s="189"/>
      <c r="GN651" s="189"/>
      <c r="GO651" s="189"/>
      <c r="GP651" s="189"/>
      <c r="GQ651" s="189"/>
      <c r="GR651" s="189"/>
      <c r="GS651" s="189"/>
      <c r="GT651" s="189"/>
      <c r="GU651" s="189"/>
      <c r="GV651" s="189"/>
      <c r="GW651" s="189"/>
      <c r="GX651" s="189"/>
      <c r="GY651" s="189"/>
      <c r="GZ651" s="189"/>
      <c r="HA651" s="189"/>
      <c r="HB651" s="189"/>
      <c r="HC651" s="189"/>
      <c r="HD651" s="189"/>
      <c r="HE651" s="189"/>
      <c r="HF651" s="189"/>
      <c r="HG651" s="189"/>
      <c r="HH651" s="189"/>
      <c r="HI651" s="189"/>
      <c r="HJ651" s="189"/>
      <c r="HK651" s="189"/>
      <c r="HL651" s="189"/>
      <c r="HM651" s="189"/>
      <c r="HN651" s="189"/>
      <c r="HO651" s="189"/>
      <c r="HP651" s="189"/>
      <c r="HQ651" s="189"/>
      <c r="HR651" s="189"/>
      <c r="HS651" s="189"/>
      <c r="HT651" s="189"/>
      <c r="HU651" s="189"/>
      <c r="HV651" s="189"/>
      <c r="HW651" s="189"/>
      <c r="HX651" s="189"/>
      <c r="HY651" s="189"/>
      <c r="HZ651" s="189"/>
      <c r="IA651" s="189"/>
      <c r="IB651" s="189"/>
      <c r="IC651" s="189"/>
      <c r="ID651" s="189"/>
      <c r="IE651" s="189"/>
      <c r="IF651" s="189"/>
      <c r="IG651" s="189"/>
      <c r="IH651" s="189"/>
      <c r="II651" s="189"/>
      <c r="IJ651" s="189"/>
      <c r="IK651" s="189"/>
      <c r="IL651" s="189"/>
    </row>
    <row r="652" spans="1:246" s="191" customFormat="1" ht="42" customHeight="1">
      <c r="A652" s="553"/>
      <c r="B652" s="120" t="s">
        <v>404</v>
      </c>
      <c r="C652" s="118"/>
      <c r="D652" s="123"/>
      <c r="E652" s="123"/>
      <c r="F652" s="93">
        <f t="shared" si="35"/>
        <v>0</v>
      </c>
      <c r="G652" s="123">
        <v>670.67</v>
      </c>
      <c r="H652" s="93">
        <f t="shared" si="36"/>
        <v>670.67</v>
      </c>
      <c r="I652" s="211" t="s">
        <v>1130</v>
      </c>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c r="BU652" s="189"/>
      <c r="BV652" s="189"/>
      <c r="BW652" s="189"/>
      <c r="BX652" s="189"/>
      <c r="BY652" s="189"/>
      <c r="BZ652" s="189"/>
      <c r="CA652" s="189"/>
      <c r="CB652" s="189"/>
      <c r="CC652" s="189"/>
      <c r="CD652" s="189"/>
      <c r="CE652" s="189"/>
      <c r="CF652" s="189"/>
      <c r="CG652" s="189"/>
      <c r="CH652" s="189"/>
      <c r="CI652" s="189"/>
      <c r="CJ652" s="189"/>
      <c r="CK652" s="189"/>
      <c r="CL652" s="189"/>
      <c r="CM652" s="189"/>
      <c r="CN652" s="189"/>
      <c r="CO652" s="189"/>
      <c r="CP652" s="189"/>
      <c r="CQ652" s="189"/>
      <c r="CR652" s="189"/>
      <c r="CS652" s="189"/>
      <c r="CT652" s="189"/>
      <c r="CU652" s="189"/>
      <c r="CV652" s="189"/>
      <c r="CW652" s="189"/>
      <c r="CX652" s="189"/>
      <c r="CY652" s="189"/>
      <c r="CZ652" s="189"/>
      <c r="DA652" s="189"/>
      <c r="DB652" s="189"/>
      <c r="DC652" s="189"/>
      <c r="DD652" s="189"/>
      <c r="DE652" s="189"/>
      <c r="DF652" s="189"/>
      <c r="DG652" s="189"/>
      <c r="DH652" s="189"/>
      <c r="DI652" s="189"/>
      <c r="DJ652" s="189"/>
      <c r="DK652" s="189"/>
      <c r="DL652" s="189"/>
      <c r="DM652" s="189"/>
      <c r="DN652" s="189"/>
      <c r="DO652" s="189"/>
      <c r="DP652" s="189"/>
      <c r="DQ652" s="189"/>
      <c r="DR652" s="189"/>
      <c r="DS652" s="189"/>
      <c r="DT652" s="189"/>
      <c r="DU652" s="189"/>
      <c r="DV652" s="189"/>
      <c r="DW652" s="189"/>
      <c r="DX652" s="189"/>
      <c r="DY652" s="189"/>
      <c r="DZ652" s="189"/>
      <c r="EA652" s="189"/>
      <c r="EB652" s="189"/>
      <c r="EC652" s="189"/>
      <c r="ED652" s="189"/>
      <c r="EE652" s="189"/>
      <c r="EF652" s="189"/>
      <c r="EG652" s="189"/>
      <c r="EH652" s="189"/>
      <c r="EI652" s="189"/>
      <c r="EJ652" s="189"/>
      <c r="EK652" s="189"/>
      <c r="EL652" s="189"/>
      <c r="EM652" s="189"/>
      <c r="EN652" s="189"/>
      <c r="EO652" s="189"/>
      <c r="EP652" s="189"/>
      <c r="EQ652" s="189"/>
      <c r="ER652" s="189"/>
      <c r="ES652" s="189"/>
      <c r="ET652" s="189"/>
      <c r="EU652" s="189"/>
      <c r="EV652" s="189"/>
      <c r="EW652" s="189"/>
      <c r="EX652" s="189"/>
      <c r="EY652" s="189"/>
      <c r="EZ652" s="189"/>
      <c r="FA652" s="189"/>
      <c r="FB652" s="189"/>
      <c r="FC652" s="189"/>
      <c r="FD652" s="189"/>
      <c r="FE652" s="189"/>
      <c r="FF652" s="189"/>
      <c r="FG652" s="189"/>
      <c r="FH652" s="189"/>
      <c r="FI652" s="189"/>
      <c r="FJ652" s="189"/>
      <c r="FK652" s="189"/>
      <c r="FL652" s="189"/>
      <c r="FM652" s="189"/>
      <c r="FN652" s="189"/>
      <c r="FO652" s="189"/>
      <c r="FP652" s="189"/>
      <c r="FQ652" s="189"/>
      <c r="FR652" s="189"/>
      <c r="FS652" s="189"/>
      <c r="FT652" s="189"/>
      <c r="FU652" s="189"/>
      <c r="FV652" s="189"/>
      <c r="FW652" s="189"/>
      <c r="FX652" s="189"/>
      <c r="FY652" s="189"/>
      <c r="FZ652" s="189"/>
      <c r="GA652" s="189"/>
      <c r="GB652" s="189"/>
      <c r="GC652" s="189"/>
      <c r="GD652" s="189"/>
      <c r="GE652" s="189"/>
      <c r="GF652" s="189"/>
      <c r="GG652" s="189"/>
      <c r="GH652" s="189"/>
      <c r="GI652" s="189"/>
      <c r="GJ652" s="189"/>
      <c r="GK652" s="189"/>
      <c r="GL652" s="189"/>
      <c r="GM652" s="189"/>
      <c r="GN652" s="189"/>
      <c r="GO652" s="189"/>
      <c r="GP652" s="189"/>
      <c r="GQ652" s="189"/>
      <c r="GR652" s="189"/>
      <c r="GS652" s="189"/>
      <c r="GT652" s="189"/>
      <c r="GU652" s="189"/>
      <c r="GV652" s="189"/>
      <c r="GW652" s="189"/>
      <c r="GX652" s="189"/>
      <c r="GY652" s="189"/>
      <c r="GZ652" s="189"/>
      <c r="HA652" s="189"/>
      <c r="HB652" s="189"/>
      <c r="HC652" s="189"/>
      <c r="HD652" s="189"/>
      <c r="HE652" s="189"/>
      <c r="HF652" s="189"/>
      <c r="HG652" s="189"/>
      <c r="HH652" s="189"/>
      <c r="HI652" s="189"/>
      <c r="HJ652" s="189"/>
      <c r="HK652" s="189"/>
      <c r="HL652" s="189"/>
      <c r="HM652" s="189"/>
      <c r="HN652" s="189"/>
      <c r="HO652" s="189"/>
      <c r="HP652" s="189"/>
      <c r="HQ652" s="189"/>
      <c r="HR652" s="189"/>
      <c r="HS652" s="189"/>
      <c r="HT652" s="189"/>
      <c r="HU652" s="189"/>
      <c r="HV652" s="189"/>
      <c r="HW652" s="189"/>
      <c r="HX652" s="189"/>
      <c r="HY652" s="189"/>
      <c r="HZ652" s="189"/>
      <c r="IA652" s="189"/>
      <c r="IB652" s="189"/>
      <c r="IC652" s="189"/>
      <c r="ID652" s="189"/>
      <c r="IE652" s="189"/>
      <c r="IF652" s="189"/>
      <c r="IG652" s="189"/>
      <c r="IH652" s="189"/>
      <c r="II652" s="189"/>
      <c r="IJ652" s="189"/>
      <c r="IK652" s="189"/>
      <c r="IL652" s="189"/>
    </row>
    <row r="653" spans="1:246" s="191" customFormat="1" ht="39" customHeight="1">
      <c r="A653" s="555"/>
      <c r="B653" s="119" t="s">
        <v>317</v>
      </c>
      <c r="C653" s="118"/>
      <c r="D653" s="123"/>
      <c r="E653" s="123">
        <v>2188.4699999999998</v>
      </c>
      <c r="F653" s="93">
        <f t="shared" si="35"/>
        <v>2188.4699999999998</v>
      </c>
      <c r="G653" s="123"/>
      <c r="H653" s="93">
        <f t="shared" si="36"/>
        <v>2188.4699999999998</v>
      </c>
      <c r="I653" s="211" t="s">
        <v>1131</v>
      </c>
    </row>
    <row r="654" spans="1:246" s="191" customFormat="1" ht="30.95" customHeight="1">
      <c r="A654" s="550" t="s">
        <v>228</v>
      </c>
      <c r="B654" s="93" t="s">
        <v>81</v>
      </c>
      <c r="C654" s="118">
        <f>C655+C656+C663+C669</f>
        <v>693.91</v>
      </c>
      <c r="D654" s="118">
        <f>D655+D656+D663+D669</f>
        <v>237.05684299999999</v>
      </c>
      <c r="E654" s="118">
        <f>E655+E656+E663+E669</f>
        <v>2349.855</v>
      </c>
      <c r="F654" s="118">
        <f>F655+F656+F663+F669</f>
        <v>3280.8218430000002</v>
      </c>
      <c r="G654" s="118">
        <f>G655+G656+G663+G669</f>
        <v>341.98</v>
      </c>
      <c r="H654" s="93">
        <f t="shared" si="36"/>
        <v>3622.8018430000002</v>
      </c>
      <c r="I654" s="210"/>
    </row>
    <row r="655" spans="1:246" s="191" customFormat="1" ht="30" customHeight="1">
      <c r="A655" s="550"/>
      <c r="B655" s="120" t="s">
        <v>253</v>
      </c>
      <c r="C655" s="118">
        <v>530.75</v>
      </c>
      <c r="D655" s="123">
        <v>150.356843</v>
      </c>
      <c r="E655" s="123"/>
      <c r="F655" s="93">
        <f t="shared" ref="F655:F669" si="37">C655+D655+E655</f>
        <v>681.10684300000003</v>
      </c>
      <c r="G655" s="123"/>
      <c r="H655" s="93">
        <f t="shared" si="36"/>
        <v>681.10684300000003</v>
      </c>
      <c r="I655" s="211" t="s">
        <v>1132</v>
      </c>
    </row>
    <row r="656" spans="1:246" s="191" customFormat="1" ht="18.75" customHeight="1">
      <c r="A656" s="234" t="s">
        <v>228</v>
      </c>
      <c r="B656" s="120" t="s">
        <v>783</v>
      </c>
      <c r="C656" s="118">
        <f>SUM(C657:C659)</f>
        <v>73.16</v>
      </c>
      <c r="D656" s="123"/>
      <c r="E656" s="123"/>
      <c r="F656" s="93">
        <f t="shared" si="37"/>
        <v>73.16</v>
      </c>
      <c r="G656" s="123"/>
      <c r="H656" s="93">
        <f t="shared" si="36"/>
        <v>73.16</v>
      </c>
      <c r="I656" s="210"/>
    </row>
    <row r="657" spans="1:246" s="191" customFormat="1" ht="30" customHeight="1">
      <c r="A657" s="234" t="s">
        <v>228</v>
      </c>
      <c r="B657" s="119" t="s">
        <v>256</v>
      </c>
      <c r="C657" s="118">
        <v>45.2</v>
      </c>
      <c r="D657" s="123"/>
      <c r="E657" s="123"/>
      <c r="F657" s="93">
        <f t="shared" si="37"/>
        <v>45.2</v>
      </c>
      <c r="G657" s="123"/>
      <c r="H657" s="93">
        <f t="shared" si="36"/>
        <v>45.2</v>
      </c>
      <c r="I657" s="210"/>
    </row>
    <row r="658" spans="1:246" s="191" customFormat="1" ht="36" customHeight="1">
      <c r="A658" s="234" t="s">
        <v>228</v>
      </c>
      <c r="B658" s="119" t="s">
        <v>257</v>
      </c>
      <c r="C658" s="118">
        <v>12.96</v>
      </c>
      <c r="D658" s="123"/>
      <c r="E658" s="123"/>
      <c r="F658" s="93">
        <f t="shared" si="37"/>
        <v>12.96</v>
      </c>
      <c r="G658" s="123"/>
      <c r="H658" s="93">
        <f t="shared" si="36"/>
        <v>12.96</v>
      </c>
      <c r="I658" s="210"/>
    </row>
    <row r="659" spans="1:246" s="191" customFormat="1" ht="36" customHeight="1">
      <c r="A659" s="234" t="s">
        <v>228</v>
      </c>
      <c r="B659" s="119" t="s">
        <v>784</v>
      </c>
      <c r="C659" s="122">
        <f>SUM(C660:C662)</f>
        <v>15</v>
      </c>
      <c r="D659" s="123"/>
      <c r="E659" s="123"/>
      <c r="F659" s="93">
        <f t="shared" si="37"/>
        <v>15</v>
      </c>
      <c r="G659" s="123"/>
      <c r="H659" s="93">
        <f t="shared" si="36"/>
        <v>15</v>
      </c>
      <c r="I659" s="210"/>
    </row>
    <row r="660" spans="1:246" s="191" customFormat="1" ht="36" customHeight="1">
      <c r="A660" s="234" t="s">
        <v>228</v>
      </c>
      <c r="B660" s="119" t="s">
        <v>1133</v>
      </c>
      <c r="C660" s="122">
        <v>6</v>
      </c>
      <c r="D660" s="123"/>
      <c r="E660" s="123"/>
      <c r="F660" s="93">
        <f t="shared" si="37"/>
        <v>6</v>
      </c>
      <c r="G660" s="123"/>
      <c r="H660" s="93">
        <f t="shared" si="36"/>
        <v>6</v>
      </c>
      <c r="I660" s="210"/>
    </row>
    <row r="661" spans="1:246" s="191" customFormat="1" ht="36" customHeight="1">
      <c r="A661" s="234" t="s">
        <v>228</v>
      </c>
      <c r="B661" s="119" t="s">
        <v>1134</v>
      </c>
      <c r="C661" s="122">
        <v>3</v>
      </c>
      <c r="D661" s="123"/>
      <c r="E661" s="123"/>
      <c r="F661" s="93">
        <f t="shared" si="37"/>
        <v>3</v>
      </c>
      <c r="G661" s="123"/>
      <c r="H661" s="93">
        <f t="shared" si="36"/>
        <v>3</v>
      </c>
      <c r="I661" s="210"/>
    </row>
    <row r="662" spans="1:246" s="191" customFormat="1" ht="36" customHeight="1">
      <c r="A662" s="234" t="s">
        <v>228</v>
      </c>
      <c r="B662" s="119" t="s">
        <v>1135</v>
      </c>
      <c r="C662" s="122">
        <v>6</v>
      </c>
      <c r="D662" s="123"/>
      <c r="E662" s="123"/>
      <c r="F662" s="93">
        <f t="shared" si="37"/>
        <v>6</v>
      </c>
      <c r="G662" s="123"/>
      <c r="H662" s="93">
        <f t="shared" si="36"/>
        <v>6</v>
      </c>
      <c r="I662" s="210"/>
    </row>
    <row r="663" spans="1:246" s="191" customFormat="1" ht="36" customHeight="1">
      <c r="A663" s="234" t="s">
        <v>228</v>
      </c>
      <c r="B663" s="119" t="s">
        <v>258</v>
      </c>
      <c r="C663" s="118">
        <f>SUM(C664:C668)</f>
        <v>90</v>
      </c>
      <c r="D663" s="118">
        <f>SUM(D664:D668)</f>
        <v>86.7</v>
      </c>
      <c r="E663" s="118">
        <f>SUM(E664:E668)</f>
        <v>0</v>
      </c>
      <c r="F663" s="93">
        <f t="shared" si="37"/>
        <v>176.7</v>
      </c>
      <c r="G663" s="118">
        <f>SUM(G664:G668)</f>
        <v>341.98</v>
      </c>
      <c r="H663" s="93">
        <f t="shared" si="36"/>
        <v>518.67999999999995</v>
      </c>
      <c r="I663" s="210"/>
    </row>
    <row r="664" spans="1:246" s="191" customFormat="1" ht="36" customHeight="1">
      <c r="A664" s="234" t="s">
        <v>228</v>
      </c>
      <c r="B664" s="119" t="s">
        <v>1136</v>
      </c>
      <c r="C664" s="122">
        <v>90</v>
      </c>
      <c r="D664" s="123"/>
      <c r="E664" s="123"/>
      <c r="F664" s="93">
        <f t="shared" si="37"/>
        <v>90</v>
      </c>
      <c r="G664" s="123"/>
      <c r="H664" s="93">
        <f t="shared" si="36"/>
        <v>90</v>
      </c>
      <c r="I664" s="210"/>
    </row>
    <row r="665" spans="1:246" s="191" customFormat="1" ht="36" customHeight="1">
      <c r="A665" s="234" t="s">
        <v>228</v>
      </c>
      <c r="B665" s="120" t="s">
        <v>346</v>
      </c>
      <c r="C665" s="122"/>
      <c r="D665" s="123">
        <v>86.7</v>
      </c>
      <c r="E665" s="123"/>
      <c r="F665" s="93">
        <f t="shared" si="37"/>
        <v>86.7</v>
      </c>
      <c r="G665" s="123"/>
      <c r="H665" s="93">
        <f t="shared" si="36"/>
        <v>86.7</v>
      </c>
      <c r="I665" s="211" t="s">
        <v>842</v>
      </c>
    </row>
    <row r="666" spans="1:246" s="191" customFormat="1" ht="36" customHeight="1">
      <c r="A666" s="234" t="s">
        <v>228</v>
      </c>
      <c r="B666" s="120" t="s">
        <v>810</v>
      </c>
      <c r="C666" s="122"/>
      <c r="D666" s="123"/>
      <c r="E666" s="123"/>
      <c r="F666" s="93">
        <f t="shared" si="37"/>
        <v>0</v>
      </c>
      <c r="G666" s="123">
        <v>25</v>
      </c>
      <c r="H666" s="93">
        <f t="shared" si="36"/>
        <v>25</v>
      </c>
      <c r="I666" s="211" t="s">
        <v>796</v>
      </c>
    </row>
    <row r="667" spans="1:246" s="191" customFormat="1" ht="29.1" customHeight="1">
      <c r="A667" s="234" t="s">
        <v>228</v>
      </c>
      <c r="B667" s="120" t="s">
        <v>308</v>
      </c>
      <c r="C667" s="122"/>
      <c r="D667" s="123"/>
      <c r="E667" s="123"/>
      <c r="F667" s="93">
        <f t="shared" si="37"/>
        <v>0</v>
      </c>
      <c r="G667" s="123">
        <v>261.98</v>
      </c>
      <c r="H667" s="93">
        <f t="shared" si="36"/>
        <v>261.98</v>
      </c>
      <c r="I667" s="211" t="s">
        <v>1137</v>
      </c>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c r="BU667" s="189"/>
      <c r="BV667" s="189"/>
      <c r="BW667" s="189"/>
      <c r="BX667" s="189"/>
      <c r="BY667" s="189"/>
      <c r="BZ667" s="189"/>
      <c r="CA667" s="189"/>
      <c r="CB667" s="189"/>
      <c r="CC667" s="189"/>
      <c r="CD667" s="189"/>
      <c r="CE667" s="189"/>
      <c r="CF667" s="189"/>
      <c r="CG667" s="189"/>
      <c r="CH667" s="189"/>
      <c r="CI667" s="189"/>
      <c r="CJ667" s="189"/>
      <c r="CK667" s="189"/>
      <c r="CL667" s="189"/>
      <c r="CM667" s="189"/>
      <c r="CN667" s="189"/>
      <c r="CO667" s="189"/>
      <c r="CP667" s="189"/>
      <c r="CQ667" s="189"/>
      <c r="CR667" s="189"/>
      <c r="CS667" s="189"/>
      <c r="CT667" s="189"/>
      <c r="CU667" s="189"/>
      <c r="CV667" s="189"/>
      <c r="CW667" s="189"/>
      <c r="CX667" s="189"/>
      <c r="CY667" s="189"/>
      <c r="CZ667" s="189"/>
      <c r="DA667" s="189"/>
      <c r="DB667" s="189"/>
      <c r="DC667" s="189"/>
      <c r="DD667" s="189"/>
      <c r="DE667" s="189"/>
      <c r="DF667" s="189"/>
      <c r="DG667" s="189"/>
      <c r="DH667" s="189"/>
      <c r="DI667" s="189"/>
      <c r="DJ667" s="189"/>
      <c r="DK667" s="189"/>
      <c r="DL667" s="189"/>
      <c r="DM667" s="189"/>
      <c r="DN667" s="189"/>
      <c r="DO667" s="189"/>
      <c r="DP667" s="189"/>
      <c r="DQ667" s="189"/>
      <c r="DR667" s="189"/>
      <c r="DS667" s="189"/>
      <c r="DT667" s="189"/>
      <c r="DU667" s="189"/>
      <c r="DV667" s="189"/>
      <c r="DW667" s="189"/>
      <c r="DX667" s="189"/>
      <c r="DY667" s="189"/>
      <c r="DZ667" s="189"/>
      <c r="EA667" s="189"/>
      <c r="EB667" s="189"/>
      <c r="EC667" s="189"/>
      <c r="ED667" s="189"/>
      <c r="EE667" s="189"/>
      <c r="EF667" s="189"/>
      <c r="EG667" s="189"/>
      <c r="EH667" s="189"/>
      <c r="EI667" s="189"/>
      <c r="EJ667" s="189"/>
      <c r="EK667" s="189"/>
      <c r="EL667" s="189"/>
      <c r="EM667" s="189"/>
      <c r="EN667" s="189"/>
      <c r="EO667" s="189"/>
      <c r="EP667" s="189"/>
      <c r="EQ667" s="189"/>
      <c r="ER667" s="189"/>
      <c r="ES667" s="189"/>
      <c r="ET667" s="189"/>
      <c r="EU667" s="189"/>
      <c r="EV667" s="189"/>
      <c r="EW667" s="189"/>
      <c r="EX667" s="189"/>
      <c r="EY667" s="189"/>
      <c r="EZ667" s="189"/>
      <c r="FA667" s="189"/>
      <c r="FB667" s="189"/>
      <c r="FC667" s="189"/>
      <c r="FD667" s="189"/>
      <c r="FE667" s="189"/>
      <c r="FF667" s="189"/>
      <c r="FG667" s="189"/>
      <c r="FH667" s="189"/>
      <c r="FI667" s="189"/>
      <c r="FJ667" s="189"/>
      <c r="FK667" s="189"/>
      <c r="FL667" s="189"/>
      <c r="FM667" s="189"/>
      <c r="FN667" s="189"/>
      <c r="FO667" s="189"/>
      <c r="FP667" s="189"/>
      <c r="FQ667" s="189"/>
      <c r="FR667" s="189"/>
      <c r="FS667" s="189"/>
      <c r="FT667" s="189"/>
      <c r="FU667" s="189"/>
      <c r="FV667" s="189"/>
      <c r="FW667" s="189"/>
      <c r="FX667" s="189"/>
      <c r="FY667" s="189"/>
      <c r="FZ667" s="189"/>
      <c r="GA667" s="189"/>
      <c r="GB667" s="189"/>
      <c r="GC667" s="189"/>
      <c r="GD667" s="189"/>
      <c r="GE667" s="189"/>
      <c r="GF667" s="189"/>
      <c r="GG667" s="189"/>
      <c r="GH667" s="189"/>
      <c r="GI667" s="189"/>
      <c r="GJ667" s="189"/>
      <c r="GK667" s="189"/>
      <c r="GL667" s="189"/>
      <c r="GM667" s="189"/>
      <c r="GN667" s="189"/>
      <c r="GO667" s="189"/>
      <c r="GP667" s="189"/>
      <c r="GQ667" s="189"/>
      <c r="GR667" s="189"/>
      <c r="GS667" s="189"/>
      <c r="GT667" s="189"/>
      <c r="GU667" s="189"/>
      <c r="GV667" s="189"/>
      <c r="GW667" s="189"/>
      <c r="GX667" s="189"/>
      <c r="GY667" s="189"/>
      <c r="GZ667" s="189"/>
      <c r="HA667" s="189"/>
      <c r="HB667" s="189"/>
      <c r="HC667" s="189"/>
      <c r="HD667" s="189"/>
      <c r="HE667" s="189"/>
      <c r="HF667" s="189"/>
      <c r="HG667" s="189"/>
      <c r="HH667" s="189"/>
      <c r="HI667" s="189"/>
      <c r="HJ667" s="189"/>
      <c r="HK667" s="189"/>
      <c r="HL667" s="189"/>
      <c r="HM667" s="189"/>
      <c r="HN667" s="189"/>
      <c r="HO667" s="189"/>
      <c r="HP667" s="189"/>
      <c r="HQ667" s="189"/>
      <c r="HR667" s="189"/>
      <c r="HS667" s="189"/>
      <c r="HT667" s="189"/>
      <c r="HU667" s="189"/>
      <c r="HV667" s="189"/>
      <c r="HW667" s="189"/>
      <c r="HX667" s="189"/>
      <c r="HY667" s="189"/>
      <c r="HZ667" s="189"/>
      <c r="IA667" s="189"/>
      <c r="IB667" s="189"/>
      <c r="IC667" s="189"/>
      <c r="ID667" s="189"/>
      <c r="IE667" s="189"/>
      <c r="IF667" s="189"/>
      <c r="IG667" s="189"/>
      <c r="IH667" s="189"/>
      <c r="II667" s="189"/>
      <c r="IJ667" s="189"/>
      <c r="IK667" s="189"/>
      <c r="IL667" s="189"/>
    </row>
    <row r="668" spans="1:246" s="191" customFormat="1" ht="26.1" customHeight="1">
      <c r="A668" s="234" t="s">
        <v>228</v>
      </c>
      <c r="B668" s="120" t="s">
        <v>1138</v>
      </c>
      <c r="C668" s="122"/>
      <c r="D668" s="123"/>
      <c r="E668" s="123"/>
      <c r="F668" s="93">
        <f t="shared" si="37"/>
        <v>0</v>
      </c>
      <c r="G668" s="123">
        <v>55</v>
      </c>
      <c r="H668" s="93">
        <f t="shared" si="36"/>
        <v>55</v>
      </c>
      <c r="I668" s="211" t="s">
        <v>1139</v>
      </c>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c r="BU668" s="189"/>
      <c r="BV668" s="189"/>
      <c r="BW668" s="189"/>
      <c r="BX668" s="189"/>
      <c r="BY668" s="189"/>
      <c r="BZ668" s="189"/>
      <c r="CA668" s="189"/>
      <c r="CB668" s="189"/>
      <c r="CC668" s="189"/>
      <c r="CD668" s="189"/>
      <c r="CE668" s="189"/>
      <c r="CF668" s="189"/>
      <c r="CG668" s="189"/>
      <c r="CH668" s="189"/>
      <c r="CI668" s="189"/>
      <c r="CJ668" s="189"/>
      <c r="CK668" s="189"/>
      <c r="CL668" s="189"/>
      <c r="CM668" s="189"/>
      <c r="CN668" s="189"/>
      <c r="CO668" s="189"/>
      <c r="CP668" s="189"/>
      <c r="CQ668" s="189"/>
      <c r="CR668" s="189"/>
      <c r="CS668" s="189"/>
      <c r="CT668" s="189"/>
      <c r="CU668" s="189"/>
      <c r="CV668" s="189"/>
      <c r="CW668" s="189"/>
      <c r="CX668" s="189"/>
      <c r="CY668" s="189"/>
      <c r="CZ668" s="189"/>
      <c r="DA668" s="189"/>
      <c r="DB668" s="189"/>
      <c r="DC668" s="189"/>
      <c r="DD668" s="189"/>
      <c r="DE668" s="189"/>
      <c r="DF668" s="189"/>
      <c r="DG668" s="189"/>
      <c r="DH668" s="189"/>
      <c r="DI668" s="189"/>
      <c r="DJ668" s="189"/>
      <c r="DK668" s="189"/>
      <c r="DL668" s="189"/>
      <c r="DM668" s="189"/>
      <c r="DN668" s="189"/>
      <c r="DO668" s="189"/>
      <c r="DP668" s="189"/>
      <c r="DQ668" s="189"/>
      <c r="DR668" s="189"/>
      <c r="DS668" s="189"/>
      <c r="DT668" s="189"/>
      <c r="DU668" s="189"/>
      <c r="DV668" s="189"/>
      <c r="DW668" s="189"/>
      <c r="DX668" s="189"/>
      <c r="DY668" s="189"/>
      <c r="DZ668" s="189"/>
      <c r="EA668" s="189"/>
      <c r="EB668" s="189"/>
      <c r="EC668" s="189"/>
      <c r="ED668" s="189"/>
      <c r="EE668" s="189"/>
      <c r="EF668" s="189"/>
      <c r="EG668" s="189"/>
      <c r="EH668" s="189"/>
      <c r="EI668" s="189"/>
      <c r="EJ668" s="189"/>
      <c r="EK668" s="189"/>
      <c r="EL668" s="189"/>
      <c r="EM668" s="189"/>
      <c r="EN668" s="189"/>
      <c r="EO668" s="189"/>
      <c r="EP668" s="189"/>
      <c r="EQ668" s="189"/>
      <c r="ER668" s="189"/>
      <c r="ES668" s="189"/>
      <c r="ET668" s="189"/>
      <c r="EU668" s="189"/>
      <c r="EV668" s="189"/>
      <c r="EW668" s="189"/>
      <c r="EX668" s="189"/>
      <c r="EY668" s="189"/>
      <c r="EZ668" s="189"/>
      <c r="FA668" s="189"/>
      <c r="FB668" s="189"/>
      <c r="FC668" s="189"/>
      <c r="FD668" s="189"/>
      <c r="FE668" s="189"/>
      <c r="FF668" s="189"/>
      <c r="FG668" s="189"/>
      <c r="FH668" s="189"/>
      <c r="FI668" s="189"/>
      <c r="FJ668" s="189"/>
      <c r="FK668" s="189"/>
      <c r="FL668" s="189"/>
      <c r="FM668" s="189"/>
      <c r="FN668" s="189"/>
      <c r="FO668" s="189"/>
      <c r="FP668" s="189"/>
      <c r="FQ668" s="189"/>
      <c r="FR668" s="189"/>
      <c r="FS668" s="189"/>
      <c r="FT668" s="189"/>
      <c r="FU668" s="189"/>
      <c r="FV668" s="189"/>
      <c r="FW668" s="189"/>
      <c r="FX668" s="189"/>
      <c r="FY668" s="189"/>
      <c r="FZ668" s="189"/>
      <c r="GA668" s="189"/>
      <c r="GB668" s="189"/>
      <c r="GC668" s="189"/>
      <c r="GD668" s="189"/>
      <c r="GE668" s="189"/>
      <c r="GF668" s="189"/>
      <c r="GG668" s="189"/>
      <c r="GH668" s="189"/>
      <c r="GI668" s="189"/>
      <c r="GJ668" s="189"/>
      <c r="GK668" s="189"/>
      <c r="GL668" s="189"/>
      <c r="GM668" s="189"/>
      <c r="GN668" s="189"/>
      <c r="GO668" s="189"/>
      <c r="GP668" s="189"/>
      <c r="GQ668" s="189"/>
      <c r="GR668" s="189"/>
      <c r="GS668" s="189"/>
      <c r="GT668" s="189"/>
      <c r="GU668" s="189"/>
      <c r="GV668" s="189"/>
      <c r="GW668" s="189"/>
      <c r="GX668" s="189"/>
      <c r="GY668" s="189"/>
      <c r="GZ668" s="189"/>
      <c r="HA668" s="189"/>
      <c r="HB668" s="189"/>
      <c r="HC668" s="189"/>
      <c r="HD668" s="189"/>
      <c r="HE668" s="189"/>
      <c r="HF668" s="189"/>
      <c r="HG668" s="189"/>
      <c r="HH668" s="189"/>
      <c r="HI668" s="189"/>
      <c r="HJ668" s="189"/>
      <c r="HK668" s="189"/>
      <c r="HL668" s="189"/>
      <c r="HM668" s="189"/>
      <c r="HN668" s="189"/>
      <c r="HO668" s="189"/>
      <c r="HP668" s="189"/>
      <c r="HQ668" s="189"/>
      <c r="HR668" s="189"/>
      <c r="HS668" s="189"/>
      <c r="HT668" s="189"/>
      <c r="HU668" s="189"/>
      <c r="HV668" s="189"/>
      <c r="HW668" s="189"/>
      <c r="HX668" s="189"/>
      <c r="HY668" s="189"/>
      <c r="HZ668" s="189"/>
      <c r="IA668" s="189"/>
      <c r="IB668" s="189"/>
      <c r="IC668" s="189"/>
      <c r="ID668" s="189"/>
      <c r="IE668" s="189"/>
      <c r="IF668" s="189"/>
      <c r="IG668" s="189"/>
      <c r="IH668" s="189"/>
      <c r="II668" s="189"/>
      <c r="IJ668" s="189"/>
      <c r="IK668" s="189"/>
      <c r="IL668" s="189"/>
    </row>
    <row r="669" spans="1:246" s="191" customFormat="1" ht="36" customHeight="1">
      <c r="A669" s="234" t="s">
        <v>228</v>
      </c>
      <c r="B669" s="119" t="s">
        <v>317</v>
      </c>
      <c r="C669" s="122"/>
      <c r="D669" s="123"/>
      <c r="E669" s="123">
        <v>2349.855</v>
      </c>
      <c r="F669" s="93">
        <f t="shared" si="37"/>
        <v>2349.855</v>
      </c>
      <c r="G669" s="123"/>
      <c r="H669" s="93">
        <f t="shared" si="36"/>
        <v>2349.855</v>
      </c>
      <c r="I669" s="211"/>
    </row>
    <row r="670" spans="1:246" s="191" customFormat="1" ht="34.5" customHeight="1">
      <c r="A670" s="550" t="s">
        <v>585</v>
      </c>
      <c r="B670" s="93" t="s">
        <v>81</v>
      </c>
      <c r="C670" s="118">
        <f>C671+C672+C680+C696</f>
        <v>1173.1199999999999</v>
      </c>
      <c r="D670" s="118">
        <f>D671+D672+D680+D696</f>
        <v>416.14559000000003</v>
      </c>
      <c r="E670" s="118">
        <f>E671+E672+E680+E696</f>
        <v>5432.68</v>
      </c>
      <c r="F670" s="118">
        <f>F671+F672+F680+F696</f>
        <v>7021.9455900000003</v>
      </c>
      <c r="G670" s="118">
        <f>G671+G672+G680+G696</f>
        <v>370.18700000000001</v>
      </c>
      <c r="H670" s="93">
        <f t="shared" si="36"/>
        <v>7392.1325900000002</v>
      </c>
      <c r="I670" s="210"/>
    </row>
    <row r="671" spans="1:246" s="191" customFormat="1" ht="30.95" customHeight="1">
      <c r="A671" s="550"/>
      <c r="B671" s="120" t="s">
        <v>253</v>
      </c>
      <c r="C671" s="118">
        <v>755.46</v>
      </c>
      <c r="D671" s="123">
        <v>258.82558999999998</v>
      </c>
      <c r="E671" s="123"/>
      <c r="F671" s="93">
        <f t="shared" ref="F671:F679" si="38">C671+D671+E671</f>
        <v>1014.28559</v>
      </c>
      <c r="G671" s="123"/>
      <c r="H671" s="93">
        <f t="shared" si="36"/>
        <v>1014.28559</v>
      </c>
      <c r="I671" s="211" t="s">
        <v>1140</v>
      </c>
    </row>
    <row r="672" spans="1:246" s="191" customFormat="1" ht="18.75" customHeight="1">
      <c r="A672" s="550"/>
      <c r="B672" s="120" t="s">
        <v>783</v>
      </c>
      <c r="C672" s="118">
        <f>SUM(C673:C675)</f>
        <v>98.64</v>
      </c>
      <c r="D672" s="123"/>
      <c r="E672" s="123"/>
      <c r="F672" s="93">
        <f t="shared" si="38"/>
        <v>98.64</v>
      </c>
      <c r="G672" s="123"/>
      <c r="H672" s="93">
        <f t="shared" si="36"/>
        <v>98.64</v>
      </c>
      <c r="I672" s="210"/>
    </row>
    <row r="673" spans="1:204" s="191" customFormat="1" ht="36" customHeight="1">
      <c r="A673" s="550"/>
      <c r="B673" s="119" t="s">
        <v>256</v>
      </c>
      <c r="C673" s="118">
        <v>46.8</v>
      </c>
      <c r="D673" s="123"/>
      <c r="E673" s="123"/>
      <c r="F673" s="93">
        <f t="shared" si="38"/>
        <v>46.8</v>
      </c>
      <c r="G673" s="123"/>
      <c r="H673" s="93">
        <f t="shared" si="36"/>
        <v>46.8</v>
      </c>
      <c r="I673" s="210"/>
    </row>
    <row r="674" spans="1:204" s="191" customFormat="1" ht="32.1" customHeight="1">
      <c r="A674" s="550"/>
      <c r="B674" s="119" t="s">
        <v>257</v>
      </c>
      <c r="C674" s="118">
        <v>15.84</v>
      </c>
      <c r="D674" s="123"/>
      <c r="E674" s="123"/>
      <c r="F674" s="93">
        <f t="shared" si="38"/>
        <v>15.84</v>
      </c>
      <c r="G674" s="123"/>
      <c r="H674" s="93">
        <f t="shared" si="36"/>
        <v>15.84</v>
      </c>
      <c r="I674" s="210"/>
    </row>
    <row r="675" spans="1:204" s="191" customFormat="1" ht="32.1" customHeight="1">
      <c r="A675" s="550"/>
      <c r="B675" s="119" t="s">
        <v>784</v>
      </c>
      <c r="C675" s="122">
        <f>SUM(C676:C679)</f>
        <v>36</v>
      </c>
      <c r="D675" s="123"/>
      <c r="E675" s="123"/>
      <c r="F675" s="93">
        <f t="shared" si="38"/>
        <v>36</v>
      </c>
      <c r="G675" s="123"/>
      <c r="H675" s="93">
        <f t="shared" si="36"/>
        <v>36</v>
      </c>
      <c r="I675" s="210"/>
    </row>
    <row r="676" spans="1:204" s="191" customFormat="1" ht="44.25" customHeight="1">
      <c r="A676" s="550"/>
      <c r="B676" s="119" t="s">
        <v>1141</v>
      </c>
      <c r="C676" s="122">
        <v>16</v>
      </c>
      <c r="D676" s="123"/>
      <c r="E676" s="123"/>
      <c r="F676" s="93">
        <f t="shared" si="38"/>
        <v>16</v>
      </c>
      <c r="G676" s="123"/>
      <c r="H676" s="93">
        <f t="shared" si="36"/>
        <v>16</v>
      </c>
      <c r="I676" s="210"/>
    </row>
    <row r="677" spans="1:204" s="191" customFormat="1" ht="33.75" customHeight="1">
      <c r="A677" s="550"/>
      <c r="B677" s="120" t="s">
        <v>1142</v>
      </c>
      <c r="C677" s="118">
        <v>5</v>
      </c>
      <c r="D677" s="123"/>
      <c r="E677" s="123"/>
      <c r="F677" s="93">
        <f t="shared" si="38"/>
        <v>5</v>
      </c>
      <c r="G677" s="123"/>
      <c r="H677" s="93">
        <f t="shared" si="36"/>
        <v>5</v>
      </c>
      <c r="I677" s="210"/>
    </row>
    <row r="678" spans="1:204" s="191" customFormat="1" ht="42" customHeight="1">
      <c r="A678" s="550" t="s">
        <v>585</v>
      </c>
      <c r="B678" s="120" t="s">
        <v>1143</v>
      </c>
      <c r="C678" s="118">
        <v>5</v>
      </c>
      <c r="D678" s="123"/>
      <c r="E678" s="123"/>
      <c r="F678" s="93">
        <f t="shared" si="38"/>
        <v>5</v>
      </c>
      <c r="G678" s="123"/>
      <c r="H678" s="93">
        <f t="shared" si="36"/>
        <v>5</v>
      </c>
      <c r="I678" s="210"/>
    </row>
    <row r="679" spans="1:204" s="191" customFormat="1" ht="42" customHeight="1">
      <c r="A679" s="550"/>
      <c r="B679" s="120" t="s">
        <v>1144</v>
      </c>
      <c r="C679" s="118">
        <v>10</v>
      </c>
      <c r="D679" s="123"/>
      <c r="E679" s="123"/>
      <c r="F679" s="93">
        <f t="shared" si="38"/>
        <v>10</v>
      </c>
      <c r="G679" s="123"/>
      <c r="H679" s="93">
        <f t="shared" si="36"/>
        <v>10</v>
      </c>
      <c r="I679" s="210"/>
    </row>
    <row r="680" spans="1:204" s="191" customFormat="1" ht="30" customHeight="1">
      <c r="A680" s="550"/>
      <c r="B680" s="119" t="s">
        <v>258</v>
      </c>
      <c r="C680" s="122">
        <f>SUM(C681:C695)</f>
        <v>319.02</v>
      </c>
      <c r="D680" s="122">
        <f>SUM(D681:D695)</f>
        <v>157.32</v>
      </c>
      <c r="E680" s="122">
        <f>SUM(E681:E695)</f>
        <v>0</v>
      </c>
      <c r="F680" s="122">
        <f>SUM(F681:F695)</f>
        <v>476.34</v>
      </c>
      <c r="G680" s="122">
        <f>SUM(G681:G695)</f>
        <v>370.18700000000001</v>
      </c>
      <c r="H680" s="93">
        <f t="shared" si="36"/>
        <v>846.52700000000004</v>
      </c>
      <c r="I680" s="210"/>
    </row>
    <row r="681" spans="1:204" s="194" customFormat="1" ht="33" customHeight="1">
      <c r="A681" s="550"/>
      <c r="B681" s="119" t="s">
        <v>1145</v>
      </c>
      <c r="C681" s="118">
        <v>100</v>
      </c>
      <c r="D681" s="123"/>
      <c r="E681" s="123"/>
      <c r="F681" s="93">
        <f t="shared" ref="F681:F702" si="39">C681+D681+E681</f>
        <v>100</v>
      </c>
      <c r="G681" s="123"/>
      <c r="H681" s="93">
        <f t="shared" si="36"/>
        <v>100</v>
      </c>
      <c r="I681" s="210"/>
      <c r="J681" s="191"/>
      <c r="K681" s="191"/>
      <c r="L681" s="191"/>
      <c r="M681" s="191"/>
      <c r="N681" s="191"/>
      <c r="O681" s="191"/>
      <c r="P681" s="191"/>
      <c r="Q681" s="191"/>
      <c r="R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191"/>
      <c r="BE681" s="191"/>
      <c r="BF681" s="191"/>
      <c r="BG681" s="191"/>
      <c r="BH681" s="191"/>
      <c r="BI681" s="191"/>
      <c r="BJ681" s="191"/>
      <c r="BK681" s="191"/>
      <c r="BL681" s="191"/>
      <c r="BM681" s="191"/>
      <c r="BN681" s="191"/>
      <c r="BO681" s="191"/>
      <c r="BP681" s="191"/>
      <c r="BQ681" s="191"/>
      <c r="BR681" s="191"/>
      <c r="BS681" s="191"/>
      <c r="BT681" s="191"/>
      <c r="BU681" s="191"/>
      <c r="BV681" s="191"/>
      <c r="BW681" s="191"/>
      <c r="BX681" s="191"/>
      <c r="BY681" s="191"/>
      <c r="BZ681" s="191"/>
      <c r="CA681" s="191"/>
      <c r="CB681" s="191"/>
      <c r="CC681" s="191"/>
      <c r="CD681" s="191"/>
      <c r="CE681" s="191"/>
      <c r="CF681" s="191"/>
      <c r="CG681" s="191"/>
      <c r="CH681" s="191"/>
      <c r="CI681" s="191"/>
      <c r="CJ681" s="191"/>
      <c r="CK681" s="191"/>
      <c r="CL681" s="191"/>
      <c r="CM681" s="191"/>
      <c r="CN681" s="191"/>
      <c r="CO681" s="191"/>
      <c r="CP681" s="191"/>
      <c r="CQ681" s="191"/>
      <c r="CR681" s="191"/>
      <c r="CS681" s="191"/>
      <c r="CT681" s="191"/>
      <c r="CU681" s="191"/>
      <c r="CV681" s="191"/>
      <c r="CW681" s="191"/>
      <c r="CX681" s="191"/>
      <c r="CY681" s="191"/>
      <c r="CZ681" s="191"/>
      <c r="DA681" s="191"/>
      <c r="DB681" s="191"/>
      <c r="DC681" s="191"/>
      <c r="DD681" s="191"/>
      <c r="DE681" s="191"/>
      <c r="DF681" s="191"/>
      <c r="DG681" s="191"/>
      <c r="DH681" s="191"/>
      <c r="DI681" s="191"/>
      <c r="DJ681" s="191"/>
      <c r="DK681" s="191"/>
      <c r="DL681" s="191"/>
      <c r="DM681" s="191"/>
      <c r="DN681" s="191"/>
      <c r="DO681" s="191"/>
      <c r="DP681" s="191"/>
      <c r="DQ681" s="191"/>
      <c r="DR681" s="191"/>
      <c r="DS681" s="191"/>
      <c r="DT681" s="191"/>
      <c r="DU681" s="191"/>
      <c r="DV681" s="191"/>
      <c r="DW681" s="191"/>
      <c r="DX681" s="191"/>
      <c r="DY681" s="191"/>
      <c r="DZ681" s="191"/>
      <c r="EA681" s="191"/>
      <c r="EB681" s="191"/>
      <c r="EC681" s="191"/>
      <c r="ED681" s="191"/>
      <c r="EE681" s="191"/>
      <c r="EF681" s="191"/>
      <c r="EG681" s="191"/>
      <c r="EH681" s="191"/>
      <c r="EI681" s="191"/>
      <c r="EJ681" s="191"/>
      <c r="EK681" s="191"/>
      <c r="EL681" s="191"/>
      <c r="EM681" s="191"/>
      <c r="EN681" s="191"/>
      <c r="EO681" s="191"/>
      <c r="EP681" s="191"/>
      <c r="EQ681" s="191"/>
      <c r="ER681" s="191"/>
      <c r="ES681" s="191"/>
      <c r="ET681" s="191"/>
      <c r="EU681" s="191"/>
      <c r="EV681" s="191"/>
      <c r="EW681" s="191"/>
      <c r="EX681" s="191"/>
      <c r="EY681" s="191"/>
      <c r="EZ681" s="191"/>
      <c r="FA681" s="191"/>
      <c r="FB681" s="191"/>
      <c r="FC681" s="191"/>
      <c r="FD681" s="191"/>
      <c r="FE681" s="191"/>
      <c r="FF681" s="191"/>
      <c r="FG681" s="191"/>
      <c r="FH681" s="191"/>
      <c r="FI681" s="191"/>
      <c r="FJ681" s="191"/>
      <c r="FK681" s="191"/>
      <c r="FL681" s="191"/>
      <c r="FM681" s="191"/>
      <c r="FN681" s="191"/>
      <c r="FO681" s="191"/>
      <c r="FP681" s="191"/>
      <c r="FQ681" s="191"/>
      <c r="FR681" s="191"/>
      <c r="FS681" s="191"/>
      <c r="FT681" s="191"/>
      <c r="FU681" s="191"/>
      <c r="FV681" s="191"/>
      <c r="FW681" s="191"/>
      <c r="FX681" s="191"/>
      <c r="FY681" s="191"/>
      <c r="FZ681" s="191"/>
      <c r="GA681" s="191"/>
      <c r="GB681" s="191"/>
      <c r="GC681" s="191"/>
      <c r="GD681" s="191"/>
      <c r="GE681" s="191"/>
      <c r="GF681" s="191"/>
      <c r="GG681" s="191"/>
      <c r="GH681" s="191"/>
      <c r="GI681" s="191"/>
      <c r="GJ681" s="191"/>
      <c r="GK681" s="191"/>
      <c r="GL681" s="191"/>
      <c r="GM681" s="191"/>
      <c r="GN681" s="191"/>
      <c r="GO681" s="191"/>
      <c r="GP681" s="191"/>
      <c r="GQ681" s="191"/>
      <c r="GR681" s="191"/>
      <c r="GS681" s="191"/>
      <c r="GT681" s="191"/>
      <c r="GU681" s="191"/>
      <c r="GV681" s="191"/>
    </row>
    <row r="682" spans="1:204" s="191" customFormat="1" ht="39.950000000000003" customHeight="1">
      <c r="A682" s="550"/>
      <c r="B682" s="119" t="s">
        <v>1146</v>
      </c>
      <c r="C682" s="118">
        <v>30</v>
      </c>
      <c r="D682" s="123"/>
      <c r="E682" s="123"/>
      <c r="F682" s="93">
        <f t="shared" si="39"/>
        <v>30</v>
      </c>
      <c r="G682" s="123"/>
      <c r="H682" s="93">
        <f t="shared" si="36"/>
        <v>30</v>
      </c>
      <c r="I682" s="210"/>
    </row>
    <row r="683" spans="1:204" s="191" customFormat="1" ht="36" customHeight="1">
      <c r="A683" s="550"/>
      <c r="B683" s="119" t="s">
        <v>1147</v>
      </c>
      <c r="C683" s="123">
        <v>20</v>
      </c>
      <c r="D683" s="123"/>
      <c r="E683" s="123"/>
      <c r="F683" s="93">
        <f t="shared" si="39"/>
        <v>20</v>
      </c>
      <c r="G683" s="123"/>
      <c r="H683" s="93">
        <f t="shared" si="36"/>
        <v>20</v>
      </c>
      <c r="I683" s="210"/>
    </row>
    <row r="684" spans="1:204" s="194" customFormat="1" ht="43.5" customHeight="1">
      <c r="A684" s="550"/>
      <c r="B684" s="120" t="s">
        <v>1148</v>
      </c>
      <c r="C684" s="118">
        <v>100</v>
      </c>
      <c r="D684" s="123"/>
      <c r="E684" s="123"/>
      <c r="F684" s="93">
        <f t="shared" si="39"/>
        <v>100</v>
      </c>
      <c r="G684" s="123"/>
      <c r="H684" s="93">
        <f t="shared" si="36"/>
        <v>100</v>
      </c>
      <c r="I684" s="210"/>
      <c r="J684" s="191"/>
      <c r="K684" s="191"/>
      <c r="L684" s="191"/>
      <c r="M684" s="191"/>
      <c r="N684" s="191"/>
      <c r="O684" s="191"/>
      <c r="P684" s="191"/>
      <c r="Q684" s="191"/>
      <c r="R684" s="191"/>
      <c r="S684" s="191"/>
      <c r="T684" s="19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191"/>
      <c r="BE684" s="191"/>
      <c r="BF684" s="191"/>
      <c r="BG684" s="191"/>
      <c r="BH684" s="191"/>
      <c r="BI684" s="191"/>
      <c r="BJ684" s="191"/>
      <c r="BK684" s="191"/>
      <c r="BL684" s="191"/>
      <c r="BM684" s="191"/>
      <c r="BN684" s="191"/>
      <c r="BO684" s="191"/>
      <c r="BP684" s="191"/>
      <c r="BQ684" s="191"/>
      <c r="BR684" s="191"/>
      <c r="BS684" s="191"/>
      <c r="BT684" s="191"/>
      <c r="BU684" s="191"/>
      <c r="BV684" s="191"/>
      <c r="BW684" s="191"/>
      <c r="BX684" s="191"/>
      <c r="BY684" s="191"/>
      <c r="BZ684" s="191"/>
      <c r="CA684" s="191"/>
      <c r="CB684" s="191"/>
      <c r="CC684" s="191"/>
      <c r="CD684" s="191"/>
      <c r="CE684" s="191"/>
      <c r="CF684" s="191"/>
      <c r="CG684" s="191"/>
      <c r="CH684" s="191"/>
      <c r="CI684" s="191"/>
      <c r="CJ684" s="191"/>
      <c r="CK684" s="191"/>
      <c r="CL684" s="191"/>
      <c r="CM684" s="191"/>
      <c r="CN684" s="191"/>
      <c r="CO684" s="191"/>
      <c r="CP684" s="191"/>
      <c r="CQ684" s="191"/>
      <c r="CR684" s="191"/>
      <c r="CS684" s="191"/>
      <c r="CT684" s="191"/>
      <c r="CU684" s="191"/>
      <c r="CV684" s="191"/>
      <c r="CW684" s="191"/>
      <c r="CX684" s="191"/>
      <c r="CY684" s="191"/>
      <c r="CZ684" s="191"/>
      <c r="DA684" s="191"/>
      <c r="DB684" s="191"/>
      <c r="DC684" s="191"/>
      <c r="DD684" s="191"/>
      <c r="DE684" s="191"/>
      <c r="DF684" s="191"/>
      <c r="DG684" s="191"/>
      <c r="DH684" s="191"/>
      <c r="DI684" s="191"/>
      <c r="DJ684" s="191"/>
      <c r="DK684" s="191"/>
      <c r="DL684" s="191"/>
      <c r="DM684" s="191"/>
      <c r="DN684" s="191"/>
      <c r="DO684" s="191"/>
      <c r="DP684" s="191"/>
      <c r="DQ684" s="191"/>
      <c r="DR684" s="191"/>
      <c r="DS684" s="191"/>
      <c r="DT684" s="191"/>
      <c r="DU684" s="191"/>
      <c r="DV684" s="191"/>
      <c r="DW684" s="191"/>
      <c r="DX684" s="191"/>
      <c r="DY684" s="191"/>
      <c r="DZ684" s="191"/>
      <c r="EA684" s="191"/>
      <c r="EB684" s="191"/>
      <c r="EC684" s="191"/>
      <c r="ED684" s="191"/>
      <c r="EE684" s="191"/>
      <c r="EF684" s="191"/>
      <c r="EG684" s="191"/>
      <c r="EH684" s="191"/>
      <c r="EI684" s="191"/>
      <c r="EJ684" s="191"/>
      <c r="EK684" s="191"/>
      <c r="EL684" s="191"/>
      <c r="EM684" s="191"/>
      <c r="EN684" s="191"/>
      <c r="EO684" s="191"/>
      <c r="EP684" s="191"/>
      <c r="EQ684" s="191"/>
      <c r="ER684" s="191"/>
      <c r="ES684" s="191"/>
      <c r="ET684" s="191"/>
      <c r="EU684" s="191"/>
      <c r="EV684" s="191"/>
      <c r="EW684" s="191"/>
      <c r="EX684" s="191"/>
      <c r="EY684" s="191"/>
      <c r="EZ684" s="191"/>
      <c r="FA684" s="191"/>
      <c r="FB684" s="191"/>
      <c r="FC684" s="191"/>
      <c r="FD684" s="191"/>
      <c r="FE684" s="191"/>
      <c r="FF684" s="191"/>
      <c r="FG684" s="191"/>
      <c r="FH684" s="191"/>
      <c r="FI684" s="191"/>
      <c r="FJ684" s="191"/>
      <c r="FK684" s="191"/>
      <c r="FL684" s="191"/>
      <c r="FM684" s="191"/>
      <c r="FN684" s="191"/>
      <c r="FO684" s="191"/>
      <c r="FP684" s="191"/>
      <c r="FQ684" s="191"/>
      <c r="FR684" s="191"/>
      <c r="FS684" s="191"/>
      <c r="FT684" s="191"/>
      <c r="FU684" s="191"/>
      <c r="FV684" s="191"/>
      <c r="FW684" s="191"/>
      <c r="FX684" s="191"/>
      <c r="FY684" s="191"/>
      <c r="FZ684" s="191"/>
      <c r="GA684" s="191"/>
      <c r="GB684" s="191"/>
      <c r="GC684" s="191"/>
      <c r="GD684" s="191"/>
      <c r="GE684" s="191"/>
      <c r="GF684" s="191"/>
      <c r="GG684" s="191"/>
      <c r="GH684" s="191"/>
      <c r="GI684" s="191"/>
      <c r="GJ684" s="191"/>
      <c r="GK684" s="191"/>
      <c r="GL684" s="191"/>
      <c r="GM684" s="191"/>
      <c r="GN684" s="191"/>
      <c r="GO684" s="191"/>
      <c r="GP684" s="191"/>
      <c r="GQ684" s="191"/>
      <c r="GR684" s="191"/>
      <c r="GS684" s="191"/>
      <c r="GT684" s="191"/>
      <c r="GU684" s="191"/>
      <c r="GV684" s="191"/>
    </row>
    <row r="685" spans="1:204" s="191" customFormat="1" ht="24.95" customHeight="1">
      <c r="A685" s="550"/>
      <c r="B685" s="120" t="s">
        <v>1149</v>
      </c>
      <c r="C685" s="118">
        <v>20</v>
      </c>
      <c r="D685" s="123"/>
      <c r="E685" s="123"/>
      <c r="F685" s="93">
        <f t="shared" si="39"/>
        <v>20</v>
      </c>
      <c r="G685" s="123"/>
      <c r="H685" s="93">
        <f t="shared" si="36"/>
        <v>20</v>
      </c>
      <c r="I685" s="210"/>
    </row>
    <row r="686" spans="1:204" s="191" customFormat="1" ht="24.95" customHeight="1">
      <c r="A686" s="550"/>
      <c r="B686" s="120" t="s">
        <v>1150</v>
      </c>
      <c r="C686" s="118">
        <v>10.1</v>
      </c>
      <c r="D686" s="123"/>
      <c r="E686" s="123"/>
      <c r="F686" s="93">
        <f t="shared" si="39"/>
        <v>10.1</v>
      </c>
      <c r="G686" s="123"/>
      <c r="H686" s="93">
        <f t="shared" si="36"/>
        <v>10.1</v>
      </c>
      <c r="I686" s="210"/>
    </row>
    <row r="687" spans="1:204" s="191" customFormat="1" ht="32.1" customHeight="1">
      <c r="A687" s="550"/>
      <c r="B687" s="120" t="s">
        <v>401</v>
      </c>
      <c r="C687" s="118">
        <v>1.5</v>
      </c>
      <c r="D687" s="123"/>
      <c r="E687" s="123"/>
      <c r="F687" s="93">
        <f t="shared" si="39"/>
        <v>1.5</v>
      </c>
      <c r="G687" s="123"/>
      <c r="H687" s="93">
        <f t="shared" si="36"/>
        <v>1.5</v>
      </c>
      <c r="I687" s="210"/>
    </row>
    <row r="688" spans="1:204" s="191" customFormat="1" ht="32.1" customHeight="1">
      <c r="A688" s="550"/>
      <c r="B688" s="120" t="s">
        <v>1151</v>
      </c>
      <c r="C688" s="122">
        <v>35</v>
      </c>
      <c r="D688" s="123"/>
      <c r="E688" s="123"/>
      <c r="F688" s="93">
        <f t="shared" si="39"/>
        <v>35</v>
      </c>
      <c r="G688" s="123"/>
      <c r="H688" s="93">
        <f t="shared" si="36"/>
        <v>35</v>
      </c>
      <c r="I688" s="210"/>
    </row>
    <row r="689" spans="1:246" s="191" customFormat="1" ht="30" customHeight="1">
      <c r="A689" s="550"/>
      <c r="B689" s="120" t="s">
        <v>1152</v>
      </c>
      <c r="C689" s="118">
        <v>2.42</v>
      </c>
      <c r="D689" s="123"/>
      <c r="E689" s="123"/>
      <c r="F689" s="93">
        <f t="shared" si="39"/>
        <v>2.42</v>
      </c>
      <c r="G689" s="123"/>
      <c r="H689" s="93">
        <f t="shared" si="36"/>
        <v>2.42</v>
      </c>
      <c r="I689" s="210"/>
    </row>
    <row r="690" spans="1:246" s="191" customFormat="1" ht="30" customHeight="1">
      <c r="A690" s="551" t="s">
        <v>585</v>
      </c>
      <c r="B690" s="120" t="s">
        <v>286</v>
      </c>
      <c r="C690" s="118"/>
      <c r="D690" s="204">
        <v>157.32</v>
      </c>
      <c r="E690" s="123"/>
      <c r="F690" s="93">
        <f t="shared" si="39"/>
        <v>157.32</v>
      </c>
      <c r="G690" s="123"/>
      <c r="H690" s="93">
        <f t="shared" si="36"/>
        <v>157.32</v>
      </c>
      <c r="I690" s="211" t="s">
        <v>842</v>
      </c>
    </row>
    <row r="691" spans="1:246" s="191" customFormat="1" ht="30" customHeight="1">
      <c r="A691" s="552"/>
      <c r="B691" s="120" t="s">
        <v>1040</v>
      </c>
      <c r="C691" s="118"/>
      <c r="D691" s="123"/>
      <c r="E691" s="123"/>
      <c r="F691" s="93">
        <f t="shared" si="39"/>
        <v>0</v>
      </c>
      <c r="G691" s="204">
        <v>40.119999999999997</v>
      </c>
      <c r="H691" s="93">
        <f t="shared" si="36"/>
        <v>40.119999999999997</v>
      </c>
      <c r="I691" s="211" t="s">
        <v>796</v>
      </c>
    </row>
    <row r="692" spans="1:246" s="191" customFormat="1" ht="27" customHeight="1">
      <c r="A692" s="552"/>
      <c r="B692" s="120" t="s">
        <v>546</v>
      </c>
      <c r="C692" s="118"/>
      <c r="D692" s="123"/>
      <c r="E692" s="123"/>
      <c r="F692" s="93">
        <f t="shared" si="39"/>
        <v>0</v>
      </c>
      <c r="G692" s="204">
        <f>40+35.397+7.9+30+10</f>
        <v>123.297</v>
      </c>
      <c r="H692" s="93">
        <f t="shared" si="36"/>
        <v>123.297</v>
      </c>
      <c r="I692" s="211" t="s">
        <v>1153</v>
      </c>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189"/>
      <c r="BE692" s="189"/>
      <c r="BF692" s="189"/>
      <c r="BG692" s="189"/>
      <c r="BH692" s="189"/>
      <c r="BI692" s="189"/>
      <c r="BJ692" s="189"/>
      <c r="BK692" s="189"/>
      <c r="BL692" s="189"/>
      <c r="BM692" s="189"/>
      <c r="BN692" s="189"/>
      <c r="BO692" s="189"/>
      <c r="BP692" s="189"/>
      <c r="BQ692" s="189"/>
      <c r="BR692" s="189"/>
      <c r="BS692" s="189"/>
      <c r="BT692" s="189"/>
      <c r="BU692" s="189"/>
      <c r="BV692" s="189"/>
      <c r="BW692" s="189"/>
      <c r="BX692" s="189"/>
      <c r="BY692" s="189"/>
      <c r="BZ692" s="189"/>
      <c r="CA692" s="189"/>
      <c r="CB692" s="189"/>
      <c r="CC692" s="189"/>
      <c r="CD692" s="189"/>
      <c r="CE692" s="189"/>
      <c r="CF692" s="189"/>
      <c r="CG692" s="189"/>
      <c r="CH692" s="189"/>
      <c r="CI692" s="189"/>
      <c r="CJ692" s="189"/>
      <c r="CK692" s="189"/>
      <c r="CL692" s="189"/>
      <c r="CM692" s="189"/>
      <c r="CN692" s="189"/>
      <c r="CO692" s="189"/>
      <c r="CP692" s="189"/>
      <c r="CQ692" s="189"/>
      <c r="CR692" s="189"/>
      <c r="CS692" s="189"/>
      <c r="CT692" s="189"/>
      <c r="CU692" s="189"/>
      <c r="CV692" s="189"/>
      <c r="CW692" s="189"/>
      <c r="CX692" s="189"/>
      <c r="CY692" s="189"/>
      <c r="CZ692" s="189"/>
      <c r="DA692" s="189"/>
      <c r="DB692" s="189"/>
      <c r="DC692" s="189"/>
      <c r="DD692" s="189"/>
      <c r="DE692" s="189"/>
      <c r="DF692" s="189"/>
      <c r="DG692" s="189"/>
      <c r="DH692" s="189"/>
      <c r="DI692" s="189"/>
      <c r="DJ692" s="189"/>
      <c r="DK692" s="189"/>
      <c r="DL692" s="189"/>
      <c r="DM692" s="189"/>
      <c r="DN692" s="189"/>
      <c r="DO692" s="189"/>
      <c r="DP692" s="189"/>
      <c r="DQ692" s="189"/>
      <c r="DR692" s="189"/>
      <c r="DS692" s="189"/>
      <c r="DT692" s="189"/>
      <c r="DU692" s="189"/>
      <c r="DV692" s="189"/>
      <c r="DW692" s="189"/>
      <c r="DX692" s="189"/>
      <c r="DY692" s="189"/>
      <c r="DZ692" s="189"/>
      <c r="EA692" s="189"/>
      <c r="EB692" s="189"/>
      <c r="EC692" s="189"/>
      <c r="ED692" s="189"/>
      <c r="EE692" s="189"/>
      <c r="EF692" s="189"/>
      <c r="EG692" s="189"/>
      <c r="EH692" s="189"/>
      <c r="EI692" s="189"/>
      <c r="EJ692" s="189"/>
      <c r="EK692" s="189"/>
      <c r="EL692" s="189"/>
      <c r="EM692" s="189"/>
      <c r="EN692" s="189"/>
      <c r="EO692" s="189"/>
      <c r="EP692" s="189"/>
      <c r="EQ692" s="189"/>
      <c r="ER692" s="189"/>
      <c r="ES692" s="189"/>
      <c r="ET692" s="189"/>
      <c r="EU692" s="189"/>
      <c r="EV692" s="189"/>
      <c r="EW692" s="189"/>
      <c r="EX692" s="189"/>
      <c r="EY692" s="189"/>
      <c r="EZ692" s="189"/>
      <c r="FA692" s="189"/>
      <c r="FB692" s="189"/>
      <c r="FC692" s="189"/>
      <c r="FD692" s="189"/>
      <c r="FE692" s="189"/>
      <c r="FF692" s="189"/>
      <c r="FG692" s="189"/>
      <c r="FH692" s="189"/>
      <c r="FI692" s="189"/>
      <c r="FJ692" s="189"/>
      <c r="FK692" s="189"/>
      <c r="FL692" s="189"/>
      <c r="FM692" s="189"/>
      <c r="FN692" s="189"/>
      <c r="FO692" s="189"/>
      <c r="FP692" s="189"/>
      <c r="FQ692" s="189"/>
      <c r="FR692" s="189"/>
      <c r="FS692" s="189"/>
      <c r="FT692" s="189"/>
      <c r="FU692" s="189"/>
      <c r="FV692" s="189"/>
      <c r="FW692" s="189"/>
      <c r="FX692" s="189"/>
      <c r="FY692" s="189"/>
      <c r="FZ692" s="189"/>
      <c r="GA692" s="189"/>
      <c r="GB692" s="189"/>
      <c r="GC692" s="189"/>
      <c r="GD692" s="189"/>
      <c r="GE692" s="189"/>
      <c r="GF692" s="189"/>
      <c r="GG692" s="189"/>
      <c r="GH692" s="189"/>
      <c r="GI692" s="189"/>
      <c r="GJ692" s="189"/>
      <c r="GK692" s="189"/>
      <c r="GL692" s="189"/>
      <c r="GM692" s="189"/>
      <c r="GN692" s="189"/>
      <c r="GO692" s="189"/>
      <c r="GP692" s="189"/>
      <c r="GQ692" s="189"/>
      <c r="GR692" s="189"/>
      <c r="GS692" s="189"/>
      <c r="GT692" s="189"/>
      <c r="GU692" s="189"/>
      <c r="GV692" s="189"/>
      <c r="GW692" s="189"/>
      <c r="GX692" s="189"/>
      <c r="GY692" s="189"/>
      <c r="GZ692" s="189"/>
      <c r="HA692" s="189"/>
      <c r="HB692" s="189"/>
      <c r="HC692" s="189"/>
      <c r="HD692" s="189"/>
      <c r="HE692" s="189"/>
      <c r="HF692" s="189"/>
      <c r="HG692" s="189"/>
      <c r="HH692" s="189"/>
      <c r="HI692" s="189"/>
      <c r="HJ692" s="189"/>
      <c r="HK692" s="189"/>
      <c r="HL692" s="189"/>
      <c r="HM692" s="189"/>
      <c r="HN692" s="189"/>
      <c r="HO692" s="189"/>
      <c r="HP692" s="189"/>
      <c r="HQ692" s="189"/>
      <c r="HR692" s="189"/>
      <c r="HS692" s="189"/>
      <c r="HT692" s="189"/>
      <c r="HU692" s="189"/>
      <c r="HV692" s="189"/>
      <c r="HW692" s="189"/>
      <c r="HX692" s="189"/>
      <c r="HY692" s="189"/>
      <c r="HZ692" s="189"/>
      <c r="IA692" s="189"/>
      <c r="IB692" s="189"/>
      <c r="IC692" s="189"/>
      <c r="ID692" s="189"/>
      <c r="IE692" s="189"/>
      <c r="IF692" s="189"/>
      <c r="IG692" s="189"/>
      <c r="IH692" s="189"/>
      <c r="II692" s="189"/>
      <c r="IJ692" s="189"/>
      <c r="IK692" s="189"/>
      <c r="IL692" s="189"/>
    </row>
    <row r="693" spans="1:246" s="191" customFormat="1" ht="30" customHeight="1">
      <c r="A693" s="552"/>
      <c r="B693" s="120" t="s">
        <v>1154</v>
      </c>
      <c r="C693" s="118"/>
      <c r="D693" s="123"/>
      <c r="E693" s="123"/>
      <c r="F693" s="93">
        <f t="shared" si="39"/>
        <v>0</v>
      </c>
      <c r="G693" s="123">
        <v>70</v>
      </c>
      <c r="H693" s="93">
        <f t="shared" si="36"/>
        <v>70</v>
      </c>
      <c r="I693" s="211" t="s">
        <v>1155</v>
      </c>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189"/>
      <c r="BE693" s="189"/>
      <c r="BF693" s="189"/>
      <c r="BG693" s="189"/>
      <c r="BH693" s="189"/>
      <c r="BI693" s="189"/>
      <c r="BJ693" s="189"/>
      <c r="BK693" s="189"/>
      <c r="BL693" s="189"/>
      <c r="BM693" s="189"/>
      <c r="BN693" s="189"/>
      <c r="BO693" s="189"/>
      <c r="BP693" s="189"/>
      <c r="BQ693" s="189"/>
      <c r="BR693" s="189"/>
      <c r="BS693" s="189"/>
      <c r="BT693" s="189"/>
      <c r="BU693" s="189"/>
      <c r="BV693" s="189"/>
      <c r="BW693" s="189"/>
      <c r="BX693" s="189"/>
      <c r="BY693" s="189"/>
      <c r="BZ693" s="189"/>
      <c r="CA693" s="189"/>
      <c r="CB693" s="189"/>
      <c r="CC693" s="189"/>
      <c r="CD693" s="189"/>
      <c r="CE693" s="189"/>
      <c r="CF693" s="189"/>
      <c r="CG693" s="189"/>
      <c r="CH693" s="189"/>
      <c r="CI693" s="189"/>
      <c r="CJ693" s="189"/>
      <c r="CK693" s="189"/>
      <c r="CL693" s="189"/>
      <c r="CM693" s="189"/>
      <c r="CN693" s="189"/>
      <c r="CO693" s="189"/>
      <c r="CP693" s="189"/>
      <c r="CQ693" s="189"/>
      <c r="CR693" s="189"/>
      <c r="CS693" s="189"/>
      <c r="CT693" s="189"/>
      <c r="CU693" s="189"/>
      <c r="CV693" s="189"/>
      <c r="CW693" s="189"/>
      <c r="CX693" s="189"/>
      <c r="CY693" s="189"/>
      <c r="CZ693" s="189"/>
      <c r="DA693" s="189"/>
      <c r="DB693" s="189"/>
      <c r="DC693" s="189"/>
      <c r="DD693" s="189"/>
      <c r="DE693" s="189"/>
      <c r="DF693" s="189"/>
      <c r="DG693" s="189"/>
      <c r="DH693" s="189"/>
      <c r="DI693" s="189"/>
      <c r="DJ693" s="189"/>
      <c r="DK693" s="189"/>
      <c r="DL693" s="189"/>
      <c r="DM693" s="189"/>
      <c r="DN693" s="189"/>
      <c r="DO693" s="189"/>
      <c r="DP693" s="189"/>
      <c r="DQ693" s="189"/>
      <c r="DR693" s="189"/>
      <c r="DS693" s="189"/>
      <c r="DT693" s="189"/>
      <c r="DU693" s="189"/>
      <c r="DV693" s="189"/>
      <c r="DW693" s="189"/>
      <c r="DX693" s="189"/>
      <c r="DY693" s="189"/>
      <c r="DZ693" s="189"/>
      <c r="EA693" s="189"/>
      <c r="EB693" s="189"/>
      <c r="EC693" s="189"/>
      <c r="ED693" s="189"/>
      <c r="EE693" s="189"/>
      <c r="EF693" s="189"/>
      <c r="EG693" s="189"/>
      <c r="EH693" s="189"/>
      <c r="EI693" s="189"/>
      <c r="EJ693" s="189"/>
      <c r="EK693" s="189"/>
      <c r="EL693" s="189"/>
      <c r="EM693" s="189"/>
      <c r="EN693" s="189"/>
      <c r="EO693" s="189"/>
      <c r="EP693" s="189"/>
      <c r="EQ693" s="189"/>
      <c r="ER693" s="189"/>
      <c r="ES693" s="189"/>
      <c r="ET693" s="189"/>
      <c r="EU693" s="189"/>
      <c r="EV693" s="189"/>
      <c r="EW693" s="189"/>
      <c r="EX693" s="189"/>
      <c r="EY693" s="189"/>
      <c r="EZ693" s="189"/>
      <c r="FA693" s="189"/>
      <c r="FB693" s="189"/>
      <c r="FC693" s="189"/>
      <c r="FD693" s="189"/>
      <c r="FE693" s="189"/>
      <c r="FF693" s="189"/>
      <c r="FG693" s="189"/>
      <c r="FH693" s="189"/>
      <c r="FI693" s="189"/>
      <c r="FJ693" s="189"/>
      <c r="FK693" s="189"/>
      <c r="FL693" s="189"/>
      <c r="FM693" s="189"/>
      <c r="FN693" s="189"/>
      <c r="FO693" s="189"/>
      <c r="FP693" s="189"/>
      <c r="FQ693" s="189"/>
      <c r="FR693" s="189"/>
      <c r="FS693" s="189"/>
      <c r="FT693" s="189"/>
      <c r="FU693" s="189"/>
      <c r="FV693" s="189"/>
      <c r="FW693" s="189"/>
      <c r="FX693" s="189"/>
      <c r="FY693" s="189"/>
      <c r="FZ693" s="189"/>
      <c r="GA693" s="189"/>
      <c r="GB693" s="189"/>
      <c r="GC693" s="189"/>
      <c r="GD693" s="189"/>
      <c r="GE693" s="189"/>
      <c r="GF693" s="189"/>
      <c r="GG693" s="189"/>
      <c r="GH693" s="189"/>
      <c r="GI693" s="189"/>
      <c r="GJ693" s="189"/>
      <c r="GK693" s="189"/>
      <c r="GL693" s="189"/>
      <c r="GM693" s="189"/>
      <c r="GN693" s="189"/>
      <c r="GO693" s="189"/>
      <c r="GP693" s="189"/>
      <c r="GQ693" s="189"/>
      <c r="GR693" s="189"/>
      <c r="GS693" s="189"/>
      <c r="GT693" s="189"/>
      <c r="GU693" s="189"/>
      <c r="GV693" s="189"/>
      <c r="GW693" s="189"/>
      <c r="GX693" s="189"/>
      <c r="GY693" s="189"/>
      <c r="GZ693" s="189"/>
      <c r="HA693" s="189"/>
      <c r="HB693" s="189"/>
      <c r="HC693" s="189"/>
      <c r="HD693" s="189"/>
      <c r="HE693" s="189"/>
      <c r="HF693" s="189"/>
      <c r="HG693" s="189"/>
      <c r="HH693" s="189"/>
      <c r="HI693" s="189"/>
      <c r="HJ693" s="189"/>
      <c r="HK693" s="189"/>
      <c r="HL693" s="189"/>
      <c r="HM693" s="189"/>
      <c r="HN693" s="189"/>
      <c r="HO693" s="189"/>
      <c r="HP693" s="189"/>
      <c r="HQ693" s="189"/>
      <c r="HR693" s="189"/>
      <c r="HS693" s="189"/>
      <c r="HT693" s="189"/>
      <c r="HU693" s="189"/>
      <c r="HV693" s="189"/>
      <c r="HW693" s="189"/>
      <c r="HX693" s="189"/>
      <c r="HY693" s="189"/>
      <c r="HZ693" s="189"/>
      <c r="IA693" s="189"/>
      <c r="IB693" s="189"/>
      <c r="IC693" s="189"/>
      <c r="ID693" s="189"/>
      <c r="IE693" s="189"/>
      <c r="IF693" s="189"/>
      <c r="IG693" s="189"/>
      <c r="IH693" s="189"/>
      <c r="II693" s="189"/>
      <c r="IJ693" s="189"/>
      <c r="IK693" s="189"/>
      <c r="IL693" s="189"/>
    </row>
    <row r="694" spans="1:246" s="191" customFormat="1" ht="32.1" customHeight="1">
      <c r="A694" s="552"/>
      <c r="B694" s="120" t="s">
        <v>1156</v>
      </c>
      <c r="C694" s="118"/>
      <c r="D694" s="123"/>
      <c r="E694" s="123"/>
      <c r="F694" s="93">
        <f t="shared" si="39"/>
        <v>0</v>
      </c>
      <c r="G694" s="123">
        <v>100</v>
      </c>
      <c r="H694" s="93">
        <f t="shared" si="36"/>
        <v>100</v>
      </c>
      <c r="I694" s="211" t="s">
        <v>1157</v>
      </c>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189"/>
      <c r="BE694" s="189"/>
      <c r="BF694" s="189"/>
      <c r="BG694" s="189"/>
      <c r="BH694" s="189"/>
      <c r="BI694" s="189"/>
      <c r="BJ694" s="189"/>
      <c r="BK694" s="189"/>
      <c r="BL694" s="189"/>
      <c r="BM694" s="189"/>
      <c r="BN694" s="189"/>
      <c r="BO694" s="189"/>
      <c r="BP694" s="189"/>
      <c r="BQ694" s="189"/>
      <c r="BR694" s="189"/>
      <c r="BS694" s="189"/>
      <c r="BT694" s="189"/>
      <c r="BU694" s="189"/>
      <c r="BV694" s="189"/>
      <c r="BW694" s="189"/>
      <c r="BX694" s="189"/>
      <c r="BY694" s="189"/>
      <c r="BZ694" s="189"/>
      <c r="CA694" s="189"/>
      <c r="CB694" s="189"/>
      <c r="CC694" s="189"/>
      <c r="CD694" s="189"/>
      <c r="CE694" s="189"/>
      <c r="CF694" s="189"/>
      <c r="CG694" s="189"/>
      <c r="CH694" s="189"/>
      <c r="CI694" s="189"/>
      <c r="CJ694" s="189"/>
      <c r="CK694" s="189"/>
      <c r="CL694" s="189"/>
      <c r="CM694" s="189"/>
      <c r="CN694" s="189"/>
      <c r="CO694" s="189"/>
      <c r="CP694" s="189"/>
      <c r="CQ694" s="189"/>
      <c r="CR694" s="189"/>
      <c r="CS694" s="189"/>
      <c r="CT694" s="189"/>
      <c r="CU694" s="189"/>
      <c r="CV694" s="189"/>
      <c r="CW694" s="189"/>
      <c r="CX694" s="189"/>
      <c r="CY694" s="189"/>
      <c r="CZ694" s="189"/>
      <c r="DA694" s="189"/>
      <c r="DB694" s="189"/>
      <c r="DC694" s="189"/>
      <c r="DD694" s="189"/>
      <c r="DE694" s="189"/>
      <c r="DF694" s="189"/>
      <c r="DG694" s="189"/>
      <c r="DH694" s="189"/>
      <c r="DI694" s="189"/>
      <c r="DJ694" s="189"/>
      <c r="DK694" s="189"/>
      <c r="DL694" s="189"/>
      <c r="DM694" s="189"/>
      <c r="DN694" s="189"/>
      <c r="DO694" s="189"/>
      <c r="DP694" s="189"/>
      <c r="DQ694" s="189"/>
      <c r="DR694" s="189"/>
      <c r="DS694" s="189"/>
      <c r="DT694" s="189"/>
      <c r="DU694" s="189"/>
      <c r="DV694" s="189"/>
      <c r="DW694" s="189"/>
      <c r="DX694" s="189"/>
      <c r="DY694" s="189"/>
      <c r="DZ694" s="189"/>
      <c r="EA694" s="189"/>
      <c r="EB694" s="189"/>
      <c r="EC694" s="189"/>
      <c r="ED694" s="189"/>
      <c r="EE694" s="189"/>
      <c r="EF694" s="189"/>
      <c r="EG694" s="189"/>
      <c r="EH694" s="189"/>
      <c r="EI694" s="189"/>
      <c r="EJ694" s="189"/>
      <c r="EK694" s="189"/>
      <c r="EL694" s="189"/>
      <c r="EM694" s="189"/>
      <c r="EN694" s="189"/>
      <c r="EO694" s="189"/>
      <c r="EP694" s="189"/>
      <c r="EQ694" s="189"/>
      <c r="ER694" s="189"/>
      <c r="ES694" s="189"/>
      <c r="ET694" s="189"/>
      <c r="EU694" s="189"/>
      <c r="EV694" s="189"/>
      <c r="EW694" s="189"/>
      <c r="EX694" s="189"/>
      <c r="EY694" s="189"/>
      <c r="EZ694" s="189"/>
      <c r="FA694" s="189"/>
      <c r="FB694" s="189"/>
      <c r="FC694" s="189"/>
      <c r="FD694" s="189"/>
      <c r="FE694" s="189"/>
      <c r="FF694" s="189"/>
      <c r="FG694" s="189"/>
      <c r="FH694" s="189"/>
      <c r="FI694" s="189"/>
      <c r="FJ694" s="189"/>
      <c r="FK694" s="189"/>
      <c r="FL694" s="189"/>
      <c r="FM694" s="189"/>
      <c r="FN694" s="189"/>
      <c r="FO694" s="189"/>
      <c r="FP694" s="189"/>
      <c r="FQ694" s="189"/>
      <c r="FR694" s="189"/>
      <c r="FS694" s="189"/>
      <c r="FT694" s="189"/>
      <c r="FU694" s="189"/>
      <c r="FV694" s="189"/>
      <c r="FW694" s="189"/>
      <c r="FX694" s="189"/>
      <c r="FY694" s="189"/>
      <c r="FZ694" s="189"/>
      <c r="GA694" s="189"/>
      <c r="GB694" s="189"/>
      <c r="GC694" s="189"/>
      <c r="GD694" s="189"/>
      <c r="GE694" s="189"/>
      <c r="GF694" s="189"/>
      <c r="GG694" s="189"/>
      <c r="GH694" s="189"/>
      <c r="GI694" s="189"/>
      <c r="GJ694" s="189"/>
      <c r="GK694" s="189"/>
      <c r="GL694" s="189"/>
      <c r="GM694" s="189"/>
      <c r="GN694" s="189"/>
      <c r="GO694" s="189"/>
      <c r="GP694" s="189"/>
      <c r="GQ694" s="189"/>
      <c r="GR694" s="189"/>
      <c r="GS694" s="189"/>
      <c r="GT694" s="189"/>
      <c r="GU694" s="189"/>
      <c r="GV694" s="189"/>
      <c r="GW694" s="189"/>
      <c r="GX694" s="189"/>
      <c r="GY694" s="189"/>
      <c r="GZ694" s="189"/>
      <c r="HA694" s="189"/>
      <c r="HB694" s="189"/>
      <c r="HC694" s="189"/>
      <c r="HD694" s="189"/>
      <c r="HE694" s="189"/>
      <c r="HF694" s="189"/>
      <c r="HG694" s="189"/>
      <c r="HH694" s="189"/>
      <c r="HI694" s="189"/>
      <c r="HJ694" s="189"/>
      <c r="HK694" s="189"/>
      <c r="HL694" s="189"/>
      <c r="HM694" s="189"/>
      <c r="HN694" s="189"/>
      <c r="HO694" s="189"/>
      <c r="HP694" s="189"/>
      <c r="HQ694" s="189"/>
      <c r="HR694" s="189"/>
      <c r="HS694" s="189"/>
      <c r="HT694" s="189"/>
      <c r="HU694" s="189"/>
      <c r="HV694" s="189"/>
      <c r="HW694" s="189"/>
      <c r="HX694" s="189"/>
      <c r="HY694" s="189"/>
      <c r="HZ694" s="189"/>
      <c r="IA694" s="189"/>
      <c r="IB694" s="189"/>
      <c r="IC694" s="189"/>
      <c r="ID694" s="189"/>
      <c r="IE694" s="189"/>
      <c r="IF694" s="189"/>
      <c r="IG694" s="189"/>
      <c r="IH694" s="189"/>
      <c r="II694" s="189"/>
      <c r="IJ694" s="189"/>
      <c r="IK694" s="189"/>
      <c r="IL694" s="189"/>
    </row>
    <row r="695" spans="1:246" s="191" customFormat="1" ht="27" customHeight="1">
      <c r="A695" s="552"/>
      <c r="B695" s="120" t="s">
        <v>1158</v>
      </c>
      <c r="C695" s="118"/>
      <c r="D695" s="123"/>
      <c r="E695" s="123"/>
      <c r="F695" s="93">
        <f t="shared" si="39"/>
        <v>0</v>
      </c>
      <c r="G695" s="123">
        <v>36.770000000000003</v>
      </c>
      <c r="H695" s="93">
        <f t="shared" si="36"/>
        <v>36.770000000000003</v>
      </c>
      <c r="I695" s="211" t="s">
        <v>1159</v>
      </c>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189"/>
      <c r="BE695" s="189"/>
      <c r="BF695" s="189"/>
      <c r="BG695" s="189"/>
      <c r="BH695" s="189"/>
      <c r="BI695" s="189"/>
      <c r="BJ695" s="189"/>
      <c r="BK695" s="189"/>
      <c r="BL695" s="189"/>
      <c r="BM695" s="189"/>
      <c r="BN695" s="189"/>
      <c r="BO695" s="189"/>
      <c r="BP695" s="189"/>
      <c r="BQ695" s="189"/>
      <c r="BR695" s="189"/>
      <c r="BS695" s="189"/>
      <c r="BT695" s="189"/>
      <c r="BU695" s="189"/>
      <c r="BV695" s="189"/>
      <c r="BW695" s="189"/>
      <c r="BX695" s="189"/>
      <c r="BY695" s="189"/>
      <c r="BZ695" s="189"/>
      <c r="CA695" s="189"/>
      <c r="CB695" s="189"/>
      <c r="CC695" s="189"/>
      <c r="CD695" s="189"/>
      <c r="CE695" s="189"/>
      <c r="CF695" s="189"/>
      <c r="CG695" s="189"/>
      <c r="CH695" s="189"/>
      <c r="CI695" s="189"/>
      <c r="CJ695" s="189"/>
      <c r="CK695" s="189"/>
      <c r="CL695" s="189"/>
      <c r="CM695" s="189"/>
      <c r="CN695" s="189"/>
      <c r="CO695" s="189"/>
      <c r="CP695" s="189"/>
      <c r="CQ695" s="189"/>
      <c r="CR695" s="189"/>
      <c r="CS695" s="189"/>
      <c r="CT695" s="189"/>
      <c r="CU695" s="189"/>
      <c r="CV695" s="189"/>
      <c r="CW695" s="189"/>
      <c r="CX695" s="189"/>
      <c r="CY695" s="189"/>
      <c r="CZ695" s="189"/>
      <c r="DA695" s="189"/>
      <c r="DB695" s="189"/>
      <c r="DC695" s="189"/>
      <c r="DD695" s="189"/>
      <c r="DE695" s="189"/>
      <c r="DF695" s="189"/>
      <c r="DG695" s="189"/>
      <c r="DH695" s="189"/>
      <c r="DI695" s="189"/>
      <c r="DJ695" s="189"/>
      <c r="DK695" s="189"/>
      <c r="DL695" s="189"/>
      <c r="DM695" s="189"/>
      <c r="DN695" s="189"/>
      <c r="DO695" s="189"/>
      <c r="DP695" s="189"/>
      <c r="DQ695" s="189"/>
      <c r="DR695" s="189"/>
      <c r="DS695" s="189"/>
      <c r="DT695" s="189"/>
      <c r="DU695" s="189"/>
      <c r="DV695" s="189"/>
      <c r="DW695" s="189"/>
      <c r="DX695" s="189"/>
      <c r="DY695" s="189"/>
      <c r="DZ695" s="189"/>
      <c r="EA695" s="189"/>
      <c r="EB695" s="189"/>
      <c r="EC695" s="189"/>
      <c r="ED695" s="189"/>
      <c r="EE695" s="189"/>
      <c r="EF695" s="189"/>
      <c r="EG695" s="189"/>
      <c r="EH695" s="189"/>
      <c r="EI695" s="189"/>
      <c r="EJ695" s="189"/>
      <c r="EK695" s="189"/>
      <c r="EL695" s="189"/>
      <c r="EM695" s="189"/>
      <c r="EN695" s="189"/>
      <c r="EO695" s="189"/>
      <c r="EP695" s="189"/>
      <c r="EQ695" s="189"/>
      <c r="ER695" s="189"/>
      <c r="ES695" s="189"/>
      <c r="ET695" s="189"/>
      <c r="EU695" s="189"/>
      <c r="EV695" s="189"/>
      <c r="EW695" s="189"/>
      <c r="EX695" s="189"/>
      <c r="EY695" s="189"/>
      <c r="EZ695" s="189"/>
      <c r="FA695" s="189"/>
      <c r="FB695" s="189"/>
      <c r="FC695" s="189"/>
      <c r="FD695" s="189"/>
      <c r="FE695" s="189"/>
      <c r="FF695" s="189"/>
      <c r="FG695" s="189"/>
      <c r="FH695" s="189"/>
      <c r="FI695" s="189"/>
      <c r="FJ695" s="189"/>
      <c r="FK695" s="189"/>
      <c r="FL695" s="189"/>
      <c r="FM695" s="189"/>
      <c r="FN695" s="189"/>
      <c r="FO695" s="189"/>
      <c r="FP695" s="189"/>
      <c r="FQ695" s="189"/>
      <c r="FR695" s="189"/>
      <c r="FS695" s="189"/>
      <c r="FT695" s="189"/>
      <c r="FU695" s="189"/>
      <c r="FV695" s="189"/>
      <c r="FW695" s="189"/>
      <c r="FX695" s="189"/>
      <c r="FY695" s="189"/>
      <c r="FZ695" s="189"/>
      <c r="GA695" s="189"/>
      <c r="GB695" s="189"/>
      <c r="GC695" s="189"/>
      <c r="GD695" s="189"/>
      <c r="GE695" s="189"/>
      <c r="GF695" s="189"/>
      <c r="GG695" s="189"/>
      <c r="GH695" s="189"/>
      <c r="GI695" s="189"/>
      <c r="GJ695" s="189"/>
      <c r="GK695" s="189"/>
      <c r="GL695" s="189"/>
      <c r="GM695" s="189"/>
      <c r="GN695" s="189"/>
      <c r="GO695" s="189"/>
      <c r="GP695" s="189"/>
      <c r="GQ695" s="189"/>
      <c r="GR695" s="189"/>
      <c r="GS695" s="189"/>
      <c r="GT695" s="189"/>
      <c r="GU695" s="189"/>
      <c r="GV695" s="189"/>
      <c r="GW695" s="189"/>
      <c r="GX695" s="189"/>
      <c r="GY695" s="189"/>
      <c r="GZ695" s="189"/>
      <c r="HA695" s="189"/>
      <c r="HB695" s="189"/>
      <c r="HC695" s="189"/>
      <c r="HD695" s="189"/>
      <c r="HE695" s="189"/>
      <c r="HF695" s="189"/>
      <c r="HG695" s="189"/>
      <c r="HH695" s="189"/>
      <c r="HI695" s="189"/>
      <c r="HJ695" s="189"/>
      <c r="HK695" s="189"/>
      <c r="HL695" s="189"/>
      <c r="HM695" s="189"/>
      <c r="HN695" s="189"/>
      <c r="HO695" s="189"/>
      <c r="HP695" s="189"/>
      <c r="HQ695" s="189"/>
      <c r="HR695" s="189"/>
      <c r="HS695" s="189"/>
      <c r="HT695" s="189"/>
      <c r="HU695" s="189"/>
      <c r="HV695" s="189"/>
      <c r="HW695" s="189"/>
      <c r="HX695" s="189"/>
      <c r="HY695" s="189"/>
      <c r="HZ695" s="189"/>
      <c r="IA695" s="189"/>
      <c r="IB695" s="189"/>
      <c r="IC695" s="189"/>
      <c r="ID695" s="189"/>
      <c r="IE695" s="189"/>
      <c r="IF695" s="189"/>
      <c r="IG695" s="189"/>
      <c r="IH695" s="189"/>
      <c r="II695" s="189"/>
      <c r="IJ695" s="189"/>
      <c r="IK695" s="189"/>
      <c r="IL695" s="189"/>
    </row>
    <row r="696" spans="1:246" s="191" customFormat="1" ht="30" customHeight="1">
      <c r="A696" s="555"/>
      <c r="B696" s="119" t="s">
        <v>317</v>
      </c>
      <c r="C696" s="118"/>
      <c r="D696" s="123"/>
      <c r="E696" s="123">
        <v>5432.68</v>
      </c>
      <c r="F696" s="93">
        <f t="shared" si="39"/>
        <v>5432.68</v>
      </c>
      <c r="G696" s="123"/>
      <c r="H696" s="93">
        <f t="shared" si="36"/>
        <v>5432.68</v>
      </c>
      <c r="I696" s="210"/>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189"/>
      <c r="BE696" s="189"/>
      <c r="BF696" s="189"/>
      <c r="BG696" s="189"/>
      <c r="BH696" s="189"/>
      <c r="BI696" s="189"/>
      <c r="BJ696" s="189"/>
      <c r="BK696" s="189"/>
      <c r="BL696" s="189"/>
      <c r="BM696" s="189"/>
      <c r="BN696" s="189"/>
      <c r="BO696" s="189"/>
      <c r="BP696" s="189"/>
      <c r="BQ696" s="189"/>
      <c r="BR696" s="189"/>
      <c r="BS696" s="189"/>
      <c r="BT696" s="189"/>
      <c r="BU696" s="189"/>
      <c r="BV696" s="189"/>
      <c r="BW696" s="189"/>
      <c r="BX696" s="189"/>
      <c r="BY696" s="189"/>
      <c r="BZ696" s="189"/>
      <c r="CA696" s="189"/>
      <c r="CB696" s="189"/>
      <c r="CC696" s="189"/>
      <c r="CD696" s="189"/>
      <c r="CE696" s="189"/>
      <c r="CF696" s="189"/>
      <c r="CG696" s="189"/>
      <c r="CH696" s="189"/>
      <c r="CI696" s="189"/>
      <c r="CJ696" s="189"/>
      <c r="CK696" s="189"/>
      <c r="CL696" s="189"/>
      <c r="CM696" s="189"/>
      <c r="CN696" s="189"/>
      <c r="CO696" s="189"/>
      <c r="CP696" s="189"/>
      <c r="CQ696" s="189"/>
      <c r="CR696" s="189"/>
      <c r="CS696" s="189"/>
      <c r="CT696" s="189"/>
      <c r="CU696" s="189"/>
      <c r="CV696" s="189"/>
      <c r="CW696" s="189"/>
      <c r="CX696" s="189"/>
      <c r="CY696" s="189"/>
      <c r="CZ696" s="189"/>
      <c r="DA696" s="189"/>
      <c r="DB696" s="189"/>
      <c r="DC696" s="189"/>
      <c r="DD696" s="189"/>
      <c r="DE696" s="189"/>
      <c r="DF696" s="189"/>
      <c r="DG696" s="189"/>
      <c r="DH696" s="189"/>
      <c r="DI696" s="189"/>
      <c r="DJ696" s="189"/>
      <c r="DK696" s="189"/>
      <c r="DL696" s="189"/>
      <c r="DM696" s="189"/>
      <c r="DN696" s="189"/>
      <c r="DO696" s="189"/>
      <c r="DP696" s="189"/>
      <c r="DQ696" s="189"/>
      <c r="DR696" s="189"/>
      <c r="DS696" s="189"/>
      <c r="DT696" s="189"/>
      <c r="DU696" s="189"/>
      <c r="DV696" s="189"/>
      <c r="DW696" s="189"/>
      <c r="DX696" s="189"/>
      <c r="DY696" s="189"/>
      <c r="DZ696" s="189"/>
      <c r="EA696" s="189"/>
      <c r="EB696" s="189"/>
      <c r="EC696" s="189"/>
      <c r="ED696" s="189"/>
      <c r="EE696" s="189"/>
      <c r="EF696" s="189"/>
      <c r="EG696" s="189"/>
      <c r="EH696" s="189"/>
      <c r="EI696" s="189"/>
      <c r="EJ696" s="189"/>
      <c r="EK696" s="189"/>
      <c r="EL696" s="189"/>
      <c r="EM696" s="189"/>
      <c r="EN696" s="189"/>
      <c r="EO696" s="189"/>
      <c r="EP696" s="189"/>
      <c r="EQ696" s="189"/>
      <c r="ER696" s="189"/>
      <c r="ES696" s="189"/>
      <c r="ET696" s="189"/>
      <c r="EU696" s="189"/>
      <c r="EV696" s="189"/>
      <c r="EW696" s="189"/>
      <c r="EX696" s="189"/>
      <c r="EY696" s="189"/>
      <c r="EZ696" s="189"/>
      <c r="FA696" s="189"/>
      <c r="FB696" s="189"/>
      <c r="FC696" s="189"/>
      <c r="FD696" s="189"/>
      <c r="FE696" s="189"/>
      <c r="FF696" s="189"/>
      <c r="FG696" s="189"/>
      <c r="FH696" s="189"/>
      <c r="FI696" s="189"/>
      <c r="FJ696" s="189"/>
      <c r="FK696" s="189"/>
      <c r="FL696" s="189"/>
      <c r="FM696" s="189"/>
      <c r="FN696" s="189"/>
      <c r="FO696" s="189"/>
      <c r="FP696" s="189"/>
      <c r="FQ696" s="189"/>
      <c r="FR696" s="189"/>
      <c r="FS696" s="189"/>
      <c r="FT696" s="189"/>
      <c r="FU696" s="189"/>
      <c r="FV696" s="189"/>
      <c r="FW696" s="189"/>
      <c r="FX696" s="189"/>
      <c r="FY696" s="189"/>
      <c r="FZ696" s="189"/>
      <c r="GA696" s="189"/>
      <c r="GB696" s="189"/>
      <c r="GC696" s="189"/>
      <c r="GD696" s="189"/>
      <c r="GE696" s="189"/>
      <c r="GF696" s="189"/>
      <c r="GG696" s="189"/>
      <c r="GH696" s="189"/>
      <c r="GI696" s="189"/>
      <c r="GJ696" s="189"/>
      <c r="GK696" s="189"/>
      <c r="GL696" s="189"/>
      <c r="GM696" s="189"/>
      <c r="GN696" s="189"/>
      <c r="GO696" s="189"/>
      <c r="GP696" s="189"/>
      <c r="GQ696" s="189"/>
      <c r="GR696" s="189"/>
      <c r="GS696" s="189"/>
      <c r="GT696" s="189"/>
      <c r="GU696" s="189"/>
      <c r="GV696" s="189"/>
      <c r="GW696" s="189"/>
      <c r="GX696" s="189"/>
      <c r="GY696" s="189"/>
      <c r="GZ696" s="189"/>
      <c r="HA696" s="189"/>
      <c r="HB696" s="189"/>
      <c r="HC696" s="189"/>
      <c r="HD696" s="189"/>
      <c r="HE696" s="189"/>
      <c r="HF696" s="189"/>
      <c r="HG696" s="189"/>
      <c r="HH696" s="189"/>
      <c r="HI696" s="189"/>
      <c r="HJ696" s="189"/>
      <c r="HK696" s="189"/>
      <c r="HL696" s="189"/>
      <c r="HM696" s="189"/>
      <c r="HN696" s="189"/>
      <c r="HO696" s="189"/>
      <c r="HP696" s="189"/>
      <c r="HQ696" s="189"/>
      <c r="HR696" s="189"/>
      <c r="HS696" s="189"/>
      <c r="HT696" s="189"/>
      <c r="HU696" s="189"/>
      <c r="HV696" s="189"/>
      <c r="HW696" s="189"/>
      <c r="HX696" s="189"/>
      <c r="HY696" s="189"/>
      <c r="HZ696" s="189"/>
      <c r="IA696" s="189"/>
      <c r="IB696" s="189"/>
      <c r="IC696" s="189"/>
      <c r="ID696" s="189"/>
      <c r="IE696" s="189"/>
      <c r="IF696" s="189"/>
      <c r="IG696" s="189"/>
      <c r="IH696" s="189"/>
      <c r="II696" s="189"/>
      <c r="IJ696" s="189"/>
      <c r="IK696" s="189"/>
      <c r="IL696" s="189"/>
    </row>
    <row r="697" spans="1:246" s="191" customFormat="1" ht="30.95" customHeight="1">
      <c r="A697" s="550" t="s">
        <v>230</v>
      </c>
      <c r="B697" s="93" t="s">
        <v>81</v>
      </c>
      <c r="C697" s="118">
        <f>C698+C699+C703</f>
        <v>231.09</v>
      </c>
      <c r="D697" s="118">
        <f>D698+D699+D703</f>
        <v>50.004683999999997</v>
      </c>
      <c r="E697" s="118">
        <f>E698+E699+E703</f>
        <v>0</v>
      </c>
      <c r="F697" s="93">
        <f t="shared" si="39"/>
        <v>281.09468399999997</v>
      </c>
      <c r="G697" s="118">
        <f>G698+G699+G703</f>
        <v>-60.1</v>
      </c>
      <c r="H697" s="93">
        <f t="shared" si="36"/>
        <v>220.99468400000001</v>
      </c>
      <c r="I697" s="210"/>
    </row>
    <row r="698" spans="1:246" s="191" customFormat="1" ht="30" customHeight="1">
      <c r="A698" s="550"/>
      <c r="B698" s="120" t="s">
        <v>253</v>
      </c>
      <c r="C698" s="118">
        <v>82.09</v>
      </c>
      <c r="D698" s="123">
        <v>35.004683999999997</v>
      </c>
      <c r="E698" s="123"/>
      <c r="F698" s="93">
        <f t="shared" si="39"/>
        <v>117.094684</v>
      </c>
      <c r="G698" s="123"/>
      <c r="H698" s="93">
        <f t="shared" si="36"/>
        <v>117.094684</v>
      </c>
      <c r="I698" s="211" t="s">
        <v>1160</v>
      </c>
    </row>
    <row r="699" spans="1:246" s="191" customFormat="1" ht="18.75" customHeight="1">
      <c r="A699" s="550"/>
      <c r="B699" s="120" t="s">
        <v>783</v>
      </c>
      <c r="C699" s="118">
        <f>C700+C701</f>
        <v>19</v>
      </c>
      <c r="D699" s="123"/>
      <c r="E699" s="123"/>
      <c r="F699" s="93">
        <f t="shared" si="39"/>
        <v>19</v>
      </c>
      <c r="G699" s="123"/>
      <c r="H699" s="93">
        <f t="shared" si="36"/>
        <v>19</v>
      </c>
      <c r="I699" s="210"/>
    </row>
    <row r="700" spans="1:246" s="191" customFormat="1" ht="30.95" customHeight="1">
      <c r="A700" s="550"/>
      <c r="B700" s="119" t="s">
        <v>256</v>
      </c>
      <c r="C700" s="118">
        <v>9</v>
      </c>
      <c r="D700" s="123"/>
      <c r="E700" s="123"/>
      <c r="F700" s="93">
        <f t="shared" si="39"/>
        <v>9</v>
      </c>
      <c r="G700" s="123"/>
      <c r="H700" s="93">
        <f t="shared" si="36"/>
        <v>9</v>
      </c>
      <c r="I700" s="210"/>
    </row>
    <row r="701" spans="1:246" s="191" customFormat="1" ht="30.95" customHeight="1">
      <c r="A701" s="550"/>
      <c r="B701" s="119" t="s">
        <v>354</v>
      </c>
      <c r="C701" s="122">
        <v>10</v>
      </c>
      <c r="D701" s="123"/>
      <c r="E701" s="123"/>
      <c r="F701" s="93">
        <f t="shared" si="39"/>
        <v>10</v>
      </c>
      <c r="G701" s="123"/>
      <c r="H701" s="93">
        <f t="shared" si="36"/>
        <v>10</v>
      </c>
      <c r="I701" s="210"/>
    </row>
    <row r="702" spans="1:246" s="191" customFormat="1" ht="30.95" customHeight="1">
      <c r="A702" s="550"/>
      <c r="B702" s="134" t="s">
        <v>1161</v>
      </c>
      <c r="C702" s="122">
        <v>10</v>
      </c>
      <c r="D702" s="123"/>
      <c r="E702" s="123"/>
      <c r="F702" s="93">
        <f t="shared" si="39"/>
        <v>10</v>
      </c>
      <c r="G702" s="123"/>
      <c r="H702" s="93">
        <f t="shared" si="36"/>
        <v>10</v>
      </c>
      <c r="I702" s="210"/>
    </row>
    <row r="703" spans="1:246" s="191" customFormat="1" ht="30.95" customHeight="1">
      <c r="A703" s="550"/>
      <c r="B703" s="119" t="s">
        <v>258</v>
      </c>
      <c r="C703" s="118">
        <f>SUM(C704:C707)</f>
        <v>130</v>
      </c>
      <c r="D703" s="118">
        <f>SUM(D704:D707)</f>
        <v>15</v>
      </c>
      <c r="E703" s="118">
        <f>SUM(E704:E707)</f>
        <v>0</v>
      </c>
      <c r="F703" s="118">
        <f>SUM(F704:F707)</f>
        <v>145</v>
      </c>
      <c r="G703" s="118">
        <f>SUM(G704:G707)</f>
        <v>-60.1</v>
      </c>
      <c r="H703" s="93">
        <f t="shared" si="36"/>
        <v>84.9</v>
      </c>
      <c r="I703" s="210"/>
    </row>
    <row r="704" spans="1:246" s="194" customFormat="1" ht="30" customHeight="1">
      <c r="A704" s="550"/>
      <c r="B704" s="119" t="s">
        <v>602</v>
      </c>
      <c r="C704" s="118">
        <v>30</v>
      </c>
      <c r="D704" s="123"/>
      <c r="E704" s="123"/>
      <c r="F704" s="93">
        <f>C704+D704+E704</f>
        <v>30</v>
      </c>
      <c r="G704" s="123"/>
      <c r="H704" s="93">
        <f t="shared" si="36"/>
        <v>30</v>
      </c>
      <c r="I704" s="210"/>
      <c r="J704" s="191"/>
      <c r="K704" s="191"/>
      <c r="L704" s="191"/>
      <c r="M704" s="191"/>
      <c r="N704" s="191"/>
      <c r="O704" s="191"/>
      <c r="P704" s="191"/>
      <c r="Q704" s="191"/>
      <c r="R704" s="191"/>
      <c r="S704" s="191"/>
      <c r="T704" s="191"/>
      <c r="U704" s="191"/>
      <c r="V704" s="191"/>
      <c r="W704" s="191"/>
      <c r="X704" s="191"/>
      <c r="Y704" s="191"/>
      <c r="Z704" s="191"/>
      <c r="AA704" s="191"/>
      <c r="AB704" s="191"/>
      <c r="AC704" s="191"/>
      <c r="AD704" s="191"/>
      <c r="AE704" s="191"/>
      <c r="AF704" s="191"/>
      <c r="AG704" s="191"/>
      <c r="AH704" s="191"/>
      <c r="AI704" s="191"/>
      <c r="AJ704" s="191"/>
      <c r="AK704" s="191"/>
      <c r="AL704" s="191"/>
      <c r="AM704" s="191"/>
      <c r="AN704" s="191"/>
      <c r="AO704" s="191"/>
      <c r="AP704" s="191"/>
      <c r="AQ704" s="191"/>
      <c r="AR704" s="191"/>
      <c r="AS704" s="191"/>
      <c r="AT704" s="191"/>
      <c r="AU704" s="191"/>
      <c r="AV704" s="191"/>
      <c r="AW704" s="191"/>
      <c r="AX704" s="191"/>
      <c r="AY704" s="191"/>
      <c r="AZ704" s="191"/>
      <c r="BA704" s="191"/>
      <c r="BB704" s="191"/>
      <c r="BC704" s="191"/>
      <c r="BD704" s="191"/>
      <c r="BE704" s="191"/>
      <c r="BF704" s="191"/>
      <c r="BG704" s="191"/>
      <c r="BH704" s="191"/>
      <c r="BI704" s="191"/>
      <c r="BJ704" s="191"/>
      <c r="BK704" s="191"/>
      <c r="BL704" s="191"/>
      <c r="BM704" s="191"/>
      <c r="BN704" s="191"/>
      <c r="BO704" s="191"/>
      <c r="BP704" s="191"/>
      <c r="BQ704" s="191"/>
      <c r="BR704" s="191"/>
      <c r="BS704" s="191"/>
      <c r="BT704" s="191"/>
      <c r="BU704" s="191"/>
      <c r="BV704" s="191"/>
      <c r="BW704" s="191"/>
      <c r="BX704" s="191"/>
      <c r="BY704" s="191"/>
      <c r="BZ704" s="191"/>
      <c r="CA704" s="191"/>
      <c r="CB704" s="191"/>
      <c r="CC704" s="191"/>
      <c r="CD704" s="191"/>
      <c r="CE704" s="191"/>
      <c r="CF704" s="191"/>
      <c r="CG704" s="191"/>
      <c r="CH704" s="191"/>
      <c r="CI704" s="191"/>
      <c r="CJ704" s="191"/>
      <c r="CK704" s="191"/>
      <c r="CL704" s="191"/>
      <c r="CM704" s="191"/>
      <c r="CN704" s="191"/>
      <c r="CO704" s="191"/>
      <c r="CP704" s="191"/>
      <c r="CQ704" s="191"/>
      <c r="CR704" s="191"/>
      <c r="CS704" s="191"/>
      <c r="CT704" s="191"/>
      <c r="CU704" s="191"/>
      <c r="CV704" s="191"/>
      <c r="CW704" s="191"/>
      <c r="CX704" s="191"/>
      <c r="CY704" s="191"/>
      <c r="CZ704" s="191"/>
      <c r="DA704" s="191"/>
      <c r="DB704" s="191"/>
      <c r="DC704" s="191"/>
      <c r="DD704" s="191"/>
      <c r="DE704" s="191"/>
      <c r="DF704" s="191"/>
      <c r="DG704" s="191"/>
      <c r="DH704" s="191"/>
      <c r="DI704" s="191"/>
      <c r="DJ704" s="191"/>
      <c r="DK704" s="191"/>
      <c r="DL704" s="191"/>
      <c r="DM704" s="191"/>
      <c r="DN704" s="191"/>
      <c r="DO704" s="191"/>
      <c r="DP704" s="191"/>
      <c r="DQ704" s="191"/>
      <c r="DR704" s="191"/>
      <c r="DS704" s="191"/>
      <c r="DT704" s="191"/>
      <c r="DU704" s="191"/>
      <c r="DV704" s="191"/>
      <c r="DW704" s="191"/>
      <c r="DX704" s="191"/>
      <c r="DY704" s="191"/>
      <c r="DZ704" s="191"/>
      <c r="EA704" s="191"/>
      <c r="EB704" s="191"/>
      <c r="EC704" s="191"/>
      <c r="ED704" s="191"/>
      <c r="EE704" s="191"/>
      <c r="EF704" s="191"/>
      <c r="EG704" s="191"/>
      <c r="EH704" s="191"/>
      <c r="EI704" s="191"/>
      <c r="EJ704" s="191"/>
      <c r="EK704" s="191"/>
      <c r="EL704" s="191"/>
      <c r="EM704" s="191"/>
      <c r="EN704" s="191"/>
      <c r="EO704" s="191"/>
      <c r="EP704" s="191"/>
      <c r="EQ704" s="191"/>
      <c r="ER704" s="191"/>
      <c r="ES704" s="191"/>
      <c r="ET704" s="191"/>
      <c r="EU704" s="191"/>
      <c r="EV704" s="191"/>
      <c r="EW704" s="191"/>
      <c r="EX704" s="191"/>
      <c r="EY704" s="191"/>
      <c r="EZ704" s="191"/>
      <c r="FA704" s="191"/>
      <c r="FB704" s="191"/>
      <c r="FC704" s="191"/>
      <c r="FD704" s="191"/>
      <c r="FE704" s="191"/>
      <c r="FF704" s="191"/>
      <c r="FG704" s="191"/>
      <c r="FH704" s="191"/>
      <c r="FI704" s="191"/>
      <c r="FJ704" s="191"/>
      <c r="FK704" s="191"/>
      <c r="FL704" s="191"/>
      <c r="FM704" s="191"/>
      <c r="FN704" s="191"/>
      <c r="FO704" s="191"/>
      <c r="FP704" s="191"/>
      <c r="FQ704" s="191"/>
      <c r="FR704" s="191"/>
      <c r="FS704" s="191"/>
      <c r="FT704" s="191"/>
      <c r="FU704" s="191"/>
      <c r="FV704" s="191"/>
      <c r="FW704" s="191"/>
      <c r="FX704" s="191"/>
      <c r="FY704" s="191"/>
      <c r="FZ704" s="191"/>
      <c r="GA704" s="191"/>
      <c r="GB704" s="191"/>
      <c r="GC704" s="191"/>
      <c r="GD704" s="191"/>
      <c r="GE704" s="191"/>
      <c r="GF704" s="191"/>
      <c r="GG704" s="191"/>
      <c r="GH704" s="191"/>
      <c r="GI704" s="191"/>
      <c r="GJ704" s="191"/>
      <c r="GK704" s="191"/>
      <c r="GL704" s="191"/>
      <c r="GM704" s="191"/>
      <c r="GN704" s="191"/>
      <c r="GO704" s="191"/>
      <c r="GP704" s="191"/>
      <c r="GQ704" s="191"/>
      <c r="GR704" s="191"/>
      <c r="GS704" s="191"/>
      <c r="GT704" s="191"/>
      <c r="GU704" s="191"/>
      <c r="GV704" s="191"/>
    </row>
    <row r="705" spans="1:204" s="194" customFormat="1" ht="36" customHeight="1">
      <c r="A705" s="551" t="s">
        <v>230</v>
      </c>
      <c r="B705" s="119" t="s">
        <v>603</v>
      </c>
      <c r="C705" s="118">
        <v>100</v>
      </c>
      <c r="D705" s="123"/>
      <c r="E705" s="123"/>
      <c r="F705" s="93">
        <f>C705+D705+E705</f>
        <v>100</v>
      </c>
      <c r="G705" s="123">
        <v>-70</v>
      </c>
      <c r="H705" s="93">
        <f t="shared" si="36"/>
        <v>30</v>
      </c>
      <c r="I705" s="210"/>
      <c r="J705" s="191"/>
      <c r="K705" s="191"/>
      <c r="L705" s="191"/>
      <c r="M705" s="191"/>
      <c r="N705" s="191"/>
      <c r="O705" s="191"/>
      <c r="P705" s="191"/>
      <c r="Q705" s="191"/>
      <c r="R705" s="191"/>
      <c r="S705" s="191"/>
      <c r="T705" s="191"/>
      <c r="U705" s="191"/>
      <c r="V705" s="191"/>
      <c r="W705" s="191"/>
      <c r="X705" s="191"/>
      <c r="Y705" s="191"/>
      <c r="Z705" s="191"/>
      <c r="AA705" s="191"/>
      <c r="AB705" s="191"/>
      <c r="AC705" s="191"/>
      <c r="AD705" s="191"/>
      <c r="AE705" s="191"/>
      <c r="AF705" s="191"/>
      <c r="AG705" s="191"/>
      <c r="AH705" s="191"/>
      <c r="AI705" s="191"/>
      <c r="AJ705" s="191"/>
      <c r="AK705" s="191"/>
      <c r="AL705" s="191"/>
      <c r="AM705" s="191"/>
      <c r="AN705" s="191"/>
      <c r="AO705" s="191"/>
      <c r="AP705" s="191"/>
      <c r="AQ705" s="191"/>
      <c r="AR705" s="191"/>
      <c r="AS705" s="191"/>
      <c r="AT705" s="191"/>
      <c r="AU705" s="191"/>
      <c r="AV705" s="191"/>
      <c r="AW705" s="191"/>
      <c r="AX705" s="191"/>
      <c r="AY705" s="191"/>
      <c r="AZ705" s="191"/>
      <c r="BA705" s="191"/>
      <c r="BB705" s="191"/>
      <c r="BC705" s="191"/>
      <c r="BD705" s="191"/>
      <c r="BE705" s="191"/>
      <c r="BF705" s="191"/>
      <c r="BG705" s="191"/>
      <c r="BH705" s="191"/>
      <c r="BI705" s="191"/>
      <c r="BJ705" s="191"/>
      <c r="BK705" s="191"/>
      <c r="BL705" s="191"/>
      <c r="BM705" s="191"/>
      <c r="BN705" s="191"/>
      <c r="BO705" s="191"/>
      <c r="BP705" s="191"/>
      <c r="BQ705" s="191"/>
      <c r="BR705" s="191"/>
      <c r="BS705" s="191"/>
      <c r="BT705" s="191"/>
      <c r="BU705" s="191"/>
      <c r="BV705" s="191"/>
      <c r="BW705" s="191"/>
      <c r="BX705" s="191"/>
      <c r="BY705" s="191"/>
      <c r="BZ705" s="191"/>
      <c r="CA705" s="191"/>
      <c r="CB705" s="191"/>
      <c r="CC705" s="191"/>
      <c r="CD705" s="191"/>
      <c r="CE705" s="191"/>
      <c r="CF705" s="191"/>
      <c r="CG705" s="191"/>
      <c r="CH705" s="191"/>
      <c r="CI705" s="191"/>
      <c r="CJ705" s="191"/>
      <c r="CK705" s="191"/>
      <c r="CL705" s="191"/>
      <c r="CM705" s="191"/>
      <c r="CN705" s="191"/>
      <c r="CO705" s="191"/>
      <c r="CP705" s="191"/>
      <c r="CQ705" s="191"/>
      <c r="CR705" s="191"/>
      <c r="CS705" s="191"/>
      <c r="CT705" s="191"/>
      <c r="CU705" s="191"/>
      <c r="CV705" s="191"/>
      <c r="CW705" s="191"/>
      <c r="CX705" s="191"/>
      <c r="CY705" s="191"/>
      <c r="CZ705" s="191"/>
      <c r="DA705" s="191"/>
      <c r="DB705" s="191"/>
      <c r="DC705" s="191"/>
      <c r="DD705" s="191"/>
      <c r="DE705" s="191"/>
      <c r="DF705" s="191"/>
      <c r="DG705" s="191"/>
      <c r="DH705" s="191"/>
      <c r="DI705" s="191"/>
      <c r="DJ705" s="191"/>
      <c r="DK705" s="191"/>
      <c r="DL705" s="191"/>
      <c r="DM705" s="191"/>
      <c r="DN705" s="191"/>
      <c r="DO705" s="191"/>
      <c r="DP705" s="191"/>
      <c r="DQ705" s="191"/>
      <c r="DR705" s="191"/>
      <c r="DS705" s="191"/>
      <c r="DT705" s="191"/>
      <c r="DU705" s="191"/>
      <c r="DV705" s="191"/>
      <c r="DW705" s="191"/>
      <c r="DX705" s="191"/>
      <c r="DY705" s="191"/>
      <c r="DZ705" s="191"/>
      <c r="EA705" s="191"/>
      <c r="EB705" s="191"/>
      <c r="EC705" s="191"/>
      <c r="ED705" s="191"/>
      <c r="EE705" s="191"/>
      <c r="EF705" s="191"/>
      <c r="EG705" s="191"/>
      <c r="EH705" s="191"/>
      <c r="EI705" s="191"/>
      <c r="EJ705" s="191"/>
      <c r="EK705" s="191"/>
      <c r="EL705" s="191"/>
      <c r="EM705" s="191"/>
      <c r="EN705" s="191"/>
      <c r="EO705" s="191"/>
      <c r="EP705" s="191"/>
      <c r="EQ705" s="191"/>
      <c r="ER705" s="191"/>
      <c r="ES705" s="191"/>
      <c r="ET705" s="191"/>
      <c r="EU705" s="191"/>
      <c r="EV705" s="191"/>
      <c r="EW705" s="191"/>
      <c r="EX705" s="191"/>
      <c r="EY705" s="191"/>
      <c r="EZ705" s="191"/>
      <c r="FA705" s="191"/>
      <c r="FB705" s="191"/>
      <c r="FC705" s="191"/>
      <c r="FD705" s="191"/>
      <c r="FE705" s="191"/>
      <c r="FF705" s="191"/>
      <c r="FG705" s="191"/>
      <c r="FH705" s="191"/>
      <c r="FI705" s="191"/>
      <c r="FJ705" s="191"/>
      <c r="FK705" s="191"/>
      <c r="FL705" s="191"/>
      <c r="FM705" s="191"/>
      <c r="FN705" s="191"/>
      <c r="FO705" s="191"/>
      <c r="FP705" s="191"/>
      <c r="FQ705" s="191"/>
      <c r="FR705" s="191"/>
      <c r="FS705" s="191"/>
      <c r="FT705" s="191"/>
      <c r="FU705" s="191"/>
      <c r="FV705" s="191"/>
      <c r="FW705" s="191"/>
      <c r="FX705" s="191"/>
      <c r="FY705" s="191"/>
      <c r="FZ705" s="191"/>
      <c r="GA705" s="191"/>
      <c r="GB705" s="191"/>
      <c r="GC705" s="191"/>
      <c r="GD705" s="191"/>
      <c r="GE705" s="191"/>
      <c r="GF705" s="191"/>
      <c r="GG705" s="191"/>
      <c r="GH705" s="191"/>
      <c r="GI705" s="191"/>
      <c r="GJ705" s="191"/>
      <c r="GK705" s="191"/>
      <c r="GL705" s="191"/>
      <c r="GM705" s="191"/>
      <c r="GN705" s="191"/>
      <c r="GO705" s="191"/>
      <c r="GP705" s="191"/>
      <c r="GQ705" s="191"/>
      <c r="GR705" s="191"/>
      <c r="GS705" s="191"/>
      <c r="GT705" s="191"/>
      <c r="GU705" s="191"/>
      <c r="GV705" s="191"/>
    </row>
    <row r="706" spans="1:204" s="195" customFormat="1" ht="36" customHeight="1">
      <c r="A706" s="552"/>
      <c r="B706" s="120" t="s">
        <v>307</v>
      </c>
      <c r="C706" s="118"/>
      <c r="D706" s="123">
        <v>15</v>
      </c>
      <c r="E706" s="123"/>
      <c r="F706" s="93">
        <f>C706+D706+E706</f>
        <v>15</v>
      </c>
      <c r="G706" s="123"/>
      <c r="H706" s="93">
        <f t="shared" ref="H706:H767" si="40">F706+G706</f>
        <v>15</v>
      </c>
      <c r="I706" s="211" t="s">
        <v>842</v>
      </c>
      <c r="J706" s="191"/>
      <c r="K706" s="191"/>
      <c r="L706" s="191"/>
      <c r="M706" s="191"/>
      <c r="N706" s="191"/>
      <c r="O706" s="191"/>
      <c r="P706" s="191"/>
      <c r="Q706" s="191"/>
      <c r="R706" s="191"/>
      <c r="S706" s="191"/>
      <c r="T706" s="191"/>
      <c r="U706" s="191"/>
      <c r="V706" s="191"/>
      <c r="W706" s="191"/>
      <c r="X706" s="191"/>
      <c r="Y706" s="191"/>
      <c r="Z706" s="191"/>
      <c r="AA706" s="191"/>
      <c r="AB706" s="191"/>
      <c r="AC706" s="191"/>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191"/>
      <c r="BE706" s="191"/>
      <c r="BF706" s="191"/>
      <c r="BG706" s="191"/>
      <c r="BH706" s="191"/>
      <c r="BI706" s="191"/>
      <c r="BJ706" s="191"/>
      <c r="BK706" s="191"/>
      <c r="BL706" s="191"/>
      <c r="BM706" s="191"/>
      <c r="BN706" s="191"/>
      <c r="BO706" s="191"/>
      <c r="BP706" s="191"/>
      <c r="BQ706" s="191"/>
      <c r="BR706" s="191"/>
      <c r="BS706" s="191"/>
      <c r="BT706" s="191"/>
      <c r="BU706" s="191"/>
      <c r="BV706" s="191"/>
      <c r="BW706" s="191"/>
      <c r="BX706" s="191"/>
      <c r="BY706" s="191"/>
      <c r="BZ706" s="191"/>
      <c r="CA706" s="191"/>
      <c r="CB706" s="191"/>
      <c r="CC706" s="191"/>
      <c r="CD706" s="191"/>
      <c r="CE706" s="191"/>
      <c r="CF706" s="191"/>
      <c r="CG706" s="191"/>
      <c r="CH706" s="191"/>
      <c r="CI706" s="191"/>
      <c r="CJ706" s="191"/>
      <c r="CK706" s="191"/>
      <c r="CL706" s="191"/>
      <c r="CM706" s="191"/>
      <c r="CN706" s="191"/>
      <c r="CO706" s="191"/>
      <c r="CP706" s="191"/>
      <c r="CQ706" s="191"/>
      <c r="CR706" s="191"/>
      <c r="CS706" s="191"/>
      <c r="CT706" s="191"/>
      <c r="CU706" s="191"/>
      <c r="CV706" s="191"/>
      <c r="CW706" s="191"/>
      <c r="CX706" s="191"/>
      <c r="CY706" s="191"/>
      <c r="CZ706" s="191"/>
      <c r="DA706" s="191"/>
      <c r="DB706" s="191"/>
      <c r="DC706" s="191"/>
      <c r="DD706" s="191"/>
      <c r="DE706" s="191"/>
      <c r="DF706" s="191"/>
      <c r="DG706" s="191"/>
      <c r="DH706" s="191"/>
      <c r="DI706" s="191"/>
      <c r="DJ706" s="191"/>
      <c r="DK706" s="191"/>
      <c r="DL706" s="191"/>
      <c r="DM706" s="191"/>
      <c r="DN706" s="191"/>
      <c r="DO706" s="191"/>
      <c r="DP706" s="191"/>
      <c r="DQ706" s="191"/>
      <c r="DR706" s="191"/>
      <c r="DS706" s="191"/>
      <c r="DT706" s="191"/>
      <c r="DU706" s="191"/>
      <c r="DV706" s="191"/>
      <c r="DW706" s="191"/>
      <c r="DX706" s="191"/>
      <c r="DY706" s="191"/>
      <c r="DZ706" s="191"/>
      <c r="EA706" s="191"/>
      <c r="EB706" s="191"/>
      <c r="EC706" s="191"/>
      <c r="ED706" s="191"/>
      <c r="EE706" s="191"/>
      <c r="EF706" s="191"/>
      <c r="EG706" s="191"/>
      <c r="EH706" s="191"/>
      <c r="EI706" s="191"/>
      <c r="EJ706" s="191"/>
      <c r="EK706" s="191"/>
      <c r="EL706" s="191"/>
      <c r="EM706" s="191"/>
      <c r="EN706" s="191"/>
      <c r="EO706" s="191"/>
      <c r="EP706" s="191"/>
      <c r="EQ706" s="191"/>
      <c r="ER706" s="191"/>
      <c r="ES706" s="191"/>
      <c r="ET706" s="191"/>
      <c r="EU706" s="191"/>
      <c r="EV706" s="191"/>
      <c r="EW706" s="191"/>
      <c r="EX706" s="191"/>
      <c r="EY706" s="191"/>
      <c r="EZ706" s="191"/>
      <c r="FA706" s="191"/>
      <c r="FB706" s="191"/>
      <c r="FC706" s="191"/>
      <c r="FD706" s="191"/>
      <c r="FE706" s="191"/>
      <c r="FF706" s="191"/>
      <c r="FG706" s="191"/>
      <c r="FH706" s="191"/>
      <c r="FI706" s="191"/>
      <c r="FJ706" s="191"/>
      <c r="FK706" s="191"/>
      <c r="FL706" s="191"/>
      <c r="FM706" s="191"/>
      <c r="FN706" s="191"/>
      <c r="FO706" s="191"/>
      <c r="FP706" s="191"/>
      <c r="FQ706" s="191"/>
      <c r="FR706" s="191"/>
      <c r="FS706" s="191"/>
      <c r="FT706" s="191"/>
      <c r="FU706" s="191"/>
      <c r="FV706" s="191"/>
      <c r="FW706" s="191"/>
      <c r="FX706" s="191"/>
      <c r="FY706" s="191"/>
      <c r="FZ706" s="191"/>
      <c r="GA706" s="191"/>
      <c r="GB706" s="191"/>
      <c r="GC706" s="191"/>
      <c r="GD706" s="191"/>
      <c r="GE706" s="191"/>
      <c r="GF706" s="191"/>
      <c r="GG706" s="191"/>
      <c r="GH706" s="191"/>
      <c r="GI706" s="191"/>
      <c r="GJ706" s="191"/>
      <c r="GK706" s="191"/>
      <c r="GL706" s="191"/>
      <c r="GM706" s="191"/>
      <c r="GN706" s="191"/>
      <c r="GO706" s="191"/>
      <c r="GP706" s="191"/>
      <c r="GQ706" s="191"/>
      <c r="GR706" s="191"/>
      <c r="GS706" s="191"/>
      <c r="GT706" s="191"/>
      <c r="GU706" s="191"/>
      <c r="GV706" s="191"/>
    </row>
    <row r="707" spans="1:204" s="195" customFormat="1" ht="36" customHeight="1">
      <c r="A707" s="552"/>
      <c r="B707" s="120" t="s">
        <v>834</v>
      </c>
      <c r="C707" s="118"/>
      <c r="D707" s="123"/>
      <c r="E707" s="123"/>
      <c r="F707" s="93">
        <f>C707+D707+E707</f>
        <v>0</v>
      </c>
      <c r="G707" s="123">
        <v>9.9</v>
      </c>
      <c r="H707" s="93">
        <f t="shared" si="40"/>
        <v>9.9</v>
      </c>
      <c r="I707" s="211" t="s">
        <v>796</v>
      </c>
      <c r="J707" s="191"/>
      <c r="K707" s="191"/>
      <c r="L707" s="191"/>
      <c r="M707" s="191"/>
      <c r="N707" s="191"/>
      <c r="O707" s="191"/>
      <c r="P707" s="191"/>
      <c r="Q707" s="191"/>
      <c r="R707" s="191"/>
      <c r="S707" s="191"/>
      <c r="T707" s="191"/>
      <c r="U707" s="191"/>
      <c r="V707" s="191"/>
      <c r="W707" s="191"/>
      <c r="X707" s="191"/>
      <c r="Y707" s="191"/>
      <c r="Z707" s="191"/>
      <c r="AA707" s="191"/>
      <c r="AB707" s="191"/>
      <c r="AC707" s="191"/>
      <c r="AD707" s="191"/>
      <c r="AE707" s="191"/>
      <c r="AF707" s="191"/>
      <c r="AG707" s="191"/>
      <c r="AH707" s="191"/>
      <c r="AI707" s="191"/>
      <c r="AJ707" s="191"/>
      <c r="AK707" s="191"/>
      <c r="AL707" s="191"/>
      <c r="AM707" s="191"/>
      <c r="AN707" s="191"/>
      <c r="AO707" s="191"/>
      <c r="AP707" s="191"/>
      <c r="AQ707" s="191"/>
      <c r="AR707" s="191"/>
      <c r="AS707" s="191"/>
      <c r="AT707" s="191"/>
      <c r="AU707" s="191"/>
      <c r="AV707" s="191"/>
      <c r="AW707" s="191"/>
      <c r="AX707" s="191"/>
      <c r="AY707" s="191"/>
      <c r="AZ707" s="191"/>
      <c r="BA707" s="191"/>
      <c r="BB707" s="191"/>
      <c r="BC707" s="191"/>
      <c r="BD707" s="191"/>
      <c r="BE707" s="191"/>
      <c r="BF707" s="191"/>
      <c r="BG707" s="191"/>
      <c r="BH707" s="191"/>
      <c r="BI707" s="191"/>
      <c r="BJ707" s="191"/>
      <c r="BK707" s="191"/>
      <c r="BL707" s="191"/>
      <c r="BM707" s="191"/>
      <c r="BN707" s="191"/>
      <c r="BO707" s="191"/>
      <c r="BP707" s="191"/>
      <c r="BQ707" s="191"/>
      <c r="BR707" s="191"/>
      <c r="BS707" s="191"/>
      <c r="BT707" s="191"/>
      <c r="BU707" s="191"/>
      <c r="BV707" s="191"/>
      <c r="BW707" s="191"/>
      <c r="BX707" s="191"/>
      <c r="BY707" s="191"/>
      <c r="BZ707" s="191"/>
      <c r="CA707" s="191"/>
      <c r="CB707" s="191"/>
      <c r="CC707" s="191"/>
      <c r="CD707" s="191"/>
      <c r="CE707" s="191"/>
      <c r="CF707" s="191"/>
      <c r="CG707" s="191"/>
      <c r="CH707" s="191"/>
      <c r="CI707" s="191"/>
      <c r="CJ707" s="191"/>
      <c r="CK707" s="191"/>
      <c r="CL707" s="191"/>
      <c r="CM707" s="191"/>
      <c r="CN707" s="191"/>
      <c r="CO707" s="191"/>
      <c r="CP707" s="191"/>
      <c r="CQ707" s="191"/>
      <c r="CR707" s="191"/>
      <c r="CS707" s="191"/>
      <c r="CT707" s="191"/>
      <c r="CU707" s="191"/>
      <c r="CV707" s="191"/>
      <c r="CW707" s="191"/>
      <c r="CX707" s="191"/>
      <c r="CY707" s="191"/>
      <c r="CZ707" s="191"/>
      <c r="DA707" s="191"/>
      <c r="DB707" s="191"/>
      <c r="DC707" s="191"/>
      <c r="DD707" s="191"/>
      <c r="DE707" s="191"/>
      <c r="DF707" s="191"/>
      <c r="DG707" s="191"/>
      <c r="DH707" s="191"/>
      <c r="DI707" s="191"/>
      <c r="DJ707" s="191"/>
      <c r="DK707" s="191"/>
      <c r="DL707" s="191"/>
      <c r="DM707" s="191"/>
      <c r="DN707" s="191"/>
      <c r="DO707" s="191"/>
      <c r="DP707" s="191"/>
      <c r="DQ707" s="191"/>
      <c r="DR707" s="191"/>
      <c r="DS707" s="191"/>
      <c r="DT707" s="191"/>
      <c r="DU707" s="191"/>
      <c r="DV707" s="191"/>
      <c r="DW707" s="191"/>
      <c r="DX707" s="191"/>
      <c r="DY707" s="191"/>
      <c r="DZ707" s="191"/>
      <c r="EA707" s="191"/>
      <c r="EB707" s="191"/>
      <c r="EC707" s="191"/>
      <c r="ED707" s="191"/>
      <c r="EE707" s="191"/>
      <c r="EF707" s="191"/>
      <c r="EG707" s="191"/>
      <c r="EH707" s="191"/>
      <c r="EI707" s="191"/>
      <c r="EJ707" s="191"/>
      <c r="EK707" s="191"/>
      <c r="EL707" s="191"/>
      <c r="EM707" s="191"/>
      <c r="EN707" s="191"/>
      <c r="EO707" s="191"/>
      <c r="EP707" s="191"/>
      <c r="EQ707" s="191"/>
      <c r="ER707" s="191"/>
      <c r="ES707" s="191"/>
      <c r="ET707" s="191"/>
      <c r="EU707" s="191"/>
      <c r="EV707" s="191"/>
      <c r="EW707" s="191"/>
      <c r="EX707" s="191"/>
      <c r="EY707" s="191"/>
      <c r="EZ707" s="191"/>
      <c r="FA707" s="191"/>
      <c r="FB707" s="191"/>
      <c r="FC707" s="191"/>
      <c r="FD707" s="191"/>
      <c r="FE707" s="191"/>
      <c r="FF707" s="191"/>
      <c r="FG707" s="191"/>
      <c r="FH707" s="191"/>
      <c r="FI707" s="191"/>
      <c r="FJ707" s="191"/>
      <c r="FK707" s="191"/>
      <c r="FL707" s="191"/>
      <c r="FM707" s="191"/>
      <c r="FN707" s="191"/>
      <c r="FO707" s="191"/>
      <c r="FP707" s="191"/>
      <c r="FQ707" s="191"/>
      <c r="FR707" s="191"/>
      <c r="FS707" s="191"/>
      <c r="FT707" s="191"/>
      <c r="FU707" s="191"/>
      <c r="FV707" s="191"/>
      <c r="FW707" s="191"/>
      <c r="FX707" s="191"/>
      <c r="FY707" s="191"/>
      <c r="FZ707" s="191"/>
      <c r="GA707" s="191"/>
      <c r="GB707" s="191"/>
      <c r="GC707" s="191"/>
      <c r="GD707" s="191"/>
      <c r="GE707" s="191"/>
      <c r="GF707" s="191"/>
      <c r="GG707" s="191"/>
      <c r="GH707" s="191"/>
      <c r="GI707" s="191"/>
      <c r="GJ707" s="191"/>
      <c r="GK707" s="191"/>
      <c r="GL707" s="191"/>
      <c r="GM707" s="191"/>
      <c r="GN707" s="191"/>
      <c r="GO707" s="191"/>
      <c r="GP707" s="191"/>
      <c r="GQ707" s="191"/>
      <c r="GR707" s="191"/>
      <c r="GS707" s="191"/>
      <c r="GT707" s="191"/>
      <c r="GU707" s="191"/>
      <c r="GV707" s="191"/>
    </row>
    <row r="708" spans="1:204" s="191" customFormat="1" ht="30.95" customHeight="1">
      <c r="A708" s="550" t="s">
        <v>144</v>
      </c>
      <c r="B708" s="93" t="s">
        <v>81</v>
      </c>
      <c r="C708" s="118">
        <f>C709+C710+C720+C728</f>
        <v>543.16999999999996</v>
      </c>
      <c r="D708" s="118">
        <f>D709+D710+D720+D728</f>
        <v>192.768869</v>
      </c>
      <c r="E708" s="118">
        <f>E709+E710+E720+E728</f>
        <v>729.2</v>
      </c>
      <c r="F708" s="118">
        <f>F709+F710+F720+F728</f>
        <v>1465.1388690000001</v>
      </c>
      <c r="G708" s="118">
        <f>G709+G710+G720+G728</f>
        <v>659.77719000000002</v>
      </c>
      <c r="H708" s="93">
        <f t="shared" si="40"/>
        <v>2124.9160590000001</v>
      </c>
      <c r="I708" s="210"/>
    </row>
    <row r="709" spans="1:204" s="191" customFormat="1" ht="33.950000000000003" customHeight="1">
      <c r="A709" s="550"/>
      <c r="B709" s="120" t="s">
        <v>253</v>
      </c>
      <c r="C709" s="118">
        <v>418.99</v>
      </c>
      <c r="D709" s="123">
        <v>116.168869</v>
      </c>
      <c r="E709" s="123"/>
      <c r="F709" s="93">
        <f t="shared" ref="F709:F719" si="41">C709+D709+E709</f>
        <v>535.15886899999998</v>
      </c>
      <c r="G709" s="123"/>
      <c r="H709" s="93">
        <f t="shared" si="40"/>
        <v>535.15886899999998</v>
      </c>
      <c r="I709" s="211" t="s">
        <v>1162</v>
      </c>
    </row>
    <row r="710" spans="1:204" s="191" customFormat="1" ht="18.75" customHeight="1">
      <c r="A710" s="550"/>
      <c r="B710" s="120" t="s">
        <v>783</v>
      </c>
      <c r="C710" s="118">
        <f>SUM(C711:C713)</f>
        <v>86.48</v>
      </c>
      <c r="D710" s="123"/>
      <c r="E710" s="123"/>
      <c r="F710" s="93">
        <f t="shared" si="41"/>
        <v>86.48</v>
      </c>
      <c r="G710" s="123"/>
      <c r="H710" s="93">
        <f t="shared" si="40"/>
        <v>86.48</v>
      </c>
      <c r="I710" s="210"/>
    </row>
    <row r="711" spans="1:204" s="191" customFormat="1" ht="30" customHeight="1">
      <c r="A711" s="550"/>
      <c r="B711" s="119" t="s">
        <v>256</v>
      </c>
      <c r="C711" s="118">
        <v>30</v>
      </c>
      <c r="D711" s="123"/>
      <c r="E711" s="123"/>
      <c r="F711" s="93">
        <f t="shared" si="41"/>
        <v>30</v>
      </c>
      <c r="G711" s="123"/>
      <c r="H711" s="93">
        <f t="shared" si="40"/>
        <v>30</v>
      </c>
      <c r="I711" s="210"/>
    </row>
    <row r="712" spans="1:204" s="191" customFormat="1" ht="30" customHeight="1">
      <c r="A712" s="550"/>
      <c r="B712" s="119" t="s">
        <v>257</v>
      </c>
      <c r="C712" s="118">
        <v>6.48</v>
      </c>
      <c r="D712" s="123"/>
      <c r="E712" s="123"/>
      <c r="F712" s="93">
        <f t="shared" si="41"/>
        <v>6.48</v>
      </c>
      <c r="G712" s="123"/>
      <c r="H712" s="93">
        <f t="shared" si="40"/>
        <v>6.48</v>
      </c>
      <c r="I712" s="210"/>
    </row>
    <row r="713" spans="1:204" s="191" customFormat="1" ht="30" customHeight="1">
      <c r="A713" s="550"/>
      <c r="B713" s="119" t="s">
        <v>784</v>
      </c>
      <c r="C713" s="122">
        <f>SUM(C714:C719)</f>
        <v>50</v>
      </c>
      <c r="D713" s="123"/>
      <c r="E713" s="123"/>
      <c r="F713" s="93">
        <f t="shared" si="41"/>
        <v>50</v>
      </c>
      <c r="G713" s="123"/>
      <c r="H713" s="93">
        <f t="shared" si="40"/>
        <v>50</v>
      </c>
      <c r="I713" s="210"/>
    </row>
    <row r="714" spans="1:204" s="191" customFormat="1" ht="30" customHeight="1">
      <c r="A714" s="550"/>
      <c r="B714" s="134" t="s">
        <v>1163</v>
      </c>
      <c r="C714" s="122">
        <v>10</v>
      </c>
      <c r="D714" s="123"/>
      <c r="E714" s="123"/>
      <c r="F714" s="93">
        <f t="shared" si="41"/>
        <v>10</v>
      </c>
      <c r="G714" s="123"/>
      <c r="H714" s="93">
        <f t="shared" si="40"/>
        <v>10</v>
      </c>
      <c r="I714" s="210"/>
    </row>
    <row r="715" spans="1:204" s="191" customFormat="1" ht="24.95" customHeight="1">
      <c r="A715" s="551" t="s">
        <v>144</v>
      </c>
      <c r="B715" s="134" t="s">
        <v>1164</v>
      </c>
      <c r="C715" s="122">
        <v>6</v>
      </c>
      <c r="D715" s="123"/>
      <c r="E715" s="123"/>
      <c r="F715" s="93">
        <f t="shared" si="41"/>
        <v>6</v>
      </c>
      <c r="G715" s="123"/>
      <c r="H715" s="93">
        <f t="shared" si="40"/>
        <v>6</v>
      </c>
      <c r="I715" s="210"/>
    </row>
    <row r="716" spans="1:204" s="191" customFormat="1" ht="24.95" customHeight="1">
      <c r="A716" s="552"/>
      <c r="B716" s="120" t="s">
        <v>1165</v>
      </c>
      <c r="C716" s="118">
        <v>10</v>
      </c>
      <c r="D716" s="123"/>
      <c r="E716" s="123"/>
      <c r="F716" s="93">
        <f t="shared" si="41"/>
        <v>10</v>
      </c>
      <c r="G716" s="123"/>
      <c r="H716" s="93">
        <f t="shared" si="40"/>
        <v>10</v>
      </c>
      <c r="I716" s="210"/>
    </row>
    <row r="717" spans="1:204" s="191" customFormat="1" ht="24.95" customHeight="1">
      <c r="A717" s="552"/>
      <c r="B717" s="134" t="s">
        <v>1166</v>
      </c>
      <c r="C717" s="122">
        <v>2</v>
      </c>
      <c r="D717" s="123"/>
      <c r="E717" s="123"/>
      <c r="F717" s="93">
        <f t="shared" si="41"/>
        <v>2</v>
      </c>
      <c r="G717" s="123"/>
      <c r="H717" s="93">
        <f t="shared" si="40"/>
        <v>2</v>
      </c>
      <c r="I717" s="210"/>
    </row>
    <row r="718" spans="1:204" s="191" customFormat="1" ht="27.95" customHeight="1">
      <c r="A718" s="552"/>
      <c r="B718" s="120" t="s">
        <v>1167</v>
      </c>
      <c r="C718" s="118">
        <v>2</v>
      </c>
      <c r="D718" s="123"/>
      <c r="E718" s="123"/>
      <c r="F718" s="93">
        <f t="shared" si="41"/>
        <v>2</v>
      </c>
      <c r="G718" s="123"/>
      <c r="H718" s="93">
        <f t="shared" si="40"/>
        <v>2</v>
      </c>
      <c r="I718" s="210"/>
    </row>
    <row r="719" spans="1:204" s="191" customFormat="1" ht="36.950000000000003" customHeight="1">
      <c r="A719" s="552"/>
      <c r="B719" s="120" t="s">
        <v>1168</v>
      </c>
      <c r="C719" s="118">
        <v>20</v>
      </c>
      <c r="D719" s="123"/>
      <c r="E719" s="123"/>
      <c r="F719" s="93">
        <f t="shared" si="41"/>
        <v>20</v>
      </c>
      <c r="G719" s="123"/>
      <c r="H719" s="93">
        <f t="shared" si="40"/>
        <v>20</v>
      </c>
      <c r="I719" s="210"/>
    </row>
    <row r="720" spans="1:204" s="191" customFormat="1" ht="27.95" customHeight="1">
      <c r="A720" s="552"/>
      <c r="B720" s="119" t="s">
        <v>258</v>
      </c>
      <c r="C720" s="118">
        <f>SUM(C721:C727)</f>
        <v>37.700000000000003</v>
      </c>
      <c r="D720" s="118">
        <f>SUM(D721:D727)</f>
        <v>76.599999999999994</v>
      </c>
      <c r="E720" s="118">
        <f>SUM(E721:E727)</f>
        <v>0</v>
      </c>
      <c r="F720" s="118">
        <f>SUM(F721:F727)</f>
        <v>114.3</v>
      </c>
      <c r="G720" s="118">
        <f>SUM(G721:G727)</f>
        <v>659.77719000000002</v>
      </c>
      <c r="H720" s="93">
        <f t="shared" si="40"/>
        <v>774.07718999999997</v>
      </c>
      <c r="I720" s="210"/>
    </row>
    <row r="721" spans="1:246" s="191" customFormat="1" ht="27.95" customHeight="1">
      <c r="A721" s="552"/>
      <c r="B721" s="119" t="s">
        <v>1169</v>
      </c>
      <c r="C721" s="118">
        <v>2</v>
      </c>
      <c r="D721" s="123"/>
      <c r="E721" s="123"/>
      <c r="F721" s="93">
        <f t="shared" ref="F721:F731" si="42">C721+D721+E721</f>
        <v>2</v>
      </c>
      <c r="G721" s="123"/>
      <c r="H721" s="93">
        <f t="shared" si="40"/>
        <v>2</v>
      </c>
      <c r="I721" s="210"/>
    </row>
    <row r="722" spans="1:246" s="191" customFormat="1" ht="27.95" customHeight="1">
      <c r="A722" s="552"/>
      <c r="B722" s="119" t="s">
        <v>1170</v>
      </c>
      <c r="C722" s="118">
        <v>15.7</v>
      </c>
      <c r="D722" s="123"/>
      <c r="E722" s="123"/>
      <c r="F722" s="93">
        <f t="shared" si="42"/>
        <v>15.7</v>
      </c>
      <c r="G722" s="123"/>
      <c r="H722" s="93">
        <f t="shared" si="40"/>
        <v>15.7</v>
      </c>
      <c r="I722" s="210"/>
    </row>
    <row r="723" spans="1:246" s="191" customFormat="1" ht="33.950000000000003" customHeight="1">
      <c r="A723" s="552"/>
      <c r="B723" s="120" t="s">
        <v>1171</v>
      </c>
      <c r="C723" s="118">
        <v>20</v>
      </c>
      <c r="D723" s="123"/>
      <c r="E723" s="123"/>
      <c r="F723" s="93">
        <f t="shared" si="42"/>
        <v>20</v>
      </c>
      <c r="G723" s="123"/>
      <c r="H723" s="93">
        <f t="shared" si="40"/>
        <v>20</v>
      </c>
      <c r="I723" s="210"/>
    </row>
    <row r="724" spans="1:246" s="191" customFormat="1" ht="33.950000000000003" customHeight="1">
      <c r="A724" s="552"/>
      <c r="B724" s="120" t="s">
        <v>302</v>
      </c>
      <c r="C724" s="118"/>
      <c r="D724" s="123">
        <v>76.599999999999994</v>
      </c>
      <c r="E724" s="123"/>
      <c r="F724" s="93">
        <f t="shared" si="42"/>
        <v>76.599999999999994</v>
      </c>
      <c r="G724" s="123"/>
      <c r="H724" s="93">
        <f t="shared" si="40"/>
        <v>76.599999999999994</v>
      </c>
      <c r="I724" s="211" t="s">
        <v>842</v>
      </c>
    </row>
    <row r="725" spans="1:246" s="191" customFormat="1" ht="27" customHeight="1">
      <c r="A725" s="552"/>
      <c r="B725" s="120" t="s">
        <v>910</v>
      </c>
      <c r="C725" s="118"/>
      <c r="D725" s="123"/>
      <c r="E725" s="123"/>
      <c r="F725" s="93">
        <f t="shared" si="42"/>
        <v>0</v>
      </c>
      <c r="G725" s="204">
        <v>28.06</v>
      </c>
      <c r="H725" s="93">
        <f t="shared" si="40"/>
        <v>28.06</v>
      </c>
      <c r="I725" s="211" t="s">
        <v>796</v>
      </c>
    </row>
    <row r="726" spans="1:246" s="191" customFormat="1" ht="24" customHeight="1">
      <c r="A726" s="553"/>
      <c r="B726" s="120" t="s">
        <v>378</v>
      </c>
      <c r="C726" s="118"/>
      <c r="D726" s="123"/>
      <c r="E726" s="123"/>
      <c r="F726" s="93">
        <f t="shared" si="42"/>
        <v>0</v>
      </c>
      <c r="G726" s="204">
        <f>495.71719+100</f>
        <v>595.71718999999996</v>
      </c>
      <c r="H726" s="93">
        <f t="shared" si="40"/>
        <v>595.71718999999996</v>
      </c>
      <c r="I726" s="211" t="s">
        <v>1172</v>
      </c>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189"/>
      <c r="BE726" s="189"/>
      <c r="BF726" s="189"/>
      <c r="BG726" s="189"/>
      <c r="BH726" s="189"/>
      <c r="BI726" s="189"/>
      <c r="BJ726" s="189"/>
      <c r="BK726" s="189"/>
      <c r="BL726" s="189"/>
      <c r="BM726" s="189"/>
      <c r="BN726" s="189"/>
      <c r="BO726" s="189"/>
      <c r="BP726" s="189"/>
      <c r="BQ726" s="189"/>
      <c r="BR726" s="189"/>
      <c r="BS726" s="189"/>
      <c r="BT726" s="189"/>
      <c r="BU726" s="189"/>
      <c r="BV726" s="189"/>
      <c r="BW726" s="189"/>
      <c r="BX726" s="189"/>
      <c r="BY726" s="189"/>
      <c r="BZ726" s="189"/>
      <c r="CA726" s="189"/>
      <c r="CB726" s="189"/>
      <c r="CC726" s="189"/>
      <c r="CD726" s="189"/>
      <c r="CE726" s="189"/>
      <c r="CF726" s="189"/>
      <c r="CG726" s="189"/>
      <c r="CH726" s="189"/>
      <c r="CI726" s="189"/>
      <c r="CJ726" s="189"/>
      <c r="CK726" s="189"/>
      <c r="CL726" s="189"/>
      <c r="CM726" s="189"/>
      <c r="CN726" s="189"/>
      <c r="CO726" s="189"/>
      <c r="CP726" s="189"/>
      <c r="CQ726" s="189"/>
      <c r="CR726" s="189"/>
      <c r="CS726" s="189"/>
      <c r="CT726" s="189"/>
      <c r="CU726" s="189"/>
      <c r="CV726" s="189"/>
      <c r="CW726" s="189"/>
      <c r="CX726" s="189"/>
      <c r="CY726" s="189"/>
      <c r="CZ726" s="189"/>
      <c r="DA726" s="189"/>
      <c r="DB726" s="189"/>
      <c r="DC726" s="189"/>
      <c r="DD726" s="189"/>
      <c r="DE726" s="189"/>
      <c r="DF726" s="189"/>
      <c r="DG726" s="189"/>
      <c r="DH726" s="189"/>
      <c r="DI726" s="189"/>
      <c r="DJ726" s="189"/>
      <c r="DK726" s="189"/>
      <c r="DL726" s="189"/>
      <c r="DM726" s="189"/>
      <c r="DN726" s="189"/>
      <c r="DO726" s="189"/>
      <c r="DP726" s="189"/>
      <c r="DQ726" s="189"/>
      <c r="DR726" s="189"/>
      <c r="DS726" s="189"/>
      <c r="DT726" s="189"/>
      <c r="DU726" s="189"/>
      <c r="DV726" s="189"/>
      <c r="DW726" s="189"/>
      <c r="DX726" s="189"/>
      <c r="DY726" s="189"/>
      <c r="DZ726" s="189"/>
      <c r="EA726" s="189"/>
      <c r="EB726" s="189"/>
      <c r="EC726" s="189"/>
      <c r="ED726" s="189"/>
      <c r="EE726" s="189"/>
      <c r="EF726" s="189"/>
      <c r="EG726" s="189"/>
      <c r="EH726" s="189"/>
      <c r="EI726" s="189"/>
      <c r="EJ726" s="189"/>
      <c r="EK726" s="189"/>
      <c r="EL726" s="189"/>
      <c r="EM726" s="189"/>
      <c r="EN726" s="189"/>
      <c r="EO726" s="189"/>
      <c r="EP726" s="189"/>
      <c r="EQ726" s="189"/>
      <c r="ER726" s="189"/>
      <c r="ES726" s="189"/>
      <c r="ET726" s="189"/>
      <c r="EU726" s="189"/>
      <c r="EV726" s="189"/>
      <c r="EW726" s="189"/>
      <c r="EX726" s="189"/>
      <c r="EY726" s="189"/>
      <c r="EZ726" s="189"/>
      <c r="FA726" s="189"/>
      <c r="FB726" s="189"/>
      <c r="FC726" s="189"/>
      <c r="FD726" s="189"/>
      <c r="FE726" s="189"/>
      <c r="FF726" s="189"/>
      <c r="FG726" s="189"/>
      <c r="FH726" s="189"/>
      <c r="FI726" s="189"/>
      <c r="FJ726" s="189"/>
      <c r="FK726" s="189"/>
      <c r="FL726" s="189"/>
      <c r="FM726" s="189"/>
      <c r="FN726" s="189"/>
      <c r="FO726" s="189"/>
      <c r="FP726" s="189"/>
      <c r="FQ726" s="189"/>
      <c r="FR726" s="189"/>
      <c r="FS726" s="189"/>
      <c r="FT726" s="189"/>
      <c r="FU726" s="189"/>
      <c r="FV726" s="189"/>
      <c r="FW726" s="189"/>
      <c r="FX726" s="189"/>
      <c r="FY726" s="189"/>
      <c r="FZ726" s="189"/>
      <c r="GA726" s="189"/>
      <c r="GB726" s="189"/>
      <c r="GC726" s="189"/>
      <c r="GD726" s="189"/>
      <c r="GE726" s="189"/>
      <c r="GF726" s="189"/>
      <c r="GG726" s="189"/>
      <c r="GH726" s="189"/>
      <c r="GI726" s="189"/>
      <c r="GJ726" s="189"/>
      <c r="GK726" s="189"/>
      <c r="GL726" s="189"/>
      <c r="GM726" s="189"/>
      <c r="GN726" s="189"/>
      <c r="GO726" s="189"/>
      <c r="GP726" s="189"/>
      <c r="GQ726" s="189"/>
      <c r="GR726" s="189"/>
      <c r="GS726" s="189"/>
      <c r="GT726" s="189"/>
      <c r="GU726" s="189"/>
      <c r="GV726" s="189"/>
      <c r="GW726" s="189"/>
      <c r="GX726" s="189"/>
      <c r="GY726" s="189"/>
      <c r="GZ726" s="189"/>
      <c r="HA726" s="189"/>
      <c r="HB726" s="189"/>
      <c r="HC726" s="189"/>
      <c r="HD726" s="189"/>
      <c r="HE726" s="189"/>
      <c r="HF726" s="189"/>
      <c r="HG726" s="189"/>
      <c r="HH726" s="189"/>
      <c r="HI726" s="189"/>
      <c r="HJ726" s="189"/>
      <c r="HK726" s="189"/>
      <c r="HL726" s="189"/>
      <c r="HM726" s="189"/>
      <c r="HN726" s="189"/>
      <c r="HO726" s="189"/>
      <c r="HP726" s="189"/>
      <c r="HQ726" s="189"/>
      <c r="HR726" s="189"/>
      <c r="HS726" s="189"/>
      <c r="HT726" s="189"/>
      <c r="HU726" s="189"/>
      <c r="HV726" s="189"/>
      <c r="HW726" s="189"/>
      <c r="HX726" s="189"/>
      <c r="HY726" s="189"/>
      <c r="HZ726" s="189"/>
      <c r="IA726" s="189"/>
      <c r="IB726" s="189"/>
      <c r="IC726" s="189"/>
      <c r="ID726" s="189"/>
      <c r="IE726" s="189"/>
      <c r="IF726" s="189"/>
      <c r="IG726" s="189"/>
      <c r="IH726" s="189"/>
      <c r="II726" s="189"/>
      <c r="IJ726" s="189"/>
      <c r="IK726" s="189"/>
      <c r="IL726" s="189"/>
    </row>
    <row r="727" spans="1:246" s="191" customFormat="1" ht="27.95" customHeight="1">
      <c r="A727" s="553"/>
      <c r="B727" s="120" t="s">
        <v>1173</v>
      </c>
      <c r="C727" s="118"/>
      <c r="D727" s="123"/>
      <c r="E727" s="123"/>
      <c r="F727" s="93">
        <f t="shared" si="42"/>
        <v>0</v>
      </c>
      <c r="G727" s="204">
        <v>36</v>
      </c>
      <c r="H727" s="93">
        <f t="shared" si="40"/>
        <v>36</v>
      </c>
      <c r="I727" s="211" t="s">
        <v>1174</v>
      </c>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c r="BD727" s="189"/>
      <c r="BE727" s="189"/>
      <c r="BF727" s="189"/>
      <c r="BG727" s="189"/>
      <c r="BH727" s="189"/>
      <c r="BI727" s="189"/>
      <c r="BJ727" s="189"/>
      <c r="BK727" s="189"/>
      <c r="BL727" s="189"/>
      <c r="BM727" s="189"/>
      <c r="BN727" s="189"/>
      <c r="BO727" s="189"/>
      <c r="BP727" s="189"/>
      <c r="BQ727" s="189"/>
      <c r="BR727" s="189"/>
      <c r="BS727" s="189"/>
      <c r="BT727" s="189"/>
      <c r="BU727" s="189"/>
      <c r="BV727" s="189"/>
      <c r="BW727" s="189"/>
      <c r="BX727" s="189"/>
      <c r="BY727" s="189"/>
      <c r="BZ727" s="189"/>
      <c r="CA727" s="189"/>
      <c r="CB727" s="189"/>
      <c r="CC727" s="189"/>
      <c r="CD727" s="189"/>
      <c r="CE727" s="189"/>
      <c r="CF727" s="189"/>
      <c r="CG727" s="189"/>
      <c r="CH727" s="189"/>
      <c r="CI727" s="189"/>
      <c r="CJ727" s="189"/>
      <c r="CK727" s="189"/>
      <c r="CL727" s="189"/>
      <c r="CM727" s="189"/>
      <c r="CN727" s="189"/>
      <c r="CO727" s="189"/>
      <c r="CP727" s="189"/>
      <c r="CQ727" s="189"/>
      <c r="CR727" s="189"/>
      <c r="CS727" s="189"/>
      <c r="CT727" s="189"/>
      <c r="CU727" s="189"/>
      <c r="CV727" s="189"/>
      <c r="CW727" s="189"/>
      <c r="CX727" s="189"/>
      <c r="CY727" s="189"/>
      <c r="CZ727" s="189"/>
      <c r="DA727" s="189"/>
      <c r="DB727" s="189"/>
      <c r="DC727" s="189"/>
      <c r="DD727" s="189"/>
      <c r="DE727" s="189"/>
      <c r="DF727" s="189"/>
      <c r="DG727" s="189"/>
      <c r="DH727" s="189"/>
      <c r="DI727" s="189"/>
      <c r="DJ727" s="189"/>
      <c r="DK727" s="189"/>
      <c r="DL727" s="189"/>
      <c r="DM727" s="189"/>
      <c r="DN727" s="189"/>
      <c r="DO727" s="189"/>
      <c r="DP727" s="189"/>
      <c r="DQ727" s="189"/>
      <c r="DR727" s="189"/>
      <c r="DS727" s="189"/>
      <c r="DT727" s="189"/>
      <c r="DU727" s="189"/>
      <c r="DV727" s="189"/>
      <c r="DW727" s="189"/>
      <c r="DX727" s="189"/>
      <c r="DY727" s="189"/>
      <c r="DZ727" s="189"/>
      <c r="EA727" s="189"/>
      <c r="EB727" s="189"/>
      <c r="EC727" s="189"/>
      <c r="ED727" s="189"/>
      <c r="EE727" s="189"/>
      <c r="EF727" s="189"/>
      <c r="EG727" s="189"/>
      <c r="EH727" s="189"/>
      <c r="EI727" s="189"/>
      <c r="EJ727" s="189"/>
      <c r="EK727" s="189"/>
      <c r="EL727" s="189"/>
      <c r="EM727" s="189"/>
      <c r="EN727" s="189"/>
      <c r="EO727" s="189"/>
      <c r="EP727" s="189"/>
      <c r="EQ727" s="189"/>
      <c r="ER727" s="189"/>
      <c r="ES727" s="189"/>
      <c r="ET727" s="189"/>
      <c r="EU727" s="189"/>
      <c r="EV727" s="189"/>
      <c r="EW727" s="189"/>
      <c r="EX727" s="189"/>
      <c r="EY727" s="189"/>
      <c r="EZ727" s="189"/>
      <c r="FA727" s="189"/>
      <c r="FB727" s="189"/>
      <c r="FC727" s="189"/>
      <c r="FD727" s="189"/>
      <c r="FE727" s="189"/>
      <c r="FF727" s="189"/>
      <c r="FG727" s="189"/>
      <c r="FH727" s="189"/>
      <c r="FI727" s="189"/>
      <c r="FJ727" s="189"/>
      <c r="FK727" s="189"/>
      <c r="FL727" s="189"/>
      <c r="FM727" s="189"/>
      <c r="FN727" s="189"/>
      <c r="FO727" s="189"/>
      <c r="FP727" s="189"/>
      <c r="FQ727" s="189"/>
      <c r="FR727" s="189"/>
      <c r="FS727" s="189"/>
      <c r="FT727" s="189"/>
      <c r="FU727" s="189"/>
      <c r="FV727" s="189"/>
      <c r="FW727" s="189"/>
      <c r="FX727" s="189"/>
      <c r="FY727" s="189"/>
      <c r="FZ727" s="189"/>
      <c r="GA727" s="189"/>
      <c r="GB727" s="189"/>
      <c r="GC727" s="189"/>
      <c r="GD727" s="189"/>
      <c r="GE727" s="189"/>
      <c r="GF727" s="189"/>
      <c r="GG727" s="189"/>
      <c r="GH727" s="189"/>
      <c r="GI727" s="189"/>
      <c r="GJ727" s="189"/>
      <c r="GK727" s="189"/>
      <c r="GL727" s="189"/>
      <c r="GM727" s="189"/>
      <c r="GN727" s="189"/>
      <c r="GO727" s="189"/>
      <c r="GP727" s="189"/>
      <c r="GQ727" s="189"/>
      <c r="GR727" s="189"/>
      <c r="GS727" s="189"/>
      <c r="GT727" s="189"/>
      <c r="GU727" s="189"/>
      <c r="GV727" s="189"/>
      <c r="GW727" s="189"/>
      <c r="GX727" s="189"/>
      <c r="GY727" s="189"/>
      <c r="GZ727" s="189"/>
      <c r="HA727" s="189"/>
      <c r="HB727" s="189"/>
      <c r="HC727" s="189"/>
      <c r="HD727" s="189"/>
      <c r="HE727" s="189"/>
      <c r="HF727" s="189"/>
      <c r="HG727" s="189"/>
      <c r="HH727" s="189"/>
      <c r="HI727" s="189"/>
      <c r="HJ727" s="189"/>
      <c r="HK727" s="189"/>
      <c r="HL727" s="189"/>
      <c r="HM727" s="189"/>
      <c r="HN727" s="189"/>
      <c r="HO727" s="189"/>
      <c r="HP727" s="189"/>
      <c r="HQ727" s="189"/>
      <c r="HR727" s="189"/>
      <c r="HS727" s="189"/>
      <c r="HT727" s="189"/>
      <c r="HU727" s="189"/>
      <c r="HV727" s="189"/>
      <c r="HW727" s="189"/>
      <c r="HX727" s="189"/>
      <c r="HY727" s="189"/>
      <c r="HZ727" s="189"/>
      <c r="IA727" s="189"/>
      <c r="IB727" s="189"/>
      <c r="IC727" s="189"/>
      <c r="ID727" s="189"/>
      <c r="IE727" s="189"/>
      <c r="IF727" s="189"/>
      <c r="IG727" s="189"/>
      <c r="IH727" s="189"/>
      <c r="II727" s="189"/>
      <c r="IJ727" s="189"/>
      <c r="IK727" s="189"/>
      <c r="IL727" s="189"/>
    </row>
    <row r="728" spans="1:246" s="191" customFormat="1" ht="47.1" customHeight="1">
      <c r="A728" s="555"/>
      <c r="B728" s="119" t="s">
        <v>317</v>
      </c>
      <c r="C728" s="118"/>
      <c r="D728" s="123"/>
      <c r="E728" s="123">
        <v>729.2</v>
      </c>
      <c r="F728" s="93">
        <f t="shared" si="42"/>
        <v>729.2</v>
      </c>
      <c r="G728" s="123"/>
      <c r="H728" s="93">
        <f t="shared" si="40"/>
        <v>729.2</v>
      </c>
      <c r="I728" s="211"/>
    </row>
    <row r="729" spans="1:246" s="191" customFormat="1" ht="23.1" customHeight="1">
      <c r="A729" s="550" t="s">
        <v>1175</v>
      </c>
      <c r="B729" s="93" t="s">
        <v>81</v>
      </c>
      <c r="C729" s="118">
        <v>20</v>
      </c>
      <c r="D729" s="123"/>
      <c r="E729" s="123"/>
      <c r="F729" s="93">
        <f t="shared" si="42"/>
        <v>20</v>
      </c>
      <c r="G729" s="123">
        <v>-20</v>
      </c>
      <c r="H729" s="93">
        <f t="shared" si="40"/>
        <v>0</v>
      </c>
      <c r="I729" s="211" t="s">
        <v>1176</v>
      </c>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c r="BD729" s="189"/>
      <c r="BE729" s="189"/>
      <c r="BF729" s="189"/>
      <c r="BG729" s="189"/>
      <c r="BH729" s="189"/>
      <c r="BI729" s="189"/>
      <c r="BJ729" s="189"/>
      <c r="BK729" s="189"/>
      <c r="BL729" s="189"/>
      <c r="BM729" s="189"/>
      <c r="BN729" s="189"/>
      <c r="BO729" s="189"/>
      <c r="BP729" s="189"/>
      <c r="BQ729" s="189"/>
      <c r="BR729" s="189"/>
      <c r="BS729" s="189"/>
      <c r="BT729" s="189"/>
      <c r="BU729" s="189"/>
      <c r="BV729" s="189"/>
      <c r="BW729" s="189"/>
      <c r="BX729" s="189"/>
      <c r="BY729" s="189"/>
      <c r="BZ729" s="189"/>
      <c r="CA729" s="189"/>
      <c r="CB729" s="189"/>
      <c r="CC729" s="189"/>
      <c r="CD729" s="189"/>
      <c r="CE729" s="189"/>
      <c r="CF729" s="189"/>
      <c r="CG729" s="189"/>
      <c r="CH729" s="189"/>
      <c r="CI729" s="189"/>
      <c r="CJ729" s="189"/>
      <c r="CK729" s="189"/>
      <c r="CL729" s="189"/>
      <c r="CM729" s="189"/>
      <c r="CN729" s="189"/>
      <c r="CO729" s="189"/>
      <c r="CP729" s="189"/>
      <c r="CQ729" s="189"/>
      <c r="CR729" s="189"/>
      <c r="CS729" s="189"/>
      <c r="CT729" s="189"/>
      <c r="CU729" s="189"/>
      <c r="CV729" s="189"/>
      <c r="CW729" s="189"/>
      <c r="CX729" s="189"/>
      <c r="CY729" s="189"/>
      <c r="CZ729" s="189"/>
      <c r="DA729" s="189"/>
      <c r="DB729" s="189"/>
      <c r="DC729" s="189"/>
      <c r="DD729" s="189"/>
      <c r="DE729" s="189"/>
      <c r="DF729" s="189"/>
      <c r="DG729" s="189"/>
      <c r="DH729" s="189"/>
      <c r="DI729" s="189"/>
      <c r="DJ729" s="189"/>
      <c r="DK729" s="189"/>
      <c r="DL729" s="189"/>
      <c r="DM729" s="189"/>
      <c r="DN729" s="189"/>
      <c r="DO729" s="189"/>
      <c r="DP729" s="189"/>
      <c r="DQ729" s="189"/>
      <c r="DR729" s="189"/>
      <c r="DS729" s="189"/>
      <c r="DT729" s="189"/>
      <c r="DU729" s="189"/>
      <c r="DV729" s="189"/>
      <c r="DW729" s="189"/>
      <c r="DX729" s="189"/>
      <c r="DY729" s="189"/>
      <c r="DZ729" s="189"/>
      <c r="EA729" s="189"/>
      <c r="EB729" s="189"/>
      <c r="EC729" s="189"/>
      <c r="ED729" s="189"/>
      <c r="EE729" s="189"/>
      <c r="EF729" s="189"/>
      <c r="EG729" s="189"/>
      <c r="EH729" s="189"/>
      <c r="EI729" s="189"/>
      <c r="EJ729" s="189"/>
      <c r="EK729" s="189"/>
      <c r="EL729" s="189"/>
      <c r="EM729" s="189"/>
      <c r="EN729" s="189"/>
      <c r="EO729" s="189"/>
      <c r="EP729" s="189"/>
      <c r="EQ729" s="189"/>
      <c r="ER729" s="189"/>
      <c r="ES729" s="189"/>
      <c r="ET729" s="189"/>
      <c r="EU729" s="189"/>
      <c r="EV729" s="189"/>
      <c r="EW729" s="189"/>
      <c r="EX729" s="189"/>
      <c r="EY729" s="189"/>
      <c r="EZ729" s="189"/>
      <c r="FA729" s="189"/>
      <c r="FB729" s="189"/>
      <c r="FC729" s="189"/>
      <c r="FD729" s="189"/>
      <c r="FE729" s="189"/>
      <c r="FF729" s="189"/>
      <c r="FG729" s="189"/>
      <c r="FH729" s="189"/>
      <c r="FI729" s="189"/>
      <c r="FJ729" s="189"/>
      <c r="FK729" s="189"/>
      <c r="FL729" s="189"/>
      <c r="FM729" s="189"/>
      <c r="FN729" s="189"/>
      <c r="FO729" s="189"/>
      <c r="FP729" s="189"/>
      <c r="FQ729" s="189"/>
      <c r="FR729" s="189"/>
      <c r="FS729" s="189"/>
      <c r="FT729" s="189"/>
      <c r="FU729" s="189"/>
      <c r="FV729" s="189"/>
      <c r="FW729" s="189"/>
      <c r="FX729" s="189"/>
      <c r="FY729" s="189"/>
      <c r="FZ729" s="189"/>
      <c r="GA729" s="189"/>
      <c r="GB729" s="189"/>
      <c r="GC729" s="189"/>
      <c r="GD729" s="189"/>
      <c r="GE729" s="189"/>
      <c r="GF729" s="189"/>
      <c r="GG729" s="189"/>
      <c r="GH729" s="189"/>
      <c r="GI729" s="189"/>
      <c r="GJ729" s="189"/>
      <c r="GK729" s="189"/>
      <c r="GL729" s="189"/>
      <c r="GM729" s="189"/>
      <c r="GN729" s="189"/>
      <c r="GO729" s="189"/>
      <c r="GP729" s="189"/>
      <c r="GQ729" s="189"/>
      <c r="GR729" s="189"/>
      <c r="GS729" s="189"/>
      <c r="GT729" s="189"/>
      <c r="GU729" s="189"/>
      <c r="GV729" s="189"/>
      <c r="GW729" s="189"/>
      <c r="GX729" s="189"/>
      <c r="GY729" s="189"/>
      <c r="GZ729" s="189"/>
      <c r="HA729" s="189"/>
      <c r="HB729" s="189"/>
      <c r="HC729" s="189"/>
      <c r="HD729" s="189"/>
      <c r="HE729" s="189"/>
      <c r="HF729" s="189"/>
      <c r="HG729" s="189"/>
      <c r="HH729" s="189"/>
      <c r="HI729" s="189"/>
      <c r="HJ729" s="189"/>
      <c r="HK729" s="189"/>
      <c r="HL729" s="189"/>
      <c r="HM729" s="189"/>
      <c r="HN729" s="189"/>
      <c r="HO729" s="189"/>
      <c r="HP729" s="189"/>
      <c r="HQ729" s="189"/>
      <c r="HR729" s="189"/>
      <c r="HS729" s="189"/>
      <c r="HT729" s="189"/>
      <c r="HU729" s="189"/>
      <c r="HV729" s="189"/>
      <c r="HW729" s="189"/>
      <c r="HX729" s="189"/>
      <c r="HY729" s="189"/>
      <c r="HZ729" s="189"/>
      <c r="IA729" s="189"/>
      <c r="IB729" s="189"/>
      <c r="IC729" s="189"/>
      <c r="ID729" s="189"/>
      <c r="IE729" s="189"/>
      <c r="IF729" s="189"/>
      <c r="IG729" s="189"/>
      <c r="IH729" s="189"/>
      <c r="II729" s="189"/>
      <c r="IJ729" s="189"/>
      <c r="IK729" s="189"/>
      <c r="IL729" s="189"/>
    </row>
    <row r="730" spans="1:246" s="191" customFormat="1" ht="18.75" customHeight="1">
      <c r="A730" s="550"/>
      <c r="B730" s="120" t="s">
        <v>958</v>
      </c>
      <c r="C730" s="118">
        <f>SUM(C731:C731)</f>
        <v>20</v>
      </c>
      <c r="D730" s="123"/>
      <c r="E730" s="123"/>
      <c r="F730" s="93">
        <f t="shared" si="42"/>
        <v>20</v>
      </c>
      <c r="G730" s="123">
        <v>-20</v>
      </c>
      <c r="H730" s="93">
        <f t="shared" si="40"/>
        <v>0</v>
      </c>
      <c r="I730" s="210"/>
    </row>
    <row r="731" spans="1:246" s="191" customFormat="1" ht="30.95" customHeight="1">
      <c r="A731" s="550"/>
      <c r="B731" s="119" t="s">
        <v>959</v>
      </c>
      <c r="C731" s="122">
        <v>20</v>
      </c>
      <c r="D731" s="123"/>
      <c r="E731" s="123"/>
      <c r="F731" s="93">
        <f t="shared" si="42"/>
        <v>20</v>
      </c>
      <c r="G731" s="123">
        <v>-20</v>
      </c>
      <c r="H731" s="93">
        <f t="shared" si="40"/>
        <v>0</v>
      </c>
      <c r="I731" s="210"/>
    </row>
    <row r="732" spans="1:246" s="191" customFormat="1" ht="30.95" customHeight="1">
      <c r="A732" s="550" t="s">
        <v>231</v>
      </c>
      <c r="B732" s="93" t="s">
        <v>81</v>
      </c>
      <c r="C732" s="118">
        <f>C733+C734+C745+C768</f>
        <v>6031.1803799999998</v>
      </c>
      <c r="D732" s="118">
        <f>D733+D734+D745+D768</f>
        <v>619.16283699999997</v>
      </c>
      <c r="E732" s="118">
        <f>E733+E734+E745+E768</f>
        <v>8284.0388000000003</v>
      </c>
      <c r="F732" s="118">
        <f>F733+F734+F745+F768</f>
        <v>14934.382017</v>
      </c>
      <c r="G732" s="118">
        <f>G733+G734+G745+G768</f>
        <v>1007.86812</v>
      </c>
      <c r="H732" s="93">
        <f t="shared" si="40"/>
        <v>15942.250137000001</v>
      </c>
      <c r="I732" s="210"/>
    </row>
    <row r="733" spans="1:246" s="191" customFormat="1" ht="35.1" customHeight="1">
      <c r="A733" s="550"/>
      <c r="B733" s="120" t="s">
        <v>253</v>
      </c>
      <c r="C733" s="118">
        <v>3777.08</v>
      </c>
      <c r="D733" s="123">
        <v>489.08283699999998</v>
      </c>
      <c r="E733" s="123"/>
      <c r="F733" s="93">
        <f t="shared" ref="F733:F768" si="43">C733+D733+E733</f>
        <v>4266.1628369999999</v>
      </c>
      <c r="G733" s="123"/>
      <c r="H733" s="93">
        <f t="shared" si="40"/>
        <v>4266.1628369999999</v>
      </c>
      <c r="I733" s="211" t="s">
        <v>1177</v>
      </c>
    </row>
    <row r="734" spans="1:246" s="191" customFormat="1" ht="18.75" customHeight="1">
      <c r="A734" s="550"/>
      <c r="B734" s="120" t="s">
        <v>783</v>
      </c>
      <c r="C734" s="118">
        <f>SUM(C735:C737)</f>
        <v>120.1</v>
      </c>
      <c r="D734" s="123"/>
      <c r="E734" s="123"/>
      <c r="F734" s="93">
        <f t="shared" si="43"/>
        <v>120.1</v>
      </c>
      <c r="G734" s="123"/>
      <c r="H734" s="93">
        <f t="shared" si="40"/>
        <v>120.1</v>
      </c>
      <c r="I734" s="210"/>
    </row>
    <row r="735" spans="1:246" s="191" customFormat="1" ht="38.1" customHeight="1">
      <c r="A735" s="550"/>
      <c r="B735" s="119" t="s">
        <v>256</v>
      </c>
      <c r="C735" s="118">
        <v>39.6</v>
      </c>
      <c r="D735" s="123"/>
      <c r="E735" s="123"/>
      <c r="F735" s="93">
        <f t="shared" si="43"/>
        <v>39.6</v>
      </c>
      <c r="G735" s="123"/>
      <c r="H735" s="93">
        <f t="shared" si="40"/>
        <v>39.6</v>
      </c>
      <c r="I735" s="210"/>
    </row>
    <row r="736" spans="1:246" s="191" customFormat="1" ht="47.1" customHeight="1">
      <c r="A736" s="550"/>
      <c r="B736" s="119" t="s">
        <v>257</v>
      </c>
      <c r="C736" s="118">
        <v>19.5</v>
      </c>
      <c r="D736" s="123"/>
      <c r="E736" s="123"/>
      <c r="F736" s="93">
        <f t="shared" si="43"/>
        <v>19.5</v>
      </c>
      <c r="G736" s="123"/>
      <c r="H736" s="93">
        <f t="shared" si="40"/>
        <v>19.5</v>
      </c>
      <c r="I736" s="210"/>
    </row>
    <row r="737" spans="1:9" s="191" customFormat="1" ht="47.1" customHeight="1">
      <c r="A737" s="550"/>
      <c r="B737" s="119" t="s">
        <v>784</v>
      </c>
      <c r="C737" s="122">
        <f>SUM(C738:C744)</f>
        <v>61</v>
      </c>
      <c r="D737" s="123"/>
      <c r="E737" s="123"/>
      <c r="F737" s="93">
        <f t="shared" si="43"/>
        <v>61</v>
      </c>
      <c r="G737" s="123"/>
      <c r="H737" s="93">
        <f t="shared" si="40"/>
        <v>61</v>
      </c>
      <c r="I737" s="210"/>
    </row>
    <row r="738" spans="1:9" s="191" customFormat="1" ht="44.1" customHeight="1">
      <c r="A738" s="550"/>
      <c r="B738" s="176" t="s">
        <v>1178</v>
      </c>
      <c r="C738" s="235">
        <v>7</v>
      </c>
      <c r="D738" s="123"/>
      <c r="E738" s="123"/>
      <c r="F738" s="93">
        <f t="shared" si="43"/>
        <v>7</v>
      </c>
      <c r="G738" s="123"/>
      <c r="H738" s="93">
        <f t="shared" si="40"/>
        <v>7</v>
      </c>
      <c r="I738" s="210"/>
    </row>
    <row r="739" spans="1:9" s="191" customFormat="1" ht="35.1" customHeight="1">
      <c r="A739" s="550" t="s">
        <v>231</v>
      </c>
      <c r="B739" s="176" t="s">
        <v>1179</v>
      </c>
      <c r="C739" s="235">
        <v>5</v>
      </c>
      <c r="D739" s="123"/>
      <c r="E739" s="123"/>
      <c r="F739" s="93">
        <f t="shared" si="43"/>
        <v>5</v>
      </c>
      <c r="G739" s="123"/>
      <c r="H739" s="93">
        <f t="shared" si="40"/>
        <v>5</v>
      </c>
      <c r="I739" s="210"/>
    </row>
    <row r="740" spans="1:9" s="191" customFormat="1" ht="35.1" customHeight="1">
      <c r="A740" s="550"/>
      <c r="B740" s="176" t="s">
        <v>1180</v>
      </c>
      <c r="C740" s="235">
        <v>5</v>
      </c>
      <c r="D740" s="123"/>
      <c r="E740" s="123"/>
      <c r="F740" s="93">
        <f t="shared" si="43"/>
        <v>5</v>
      </c>
      <c r="G740" s="123"/>
      <c r="H740" s="93">
        <f t="shared" si="40"/>
        <v>5</v>
      </c>
      <c r="I740" s="210"/>
    </row>
    <row r="741" spans="1:9" s="191" customFormat="1" ht="35.1" customHeight="1">
      <c r="A741" s="550"/>
      <c r="B741" s="176" t="s">
        <v>1181</v>
      </c>
      <c r="C741" s="235">
        <v>20</v>
      </c>
      <c r="D741" s="123"/>
      <c r="E741" s="123"/>
      <c r="F741" s="93">
        <f t="shared" si="43"/>
        <v>20</v>
      </c>
      <c r="G741" s="123"/>
      <c r="H741" s="93">
        <f t="shared" si="40"/>
        <v>20</v>
      </c>
      <c r="I741" s="210"/>
    </row>
    <row r="742" spans="1:9" s="191" customFormat="1" ht="35.1" customHeight="1">
      <c r="A742" s="550"/>
      <c r="B742" s="176" t="s">
        <v>1182</v>
      </c>
      <c r="C742" s="235">
        <v>15</v>
      </c>
      <c r="D742" s="123"/>
      <c r="E742" s="123"/>
      <c r="F742" s="93">
        <f t="shared" si="43"/>
        <v>15</v>
      </c>
      <c r="G742" s="123"/>
      <c r="H742" s="93">
        <f t="shared" si="40"/>
        <v>15</v>
      </c>
      <c r="I742" s="210"/>
    </row>
    <row r="743" spans="1:9" s="191" customFormat="1" ht="45.95" customHeight="1">
      <c r="A743" s="550"/>
      <c r="B743" s="176" t="s">
        <v>1183</v>
      </c>
      <c r="C743" s="235">
        <v>5</v>
      </c>
      <c r="D743" s="123"/>
      <c r="E743" s="123"/>
      <c r="F743" s="93">
        <f t="shared" si="43"/>
        <v>5</v>
      </c>
      <c r="G743" s="123"/>
      <c r="H743" s="93">
        <f t="shared" si="40"/>
        <v>5</v>
      </c>
      <c r="I743" s="210"/>
    </row>
    <row r="744" spans="1:9" s="191" customFormat="1" ht="30.95" customHeight="1">
      <c r="A744" s="550"/>
      <c r="B744" s="120" t="s">
        <v>1184</v>
      </c>
      <c r="C744" s="118">
        <v>4</v>
      </c>
      <c r="D744" s="123"/>
      <c r="E744" s="123"/>
      <c r="F744" s="93">
        <f t="shared" si="43"/>
        <v>4</v>
      </c>
      <c r="G744" s="123"/>
      <c r="H744" s="93">
        <f t="shared" si="40"/>
        <v>4</v>
      </c>
      <c r="I744" s="210"/>
    </row>
    <row r="745" spans="1:9" s="191" customFormat="1" ht="30.95" customHeight="1">
      <c r="A745" s="550"/>
      <c r="B745" s="119" t="s">
        <v>258</v>
      </c>
      <c r="C745" s="118">
        <f>SUM(C746:C767)</f>
        <v>2134.00038</v>
      </c>
      <c r="D745" s="118">
        <f>SUM(D746:D767)</f>
        <v>130.08000000000001</v>
      </c>
      <c r="E745" s="118">
        <f>SUM(E746:E767)</f>
        <v>0</v>
      </c>
      <c r="F745" s="93">
        <f t="shared" si="43"/>
        <v>2264.0803799999999</v>
      </c>
      <c r="G745" s="118">
        <f>SUM(G746:G767)</f>
        <v>1007.86812</v>
      </c>
      <c r="H745" s="93">
        <f t="shared" si="40"/>
        <v>3271.9485</v>
      </c>
      <c r="I745" s="210"/>
    </row>
    <row r="746" spans="1:9" s="191" customFormat="1" ht="30.95" customHeight="1">
      <c r="A746" s="550"/>
      <c r="B746" s="172" t="s">
        <v>1185</v>
      </c>
      <c r="C746" s="235">
        <v>10</v>
      </c>
      <c r="D746" s="123"/>
      <c r="E746" s="123"/>
      <c r="F746" s="93">
        <f t="shared" si="43"/>
        <v>10</v>
      </c>
      <c r="G746" s="123"/>
      <c r="H746" s="93">
        <f t="shared" si="40"/>
        <v>10</v>
      </c>
      <c r="I746" s="210"/>
    </row>
    <row r="747" spans="1:9" s="191" customFormat="1" ht="45" customHeight="1">
      <c r="A747" s="550"/>
      <c r="B747" s="172" t="s">
        <v>1186</v>
      </c>
      <c r="C747" s="235">
        <v>253</v>
      </c>
      <c r="D747" s="123"/>
      <c r="E747" s="123"/>
      <c r="F747" s="93">
        <f t="shared" si="43"/>
        <v>253</v>
      </c>
      <c r="G747" s="123"/>
      <c r="H747" s="93">
        <f t="shared" si="40"/>
        <v>253</v>
      </c>
      <c r="I747" s="210"/>
    </row>
    <row r="748" spans="1:9" s="191" customFormat="1" ht="84.95" customHeight="1">
      <c r="A748" s="550"/>
      <c r="B748" s="172" t="s">
        <v>1187</v>
      </c>
      <c r="C748" s="235">
        <v>90.453999999999994</v>
      </c>
      <c r="D748" s="123"/>
      <c r="E748" s="123"/>
      <c r="F748" s="93">
        <f t="shared" si="43"/>
        <v>90.453999999999994</v>
      </c>
      <c r="G748" s="123"/>
      <c r="H748" s="93">
        <f t="shared" si="40"/>
        <v>90.453999999999994</v>
      </c>
      <c r="I748" s="210"/>
    </row>
    <row r="749" spans="1:9" s="191" customFormat="1" ht="42" customHeight="1">
      <c r="A749" s="550"/>
      <c r="B749" s="172" t="s">
        <v>1188</v>
      </c>
      <c r="C749" s="235">
        <v>80.55</v>
      </c>
      <c r="D749" s="123"/>
      <c r="E749" s="123"/>
      <c r="F749" s="93">
        <f t="shared" si="43"/>
        <v>80.55</v>
      </c>
      <c r="G749" s="123">
        <v>-30.55</v>
      </c>
      <c r="H749" s="93">
        <f t="shared" si="40"/>
        <v>50</v>
      </c>
      <c r="I749" s="210"/>
    </row>
    <row r="750" spans="1:9" s="191" customFormat="1" ht="32.1" customHeight="1">
      <c r="A750" s="550" t="s">
        <v>231</v>
      </c>
      <c r="B750" s="172" t="s">
        <v>1189</v>
      </c>
      <c r="C750" s="235">
        <v>30</v>
      </c>
      <c r="D750" s="123"/>
      <c r="E750" s="123"/>
      <c r="F750" s="93">
        <f t="shared" si="43"/>
        <v>30</v>
      </c>
      <c r="G750" s="123">
        <v>-30</v>
      </c>
      <c r="H750" s="93">
        <f t="shared" si="40"/>
        <v>0</v>
      </c>
      <c r="I750" s="210"/>
    </row>
    <row r="751" spans="1:9" s="191" customFormat="1" ht="32.1" customHeight="1">
      <c r="A751" s="550"/>
      <c r="B751" s="172" t="s">
        <v>1190</v>
      </c>
      <c r="C751" s="235">
        <v>74</v>
      </c>
      <c r="D751" s="123"/>
      <c r="E751" s="123"/>
      <c r="F751" s="93">
        <f t="shared" si="43"/>
        <v>74</v>
      </c>
      <c r="G751" s="123"/>
      <c r="H751" s="93">
        <f t="shared" si="40"/>
        <v>74</v>
      </c>
      <c r="I751" s="210"/>
    </row>
    <row r="752" spans="1:9" s="191" customFormat="1" ht="32.1" customHeight="1">
      <c r="A752" s="550"/>
      <c r="B752" s="172" t="s">
        <v>1191</v>
      </c>
      <c r="C752" s="235">
        <v>287.40679999999998</v>
      </c>
      <c r="D752" s="123"/>
      <c r="E752" s="123"/>
      <c r="F752" s="93">
        <f t="shared" si="43"/>
        <v>287.40679999999998</v>
      </c>
      <c r="G752" s="123"/>
      <c r="H752" s="93">
        <f t="shared" si="40"/>
        <v>287.40679999999998</v>
      </c>
      <c r="I752" s="210"/>
    </row>
    <row r="753" spans="1:246" s="191" customFormat="1" ht="54.95" customHeight="1">
      <c r="A753" s="550"/>
      <c r="B753" s="236" t="s">
        <v>1192</v>
      </c>
      <c r="C753" s="237">
        <v>42</v>
      </c>
      <c r="D753" s="123"/>
      <c r="E753" s="123"/>
      <c r="F753" s="93">
        <f t="shared" si="43"/>
        <v>42</v>
      </c>
      <c r="G753" s="123"/>
      <c r="H753" s="93">
        <f t="shared" si="40"/>
        <v>42</v>
      </c>
      <c r="I753" s="210"/>
    </row>
    <row r="754" spans="1:246" s="191" customFormat="1" ht="33" customHeight="1">
      <c r="A754" s="550"/>
      <c r="B754" s="176" t="s">
        <v>1193</v>
      </c>
      <c r="C754" s="237">
        <v>1.2</v>
      </c>
      <c r="D754" s="123"/>
      <c r="E754" s="123"/>
      <c r="F754" s="93">
        <f t="shared" si="43"/>
        <v>1.2</v>
      </c>
      <c r="G754" s="123"/>
      <c r="H754" s="93">
        <f t="shared" si="40"/>
        <v>1.2</v>
      </c>
      <c r="I754" s="210"/>
    </row>
    <row r="755" spans="1:246" s="191" customFormat="1" ht="44.1" customHeight="1">
      <c r="A755" s="550"/>
      <c r="B755" s="120" t="s">
        <v>1194</v>
      </c>
      <c r="C755" s="235">
        <v>66</v>
      </c>
      <c r="D755" s="123"/>
      <c r="E755" s="123"/>
      <c r="F755" s="93">
        <f t="shared" si="43"/>
        <v>66</v>
      </c>
      <c r="G755" s="123"/>
      <c r="H755" s="93">
        <f t="shared" si="40"/>
        <v>66</v>
      </c>
      <c r="I755" s="210"/>
    </row>
    <row r="756" spans="1:246" s="191" customFormat="1" ht="35.1" customHeight="1">
      <c r="A756" s="550"/>
      <c r="B756" s="176" t="s">
        <v>1195</v>
      </c>
      <c r="C756" s="235">
        <v>15</v>
      </c>
      <c r="D756" s="123"/>
      <c r="E756" s="123"/>
      <c r="F756" s="93">
        <f t="shared" si="43"/>
        <v>15</v>
      </c>
      <c r="G756" s="123"/>
      <c r="H756" s="93">
        <f t="shared" si="40"/>
        <v>15</v>
      </c>
      <c r="I756" s="210"/>
    </row>
    <row r="757" spans="1:246" s="191" customFormat="1" ht="29.1" customHeight="1">
      <c r="A757" s="550"/>
      <c r="B757" s="176" t="s">
        <v>1196</v>
      </c>
      <c r="C757" s="235">
        <v>50</v>
      </c>
      <c r="D757" s="123"/>
      <c r="E757" s="123"/>
      <c r="F757" s="93">
        <f t="shared" si="43"/>
        <v>50</v>
      </c>
      <c r="G757" s="123"/>
      <c r="H757" s="93">
        <f t="shared" si="40"/>
        <v>50</v>
      </c>
      <c r="I757" s="210"/>
    </row>
    <row r="758" spans="1:246" s="191" customFormat="1" ht="33.950000000000003" customHeight="1">
      <c r="A758" s="234" t="s">
        <v>231</v>
      </c>
      <c r="B758" s="172" t="s">
        <v>1197</v>
      </c>
      <c r="C758" s="235">
        <v>800</v>
      </c>
      <c r="D758" s="123"/>
      <c r="E758" s="123"/>
      <c r="F758" s="93">
        <f t="shared" si="43"/>
        <v>800</v>
      </c>
      <c r="G758" s="123"/>
      <c r="H758" s="93">
        <f t="shared" si="40"/>
        <v>800</v>
      </c>
      <c r="I758" s="210"/>
    </row>
    <row r="759" spans="1:246" s="191" customFormat="1" ht="42.95" customHeight="1">
      <c r="A759" s="234" t="s">
        <v>231</v>
      </c>
      <c r="B759" s="236" t="s">
        <v>1198</v>
      </c>
      <c r="C759" s="235">
        <v>25.2</v>
      </c>
      <c r="D759" s="123"/>
      <c r="E759" s="123"/>
      <c r="F759" s="93">
        <f t="shared" si="43"/>
        <v>25.2</v>
      </c>
      <c r="G759" s="123"/>
      <c r="H759" s="93">
        <f t="shared" si="40"/>
        <v>25.2</v>
      </c>
      <c r="I759" s="210"/>
    </row>
    <row r="760" spans="1:246" s="191" customFormat="1" ht="39" customHeight="1">
      <c r="A760" s="234" t="s">
        <v>231</v>
      </c>
      <c r="B760" s="176" t="s">
        <v>1199</v>
      </c>
      <c r="C760" s="235">
        <v>59.189579999999999</v>
      </c>
      <c r="D760" s="123"/>
      <c r="E760" s="123"/>
      <c r="F760" s="93">
        <f t="shared" si="43"/>
        <v>59.189579999999999</v>
      </c>
      <c r="G760" s="123">
        <v>-26.267579999999999</v>
      </c>
      <c r="H760" s="93">
        <f t="shared" si="40"/>
        <v>32.921999999999997</v>
      </c>
      <c r="I760" s="210"/>
    </row>
    <row r="761" spans="1:246" s="191" customFormat="1" ht="45" customHeight="1">
      <c r="A761" s="234" t="s">
        <v>231</v>
      </c>
      <c r="B761" s="120" t="s">
        <v>1200</v>
      </c>
      <c r="C761" s="235">
        <v>100</v>
      </c>
      <c r="D761" s="123"/>
      <c r="E761" s="123"/>
      <c r="F761" s="93">
        <f t="shared" si="43"/>
        <v>100</v>
      </c>
      <c r="G761" s="123"/>
      <c r="H761" s="93">
        <f t="shared" si="40"/>
        <v>100</v>
      </c>
      <c r="I761" s="210"/>
    </row>
    <row r="762" spans="1:246" s="191" customFormat="1" ht="33" customHeight="1">
      <c r="A762" s="234" t="s">
        <v>231</v>
      </c>
      <c r="B762" s="119" t="s">
        <v>1201</v>
      </c>
      <c r="C762" s="118">
        <v>5</v>
      </c>
      <c r="D762" s="123"/>
      <c r="E762" s="123"/>
      <c r="F762" s="93">
        <f t="shared" si="43"/>
        <v>5</v>
      </c>
      <c r="G762" s="123"/>
      <c r="H762" s="93">
        <f t="shared" si="40"/>
        <v>5</v>
      </c>
      <c r="I762" s="210"/>
    </row>
    <row r="763" spans="1:246" s="191" customFormat="1" ht="27" customHeight="1">
      <c r="A763" s="234" t="s">
        <v>231</v>
      </c>
      <c r="B763" s="119" t="s">
        <v>1202</v>
      </c>
      <c r="C763" s="122">
        <v>145</v>
      </c>
      <c r="D763" s="123"/>
      <c r="E763" s="123"/>
      <c r="F763" s="93">
        <f t="shared" si="43"/>
        <v>145</v>
      </c>
      <c r="G763" s="123"/>
      <c r="H763" s="93">
        <f t="shared" si="40"/>
        <v>145</v>
      </c>
      <c r="I763" s="210"/>
    </row>
    <row r="764" spans="1:246" s="191" customFormat="1" ht="27" customHeight="1">
      <c r="A764" s="234" t="s">
        <v>231</v>
      </c>
      <c r="B764" s="120" t="s">
        <v>1203</v>
      </c>
      <c r="C764" s="122"/>
      <c r="D764" s="123">
        <v>130.08000000000001</v>
      </c>
      <c r="E764" s="123"/>
      <c r="F764" s="93">
        <f t="shared" si="43"/>
        <v>130.08000000000001</v>
      </c>
      <c r="G764" s="123"/>
      <c r="H764" s="93">
        <f t="shared" si="40"/>
        <v>130.08000000000001</v>
      </c>
      <c r="I764" s="211" t="s">
        <v>842</v>
      </c>
    </row>
    <row r="765" spans="1:246" s="191" customFormat="1" ht="27" customHeight="1">
      <c r="A765" s="234" t="s">
        <v>231</v>
      </c>
      <c r="B765" s="120" t="s">
        <v>1204</v>
      </c>
      <c r="C765" s="122"/>
      <c r="D765" s="123"/>
      <c r="E765" s="123"/>
      <c r="F765" s="93">
        <f t="shared" si="43"/>
        <v>0</v>
      </c>
      <c r="G765" s="123">
        <v>39.42</v>
      </c>
      <c r="H765" s="93">
        <f t="shared" si="40"/>
        <v>39.42</v>
      </c>
      <c r="I765" s="211" t="s">
        <v>796</v>
      </c>
    </row>
    <row r="766" spans="1:246" s="191" customFormat="1" ht="33" customHeight="1">
      <c r="A766" s="234" t="s">
        <v>231</v>
      </c>
      <c r="B766" s="120" t="s">
        <v>1205</v>
      </c>
      <c r="C766" s="122"/>
      <c r="D766" s="123"/>
      <c r="E766" s="123"/>
      <c r="F766" s="93">
        <f t="shared" si="43"/>
        <v>0</v>
      </c>
      <c r="G766" s="123">
        <v>1050.1657</v>
      </c>
      <c r="H766" s="93">
        <f t="shared" si="40"/>
        <v>1050.1657</v>
      </c>
      <c r="I766" s="211" t="s">
        <v>1206</v>
      </c>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c r="BD766" s="189"/>
      <c r="BE766" s="189"/>
      <c r="BF766" s="189"/>
      <c r="BG766" s="189"/>
      <c r="BH766" s="189"/>
      <c r="BI766" s="189"/>
      <c r="BJ766" s="189"/>
      <c r="BK766" s="189"/>
      <c r="BL766" s="189"/>
      <c r="BM766" s="189"/>
      <c r="BN766" s="189"/>
      <c r="BO766" s="189"/>
      <c r="BP766" s="189"/>
      <c r="BQ766" s="189"/>
      <c r="BR766" s="189"/>
      <c r="BS766" s="189"/>
      <c r="BT766" s="189"/>
      <c r="BU766" s="189"/>
      <c r="BV766" s="189"/>
      <c r="BW766" s="189"/>
      <c r="BX766" s="189"/>
      <c r="BY766" s="189"/>
      <c r="BZ766" s="189"/>
      <c r="CA766" s="189"/>
      <c r="CB766" s="189"/>
      <c r="CC766" s="189"/>
      <c r="CD766" s="189"/>
      <c r="CE766" s="189"/>
      <c r="CF766" s="189"/>
      <c r="CG766" s="189"/>
      <c r="CH766" s="189"/>
      <c r="CI766" s="189"/>
      <c r="CJ766" s="189"/>
      <c r="CK766" s="189"/>
      <c r="CL766" s="189"/>
      <c r="CM766" s="189"/>
      <c r="CN766" s="189"/>
      <c r="CO766" s="189"/>
      <c r="CP766" s="189"/>
      <c r="CQ766" s="189"/>
      <c r="CR766" s="189"/>
      <c r="CS766" s="189"/>
      <c r="CT766" s="189"/>
      <c r="CU766" s="189"/>
      <c r="CV766" s="189"/>
      <c r="CW766" s="189"/>
      <c r="CX766" s="189"/>
      <c r="CY766" s="189"/>
      <c r="CZ766" s="189"/>
      <c r="DA766" s="189"/>
      <c r="DB766" s="189"/>
      <c r="DC766" s="189"/>
      <c r="DD766" s="189"/>
      <c r="DE766" s="189"/>
      <c r="DF766" s="189"/>
      <c r="DG766" s="189"/>
      <c r="DH766" s="189"/>
      <c r="DI766" s="189"/>
      <c r="DJ766" s="189"/>
      <c r="DK766" s="189"/>
      <c r="DL766" s="189"/>
      <c r="DM766" s="189"/>
      <c r="DN766" s="189"/>
      <c r="DO766" s="189"/>
      <c r="DP766" s="189"/>
      <c r="DQ766" s="189"/>
      <c r="DR766" s="189"/>
      <c r="DS766" s="189"/>
      <c r="DT766" s="189"/>
      <c r="DU766" s="189"/>
      <c r="DV766" s="189"/>
      <c r="DW766" s="189"/>
      <c r="DX766" s="189"/>
      <c r="DY766" s="189"/>
      <c r="DZ766" s="189"/>
      <c r="EA766" s="189"/>
      <c r="EB766" s="189"/>
      <c r="EC766" s="189"/>
      <c r="ED766" s="189"/>
      <c r="EE766" s="189"/>
      <c r="EF766" s="189"/>
      <c r="EG766" s="189"/>
      <c r="EH766" s="189"/>
      <c r="EI766" s="189"/>
      <c r="EJ766" s="189"/>
      <c r="EK766" s="189"/>
      <c r="EL766" s="189"/>
      <c r="EM766" s="189"/>
      <c r="EN766" s="189"/>
      <c r="EO766" s="189"/>
      <c r="EP766" s="189"/>
      <c r="EQ766" s="189"/>
      <c r="ER766" s="189"/>
      <c r="ES766" s="189"/>
      <c r="ET766" s="189"/>
      <c r="EU766" s="189"/>
      <c r="EV766" s="189"/>
      <c r="EW766" s="189"/>
      <c r="EX766" s="189"/>
      <c r="EY766" s="189"/>
      <c r="EZ766" s="189"/>
      <c r="FA766" s="189"/>
      <c r="FB766" s="189"/>
      <c r="FC766" s="189"/>
      <c r="FD766" s="189"/>
      <c r="FE766" s="189"/>
      <c r="FF766" s="189"/>
      <c r="FG766" s="189"/>
      <c r="FH766" s="189"/>
      <c r="FI766" s="189"/>
      <c r="FJ766" s="189"/>
      <c r="FK766" s="189"/>
      <c r="FL766" s="189"/>
      <c r="FM766" s="189"/>
      <c r="FN766" s="189"/>
      <c r="FO766" s="189"/>
      <c r="FP766" s="189"/>
      <c r="FQ766" s="189"/>
      <c r="FR766" s="189"/>
      <c r="FS766" s="189"/>
      <c r="FT766" s="189"/>
      <c r="FU766" s="189"/>
      <c r="FV766" s="189"/>
      <c r="FW766" s="189"/>
      <c r="FX766" s="189"/>
      <c r="FY766" s="189"/>
      <c r="FZ766" s="189"/>
      <c r="GA766" s="189"/>
      <c r="GB766" s="189"/>
      <c r="GC766" s="189"/>
      <c r="GD766" s="189"/>
      <c r="GE766" s="189"/>
      <c r="GF766" s="189"/>
      <c r="GG766" s="189"/>
      <c r="GH766" s="189"/>
      <c r="GI766" s="189"/>
      <c r="GJ766" s="189"/>
      <c r="GK766" s="189"/>
      <c r="GL766" s="189"/>
      <c r="GM766" s="189"/>
      <c r="GN766" s="189"/>
      <c r="GO766" s="189"/>
      <c r="GP766" s="189"/>
      <c r="GQ766" s="189"/>
      <c r="GR766" s="189"/>
      <c r="GS766" s="189"/>
      <c r="GT766" s="189"/>
      <c r="GU766" s="189"/>
      <c r="GV766" s="189"/>
      <c r="GW766" s="189"/>
      <c r="GX766" s="189"/>
      <c r="GY766" s="189"/>
      <c r="GZ766" s="189"/>
      <c r="HA766" s="189"/>
      <c r="HB766" s="189"/>
      <c r="HC766" s="189"/>
      <c r="HD766" s="189"/>
      <c r="HE766" s="189"/>
      <c r="HF766" s="189"/>
      <c r="HG766" s="189"/>
      <c r="HH766" s="189"/>
      <c r="HI766" s="189"/>
      <c r="HJ766" s="189"/>
      <c r="HK766" s="189"/>
      <c r="HL766" s="189"/>
      <c r="HM766" s="189"/>
      <c r="HN766" s="189"/>
      <c r="HO766" s="189"/>
      <c r="HP766" s="189"/>
      <c r="HQ766" s="189"/>
      <c r="HR766" s="189"/>
      <c r="HS766" s="189"/>
      <c r="HT766" s="189"/>
      <c r="HU766" s="189"/>
      <c r="HV766" s="189"/>
      <c r="HW766" s="189"/>
      <c r="HX766" s="189"/>
      <c r="HY766" s="189"/>
      <c r="HZ766" s="189"/>
      <c r="IA766" s="189"/>
      <c r="IB766" s="189"/>
      <c r="IC766" s="189"/>
      <c r="ID766" s="189"/>
      <c r="IE766" s="189"/>
      <c r="IF766" s="189"/>
      <c r="IG766" s="189"/>
      <c r="IH766" s="189"/>
      <c r="II766" s="189"/>
      <c r="IJ766" s="189"/>
      <c r="IK766" s="189"/>
      <c r="IL766" s="189"/>
    </row>
    <row r="767" spans="1:246" s="191" customFormat="1" ht="33" customHeight="1">
      <c r="A767" s="234" t="s">
        <v>231</v>
      </c>
      <c r="B767" s="120" t="s">
        <v>1207</v>
      </c>
      <c r="C767" s="122"/>
      <c r="D767" s="123"/>
      <c r="E767" s="123"/>
      <c r="F767" s="93">
        <f t="shared" si="43"/>
        <v>0</v>
      </c>
      <c r="G767" s="123">
        <v>5.0999999999999996</v>
      </c>
      <c r="H767" s="93">
        <f t="shared" si="40"/>
        <v>5.0999999999999996</v>
      </c>
      <c r="I767" s="210"/>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c r="BD767" s="189"/>
      <c r="BE767" s="189"/>
      <c r="BF767" s="189"/>
      <c r="BG767" s="189"/>
      <c r="BH767" s="189"/>
      <c r="BI767" s="189"/>
      <c r="BJ767" s="189"/>
      <c r="BK767" s="189"/>
      <c r="BL767" s="189"/>
      <c r="BM767" s="189"/>
      <c r="BN767" s="189"/>
      <c r="BO767" s="189"/>
      <c r="BP767" s="189"/>
      <c r="BQ767" s="189"/>
      <c r="BR767" s="189"/>
      <c r="BS767" s="189"/>
      <c r="BT767" s="189"/>
      <c r="BU767" s="189"/>
      <c r="BV767" s="189"/>
      <c r="BW767" s="189"/>
      <c r="BX767" s="189"/>
      <c r="BY767" s="189"/>
      <c r="BZ767" s="189"/>
      <c r="CA767" s="189"/>
      <c r="CB767" s="189"/>
      <c r="CC767" s="189"/>
      <c r="CD767" s="189"/>
      <c r="CE767" s="189"/>
      <c r="CF767" s="189"/>
      <c r="CG767" s="189"/>
      <c r="CH767" s="189"/>
      <c r="CI767" s="189"/>
      <c r="CJ767" s="189"/>
      <c r="CK767" s="189"/>
      <c r="CL767" s="189"/>
      <c r="CM767" s="189"/>
      <c r="CN767" s="189"/>
      <c r="CO767" s="189"/>
      <c r="CP767" s="189"/>
      <c r="CQ767" s="189"/>
      <c r="CR767" s="189"/>
      <c r="CS767" s="189"/>
      <c r="CT767" s="189"/>
      <c r="CU767" s="189"/>
      <c r="CV767" s="189"/>
      <c r="CW767" s="189"/>
      <c r="CX767" s="189"/>
      <c r="CY767" s="189"/>
      <c r="CZ767" s="189"/>
      <c r="DA767" s="189"/>
      <c r="DB767" s="189"/>
      <c r="DC767" s="189"/>
      <c r="DD767" s="189"/>
      <c r="DE767" s="189"/>
      <c r="DF767" s="189"/>
      <c r="DG767" s="189"/>
      <c r="DH767" s="189"/>
      <c r="DI767" s="189"/>
      <c r="DJ767" s="189"/>
      <c r="DK767" s="189"/>
      <c r="DL767" s="189"/>
      <c r="DM767" s="189"/>
      <c r="DN767" s="189"/>
      <c r="DO767" s="189"/>
      <c r="DP767" s="189"/>
      <c r="DQ767" s="189"/>
      <c r="DR767" s="189"/>
      <c r="DS767" s="189"/>
      <c r="DT767" s="189"/>
      <c r="DU767" s="189"/>
      <c r="DV767" s="189"/>
      <c r="DW767" s="189"/>
      <c r="DX767" s="189"/>
      <c r="DY767" s="189"/>
      <c r="DZ767" s="189"/>
      <c r="EA767" s="189"/>
      <c r="EB767" s="189"/>
      <c r="EC767" s="189"/>
      <c r="ED767" s="189"/>
      <c r="EE767" s="189"/>
      <c r="EF767" s="189"/>
      <c r="EG767" s="189"/>
      <c r="EH767" s="189"/>
      <c r="EI767" s="189"/>
      <c r="EJ767" s="189"/>
      <c r="EK767" s="189"/>
      <c r="EL767" s="189"/>
      <c r="EM767" s="189"/>
      <c r="EN767" s="189"/>
      <c r="EO767" s="189"/>
      <c r="EP767" s="189"/>
      <c r="EQ767" s="189"/>
      <c r="ER767" s="189"/>
      <c r="ES767" s="189"/>
      <c r="ET767" s="189"/>
      <c r="EU767" s="189"/>
      <c r="EV767" s="189"/>
      <c r="EW767" s="189"/>
      <c r="EX767" s="189"/>
      <c r="EY767" s="189"/>
      <c r="EZ767" s="189"/>
      <c r="FA767" s="189"/>
      <c r="FB767" s="189"/>
      <c r="FC767" s="189"/>
      <c r="FD767" s="189"/>
      <c r="FE767" s="189"/>
      <c r="FF767" s="189"/>
      <c r="FG767" s="189"/>
      <c r="FH767" s="189"/>
      <c r="FI767" s="189"/>
      <c r="FJ767" s="189"/>
      <c r="FK767" s="189"/>
      <c r="FL767" s="189"/>
      <c r="FM767" s="189"/>
      <c r="FN767" s="189"/>
      <c r="FO767" s="189"/>
      <c r="FP767" s="189"/>
      <c r="FQ767" s="189"/>
      <c r="FR767" s="189"/>
      <c r="FS767" s="189"/>
      <c r="FT767" s="189"/>
      <c r="FU767" s="189"/>
      <c r="FV767" s="189"/>
      <c r="FW767" s="189"/>
      <c r="FX767" s="189"/>
      <c r="FY767" s="189"/>
      <c r="FZ767" s="189"/>
      <c r="GA767" s="189"/>
      <c r="GB767" s="189"/>
      <c r="GC767" s="189"/>
      <c r="GD767" s="189"/>
      <c r="GE767" s="189"/>
      <c r="GF767" s="189"/>
      <c r="GG767" s="189"/>
      <c r="GH767" s="189"/>
      <c r="GI767" s="189"/>
      <c r="GJ767" s="189"/>
      <c r="GK767" s="189"/>
      <c r="GL767" s="189"/>
      <c r="GM767" s="189"/>
      <c r="GN767" s="189"/>
      <c r="GO767" s="189"/>
      <c r="GP767" s="189"/>
      <c r="GQ767" s="189"/>
      <c r="GR767" s="189"/>
      <c r="GS767" s="189"/>
      <c r="GT767" s="189"/>
      <c r="GU767" s="189"/>
      <c r="GV767" s="189"/>
      <c r="GW767" s="189"/>
      <c r="GX767" s="189"/>
      <c r="GY767" s="189"/>
      <c r="GZ767" s="189"/>
      <c r="HA767" s="189"/>
      <c r="HB767" s="189"/>
      <c r="HC767" s="189"/>
      <c r="HD767" s="189"/>
      <c r="HE767" s="189"/>
      <c r="HF767" s="189"/>
      <c r="HG767" s="189"/>
      <c r="HH767" s="189"/>
      <c r="HI767" s="189"/>
      <c r="HJ767" s="189"/>
      <c r="HK767" s="189"/>
      <c r="HL767" s="189"/>
      <c r="HM767" s="189"/>
      <c r="HN767" s="189"/>
      <c r="HO767" s="189"/>
      <c r="HP767" s="189"/>
      <c r="HQ767" s="189"/>
      <c r="HR767" s="189"/>
      <c r="HS767" s="189"/>
      <c r="HT767" s="189"/>
      <c r="HU767" s="189"/>
      <c r="HV767" s="189"/>
      <c r="HW767" s="189"/>
      <c r="HX767" s="189"/>
      <c r="HY767" s="189"/>
      <c r="HZ767" s="189"/>
      <c r="IA767" s="189"/>
      <c r="IB767" s="189"/>
      <c r="IC767" s="189"/>
      <c r="ID767" s="189"/>
      <c r="IE767" s="189"/>
      <c r="IF767" s="189"/>
      <c r="IG767" s="189"/>
      <c r="IH767" s="189"/>
      <c r="II767" s="189"/>
      <c r="IJ767" s="189"/>
      <c r="IK767" s="189"/>
      <c r="IL767" s="189"/>
    </row>
    <row r="768" spans="1:246" s="191" customFormat="1" ht="27" customHeight="1">
      <c r="A768" s="234" t="s">
        <v>231</v>
      </c>
      <c r="B768" s="119" t="s">
        <v>317</v>
      </c>
      <c r="C768" s="122"/>
      <c r="D768" s="123"/>
      <c r="E768" s="123">
        <v>8284.0388000000003</v>
      </c>
      <c r="F768" s="93">
        <f t="shared" si="43"/>
        <v>8284.0388000000003</v>
      </c>
      <c r="G768" s="123"/>
      <c r="H768" s="93">
        <f t="shared" ref="H768:H831" si="44">F768+G768</f>
        <v>8284.0388000000003</v>
      </c>
      <c r="I768" s="210"/>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c r="BD768" s="189"/>
      <c r="BE768" s="189"/>
      <c r="BF768" s="189"/>
      <c r="BG768" s="189"/>
      <c r="BH768" s="189"/>
      <c r="BI768" s="189"/>
      <c r="BJ768" s="189"/>
      <c r="BK768" s="189"/>
      <c r="BL768" s="189"/>
      <c r="BM768" s="189"/>
      <c r="BN768" s="189"/>
      <c r="BO768" s="189"/>
      <c r="BP768" s="189"/>
      <c r="BQ768" s="189"/>
      <c r="BR768" s="189"/>
      <c r="BS768" s="189"/>
      <c r="BT768" s="189"/>
      <c r="BU768" s="189"/>
      <c r="BV768" s="189"/>
      <c r="BW768" s="189"/>
      <c r="BX768" s="189"/>
      <c r="BY768" s="189"/>
      <c r="BZ768" s="189"/>
      <c r="CA768" s="189"/>
      <c r="CB768" s="189"/>
      <c r="CC768" s="189"/>
      <c r="CD768" s="189"/>
      <c r="CE768" s="189"/>
      <c r="CF768" s="189"/>
      <c r="CG768" s="189"/>
      <c r="CH768" s="189"/>
      <c r="CI768" s="189"/>
      <c r="CJ768" s="189"/>
      <c r="CK768" s="189"/>
      <c r="CL768" s="189"/>
      <c r="CM768" s="189"/>
      <c r="CN768" s="189"/>
      <c r="CO768" s="189"/>
      <c r="CP768" s="189"/>
      <c r="CQ768" s="189"/>
      <c r="CR768" s="189"/>
      <c r="CS768" s="189"/>
      <c r="CT768" s="189"/>
      <c r="CU768" s="189"/>
      <c r="CV768" s="189"/>
      <c r="CW768" s="189"/>
      <c r="CX768" s="189"/>
      <c r="CY768" s="189"/>
      <c r="CZ768" s="189"/>
      <c r="DA768" s="189"/>
      <c r="DB768" s="189"/>
      <c r="DC768" s="189"/>
      <c r="DD768" s="189"/>
      <c r="DE768" s="189"/>
      <c r="DF768" s="189"/>
      <c r="DG768" s="189"/>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9"/>
      <c r="EG768" s="189"/>
      <c r="EH768" s="189"/>
      <c r="EI768" s="189"/>
      <c r="EJ768" s="189"/>
      <c r="EK768" s="189"/>
      <c r="EL768" s="189"/>
      <c r="EM768" s="189"/>
      <c r="EN768" s="189"/>
      <c r="EO768" s="189"/>
      <c r="EP768" s="189"/>
      <c r="EQ768" s="189"/>
      <c r="ER768" s="189"/>
      <c r="ES768" s="189"/>
      <c r="ET768" s="189"/>
      <c r="EU768" s="189"/>
      <c r="EV768" s="189"/>
      <c r="EW768" s="189"/>
      <c r="EX768" s="189"/>
      <c r="EY768" s="189"/>
      <c r="EZ768" s="189"/>
      <c r="FA768" s="189"/>
      <c r="FB768" s="189"/>
      <c r="FC768" s="189"/>
      <c r="FD768" s="189"/>
      <c r="FE768" s="189"/>
      <c r="FF768" s="189"/>
      <c r="FG768" s="189"/>
      <c r="FH768" s="189"/>
      <c r="FI768" s="189"/>
      <c r="FJ768" s="189"/>
      <c r="FK768" s="189"/>
      <c r="FL768" s="189"/>
      <c r="FM768" s="189"/>
      <c r="FN768" s="189"/>
      <c r="FO768" s="189"/>
      <c r="FP768" s="189"/>
      <c r="FQ768" s="189"/>
      <c r="FR768" s="189"/>
      <c r="FS768" s="189"/>
      <c r="FT768" s="189"/>
      <c r="FU768" s="189"/>
      <c r="FV768" s="189"/>
      <c r="FW768" s="189"/>
      <c r="FX768" s="189"/>
      <c r="FY768" s="189"/>
      <c r="FZ768" s="189"/>
      <c r="GA768" s="189"/>
      <c r="GB768" s="189"/>
      <c r="GC768" s="189"/>
      <c r="GD768" s="189"/>
      <c r="GE768" s="189"/>
      <c r="GF768" s="189"/>
      <c r="GG768" s="189"/>
      <c r="GH768" s="189"/>
      <c r="GI768" s="189"/>
      <c r="GJ768" s="189"/>
      <c r="GK768" s="189"/>
      <c r="GL768" s="189"/>
      <c r="GM768" s="189"/>
      <c r="GN768" s="189"/>
      <c r="GO768" s="189"/>
      <c r="GP768" s="189"/>
      <c r="GQ768" s="189"/>
      <c r="GR768" s="189"/>
      <c r="GS768" s="189"/>
      <c r="GT768" s="189"/>
      <c r="GU768" s="189"/>
      <c r="GV768" s="189"/>
      <c r="GW768" s="189"/>
      <c r="GX768" s="189"/>
      <c r="GY768" s="189"/>
      <c r="GZ768" s="189"/>
      <c r="HA768" s="189"/>
      <c r="HB768" s="189"/>
      <c r="HC768" s="189"/>
      <c r="HD768" s="189"/>
      <c r="HE768" s="189"/>
      <c r="HF768" s="189"/>
      <c r="HG768" s="189"/>
      <c r="HH768" s="189"/>
      <c r="HI768" s="189"/>
      <c r="HJ768" s="189"/>
      <c r="HK768" s="189"/>
      <c r="HL768" s="189"/>
      <c r="HM768" s="189"/>
      <c r="HN768" s="189"/>
      <c r="HO768" s="189"/>
      <c r="HP768" s="189"/>
      <c r="HQ768" s="189"/>
      <c r="HR768" s="189"/>
      <c r="HS768" s="189"/>
      <c r="HT768" s="189"/>
      <c r="HU768" s="189"/>
      <c r="HV768" s="189"/>
      <c r="HW768" s="189"/>
      <c r="HX768" s="189"/>
      <c r="HY768" s="189"/>
      <c r="HZ768" s="189"/>
      <c r="IA768" s="189"/>
      <c r="IB768" s="189"/>
      <c r="IC768" s="189"/>
      <c r="ID768" s="189"/>
      <c r="IE768" s="189"/>
      <c r="IF768" s="189"/>
      <c r="IG768" s="189"/>
      <c r="IH768" s="189"/>
      <c r="II768" s="189"/>
      <c r="IJ768" s="189"/>
      <c r="IK768" s="189"/>
      <c r="IL768" s="189"/>
    </row>
    <row r="769" spans="1:246" s="191" customFormat="1" ht="26.25" customHeight="1">
      <c r="A769" s="551" t="s">
        <v>232</v>
      </c>
      <c r="B769" s="93" t="s">
        <v>81</v>
      </c>
      <c r="C769" s="118">
        <f>C770+C771+C776+C785</f>
        <v>499.73</v>
      </c>
      <c r="D769" s="118">
        <f>D770+D771+D776+D785</f>
        <v>106.70628499999999</v>
      </c>
      <c r="E769" s="118">
        <f>E770+E771+E776+E785</f>
        <v>15409.397305</v>
      </c>
      <c r="F769" s="118">
        <f>F770+F771+F776+F785</f>
        <v>16015.83359</v>
      </c>
      <c r="G769" s="118">
        <f>G770+G771+G776+G785</f>
        <v>1280.42615</v>
      </c>
      <c r="H769" s="93">
        <f t="shared" si="44"/>
        <v>17296.259740000001</v>
      </c>
      <c r="I769" s="210"/>
    </row>
    <row r="770" spans="1:246" s="191" customFormat="1" ht="36" customHeight="1">
      <c r="A770" s="552"/>
      <c r="B770" s="119" t="s">
        <v>253</v>
      </c>
      <c r="C770" s="122">
        <v>184.36</v>
      </c>
      <c r="D770" s="123">
        <v>66.906284999999997</v>
      </c>
      <c r="E770" s="123"/>
      <c r="F770" s="93">
        <f t="shared" ref="F770:F775" si="45">C770+D770+E770</f>
        <v>251.26628500000001</v>
      </c>
      <c r="G770" s="123"/>
      <c r="H770" s="93">
        <f t="shared" si="44"/>
        <v>251.26628500000001</v>
      </c>
      <c r="I770" s="211" t="s">
        <v>1208</v>
      </c>
    </row>
    <row r="771" spans="1:246" s="191" customFormat="1" ht="18.75" customHeight="1">
      <c r="A771" s="552"/>
      <c r="B771" s="119" t="s">
        <v>783</v>
      </c>
      <c r="C771" s="122">
        <f>SUM(C772:C774)</f>
        <v>42.52</v>
      </c>
      <c r="D771" s="123"/>
      <c r="E771" s="123"/>
      <c r="F771" s="93">
        <f t="shared" si="45"/>
        <v>42.52</v>
      </c>
      <c r="G771" s="123"/>
      <c r="H771" s="93">
        <f t="shared" si="44"/>
        <v>42.52</v>
      </c>
      <c r="I771" s="210"/>
    </row>
    <row r="772" spans="1:246" s="191" customFormat="1" ht="33.75" customHeight="1">
      <c r="A772" s="552"/>
      <c r="B772" s="119" t="s">
        <v>256</v>
      </c>
      <c r="C772" s="122">
        <v>12.6</v>
      </c>
      <c r="D772" s="123"/>
      <c r="E772" s="123"/>
      <c r="F772" s="93">
        <f t="shared" si="45"/>
        <v>12.6</v>
      </c>
      <c r="G772" s="123"/>
      <c r="H772" s="93">
        <f t="shared" si="44"/>
        <v>12.6</v>
      </c>
      <c r="I772" s="210"/>
    </row>
    <row r="773" spans="1:246" s="191" customFormat="1" ht="33.75" customHeight="1">
      <c r="A773" s="552"/>
      <c r="B773" s="119" t="s">
        <v>257</v>
      </c>
      <c r="C773" s="122">
        <v>1.92</v>
      </c>
      <c r="D773" s="123"/>
      <c r="E773" s="123"/>
      <c r="F773" s="93">
        <f t="shared" si="45"/>
        <v>1.92</v>
      </c>
      <c r="G773" s="123"/>
      <c r="H773" s="93">
        <f t="shared" si="44"/>
        <v>1.92</v>
      </c>
      <c r="I773" s="210"/>
    </row>
    <row r="774" spans="1:246" s="191" customFormat="1" ht="26.25" customHeight="1">
      <c r="A774" s="552"/>
      <c r="B774" s="119" t="s">
        <v>784</v>
      </c>
      <c r="C774" s="122">
        <v>28</v>
      </c>
      <c r="D774" s="123"/>
      <c r="E774" s="123"/>
      <c r="F774" s="93">
        <f t="shared" si="45"/>
        <v>28</v>
      </c>
      <c r="G774" s="123"/>
      <c r="H774" s="93">
        <f t="shared" si="44"/>
        <v>28</v>
      </c>
      <c r="I774" s="210"/>
    </row>
    <row r="775" spans="1:246" s="191" customFormat="1" ht="39" customHeight="1">
      <c r="A775" s="552"/>
      <c r="B775" s="119" t="s">
        <v>1209</v>
      </c>
      <c r="C775" s="122">
        <v>28</v>
      </c>
      <c r="D775" s="123"/>
      <c r="E775" s="123"/>
      <c r="F775" s="93">
        <f t="shared" si="45"/>
        <v>28</v>
      </c>
      <c r="G775" s="123"/>
      <c r="H775" s="93">
        <f t="shared" si="44"/>
        <v>28</v>
      </c>
      <c r="I775" s="210"/>
    </row>
    <row r="776" spans="1:246" s="191" customFormat="1" ht="36" customHeight="1">
      <c r="A776" s="555"/>
      <c r="B776" s="119" t="s">
        <v>258</v>
      </c>
      <c r="C776" s="122">
        <f>SUM(C777:C784)</f>
        <v>272.85000000000002</v>
      </c>
      <c r="D776" s="122">
        <f>SUM(D777:D784)</f>
        <v>39.799999999999997</v>
      </c>
      <c r="E776" s="122">
        <f>SUM(E777:E784)</f>
        <v>0</v>
      </c>
      <c r="F776" s="122">
        <f>SUM(F777:F784)</f>
        <v>312.64999999999998</v>
      </c>
      <c r="G776" s="122">
        <f>SUM(G777:G784)</f>
        <v>1280.42615</v>
      </c>
      <c r="H776" s="93">
        <f t="shared" si="44"/>
        <v>1593.0761500000001</v>
      </c>
      <c r="I776" s="210"/>
    </row>
    <row r="777" spans="1:246" s="191" customFormat="1" ht="30" customHeight="1">
      <c r="A777" s="551" t="s">
        <v>232</v>
      </c>
      <c r="B777" s="119" t="s">
        <v>1210</v>
      </c>
      <c r="C777" s="122">
        <v>70.849999999999994</v>
      </c>
      <c r="D777" s="123"/>
      <c r="E777" s="123"/>
      <c r="F777" s="93">
        <f t="shared" ref="F777:F785" si="46">C777+D777+E777</f>
        <v>70.849999999999994</v>
      </c>
      <c r="G777" s="123"/>
      <c r="H777" s="93">
        <f t="shared" si="44"/>
        <v>70.849999999999994</v>
      </c>
      <c r="I777" s="210"/>
    </row>
    <row r="778" spans="1:246" s="191" customFormat="1" ht="30" customHeight="1">
      <c r="A778" s="552"/>
      <c r="B778" s="119" t="s">
        <v>1211</v>
      </c>
      <c r="C778" s="122">
        <v>49.45</v>
      </c>
      <c r="D778" s="123"/>
      <c r="E778" s="123"/>
      <c r="F778" s="93">
        <f t="shared" si="46"/>
        <v>49.45</v>
      </c>
      <c r="G778" s="123"/>
      <c r="H778" s="93">
        <f t="shared" si="44"/>
        <v>49.45</v>
      </c>
      <c r="I778" s="210"/>
    </row>
    <row r="779" spans="1:246" s="191" customFormat="1" ht="30" customHeight="1">
      <c r="A779" s="552"/>
      <c r="B779" s="119" t="s">
        <v>647</v>
      </c>
      <c r="C779" s="122">
        <v>6</v>
      </c>
      <c r="D779" s="123"/>
      <c r="E779" s="123"/>
      <c r="F779" s="93">
        <f t="shared" si="46"/>
        <v>6</v>
      </c>
      <c r="G779" s="123"/>
      <c r="H779" s="93">
        <f t="shared" si="44"/>
        <v>6</v>
      </c>
      <c r="I779" s="210"/>
    </row>
    <row r="780" spans="1:246" s="191" customFormat="1" ht="30" customHeight="1">
      <c r="A780" s="552"/>
      <c r="B780" s="119" t="s">
        <v>1212</v>
      </c>
      <c r="C780" s="122">
        <v>66.55</v>
      </c>
      <c r="D780" s="123"/>
      <c r="E780" s="123"/>
      <c r="F780" s="93">
        <f t="shared" si="46"/>
        <v>66.55</v>
      </c>
      <c r="G780" s="123"/>
      <c r="H780" s="93">
        <f t="shared" si="44"/>
        <v>66.55</v>
      </c>
      <c r="I780" s="210"/>
    </row>
    <row r="781" spans="1:246" s="191" customFormat="1" ht="30" customHeight="1">
      <c r="A781" s="552"/>
      <c r="B781" s="224" t="s">
        <v>649</v>
      </c>
      <c r="C781" s="122">
        <v>80</v>
      </c>
      <c r="D781" s="123"/>
      <c r="E781" s="123"/>
      <c r="F781" s="93">
        <f t="shared" si="46"/>
        <v>80</v>
      </c>
      <c r="G781" s="123"/>
      <c r="H781" s="93">
        <f t="shared" si="44"/>
        <v>80</v>
      </c>
      <c r="I781" s="210"/>
    </row>
    <row r="782" spans="1:246" s="191" customFormat="1" ht="24" customHeight="1">
      <c r="A782" s="552"/>
      <c r="B782" s="120" t="s">
        <v>342</v>
      </c>
      <c r="C782" s="122"/>
      <c r="D782" s="123">
        <v>39.799999999999997</v>
      </c>
      <c r="E782" s="123"/>
      <c r="F782" s="93">
        <f t="shared" si="46"/>
        <v>39.799999999999997</v>
      </c>
      <c r="G782" s="123"/>
      <c r="H782" s="93">
        <f t="shared" si="44"/>
        <v>39.799999999999997</v>
      </c>
      <c r="I782" s="211" t="s">
        <v>842</v>
      </c>
    </row>
    <row r="783" spans="1:246" s="191" customFormat="1" ht="27" customHeight="1">
      <c r="A783" s="552"/>
      <c r="B783" s="120" t="s">
        <v>1213</v>
      </c>
      <c r="C783" s="122"/>
      <c r="D783" s="123"/>
      <c r="E783" s="123"/>
      <c r="F783" s="93">
        <f t="shared" si="46"/>
        <v>0</v>
      </c>
      <c r="G783" s="123">
        <v>12.86</v>
      </c>
      <c r="H783" s="93">
        <f t="shared" si="44"/>
        <v>12.86</v>
      </c>
      <c r="I783" s="211" t="s">
        <v>796</v>
      </c>
    </row>
    <row r="784" spans="1:246" s="191" customFormat="1" ht="27.95" customHeight="1">
      <c r="A784" s="553"/>
      <c r="B784" s="120" t="s">
        <v>1214</v>
      </c>
      <c r="C784" s="122"/>
      <c r="D784" s="123"/>
      <c r="E784" s="123"/>
      <c r="F784" s="93">
        <f t="shared" si="46"/>
        <v>0</v>
      </c>
      <c r="G784" s="123">
        <v>1267.5661500000001</v>
      </c>
      <c r="H784" s="93">
        <f t="shared" si="44"/>
        <v>1267.5661500000001</v>
      </c>
      <c r="I784" s="211" t="s">
        <v>1215</v>
      </c>
      <c r="J784" s="189"/>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c r="BD784" s="189"/>
      <c r="BE784" s="189"/>
      <c r="BF784" s="189"/>
      <c r="BG784" s="189"/>
      <c r="BH784" s="189"/>
      <c r="BI784" s="189"/>
      <c r="BJ784" s="189"/>
      <c r="BK784" s="189"/>
      <c r="BL784" s="189"/>
      <c r="BM784" s="189"/>
      <c r="BN784" s="189"/>
      <c r="BO784" s="189"/>
      <c r="BP784" s="189"/>
      <c r="BQ784" s="189"/>
      <c r="BR784" s="189"/>
      <c r="BS784" s="189"/>
      <c r="BT784" s="189"/>
      <c r="BU784" s="189"/>
      <c r="BV784" s="189"/>
      <c r="BW784" s="189"/>
      <c r="BX784" s="189"/>
      <c r="BY784" s="189"/>
      <c r="BZ784" s="189"/>
      <c r="CA784" s="189"/>
      <c r="CB784" s="189"/>
      <c r="CC784" s="189"/>
      <c r="CD784" s="189"/>
      <c r="CE784" s="189"/>
      <c r="CF784" s="189"/>
      <c r="CG784" s="189"/>
      <c r="CH784" s="189"/>
      <c r="CI784" s="189"/>
      <c r="CJ784" s="189"/>
      <c r="CK784" s="189"/>
      <c r="CL784" s="189"/>
      <c r="CM784" s="189"/>
      <c r="CN784" s="189"/>
      <c r="CO784" s="189"/>
      <c r="CP784" s="189"/>
      <c r="CQ784" s="189"/>
      <c r="CR784" s="189"/>
      <c r="CS784" s="189"/>
      <c r="CT784" s="189"/>
      <c r="CU784" s="189"/>
      <c r="CV784" s="189"/>
      <c r="CW784" s="189"/>
      <c r="CX784" s="189"/>
      <c r="CY784" s="189"/>
      <c r="CZ784" s="189"/>
      <c r="DA784" s="189"/>
      <c r="DB784" s="189"/>
      <c r="DC784" s="189"/>
      <c r="DD784" s="189"/>
      <c r="DE784" s="189"/>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9"/>
      <c r="EG784" s="189"/>
      <c r="EH784" s="189"/>
      <c r="EI784" s="189"/>
      <c r="EJ784" s="189"/>
      <c r="EK784" s="189"/>
      <c r="EL784" s="189"/>
      <c r="EM784" s="189"/>
      <c r="EN784" s="189"/>
      <c r="EO784" s="189"/>
      <c r="EP784" s="189"/>
      <c r="EQ784" s="189"/>
      <c r="ER784" s="189"/>
      <c r="ES784" s="189"/>
      <c r="ET784" s="189"/>
      <c r="EU784" s="189"/>
      <c r="EV784" s="189"/>
      <c r="EW784" s="189"/>
      <c r="EX784" s="189"/>
      <c r="EY784" s="189"/>
      <c r="EZ784" s="189"/>
      <c r="FA784" s="189"/>
      <c r="FB784" s="189"/>
      <c r="FC784" s="189"/>
      <c r="FD784" s="189"/>
      <c r="FE784" s="189"/>
      <c r="FF784" s="189"/>
      <c r="FG784" s="189"/>
      <c r="FH784" s="189"/>
      <c r="FI784" s="189"/>
      <c r="FJ784" s="189"/>
      <c r="FK784" s="189"/>
      <c r="FL784" s="189"/>
      <c r="FM784" s="189"/>
      <c r="FN784" s="189"/>
      <c r="FO784" s="189"/>
      <c r="FP784" s="189"/>
      <c r="FQ784" s="189"/>
      <c r="FR784" s="189"/>
      <c r="FS784" s="189"/>
      <c r="FT784" s="189"/>
      <c r="FU784" s="189"/>
      <c r="FV784" s="189"/>
      <c r="FW784" s="189"/>
      <c r="FX784" s="189"/>
      <c r="FY784" s="189"/>
      <c r="FZ784" s="189"/>
      <c r="GA784" s="189"/>
      <c r="GB784" s="189"/>
      <c r="GC784" s="189"/>
      <c r="GD784" s="189"/>
      <c r="GE784" s="189"/>
      <c r="GF784" s="189"/>
      <c r="GG784" s="189"/>
      <c r="GH784" s="189"/>
      <c r="GI784" s="189"/>
      <c r="GJ784" s="189"/>
      <c r="GK784" s="189"/>
      <c r="GL784" s="189"/>
      <c r="GM784" s="189"/>
      <c r="GN784" s="189"/>
      <c r="GO784" s="189"/>
      <c r="GP784" s="189"/>
      <c r="GQ784" s="189"/>
      <c r="GR784" s="189"/>
      <c r="GS784" s="189"/>
      <c r="GT784" s="189"/>
      <c r="GU784" s="189"/>
      <c r="GV784" s="189"/>
      <c r="GW784" s="189"/>
      <c r="GX784" s="189"/>
      <c r="GY784" s="189"/>
      <c r="GZ784" s="189"/>
      <c r="HA784" s="189"/>
      <c r="HB784" s="189"/>
      <c r="HC784" s="189"/>
      <c r="HD784" s="189"/>
      <c r="HE784" s="189"/>
      <c r="HF784" s="189"/>
      <c r="HG784" s="189"/>
      <c r="HH784" s="189"/>
      <c r="HI784" s="189"/>
      <c r="HJ784" s="189"/>
      <c r="HK784" s="189"/>
      <c r="HL784" s="189"/>
      <c r="HM784" s="189"/>
      <c r="HN784" s="189"/>
      <c r="HO784" s="189"/>
      <c r="HP784" s="189"/>
      <c r="HQ784" s="189"/>
      <c r="HR784" s="189"/>
      <c r="HS784" s="189"/>
      <c r="HT784" s="189"/>
      <c r="HU784" s="189"/>
      <c r="HV784" s="189"/>
      <c r="HW784" s="189"/>
      <c r="HX784" s="189"/>
      <c r="HY784" s="189"/>
      <c r="HZ784" s="189"/>
      <c r="IA784" s="189"/>
      <c r="IB784" s="189"/>
      <c r="IC784" s="189"/>
      <c r="ID784" s="189"/>
      <c r="IE784" s="189"/>
      <c r="IF784" s="189"/>
      <c r="IG784" s="189"/>
      <c r="IH784" s="189"/>
      <c r="II784" s="189"/>
      <c r="IJ784" s="189"/>
      <c r="IK784" s="189"/>
      <c r="IL784" s="189"/>
    </row>
    <row r="785" spans="1:246" s="191" customFormat="1" ht="30" customHeight="1">
      <c r="A785" s="554"/>
      <c r="B785" s="119" t="s">
        <v>317</v>
      </c>
      <c r="C785" s="122"/>
      <c r="D785" s="123"/>
      <c r="E785" s="123">
        <v>15409.397305</v>
      </c>
      <c r="F785" s="93">
        <f t="shared" si="46"/>
        <v>15409.397305</v>
      </c>
      <c r="G785" s="123"/>
      <c r="H785" s="93">
        <f t="shared" si="44"/>
        <v>15409.397305</v>
      </c>
      <c r="I785" s="211"/>
      <c r="J785" s="189"/>
      <c r="K785" s="189"/>
      <c r="L785" s="189"/>
      <c r="M785" s="189"/>
      <c r="N785" s="189"/>
      <c r="O785" s="189"/>
      <c r="P785" s="189"/>
      <c r="Q785" s="189"/>
      <c r="R785" s="189"/>
      <c r="S785" s="189"/>
      <c r="T785" s="189"/>
      <c r="U785" s="189"/>
      <c r="V785" s="189"/>
      <c r="W785" s="189"/>
      <c r="X785" s="189"/>
      <c r="Y785" s="189"/>
      <c r="Z785" s="189"/>
      <c r="AA785" s="189"/>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c r="BD785" s="189"/>
      <c r="BE785" s="189"/>
      <c r="BF785" s="189"/>
      <c r="BG785" s="189"/>
      <c r="BH785" s="189"/>
      <c r="BI785" s="189"/>
      <c r="BJ785" s="189"/>
      <c r="BK785" s="189"/>
      <c r="BL785" s="189"/>
      <c r="BM785" s="189"/>
      <c r="BN785" s="189"/>
      <c r="BO785" s="189"/>
      <c r="BP785" s="189"/>
      <c r="BQ785" s="189"/>
      <c r="BR785" s="189"/>
      <c r="BS785" s="189"/>
      <c r="BT785" s="189"/>
      <c r="BU785" s="189"/>
      <c r="BV785" s="189"/>
      <c r="BW785" s="189"/>
      <c r="BX785" s="189"/>
      <c r="BY785" s="189"/>
      <c r="BZ785" s="189"/>
      <c r="CA785" s="189"/>
      <c r="CB785" s="189"/>
      <c r="CC785" s="189"/>
      <c r="CD785" s="189"/>
      <c r="CE785" s="189"/>
      <c r="CF785" s="189"/>
      <c r="CG785" s="189"/>
      <c r="CH785" s="189"/>
      <c r="CI785" s="189"/>
      <c r="CJ785" s="189"/>
      <c r="CK785" s="189"/>
      <c r="CL785" s="189"/>
      <c r="CM785" s="189"/>
      <c r="CN785" s="189"/>
      <c r="CO785" s="189"/>
      <c r="CP785" s="189"/>
      <c r="CQ785" s="189"/>
      <c r="CR785" s="189"/>
      <c r="CS785" s="189"/>
      <c r="CT785" s="189"/>
      <c r="CU785" s="189"/>
      <c r="CV785" s="189"/>
      <c r="CW785" s="189"/>
      <c r="CX785" s="189"/>
      <c r="CY785" s="189"/>
      <c r="CZ785" s="189"/>
      <c r="DA785" s="189"/>
      <c r="DB785" s="189"/>
      <c r="DC785" s="189"/>
      <c r="DD785" s="189"/>
      <c r="DE785" s="189"/>
      <c r="DF785" s="189"/>
      <c r="DG785" s="189"/>
      <c r="DH785" s="189"/>
      <c r="DI785" s="189"/>
      <c r="DJ785" s="189"/>
      <c r="DK785" s="189"/>
      <c r="DL785" s="189"/>
      <c r="DM785" s="189"/>
      <c r="DN785" s="189"/>
      <c r="DO785" s="189"/>
      <c r="DP785" s="189"/>
      <c r="DQ785" s="189"/>
      <c r="DR785" s="189"/>
      <c r="DS785" s="189"/>
      <c r="DT785" s="189"/>
      <c r="DU785" s="189"/>
      <c r="DV785" s="189"/>
      <c r="DW785" s="189"/>
      <c r="DX785" s="189"/>
      <c r="DY785" s="189"/>
      <c r="DZ785" s="189"/>
      <c r="EA785" s="189"/>
      <c r="EB785" s="189"/>
      <c r="EC785" s="189"/>
      <c r="ED785" s="189"/>
      <c r="EE785" s="189"/>
      <c r="EF785" s="189"/>
      <c r="EG785" s="189"/>
      <c r="EH785" s="189"/>
      <c r="EI785" s="189"/>
      <c r="EJ785" s="189"/>
      <c r="EK785" s="189"/>
      <c r="EL785" s="189"/>
      <c r="EM785" s="189"/>
      <c r="EN785" s="189"/>
      <c r="EO785" s="189"/>
      <c r="EP785" s="189"/>
      <c r="EQ785" s="189"/>
      <c r="ER785" s="189"/>
      <c r="ES785" s="189"/>
      <c r="ET785" s="189"/>
      <c r="EU785" s="189"/>
      <c r="EV785" s="189"/>
      <c r="EW785" s="189"/>
      <c r="EX785" s="189"/>
      <c r="EY785" s="189"/>
      <c r="EZ785" s="189"/>
      <c r="FA785" s="189"/>
      <c r="FB785" s="189"/>
      <c r="FC785" s="189"/>
      <c r="FD785" s="189"/>
      <c r="FE785" s="189"/>
      <c r="FF785" s="189"/>
      <c r="FG785" s="189"/>
      <c r="FH785" s="189"/>
      <c r="FI785" s="189"/>
      <c r="FJ785" s="189"/>
      <c r="FK785" s="189"/>
      <c r="FL785" s="189"/>
      <c r="FM785" s="189"/>
      <c r="FN785" s="189"/>
      <c r="FO785" s="189"/>
      <c r="FP785" s="189"/>
      <c r="FQ785" s="189"/>
      <c r="FR785" s="189"/>
      <c r="FS785" s="189"/>
      <c r="FT785" s="189"/>
      <c r="FU785" s="189"/>
      <c r="FV785" s="189"/>
      <c r="FW785" s="189"/>
      <c r="FX785" s="189"/>
      <c r="FY785" s="189"/>
      <c r="FZ785" s="189"/>
      <c r="GA785" s="189"/>
      <c r="GB785" s="189"/>
      <c r="GC785" s="189"/>
      <c r="GD785" s="189"/>
      <c r="GE785" s="189"/>
      <c r="GF785" s="189"/>
      <c r="GG785" s="189"/>
      <c r="GH785" s="189"/>
      <c r="GI785" s="189"/>
      <c r="GJ785" s="189"/>
      <c r="GK785" s="189"/>
      <c r="GL785" s="189"/>
      <c r="GM785" s="189"/>
      <c r="GN785" s="189"/>
      <c r="GO785" s="189"/>
      <c r="GP785" s="189"/>
      <c r="GQ785" s="189"/>
      <c r="GR785" s="189"/>
      <c r="GS785" s="189"/>
      <c r="GT785" s="189"/>
      <c r="GU785" s="189"/>
      <c r="GV785" s="189"/>
      <c r="GW785" s="189"/>
      <c r="GX785" s="189"/>
      <c r="GY785" s="189"/>
      <c r="GZ785" s="189"/>
      <c r="HA785" s="189"/>
      <c r="HB785" s="189"/>
      <c r="HC785" s="189"/>
      <c r="HD785" s="189"/>
      <c r="HE785" s="189"/>
      <c r="HF785" s="189"/>
      <c r="HG785" s="189"/>
      <c r="HH785" s="189"/>
      <c r="HI785" s="189"/>
      <c r="HJ785" s="189"/>
      <c r="HK785" s="189"/>
      <c r="HL785" s="189"/>
      <c r="HM785" s="189"/>
      <c r="HN785" s="189"/>
      <c r="HO785" s="189"/>
      <c r="HP785" s="189"/>
      <c r="HQ785" s="189"/>
      <c r="HR785" s="189"/>
      <c r="HS785" s="189"/>
      <c r="HT785" s="189"/>
      <c r="HU785" s="189"/>
      <c r="HV785" s="189"/>
      <c r="HW785" s="189"/>
      <c r="HX785" s="189"/>
      <c r="HY785" s="189"/>
      <c r="HZ785" s="189"/>
      <c r="IA785" s="189"/>
      <c r="IB785" s="189"/>
      <c r="IC785" s="189"/>
      <c r="ID785" s="189"/>
      <c r="IE785" s="189"/>
      <c r="IF785" s="189"/>
      <c r="IG785" s="189"/>
      <c r="IH785" s="189"/>
      <c r="II785" s="189"/>
      <c r="IJ785" s="189"/>
      <c r="IK785" s="189"/>
      <c r="IL785" s="189"/>
    </row>
    <row r="786" spans="1:246" s="191" customFormat="1" ht="30" customHeight="1">
      <c r="A786" s="550" t="s">
        <v>233</v>
      </c>
      <c r="B786" s="93" t="s">
        <v>81</v>
      </c>
      <c r="C786" s="118">
        <f>C787+C788+C793+C805</f>
        <v>801.93</v>
      </c>
      <c r="D786" s="118">
        <f>D787+D788+D793+D805</f>
        <v>36.055418000000003</v>
      </c>
      <c r="E786" s="118">
        <f>E787+E788+E793+E805</f>
        <v>1959.4745929999999</v>
      </c>
      <c r="F786" s="118">
        <f>F787+F788+F793+F805</f>
        <v>2797.4600110000001</v>
      </c>
      <c r="G786" s="118">
        <f>G787+G788+G793+G805</f>
        <v>456.03680000000003</v>
      </c>
      <c r="H786" s="93">
        <f t="shared" si="44"/>
        <v>3253.496811</v>
      </c>
      <c r="I786" s="210"/>
    </row>
    <row r="787" spans="1:246" s="191" customFormat="1" ht="30" customHeight="1">
      <c r="A787" s="550"/>
      <c r="B787" s="119" t="s">
        <v>253</v>
      </c>
      <c r="C787" s="122">
        <v>130.24</v>
      </c>
      <c r="D787" s="123">
        <v>22.255417999999999</v>
      </c>
      <c r="E787" s="123"/>
      <c r="F787" s="93">
        <f t="shared" ref="F787:F792" si="47">C787+D787+E787</f>
        <v>152.495418</v>
      </c>
      <c r="G787" s="123"/>
      <c r="H787" s="93">
        <f t="shared" si="44"/>
        <v>152.495418</v>
      </c>
      <c r="I787" s="211" t="s">
        <v>1216</v>
      </c>
    </row>
    <row r="788" spans="1:246" s="191" customFormat="1" ht="18.75" customHeight="1">
      <c r="A788" s="550" t="s">
        <v>233</v>
      </c>
      <c r="B788" s="119" t="s">
        <v>783</v>
      </c>
      <c r="C788" s="122">
        <f>SUM(C789:C791)</f>
        <v>13.22</v>
      </c>
      <c r="D788" s="123"/>
      <c r="E788" s="123"/>
      <c r="F788" s="93">
        <f t="shared" si="47"/>
        <v>13.22</v>
      </c>
      <c r="G788" s="123"/>
      <c r="H788" s="93">
        <f t="shared" si="44"/>
        <v>13.22</v>
      </c>
      <c r="I788" s="210"/>
    </row>
    <row r="789" spans="1:246" s="191" customFormat="1" ht="30" customHeight="1">
      <c r="A789" s="550"/>
      <c r="B789" s="119" t="s">
        <v>256</v>
      </c>
      <c r="C789" s="122">
        <v>6</v>
      </c>
      <c r="D789" s="123"/>
      <c r="E789" s="123"/>
      <c r="F789" s="93">
        <f t="shared" si="47"/>
        <v>6</v>
      </c>
      <c r="G789" s="123"/>
      <c r="H789" s="93">
        <f t="shared" si="44"/>
        <v>6</v>
      </c>
      <c r="I789" s="210"/>
    </row>
    <row r="790" spans="1:246" s="191" customFormat="1" ht="30" customHeight="1">
      <c r="A790" s="550"/>
      <c r="B790" s="119" t="s">
        <v>257</v>
      </c>
      <c r="C790" s="122">
        <v>2.2200000000000002</v>
      </c>
      <c r="D790" s="123"/>
      <c r="E790" s="123"/>
      <c r="F790" s="93">
        <f t="shared" si="47"/>
        <v>2.2200000000000002</v>
      </c>
      <c r="G790" s="123"/>
      <c r="H790" s="93">
        <f t="shared" si="44"/>
        <v>2.2200000000000002</v>
      </c>
      <c r="I790" s="210"/>
    </row>
    <row r="791" spans="1:246" s="191" customFormat="1" ht="32.1" customHeight="1">
      <c r="A791" s="550"/>
      <c r="B791" s="119" t="s">
        <v>784</v>
      </c>
      <c r="C791" s="122">
        <f>SUM(C792:C792)</f>
        <v>5</v>
      </c>
      <c r="D791" s="123"/>
      <c r="E791" s="123"/>
      <c r="F791" s="93">
        <f t="shared" si="47"/>
        <v>5</v>
      </c>
      <c r="G791" s="123"/>
      <c r="H791" s="93">
        <f t="shared" si="44"/>
        <v>5</v>
      </c>
      <c r="I791" s="210"/>
    </row>
    <row r="792" spans="1:246" s="191" customFormat="1" ht="44.25" customHeight="1">
      <c r="A792" s="550"/>
      <c r="B792" s="119" t="s">
        <v>1217</v>
      </c>
      <c r="C792" s="122">
        <v>5</v>
      </c>
      <c r="D792" s="123"/>
      <c r="E792" s="123"/>
      <c r="F792" s="93">
        <f t="shared" si="47"/>
        <v>5</v>
      </c>
      <c r="G792" s="123"/>
      <c r="H792" s="93">
        <f t="shared" si="44"/>
        <v>5</v>
      </c>
      <c r="I792" s="210"/>
    </row>
    <row r="793" spans="1:246" s="191" customFormat="1" ht="30" customHeight="1">
      <c r="A793" s="550"/>
      <c r="B793" s="119" t="s">
        <v>258</v>
      </c>
      <c r="C793" s="122">
        <f>SUM(C794:C804)</f>
        <v>658.47</v>
      </c>
      <c r="D793" s="122">
        <f>SUM(D794:D804)</f>
        <v>13.8</v>
      </c>
      <c r="E793" s="122">
        <f>SUM(E794:E804)</f>
        <v>0</v>
      </c>
      <c r="F793" s="122">
        <f>SUM(F794:F804)</f>
        <v>672.27</v>
      </c>
      <c r="G793" s="122">
        <f>SUM(G794:G804)</f>
        <v>456.03680000000003</v>
      </c>
      <c r="H793" s="93">
        <f t="shared" si="44"/>
        <v>1128.3068000000001</v>
      </c>
      <c r="I793" s="210"/>
    </row>
    <row r="794" spans="1:246" s="191" customFormat="1" ht="30" customHeight="1">
      <c r="A794" s="550"/>
      <c r="B794" s="119" t="s">
        <v>652</v>
      </c>
      <c r="C794" s="122">
        <v>468.5</v>
      </c>
      <c r="D794" s="123"/>
      <c r="E794" s="123"/>
      <c r="F794" s="93">
        <f t="shared" ref="F794:F805" si="48">C794+D794+E794</f>
        <v>468.5</v>
      </c>
      <c r="G794" s="123"/>
      <c r="H794" s="93">
        <f t="shared" si="44"/>
        <v>468.5</v>
      </c>
      <c r="I794" s="210"/>
    </row>
    <row r="795" spans="1:246" s="191" customFormat="1" ht="30" customHeight="1">
      <c r="A795" s="551" t="s">
        <v>233</v>
      </c>
      <c r="B795" s="119" t="s">
        <v>653</v>
      </c>
      <c r="C795" s="122">
        <v>63.91</v>
      </c>
      <c r="D795" s="123"/>
      <c r="E795" s="123"/>
      <c r="F795" s="93">
        <f t="shared" si="48"/>
        <v>63.91</v>
      </c>
      <c r="G795" s="123"/>
      <c r="H795" s="93">
        <f t="shared" si="44"/>
        <v>63.91</v>
      </c>
      <c r="I795" s="210"/>
    </row>
    <row r="796" spans="1:246" s="191" customFormat="1" ht="30" customHeight="1">
      <c r="A796" s="552"/>
      <c r="B796" s="119" t="s">
        <v>654</v>
      </c>
      <c r="C796" s="122">
        <v>12</v>
      </c>
      <c r="D796" s="123"/>
      <c r="E796" s="123"/>
      <c r="F796" s="93">
        <f t="shared" si="48"/>
        <v>12</v>
      </c>
      <c r="G796" s="123"/>
      <c r="H796" s="93">
        <f t="shared" si="44"/>
        <v>12</v>
      </c>
      <c r="I796" s="210"/>
    </row>
    <row r="797" spans="1:246" s="191" customFormat="1" ht="30" customHeight="1">
      <c r="A797" s="552"/>
      <c r="B797" s="119" t="s">
        <v>655</v>
      </c>
      <c r="C797" s="122">
        <v>9</v>
      </c>
      <c r="D797" s="123"/>
      <c r="E797" s="123"/>
      <c r="F797" s="93">
        <f t="shared" si="48"/>
        <v>9</v>
      </c>
      <c r="G797" s="123"/>
      <c r="H797" s="93">
        <f t="shared" si="44"/>
        <v>9</v>
      </c>
      <c r="I797" s="210"/>
    </row>
    <row r="798" spans="1:246" s="191" customFormat="1" ht="30" customHeight="1">
      <c r="A798" s="552"/>
      <c r="B798" s="119" t="s">
        <v>1218</v>
      </c>
      <c r="C798" s="122">
        <v>50</v>
      </c>
      <c r="D798" s="123"/>
      <c r="E798" s="123"/>
      <c r="F798" s="93">
        <f t="shared" si="48"/>
        <v>50</v>
      </c>
      <c r="G798" s="123"/>
      <c r="H798" s="93">
        <f t="shared" si="44"/>
        <v>50</v>
      </c>
      <c r="I798" s="210"/>
    </row>
    <row r="799" spans="1:246" s="191" customFormat="1" ht="30" customHeight="1">
      <c r="A799" s="552"/>
      <c r="B799" s="119" t="s">
        <v>1219</v>
      </c>
      <c r="C799" s="122">
        <v>7.36</v>
      </c>
      <c r="D799" s="123"/>
      <c r="E799" s="123"/>
      <c r="F799" s="93">
        <f t="shared" si="48"/>
        <v>7.36</v>
      </c>
      <c r="G799" s="123"/>
      <c r="H799" s="93">
        <f t="shared" si="44"/>
        <v>7.36</v>
      </c>
      <c r="I799" s="210"/>
    </row>
    <row r="800" spans="1:246" s="191" customFormat="1" ht="33.950000000000003" customHeight="1">
      <c r="A800" s="552"/>
      <c r="B800" s="119" t="s">
        <v>658</v>
      </c>
      <c r="C800" s="122">
        <v>47.7</v>
      </c>
      <c r="D800" s="123"/>
      <c r="E800" s="123"/>
      <c r="F800" s="93">
        <f t="shared" si="48"/>
        <v>47.7</v>
      </c>
      <c r="G800" s="123"/>
      <c r="H800" s="93">
        <f t="shared" si="44"/>
        <v>47.7</v>
      </c>
      <c r="I800" s="210"/>
    </row>
    <row r="801" spans="1:246" s="191" customFormat="1" ht="33.950000000000003" customHeight="1">
      <c r="A801" s="552"/>
      <c r="B801" s="120" t="s">
        <v>266</v>
      </c>
      <c r="C801" s="122"/>
      <c r="D801" s="204">
        <v>13.8</v>
      </c>
      <c r="E801" s="123"/>
      <c r="F801" s="93">
        <f t="shared" si="48"/>
        <v>13.8</v>
      </c>
      <c r="G801" s="123"/>
      <c r="H801" s="93">
        <f t="shared" si="44"/>
        <v>13.8</v>
      </c>
      <c r="I801" s="211" t="s">
        <v>842</v>
      </c>
    </row>
    <row r="802" spans="1:246" s="191" customFormat="1" ht="24" customHeight="1">
      <c r="A802" s="552"/>
      <c r="B802" s="120" t="s">
        <v>873</v>
      </c>
      <c r="C802" s="122"/>
      <c r="D802" s="123"/>
      <c r="E802" s="123"/>
      <c r="F802" s="93">
        <f t="shared" si="48"/>
        <v>0</v>
      </c>
      <c r="G802" s="123">
        <v>2.8</v>
      </c>
      <c r="H802" s="93">
        <f t="shared" si="44"/>
        <v>2.8</v>
      </c>
      <c r="I802" s="211" t="s">
        <v>796</v>
      </c>
    </row>
    <row r="803" spans="1:246" s="191" customFormat="1" ht="39.950000000000003" customHeight="1">
      <c r="A803" s="553"/>
      <c r="B803" s="120" t="s">
        <v>404</v>
      </c>
      <c r="C803" s="122"/>
      <c r="D803" s="123"/>
      <c r="E803" s="123"/>
      <c r="F803" s="93">
        <f t="shared" si="48"/>
        <v>0</v>
      </c>
      <c r="G803" s="123">
        <v>441.73680000000002</v>
      </c>
      <c r="H803" s="93">
        <f t="shared" si="44"/>
        <v>441.73680000000002</v>
      </c>
      <c r="I803" s="211" t="s">
        <v>1220</v>
      </c>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189"/>
      <c r="BG803" s="189"/>
      <c r="BH803" s="189"/>
      <c r="BI803" s="189"/>
      <c r="BJ803" s="189"/>
      <c r="BK803" s="189"/>
      <c r="BL803" s="189"/>
      <c r="BM803" s="189"/>
      <c r="BN803" s="189"/>
      <c r="BO803" s="189"/>
      <c r="BP803" s="189"/>
      <c r="BQ803" s="189"/>
      <c r="BR803" s="189"/>
      <c r="BS803" s="189"/>
      <c r="BT803" s="189"/>
      <c r="BU803" s="189"/>
      <c r="BV803" s="189"/>
      <c r="BW803" s="189"/>
      <c r="BX803" s="189"/>
      <c r="BY803" s="189"/>
      <c r="BZ803" s="189"/>
      <c r="CA803" s="189"/>
      <c r="CB803" s="189"/>
      <c r="CC803" s="189"/>
      <c r="CD803" s="189"/>
      <c r="CE803" s="189"/>
      <c r="CF803" s="189"/>
      <c r="CG803" s="189"/>
      <c r="CH803" s="189"/>
      <c r="CI803" s="189"/>
      <c r="CJ803" s="189"/>
      <c r="CK803" s="189"/>
      <c r="CL803" s="189"/>
      <c r="CM803" s="189"/>
      <c r="CN803" s="189"/>
      <c r="CO803" s="189"/>
      <c r="CP803" s="189"/>
      <c r="CQ803" s="189"/>
      <c r="CR803" s="189"/>
      <c r="CS803" s="189"/>
      <c r="CT803" s="189"/>
      <c r="CU803" s="189"/>
      <c r="CV803" s="189"/>
      <c r="CW803" s="189"/>
      <c r="CX803" s="189"/>
      <c r="CY803" s="189"/>
      <c r="CZ803" s="189"/>
      <c r="DA803" s="189"/>
      <c r="DB803" s="189"/>
      <c r="DC803" s="189"/>
      <c r="DD803" s="189"/>
      <c r="DE803" s="189"/>
      <c r="DF803" s="189"/>
      <c r="DG803" s="189"/>
      <c r="DH803" s="189"/>
      <c r="DI803" s="189"/>
      <c r="DJ803" s="189"/>
      <c r="DK803" s="189"/>
      <c r="DL803" s="189"/>
      <c r="DM803" s="189"/>
      <c r="DN803" s="189"/>
      <c r="DO803" s="189"/>
      <c r="DP803" s="189"/>
      <c r="DQ803" s="189"/>
      <c r="DR803" s="189"/>
      <c r="DS803" s="189"/>
      <c r="DT803" s="189"/>
      <c r="DU803" s="189"/>
      <c r="DV803" s="189"/>
      <c r="DW803" s="189"/>
      <c r="DX803" s="189"/>
      <c r="DY803" s="189"/>
      <c r="DZ803" s="189"/>
      <c r="EA803" s="189"/>
      <c r="EB803" s="189"/>
      <c r="EC803" s="189"/>
      <c r="ED803" s="189"/>
      <c r="EE803" s="189"/>
      <c r="EF803" s="189"/>
      <c r="EG803" s="189"/>
      <c r="EH803" s="189"/>
      <c r="EI803" s="189"/>
      <c r="EJ803" s="189"/>
      <c r="EK803" s="189"/>
      <c r="EL803" s="189"/>
      <c r="EM803" s="189"/>
      <c r="EN803" s="189"/>
      <c r="EO803" s="189"/>
      <c r="EP803" s="189"/>
      <c r="EQ803" s="189"/>
      <c r="ER803" s="189"/>
      <c r="ES803" s="189"/>
      <c r="ET803" s="189"/>
      <c r="EU803" s="189"/>
      <c r="EV803" s="189"/>
      <c r="EW803" s="189"/>
      <c r="EX803" s="189"/>
      <c r="EY803" s="189"/>
      <c r="EZ803" s="189"/>
      <c r="FA803" s="189"/>
      <c r="FB803" s="189"/>
      <c r="FC803" s="189"/>
      <c r="FD803" s="189"/>
      <c r="FE803" s="189"/>
      <c r="FF803" s="189"/>
      <c r="FG803" s="189"/>
      <c r="FH803" s="189"/>
      <c r="FI803" s="189"/>
      <c r="FJ803" s="189"/>
      <c r="FK803" s="189"/>
      <c r="FL803" s="189"/>
      <c r="FM803" s="189"/>
      <c r="FN803" s="189"/>
      <c r="FO803" s="189"/>
      <c r="FP803" s="189"/>
      <c r="FQ803" s="189"/>
      <c r="FR803" s="189"/>
      <c r="FS803" s="189"/>
      <c r="FT803" s="189"/>
      <c r="FU803" s="189"/>
      <c r="FV803" s="189"/>
      <c r="FW803" s="189"/>
      <c r="FX803" s="189"/>
      <c r="FY803" s="189"/>
      <c r="FZ803" s="189"/>
      <c r="GA803" s="189"/>
      <c r="GB803" s="189"/>
      <c r="GC803" s="189"/>
      <c r="GD803" s="189"/>
      <c r="GE803" s="189"/>
      <c r="GF803" s="189"/>
      <c r="GG803" s="189"/>
      <c r="GH803" s="189"/>
      <c r="GI803" s="189"/>
      <c r="GJ803" s="189"/>
      <c r="GK803" s="189"/>
      <c r="GL803" s="189"/>
      <c r="GM803" s="189"/>
      <c r="GN803" s="189"/>
      <c r="GO803" s="189"/>
      <c r="GP803" s="189"/>
      <c r="GQ803" s="189"/>
      <c r="GR803" s="189"/>
      <c r="GS803" s="189"/>
      <c r="GT803" s="189"/>
      <c r="GU803" s="189"/>
      <c r="GV803" s="189"/>
      <c r="GW803" s="189"/>
      <c r="GX803" s="189"/>
      <c r="GY803" s="189"/>
      <c r="GZ803" s="189"/>
      <c r="HA803" s="189"/>
      <c r="HB803" s="189"/>
      <c r="HC803" s="189"/>
      <c r="HD803" s="189"/>
      <c r="HE803" s="189"/>
      <c r="HF803" s="189"/>
      <c r="HG803" s="189"/>
      <c r="HH803" s="189"/>
      <c r="HI803" s="189"/>
      <c r="HJ803" s="189"/>
      <c r="HK803" s="189"/>
      <c r="HL803" s="189"/>
      <c r="HM803" s="189"/>
      <c r="HN803" s="189"/>
      <c r="HO803" s="189"/>
      <c r="HP803" s="189"/>
      <c r="HQ803" s="189"/>
      <c r="HR803" s="189"/>
      <c r="HS803" s="189"/>
      <c r="HT803" s="189"/>
      <c r="HU803" s="189"/>
      <c r="HV803" s="189"/>
      <c r="HW803" s="189"/>
      <c r="HX803" s="189"/>
      <c r="HY803" s="189"/>
      <c r="HZ803" s="189"/>
      <c r="IA803" s="189"/>
      <c r="IB803" s="189"/>
      <c r="IC803" s="189"/>
      <c r="ID803" s="189"/>
      <c r="IE803" s="189"/>
      <c r="IF803" s="189"/>
      <c r="IG803" s="189"/>
      <c r="IH803" s="189"/>
      <c r="II803" s="189"/>
      <c r="IJ803" s="189"/>
      <c r="IK803" s="189"/>
      <c r="IL803" s="189"/>
    </row>
    <row r="804" spans="1:246" s="191" customFormat="1" ht="24" customHeight="1">
      <c r="A804" s="553"/>
      <c r="B804" s="120" t="s">
        <v>1221</v>
      </c>
      <c r="C804" s="122"/>
      <c r="D804" s="123"/>
      <c r="E804" s="123"/>
      <c r="F804" s="93">
        <f t="shared" si="48"/>
        <v>0</v>
      </c>
      <c r="G804" s="123">
        <v>11.5</v>
      </c>
      <c r="H804" s="93">
        <f t="shared" si="44"/>
        <v>11.5</v>
      </c>
      <c r="I804" s="211"/>
      <c r="J804" s="189"/>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189"/>
      <c r="BQ804" s="189"/>
      <c r="BR804" s="189"/>
      <c r="BS804" s="189"/>
      <c r="BT804" s="189"/>
      <c r="BU804" s="189"/>
      <c r="BV804" s="189"/>
      <c r="BW804" s="189"/>
      <c r="BX804" s="189"/>
      <c r="BY804" s="189"/>
      <c r="BZ804" s="189"/>
      <c r="CA804" s="189"/>
      <c r="CB804" s="189"/>
      <c r="CC804" s="189"/>
      <c r="CD804" s="189"/>
      <c r="CE804" s="1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189"/>
      <c r="DD804" s="189"/>
      <c r="DE804" s="189"/>
      <c r="DF804" s="189"/>
      <c r="DG804" s="189"/>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9"/>
      <c r="EG804" s="189"/>
      <c r="EH804" s="189"/>
      <c r="EI804" s="189"/>
      <c r="EJ804" s="189"/>
      <c r="EK804" s="189"/>
      <c r="EL804" s="189"/>
      <c r="EM804" s="189"/>
      <c r="EN804" s="189"/>
      <c r="EO804" s="189"/>
      <c r="EP804" s="189"/>
      <c r="EQ804" s="189"/>
      <c r="ER804" s="189"/>
      <c r="ES804" s="189"/>
      <c r="ET804" s="189"/>
      <c r="EU804" s="189"/>
      <c r="EV804" s="189"/>
      <c r="EW804" s="189"/>
      <c r="EX804" s="189"/>
      <c r="EY804" s="189"/>
      <c r="EZ804" s="189"/>
      <c r="FA804" s="189"/>
      <c r="FB804" s="189"/>
      <c r="FC804" s="189"/>
      <c r="FD804" s="189"/>
      <c r="FE804" s="189"/>
      <c r="FF804" s="189"/>
      <c r="FG804" s="189"/>
      <c r="FH804" s="189"/>
      <c r="FI804" s="189"/>
      <c r="FJ804" s="189"/>
      <c r="FK804" s="189"/>
      <c r="FL804" s="189"/>
      <c r="FM804" s="189"/>
      <c r="FN804" s="189"/>
      <c r="FO804" s="189"/>
      <c r="FP804" s="189"/>
      <c r="FQ804" s="189"/>
      <c r="FR804" s="189"/>
      <c r="FS804" s="189"/>
      <c r="FT804" s="189"/>
      <c r="FU804" s="189"/>
      <c r="FV804" s="189"/>
      <c r="FW804" s="189"/>
      <c r="FX804" s="189"/>
      <c r="FY804" s="189"/>
      <c r="FZ804" s="189"/>
      <c r="GA804" s="189"/>
      <c r="GB804" s="189"/>
      <c r="GC804" s="189"/>
      <c r="GD804" s="189"/>
      <c r="GE804" s="189"/>
      <c r="GF804" s="189"/>
      <c r="GG804" s="189"/>
      <c r="GH804" s="189"/>
      <c r="GI804" s="189"/>
      <c r="GJ804" s="189"/>
      <c r="GK804" s="189"/>
      <c r="GL804" s="189"/>
      <c r="GM804" s="189"/>
      <c r="GN804" s="189"/>
      <c r="GO804" s="189"/>
      <c r="GP804" s="189"/>
      <c r="GQ804" s="189"/>
      <c r="GR804" s="189"/>
      <c r="GS804" s="189"/>
      <c r="GT804" s="189"/>
      <c r="GU804" s="189"/>
      <c r="GV804" s="189"/>
      <c r="GW804" s="189"/>
      <c r="GX804" s="189"/>
      <c r="GY804" s="189"/>
      <c r="GZ804" s="189"/>
      <c r="HA804" s="189"/>
      <c r="HB804" s="189"/>
      <c r="HC804" s="189"/>
      <c r="HD804" s="189"/>
      <c r="HE804" s="189"/>
      <c r="HF804" s="189"/>
      <c r="HG804" s="189"/>
      <c r="HH804" s="189"/>
      <c r="HI804" s="189"/>
      <c r="HJ804" s="189"/>
      <c r="HK804" s="189"/>
      <c r="HL804" s="189"/>
      <c r="HM804" s="189"/>
      <c r="HN804" s="189"/>
      <c r="HO804" s="189"/>
      <c r="HP804" s="189"/>
      <c r="HQ804" s="189"/>
      <c r="HR804" s="189"/>
      <c r="HS804" s="189"/>
      <c r="HT804" s="189"/>
      <c r="HU804" s="189"/>
      <c r="HV804" s="189"/>
      <c r="HW804" s="189"/>
      <c r="HX804" s="189"/>
      <c r="HY804" s="189"/>
      <c r="HZ804" s="189"/>
      <c r="IA804" s="189"/>
      <c r="IB804" s="189"/>
      <c r="IC804" s="189"/>
      <c r="ID804" s="189"/>
      <c r="IE804" s="189"/>
      <c r="IF804" s="189"/>
      <c r="IG804" s="189"/>
      <c r="IH804" s="189"/>
      <c r="II804" s="189"/>
      <c r="IJ804" s="189"/>
      <c r="IK804" s="189"/>
      <c r="IL804" s="189"/>
    </row>
    <row r="805" spans="1:246" s="191" customFormat="1" ht="45" customHeight="1">
      <c r="A805" s="555"/>
      <c r="B805" s="119" t="s">
        <v>317</v>
      </c>
      <c r="C805" s="122"/>
      <c r="D805" s="123"/>
      <c r="E805" s="123">
        <v>1959.4745929999999</v>
      </c>
      <c r="F805" s="93">
        <f t="shared" si="48"/>
        <v>1959.4745929999999</v>
      </c>
      <c r="G805" s="123"/>
      <c r="H805" s="93">
        <f t="shared" si="44"/>
        <v>1959.4745929999999</v>
      </c>
      <c r="I805" s="211" t="s">
        <v>1222</v>
      </c>
    </row>
    <row r="806" spans="1:246" s="191" customFormat="1" ht="39.75" customHeight="1">
      <c r="A806" s="550" t="s">
        <v>1223</v>
      </c>
      <c r="B806" s="93" t="s">
        <v>81</v>
      </c>
      <c r="C806" s="118">
        <f>C807+C808+C815+C822</f>
        <v>704.36</v>
      </c>
      <c r="D806" s="118">
        <f>D807+D808+D815+D822</f>
        <v>453.46918099999999</v>
      </c>
      <c r="E806" s="118">
        <f>E807+E808+E815+E822</f>
        <v>77</v>
      </c>
      <c r="F806" s="118">
        <f>F807+F808+F815+F822</f>
        <v>1234.8291810000001</v>
      </c>
      <c r="G806" s="118">
        <f>G807+G808+G815+G822</f>
        <v>238.44</v>
      </c>
      <c r="H806" s="93">
        <f t="shared" si="44"/>
        <v>1473.2691809999999</v>
      </c>
      <c r="I806" s="210"/>
    </row>
    <row r="807" spans="1:246" s="191" customFormat="1" ht="30" customHeight="1">
      <c r="A807" s="550"/>
      <c r="B807" s="120" t="s">
        <v>253</v>
      </c>
      <c r="C807" s="118">
        <v>490.2</v>
      </c>
      <c r="D807" s="123">
        <v>356.06918100000001</v>
      </c>
      <c r="E807" s="123"/>
      <c r="F807" s="93">
        <f t="shared" ref="F807:F838" si="49">C807+D807+E807</f>
        <v>846.269181</v>
      </c>
      <c r="G807" s="123"/>
      <c r="H807" s="93">
        <f t="shared" si="44"/>
        <v>846.269181</v>
      </c>
      <c r="I807" s="211" t="s">
        <v>1224</v>
      </c>
    </row>
    <row r="808" spans="1:246" s="191" customFormat="1" ht="18.75" customHeight="1">
      <c r="A808" s="550"/>
      <c r="B808" s="120" t="s">
        <v>783</v>
      </c>
      <c r="C808" s="118">
        <f>SUM(C809:C811)</f>
        <v>146.28</v>
      </c>
      <c r="D808" s="123"/>
      <c r="E808" s="123"/>
      <c r="F808" s="93">
        <f t="shared" si="49"/>
        <v>146.28</v>
      </c>
      <c r="G808" s="123"/>
      <c r="H808" s="93">
        <f t="shared" si="44"/>
        <v>146.28</v>
      </c>
      <c r="I808" s="210"/>
    </row>
    <row r="809" spans="1:246" s="191" customFormat="1" ht="30" customHeight="1">
      <c r="A809" s="550"/>
      <c r="B809" s="119" t="s">
        <v>256</v>
      </c>
      <c r="C809" s="118">
        <v>44.4</v>
      </c>
      <c r="D809" s="123"/>
      <c r="E809" s="123"/>
      <c r="F809" s="93">
        <f t="shared" si="49"/>
        <v>44.4</v>
      </c>
      <c r="G809" s="123"/>
      <c r="H809" s="93">
        <f t="shared" si="44"/>
        <v>44.4</v>
      </c>
      <c r="I809" s="210"/>
    </row>
    <row r="810" spans="1:246" s="191" customFormat="1" ht="30" customHeight="1">
      <c r="A810" s="550"/>
      <c r="B810" s="119" t="s">
        <v>257</v>
      </c>
      <c r="C810" s="118">
        <v>41.88</v>
      </c>
      <c r="D810" s="123"/>
      <c r="E810" s="123"/>
      <c r="F810" s="93">
        <f t="shared" si="49"/>
        <v>41.88</v>
      </c>
      <c r="G810" s="123"/>
      <c r="H810" s="93">
        <f t="shared" si="44"/>
        <v>41.88</v>
      </c>
      <c r="I810" s="210"/>
    </row>
    <row r="811" spans="1:246" s="191" customFormat="1" ht="30" customHeight="1">
      <c r="A811" s="550"/>
      <c r="B811" s="119" t="s">
        <v>784</v>
      </c>
      <c r="C811" s="122">
        <f>SUM(C812:C814)</f>
        <v>60</v>
      </c>
      <c r="D811" s="123"/>
      <c r="E811" s="123"/>
      <c r="F811" s="93">
        <f t="shared" si="49"/>
        <v>60</v>
      </c>
      <c r="G811" s="123"/>
      <c r="H811" s="93">
        <f t="shared" si="44"/>
        <v>60</v>
      </c>
      <c r="I811" s="210"/>
    </row>
    <row r="812" spans="1:246" s="191" customFormat="1" ht="30" customHeight="1">
      <c r="A812" s="550"/>
      <c r="B812" s="134" t="s">
        <v>1225</v>
      </c>
      <c r="C812" s="122">
        <v>20</v>
      </c>
      <c r="D812" s="123"/>
      <c r="E812" s="123"/>
      <c r="F812" s="93">
        <f t="shared" si="49"/>
        <v>20</v>
      </c>
      <c r="G812" s="123"/>
      <c r="H812" s="93">
        <f t="shared" si="44"/>
        <v>20</v>
      </c>
      <c r="I812" s="210"/>
    </row>
    <row r="813" spans="1:246" s="191" customFormat="1" ht="30" customHeight="1">
      <c r="A813" s="550"/>
      <c r="B813" s="120" t="s">
        <v>1226</v>
      </c>
      <c r="C813" s="118">
        <v>20</v>
      </c>
      <c r="D813" s="123"/>
      <c r="E813" s="123"/>
      <c r="F813" s="93">
        <f t="shared" si="49"/>
        <v>20</v>
      </c>
      <c r="G813" s="123"/>
      <c r="H813" s="93">
        <f t="shared" si="44"/>
        <v>20</v>
      </c>
      <c r="I813" s="210"/>
    </row>
    <row r="814" spans="1:246" s="191" customFormat="1" ht="30" customHeight="1">
      <c r="A814" s="551" t="s">
        <v>1223</v>
      </c>
      <c r="B814" s="120" t="s">
        <v>1227</v>
      </c>
      <c r="C814" s="118">
        <v>20</v>
      </c>
      <c r="D814" s="123"/>
      <c r="E814" s="123"/>
      <c r="F814" s="93">
        <f t="shared" si="49"/>
        <v>20</v>
      </c>
      <c r="G814" s="123"/>
      <c r="H814" s="93">
        <f t="shared" si="44"/>
        <v>20</v>
      </c>
      <c r="I814" s="210"/>
    </row>
    <row r="815" spans="1:246" s="191" customFormat="1" ht="30" customHeight="1">
      <c r="A815" s="552"/>
      <c r="B815" s="119" t="s">
        <v>258</v>
      </c>
      <c r="C815" s="118">
        <f>SUM(C816:C821)</f>
        <v>67.88</v>
      </c>
      <c r="D815" s="118">
        <f>SUM(D816:D821)</f>
        <v>97.4</v>
      </c>
      <c r="E815" s="118">
        <f>SUM(E816:E821)</f>
        <v>0</v>
      </c>
      <c r="F815" s="93">
        <f t="shared" si="49"/>
        <v>165.28</v>
      </c>
      <c r="G815" s="118">
        <f>SUM(G816:G821)</f>
        <v>238.44</v>
      </c>
      <c r="H815" s="93">
        <f t="shared" si="44"/>
        <v>403.72</v>
      </c>
      <c r="I815" s="210"/>
    </row>
    <row r="816" spans="1:246" s="191" customFormat="1" ht="30" customHeight="1">
      <c r="A816" s="552"/>
      <c r="B816" s="119" t="s">
        <v>1228</v>
      </c>
      <c r="C816" s="118">
        <v>10</v>
      </c>
      <c r="D816" s="123"/>
      <c r="E816" s="123"/>
      <c r="F816" s="93">
        <f t="shared" si="49"/>
        <v>10</v>
      </c>
      <c r="G816" s="123"/>
      <c r="H816" s="93">
        <f t="shared" si="44"/>
        <v>10</v>
      </c>
      <c r="I816" s="210"/>
    </row>
    <row r="817" spans="1:246" s="191" customFormat="1" ht="30" customHeight="1">
      <c r="A817" s="552"/>
      <c r="B817" s="119" t="s">
        <v>1229</v>
      </c>
      <c r="C817" s="118">
        <v>40</v>
      </c>
      <c r="D817" s="123"/>
      <c r="E817" s="123"/>
      <c r="F817" s="93">
        <f t="shared" si="49"/>
        <v>40</v>
      </c>
      <c r="G817" s="123"/>
      <c r="H817" s="93">
        <f t="shared" si="44"/>
        <v>40</v>
      </c>
      <c r="I817" s="210"/>
    </row>
    <row r="818" spans="1:246" s="191" customFormat="1" ht="30" customHeight="1">
      <c r="A818" s="552"/>
      <c r="B818" s="120" t="s">
        <v>1230</v>
      </c>
      <c r="C818" s="118">
        <v>17.88</v>
      </c>
      <c r="D818" s="123"/>
      <c r="E818" s="123"/>
      <c r="F818" s="93">
        <f t="shared" si="49"/>
        <v>17.88</v>
      </c>
      <c r="G818" s="123"/>
      <c r="H818" s="93">
        <f t="shared" si="44"/>
        <v>17.88</v>
      </c>
      <c r="I818" s="210"/>
    </row>
    <row r="819" spans="1:246" s="191" customFormat="1" ht="27" customHeight="1">
      <c r="A819" s="552"/>
      <c r="B819" s="120" t="s">
        <v>302</v>
      </c>
      <c r="C819" s="118"/>
      <c r="D819" s="123">
        <v>97.4</v>
      </c>
      <c r="E819" s="123"/>
      <c r="F819" s="93">
        <f t="shared" si="49"/>
        <v>97.4</v>
      </c>
      <c r="G819" s="123"/>
      <c r="H819" s="93">
        <f t="shared" si="44"/>
        <v>97.4</v>
      </c>
      <c r="I819" s="211" t="s">
        <v>842</v>
      </c>
    </row>
    <row r="820" spans="1:246" s="191" customFormat="1" ht="32.1" customHeight="1">
      <c r="A820" s="552"/>
      <c r="B820" s="120" t="s">
        <v>910</v>
      </c>
      <c r="C820" s="118"/>
      <c r="D820" s="123"/>
      <c r="E820" s="123"/>
      <c r="F820" s="93">
        <f t="shared" si="49"/>
        <v>0</v>
      </c>
      <c r="G820" s="123">
        <v>33.44</v>
      </c>
      <c r="H820" s="93">
        <f t="shared" si="44"/>
        <v>33.44</v>
      </c>
      <c r="I820" s="211" t="s">
        <v>796</v>
      </c>
    </row>
    <row r="821" spans="1:246" s="191" customFormat="1" ht="29.1" customHeight="1">
      <c r="A821" s="553"/>
      <c r="B821" s="120" t="s">
        <v>1231</v>
      </c>
      <c r="C821" s="118"/>
      <c r="D821" s="123"/>
      <c r="E821" s="123"/>
      <c r="F821" s="93">
        <f t="shared" si="49"/>
        <v>0</v>
      </c>
      <c r="G821" s="123">
        <v>205</v>
      </c>
      <c r="H821" s="93">
        <f t="shared" si="44"/>
        <v>205</v>
      </c>
      <c r="I821" s="211" t="s">
        <v>1232</v>
      </c>
      <c r="J821" s="189"/>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c r="BD821" s="189"/>
      <c r="BE821" s="189"/>
      <c r="BF821" s="189"/>
      <c r="BG821" s="189"/>
      <c r="BH821" s="189"/>
      <c r="BI821" s="189"/>
      <c r="BJ821" s="189"/>
      <c r="BK821" s="189"/>
      <c r="BL821" s="189"/>
      <c r="BM821" s="189"/>
      <c r="BN821" s="189"/>
      <c r="BO821" s="189"/>
      <c r="BP821" s="189"/>
      <c r="BQ821" s="189"/>
      <c r="BR821" s="189"/>
      <c r="BS821" s="189"/>
      <c r="BT821" s="189"/>
      <c r="BU821" s="189"/>
      <c r="BV821" s="189"/>
      <c r="BW821" s="189"/>
      <c r="BX821" s="189"/>
      <c r="BY821" s="189"/>
      <c r="BZ821" s="189"/>
      <c r="CA821" s="189"/>
      <c r="CB821" s="189"/>
      <c r="CC821" s="189"/>
      <c r="CD821" s="189"/>
      <c r="CE821" s="189"/>
      <c r="CF821" s="189"/>
      <c r="CG821" s="189"/>
      <c r="CH821" s="189"/>
      <c r="CI821" s="189"/>
      <c r="CJ821" s="189"/>
      <c r="CK821" s="189"/>
      <c r="CL821" s="189"/>
      <c r="CM821" s="189"/>
      <c r="CN821" s="189"/>
      <c r="CO821" s="189"/>
      <c r="CP821" s="189"/>
      <c r="CQ821" s="189"/>
      <c r="CR821" s="189"/>
      <c r="CS821" s="189"/>
      <c r="CT821" s="189"/>
      <c r="CU821" s="189"/>
      <c r="CV821" s="189"/>
      <c r="CW821" s="189"/>
      <c r="CX821" s="189"/>
      <c r="CY821" s="189"/>
      <c r="CZ821" s="189"/>
      <c r="DA821" s="189"/>
      <c r="DB821" s="189"/>
      <c r="DC821" s="189"/>
      <c r="DD821" s="189"/>
      <c r="DE821" s="189"/>
      <c r="DF821" s="189"/>
      <c r="DG821" s="189"/>
      <c r="DH821" s="189"/>
      <c r="DI821" s="189"/>
      <c r="DJ821" s="189"/>
      <c r="DK821" s="189"/>
      <c r="DL821" s="189"/>
      <c r="DM821" s="189"/>
      <c r="DN821" s="189"/>
      <c r="DO821" s="189"/>
      <c r="DP821" s="189"/>
      <c r="DQ821" s="189"/>
      <c r="DR821" s="189"/>
      <c r="DS821" s="189"/>
      <c r="DT821" s="189"/>
      <c r="DU821" s="189"/>
      <c r="DV821" s="189"/>
      <c r="DW821" s="189"/>
      <c r="DX821" s="189"/>
      <c r="DY821" s="189"/>
      <c r="DZ821" s="189"/>
      <c r="EA821" s="189"/>
      <c r="EB821" s="189"/>
      <c r="EC821" s="189"/>
      <c r="ED821" s="189"/>
      <c r="EE821" s="189"/>
      <c r="EF821" s="189"/>
      <c r="EG821" s="189"/>
      <c r="EH821" s="189"/>
      <c r="EI821" s="189"/>
      <c r="EJ821" s="189"/>
      <c r="EK821" s="189"/>
      <c r="EL821" s="189"/>
      <c r="EM821" s="189"/>
      <c r="EN821" s="189"/>
      <c r="EO821" s="189"/>
      <c r="EP821" s="189"/>
      <c r="EQ821" s="189"/>
      <c r="ER821" s="189"/>
      <c r="ES821" s="189"/>
      <c r="ET821" s="189"/>
      <c r="EU821" s="189"/>
      <c r="EV821" s="189"/>
      <c r="EW821" s="189"/>
      <c r="EX821" s="189"/>
      <c r="EY821" s="189"/>
      <c r="EZ821" s="189"/>
      <c r="FA821" s="189"/>
      <c r="FB821" s="189"/>
      <c r="FC821" s="189"/>
      <c r="FD821" s="189"/>
      <c r="FE821" s="189"/>
      <c r="FF821" s="189"/>
      <c r="FG821" s="189"/>
      <c r="FH821" s="189"/>
      <c r="FI821" s="189"/>
      <c r="FJ821" s="189"/>
      <c r="FK821" s="189"/>
      <c r="FL821" s="189"/>
      <c r="FM821" s="189"/>
      <c r="FN821" s="189"/>
      <c r="FO821" s="189"/>
      <c r="FP821" s="189"/>
      <c r="FQ821" s="189"/>
      <c r="FR821" s="189"/>
      <c r="FS821" s="189"/>
      <c r="FT821" s="189"/>
      <c r="FU821" s="189"/>
      <c r="FV821" s="189"/>
      <c r="FW821" s="189"/>
      <c r="FX821" s="189"/>
      <c r="FY821" s="189"/>
      <c r="FZ821" s="189"/>
      <c r="GA821" s="189"/>
      <c r="GB821" s="189"/>
      <c r="GC821" s="189"/>
      <c r="GD821" s="189"/>
      <c r="GE821" s="189"/>
      <c r="GF821" s="189"/>
      <c r="GG821" s="189"/>
      <c r="GH821" s="189"/>
      <c r="GI821" s="189"/>
      <c r="GJ821" s="189"/>
      <c r="GK821" s="189"/>
      <c r="GL821" s="189"/>
      <c r="GM821" s="189"/>
      <c r="GN821" s="189"/>
      <c r="GO821" s="189"/>
      <c r="GP821" s="189"/>
      <c r="GQ821" s="189"/>
      <c r="GR821" s="189"/>
      <c r="GS821" s="189"/>
      <c r="GT821" s="189"/>
      <c r="GU821" s="189"/>
      <c r="GV821" s="189"/>
      <c r="GW821" s="189"/>
      <c r="GX821" s="189"/>
      <c r="GY821" s="189"/>
      <c r="GZ821" s="189"/>
      <c r="HA821" s="189"/>
      <c r="HB821" s="189"/>
      <c r="HC821" s="189"/>
      <c r="HD821" s="189"/>
      <c r="HE821" s="189"/>
      <c r="HF821" s="189"/>
      <c r="HG821" s="189"/>
      <c r="HH821" s="189"/>
      <c r="HI821" s="189"/>
      <c r="HJ821" s="189"/>
      <c r="HK821" s="189"/>
      <c r="HL821" s="189"/>
      <c r="HM821" s="189"/>
      <c r="HN821" s="189"/>
      <c r="HO821" s="189"/>
      <c r="HP821" s="189"/>
      <c r="HQ821" s="189"/>
      <c r="HR821" s="189"/>
      <c r="HS821" s="189"/>
      <c r="HT821" s="189"/>
      <c r="HU821" s="189"/>
      <c r="HV821" s="189"/>
      <c r="HW821" s="189"/>
      <c r="HX821" s="189"/>
      <c r="HY821" s="189"/>
      <c r="HZ821" s="189"/>
      <c r="IA821" s="189"/>
      <c r="IB821" s="189"/>
      <c r="IC821" s="189"/>
      <c r="ID821" s="189"/>
      <c r="IE821" s="189"/>
      <c r="IF821" s="189"/>
      <c r="IG821" s="189"/>
      <c r="IH821" s="189"/>
      <c r="II821" s="189"/>
      <c r="IJ821" s="189"/>
      <c r="IK821" s="189"/>
      <c r="IL821" s="189"/>
    </row>
    <row r="822" spans="1:246" s="191" customFormat="1" ht="30" customHeight="1">
      <c r="A822" s="555"/>
      <c r="B822" s="119" t="s">
        <v>317</v>
      </c>
      <c r="C822" s="118"/>
      <c r="D822" s="123"/>
      <c r="E822" s="123">
        <v>77</v>
      </c>
      <c r="F822" s="93">
        <f t="shared" si="49"/>
        <v>77</v>
      </c>
      <c r="G822" s="123"/>
      <c r="H822" s="93">
        <f t="shared" si="44"/>
        <v>77</v>
      </c>
      <c r="I822" s="211"/>
    </row>
    <row r="823" spans="1:246" s="191" customFormat="1" ht="30" customHeight="1">
      <c r="A823" s="550" t="s">
        <v>149</v>
      </c>
      <c r="B823" s="93" t="s">
        <v>81</v>
      </c>
      <c r="C823" s="118">
        <f>C824+C825+C831</f>
        <v>261.45999999999998</v>
      </c>
      <c r="D823" s="118">
        <f>D824+D825+D831</f>
        <v>61.968705</v>
      </c>
      <c r="E823" s="118">
        <f>E824+E825+E831</f>
        <v>0</v>
      </c>
      <c r="F823" s="93">
        <f t="shared" si="49"/>
        <v>323.42870499999998</v>
      </c>
      <c r="G823" s="118">
        <f>G824+G825+G831</f>
        <v>80.423500000000004</v>
      </c>
      <c r="H823" s="93">
        <f t="shared" si="44"/>
        <v>403.85220500000003</v>
      </c>
      <c r="I823" s="210"/>
    </row>
    <row r="824" spans="1:246" s="191" customFormat="1" ht="30" customHeight="1">
      <c r="A824" s="550"/>
      <c r="B824" s="120" t="s">
        <v>253</v>
      </c>
      <c r="C824" s="118">
        <v>119.04</v>
      </c>
      <c r="D824" s="123">
        <v>36.968705</v>
      </c>
      <c r="E824" s="123"/>
      <c r="F824" s="93">
        <f t="shared" si="49"/>
        <v>156.00870499999999</v>
      </c>
      <c r="G824" s="123"/>
      <c r="H824" s="93">
        <f t="shared" si="44"/>
        <v>156.00870499999999</v>
      </c>
      <c r="I824" s="211" t="s">
        <v>1233</v>
      </c>
    </row>
    <row r="825" spans="1:246" s="191" customFormat="1" ht="18.75" customHeight="1">
      <c r="A825" s="550"/>
      <c r="B825" s="120" t="s">
        <v>783</v>
      </c>
      <c r="C825" s="118">
        <f>SUM(C826:C828)</f>
        <v>37.42</v>
      </c>
      <c r="D825" s="123"/>
      <c r="E825" s="123"/>
      <c r="F825" s="93">
        <f t="shared" si="49"/>
        <v>37.42</v>
      </c>
      <c r="G825" s="123"/>
      <c r="H825" s="93">
        <f t="shared" si="44"/>
        <v>37.42</v>
      </c>
      <c r="I825" s="210"/>
    </row>
    <row r="826" spans="1:246" s="191" customFormat="1" ht="42" customHeight="1">
      <c r="A826" s="550"/>
      <c r="B826" s="119" t="s">
        <v>256</v>
      </c>
      <c r="C826" s="118">
        <v>9.6</v>
      </c>
      <c r="D826" s="123"/>
      <c r="E826" s="123"/>
      <c r="F826" s="93">
        <f t="shared" si="49"/>
        <v>9.6</v>
      </c>
      <c r="G826" s="123"/>
      <c r="H826" s="93">
        <f t="shared" si="44"/>
        <v>9.6</v>
      </c>
      <c r="I826" s="210"/>
    </row>
    <row r="827" spans="1:246" s="191" customFormat="1" ht="33.950000000000003" customHeight="1">
      <c r="A827" s="551" t="s">
        <v>149</v>
      </c>
      <c r="B827" s="119" t="s">
        <v>257</v>
      </c>
      <c r="C827" s="118">
        <v>5.82</v>
      </c>
      <c r="D827" s="123"/>
      <c r="E827" s="123"/>
      <c r="F827" s="93">
        <f t="shared" si="49"/>
        <v>5.82</v>
      </c>
      <c r="G827" s="123"/>
      <c r="H827" s="93">
        <f t="shared" si="44"/>
        <v>5.82</v>
      </c>
      <c r="I827" s="210"/>
    </row>
    <row r="828" spans="1:246" s="191" customFormat="1" ht="30.95" customHeight="1">
      <c r="A828" s="552"/>
      <c r="B828" s="119" t="s">
        <v>784</v>
      </c>
      <c r="C828" s="122">
        <f>SUM(C829:C830)</f>
        <v>22</v>
      </c>
      <c r="D828" s="123"/>
      <c r="E828" s="123"/>
      <c r="F828" s="93">
        <f t="shared" si="49"/>
        <v>22</v>
      </c>
      <c r="G828" s="123"/>
      <c r="H828" s="93">
        <f t="shared" si="44"/>
        <v>22</v>
      </c>
      <c r="I828" s="210"/>
    </row>
    <row r="829" spans="1:246" s="191" customFormat="1" ht="30.95" customHeight="1">
      <c r="A829" s="552"/>
      <c r="B829" s="134" t="s">
        <v>1234</v>
      </c>
      <c r="C829" s="123">
        <v>10</v>
      </c>
      <c r="D829" s="123"/>
      <c r="E829" s="123"/>
      <c r="F829" s="93">
        <f t="shared" si="49"/>
        <v>10</v>
      </c>
      <c r="G829" s="123"/>
      <c r="H829" s="93">
        <f t="shared" si="44"/>
        <v>10</v>
      </c>
      <c r="I829" s="210"/>
    </row>
    <row r="830" spans="1:246" s="191" customFormat="1" ht="36" customHeight="1">
      <c r="A830" s="552"/>
      <c r="B830" s="120" t="s">
        <v>1235</v>
      </c>
      <c r="C830" s="123">
        <v>12</v>
      </c>
      <c r="D830" s="123"/>
      <c r="E830" s="123"/>
      <c r="F830" s="93">
        <f t="shared" si="49"/>
        <v>12</v>
      </c>
      <c r="G830" s="123"/>
      <c r="H830" s="93">
        <f t="shared" si="44"/>
        <v>12</v>
      </c>
      <c r="I830" s="210"/>
    </row>
    <row r="831" spans="1:246" s="191" customFormat="1" ht="30.95" customHeight="1">
      <c r="A831" s="552"/>
      <c r="B831" s="119" t="s">
        <v>258</v>
      </c>
      <c r="C831" s="118">
        <f>SUM(C832:C838)</f>
        <v>105</v>
      </c>
      <c r="D831" s="118">
        <f>SUM(D832:D838)</f>
        <v>25</v>
      </c>
      <c r="E831" s="118">
        <f>SUM(E832:E838)</f>
        <v>0</v>
      </c>
      <c r="F831" s="93">
        <f t="shared" si="49"/>
        <v>130</v>
      </c>
      <c r="G831" s="118">
        <f>SUM(G832:G838)</f>
        <v>80.423500000000004</v>
      </c>
      <c r="H831" s="93">
        <f t="shared" si="44"/>
        <v>210.42349999999999</v>
      </c>
      <c r="I831" s="210"/>
    </row>
    <row r="832" spans="1:246" s="191" customFormat="1" ht="33.950000000000003" customHeight="1">
      <c r="A832" s="552"/>
      <c r="B832" s="119" t="s">
        <v>1236</v>
      </c>
      <c r="C832" s="123">
        <v>25</v>
      </c>
      <c r="D832" s="123"/>
      <c r="E832" s="123"/>
      <c r="F832" s="93">
        <f t="shared" si="49"/>
        <v>25</v>
      </c>
      <c r="G832" s="123"/>
      <c r="H832" s="93">
        <f t="shared" ref="H832:H894" si="50">F832+G832</f>
        <v>25</v>
      </c>
      <c r="I832" s="210"/>
    </row>
    <row r="833" spans="1:246" s="191" customFormat="1" ht="30.95" customHeight="1">
      <c r="A833" s="552"/>
      <c r="B833" s="119" t="s">
        <v>1237</v>
      </c>
      <c r="C833" s="123">
        <v>10</v>
      </c>
      <c r="D833" s="123"/>
      <c r="E833" s="123"/>
      <c r="F833" s="93">
        <f t="shared" si="49"/>
        <v>10</v>
      </c>
      <c r="G833" s="123"/>
      <c r="H833" s="93">
        <f t="shared" si="50"/>
        <v>10</v>
      </c>
      <c r="I833" s="210"/>
    </row>
    <row r="834" spans="1:246" s="191" customFormat="1" ht="30.95" customHeight="1">
      <c r="A834" s="552"/>
      <c r="B834" s="119" t="s">
        <v>1238</v>
      </c>
      <c r="C834" s="123">
        <v>10</v>
      </c>
      <c r="D834" s="123"/>
      <c r="E834" s="123"/>
      <c r="F834" s="93">
        <f t="shared" si="49"/>
        <v>10</v>
      </c>
      <c r="G834" s="123"/>
      <c r="H834" s="93">
        <f t="shared" si="50"/>
        <v>10</v>
      </c>
      <c r="I834" s="210"/>
    </row>
    <row r="835" spans="1:246" s="191" customFormat="1" ht="36.950000000000003" customHeight="1">
      <c r="A835" s="552"/>
      <c r="B835" s="119" t="s">
        <v>673</v>
      </c>
      <c r="C835" s="123">
        <v>60</v>
      </c>
      <c r="D835" s="123"/>
      <c r="E835" s="123"/>
      <c r="F835" s="93">
        <f t="shared" si="49"/>
        <v>60</v>
      </c>
      <c r="G835" s="123"/>
      <c r="H835" s="93">
        <f t="shared" si="50"/>
        <v>60</v>
      </c>
      <c r="I835" s="210"/>
    </row>
    <row r="836" spans="1:246" s="191" customFormat="1" ht="36.950000000000003" customHeight="1">
      <c r="A836" s="552"/>
      <c r="B836" s="120" t="s">
        <v>377</v>
      </c>
      <c r="C836" s="123"/>
      <c r="D836" s="123">
        <v>25</v>
      </c>
      <c r="E836" s="123"/>
      <c r="F836" s="93">
        <f t="shared" si="49"/>
        <v>25</v>
      </c>
      <c r="G836" s="204"/>
      <c r="H836" s="93">
        <f t="shared" si="50"/>
        <v>25</v>
      </c>
      <c r="I836" s="211" t="s">
        <v>842</v>
      </c>
    </row>
    <row r="837" spans="1:246" s="191" customFormat="1" ht="36.950000000000003" customHeight="1">
      <c r="A837" s="552"/>
      <c r="B837" s="120" t="s">
        <v>820</v>
      </c>
      <c r="C837" s="123"/>
      <c r="D837" s="123"/>
      <c r="E837" s="123"/>
      <c r="F837" s="93">
        <f t="shared" si="49"/>
        <v>0</v>
      </c>
      <c r="G837" s="123">
        <v>6.84</v>
      </c>
      <c r="H837" s="93">
        <f t="shared" si="50"/>
        <v>6.84</v>
      </c>
      <c r="I837" s="211" t="s">
        <v>796</v>
      </c>
    </row>
    <row r="838" spans="1:246" s="191" customFormat="1" ht="36.950000000000003" customHeight="1">
      <c r="A838" s="554"/>
      <c r="B838" s="120" t="s">
        <v>661</v>
      </c>
      <c r="C838" s="123"/>
      <c r="D838" s="123"/>
      <c r="E838" s="123"/>
      <c r="F838" s="93">
        <f t="shared" si="49"/>
        <v>0</v>
      </c>
      <c r="G838" s="204">
        <v>73.583500000000001</v>
      </c>
      <c r="H838" s="93">
        <f t="shared" si="50"/>
        <v>73.583500000000001</v>
      </c>
      <c r="I838" s="211" t="s">
        <v>1239</v>
      </c>
      <c r="J838" s="189"/>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c r="BD838" s="189"/>
      <c r="BE838" s="189"/>
      <c r="BF838" s="189"/>
      <c r="BG838" s="189"/>
      <c r="BH838" s="189"/>
      <c r="BI838" s="189"/>
      <c r="BJ838" s="189"/>
      <c r="BK838" s="189"/>
      <c r="BL838" s="189"/>
      <c r="BM838" s="189"/>
      <c r="BN838" s="189"/>
      <c r="BO838" s="189"/>
      <c r="BP838" s="189"/>
      <c r="BQ838" s="189"/>
      <c r="BR838" s="189"/>
      <c r="BS838" s="189"/>
      <c r="BT838" s="189"/>
      <c r="BU838" s="189"/>
      <c r="BV838" s="189"/>
      <c r="BW838" s="189"/>
      <c r="BX838" s="189"/>
      <c r="BY838" s="189"/>
      <c r="BZ838" s="189"/>
      <c r="CA838" s="189"/>
      <c r="CB838" s="189"/>
      <c r="CC838" s="189"/>
      <c r="CD838" s="189"/>
      <c r="CE838" s="189"/>
      <c r="CF838" s="189"/>
      <c r="CG838" s="189"/>
      <c r="CH838" s="189"/>
      <c r="CI838" s="189"/>
      <c r="CJ838" s="189"/>
      <c r="CK838" s="189"/>
      <c r="CL838" s="189"/>
      <c r="CM838" s="189"/>
      <c r="CN838" s="189"/>
      <c r="CO838" s="189"/>
      <c r="CP838" s="189"/>
      <c r="CQ838" s="189"/>
      <c r="CR838" s="189"/>
      <c r="CS838" s="189"/>
      <c r="CT838" s="189"/>
      <c r="CU838" s="189"/>
      <c r="CV838" s="189"/>
      <c r="CW838" s="189"/>
      <c r="CX838" s="189"/>
      <c r="CY838" s="189"/>
      <c r="CZ838" s="189"/>
      <c r="DA838" s="189"/>
      <c r="DB838" s="189"/>
      <c r="DC838" s="189"/>
      <c r="DD838" s="189"/>
      <c r="DE838" s="189"/>
      <c r="DF838" s="189"/>
      <c r="DG838" s="189"/>
      <c r="DH838" s="189"/>
      <c r="DI838" s="189"/>
      <c r="DJ838" s="189"/>
      <c r="DK838" s="189"/>
      <c r="DL838" s="189"/>
      <c r="DM838" s="189"/>
      <c r="DN838" s="189"/>
      <c r="DO838" s="189"/>
      <c r="DP838" s="189"/>
      <c r="DQ838" s="189"/>
      <c r="DR838" s="189"/>
      <c r="DS838" s="189"/>
      <c r="DT838" s="189"/>
      <c r="DU838" s="189"/>
      <c r="DV838" s="189"/>
      <c r="DW838" s="189"/>
      <c r="DX838" s="189"/>
      <c r="DY838" s="189"/>
      <c r="DZ838" s="189"/>
      <c r="EA838" s="189"/>
      <c r="EB838" s="189"/>
      <c r="EC838" s="189"/>
      <c r="ED838" s="189"/>
      <c r="EE838" s="189"/>
      <c r="EF838" s="189"/>
      <c r="EG838" s="189"/>
      <c r="EH838" s="189"/>
      <c r="EI838" s="189"/>
      <c r="EJ838" s="189"/>
      <c r="EK838" s="189"/>
      <c r="EL838" s="189"/>
      <c r="EM838" s="189"/>
      <c r="EN838" s="189"/>
      <c r="EO838" s="189"/>
      <c r="EP838" s="189"/>
      <c r="EQ838" s="189"/>
      <c r="ER838" s="189"/>
      <c r="ES838" s="189"/>
      <c r="ET838" s="189"/>
      <c r="EU838" s="189"/>
      <c r="EV838" s="189"/>
      <c r="EW838" s="189"/>
      <c r="EX838" s="189"/>
      <c r="EY838" s="189"/>
      <c r="EZ838" s="189"/>
      <c r="FA838" s="189"/>
      <c r="FB838" s="189"/>
      <c r="FC838" s="189"/>
      <c r="FD838" s="189"/>
      <c r="FE838" s="189"/>
      <c r="FF838" s="189"/>
      <c r="FG838" s="189"/>
      <c r="FH838" s="189"/>
      <c r="FI838" s="189"/>
      <c r="FJ838" s="189"/>
      <c r="FK838" s="189"/>
      <c r="FL838" s="189"/>
      <c r="FM838" s="189"/>
      <c r="FN838" s="189"/>
      <c r="FO838" s="189"/>
      <c r="FP838" s="189"/>
      <c r="FQ838" s="189"/>
      <c r="FR838" s="189"/>
      <c r="FS838" s="189"/>
      <c r="FT838" s="189"/>
      <c r="FU838" s="189"/>
      <c r="FV838" s="189"/>
      <c r="FW838" s="189"/>
      <c r="FX838" s="189"/>
      <c r="FY838" s="189"/>
      <c r="FZ838" s="189"/>
      <c r="GA838" s="189"/>
      <c r="GB838" s="189"/>
      <c r="GC838" s="189"/>
      <c r="GD838" s="189"/>
      <c r="GE838" s="189"/>
      <c r="GF838" s="189"/>
      <c r="GG838" s="189"/>
      <c r="GH838" s="189"/>
      <c r="GI838" s="189"/>
      <c r="GJ838" s="189"/>
      <c r="GK838" s="189"/>
      <c r="GL838" s="189"/>
      <c r="GM838" s="189"/>
      <c r="GN838" s="189"/>
      <c r="GO838" s="189"/>
      <c r="GP838" s="189"/>
      <c r="GQ838" s="189"/>
      <c r="GR838" s="189"/>
      <c r="GS838" s="189"/>
      <c r="GT838" s="189"/>
      <c r="GU838" s="189"/>
      <c r="GV838" s="189"/>
      <c r="GW838" s="189"/>
      <c r="GX838" s="189"/>
      <c r="GY838" s="189"/>
      <c r="GZ838" s="189"/>
      <c r="HA838" s="189"/>
      <c r="HB838" s="189"/>
      <c r="HC838" s="189"/>
      <c r="HD838" s="189"/>
      <c r="HE838" s="189"/>
      <c r="HF838" s="189"/>
      <c r="HG838" s="189"/>
      <c r="HH838" s="189"/>
      <c r="HI838" s="189"/>
      <c r="HJ838" s="189"/>
      <c r="HK838" s="189"/>
      <c r="HL838" s="189"/>
      <c r="HM838" s="189"/>
      <c r="HN838" s="189"/>
      <c r="HO838" s="189"/>
      <c r="HP838" s="189"/>
      <c r="HQ838" s="189"/>
      <c r="HR838" s="189"/>
      <c r="HS838" s="189"/>
      <c r="HT838" s="189"/>
      <c r="HU838" s="189"/>
      <c r="HV838" s="189"/>
      <c r="HW838" s="189"/>
      <c r="HX838" s="189"/>
      <c r="HY838" s="189"/>
      <c r="HZ838" s="189"/>
      <c r="IA838" s="189"/>
      <c r="IB838" s="189"/>
      <c r="IC838" s="189"/>
      <c r="ID838" s="189"/>
      <c r="IE838" s="189"/>
      <c r="IF838" s="189"/>
      <c r="IG838" s="189"/>
      <c r="IH838" s="189"/>
      <c r="II838" s="189"/>
      <c r="IJ838" s="189"/>
      <c r="IK838" s="189"/>
      <c r="IL838" s="189"/>
    </row>
    <row r="839" spans="1:246" s="191" customFormat="1" ht="30.95" customHeight="1">
      <c r="A839" s="550" t="s">
        <v>1240</v>
      </c>
      <c r="B839" s="93" t="s">
        <v>81</v>
      </c>
      <c r="C839" s="118">
        <f>C840+C841+C847+C853</f>
        <v>267.41000000000003</v>
      </c>
      <c r="D839" s="118">
        <f>D840+D841+D847+D853</f>
        <v>99.324848000000003</v>
      </c>
      <c r="E839" s="118">
        <f>E840+E841+E847+E853</f>
        <v>351.88</v>
      </c>
      <c r="F839" s="118">
        <f>F840+F841+F847+F853</f>
        <v>718.61484800000005</v>
      </c>
      <c r="G839" s="118">
        <f>G840+G841+G847+G853</f>
        <v>126.971</v>
      </c>
      <c r="H839" s="93">
        <f t="shared" si="50"/>
        <v>845.58584800000006</v>
      </c>
      <c r="I839" s="210"/>
    </row>
    <row r="840" spans="1:246" s="191" customFormat="1" ht="30" customHeight="1">
      <c r="A840" s="550"/>
      <c r="B840" s="120" t="s">
        <v>253</v>
      </c>
      <c r="C840" s="118">
        <v>176.23</v>
      </c>
      <c r="D840" s="123">
        <v>62.524847999999999</v>
      </c>
      <c r="E840" s="123"/>
      <c r="F840" s="93">
        <f t="shared" ref="F840:F846" si="51">C840+D840+E840</f>
        <v>238.75484800000001</v>
      </c>
      <c r="G840" s="123"/>
      <c r="H840" s="93">
        <f t="shared" si="50"/>
        <v>238.75484800000001</v>
      </c>
      <c r="I840" s="211" t="s">
        <v>1241</v>
      </c>
    </row>
    <row r="841" spans="1:246" s="191" customFormat="1" ht="18.75" customHeight="1">
      <c r="A841" s="551" t="s">
        <v>1240</v>
      </c>
      <c r="B841" s="120" t="s">
        <v>783</v>
      </c>
      <c r="C841" s="118">
        <f>SUM(C842:C844)</f>
        <v>61.18</v>
      </c>
      <c r="D841" s="123"/>
      <c r="E841" s="123"/>
      <c r="F841" s="93">
        <f t="shared" si="51"/>
        <v>61.18</v>
      </c>
      <c r="G841" s="123"/>
      <c r="H841" s="93">
        <f t="shared" si="50"/>
        <v>61.18</v>
      </c>
      <c r="I841" s="210"/>
    </row>
    <row r="842" spans="1:246" s="191" customFormat="1" ht="30" customHeight="1">
      <c r="A842" s="552"/>
      <c r="B842" s="119" t="s">
        <v>256</v>
      </c>
      <c r="C842" s="118">
        <v>14.4</v>
      </c>
      <c r="D842" s="123"/>
      <c r="E842" s="123"/>
      <c r="F842" s="93">
        <f t="shared" si="51"/>
        <v>14.4</v>
      </c>
      <c r="G842" s="123"/>
      <c r="H842" s="93">
        <f t="shared" si="50"/>
        <v>14.4</v>
      </c>
      <c r="I842" s="210"/>
    </row>
    <row r="843" spans="1:246" s="191" customFormat="1" ht="30" customHeight="1">
      <c r="A843" s="552"/>
      <c r="B843" s="119" t="s">
        <v>257</v>
      </c>
      <c r="C843" s="118">
        <v>6.78</v>
      </c>
      <c r="D843" s="123"/>
      <c r="E843" s="123"/>
      <c r="F843" s="93">
        <f t="shared" si="51"/>
        <v>6.78</v>
      </c>
      <c r="G843" s="123"/>
      <c r="H843" s="93">
        <f t="shared" si="50"/>
        <v>6.78</v>
      </c>
      <c r="I843" s="210"/>
    </row>
    <row r="844" spans="1:246" s="191" customFormat="1" ht="30" customHeight="1">
      <c r="A844" s="552"/>
      <c r="B844" s="119" t="s">
        <v>784</v>
      </c>
      <c r="C844" s="122">
        <f>SUM(C845:C846)</f>
        <v>40</v>
      </c>
      <c r="D844" s="123"/>
      <c r="E844" s="123"/>
      <c r="F844" s="93">
        <f t="shared" si="51"/>
        <v>40</v>
      </c>
      <c r="G844" s="123"/>
      <c r="H844" s="93">
        <f t="shared" si="50"/>
        <v>40</v>
      </c>
      <c r="I844" s="210"/>
    </row>
    <row r="845" spans="1:246" s="191" customFormat="1" ht="30" customHeight="1">
      <c r="A845" s="552"/>
      <c r="B845" s="134" t="s">
        <v>1242</v>
      </c>
      <c r="C845" s="122">
        <v>30</v>
      </c>
      <c r="D845" s="123"/>
      <c r="E845" s="123"/>
      <c r="F845" s="93">
        <f t="shared" si="51"/>
        <v>30</v>
      </c>
      <c r="G845" s="123"/>
      <c r="H845" s="93">
        <f t="shared" si="50"/>
        <v>30</v>
      </c>
      <c r="I845" s="210"/>
    </row>
    <row r="846" spans="1:246" s="191" customFormat="1" ht="30" customHeight="1">
      <c r="A846" s="552"/>
      <c r="B846" s="120" t="s">
        <v>1243</v>
      </c>
      <c r="C846" s="118">
        <v>10</v>
      </c>
      <c r="D846" s="123"/>
      <c r="E846" s="123"/>
      <c r="F846" s="93">
        <f t="shared" si="51"/>
        <v>10</v>
      </c>
      <c r="G846" s="123"/>
      <c r="H846" s="93">
        <f t="shared" si="50"/>
        <v>10</v>
      </c>
      <c r="I846" s="210"/>
    </row>
    <row r="847" spans="1:246" s="191" customFormat="1" ht="30" customHeight="1">
      <c r="A847" s="552"/>
      <c r="B847" s="119" t="s">
        <v>258</v>
      </c>
      <c r="C847" s="118">
        <f>SUM(C848:C852)</f>
        <v>30</v>
      </c>
      <c r="D847" s="118">
        <f>SUM(D848:D852)</f>
        <v>36.799999999999997</v>
      </c>
      <c r="E847" s="118">
        <f>SUM(E848:E852)</f>
        <v>0</v>
      </c>
      <c r="F847" s="118">
        <f>SUM(F848:F852)</f>
        <v>66.8</v>
      </c>
      <c r="G847" s="118">
        <f>SUM(G848:G852)</f>
        <v>126.971</v>
      </c>
      <c r="H847" s="93">
        <f t="shared" si="50"/>
        <v>193.77099999999999</v>
      </c>
      <c r="I847" s="210"/>
    </row>
    <row r="848" spans="1:246" s="191" customFormat="1" ht="30" customHeight="1">
      <c r="A848" s="552"/>
      <c r="B848" s="120" t="s">
        <v>1244</v>
      </c>
      <c r="C848" s="118">
        <v>30</v>
      </c>
      <c r="D848" s="123"/>
      <c r="E848" s="123"/>
      <c r="F848" s="93">
        <f t="shared" ref="F848:F877" si="52">C848+D848+E848</f>
        <v>30</v>
      </c>
      <c r="G848" s="123"/>
      <c r="H848" s="93">
        <f t="shared" si="50"/>
        <v>30</v>
      </c>
      <c r="I848" s="210"/>
    </row>
    <row r="849" spans="1:246" s="191" customFormat="1" ht="30" customHeight="1">
      <c r="A849" s="552"/>
      <c r="B849" s="120" t="s">
        <v>346</v>
      </c>
      <c r="C849" s="118"/>
      <c r="D849" s="123">
        <v>36.799999999999997</v>
      </c>
      <c r="E849" s="123"/>
      <c r="F849" s="93">
        <f t="shared" si="52"/>
        <v>36.799999999999997</v>
      </c>
      <c r="G849" s="123"/>
      <c r="H849" s="93">
        <f t="shared" si="50"/>
        <v>36.799999999999997</v>
      </c>
      <c r="I849" s="211" t="s">
        <v>842</v>
      </c>
    </row>
    <row r="850" spans="1:246" s="191" customFormat="1" ht="30" customHeight="1">
      <c r="A850" s="552"/>
      <c r="B850" s="120" t="s">
        <v>810</v>
      </c>
      <c r="C850" s="118"/>
      <c r="D850" s="123"/>
      <c r="E850" s="123"/>
      <c r="F850" s="93">
        <f t="shared" si="52"/>
        <v>0</v>
      </c>
      <c r="G850" s="123">
        <v>10.8</v>
      </c>
      <c r="H850" s="93">
        <f t="shared" si="50"/>
        <v>10.8</v>
      </c>
      <c r="I850" s="211" t="s">
        <v>796</v>
      </c>
    </row>
    <row r="851" spans="1:246" s="191" customFormat="1" ht="30" customHeight="1">
      <c r="A851" s="553"/>
      <c r="B851" s="120" t="s">
        <v>308</v>
      </c>
      <c r="C851" s="118"/>
      <c r="D851" s="123"/>
      <c r="E851" s="123"/>
      <c r="F851" s="93">
        <f t="shared" si="52"/>
        <v>0</v>
      </c>
      <c r="G851" s="123">
        <v>85.251000000000005</v>
      </c>
      <c r="H851" s="93">
        <f t="shared" si="50"/>
        <v>85.251000000000005</v>
      </c>
      <c r="I851" s="211" t="s">
        <v>1245</v>
      </c>
      <c r="J851" s="189"/>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c r="BD851" s="189"/>
      <c r="BE851" s="189"/>
      <c r="BF851" s="189"/>
      <c r="BG851" s="189"/>
      <c r="BH851" s="189"/>
      <c r="BI851" s="189"/>
      <c r="BJ851" s="189"/>
      <c r="BK851" s="189"/>
      <c r="BL851" s="189"/>
      <c r="BM851" s="189"/>
      <c r="BN851" s="189"/>
      <c r="BO851" s="189"/>
      <c r="BP851" s="189"/>
      <c r="BQ851" s="189"/>
      <c r="BR851" s="189"/>
      <c r="BS851" s="189"/>
      <c r="BT851" s="189"/>
      <c r="BU851" s="189"/>
      <c r="BV851" s="189"/>
      <c r="BW851" s="189"/>
      <c r="BX851" s="189"/>
      <c r="BY851" s="189"/>
      <c r="BZ851" s="189"/>
      <c r="CA851" s="189"/>
      <c r="CB851" s="189"/>
      <c r="CC851" s="189"/>
      <c r="CD851" s="189"/>
      <c r="CE851" s="189"/>
      <c r="CF851" s="189"/>
      <c r="CG851" s="189"/>
      <c r="CH851" s="189"/>
      <c r="CI851" s="189"/>
      <c r="CJ851" s="189"/>
      <c r="CK851" s="189"/>
      <c r="CL851" s="189"/>
      <c r="CM851" s="189"/>
      <c r="CN851" s="189"/>
      <c r="CO851" s="189"/>
      <c r="CP851" s="189"/>
      <c r="CQ851" s="189"/>
      <c r="CR851" s="189"/>
      <c r="CS851" s="189"/>
      <c r="CT851" s="189"/>
      <c r="CU851" s="189"/>
      <c r="CV851" s="189"/>
      <c r="CW851" s="189"/>
      <c r="CX851" s="189"/>
      <c r="CY851" s="189"/>
      <c r="CZ851" s="189"/>
      <c r="DA851" s="189"/>
      <c r="DB851" s="189"/>
      <c r="DC851" s="189"/>
      <c r="DD851" s="189"/>
      <c r="DE851" s="189"/>
      <c r="DF851" s="189"/>
      <c r="DG851" s="189"/>
      <c r="DH851" s="189"/>
      <c r="DI851" s="189"/>
      <c r="DJ851" s="189"/>
      <c r="DK851" s="189"/>
      <c r="DL851" s="189"/>
      <c r="DM851" s="189"/>
      <c r="DN851" s="189"/>
      <c r="DO851" s="189"/>
      <c r="DP851" s="189"/>
      <c r="DQ851" s="189"/>
      <c r="DR851" s="189"/>
      <c r="DS851" s="189"/>
      <c r="DT851" s="189"/>
      <c r="DU851" s="189"/>
      <c r="DV851" s="189"/>
      <c r="DW851" s="189"/>
      <c r="DX851" s="189"/>
      <c r="DY851" s="189"/>
      <c r="DZ851" s="189"/>
      <c r="EA851" s="189"/>
      <c r="EB851" s="189"/>
      <c r="EC851" s="189"/>
      <c r="ED851" s="189"/>
      <c r="EE851" s="189"/>
      <c r="EF851" s="189"/>
      <c r="EG851" s="189"/>
      <c r="EH851" s="189"/>
      <c r="EI851" s="189"/>
      <c r="EJ851" s="189"/>
      <c r="EK851" s="189"/>
      <c r="EL851" s="189"/>
      <c r="EM851" s="189"/>
      <c r="EN851" s="189"/>
      <c r="EO851" s="189"/>
      <c r="EP851" s="189"/>
      <c r="EQ851" s="189"/>
      <c r="ER851" s="189"/>
      <c r="ES851" s="189"/>
      <c r="ET851" s="189"/>
      <c r="EU851" s="189"/>
      <c r="EV851" s="189"/>
      <c r="EW851" s="189"/>
      <c r="EX851" s="189"/>
      <c r="EY851" s="189"/>
      <c r="EZ851" s="189"/>
      <c r="FA851" s="189"/>
      <c r="FB851" s="189"/>
      <c r="FC851" s="189"/>
      <c r="FD851" s="189"/>
      <c r="FE851" s="189"/>
      <c r="FF851" s="189"/>
      <c r="FG851" s="189"/>
      <c r="FH851" s="189"/>
      <c r="FI851" s="189"/>
      <c r="FJ851" s="189"/>
      <c r="FK851" s="189"/>
      <c r="FL851" s="189"/>
      <c r="FM851" s="189"/>
      <c r="FN851" s="189"/>
      <c r="FO851" s="189"/>
      <c r="FP851" s="189"/>
      <c r="FQ851" s="189"/>
      <c r="FR851" s="189"/>
      <c r="FS851" s="189"/>
      <c r="FT851" s="189"/>
      <c r="FU851" s="189"/>
      <c r="FV851" s="189"/>
      <c r="FW851" s="189"/>
      <c r="FX851" s="189"/>
      <c r="FY851" s="189"/>
      <c r="FZ851" s="189"/>
      <c r="GA851" s="189"/>
      <c r="GB851" s="189"/>
      <c r="GC851" s="189"/>
      <c r="GD851" s="189"/>
      <c r="GE851" s="189"/>
      <c r="GF851" s="189"/>
      <c r="GG851" s="189"/>
      <c r="GH851" s="189"/>
      <c r="GI851" s="189"/>
      <c r="GJ851" s="189"/>
      <c r="GK851" s="189"/>
      <c r="GL851" s="189"/>
      <c r="GM851" s="189"/>
      <c r="GN851" s="189"/>
      <c r="GO851" s="189"/>
      <c r="GP851" s="189"/>
      <c r="GQ851" s="189"/>
      <c r="GR851" s="189"/>
      <c r="GS851" s="189"/>
      <c r="GT851" s="189"/>
      <c r="GU851" s="189"/>
      <c r="GV851" s="189"/>
      <c r="GW851" s="189"/>
      <c r="GX851" s="189"/>
      <c r="GY851" s="189"/>
      <c r="GZ851" s="189"/>
      <c r="HA851" s="189"/>
      <c r="HB851" s="189"/>
      <c r="HC851" s="189"/>
      <c r="HD851" s="189"/>
      <c r="HE851" s="189"/>
      <c r="HF851" s="189"/>
      <c r="HG851" s="189"/>
      <c r="HH851" s="189"/>
      <c r="HI851" s="189"/>
      <c r="HJ851" s="189"/>
      <c r="HK851" s="189"/>
      <c r="HL851" s="189"/>
      <c r="HM851" s="189"/>
      <c r="HN851" s="189"/>
      <c r="HO851" s="189"/>
      <c r="HP851" s="189"/>
      <c r="HQ851" s="189"/>
      <c r="HR851" s="189"/>
      <c r="HS851" s="189"/>
      <c r="HT851" s="189"/>
      <c r="HU851" s="189"/>
      <c r="HV851" s="189"/>
      <c r="HW851" s="189"/>
      <c r="HX851" s="189"/>
      <c r="HY851" s="189"/>
      <c r="HZ851" s="189"/>
      <c r="IA851" s="189"/>
      <c r="IB851" s="189"/>
      <c r="IC851" s="189"/>
      <c r="ID851" s="189"/>
      <c r="IE851" s="189"/>
      <c r="IF851" s="189"/>
      <c r="IG851" s="189"/>
      <c r="IH851" s="189"/>
      <c r="II851" s="189"/>
      <c r="IJ851" s="189"/>
      <c r="IK851" s="189"/>
      <c r="IL851" s="189"/>
    </row>
    <row r="852" spans="1:246" s="191" customFormat="1" ht="30" customHeight="1">
      <c r="A852" s="553"/>
      <c r="B852" s="120" t="s">
        <v>1027</v>
      </c>
      <c r="C852" s="118"/>
      <c r="D852" s="123"/>
      <c r="E852" s="123"/>
      <c r="F852" s="93">
        <f t="shared" si="52"/>
        <v>0</v>
      </c>
      <c r="G852" s="123">
        <v>30.92</v>
      </c>
      <c r="H852" s="93">
        <f t="shared" si="50"/>
        <v>30.92</v>
      </c>
      <c r="I852" s="211" t="s">
        <v>1246</v>
      </c>
      <c r="J852" s="189"/>
      <c r="K852" s="189"/>
      <c r="L852" s="189"/>
      <c r="M852" s="189"/>
      <c r="N852" s="189"/>
      <c r="O852" s="189"/>
      <c r="P852" s="189"/>
      <c r="Q852" s="189"/>
      <c r="R852" s="189"/>
      <c r="S852" s="189"/>
      <c r="T852" s="189"/>
      <c r="U852" s="189"/>
      <c r="V852" s="189"/>
      <c r="W852" s="189"/>
      <c r="X852" s="189"/>
      <c r="Y852" s="189"/>
      <c r="Z852" s="189"/>
      <c r="AA852" s="189"/>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c r="BD852" s="189"/>
      <c r="BE852" s="189"/>
      <c r="BF852" s="189"/>
      <c r="BG852" s="189"/>
      <c r="BH852" s="189"/>
      <c r="BI852" s="189"/>
      <c r="BJ852" s="189"/>
      <c r="BK852" s="189"/>
      <c r="BL852" s="189"/>
      <c r="BM852" s="189"/>
      <c r="BN852" s="189"/>
      <c r="BO852" s="189"/>
      <c r="BP852" s="189"/>
      <c r="BQ852" s="189"/>
      <c r="BR852" s="189"/>
      <c r="BS852" s="189"/>
      <c r="BT852" s="189"/>
      <c r="BU852" s="189"/>
      <c r="BV852" s="189"/>
      <c r="BW852" s="189"/>
      <c r="BX852" s="189"/>
      <c r="BY852" s="189"/>
      <c r="BZ852" s="189"/>
      <c r="CA852" s="189"/>
      <c r="CB852" s="189"/>
      <c r="CC852" s="189"/>
      <c r="CD852" s="189"/>
      <c r="CE852" s="189"/>
      <c r="CF852" s="189"/>
      <c r="CG852" s="189"/>
      <c r="CH852" s="189"/>
      <c r="CI852" s="189"/>
      <c r="CJ852" s="189"/>
      <c r="CK852" s="189"/>
      <c r="CL852" s="189"/>
      <c r="CM852" s="189"/>
      <c r="CN852" s="189"/>
      <c r="CO852" s="189"/>
      <c r="CP852" s="189"/>
      <c r="CQ852" s="189"/>
      <c r="CR852" s="189"/>
      <c r="CS852" s="189"/>
      <c r="CT852" s="189"/>
      <c r="CU852" s="189"/>
      <c r="CV852" s="189"/>
      <c r="CW852" s="189"/>
      <c r="CX852" s="189"/>
      <c r="CY852" s="189"/>
      <c r="CZ852" s="189"/>
      <c r="DA852" s="189"/>
      <c r="DB852" s="189"/>
      <c r="DC852" s="189"/>
      <c r="DD852" s="189"/>
      <c r="DE852" s="189"/>
      <c r="DF852" s="189"/>
      <c r="DG852" s="189"/>
      <c r="DH852" s="189"/>
      <c r="DI852" s="189"/>
      <c r="DJ852" s="189"/>
      <c r="DK852" s="189"/>
      <c r="DL852" s="189"/>
      <c r="DM852" s="189"/>
      <c r="DN852" s="189"/>
      <c r="DO852" s="189"/>
      <c r="DP852" s="189"/>
      <c r="DQ852" s="189"/>
      <c r="DR852" s="189"/>
      <c r="DS852" s="189"/>
      <c r="DT852" s="189"/>
      <c r="DU852" s="189"/>
      <c r="DV852" s="189"/>
      <c r="DW852" s="189"/>
      <c r="DX852" s="189"/>
      <c r="DY852" s="189"/>
      <c r="DZ852" s="189"/>
      <c r="EA852" s="189"/>
      <c r="EB852" s="189"/>
      <c r="EC852" s="189"/>
      <c r="ED852" s="189"/>
      <c r="EE852" s="189"/>
      <c r="EF852" s="189"/>
      <c r="EG852" s="189"/>
      <c r="EH852" s="189"/>
      <c r="EI852" s="189"/>
      <c r="EJ852" s="189"/>
      <c r="EK852" s="189"/>
      <c r="EL852" s="189"/>
      <c r="EM852" s="189"/>
      <c r="EN852" s="189"/>
      <c r="EO852" s="189"/>
      <c r="EP852" s="189"/>
      <c r="EQ852" s="189"/>
      <c r="ER852" s="189"/>
      <c r="ES852" s="189"/>
      <c r="ET852" s="189"/>
      <c r="EU852" s="189"/>
      <c r="EV852" s="189"/>
      <c r="EW852" s="189"/>
      <c r="EX852" s="189"/>
      <c r="EY852" s="189"/>
      <c r="EZ852" s="189"/>
      <c r="FA852" s="189"/>
      <c r="FB852" s="189"/>
      <c r="FC852" s="189"/>
      <c r="FD852" s="189"/>
      <c r="FE852" s="189"/>
      <c r="FF852" s="189"/>
      <c r="FG852" s="189"/>
      <c r="FH852" s="189"/>
      <c r="FI852" s="189"/>
      <c r="FJ852" s="189"/>
      <c r="FK852" s="189"/>
      <c r="FL852" s="189"/>
      <c r="FM852" s="189"/>
      <c r="FN852" s="189"/>
      <c r="FO852" s="189"/>
      <c r="FP852" s="189"/>
      <c r="FQ852" s="189"/>
      <c r="FR852" s="189"/>
      <c r="FS852" s="189"/>
      <c r="FT852" s="189"/>
      <c r="FU852" s="189"/>
      <c r="FV852" s="189"/>
      <c r="FW852" s="189"/>
      <c r="FX852" s="189"/>
      <c r="FY852" s="189"/>
      <c r="FZ852" s="189"/>
      <c r="GA852" s="189"/>
      <c r="GB852" s="189"/>
      <c r="GC852" s="189"/>
      <c r="GD852" s="189"/>
      <c r="GE852" s="189"/>
      <c r="GF852" s="189"/>
      <c r="GG852" s="189"/>
      <c r="GH852" s="189"/>
      <c r="GI852" s="189"/>
      <c r="GJ852" s="189"/>
      <c r="GK852" s="189"/>
      <c r="GL852" s="189"/>
      <c r="GM852" s="189"/>
      <c r="GN852" s="189"/>
      <c r="GO852" s="189"/>
      <c r="GP852" s="189"/>
      <c r="GQ852" s="189"/>
      <c r="GR852" s="189"/>
      <c r="GS852" s="189"/>
      <c r="GT852" s="189"/>
      <c r="GU852" s="189"/>
      <c r="GV852" s="189"/>
      <c r="GW852" s="189"/>
      <c r="GX852" s="189"/>
      <c r="GY852" s="189"/>
      <c r="GZ852" s="189"/>
      <c r="HA852" s="189"/>
      <c r="HB852" s="189"/>
      <c r="HC852" s="189"/>
      <c r="HD852" s="189"/>
      <c r="HE852" s="189"/>
      <c r="HF852" s="189"/>
      <c r="HG852" s="189"/>
      <c r="HH852" s="189"/>
      <c r="HI852" s="189"/>
      <c r="HJ852" s="189"/>
      <c r="HK852" s="189"/>
      <c r="HL852" s="189"/>
      <c r="HM852" s="189"/>
      <c r="HN852" s="189"/>
      <c r="HO852" s="189"/>
      <c r="HP852" s="189"/>
      <c r="HQ852" s="189"/>
      <c r="HR852" s="189"/>
      <c r="HS852" s="189"/>
      <c r="HT852" s="189"/>
      <c r="HU852" s="189"/>
      <c r="HV852" s="189"/>
      <c r="HW852" s="189"/>
      <c r="HX852" s="189"/>
      <c r="HY852" s="189"/>
      <c r="HZ852" s="189"/>
      <c r="IA852" s="189"/>
      <c r="IB852" s="189"/>
      <c r="IC852" s="189"/>
      <c r="ID852" s="189"/>
      <c r="IE852" s="189"/>
      <c r="IF852" s="189"/>
      <c r="IG852" s="189"/>
      <c r="IH852" s="189"/>
      <c r="II852" s="189"/>
      <c r="IJ852" s="189"/>
      <c r="IK852" s="189"/>
      <c r="IL852" s="189"/>
    </row>
    <row r="853" spans="1:246" s="191" customFormat="1" ht="30" customHeight="1">
      <c r="A853" s="555"/>
      <c r="B853" s="119" t="s">
        <v>317</v>
      </c>
      <c r="C853" s="118"/>
      <c r="D853" s="123"/>
      <c r="E853" s="123">
        <v>351.88</v>
      </c>
      <c r="F853" s="93">
        <f t="shared" si="52"/>
        <v>351.88</v>
      </c>
      <c r="G853" s="123"/>
      <c r="H853" s="93">
        <f t="shared" si="50"/>
        <v>351.88</v>
      </c>
      <c r="I853" s="211" t="s">
        <v>1247</v>
      </c>
    </row>
    <row r="854" spans="1:246" s="191" customFormat="1" ht="30" customHeight="1">
      <c r="A854" s="551" t="s">
        <v>151</v>
      </c>
      <c r="B854" s="93" t="s">
        <v>81</v>
      </c>
      <c r="C854" s="118">
        <f>C855+C856+C861</f>
        <v>194.72</v>
      </c>
      <c r="D854" s="118">
        <f>D855+D856+D861</f>
        <v>64.420813999999993</v>
      </c>
      <c r="E854" s="118">
        <f>E855+E856+E861</f>
        <v>0</v>
      </c>
      <c r="F854" s="93">
        <f t="shared" si="52"/>
        <v>259.14081399999998</v>
      </c>
      <c r="G854" s="118">
        <f>G855+G856+G861</f>
        <v>3.26</v>
      </c>
      <c r="H854" s="93">
        <f t="shared" si="50"/>
        <v>262.40081400000003</v>
      </c>
      <c r="I854" s="210"/>
    </row>
    <row r="855" spans="1:246" s="191" customFormat="1" ht="30" customHeight="1">
      <c r="A855" s="552"/>
      <c r="B855" s="120" t="s">
        <v>253</v>
      </c>
      <c r="C855" s="118">
        <v>102.9</v>
      </c>
      <c r="D855" s="123">
        <v>31.520814000000001</v>
      </c>
      <c r="E855" s="123"/>
      <c r="F855" s="93">
        <f t="shared" si="52"/>
        <v>134.42081400000001</v>
      </c>
      <c r="G855" s="123"/>
      <c r="H855" s="93">
        <f t="shared" si="50"/>
        <v>134.42081400000001</v>
      </c>
      <c r="I855" s="211" t="s">
        <v>1248</v>
      </c>
    </row>
    <row r="856" spans="1:246" s="191" customFormat="1" ht="18.75" customHeight="1">
      <c r="A856" s="552"/>
      <c r="B856" s="120" t="s">
        <v>783</v>
      </c>
      <c r="C856" s="118">
        <f>SUM(C857:C859)</f>
        <v>31.82</v>
      </c>
      <c r="D856" s="123"/>
      <c r="E856" s="123"/>
      <c r="F856" s="93">
        <f t="shared" si="52"/>
        <v>31.82</v>
      </c>
      <c r="G856" s="123"/>
      <c r="H856" s="93">
        <f t="shared" si="50"/>
        <v>31.82</v>
      </c>
      <c r="I856" s="210"/>
    </row>
    <row r="857" spans="1:246" s="191" customFormat="1" ht="30" customHeight="1">
      <c r="A857" s="552"/>
      <c r="B857" s="119" t="s">
        <v>256</v>
      </c>
      <c r="C857" s="118">
        <v>6.6</v>
      </c>
      <c r="D857" s="123"/>
      <c r="E857" s="123"/>
      <c r="F857" s="93">
        <f t="shared" si="52"/>
        <v>6.6</v>
      </c>
      <c r="G857" s="123"/>
      <c r="H857" s="93">
        <f t="shared" si="50"/>
        <v>6.6</v>
      </c>
      <c r="I857" s="210"/>
    </row>
    <row r="858" spans="1:246" s="191" customFormat="1" ht="30" customHeight="1">
      <c r="A858" s="552"/>
      <c r="B858" s="119" t="s">
        <v>257</v>
      </c>
      <c r="C858" s="118">
        <v>5.22</v>
      </c>
      <c r="D858" s="123"/>
      <c r="E858" s="123"/>
      <c r="F858" s="93">
        <f t="shared" si="52"/>
        <v>5.22</v>
      </c>
      <c r="G858" s="123"/>
      <c r="H858" s="93">
        <f t="shared" si="50"/>
        <v>5.22</v>
      </c>
      <c r="I858" s="210"/>
    </row>
    <row r="859" spans="1:246" s="191" customFormat="1" ht="30" customHeight="1">
      <c r="A859" s="552"/>
      <c r="B859" s="119" t="s">
        <v>784</v>
      </c>
      <c r="C859" s="123">
        <v>20</v>
      </c>
      <c r="D859" s="123"/>
      <c r="E859" s="123"/>
      <c r="F859" s="93">
        <f t="shared" si="52"/>
        <v>20</v>
      </c>
      <c r="G859" s="123"/>
      <c r="H859" s="93">
        <f t="shared" si="50"/>
        <v>20</v>
      </c>
      <c r="I859" s="210"/>
    </row>
    <row r="860" spans="1:246" s="191" customFormat="1" ht="30" customHeight="1">
      <c r="A860" s="552"/>
      <c r="B860" s="134" t="s">
        <v>1249</v>
      </c>
      <c r="C860" s="238">
        <v>20</v>
      </c>
      <c r="D860" s="123"/>
      <c r="E860" s="123"/>
      <c r="F860" s="93">
        <f t="shared" si="52"/>
        <v>20</v>
      </c>
      <c r="G860" s="123"/>
      <c r="H860" s="93">
        <f t="shared" si="50"/>
        <v>20</v>
      </c>
      <c r="I860" s="210"/>
    </row>
    <row r="861" spans="1:246" s="191" customFormat="1" ht="30" customHeight="1">
      <c r="A861" s="552"/>
      <c r="B861" s="119" t="s">
        <v>258</v>
      </c>
      <c r="C861" s="123">
        <f>SUM(C862:C864)</f>
        <v>60</v>
      </c>
      <c r="D861" s="123">
        <f>SUM(D862:D864)</f>
        <v>32.9</v>
      </c>
      <c r="E861" s="123">
        <f>SUM(E862:E864)</f>
        <v>0</v>
      </c>
      <c r="F861" s="93">
        <f t="shared" si="52"/>
        <v>92.9</v>
      </c>
      <c r="G861" s="123">
        <f>SUM(G862:G864)</f>
        <v>3.26</v>
      </c>
      <c r="H861" s="93">
        <f t="shared" si="50"/>
        <v>96.16</v>
      </c>
      <c r="I861" s="210"/>
    </row>
    <row r="862" spans="1:246" s="191" customFormat="1" ht="30" customHeight="1">
      <c r="A862" s="552"/>
      <c r="B862" s="119" t="s">
        <v>1250</v>
      </c>
      <c r="C862" s="123">
        <v>60</v>
      </c>
      <c r="D862" s="123"/>
      <c r="E862" s="123"/>
      <c r="F862" s="93">
        <f t="shared" si="52"/>
        <v>60</v>
      </c>
      <c r="G862" s="123"/>
      <c r="H862" s="93">
        <f t="shared" si="50"/>
        <v>60</v>
      </c>
      <c r="I862" s="210"/>
    </row>
    <row r="863" spans="1:246" s="191" customFormat="1" ht="30" customHeight="1">
      <c r="A863" s="552"/>
      <c r="B863" s="120" t="s">
        <v>346</v>
      </c>
      <c r="C863" s="123"/>
      <c r="D863" s="123">
        <v>32.9</v>
      </c>
      <c r="E863" s="123"/>
      <c r="F863" s="93">
        <f t="shared" si="52"/>
        <v>32.9</v>
      </c>
      <c r="G863" s="123"/>
      <c r="H863" s="93">
        <f t="shared" si="50"/>
        <v>32.9</v>
      </c>
      <c r="I863" s="211" t="s">
        <v>842</v>
      </c>
    </row>
    <row r="864" spans="1:246" s="191" customFormat="1" ht="30" customHeight="1">
      <c r="A864" s="555"/>
      <c r="B864" s="120" t="s">
        <v>810</v>
      </c>
      <c r="C864" s="123"/>
      <c r="D864" s="123"/>
      <c r="E864" s="123"/>
      <c r="F864" s="93">
        <f t="shared" si="52"/>
        <v>0</v>
      </c>
      <c r="G864" s="123">
        <v>3.26</v>
      </c>
      <c r="H864" s="93">
        <f t="shared" si="50"/>
        <v>3.26</v>
      </c>
      <c r="I864" s="211" t="s">
        <v>796</v>
      </c>
    </row>
    <row r="865" spans="1:246" s="191" customFormat="1" ht="30.95" customHeight="1">
      <c r="A865" s="550" t="s">
        <v>1251</v>
      </c>
      <c r="B865" s="93" t="s">
        <v>81</v>
      </c>
      <c r="C865" s="118">
        <f>C866+C867+C872</f>
        <v>3983.61</v>
      </c>
      <c r="D865" s="118">
        <f>D866+D867+D872</f>
        <v>-3464.7147570000002</v>
      </c>
      <c r="E865" s="118">
        <f>E866+E867+E872</f>
        <v>1470</v>
      </c>
      <c r="F865" s="93">
        <f t="shared" si="52"/>
        <v>1988.8952429999999</v>
      </c>
      <c r="G865" s="118">
        <f>G866+G867+G872</f>
        <v>857.4</v>
      </c>
      <c r="H865" s="93">
        <f t="shared" si="50"/>
        <v>2846.295243</v>
      </c>
      <c r="I865" s="210"/>
    </row>
    <row r="866" spans="1:246" s="191" customFormat="1" ht="39" customHeight="1">
      <c r="A866" s="550"/>
      <c r="B866" s="120" t="s">
        <v>253</v>
      </c>
      <c r="C866" s="123">
        <v>159.13</v>
      </c>
      <c r="D866" s="123">
        <v>58.045242999999999</v>
      </c>
      <c r="E866" s="123"/>
      <c r="F866" s="93">
        <f t="shared" si="52"/>
        <v>217.17524299999999</v>
      </c>
      <c r="G866" s="123"/>
      <c r="H866" s="93">
        <f t="shared" si="50"/>
        <v>217.17524299999999</v>
      </c>
      <c r="I866" s="211" t="s">
        <v>1252</v>
      </c>
    </row>
    <row r="867" spans="1:246" s="191" customFormat="1" ht="18.75" customHeight="1">
      <c r="A867" s="550"/>
      <c r="B867" s="120" t="s">
        <v>783</v>
      </c>
      <c r="C867" s="118">
        <f>SUM(C868:C870)</f>
        <v>224.48</v>
      </c>
      <c r="D867" s="123"/>
      <c r="E867" s="123"/>
      <c r="F867" s="93">
        <f t="shared" si="52"/>
        <v>224.48</v>
      </c>
      <c r="G867" s="123"/>
      <c r="H867" s="93">
        <f t="shared" si="50"/>
        <v>224.48</v>
      </c>
      <c r="I867" s="210"/>
    </row>
    <row r="868" spans="1:246" s="191" customFormat="1" ht="36" customHeight="1">
      <c r="A868" s="550"/>
      <c r="B868" s="119" t="s">
        <v>256</v>
      </c>
      <c r="C868" s="123">
        <v>10.8</v>
      </c>
      <c r="D868" s="123"/>
      <c r="E868" s="123"/>
      <c r="F868" s="93">
        <f t="shared" si="52"/>
        <v>10.8</v>
      </c>
      <c r="G868" s="123"/>
      <c r="H868" s="93">
        <f t="shared" si="50"/>
        <v>10.8</v>
      </c>
      <c r="I868" s="210"/>
    </row>
    <row r="869" spans="1:246" s="191" customFormat="1" ht="36" customHeight="1">
      <c r="A869" s="550"/>
      <c r="B869" s="119" t="s">
        <v>257</v>
      </c>
      <c r="C869" s="123">
        <v>13.68</v>
      </c>
      <c r="D869" s="123"/>
      <c r="E869" s="123"/>
      <c r="F869" s="93">
        <f t="shared" si="52"/>
        <v>13.68</v>
      </c>
      <c r="G869" s="123"/>
      <c r="H869" s="93">
        <f t="shared" si="50"/>
        <v>13.68</v>
      </c>
      <c r="I869" s="210"/>
    </row>
    <row r="870" spans="1:246" s="191" customFormat="1" ht="36" customHeight="1">
      <c r="A870" s="550"/>
      <c r="B870" s="119" t="s">
        <v>784</v>
      </c>
      <c r="C870" s="123">
        <v>200</v>
      </c>
      <c r="D870" s="123"/>
      <c r="E870" s="123"/>
      <c r="F870" s="93">
        <f t="shared" si="52"/>
        <v>200</v>
      </c>
      <c r="G870" s="123"/>
      <c r="H870" s="93">
        <f t="shared" si="50"/>
        <v>200</v>
      </c>
      <c r="I870" s="210"/>
    </row>
    <row r="871" spans="1:246" s="191" customFormat="1" ht="36" customHeight="1">
      <c r="A871" s="550"/>
      <c r="B871" s="134" t="s">
        <v>1253</v>
      </c>
      <c r="C871" s="122">
        <v>200</v>
      </c>
      <c r="D871" s="123"/>
      <c r="E871" s="123"/>
      <c r="F871" s="93">
        <f t="shared" si="52"/>
        <v>200</v>
      </c>
      <c r="G871" s="123"/>
      <c r="H871" s="93">
        <f t="shared" si="50"/>
        <v>200</v>
      </c>
      <c r="I871" s="210"/>
    </row>
    <row r="872" spans="1:246" s="191" customFormat="1" ht="36" customHeight="1">
      <c r="A872" s="550"/>
      <c r="B872" s="119" t="s">
        <v>258</v>
      </c>
      <c r="C872" s="118">
        <f>SUM(C873:C877)</f>
        <v>3600</v>
      </c>
      <c r="D872" s="118">
        <f>SUM(D873:D877)</f>
        <v>-3522.76</v>
      </c>
      <c r="E872" s="118">
        <f>SUM(E873:E877)</f>
        <v>1470</v>
      </c>
      <c r="F872" s="93">
        <f t="shared" si="52"/>
        <v>1547.24</v>
      </c>
      <c r="G872" s="118">
        <f>SUM(G873:G877)</f>
        <v>857.4</v>
      </c>
      <c r="H872" s="93">
        <f t="shared" si="50"/>
        <v>2404.64</v>
      </c>
      <c r="I872" s="210"/>
    </row>
    <row r="873" spans="1:246" s="194" customFormat="1" ht="36" customHeight="1">
      <c r="A873" s="550"/>
      <c r="B873" s="119" t="s">
        <v>1254</v>
      </c>
      <c r="C873" s="123">
        <v>3600</v>
      </c>
      <c r="D873" s="123">
        <v>-3600</v>
      </c>
      <c r="E873" s="123"/>
      <c r="F873" s="93">
        <f t="shared" si="52"/>
        <v>0</v>
      </c>
      <c r="G873" s="123"/>
      <c r="H873" s="93">
        <f t="shared" si="50"/>
        <v>0</v>
      </c>
      <c r="I873" s="211" t="s">
        <v>1255</v>
      </c>
      <c r="J873" s="191"/>
      <c r="K873" s="191"/>
      <c r="L873" s="191"/>
      <c r="M873" s="191"/>
      <c r="N873" s="191"/>
      <c r="O873" s="191"/>
      <c r="P873" s="191"/>
      <c r="Q873" s="191"/>
      <c r="R873" s="191"/>
      <c r="S873" s="191"/>
      <c r="T873" s="191"/>
      <c r="U873" s="191"/>
      <c r="V873" s="191"/>
      <c r="W873" s="191"/>
      <c r="X873" s="191"/>
      <c r="Y873" s="191"/>
      <c r="Z873" s="191"/>
      <c r="AA873" s="191"/>
      <c r="AB873" s="191"/>
      <c r="AC873" s="191"/>
      <c r="AD873" s="191"/>
      <c r="AE873" s="191"/>
      <c r="AF873" s="191"/>
      <c r="AG873" s="191"/>
      <c r="AH873" s="191"/>
      <c r="AI873" s="191"/>
      <c r="AJ873" s="191"/>
      <c r="AK873" s="191"/>
      <c r="AL873" s="191"/>
      <c r="AM873" s="191"/>
      <c r="AN873" s="191"/>
      <c r="AO873" s="191"/>
      <c r="AP873" s="191"/>
      <c r="AQ873" s="191"/>
      <c r="AR873" s="191"/>
      <c r="AS873" s="191"/>
      <c r="AT873" s="191"/>
      <c r="AU873" s="191"/>
      <c r="AV873" s="191"/>
      <c r="AW873" s="191"/>
      <c r="AX873" s="191"/>
      <c r="AY873" s="191"/>
      <c r="AZ873" s="191"/>
      <c r="BA873" s="191"/>
      <c r="BB873" s="191"/>
      <c r="BC873" s="191"/>
      <c r="BD873" s="191"/>
      <c r="BE873" s="191"/>
      <c r="BF873" s="191"/>
      <c r="BG873" s="191"/>
      <c r="BH873" s="191"/>
      <c r="BI873" s="191"/>
      <c r="BJ873" s="191"/>
      <c r="BK873" s="191"/>
      <c r="BL873" s="191"/>
      <c r="BM873" s="191"/>
      <c r="BN873" s="191"/>
      <c r="BO873" s="191"/>
      <c r="BP873" s="191"/>
      <c r="BQ873" s="191"/>
      <c r="BR873" s="191"/>
      <c r="BS873" s="191"/>
      <c r="BT873" s="191"/>
      <c r="BU873" s="191"/>
      <c r="BV873" s="191"/>
      <c r="BW873" s="191"/>
      <c r="BX873" s="191"/>
      <c r="BY873" s="191"/>
      <c r="BZ873" s="191"/>
      <c r="CA873" s="191"/>
      <c r="CB873" s="191"/>
      <c r="CC873" s="191"/>
      <c r="CD873" s="191"/>
      <c r="CE873" s="191"/>
      <c r="CF873" s="191"/>
      <c r="CG873" s="191"/>
      <c r="CH873" s="191"/>
      <c r="CI873" s="191"/>
      <c r="CJ873" s="191"/>
      <c r="CK873" s="191"/>
      <c r="CL873" s="191"/>
      <c r="CM873" s="191"/>
      <c r="CN873" s="191"/>
      <c r="CO873" s="191"/>
      <c r="CP873" s="191"/>
      <c r="CQ873" s="191"/>
      <c r="CR873" s="191"/>
      <c r="CS873" s="191"/>
      <c r="CT873" s="191"/>
      <c r="CU873" s="191"/>
      <c r="CV873" s="191"/>
      <c r="CW873" s="191"/>
      <c r="CX873" s="191"/>
      <c r="CY873" s="191"/>
      <c r="CZ873" s="191"/>
      <c r="DA873" s="191"/>
      <c r="DB873" s="191"/>
      <c r="DC873" s="191"/>
      <c r="DD873" s="191"/>
      <c r="DE873" s="191"/>
      <c r="DF873" s="191"/>
      <c r="DG873" s="191"/>
      <c r="DH873" s="191"/>
      <c r="DI873" s="191"/>
      <c r="DJ873" s="191"/>
      <c r="DK873" s="191"/>
      <c r="DL873" s="191"/>
      <c r="DM873" s="191"/>
      <c r="DN873" s="191"/>
      <c r="DO873" s="191"/>
      <c r="DP873" s="191"/>
      <c r="DQ873" s="191"/>
      <c r="DR873" s="191"/>
      <c r="DS873" s="191"/>
      <c r="DT873" s="191"/>
      <c r="DU873" s="191"/>
      <c r="DV873" s="191"/>
      <c r="DW873" s="191"/>
      <c r="DX873" s="191"/>
      <c r="DY873" s="191"/>
      <c r="DZ873" s="191"/>
      <c r="EA873" s="191"/>
      <c r="EB873" s="191"/>
      <c r="EC873" s="191"/>
      <c r="ED873" s="191"/>
      <c r="EE873" s="191"/>
      <c r="EF873" s="191"/>
      <c r="EG873" s="191"/>
      <c r="EH873" s="191"/>
      <c r="EI873" s="191"/>
      <c r="EJ873" s="191"/>
      <c r="EK873" s="191"/>
      <c r="EL873" s="191"/>
      <c r="EM873" s="191"/>
      <c r="EN873" s="191"/>
      <c r="EO873" s="191"/>
      <c r="EP873" s="191"/>
      <c r="EQ873" s="191"/>
      <c r="ER873" s="191"/>
      <c r="ES873" s="191"/>
      <c r="ET873" s="191"/>
      <c r="EU873" s="191"/>
      <c r="EV873" s="191"/>
      <c r="EW873" s="191"/>
      <c r="EX873" s="191"/>
      <c r="EY873" s="191"/>
      <c r="EZ873" s="191"/>
      <c r="FA873" s="191"/>
      <c r="FB873" s="191"/>
      <c r="FC873" s="191"/>
      <c r="FD873" s="191"/>
      <c r="FE873" s="191"/>
      <c r="FF873" s="191"/>
      <c r="FG873" s="191"/>
      <c r="FH873" s="191"/>
      <c r="FI873" s="191"/>
      <c r="FJ873" s="191"/>
      <c r="FK873" s="191"/>
      <c r="FL873" s="191"/>
      <c r="FM873" s="191"/>
      <c r="FN873" s="191"/>
      <c r="FO873" s="191"/>
      <c r="FP873" s="191"/>
      <c r="FQ873" s="191"/>
      <c r="FR873" s="191"/>
      <c r="FS873" s="191"/>
      <c r="FT873" s="191"/>
      <c r="FU873" s="191"/>
      <c r="FV873" s="191"/>
      <c r="FW873" s="191"/>
      <c r="FX873" s="191"/>
      <c r="FY873" s="191"/>
      <c r="FZ873" s="191"/>
      <c r="GA873" s="191"/>
      <c r="GB873" s="191"/>
      <c r="GC873" s="191"/>
      <c r="GD873" s="191"/>
      <c r="GE873" s="191"/>
      <c r="GF873" s="191"/>
      <c r="GG873" s="191"/>
      <c r="GH873" s="191"/>
      <c r="GI873" s="191"/>
      <c r="GJ873" s="191"/>
      <c r="GK873" s="191"/>
      <c r="GL873" s="191"/>
      <c r="GM873" s="191"/>
      <c r="GN873" s="191"/>
      <c r="GO873" s="191"/>
      <c r="GP873" s="191"/>
      <c r="GQ873" s="191"/>
      <c r="GR873" s="191"/>
      <c r="GS873" s="191"/>
      <c r="GT873" s="191"/>
      <c r="GU873" s="191"/>
      <c r="GV873" s="191"/>
    </row>
    <row r="874" spans="1:246" s="195" customFormat="1" ht="36" customHeight="1">
      <c r="A874" s="122"/>
      <c r="B874" s="120" t="s">
        <v>346</v>
      </c>
      <c r="C874" s="123"/>
      <c r="D874" s="204">
        <v>77.239999999999995</v>
      </c>
      <c r="E874" s="123"/>
      <c r="F874" s="93">
        <f t="shared" si="52"/>
        <v>77.239999999999995</v>
      </c>
      <c r="G874" s="123"/>
      <c r="H874" s="93">
        <f t="shared" si="50"/>
        <v>77.239999999999995</v>
      </c>
      <c r="I874" s="211" t="s">
        <v>842</v>
      </c>
      <c r="J874" s="191"/>
      <c r="K874" s="191"/>
      <c r="L874" s="191"/>
      <c r="M874" s="191"/>
      <c r="N874" s="191"/>
      <c r="O874" s="191"/>
      <c r="P874" s="191"/>
      <c r="Q874" s="191"/>
      <c r="R874" s="191"/>
      <c r="S874" s="191"/>
      <c r="T874" s="191"/>
      <c r="U874" s="191"/>
      <c r="V874" s="191"/>
      <c r="W874" s="191"/>
      <c r="X874" s="191"/>
      <c r="Y874" s="191"/>
      <c r="Z874" s="191"/>
      <c r="AA874" s="191"/>
      <c r="AB874" s="191"/>
      <c r="AC874" s="191"/>
      <c r="AD874" s="191"/>
      <c r="AE874" s="191"/>
      <c r="AF874" s="191"/>
      <c r="AG874" s="191"/>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c r="BD874" s="191"/>
      <c r="BE874" s="191"/>
      <c r="BF874" s="191"/>
      <c r="BG874" s="191"/>
      <c r="BH874" s="191"/>
      <c r="BI874" s="191"/>
      <c r="BJ874" s="191"/>
      <c r="BK874" s="191"/>
      <c r="BL874" s="191"/>
      <c r="BM874" s="191"/>
      <c r="BN874" s="191"/>
      <c r="BO874" s="191"/>
      <c r="BP874" s="191"/>
      <c r="BQ874" s="191"/>
      <c r="BR874" s="191"/>
      <c r="BS874" s="191"/>
      <c r="BT874" s="191"/>
      <c r="BU874" s="191"/>
      <c r="BV874" s="191"/>
      <c r="BW874" s="191"/>
      <c r="BX874" s="191"/>
      <c r="BY874" s="191"/>
      <c r="BZ874" s="191"/>
      <c r="CA874" s="191"/>
      <c r="CB874" s="191"/>
      <c r="CC874" s="191"/>
      <c r="CD874" s="191"/>
      <c r="CE874" s="191"/>
      <c r="CF874" s="191"/>
      <c r="CG874" s="191"/>
      <c r="CH874" s="191"/>
      <c r="CI874" s="191"/>
      <c r="CJ874" s="191"/>
      <c r="CK874" s="191"/>
      <c r="CL874" s="191"/>
      <c r="CM874" s="191"/>
      <c r="CN874" s="191"/>
      <c r="CO874" s="191"/>
      <c r="CP874" s="191"/>
      <c r="CQ874" s="191"/>
      <c r="CR874" s="191"/>
      <c r="CS874" s="191"/>
      <c r="CT874" s="191"/>
      <c r="CU874" s="191"/>
      <c r="CV874" s="191"/>
      <c r="CW874" s="191"/>
      <c r="CX874" s="191"/>
      <c r="CY874" s="191"/>
      <c r="CZ874" s="191"/>
      <c r="DA874" s="191"/>
      <c r="DB874" s="191"/>
      <c r="DC874" s="191"/>
      <c r="DD874" s="191"/>
      <c r="DE874" s="191"/>
      <c r="DF874" s="191"/>
      <c r="DG874" s="191"/>
      <c r="DH874" s="191"/>
      <c r="DI874" s="191"/>
      <c r="DJ874" s="191"/>
      <c r="DK874" s="191"/>
      <c r="DL874" s="191"/>
      <c r="DM874" s="191"/>
      <c r="DN874" s="191"/>
      <c r="DO874" s="191"/>
      <c r="DP874" s="191"/>
      <c r="DQ874" s="191"/>
      <c r="DR874" s="191"/>
      <c r="DS874" s="191"/>
      <c r="DT874" s="191"/>
      <c r="DU874" s="191"/>
      <c r="DV874" s="191"/>
      <c r="DW874" s="191"/>
      <c r="DX874" s="191"/>
      <c r="DY874" s="191"/>
      <c r="DZ874" s="191"/>
      <c r="EA874" s="191"/>
      <c r="EB874" s="191"/>
      <c r="EC874" s="191"/>
      <c r="ED874" s="191"/>
      <c r="EE874" s="191"/>
      <c r="EF874" s="191"/>
      <c r="EG874" s="191"/>
      <c r="EH874" s="191"/>
      <c r="EI874" s="191"/>
      <c r="EJ874" s="191"/>
      <c r="EK874" s="191"/>
      <c r="EL874" s="191"/>
      <c r="EM874" s="191"/>
      <c r="EN874" s="191"/>
      <c r="EO874" s="191"/>
      <c r="EP874" s="191"/>
      <c r="EQ874" s="191"/>
      <c r="ER874" s="191"/>
      <c r="ES874" s="191"/>
      <c r="ET874" s="191"/>
      <c r="EU874" s="191"/>
      <c r="EV874" s="191"/>
      <c r="EW874" s="191"/>
      <c r="EX874" s="191"/>
      <c r="EY874" s="191"/>
      <c r="EZ874" s="191"/>
      <c r="FA874" s="191"/>
      <c r="FB874" s="191"/>
      <c r="FC874" s="191"/>
      <c r="FD874" s="191"/>
      <c r="FE874" s="191"/>
      <c r="FF874" s="191"/>
      <c r="FG874" s="191"/>
      <c r="FH874" s="191"/>
      <c r="FI874" s="191"/>
      <c r="FJ874" s="191"/>
      <c r="FK874" s="191"/>
      <c r="FL874" s="191"/>
      <c r="FM874" s="191"/>
      <c r="FN874" s="191"/>
      <c r="FO874" s="191"/>
      <c r="FP874" s="191"/>
      <c r="FQ874" s="191"/>
      <c r="FR874" s="191"/>
      <c r="FS874" s="191"/>
      <c r="FT874" s="191"/>
      <c r="FU874" s="191"/>
      <c r="FV874" s="191"/>
      <c r="FW874" s="191"/>
      <c r="FX874" s="191"/>
      <c r="FY874" s="191"/>
      <c r="FZ874" s="191"/>
      <c r="GA874" s="191"/>
      <c r="GB874" s="191"/>
      <c r="GC874" s="191"/>
      <c r="GD874" s="191"/>
      <c r="GE874" s="191"/>
      <c r="GF874" s="191"/>
      <c r="GG874" s="191"/>
      <c r="GH874" s="191"/>
      <c r="GI874" s="191"/>
      <c r="GJ874" s="191"/>
      <c r="GK874" s="191"/>
      <c r="GL874" s="191"/>
      <c r="GM874" s="191"/>
      <c r="GN874" s="191"/>
      <c r="GO874" s="191"/>
      <c r="GP874" s="191"/>
      <c r="GQ874" s="191"/>
      <c r="GR874" s="191"/>
      <c r="GS874" s="191"/>
      <c r="GT874" s="191"/>
      <c r="GU874" s="191"/>
      <c r="GV874" s="191"/>
    </row>
    <row r="875" spans="1:246" s="195" customFormat="1" ht="36" customHeight="1">
      <c r="A875" s="122"/>
      <c r="B875" s="120" t="s">
        <v>810</v>
      </c>
      <c r="C875" s="123"/>
      <c r="D875" s="123"/>
      <c r="E875" s="123"/>
      <c r="F875" s="93">
        <f t="shared" si="52"/>
        <v>0</v>
      </c>
      <c r="G875" s="123">
        <v>7.4</v>
      </c>
      <c r="H875" s="93">
        <f t="shared" si="50"/>
        <v>7.4</v>
      </c>
      <c r="I875" s="211" t="s">
        <v>796</v>
      </c>
      <c r="J875" s="191"/>
      <c r="K875" s="191"/>
      <c r="L875" s="191"/>
      <c r="M875" s="191"/>
      <c r="N875" s="191"/>
      <c r="O875" s="191"/>
      <c r="P875" s="191"/>
      <c r="Q875" s="191"/>
      <c r="R875" s="191"/>
      <c r="S875" s="191"/>
      <c r="T875" s="191"/>
      <c r="U875" s="191"/>
      <c r="V875" s="191"/>
      <c r="W875" s="191"/>
      <c r="X875" s="191"/>
      <c r="Y875" s="191"/>
      <c r="Z875" s="191"/>
      <c r="AA875" s="191"/>
      <c r="AB875" s="191"/>
      <c r="AC875" s="191"/>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c r="BD875" s="191"/>
      <c r="BE875" s="191"/>
      <c r="BF875" s="191"/>
      <c r="BG875" s="191"/>
      <c r="BH875" s="191"/>
      <c r="BI875" s="191"/>
      <c r="BJ875" s="191"/>
      <c r="BK875" s="191"/>
      <c r="BL875" s="191"/>
      <c r="BM875" s="191"/>
      <c r="BN875" s="191"/>
      <c r="BO875" s="191"/>
      <c r="BP875" s="191"/>
      <c r="BQ875" s="191"/>
      <c r="BR875" s="191"/>
      <c r="BS875" s="191"/>
      <c r="BT875" s="191"/>
      <c r="BU875" s="191"/>
      <c r="BV875" s="191"/>
      <c r="BW875" s="191"/>
      <c r="BX875" s="191"/>
      <c r="BY875" s="191"/>
      <c r="BZ875" s="191"/>
      <c r="CA875" s="191"/>
      <c r="CB875" s="191"/>
      <c r="CC875" s="191"/>
      <c r="CD875" s="191"/>
      <c r="CE875" s="191"/>
      <c r="CF875" s="191"/>
      <c r="CG875" s="191"/>
      <c r="CH875" s="191"/>
      <c r="CI875" s="191"/>
      <c r="CJ875" s="191"/>
      <c r="CK875" s="191"/>
      <c r="CL875" s="191"/>
      <c r="CM875" s="191"/>
      <c r="CN875" s="191"/>
      <c r="CO875" s="191"/>
      <c r="CP875" s="191"/>
      <c r="CQ875" s="191"/>
      <c r="CR875" s="191"/>
      <c r="CS875" s="191"/>
      <c r="CT875" s="191"/>
      <c r="CU875" s="191"/>
      <c r="CV875" s="191"/>
      <c r="CW875" s="191"/>
      <c r="CX875" s="191"/>
      <c r="CY875" s="191"/>
      <c r="CZ875" s="191"/>
      <c r="DA875" s="191"/>
      <c r="DB875" s="191"/>
      <c r="DC875" s="191"/>
      <c r="DD875" s="191"/>
      <c r="DE875" s="191"/>
      <c r="DF875" s="191"/>
      <c r="DG875" s="191"/>
      <c r="DH875" s="191"/>
      <c r="DI875" s="191"/>
      <c r="DJ875" s="191"/>
      <c r="DK875" s="191"/>
      <c r="DL875" s="191"/>
      <c r="DM875" s="191"/>
      <c r="DN875" s="191"/>
      <c r="DO875" s="191"/>
      <c r="DP875" s="191"/>
      <c r="DQ875" s="191"/>
      <c r="DR875" s="191"/>
      <c r="DS875" s="191"/>
      <c r="DT875" s="191"/>
      <c r="DU875" s="191"/>
      <c r="DV875" s="191"/>
      <c r="DW875" s="191"/>
      <c r="DX875" s="191"/>
      <c r="DY875" s="191"/>
      <c r="DZ875" s="191"/>
      <c r="EA875" s="191"/>
      <c r="EB875" s="191"/>
      <c r="EC875" s="191"/>
      <c r="ED875" s="191"/>
      <c r="EE875" s="191"/>
      <c r="EF875" s="191"/>
      <c r="EG875" s="191"/>
      <c r="EH875" s="191"/>
      <c r="EI875" s="191"/>
      <c r="EJ875" s="191"/>
      <c r="EK875" s="191"/>
      <c r="EL875" s="191"/>
      <c r="EM875" s="191"/>
      <c r="EN875" s="191"/>
      <c r="EO875" s="191"/>
      <c r="EP875" s="191"/>
      <c r="EQ875" s="191"/>
      <c r="ER875" s="191"/>
      <c r="ES875" s="191"/>
      <c r="ET875" s="191"/>
      <c r="EU875" s="191"/>
      <c r="EV875" s="191"/>
      <c r="EW875" s="191"/>
      <c r="EX875" s="191"/>
      <c r="EY875" s="191"/>
      <c r="EZ875" s="191"/>
      <c r="FA875" s="191"/>
      <c r="FB875" s="191"/>
      <c r="FC875" s="191"/>
      <c r="FD875" s="191"/>
      <c r="FE875" s="191"/>
      <c r="FF875" s="191"/>
      <c r="FG875" s="191"/>
      <c r="FH875" s="191"/>
      <c r="FI875" s="191"/>
      <c r="FJ875" s="191"/>
      <c r="FK875" s="191"/>
      <c r="FL875" s="191"/>
      <c r="FM875" s="191"/>
      <c r="FN875" s="191"/>
      <c r="FO875" s="191"/>
      <c r="FP875" s="191"/>
      <c r="FQ875" s="191"/>
      <c r="FR875" s="191"/>
      <c r="FS875" s="191"/>
      <c r="FT875" s="191"/>
      <c r="FU875" s="191"/>
      <c r="FV875" s="191"/>
      <c r="FW875" s="191"/>
      <c r="FX875" s="191"/>
      <c r="FY875" s="191"/>
      <c r="FZ875" s="191"/>
      <c r="GA875" s="191"/>
      <c r="GB875" s="191"/>
      <c r="GC875" s="191"/>
      <c r="GD875" s="191"/>
      <c r="GE875" s="191"/>
      <c r="GF875" s="191"/>
      <c r="GG875" s="191"/>
      <c r="GH875" s="191"/>
      <c r="GI875" s="191"/>
      <c r="GJ875" s="191"/>
      <c r="GK875" s="191"/>
      <c r="GL875" s="191"/>
      <c r="GM875" s="191"/>
      <c r="GN875" s="191"/>
      <c r="GO875" s="191"/>
      <c r="GP875" s="191"/>
      <c r="GQ875" s="191"/>
      <c r="GR875" s="191"/>
      <c r="GS875" s="191"/>
      <c r="GT875" s="191"/>
      <c r="GU875" s="191"/>
      <c r="GV875" s="191"/>
    </row>
    <row r="876" spans="1:246" s="195" customFormat="1" ht="36" customHeight="1">
      <c r="A876" s="122"/>
      <c r="B876" s="120" t="s">
        <v>308</v>
      </c>
      <c r="C876" s="123"/>
      <c r="D876" s="123"/>
      <c r="E876" s="123"/>
      <c r="F876" s="93">
        <f t="shared" si="52"/>
        <v>0</v>
      </c>
      <c r="G876" s="123">
        <v>850</v>
      </c>
      <c r="H876" s="93">
        <f t="shared" si="50"/>
        <v>850</v>
      </c>
      <c r="I876" s="211" t="s">
        <v>1256</v>
      </c>
      <c r="J876" s="191"/>
      <c r="K876" s="191"/>
      <c r="L876" s="191"/>
      <c r="M876" s="191"/>
      <c r="N876" s="191"/>
      <c r="O876" s="191"/>
      <c r="P876" s="191"/>
      <c r="Q876" s="191"/>
      <c r="R876" s="191"/>
      <c r="S876" s="191"/>
      <c r="T876" s="191"/>
      <c r="U876" s="191"/>
      <c r="V876" s="191"/>
      <c r="W876" s="191"/>
      <c r="X876" s="191"/>
      <c r="Y876" s="191"/>
      <c r="Z876" s="191"/>
      <c r="AA876" s="191"/>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c r="BD876" s="191"/>
      <c r="BE876" s="191"/>
      <c r="BF876" s="191"/>
      <c r="BG876" s="191"/>
      <c r="BH876" s="191"/>
      <c r="BI876" s="191"/>
      <c r="BJ876" s="191"/>
      <c r="BK876" s="191"/>
      <c r="BL876" s="191"/>
      <c r="BM876" s="191"/>
      <c r="BN876" s="191"/>
      <c r="BO876" s="191"/>
      <c r="BP876" s="191"/>
      <c r="BQ876" s="191"/>
      <c r="BR876" s="191"/>
      <c r="BS876" s="191"/>
      <c r="BT876" s="191"/>
      <c r="BU876" s="191"/>
      <c r="BV876" s="191"/>
      <c r="BW876" s="191"/>
      <c r="BX876" s="191"/>
      <c r="BY876" s="191"/>
      <c r="BZ876" s="191"/>
      <c r="CA876" s="191"/>
      <c r="CB876" s="191"/>
      <c r="CC876" s="191"/>
      <c r="CD876" s="191"/>
      <c r="CE876" s="191"/>
      <c r="CF876" s="191"/>
      <c r="CG876" s="191"/>
      <c r="CH876" s="191"/>
      <c r="CI876" s="191"/>
      <c r="CJ876" s="191"/>
      <c r="CK876" s="191"/>
      <c r="CL876" s="191"/>
      <c r="CM876" s="191"/>
      <c r="CN876" s="191"/>
      <c r="CO876" s="191"/>
      <c r="CP876" s="191"/>
      <c r="CQ876" s="191"/>
      <c r="CR876" s="191"/>
      <c r="CS876" s="191"/>
      <c r="CT876" s="191"/>
      <c r="CU876" s="191"/>
      <c r="CV876" s="191"/>
      <c r="CW876" s="191"/>
      <c r="CX876" s="191"/>
      <c r="CY876" s="191"/>
      <c r="CZ876" s="191"/>
      <c r="DA876" s="191"/>
      <c r="DB876" s="191"/>
      <c r="DC876" s="191"/>
      <c r="DD876" s="191"/>
      <c r="DE876" s="191"/>
      <c r="DF876" s="191"/>
      <c r="DG876" s="191"/>
      <c r="DH876" s="191"/>
      <c r="DI876" s="191"/>
      <c r="DJ876" s="191"/>
      <c r="DK876" s="191"/>
      <c r="DL876" s="191"/>
      <c r="DM876" s="191"/>
      <c r="DN876" s="191"/>
      <c r="DO876" s="191"/>
      <c r="DP876" s="191"/>
      <c r="DQ876" s="191"/>
      <c r="DR876" s="191"/>
      <c r="DS876" s="191"/>
      <c r="DT876" s="191"/>
      <c r="DU876" s="191"/>
      <c r="DV876" s="191"/>
      <c r="DW876" s="191"/>
      <c r="DX876" s="191"/>
      <c r="DY876" s="191"/>
      <c r="DZ876" s="191"/>
      <c r="EA876" s="191"/>
      <c r="EB876" s="191"/>
      <c r="EC876" s="191"/>
      <c r="ED876" s="191"/>
      <c r="EE876" s="191"/>
      <c r="EF876" s="191"/>
      <c r="EG876" s="191"/>
      <c r="EH876" s="191"/>
      <c r="EI876" s="191"/>
      <c r="EJ876" s="191"/>
      <c r="EK876" s="191"/>
      <c r="EL876" s="191"/>
      <c r="EM876" s="191"/>
      <c r="EN876" s="191"/>
      <c r="EO876" s="191"/>
      <c r="EP876" s="191"/>
      <c r="EQ876" s="191"/>
      <c r="ER876" s="191"/>
      <c r="ES876" s="191"/>
      <c r="ET876" s="191"/>
      <c r="EU876" s="191"/>
      <c r="EV876" s="191"/>
      <c r="EW876" s="191"/>
      <c r="EX876" s="191"/>
      <c r="EY876" s="191"/>
      <c r="EZ876" s="191"/>
      <c r="FA876" s="191"/>
      <c r="FB876" s="191"/>
      <c r="FC876" s="191"/>
      <c r="FD876" s="191"/>
      <c r="FE876" s="191"/>
      <c r="FF876" s="191"/>
      <c r="FG876" s="191"/>
      <c r="FH876" s="191"/>
      <c r="FI876" s="191"/>
      <c r="FJ876" s="191"/>
      <c r="FK876" s="191"/>
      <c r="FL876" s="191"/>
      <c r="FM876" s="191"/>
      <c r="FN876" s="191"/>
      <c r="FO876" s="191"/>
      <c r="FP876" s="191"/>
      <c r="FQ876" s="191"/>
      <c r="FR876" s="191"/>
      <c r="FS876" s="191"/>
      <c r="FT876" s="191"/>
      <c r="FU876" s="191"/>
      <c r="FV876" s="191"/>
      <c r="FW876" s="191"/>
      <c r="FX876" s="191"/>
      <c r="FY876" s="191"/>
      <c r="FZ876" s="191"/>
      <c r="GA876" s="191"/>
      <c r="GB876" s="191"/>
      <c r="GC876" s="191"/>
      <c r="GD876" s="191"/>
      <c r="GE876" s="191"/>
      <c r="GF876" s="191"/>
      <c r="GG876" s="191"/>
      <c r="GH876" s="191"/>
      <c r="GI876" s="191"/>
      <c r="GJ876" s="191"/>
      <c r="GK876" s="191"/>
      <c r="GL876" s="191"/>
      <c r="GM876" s="191"/>
      <c r="GN876" s="191"/>
      <c r="GO876" s="191"/>
      <c r="GP876" s="191"/>
      <c r="GQ876" s="191"/>
      <c r="GR876" s="191"/>
      <c r="GS876" s="191"/>
      <c r="GT876" s="191"/>
      <c r="GU876" s="191"/>
      <c r="GV876" s="191"/>
      <c r="GW876" s="189"/>
      <c r="GX876" s="189"/>
      <c r="GY876" s="189"/>
      <c r="GZ876" s="189"/>
      <c r="HA876" s="189"/>
      <c r="HB876" s="189"/>
      <c r="HC876" s="189"/>
      <c r="HD876" s="189"/>
      <c r="HE876" s="189"/>
      <c r="HF876" s="189"/>
      <c r="HG876" s="189"/>
      <c r="HH876" s="189"/>
      <c r="HI876" s="189"/>
      <c r="HJ876" s="189"/>
      <c r="HK876" s="189"/>
      <c r="HL876" s="189"/>
      <c r="HM876" s="189"/>
      <c r="HN876" s="189"/>
      <c r="HO876" s="189"/>
      <c r="HP876" s="189"/>
      <c r="HQ876" s="189"/>
      <c r="HR876" s="189"/>
      <c r="HS876" s="189"/>
      <c r="HT876" s="189"/>
      <c r="HU876" s="189"/>
      <c r="HV876" s="189"/>
      <c r="HW876" s="189"/>
      <c r="HX876" s="189"/>
      <c r="HY876" s="189"/>
      <c r="HZ876" s="189"/>
      <c r="IA876" s="189"/>
      <c r="IB876" s="189"/>
      <c r="IC876" s="189"/>
      <c r="ID876" s="189"/>
      <c r="IE876" s="189"/>
      <c r="IF876" s="189"/>
      <c r="IG876" s="189"/>
      <c r="IH876" s="189"/>
      <c r="II876" s="189"/>
      <c r="IJ876" s="189"/>
      <c r="IK876" s="189"/>
      <c r="IL876" s="189"/>
    </row>
    <row r="877" spans="1:246" s="195" customFormat="1" ht="36" customHeight="1">
      <c r="A877" s="122"/>
      <c r="B877" s="119" t="s">
        <v>317</v>
      </c>
      <c r="C877" s="123"/>
      <c r="D877" s="123"/>
      <c r="E877" s="123">
        <v>1470</v>
      </c>
      <c r="F877" s="93">
        <f t="shared" si="52"/>
        <v>1470</v>
      </c>
      <c r="G877" s="204"/>
      <c r="H877" s="93">
        <f t="shared" si="50"/>
        <v>1470</v>
      </c>
      <c r="I877" s="210"/>
      <c r="J877" s="191"/>
      <c r="K877" s="191"/>
      <c r="L877" s="191"/>
      <c r="M877" s="191"/>
      <c r="N877" s="191"/>
      <c r="O877" s="191"/>
      <c r="P877" s="191"/>
      <c r="Q877" s="191"/>
      <c r="R877" s="191"/>
      <c r="S877" s="191"/>
      <c r="T877" s="191"/>
      <c r="U877" s="191"/>
      <c r="V877" s="191"/>
      <c r="W877" s="191"/>
      <c r="X877" s="191"/>
      <c r="Y877" s="191"/>
      <c r="Z877" s="191"/>
      <c r="AA877" s="191"/>
      <c r="AB877" s="191"/>
      <c r="AC877" s="191"/>
      <c r="AD877" s="191"/>
      <c r="AE877" s="191"/>
      <c r="AF877" s="191"/>
      <c r="AG877" s="191"/>
      <c r="AH877" s="191"/>
      <c r="AI877" s="191"/>
      <c r="AJ877" s="191"/>
      <c r="AK877" s="191"/>
      <c r="AL877" s="191"/>
      <c r="AM877" s="191"/>
      <c r="AN877" s="191"/>
      <c r="AO877" s="191"/>
      <c r="AP877" s="191"/>
      <c r="AQ877" s="191"/>
      <c r="AR877" s="191"/>
      <c r="AS877" s="191"/>
      <c r="AT877" s="191"/>
      <c r="AU877" s="191"/>
      <c r="AV877" s="191"/>
      <c r="AW877" s="191"/>
      <c r="AX877" s="191"/>
      <c r="AY877" s="191"/>
      <c r="AZ877" s="191"/>
      <c r="BA877" s="191"/>
      <c r="BB877" s="191"/>
      <c r="BC877" s="191"/>
      <c r="BD877" s="191"/>
      <c r="BE877" s="191"/>
      <c r="BF877" s="191"/>
      <c r="BG877" s="191"/>
      <c r="BH877" s="191"/>
      <c r="BI877" s="191"/>
      <c r="BJ877" s="191"/>
      <c r="BK877" s="191"/>
      <c r="BL877" s="191"/>
      <c r="BM877" s="191"/>
      <c r="BN877" s="191"/>
      <c r="BO877" s="191"/>
      <c r="BP877" s="191"/>
      <c r="BQ877" s="191"/>
      <c r="BR877" s="191"/>
      <c r="BS877" s="191"/>
      <c r="BT877" s="191"/>
      <c r="BU877" s="191"/>
      <c r="BV877" s="191"/>
      <c r="BW877" s="191"/>
      <c r="BX877" s="191"/>
      <c r="BY877" s="191"/>
      <c r="BZ877" s="191"/>
      <c r="CA877" s="191"/>
      <c r="CB877" s="191"/>
      <c r="CC877" s="191"/>
      <c r="CD877" s="191"/>
      <c r="CE877" s="191"/>
      <c r="CF877" s="191"/>
      <c r="CG877" s="191"/>
      <c r="CH877" s="191"/>
      <c r="CI877" s="191"/>
      <c r="CJ877" s="191"/>
      <c r="CK877" s="191"/>
      <c r="CL877" s="191"/>
      <c r="CM877" s="191"/>
      <c r="CN877" s="191"/>
      <c r="CO877" s="191"/>
      <c r="CP877" s="191"/>
      <c r="CQ877" s="191"/>
      <c r="CR877" s="191"/>
      <c r="CS877" s="191"/>
      <c r="CT877" s="191"/>
      <c r="CU877" s="191"/>
      <c r="CV877" s="191"/>
      <c r="CW877" s="191"/>
      <c r="CX877" s="191"/>
      <c r="CY877" s="191"/>
      <c r="CZ877" s="191"/>
      <c r="DA877" s="191"/>
      <c r="DB877" s="191"/>
      <c r="DC877" s="191"/>
      <c r="DD877" s="191"/>
      <c r="DE877" s="191"/>
      <c r="DF877" s="191"/>
      <c r="DG877" s="191"/>
      <c r="DH877" s="191"/>
      <c r="DI877" s="191"/>
      <c r="DJ877" s="191"/>
      <c r="DK877" s="191"/>
      <c r="DL877" s="191"/>
      <c r="DM877" s="191"/>
      <c r="DN877" s="191"/>
      <c r="DO877" s="191"/>
      <c r="DP877" s="191"/>
      <c r="DQ877" s="191"/>
      <c r="DR877" s="191"/>
      <c r="DS877" s="191"/>
      <c r="DT877" s="191"/>
      <c r="DU877" s="191"/>
      <c r="DV877" s="191"/>
      <c r="DW877" s="191"/>
      <c r="DX877" s="191"/>
      <c r="DY877" s="191"/>
      <c r="DZ877" s="191"/>
      <c r="EA877" s="191"/>
      <c r="EB877" s="191"/>
      <c r="EC877" s="191"/>
      <c r="ED877" s="191"/>
      <c r="EE877" s="191"/>
      <c r="EF877" s="191"/>
      <c r="EG877" s="191"/>
      <c r="EH877" s="191"/>
      <c r="EI877" s="191"/>
      <c r="EJ877" s="191"/>
      <c r="EK877" s="191"/>
      <c r="EL877" s="191"/>
      <c r="EM877" s="191"/>
      <c r="EN877" s="191"/>
      <c r="EO877" s="191"/>
      <c r="EP877" s="191"/>
      <c r="EQ877" s="191"/>
      <c r="ER877" s="191"/>
      <c r="ES877" s="191"/>
      <c r="ET877" s="191"/>
      <c r="EU877" s="191"/>
      <c r="EV877" s="191"/>
      <c r="EW877" s="191"/>
      <c r="EX877" s="191"/>
      <c r="EY877" s="191"/>
      <c r="EZ877" s="191"/>
      <c r="FA877" s="191"/>
      <c r="FB877" s="191"/>
      <c r="FC877" s="191"/>
      <c r="FD877" s="191"/>
      <c r="FE877" s="191"/>
      <c r="FF877" s="191"/>
      <c r="FG877" s="191"/>
      <c r="FH877" s="191"/>
      <c r="FI877" s="191"/>
      <c r="FJ877" s="191"/>
      <c r="FK877" s="191"/>
      <c r="FL877" s="191"/>
      <c r="FM877" s="191"/>
      <c r="FN877" s="191"/>
      <c r="FO877" s="191"/>
      <c r="FP877" s="191"/>
      <c r="FQ877" s="191"/>
      <c r="FR877" s="191"/>
      <c r="FS877" s="191"/>
      <c r="FT877" s="191"/>
      <c r="FU877" s="191"/>
      <c r="FV877" s="191"/>
      <c r="FW877" s="191"/>
      <c r="FX877" s="191"/>
      <c r="FY877" s="191"/>
      <c r="FZ877" s="191"/>
      <c r="GA877" s="191"/>
      <c r="GB877" s="191"/>
      <c r="GC877" s="191"/>
      <c r="GD877" s="191"/>
      <c r="GE877" s="191"/>
      <c r="GF877" s="191"/>
      <c r="GG877" s="191"/>
      <c r="GH877" s="191"/>
      <c r="GI877" s="191"/>
      <c r="GJ877" s="191"/>
      <c r="GK877" s="191"/>
      <c r="GL877" s="191"/>
      <c r="GM877" s="191"/>
      <c r="GN877" s="191"/>
      <c r="GO877" s="191"/>
      <c r="GP877" s="191"/>
      <c r="GQ877" s="191"/>
      <c r="GR877" s="191"/>
      <c r="GS877" s="191"/>
      <c r="GT877" s="191"/>
      <c r="GU877" s="191"/>
      <c r="GV877" s="191"/>
      <c r="GW877" s="189"/>
      <c r="GX877" s="189"/>
      <c r="GY877" s="189"/>
      <c r="GZ877" s="189"/>
      <c r="HA877" s="189"/>
      <c r="HB877" s="189"/>
      <c r="HC877" s="189"/>
      <c r="HD877" s="189"/>
      <c r="HE877" s="189"/>
      <c r="HF877" s="189"/>
      <c r="HG877" s="189"/>
      <c r="HH877" s="189"/>
      <c r="HI877" s="189"/>
      <c r="HJ877" s="189"/>
      <c r="HK877" s="189"/>
      <c r="HL877" s="189"/>
      <c r="HM877" s="189"/>
      <c r="HN877" s="189"/>
      <c r="HO877" s="189"/>
      <c r="HP877" s="189"/>
      <c r="HQ877" s="189"/>
      <c r="HR877" s="189"/>
      <c r="HS877" s="189"/>
      <c r="HT877" s="189"/>
      <c r="HU877" s="189"/>
      <c r="HV877" s="189"/>
      <c r="HW877" s="189"/>
      <c r="HX877" s="189"/>
      <c r="HY877" s="189"/>
      <c r="HZ877" s="189"/>
      <c r="IA877" s="189"/>
      <c r="IB877" s="189"/>
      <c r="IC877" s="189"/>
      <c r="ID877" s="189"/>
      <c r="IE877" s="189"/>
      <c r="IF877" s="189"/>
      <c r="IG877" s="189"/>
      <c r="IH877" s="189"/>
      <c r="II877" s="189"/>
      <c r="IJ877" s="189"/>
      <c r="IK877" s="189"/>
      <c r="IL877" s="189"/>
    </row>
    <row r="878" spans="1:246" s="191" customFormat="1" ht="30.95" customHeight="1">
      <c r="A878" s="551" t="s">
        <v>1257</v>
      </c>
      <c r="B878" s="93" t="s">
        <v>81</v>
      </c>
      <c r="C878" s="118">
        <f>C879+C880+C884</f>
        <v>86.79</v>
      </c>
      <c r="D878" s="118">
        <f>D879+D880+D884</f>
        <v>22.57818</v>
      </c>
      <c r="E878" s="118">
        <f>E879+E880+E884</f>
        <v>0</v>
      </c>
      <c r="F878" s="118">
        <f>F879+F880+F884</f>
        <v>109.36818</v>
      </c>
      <c r="G878" s="118">
        <f>G879+G880+G884</f>
        <v>75.64</v>
      </c>
      <c r="H878" s="93">
        <f t="shared" si="50"/>
        <v>185.00818000000001</v>
      </c>
      <c r="I878" s="210"/>
    </row>
    <row r="879" spans="1:246" s="191" customFormat="1" ht="29.1" customHeight="1">
      <c r="A879" s="552"/>
      <c r="B879" s="120" t="s">
        <v>253</v>
      </c>
      <c r="C879" s="118">
        <v>41.39</v>
      </c>
      <c r="D879" s="123">
        <v>8.7781800000000008</v>
      </c>
      <c r="E879" s="123"/>
      <c r="F879" s="93">
        <f t="shared" ref="F879:F910" si="53">C879+D879+E879</f>
        <v>50.16818</v>
      </c>
      <c r="G879" s="123"/>
      <c r="H879" s="93">
        <f t="shared" si="50"/>
        <v>50.16818</v>
      </c>
      <c r="I879" s="211" t="s">
        <v>1258</v>
      </c>
    </row>
    <row r="880" spans="1:246" s="191" customFormat="1" ht="18.75" customHeight="1">
      <c r="A880" s="552"/>
      <c r="B880" s="120" t="s">
        <v>783</v>
      </c>
      <c r="C880" s="118">
        <f>SUM(C881:C882)</f>
        <v>30.4</v>
      </c>
      <c r="D880" s="123"/>
      <c r="E880" s="123"/>
      <c r="F880" s="93">
        <f t="shared" si="53"/>
        <v>30.4</v>
      </c>
      <c r="G880" s="123"/>
      <c r="H880" s="93">
        <f t="shared" si="50"/>
        <v>30.4</v>
      </c>
      <c r="I880" s="210"/>
    </row>
    <row r="881" spans="1:9" s="191" customFormat="1" ht="27.95" customHeight="1">
      <c r="A881" s="552"/>
      <c r="B881" s="119" t="s">
        <v>256</v>
      </c>
      <c r="C881" s="118">
        <v>5.4</v>
      </c>
      <c r="D881" s="123"/>
      <c r="E881" s="123"/>
      <c r="F881" s="93">
        <f t="shared" si="53"/>
        <v>5.4</v>
      </c>
      <c r="G881" s="123"/>
      <c r="H881" s="93">
        <f t="shared" si="50"/>
        <v>5.4</v>
      </c>
      <c r="I881" s="210"/>
    </row>
    <row r="882" spans="1:9" s="191" customFormat="1" ht="30" customHeight="1">
      <c r="A882" s="552"/>
      <c r="B882" s="119" t="s">
        <v>354</v>
      </c>
      <c r="C882" s="122">
        <v>25</v>
      </c>
      <c r="D882" s="123"/>
      <c r="E882" s="123"/>
      <c r="F882" s="93">
        <f t="shared" si="53"/>
        <v>25</v>
      </c>
      <c r="G882" s="123"/>
      <c r="H882" s="93">
        <f t="shared" si="50"/>
        <v>25</v>
      </c>
      <c r="I882" s="210"/>
    </row>
    <row r="883" spans="1:9" s="191" customFormat="1" ht="30" customHeight="1">
      <c r="A883" s="552"/>
      <c r="B883" s="134" t="s">
        <v>1259</v>
      </c>
      <c r="C883" s="122">
        <v>25</v>
      </c>
      <c r="D883" s="123"/>
      <c r="E883" s="123"/>
      <c r="F883" s="93">
        <f t="shared" si="53"/>
        <v>25</v>
      </c>
      <c r="G883" s="123"/>
      <c r="H883" s="93">
        <f t="shared" si="50"/>
        <v>25</v>
      </c>
      <c r="I883" s="210"/>
    </row>
    <row r="884" spans="1:9" s="191" customFormat="1" ht="30" customHeight="1">
      <c r="A884" s="552"/>
      <c r="B884" s="119" t="s">
        <v>258</v>
      </c>
      <c r="C884" s="118">
        <f>SUM(C885:C887)</f>
        <v>15</v>
      </c>
      <c r="D884" s="118">
        <f>SUM(D885:D887)</f>
        <v>13.8</v>
      </c>
      <c r="E884" s="118">
        <f>SUM(E885:E887)</f>
        <v>0</v>
      </c>
      <c r="F884" s="93">
        <f t="shared" si="53"/>
        <v>28.8</v>
      </c>
      <c r="G884" s="118">
        <f>SUM(G885:G887)</f>
        <v>75.64</v>
      </c>
      <c r="H884" s="93">
        <f t="shared" si="50"/>
        <v>104.44</v>
      </c>
      <c r="I884" s="210"/>
    </row>
    <row r="885" spans="1:9" s="191" customFormat="1" ht="30" customHeight="1">
      <c r="A885" s="552"/>
      <c r="B885" s="119" t="s">
        <v>451</v>
      </c>
      <c r="C885" s="118">
        <v>15</v>
      </c>
      <c r="D885" s="123"/>
      <c r="E885" s="123"/>
      <c r="F885" s="93">
        <f t="shared" si="53"/>
        <v>15</v>
      </c>
      <c r="G885" s="123">
        <v>70</v>
      </c>
      <c r="H885" s="93">
        <f t="shared" si="50"/>
        <v>85</v>
      </c>
      <c r="I885" s="210"/>
    </row>
    <row r="886" spans="1:9" s="191" customFormat="1" ht="30" customHeight="1">
      <c r="A886" s="552"/>
      <c r="B886" s="120" t="s">
        <v>346</v>
      </c>
      <c r="C886" s="118"/>
      <c r="D886" s="123">
        <v>13.8</v>
      </c>
      <c r="E886" s="123"/>
      <c r="F886" s="93">
        <f t="shared" si="53"/>
        <v>13.8</v>
      </c>
      <c r="G886" s="123"/>
      <c r="H886" s="93">
        <f t="shared" si="50"/>
        <v>13.8</v>
      </c>
      <c r="I886" s="211" t="s">
        <v>842</v>
      </c>
    </row>
    <row r="887" spans="1:9" s="191" customFormat="1" ht="30" customHeight="1">
      <c r="A887" s="552"/>
      <c r="B887" s="120" t="s">
        <v>810</v>
      </c>
      <c r="C887" s="118"/>
      <c r="D887" s="123"/>
      <c r="E887" s="123"/>
      <c r="F887" s="93">
        <f t="shared" si="53"/>
        <v>0</v>
      </c>
      <c r="G887" s="123">
        <v>5.64</v>
      </c>
      <c r="H887" s="93">
        <f t="shared" si="50"/>
        <v>5.64</v>
      </c>
      <c r="I887" s="211" t="s">
        <v>796</v>
      </c>
    </row>
    <row r="888" spans="1:9" s="191" customFormat="1" ht="30.95" customHeight="1">
      <c r="A888" s="551" t="s">
        <v>237</v>
      </c>
      <c r="B888" s="93" t="s">
        <v>81</v>
      </c>
      <c r="C888" s="118">
        <f>C889+C890+C896</f>
        <v>139.96</v>
      </c>
      <c r="D888" s="118">
        <f>D889+D890+D896</f>
        <v>12.33553</v>
      </c>
      <c r="E888" s="118">
        <f>E889+E890+E896</f>
        <v>0</v>
      </c>
      <c r="F888" s="93">
        <f t="shared" si="53"/>
        <v>152.29553000000001</v>
      </c>
      <c r="G888" s="118">
        <f>G889+G890+G896</f>
        <v>-6.78</v>
      </c>
      <c r="H888" s="93">
        <f t="shared" si="50"/>
        <v>145.51553000000001</v>
      </c>
      <c r="I888" s="210"/>
    </row>
    <row r="889" spans="1:9" s="191" customFormat="1" ht="30" customHeight="1">
      <c r="A889" s="552"/>
      <c r="B889" s="120" t="s">
        <v>253</v>
      </c>
      <c r="C889" s="118">
        <v>34.979999999999997</v>
      </c>
      <c r="D889" s="123">
        <v>12.33553</v>
      </c>
      <c r="E889" s="123"/>
      <c r="F889" s="93">
        <f t="shared" si="53"/>
        <v>47.315530000000003</v>
      </c>
      <c r="G889" s="123"/>
      <c r="H889" s="93">
        <f t="shared" si="50"/>
        <v>47.315530000000003</v>
      </c>
      <c r="I889" s="211" t="s">
        <v>1260</v>
      </c>
    </row>
    <row r="890" spans="1:9" s="191" customFormat="1" ht="18.75" customHeight="1">
      <c r="A890" s="552"/>
      <c r="B890" s="120" t="s">
        <v>783</v>
      </c>
      <c r="C890" s="118">
        <f>SUM(C891:C893)</f>
        <v>104.98</v>
      </c>
      <c r="D890" s="123"/>
      <c r="E890" s="123"/>
      <c r="F890" s="93">
        <f t="shared" si="53"/>
        <v>104.98</v>
      </c>
      <c r="G890" s="123">
        <v>-10</v>
      </c>
      <c r="H890" s="93">
        <f t="shared" si="50"/>
        <v>94.98</v>
      </c>
      <c r="I890" s="210"/>
    </row>
    <row r="891" spans="1:9" s="191" customFormat="1" ht="30" customHeight="1">
      <c r="A891" s="552"/>
      <c r="B891" s="119" t="s">
        <v>256</v>
      </c>
      <c r="C891" s="118">
        <v>4.2</v>
      </c>
      <c r="D891" s="123"/>
      <c r="E891" s="123"/>
      <c r="F891" s="93">
        <f t="shared" si="53"/>
        <v>4.2</v>
      </c>
      <c r="G891" s="123"/>
      <c r="H891" s="93">
        <f t="shared" si="50"/>
        <v>4.2</v>
      </c>
      <c r="I891" s="210"/>
    </row>
    <row r="892" spans="1:9" s="191" customFormat="1" ht="30" customHeight="1">
      <c r="A892" s="552"/>
      <c r="B892" s="119" t="s">
        <v>257</v>
      </c>
      <c r="C892" s="118">
        <v>0.78</v>
      </c>
      <c r="D892" s="123"/>
      <c r="E892" s="123"/>
      <c r="F892" s="93">
        <f t="shared" si="53"/>
        <v>0.78</v>
      </c>
      <c r="G892" s="123"/>
      <c r="H892" s="93">
        <f t="shared" si="50"/>
        <v>0.78</v>
      </c>
      <c r="I892" s="210"/>
    </row>
    <row r="893" spans="1:9" s="191" customFormat="1" ht="30" customHeight="1">
      <c r="A893" s="552"/>
      <c r="B893" s="119" t="s">
        <v>784</v>
      </c>
      <c r="C893" s="122">
        <f>SUM(C894:C895)</f>
        <v>100</v>
      </c>
      <c r="D893" s="123"/>
      <c r="E893" s="123"/>
      <c r="F893" s="93">
        <f t="shared" si="53"/>
        <v>100</v>
      </c>
      <c r="G893" s="123"/>
      <c r="H893" s="93">
        <f t="shared" si="50"/>
        <v>100</v>
      </c>
      <c r="I893" s="210"/>
    </row>
    <row r="894" spans="1:9" s="191" customFormat="1" ht="30" customHeight="1">
      <c r="A894" s="552"/>
      <c r="B894" s="134" t="s">
        <v>1261</v>
      </c>
      <c r="C894" s="122">
        <v>85</v>
      </c>
      <c r="D894" s="123"/>
      <c r="E894" s="123"/>
      <c r="F894" s="93">
        <f t="shared" si="53"/>
        <v>85</v>
      </c>
      <c r="G894" s="123"/>
      <c r="H894" s="93">
        <f t="shared" si="50"/>
        <v>85</v>
      </c>
      <c r="I894" s="210"/>
    </row>
    <row r="895" spans="1:9" s="191" customFormat="1" ht="30" customHeight="1">
      <c r="A895" s="552"/>
      <c r="B895" s="120" t="s">
        <v>1262</v>
      </c>
      <c r="C895" s="122">
        <v>15</v>
      </c>
      <c r="D895" s="123"/>
      <c r="E895" s="123"/>
      <c r="F895" s="93">
        <f t="shared" si="53"/>
        <v>15</v>
      </c>
      <c r="G895" s="123">
        <v>-10</v>
      </c>
      <c r="H895" s="93">
        <f t="shared" ref="H895:H955" si="54">F895+G895</f>
        <v>5</v>
      </c>
      <c r="I895" s="210"/>
    </row>
    <row r="896" spans="1:9" s="191" customFormat="1" ht="30" customHeight="1">
      <c r="A896" s="552"/>
      <c r="B896" s="119" t="s">
        <v>258</v>
      </c>
      <c r="C896" s="122">
        <f t="shared" ref="C896:H896" si="55">C897</f>
        <v>0</v>
      </c>
      <c r="D896" s="122">
        <f t="shared" si="55"/>
        <v>0</v>
      </c>
      <c r="E896" s="122">
        <f t="shared" si="55"/>
        <v>0</v>
      </c>
      <c r="F896" s="122">
        <f t="shared" si="55"/>
        <v>0</v>
      </c>
      <c r="G896" s="122">
        <f t="shared" si="55"/>
        <v>3.22</v>
      </c>
      <c r="H896" s="122">
        <f t="shared" si="55"/>
        <v>3.22</v>
      </c>
      <c r="I896" s="210"/>
    </row>
    <row r="897" spans="1:246" s="191" customFormat="1" ht="30" customHeight="1">
      <c r="A897" s="552"/>
      <c r="B897" s="120" t="s">
        <v>1263</v>
      </c>
      <c r="C897" s="122"/>
      <c r="D897" s="123"/>
      <c r="E897" s="123"/>
      <c r="F897" s="93">
        <f t="shared" si="53"/>
        <v>0</v>
      </c>
      <c r="G897" s="123">
        <v>3.22</v>
      </c>
      <c r="H897" s="93">
        <f t="shared" si="54"/>
        <v>3.22</v>
      </c>
      <c r="I897" s="211" t="s">
        <v>796</v>
      </c>
    </row>
    <row r="898" spans="1:246" s="191" customFormat="1" ht="30" customHeight="1">
      <c r="A898" s="550" t="s">
        <v>163</v>
      </c>
      <c r="B898" s="93" t="s">
        <v>81</v>
      </c>
      <c r="C898" s="118">
        <f>C899</f>
        <v>15</v>
      </c>
      <c r="D898" s="123"/>
      <c r="E898" s="123"/>
      <c r="F898" s="93">
        <f t="shared" si="53"/>
        <v>15</v>
      </c>
      <c r="G898" s="123">
        <v>-15</v>
      </c>
      <c r="H898" s="93">
        <f t="shared" si="54"/>
        <v>0</v>
      </c>
      <c r="I898" s="210"/>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189"/>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89"/>
      <c r="DW898" s="189"/>
      <c r="DX898" s="189"/>
      <c r="DY898" s="189"/>
      <c r="DZ898" s="189"/>
      <c r="EA898" s="189"/>
      <c r="EB898" s="189"/>
      <c r="EC898" s="189"/>
      <c r="ED898" s="189"/>
      <c r="EE898" s="189"/>
      <c r="EF898" s="189"/>
      <c r="EG898" s="189"/>
      <c r="EH898" s="189"/>
      <c r="EI898" s="189"/>
      <c r="EJ898" s="189"/>
      <c r="EK898" s="189"/>
      <c r="EL898" s="189"/>
      <c r="EM898" s="189"/>
      <c r="EN898" s="189"/>
      <c r="EO898" s="189"/>
      <c r="EP898" s="189"/>
      <c r="EQ898" s="189"/>
      <c r="ER898" s="189"/>
      <c r="ES898" s="189"/>
      <c r="ET898" s="189"/>
      <c r="EU898" s="189"/>
      <c r="EV898" s="189"/>
      <c r="EW898" s="189"/>
      <c r="EX898" s="189"/>
      <c r="EY898" s="189"/>
      <c r="EZ898" s="189"/>
      <c r="FA898" s="189"/>
      <c r="FB898" s="189"/>
      <c r="FC898" s="189"/>
      <c r="FD898" s="189"/>
      <c r="FE898" s="189"/>
      <c r="FF898" s="189"/>
      <c r="FG898" s="189"/>
      <c r="FH898" s="189"/>
      <c r="FI898" s="189"/>
      <c r="FJ898" s="189"/>
      <c r="FK898" s="189"/>
      <c r="FL898" s="189"/>
      <c r="FM898" s="189"/>
      <c r="FN898" s="189"/>
      <c r="FO898" s="189"/>
      <c r="FP898" s="189"/>
      <c r="FQ898" s="189"/>
      <c r="FR898" s="189"/>
      <c r="FS898" s="189"/>
      <c r="FT898" s="189"/>
      <c r="FU898" s="189"/>
      <c r="FV898" s="189"/>
      <c r="FW898" s="189"/>
      <c r="FX898" s="189"/>
      <c r="FY898" s="189"/>
      <c r="FZ898" s="189"/>
      <c r="GA898" s="189"/>
      <c r="GB898" s="189"/>
      <c r="GC898" s="189"/>
      <c r="GD898" s="189"/>
      <c r="GE898" s="189"/>
      <c r="GF898" s="189"/>
      <c r="GG898" s="189"/>
      <c r="GH898" s="189"/>
      <c r="GI898" s="189"/>
      <c r="GJ898" s="189"/>
      <c r="GK898" s="189"/>
      <c r="GL898" s="189"/>
      <c r="GM898" s="189"/>
      <c r="GN898" s="189"/>
      <c r="GO898" s="189"/>
      <c r="GP898" s="189"/>
      <c r="GQ898" s="189"/>
      <c r="GR898" s="189"/>
      <c r="GS898" s="189"/>
      <c r="GT898" s="189"/>
      <c r="GU898" s="189"/>
      <c r="GV898" s="189"/>
      <c r="GW898" s="189"/>
      <c r="GX898" s="189"/>
      <c r="GY898" s="189"/>
      <c r="GZ898" s="189"/>
      <c r="HA898" s="189"/>
      <c r="HB898" s="189"/>
      <c r="HC898" s="189"/>
      <c r="HD898" s="189"/>
      <c r="HE898" s="189"/>
      <c r="HF898" s="189"/>
      <c r="HG898" s="189"/>
      <c r="HH898" s="189"/>
      <c r="HI898" s="189"/>
      <c r="HJ898" s="189"/>
      <c r="HK898" s="189"/>
      <c r="HL898" s="189"/>
      <c r="HM898" s="189"/>
      <c r="HN898" s="189"/>
      <c r="HO898" s="189"/>
      <c r="HP898" s="189"/>
      <c r="HQ898" s="189"/>
      <c r="HR898" s="189"/>
      <c r="HS898" s="189"/>
      <c r="HT898" s="189"/>
      <c r="HU898" s="189"/>
      <c r="HV898" s="189"/>
      <c r="HW898" s="189"/>
      <c r="HX898" s="189"/>
      <c r="HY898" s="189"/>
      <c r="HZ898" s="189"/>
      <c r="IA898" s="189"/>
      <c r="IB898" s="189"/>
      <c r="IC898" s="189"/>
      <c r="ID898" s="189"/>
      <c r="IE898" s="189"/>
      <c r="IF898" s="189"/>
      <c r="IG898" s="189"/>
      <c r="IH898" s="189"/>
      <c r="II898" s="189"/>
      <c r="IJ898" s="189"/>
      <c r="IK898" s="189"/>
      <c r="IL898" s="189"/>
    </row>
    <row r="899" spans="1:246" s="191" customFormat="1" ht="18.75" customHeight="1">
      <c r="A899" s="550"/>
      <c r="B899" s="119" t="s">
        <v>958</v>
      </c>
      <c r="C899" s="123">
        <f>C900</f>
        <v>15</v>
      </c>
      <c r="D899" s="123"/>
      <c r="E899" s="123"/>
      <c r="F899" s="93">
        <f t="shared" si="53"/>
        <v>15</v>
      </c>
      <c r="G899" s="123">
        <v>-15</v>
      </c>
      <c r="H899" s="93">
        <f t="shared" si="54"/>
        <v>0</v>
      </c>
      <c r="I899" s="210"/>
    </row>
    <row r="900" spans="1:246" s="191" customFormat="1" ht="30" customHeight="1">
      <c r="A900" s="550"/>
      <c r="B900" s="119" t="s">
        <v>959</v>
      </c>
      <c r="C900" s="123">
        <f>C901</f>
        <v>15</v>
      </c>
      <c r="D900" s="123"/>
      <c r="E900" s="123"/>
      <c r="F900" s="93">
        <f t="shared" si="53"/>
        <v>15</v>
      </c>
      <c r="G900" s="123">
        <v>-15</v>
      </c>
      <c r="H900" s="93">
        <f t="shared" si="54"/>
        <v>0</v>
      </c>
      <c r="I900" s="210"/>
    </row>
    <row r="901" spans="1:246" s="191" customFormat="1" ht="30" customHeight="1">
      <c r="A901" s="550"/>
      <c r="B901" s="119" t="s">
        <v>1264</v>
      </c>
      <c r="C901" s="123">
        <v>15</v>
      </c>
      <c r="D901" s="123"/>
      <c r="E901" s="123"/>
      <c r="F901" s="93">
        <f t="shared" si="53"/>
        <v>15</v>
      </c>
      <c r="G901" s="123">
        <v>-15</v>
      </c>
      <c r="H901" s="93">
        <f t="shared" si="54"/>
        <v>0</v>
      </c>
      <c r="I901" s="210"/>
    </row>
    <row r="902" spans="1:246" s="191" customFormat="1" ht="30" customHeight="1">
      <c r="A902" s="550" t="s">
        <v>238</v>
      </c>
      <c r="B902" s="93" t="s">
        <v>81</v>
      </c>
      <c r="C902" s="118">
        <f>C903+C904+C907</f>
        <v>380.34</v>
      </c>
      <c r="D902" s="118">
        <f>D903+D904+D907</f>
        <v>4.8680000000000003</v>
      </c>
      <c r="E902" s="118">
        <f>E903+E904+E907</f>
        <v>0</v>
      </c>
      <c r="F902" s="93">
        <f t="shared" si="53"/>
        <v>385.20800000000003</v>
      </c>
      <c r="G902" s="118">
        <f>G903+G904+G907</f>
        <v>7</v>
      </c>
      <c r="H902" s="93">
        <f t="shared" si="54"/>
        <v>392.20800000000003</v>
      </c>
      <c r="I902" s="210"/>
    </row>
    <row r="903" spans="1:246" s="191" customFormat="1" ht="30" customHeight="1">
      <c r="A903" s="550"/>
      <c r="B903" s="120" t="s">
        <v>253</v>
      </c>
      <c r="C903" s="123">
        <v>18.34</v>
      </c>
      <c r="D903" s="123">
        <v>4.8680000000000003</v>
      </c>
      <c r="E903" s="123"/>
      <c r="F903" s="93">
        <f t="shared" si="53"/>
        <v>23.207999999999998</v>
      </c>
      <c r="G903" s="123"/>
      <c r="H903" s="93">
        <f t="shared" si="54"/>
        <v>23.207999999999998</v>
      </c>
      <c r="I903" s="211" t="s">
        <v>1265</v>
      </c>
    </row>
    <row r="904" spans="1:246" s="191" customFormat="1" ht="18.75" customHeight="1">
      <c r="A904" s="550"/>
      <c r="B904" s="120" t="s">
        <v>783</v>
      </c>
      <c r="C904" s="123">
        <v>6</v>
      </c>
      <c r="D904" s="123"/>
      <c r="E904" s="123"/>
      <c r="F904" s="93">
        <f t="shared" si="53"/>
        <v>6</v>
      </c>
      <c r="G904" s="123"/>
      <c r="H904" s="93">
        <f t="shared" si="54"/>
        <v>6</v>
      </c>
      <c r="I904" s="210"/>
    </row>
    <row r="905" spans="1:246" s="191" customFormat="1" ht="30" customHeight="1">
      <c r="A905" s="550"/>
      <c r="B905" s="119" t="s">
        <v>959</v>
      </c>
      <c r="C905" s="123">
        <v>6</v>
      </c>
      <c r="D905" s="123"/>
      <c r="E905" s="123"/>
      <c r="F905" s="93">
        <f t="shared" si="53"/>
        <v>6</v>
      </c>
      <c r="G905" s="123"/>
      <c r="H905" s="93">
        <f t="shared" si="54"/>
        <v>6</v>
      </c>
      <c r="I905" s="210"/>
    </row>
    <row r="906" spans="1:246" s="191" customFormat="1" ht="30.95" customHeight="1">
      <c r="A906" s="551" t="s">
        <v>238</v>
      </c>
      <c r="B906" s="134" t="s">
        <v>1266</v>
      </c>
      <c r="C906" s="123">
        <v>6</v>
      </c>
      <c r="D906" s="123"/>
      <c r="E906" s="123"/>
      <c r="F906" s="93">
        <f t="shared" si="53"/>
        <v>6</v>
      </c>
      <c r="G906" s="123"/>
      <c r="H906" s="93">
        <f t="shared" si="54"/>
        <v>6</v>
      </c>
      <c r="I906" s="210"/>
    </row>
    <row r="907" spans="1:246" s="191" customFormat="1" ht="30.95" customHeight="1">
      <c r="A907" s="552"/>
      <c r="B907" s="119" t="s">
        <v>258</v>
      </c>
      <c r="C907" s="118">
        <f>SUM(C908:C910)</f>
        <v>356</v>
      </c>
      <c r="D907" s="118">
        <f>SUM(D908:D910)</f>
        <v>0</v>
      </c>
      <c r="E907" s="118">
        <f>SUM(E908:E910)</f>
        <v>0</v>
      </c>
      <c r="F907" s="93">
        <f t="shared" si="53"/>
        <v>356</v>
      </c>
      <c r="G907" s="118">
        <f>SUM(G908:G910)</f>
        <v>7</v>
      </c>
      <c r="H907" s="93">
        <f t="shared" si="54"/>
        <v>363</v>
      </c>
      <c r="I907" s="210"/>
    </row>
    <row r="908" spans="1:246" s="191" customFormat="1" ht="36" customHeight="1">
      <c r="A908" s="552"/>
      <c r="B908" s="119" t="s">
        <v>1267</v>
      </c>
      <c r="C908" s="123">
        <v>50</v>
      </c>
      <c r="D908" s="123"/>
      <c r="E908" s="123"/>
      <c r="F908" s="93">
        <f t="shared" si="53"/>
        <v>50</v>
      </c>
      <c r="G908" s="123"/>
      <c r="H908" s="93">
        <f t="shared" si="54"/>
        <v>50</v>
      </c>
      <c r="I908" s="210"/>
    </row>
    <row r="909" spans="1:246" s="191" customFormat="1" ht="39" customHeight="1">
      <c r="A909" s="552"/>
      <c r="B909" s="119" t="s">
        <v>1268</v>
      </c>
      <c r="C909" s="123">
        <v>300</v>
      </c>
      <c r="D909" s="123"/>
      <c r="E909" s="123"/>
      <c r="F909" s="93">
        <f t="shared" si="53"/>
        <v>300</v>
      </c>
      <c r="G909" s="123"/>
      <c r="H909" s="93">
        <f t="shared" si="54"/>
        <v>300</v>
      </c>
      <c r="I909" s="210"/>
    </row>
    <row r="910" spans="1:246" s="191" customFormat="1" ht="40.5" customHeight="1">
      <c r="A910" s="552"/>
      <c r="B910" s="120" t="s">
        <v>1269</v>
      </c>
      <c r="C910" s="123">
        <v>6</v>
      </c>
      <c r="D910" s="123"/>
      <c r="E910" s="123"/>
      <c r="F910" s="93">
        <f t="shared" si="53"/>
        <v>6</v>
      </c>
      <c r="G910" s="123">
        <v>7</v>
      </c>
      <c r="H910" s="93">
        <f t="shared" si="54"/>
        <v>13</v>
      </c>
      <c r="I910" s="210"/>
    </row>
    <row r="911" spans="1:246" s="191" customFormat="1" ht="30.95" customHeight="1">
      <c r="A911" s="550" t="s">
        <v>1270</v>
      </c>
      <c r="B911" s="93" t="s">
        <v>81</v>
      </c>
      <c r="C911" s="118">
        <f>C912+C913+C917+C922</f>
        <v>90.33</v>
      </c>
      <c r="D911" s="118">
        <f>D912+D913+D917+D922</f>
        <v>146.27175099999999</v>
      </c>
      <c r="E911" s="118">
        <f>E912+E913+E917+E922</f>
        <v>41</v>
      </c>
      <c r="F911" s="118">
        <f>F912+F913+F917+F922</f>
        <v>277.60175099999998</v>
      </c>
      <c r="G911" s="118">
        <f>G912+G913+G917+G922</f>
        <v>16.3</v>
      </c>
      <c r="H911" s="93">
        <f t="shared" si="54"/>
        <v>293.90175099999999</v>
      </c>
      <c r="I911" s="210"/>
      <c r="J911" s="189"/>
      <c r="K911" s="189"/>
      <c r="L911" s="189"/>
      <c r="M911" s="189"/>
      <c r="N911" s="189"/>
      <c r="O911" s="189"/>
      <c r="P911" s="189"/>
      <c r="Q911" s="189"/>
      <c r="R911" s="189"/>
      <c r="S911" s="189"/>
      <c r="T911" s="189"/>
      <c r="U911" s="189"/>
      <c r="V911" s="189"/>
      <c r="W911" s="189"/>
      <c r="X911" s="189"/>
      <c r="Y911" s="189"/>
      <c r="Z911" s="189"/>
      <c r="AA911" s="189"/>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c r="BD911" s="189"/>
      <c r="BE911" s="189"/>
      <c r="BF911" s="189"/>
      <c r="BG911" s="189"/>
      <c r="BH911" s="189"/>
      <c r="BI911" s="189"/>
      <c r="BJ911" s="189"/>
      <c r="BK911" s="189"/>
      <c r="BL911" s="189"/>
      <c r="BM911" s="189"/>
      <c r="BN911" s="189"/>
      <c r="BO911" s="189"/>
      <c r="BP911" s="189"/>
      <c r="BQ911" s="189"/>
      <c r="BR911" s="189"/>
      <c r="BS911" s="189"/>
      <c r="BT911" s="189"/>
      <c r="BU911" s="189"/>
      <c r="BV911" s="189"/>
      <c r="BW911" s="189"/>
      <c r="BX911" s="189"/>
      <c r="BY911" s="189"/>
      <c r="BZ911" s="189"/>
      <c r="CA911" s="189"/>
      <c r="CB911" s="189"/>
      <c r="CC911" s="189"/>
      <c r="CD911" s="189"/>
      <c r="CE911" s="189"/>
      <c r="CF911" s="189"/>
      <c r="CG911" s="189"/>
      <c r="CH911" s="189"/>
      <c r="CI911" s="189"/>
      <c r="CJ911" s="189"/>
      <c r="CK911" s="189"/>
      <c r="CL911" s="189"/>
      <c r="CM911" s="189"/>
      <c r="CN911" s="189"/>
      <c r="CO911" s="189"/>
      <c r="CP911" s="189"/>
      <c r="CQ911" s="189"/>
      <c r="CR911" s="189"/>
      <c r="CS911" s="189"/>
      <c r="CT911" s="189"/>
      <c r="CU911" s="189"/>
      <c r="CV911" s="189"/>
      <c r="CW911" s="189"/>
      <c r="CX911" s="189"/>
      <c r="CY911" s="189"/>
      <c r="CZ911" s="189"/>
      <c r="DA911" s="189"/>
      <c r="DB911" s="189"/>
      <c r="DC911" s="189"/>
      <c r="DD911" s="189"/>
      <c r="DE911" s="189"/>
      <c r="DF911" s="189"/>
      <c r="DG911" s="189"/>
      <c r="DH911" s="189"/>
      <c r="DI911" s="189"/>
      <c r="DJ911" s="189"/>
      <c r="DK911" s="189"/>
      <c r="DL911" s="189"/>
      <c r="DM911" s="189"/>
      <c r="DN911" s="189"/>
      <c r="DO911" s="189"/>
      <c r="DP911" s="189"/>
      <c r="DQ911" s="189"/>
      <c r="DR911" s="189"/>
      <c r="DS911" s="189"/>
      <c r="DT911" s="189"/>
      <c r="DU911" s="189"/>
      <c r="DV911" s="189"/>
      <c r="DW911" s="189"/>
      <c r="DX911" s="189"/>
      <c r="DY911" s="189"/>
      <c r="DZ911" s="189"/>
      <c r="EA911" s="189"/>
      <c r="EB911" s="189"/>
      <c r="EC911" s="189"/>
      <c r="ED911" s="189"/>
      <c r="EE911" s="189"/>
      <c r="EF911" s="189"/>
      <c r="EG911" s="189"/>
      <c r="EH911" s="189"/>
      <c r="EI911" s="189"/>
      <c r="EJ911" s="189"/>
      <c r="EK911" s="189"/>
      <c r="EL911" s="189"/>
      <c r="EM911" s="189"/>
      <c r="EN911" s="189"/>
      <c r="EO911" s="189"/>
      <c r="EP911" s="189"/>
      <c r="EQ911" s="189"/>
      <c r="ER911" s="189"/>
      <c r="ES911" s="189"/>
      <c r="ET911" s="189"/>
      <c r="EU911" s="189"/>
      <c r="EV911" s="189"/>
      <c r="EW911" s="189"/>
      <c r="EX911" s="189"/>
      <c r="EY911" s="189"/>
      <c r="EZ911" s="189"/>
      <c r="FA911" s="189"/>
      <c r="FB911" s="189"/>
      <c r="FC911" s="189"/>
      <c r="FD911" s="189"/>
      <c r="FE911" s="189"/>
      <c r="FF911" s="189"/>
      <c r="FG911" s="189"/>
      <c r="FH911" s="189"/>
      <c r="FI911" s="189"/>
      <c r="FJ911" s="189"/>
      <c r="FK911" s="189"/>
      <c r="FL911" s="189"/>
      <c r="FM911" s="189"/>
      <c r="FN911" s="189"/>
      <c r="FO911" s="189"/>
      <c r="FP911" s="189"/>
      <c r="FQ911" s="189"/>
      <c r="FR911" s="189"/>
      <c r="FS911" s="189"/>
      <c r="FT911" s="189"/>
      <c r="FU911" s="189"/>
      <c r="FV911" s="189"/>
      <c r="FW911" s="189"/>
      <c r="FX911" s="189"/>
      <c r="FY911" s="189"/>
      <c r="FZ911" s="189"/>
      <c r="GA911" s="189"/>
      <c r="GB911" s="189"/>
      <c r="GC911" s="189"/>
      <c r="GD911" s="189"/>
      <c r="GE911" s="189"/>
      <c r="GF911" s="189"/>
      <c r="GG911" s="189"/>
      <c r="GH911" s="189"/>
      <c r="GI911" s="189"/>
      <c r="GJ911" s="189"/>
      <c r="GK911" s="189"/>
      <c r="GL911" s="189"/>
      <c r="GM911" s="189"/>
      <c r="GN911" s="189"/>
      <c r="GO911" s="189"/>
      <c r="GP911" s="189"/>
      <c r="GQ911" s="189"/>
      <c r="GR911" s="189"/>
      <c r="GS911" s="189"/>
      <c r="GT911" s="189"/>
      <c r="GU911" s="189"/>
      <c r="GV911" s="189"/>
      <c r="GW911" s="189"/>
      <c r="GX911" s="189"/>
      <c r="GY911" s="189"/>
      <c r="GZ911" s="189"/>
      <c r="HA911" s="189"/>
      <c r="HB911" s="189"/>
      <c r="HC911" s="189"/>
      <c r="HD911" s="189"/>
      <c r="HE911" s="189"/>
      <c r="HF911" s="189"/>
      <c r="HG911" s="189"/>
      <c r="HH911" s="189"/>
      <c r="HI911" s="189"/>
      <c r="HJ911" s="189"/>
      <c r="HK911" s="189"/>
      <c r="HL911" s="189"/>
      <c r="HM911" s="189"/>
      <c r="HN911" s="189"/>
      <c r="HO911" s="189"/>
      <c r="HP911" s="189"/>
      <c r="HQ911" s="189"/>
      <c r="HR911" s="189"/>
      <c r="HS911" s="189"/>
      <c r="HT911" s="189"/>
      <c r="HU911" s="189"/>
      <c r="HV911" s="189"/>
      <c r="HW911" s="189"/>
      <c r="HX911" s="189"/>
      <c r="HY911" s="189"/>
      <c r="HZ911" s="189"/>
      <c r="IA911" s="189"/>
      <c r="IB911" s="189"/>
      <c r="IC911" s="189"/>
      <c r="ID911" s="189"/>
      <c r="IE911" s="189"/>
      <c r="IF911" s="189"/>
      <c r="IG911" s="189"/>
      <c r="IH911" s="189"/>
      <c r="II911" s="189"/>
      <c r="IJ911" s="189"/>
      <c r="IK911" s="189"/>
      <c r="IL911" s="189"/>
    </row>
    <row r="912" spans="1:246" s="191" customFormat="1" ht="30" customHeight="1">
      <c r="A912" s="550"/>
      <c r="B912" s="120" t="s">
        <v>253</v>
      </c>
      <c r="C912" s="118">
        <v>73.83</v>
      </c>
      <c r="D912" s="123">
        <v>133.671751</v>
      </c>
      <c r="E912" s="123"/>
      <c r="F912" s="93">
        <f>C912+D912+E912</f>
        <v>207.50175100000001</v>
      </c>
      <c r="G912" s="123"/>
      <c r="H912" s="93">
        <f t="shared" si="54"/>
        <v>207.50175100000001</v>
      </c>
      <c r="I912" s="211" t="s">
        <v>1271</v>
      </c>
    </row>
    <row r="913" spans="1:246" s="191" customFormat="1" ht="18.75" customHeight="1">
      <c r="A913" s="551" t="s">
        <v>1270</v>
      </c>
      <c r="B913" s="120" t="s">
        <v>783</v>
      </c>
      <c r="C913" s="118">
        <f>SUM(C914:C915)</f>
        <v>15</v>
      </c>
      <c r="D913" s="123"/>
      <c r="E913" s="123"/>
      <c r="F913" s="93">
        <f>C913+D913+E913</f>
        <v>15</v>
      </c>
      <c r="G913" s="123"/>
      <c r="H913" s="93">
        <f t="shared" si="54"/>
        <v>15</v>
      </c>
      <c r="I913" s="210"/>
    </row>
    <row r="914" spans="1:246" s="191" customFormat="1" ht="30" customHeight="1">
      <c r="A914" s="552"/>
      <c r="B914" s="119" t="s">
        <v>256</v>
      </c>
      <c r="C914" s="118">
        <v>3</v>
      </c>
      <c r="D914" s="123"/>
      <c r="E914" s="123"/>
      <c r="F914" s="93">
        <f>C914+D914+E914</f>
        <v>3</v>
      </c>
      <c r="G914" s="123"/>
      <c r="H914" s="93">
        <f t="shared" si="54"/>
        <v>3</v>
      </c>
      <c r="I914" s="210"/>
    </row>
    <row r="915" spans="1:246" s="191" customFormat="1" ht="30" customHeight="1">
      <c r="A915" s="552"/>
      <c r="B915" s="119" t="s">
        <v>354</v>
      </c>
      <c r="C915" s="122">
        <v>12</v>
      </c>
      <c r="D915" s="123"/>
      <c r="E915" s="123"/>
      <c r="F915" s="93">
        <f>C915+D915+E915</f>
        <v>12</v>
      </c>
      <c r="G915" s="123"/>
      <c r="H915" s="93">
        <f t="shared" si="54"/>
        <v>12</v>
      </c>
      <c r="I915" s="210"/>
    </row>
    <row r="916" spans="1:246" s="191" customFormat="1" ht="30" customHeight="1">
      <c r="A916" s="552"/>
      <c r="B916" s="134" t="s">
        <v>1272</v>
      </c>
      <c r="C916" s="122">
        <v>12</v>
      </c>
      <c r="D916" s="123"/>
      <c r="E916" s="123"/>
      <c r="F916" s="93">
        <f>C916+D916+E916</f>
        <v>12</v>
      </c>
      <c r="G916" s="123"/>
      <c r="H916" s="93">
        <f t="shared" si="54"/>
        <v>12</v>
      </c>
      <c r="I916" s="210"/>
    </row>
    <row r="917" spans="1:246" s="191" customFormat="1" ht="30" customHeight="1">
      <c r="A917" s="552"/>
      <c r="B917" s="119" t="s">
        <v>258</v>
      </c>
      <c r="C917" s="118">
        <f>C918+C919+C920+C921</f>
        <v>1.5</v>
      </c>
      <c r="D917" s="118">
        <f>D918+D919+D920+D921</f>
        <v>12.6</v>
      </c>
      <c r="E917" s="118">
        <f>E918+E919+E920+E921</f>
        <v>0</v>
      </c>
      <c r="F917" s="118">
        <f>F918+F919+F920+F921</f>
        <v>14.1</v>
      </c>
      <c r="G917" s="118">
        <f>G918+G919+G920+G921</f>
        <v>16.3</v>
      </c>
      <c r="H917" s="93">
        <f t="shared" si="54"/>
        <v>30.4</v>
      </c>
      <c r="I917" s="210"/>
    </row>
    <row r="918" spans="1:246" s="191" customFormat="1" ht="30" customHeight="1">
      <c r="A918" s="552"/>
      <c r="B918" s="119" t="s">
        <v>699</v>
      </c>
      <c r="C918" s="118">
        <v>1.5</v>
      </c>
      <c r="D918" s="123"/>
      <c r="E918" s="123"/>
      <c r="F918" s="93">
        <f t="shared" ref="F918:F948" si="56">C918+D918+E918</f>
        <v>1.5</v>
      </c>
      <c r="G918" s="123"/>
      <c r="H918" s="93">
        <f t="shared" si="54"/>
        <v>1.5</v>
      </c>
      <c r="I918" s="210"/>
    </row>
    <row r="919" spans="1:246" s="191" customFormat="1" ht="30" customHeight="1">
      <c r="A919" s="552"/>
      <c r="B919" s="120" t="s">
        <v>346</v>
      </c>
      <c r="C919" s="118"/>
      <c r="D919" s="123">
        <v>12.6</v>
      </c>
      <c r="E919" s="123"/>
      <c r="F919" s="93">
        <f t="shared" si="56"/>
        <v>12.6</v>
      </c>
      <c r="G919" s="123"/>
      <c r="H919" s="93">
        <f t="shared" si="54"/>
        <v>12.6</v>
      </c>
      <c r="I919" s="211" t="s">
        <v>842</v>
      </c>
    </row>
    <row r="920" spans="1:246" s="191" customFormat="1" ht="26.1" customHeight="1">
      <c r="A920" s="552"/>
      <c r="B920" s="120" t="s">
        <v>810</v>
      </c>
      <c r="C920" s="118"/>
      <c r="D920" s="123"/>
      <c r="E920" s="123"/>
      <c r="F920" s="93">
        <f t="shared" si="56"/>
        <v>0</v>
      </c>
      <c r="G920" s="204">
        <v>4.3</v>
      </c>
      <c r="H920" s="93">
        <f t="shared" si="54"/>
        <v>4.3</v>
      </c>
      <c r="I920" s="211" t="s">
        <v>796</v>
      </c>
    </row>
    <row r="921" spans="1:246" s="191" customFormat="1" ht="24.95" customHeight="1">
      <c r="A921" s="553"/>
      <c r="B921" s="120" t="s">
        <v>308</v>
      </c>
      <c r="C921" s="118"/>
      <c r="D921" s="123"/>
      <c r="E921" s="123"/>
      <c r="F921" s="93">
        <f t="shared" si="56"/>
        <v>0</v>
      </c>
      <c r="G921" s="123">
        <v>12</v>
      </c>
      <c r="H921" s="93">
        <f t="shared" si="54"/>
        <v>12</v>
      </c>
      <c r="I921" s="211" t="s">
        <v>1273</v>
      </c>
      <c r="J921" s="189"/>
      <c r="K921" s="189"/>
      <c r="L921" s="189"/>
      <c r="M921" s="189"/>
      <c r="N921" s="189"/>
      <c r="O921" s="189"/>
      <c r="P921" s="189"/>
      <c r="Q921" s="189"/>
      <c r="R921" s="189"/>
      <c r="S921" s="189"/>
      <c r="T921" s="189"/>
      <c r="U921" s="189"/>
      <c r="V921" s="189"/>
      <c r="W921" s="189"/>
      <c r="X921" s="189"/>
      <c r="Y921" s="189"/>
      <c r="Z921" s="189"/>
      <c r="AA921" s="189"/>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c r="BD921" s="189"/>
      <c r="BE921" s="189"/>
      <c r="BF921" s="189"/>
      <c r="BG921" s="189"/>
      <c r="BH921" s="189"/>
      <c r="BI921" s="189"/>
      <c r="BJ921" s="189"/>
      <c r="BK921" s="189"/>
      <c r="BL921" s="189"/>
      <c r="BM921" s="189"/>
      <c r="BN921" s="189"/>
      <c r="BO921" s="189"/>
      <c r="BP921" s="189"/>
      <c r="BQ921" s="189"/>
      <c r="BR921" s="189"/>
      <c r="BS921" s="189"/>
      <c r="BT921" s="189"/>
      <c r="BU921" s="189"/>
      <c r="BV921" s="189"/>
      <c r="BW921" s="189"/>
      <c r="BX921" s="189"/>
      <c r="BY921" s="189"/>
      <c r="BZ921" s="189"/>
      <c r="CA921" s="189"/>
      <c r="CB921" s="189"/>
      <c r="CC921" s="189"/>
      <c r="CD921" s="189"/>
      <c r="CE921" s="189"/>
      <c r="CF921" s="189"/>
      <c r="CG921" s="189"/>
      <c r="CH921" s="189"/>
      <c r="CI921" s="189"/>
      <c r="CJ921" s="189"/>
      <c r="CK921" s="189"/>
      <c r="CL921" s="189"/>
      <c r="CM921" s="189"/>
      <c r="CN921" s="189"/>
      <c r="CO921" s="189"/>
      <c r="CP921" s="189"/>
      <c r="CQ921" s="189"/>
      <c r="CR921" s="189"/>
      <c r="CS921" s="189"/>
      <c r="CT921" s="189"/>
      <c r="CU921" s="189"/>
      <c r="CV921" s="189"/>
      <c r="CW921" s="189"/>
      <c r="CX921" s="189"/>
      <c r="CY921" s="189"/>
      <c r="CZ921" s="189"/>
      <c r="DA921" s="189"/>
      <c r="DB921" s="189"/>
      <c r="DC921" s="189"/>
      <c r="DD921" s="189"/>
      <c r="DE921" s="189"/>
      <c r="DF921" s="189"/>
      <c r="DG921" s="189"/>
      <c r="DH921" s="189"/>
      <c r="DI921" s="189"/>
      <c r="DJ921" s="189"/>
      <c r="DK921" s="189"/>
      <c r="DL921" s="189"/>
      <c r="DM921" s="189"/>
      <c r="DN921" s="189"/>
      <c r="DO921" s="189"/>
      <c r="DP921" s="189"/>
      <c r="DQ921" s="189"/>
      <c r="DR921" s="189"/>
      <c r="DS921" s="189"/>
      <c r="DT921" s="189"/>
      <c r="DU921" s="189"/>
      <c r="DV921" s="189"/>
      <c r="DW921" s="189"/>
      <c r="DX921" s="189"/>
      <c r="DY921" s="189"/>
      <c r="DZ921" s="189"/>
      <c r="EA921" s="189"/>
      <c r="EB921" s="189"/>
      <c r="EC921" s="189"/>
      <c r="ED921" s="189"/>
      <c r="EE921" s="189"/>
      <c r="EF921" s="189"/>
      <c r="EG921" s="189"/>
      <c r="EH921" s="189"/>
      <c r="EI921" s="189"/>
      <c r="EJ921" s="189"/>
      <c r="EK921" s="189"/>
      <c r="EL921" s="189"/>
      <c r="EM921" s="189"/>
      <c r="EN921" s="189"/>
      <c r="EO921" s="189"/>
      <c r="EP921" s="189"/>
      <c r="EQ921" s="189"/>
      <c r="ER921" s="189"/>
      <c r="ES921" s="189"/>
      <c r="ET921" s="189"/>
      <c r="EU921" s="189"/>
      <c r="EV921" s="189"/>
      <c r="EW921" s="189"/>
      <c r="EX921" s="189"/>
      <c r="EY921" s="189"/>
      <c r="EZ921" s="189"/>
      <c r="FA921" s="189"/>
      <c r="FB921" s="189"/>
      <c r="FC921" s="189"/>
      <c r="FD921" s="189"/>
      <c r="FE921" s="189"/>
      <c r="FF921" s="189"/>
      <c r="FG921" s="189"/>
      <c r="FH921" s="189"/>
      <c r="FI921" s="189"/>
      <c r="FJ921" s="189"/>
      <c r="FK921" s="189"/>
      <c r="FL921" s="189"/>
      <c r="FM921" s="189"/>
      <c r="FN921" s="189"/>
      <c r="FO921" s="189"/>
      <c r="FP921" s="189"/>
      <c r="FQ921" s="189"/>
      <c r="FR921" s="189"/>
      <c r="FS921" s="189"/>
      <c r="FT921" s="189"/>
      <c r="FU921" s="189"/>
      <c r="FV921" s="189"/>
      <c r="FW921" s="189"/>
      <c r="FX921" s="189"/>
      <c r="FY921" s="189"/>
      <c r="FZ921" s="189"/>
      <c r="GA921" s="189"/>
      <c r="GB921" s="189"/>
      <c r="GC921" s="189"/>
      <c r="GD921" s="189"/>
      <c r="GE921" s="189"/>
      <c r="GF921" s="189"/>
      <c r="GG921" s="189"/>
      <c r="GH921" s="189"/>
      <c r="GI921" s="189"/>
      <c r="GJ921" s="189"/>
      <c r="GK921" s="189"/>
      <c r="GL921" s="189"/>
      <c r="GM921" s="189"/>
      <c r="GN921" s="189"/>
      <c r="GO921" s="189"/>
      <c r="GP921" s="189"/>
      <c r="GQ921" s="189"/>
      <c r="GR921" s="189"/>
      <c r="GS921" s="189"/>
      <c r="GT921" s="189"/>
      <c r="GU921" s="189"/>
      <c r="GV921" s="189"/>
      <c r="GW921" s="189"/>
      <c r="GX921" s="189"/>
      <c r="GY921" s="189"/>
      <c r="GZ921" s="189"/>
      <c r="HA921" s="189"/>
      <c r="HB921" s="189"/>
      <c r="HC921" s="189"/>
      <c r="HD921" s="189"/>
      <c r="HE921" s="189"/>
      <c r="HF921" s="189"/>
      <c r="HG921" s="189"/>
      <c r="HH921" s="189"/>
      <c r="HI921" s="189"/>
      <c r="HJ921" s="189"/>
      <c r="HK921" s="189"/>
      <c r="HL921" s="189"/>
      <c r="HM921" s="189"/>
      <c r="HN921" s="189"/>
      <c r="HO921" s="189"/>
      <c r="HP921" s="189"/>
      <c r="HQ921" s="189"/>
      <c r="HR921" s="189"/>
      <c r="HS921" s="189"/>
      <c r="HT921" s="189"/>
      <c r="HU921" s="189"/>
      <c r="HV921" s="189"/>
      <c r="HW921" s="189"/>
      <c r="HX921" s="189"/>
      <c r="HY921" s="189"/>
      <c r="HZ921" s="189"/>
      <c r="IA921" s="189"/>
      <c r="IB921" s="189"/>
      <c r="IC921" s="189"/>
      <c r="ID921" s="189"/>
      <c r="IE921" s="189"/>
      <c r="IF921" s="189"/>
      <c r="IG921" s="189"/>
      <c r="IH921" s="189"/>
      <c r="II921" s="189"/>
      <c r="IJ921" s="189"/>
      <c r="IK921" s="189"/>
      <c r="IL921" s="189"/>
    </row>
    <row r="922" spans="1:246" s="191" customFormat="1" ht="30" customHeight="1">
      <c r="A922" s="555"/>
      <c r="B922" s="119" t="s">
        <v>317</v>
      </c>
      <c r="C922" s="118"/>
      <c r="D922" s="123"/>
      <c r="E922" s="123">
        <v>41</v>
      </c>
      <c r="F922" s="93">
        <f t="shared" si="56"/>
        <v>41</v>
      </c>
      <c r="G922" s="123"/>
      <c r="H922" s="93">
        <f t="shared" si="54"/>
        <v>41</v>
      </c>
      <c r="I922" s="211"/>
    </row>
    <row r="923" spans="1:246" s="191" customFormat="1" ht="39.950000000000003" customHeight="1">
      <c r="A923" s="122" t="s">
        <v>702</v>
      </c>
      <c r="B923" s="93" t="s">
        <v>81</v>
      </c>
      <c r="C923" s="118">
        <f>C924+C930+C925</f>
        <v>304.42</v>
      </c>
      <c r="D923" s="118">
        <f>D924+D930+D925</f>
        <v>89.314182000000002</v>
      </c>
      <c r="E923" s="118">
        <f>E924+E930+E925</f>
        <v>0</v>
      </c>
      <c r="F923" s="93">
        <f t="shared" si="56"/>
        <v>393.73418199999998</v>
      </c>
      <c r="G923" s="118">
        <f>G924+G930+G925</f>
        <v>142.44</v>
      </c>
      <c r="H923" s="93">
        <f t="shared" si="54"/>
        <v>536.17418199999997</v>
      </c>
      <c r="I923" s="210"/>
    </row>
    <row r="924" spans="1:246" s="191" customFormat="1" ht="30" customHeight="1">
      <c r="A924" s="551" t="s">
        <v>702</v>
      </c>
      <c r="B924" s="120" t="s">
        <v>253</v>
      </c>
      <c r="C924" s="118">
        <v>190.96</v>
      </c>
      <c r="D924" s="123">
        <v>47.914181999999997</v>
      </c>
      <c r="E924" s="123"/>
      <c r="F924" s="93">
        <f t="shared" si="56"/>
        <v>238.87418199999999</v>
      </c>
      <c r="G924" s="123"/>
      <c r="H924" s="93">
        <f t="shared" si="54"/>
        <v>238.87418199999999</v>
      </c>
      <c r="I924" s="211" t="s">
        <v>1274</v>
      </c>
    </row>
    <row r="925" spans="1:246" s="191" customFormat="1" ht="18.75" customHeight="1">
      <c r="A925" s="552"/>
      <c r="B925" s="120" t="s">
        <v>783</v>
      </c>
      <c r="C925" s="118">
        <f>SUM(C926:C928)</f>
        <v>103.46</v>
      </c>
      <c r="D925" s="123"/>
      <c r="E925" s="123"/>
      <c r="F925" s="93">
        <f t="shared" si="56"/>
        <v>103.46</v>
      </c>
      <c r="G925" s="123"/>
      <c r="H925" s="93">
        <f t="shared" si="54"/>
        <v>103.46</v>
      </c>
      <c r="I925" s="210"/>
    </row>
    <row r="926" spans="1:246" s="191" customFormat="1" ht="30" customHeight="1">
      <c r="A926" s="552"/>
      <c r="B926" s="119" t="s">
        <v>256</v>
      </c>
      <c r="C926" s="118">
        <v>19.8</v>
      </c>
      <c r="D926" s="123"/>
      <c r="E926" s="123"/>
      <c r="F926" s="93">
        <f t="shared" si="56"/>
        <v>19.8</v>
      </c>
      <c r="G926" s="123"/>
      <c r="H926" s="93">
        <f t="shared" si="54"/>
        <v>19.8</v>
      </c>
      <c r="I926" s="210"/>
    </row>
    <row r="927" spans="1:246" s="191" customFormat="1" ht="30" customHeight="1">
      <c r="A927" s="552"/>
      <c r="B927" s="119" t="s">
        <v>257</v>
      </c>
      <c r="C927" s="118">
        <v>3.66</v>
      </c>
      <c r="D927" s="123"/>
      <c r="E927" s="123"/>
      <c r="F927" s="93">
        <f t="shared" si="56"/>
        <v>3.66</v>
      </c>
      <c r="G927" s="123"/>
      <c r="H927" s="93">
        <f t="shared" si="54"/>
        <v>3.66</v>
      </c>
      <c r="I927" s="210"/>
    </row>
    <row r="928" spans="1:246" s="191" customFormat="1" ht="30" customHeight="1">
      <c r="A928" s="552"/>
      <c r="B928" s="119" t="s">
        <v>784</v>
      </c>
      <c r="C928" s="122">
        <f>C929</f>
        <v>80</v>
      </c>
      <c r="D928" s="123"/>
      <c r="E928" s="123"/>
      <c r="F928" s="93">
        <f t="shared" si="56"/>
        <v>80</v>
      </c>
      <c r="G928" s="123"/>
      <c r="H928" s="93">
        <f t="shared" si="54"/>
        <v>80</v>
      </c>
      <c r="I928" s="210"/>
    </row>
    <row r="929" spans="1:246" s="191" customFormat="1" ht="30" customHeight="1">
      <c r="A929" s="552"/>
      <c r="B929" s="134" t="s">
        <v>1275</v>
      </c>
      <c r="C929" s="122">
        <v>80</v>
      </c>
      <c r="D929" s="123"/>
      <c r="E929" s="123"/>
      <c r="F929" s="93">
        <f t="shared" si="56"/>
        <v>80</v>
      </c>
      <c r="G929" s="123"/>
      <c r="H929" s="93">
        <f t="shared" si="54"/>
        <v>80</v>
      </c>
      <c r="I929" s="210"/>
    </row>
    <row r="930" spans="1:246" s="191" customFormat="1" ht="35.1" customHeight="1">
      <c r="A930" s="552"/>
      <c r="B930" s="134" t="s">
        <v>258</v>
      </c>
      <c r="C930" s="122">
        <f>SUM(C931:C935)</f>
        <v>10</v>
      </c>
      <c r="D930" s="122">
        <f>SUM(D931:D935)</f>
        <v>41.4</v>
      </c>
      <c r="E930" s="122">
        <f>SUM(E931:E935)</f>
        <v>0</v>
      </c>
      <c r="F930" s="93">
        <f t="shared" si="56"/>
        <v>51.4</v>
      </c>
      <c r="G930" s="122">
        <f>SUM(G931:G935)</f>
        <v>142.44</v>
      </c>
      <c r="H930" s="93">
        <f t="shared" si="54"/>
        <v>193.84</v>
      </c>
      <c r="I930" s="210"/>
    </row>
    <row r="931" spans="1:246" s="191" customFormat="1" ht="30" customHeight="1">
      <c r="A931" s="552"/>
      <c r="B931" s="134" t="s">
        <v>1276</v>
      </c>
      <c r="C931" s="122">
        <v>10</v>
      </c>
      <c r="D931" s="123"/>
      <c r="E931" s="123"/>
      <c r="F931" s="93">
        <f t="shared" si="56"/>
        <v>10</v>
      </c>
      <c r="G931" s="123"/>
      <c r="H931" s="93">
        <f t="shared" si="54"/>
        <v>10</v>
      </c>
      <c r="I931" s="210"/>
    </row>
    <row r="932" spans="1:246" s="191" customFormat="1" ht="30" customHeight="1">
      <c r="A932" s="552"/>
      <c r="B932" s="120" t="s">
        <v>346</v>
      </c>
      <c r="C932" s="122"/>
      <c r="D932" s="123">
        <v>41.4</v>
      </c>
      <c r="E932" s="123"/>
      <c r="F932" s="93">
        <f t="shared" si="56"/>
        <v>41.4</v>
      </c>
      <c r="G932" s="123"/>
      <c r="H932" s="93">
        <f t="shared" si="54"/>
        <v>41.4</v>
      </c>
      <c r="I932" s="211" t="s">
        <v>842</v>
      </c>
    </row>
    <row r="933" spans="1:246" s="191" customFormat="1" ht="30" customHeight="1">
      <c r="A933" s="552"/>
      <c r="B933" s="120" t="s">
        <v>810</v>
      </c>
      <c r="C933" s="122"/>
      <c r="D933" s="123"/>
      <c r="E933" s="123"/>
      <c r="F933" s="93">
        <f t="shared" si="56"/>
        <v>0</v>
      </c>
      <c r="G933" s="204">
        <v>14.94</v>
      </c>
      <c r="H933" s="93">
        <f t="shared" si="54"/>
        <v>14.94</v>
      </c>
      <c r="I933" s="211" t="s">
        <v>796</v>
      </c>
    </row>
    <row r="934" spans="1:246" s="191" customFormat="1" ht="30" customHeight="1">
      <c r="A934" s="553"/>
      <c r="B934" s="120" t="s">
        <v>847</v>
      </c>
      <c r="C934" s="122"/>
      <c r="D934" s="123"/>
      <c r="E934" s="123"/>
      <c r="F934" s="93">
        <f t="shared" si="56"/>
        <v>0</v>
      </c>
      <c r="G934" s="123">
        <v>106</v>
      </c>
      <c r="H934" s="93">
        <f t="shared" si="54"/>
        <v>106</v>
      </c>
      <c r="I934" s="211" t="s">
        <v>1277</v>
      </c>
      <c r="J934" s="189"/>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c r="BD934" s="189"/>
      <c r="BE934" s="189"/>
      <c r="BF934" s="189"/>
      <c r="BG934" s="189"/>
      <c r="BH934" s="189"/>
      <c r="BI934" s="189"/>
      <c r="BJ934" s="189"/>
      <c r="BK934" s="189"/>
      <c r="BL934" s="189"/>
      <c r="BM934" s="189"/>
      <c r="BN934" s="189"/>
      <c r="BO934" s="189"/>
      <c r="BP934" s="189"/>
      <c r="BQ934" s="189"/>
      <c r="BR934" s="189"/>
      <c r="BS934" s="189"/>
      <c r="BT934" s="189"/>
      <c r="BU934" s="189"/>
      <c r="BV934" s="189"/>
      <c r="BW934" s="189"/>
      <c r="BX934" s="189"/>
      <c r="BY934" s="189"/>
      <c r="BZ934" s="189"/>
      <c r="CA934" s="189"/>
      <c r="CB934" s="189"/>
      <c r="CC934" s="189"/>
      <c r="CD934" s="189"/>
      <c r="CE934" s="189"/>
      <c r="CF934" s="189"/>
      <c r="CG934" s="189"/>
      <c r="CH934" s="189"/>
      <c r="CI934" s="189"/>
      <c r="CJ934" s="189"/>
      <c r="CK934" s="189"/>
      <c r="CL934" s="189"/>
      <c r="CM934" s="189"/>
      <c r="CN934" s="189"/>
      <c r="CO934" s="189"/>
      <c r="CP934" s="189"/>
      <c r="CQ934" s="189"/>
      <c r="CR934" s="189"/>
      <c r="CS934" s="189"/>
      <c r="CT934" s="189"/>
      <c r="CU934" s="189"/>
      <c r="CV934" s="189"/>
      <c r="CW934" s="189"/>
      <c r="CX934" s="189"/>
      <c r="CY934" s="189"/>
      <c r="CZ934" s="189"/>
      <c r="DA934" s="189"/>
      <c r="DB934" s="189"/>
      <c r="DC934" s="189"/>
      <c r="DD934" s="189"/>
      <c r="DE934" s="189"/>
      <c r="DF934" s="189"/>
      <c r="DG934" s="189"/>
      <c r="DH934" s="189"/>
      <c r="DI934" s="189"/>
      <c r="DJ934" s="189"/>
      <c r="DK934" s="189"/>
      <c r="DL934" s="189"/>
      <c r="DM934" s="189"/>
      <c r="DN934" s="189"/>
      <c r="DO934" s="189"/>
      <c r="DP934" s="189"/>
      <c r="DQ934" s="189"/>
      <c r="DR934" s="189"/>
      <c r="DS934" s="189"/>
      <c r="DT934" s="189"/>
      <c r="DU934" s="189"/>
      <c r="DV934" s="189"/>
      <c r="DW934" s="189"/>
      <c r="DX934" s="189"/>
      <c r="DY934" s="189"/>
      <c r="DZ934" s="189"/>
      <c r="EA934" s="189"/>
      <c r="EB934" s="189"/>
      <c r="EC934" s="189"/>
      <c r="ED934" s="189"/>
      <c r="EE934" s="189"/>
      <c r="EF934" s="189"/>
      <c r="EG934" s="189"/>
      <c r="EH934" s="189"/>
      <c r="EI934" s="189"/>
      <c r="EJ934" s="189"/>
      <c r="EK934" s="189"/>
      <c r="EL934" s="189"/>
      <c r="EM934" s="189"/>
      <c r="EN934" s="189"/>
      <c r="EO934" s="189"/>
      <c r="EP934" s="189"/>
      <c r="EQ934" s="189"/>
      <c r="ER934" s="189"/>
      <c r="ES934" s="189"/>
      <c r="ET934" s="189"/>
      <c r="EU934" s="189"/>
      <c r="EV934" s="189"/>
      <c r="EW934" s="189"/>
      <c r="EX934" s="189"/>
      <c r="EY934" s="189"/>
      <c r="EZ934" s="189"/>
      <c r="FA934" s="189"/>
      <c r="FB934" s="189"/>
      <c r="FC934" s="189"/>
      <c r="FD934" s="189"/>
      <c r="FE934" s="189"/>
      <c r="FF934" s="189"/>
      <c r="FG934" s="189"/>
      <c r="FH934" s="189"/>
      <c r="FI934" s="189"/>
      <c r="FJ934" s="189"/>
      <c r="FK934" s="189"/>
      <c r="FL934" s="189"/>
      <c r="FM934" s="189"/>
      <c r="FN934" s="189"/>
      <c r="FO934" s="189"/>
      <c r="FP934" s="189"/>
      <c r="FQ934" s="189"/>
      <c r="FR934" s="189"/>
      <c r="FS934" s="189"/>
      <c r="FT934" s="189"/>
      <c r="FU934" s="189"/>
      <c r="FV934" s="189"/>
      <c r="FW934" s="189"/>
      <c r="FX934" s="189"/>
      <c r="FY934" s="189"/>
      <c r="FZ934" s="189"/>
      <c r="GA934" s="189"/>
      <c r="GB934" s="189"/>
      <c r="GC934" s="189"/>
      <c r="GD934" s="189"/>
      <c r="GE934" s="189"/>
      <c r="GF934" s="189"/>
      <c r="GG934" s="189"/>
      <c r="GH934" s="189"/>
      <c r="GI934" s="189"/>
      <c r="GJ934" s="189"/>
      <c r="GK934" s="189"/>
      <c r="GL934" s="189"/>
      <c r="GM934" s="189"/>
      <c r="GN934" s="189"/>
      <c r="GO934" s="189"/>
      <c r="GP934" s="189"/>
      <c r="GQ934" s="189"/>
      <c r="GR934" s="189"/>
      <c r="GS934" s="189"/>
      <c r="GT934" s="189"/>
      <c r="GU934" s="189"/>
      <c r="GV934" s="189"/>
      <c r="GW934" s="189"/>
      <c r="GX934" s="189"/>
      <c r="GY934" s="189"/>
      <c r="GZ934" s="189"/>
      <c r="HA934" s="189"/>
      <c r="HB934" s="189"/>
      <c r="HC934" s="189"/>
      <c r="HD934" s="189"/>
      <c r="HE934" s="189"/>
      <c r="HF934" s="189"/>
      <c r="HG934" s="189"/>
      <c r="HH934" s="189"/>
      <c r="HI934" s="189"/>
      <c r="HJ934" s="189"/>
      <c r="HK934" s="189"/>
      <c r="HL934" s="189"/>
      <c r="HM934" s="189"/>
      <c r="HN934" s="189"/>
      <c r="HO934" s="189"/>
      <c r="HP934" s="189"/>
      <c r="HQ934" s="189"/>
      <c r="HR934" s="189"/>
      <c r="HS934" s="189"/>
      <c r="HT934" s="189"/>
      <c r="HU934" s="189"/>
      <c r="HV934" s="189"/>
      <c r="HW934" s="189"/>
      <c r="HX934" s="189"/>
      <c r="HY934" s="189"/>
      <c r="HZ934" s="189"/>
      <c r="IA934" s="189"/>
      <c r="IB934" s="189"/>
      <c r="IC934" s="189"/>
      <c r="ID934" s="189"/>
      <c r="IE934" s="189"/>
      <c r="IF934" s="189"/>
      <c r="IG934" s="189"/>
      <c r="IH934" s="189"/>
      <c r="II934" s="189"/>
      <c r="IJ934" s="189"/>
      <c r="IK934" s="189"/>
      <c r="IL934" s="189"/>
    </row>
    <row r="935" spans="1:246" s="191" customFormat="1" ht="30" customHeight="1">
      <c r="A935" s="554"/>
      <c r="B935" s="120" t="s">
        <v>531</v>
      </c>
      <c r="C935" s="122"/>
      <c r="D935" s="123"/>
      <c r="E935" s="123"/>
      <c r="F935" s="93">
        <f t="shared" si="56"/>
        <v>0</v>
      </c>
      <c r="G935" s="123">
        <v>21.5</v>
      </c>
      <c r="H935" s="93">
        <f t="shared" si="54"/>
        <v>21.5</v>
      </c>
      <c r="I935" s="211"/>
      <c r="J935" s="189"/>
      <c r="K935" s="189"/>
      <c r="L935" s="189"/>
      <c r="M935" s="189"/>
      <c r="N935" s="189"/>
      <c r="O935" s="189"/>
      <c r="P935" s="189"/>
      <c r="Q935" s="189"/>
      <c r="R935" s="189"/>
      <c r="S935" s="189"/>
      <c r="T935" s="189"/>
      <c r="U935" s="189"/>
      <c r="V935" s="189"/>
      <c r="W935" s="189"/>
      <c r="X935" s="189"/>
      <c r="Y935" s="189"/>
      <c r="Z935" s="189"/>
      <c r="AA935" s="189"/>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c r="BD935" s="189"/>
      <c r="BE935" s="189"/>
      <c r="BF935" s="189"/>
      <c r="BG935" s="189"/>
      <c r="BH935" s="189"/>
      <c r="BI935" s="189"/>
      <c r="BJ935" s="189"/>
      <c r="BK935" s="189"/>
      <c r="BL935" s="189"/>
      <c r="BM935" s="189"/>
      <c r="BN935" s="189"/>
      <c r="BO935" s="189"/>
      <c r="BP935" s="189"/>
      <c r="BQ935" s="189"/>
      <c r="BR935" s="189"/>
      <c r="BS935" s="189"/>
      <c r="BT935" s="189"/>
      <c r="BU935" s="189"/>
      <c r="BV935" s="189"/>
      <c r="BW935" s="189"/>
      <c r="BX935" s="189"/>
      <c r="BY935" s="189"/>
      <c r="BZ935" s="189"/>
      <c r="CA935" s="189"/>
      <c r="CB935" s="189"/>
      <c r="CC935" s="189"/>
      <c r="CD935" s="189"/>
      <c r="CE935" s="189"/>
      <c r="CF935" s="189"/>
      <c r="CG935" s="189"/>
      <c r="CH935" s="189"/>
      <c r="CI935" s="189"/>
      <c r="CJ935" s="189"/>
      <c r="CK935" s="189"/>
      <c r="CL935" s="189"/>
      <c r="CM935" s="189"/>
      <c r="CN935" s="189"/>
      <c r="CO935" s="189"/>
      <c r="CP935" s="189"/>
      <c r="CQ935" s="189"/>
      <c r="CR935" s="189"/>
      <c r="CS935" s="189"/>
      <c r="CT935" s="189"/>
      <c r="CU935" s="189"/>
      <c r="CV935" s="189"/>
      <c r="CW935" s="189"/>
      <c r="CX935" s="189"/>
      <c r="CY935" s="189"/>
      <c r="CZ935" s="189"/>
      <c r="DA935" s="189"/>
      <c r="DB935" s="189"/>
      <c r="DC935" s="189"/>
      <c r="DD935" s="189"/>
      <c r="DE935" s="189"/>
      <c r="DF935" s="189"/>
      <c r="DG935" s="189"/>
      <c r="DH935" s="189"/>
      <c r="DI935" s="189"/>
      <c r="DJ935" s="189"/>
      <c r="DK935" s="189"/>
      <c r="DL935" s="189"/>
      <c r="DM935" s="189"/>
      <c r="DN935" s="189"/>
      <c r="DO935" s="189"/>
      <c r="DP935" s="189"/>
      <c r="DQ935" s="189"/>
      <c r="DR935" s="189"/>
      <c r="DS935" s="189"/>
      <c r="DT935" s="189"/>
      <c r="DU935" s="189"/>
      <c r="DV935" s="189"/>
      <c r="DW935" s="189"/>
      <c r="DX935" s="189"/>
      <c r="DY935" s="189"/>
      <c r="DZ935" s="189"/>
      <c r="EA935" s="189"/>
      <c r="EB935" s="189"/>
      <c r="EC935" s="189"/>
      <c r="ED935" s="189"/>
      <c r="EE935" s="189"/>
      <c r="EF935" s="189"/>
      <c r="EG935" s="189"/>
      <c r="EH935" s="189"/>
      <c r="EI935" s="189"/>
      <c r="EJ935" s="189"/>
      <c r="EK935" s="189"/>
      <c r="EL935" s="189"/>
      <c r="EM935" s="189"/>
      <c r="EN935" s="189"/>
      <c r="EO935" s="189"/>
      <c r="EP935" s="189"/>
      <c r="EQ935" s="189"/>
      <c r="ER935" s="189"/>
      <c r="ES935" s="189"/>
      <c r="ET935" s="189"/>
      <c r="EU935" s="189"/>
      <c r="EV935" s="189"/>
      <c r="EW935" s="189"/>
      <c r="EX935" s="189"/>
      <c r="EY935" s="189"/>
      <c r="EZ935" s="189"/>
      <c r="FA935" s="189"/>
      <c r="FB935" s="189"/>
      <c r="FC935" s="189"/>
      <c r="FD935" s="189"/>
      <c r="FE935" s="189"/>
      <c r="FF935" s="189"/>
      <c r="FG935" s="189"/>
      <c r="FH935" s="189"/>
      <c r="FI935" s="189"/>
      <c r="FJ935" s="189"/>
      <c r="FK935" s="189"/>
      <c r="FL935" s="189"/>
      <c r="FM935" s="189"/>
      <c r="FN935" s="189"/>
      <c r="FO935" s="189"/>
      <c r="FP935" s="189"/>
      <c r="FQ935" s="189"/>
      <c r="FR935" s="189"/>
      <c r="FS935" s="189"/>
      <c r="FT935" s="189"/>
      <c r="FU935" s="189"/>
      <c r="FV935" s="189"/>
      <c r="FW935" s="189"/>
      <c r="FX935" s="189"/>
      <c r="FY935" s="189"/>
      <c r="FZ935" s="189"/>
      <c r="GA935" s="189"/>
      <c r="GB935" s="189"/>
      <c r="GC935" s="189"/>
      <c r="GD935" s="189"/>
      <c r="GE935" s="189"/>
      <c r="GF935" s="189"/>
      <c r="GG935" s="189"/>
      <c r="GH935" s="189"/>
      <c r="GI935" s="189"/>
      <c r="GJ935" s="189"/>
      <c r="GK935" s="189"/>
      <c r="GL935" s="189"/>
      <c r="GM935" s="189"/>
      <c r="GN935" s="189"/>
      <c r="GO935" s="189"/>
      <c r="GP935" s="189"/>
      <c r="GQ935" s="189"/>
      <c r="GR935" s="189"/>
      <c r="GS935" s="189"/>
      <c r="GT935" s="189"/>
      <c r="GU935" s="189"/>
      <c r="GV935" s="189"/>
      <c r="GW935" s="189"/>
      <c r="GX935" s="189"/>
      <c r="GY935" s="189"/>
      <c r="GZ935" s="189"/>
      <c r="HA935" s="189"/>
      <c r="HB935" s="189"/>
      <c r="HC935" s="189"/>
      <c r="HD935" s="189"/>
      <c r="HE935" s="189"/>
      <c r="HF935" s="189"/>
      <c r="HG935" s="189"/>
      <c r="HH935" s="189"/>
      <c r="HI935" s="189"/>
      <c r="HJ935" s="189"/>
      <c r="HK935" s="189"/>
      <c r="HL935" s="189"/>
      <c r="HM935" s="189"/>
      <c r="HN935" s="189"/>
      <c r="HO935" s="189"/>
      <c r="HP935" s="189"/>
      <c r="HQ935" s="189"/>
      <c r="HR935" s="189"/>
      <c r="HS935" s="189"/>
      <c r="HT935" s="189"/>
      <c r="HU935" s="189"/>
      <c r="HV935" s="189"/>
      <c r="HW935" s="189"/>
      <c r="HX935" s="189"/>
      <c r="HY935" s="189"/>
      <c r="HZ935" s="189"/>
      <c r="IA935" s="189"/>
      <c r="IB935" s="189"/>
      <c r="IC935" s="189"/>
      <c r="ID935" s="189"/>
      <c r="IE935" s="189"/>
      <c r="IF935" s="189"/>
      <c r="IG935" s="189"/>
      <c r="IH935" s="189"/>
      <c r="II935" s="189"/>
      <c r="IJ935" s="189"/>
      <c r="IK935" s="189"/>
      <c r="IL935" s="189"/>
    </row>
    <row r="936" spans="1:246" s="191" customFormat="1" ht="30" customHeight="1">
      <c r="A936" s="550" t="s">
        <v>168</v>
      </c>
      <c r="B936" s="93" t="s">
        <v>81</v>
      </c>
      <c r="C936" s="118">
        <f>C937+C940</f>
        <v>144</v>
      </c>
      <c r="D936" s="123"/>
      <c r="E936" s="123"/>
      <c r="F936" s="93">
        <f t="shared" si="56"/>
        <v>144</v>
      </c>
      <c r="G936" s="93">
        <v>-144</v>
      </c>
      <c r="H936" s="93">
        <f t="shared" si="54"/>
        <v>0</v>
      </c>
      <c r="I936" s="211" t="s">
        <v>877</v>
      </c>
      <c r="J936" s="189"/>
      <c r="K936" s="189"/>
      <c r="L936" s="189"/>
      <c r="M936" s="189"/>
      <c r="N936" s="189"/>
      <c r="O936" s="189"/>
      <c r="P936" s="189"/>
      <c r="Q936" s="189"/>
      <c r="R936" s="189"/>
      <c r="S936" s="189"/>
      <c r="T936" s="189"/>
      <c r="U936" s="189"/>
      <c r="V936" s="189"/>
      <c r="W936" s="189"/>
      <c r="X936" s="189"/>
      <c r="Y936" s="189"/>
      <c r="Z936" s="189"/>
      <c r="AA936" s="189"/>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c r="BD936" s="189"/>
      <c r="BE936" s="189"/>
      <c r="BF936" s="189"/>
      <c r="BG936" s="189"/>
      <c r="BH936" s="189"/>
      <c r="BI936" s="189"/>
      <c r="BJ936" s="189"/>
      <c r="BK936" s="189"/>
      <c r="BL936" s="189"/>
      <c r="BM936" s="189"/>
      <c r="BN936" s="189"/>
      <c r="BO936" s="189"/>
      <c r="BP936" s="189"/>
      <c r="BQ936" s="189"/>
      <c r="BR936" s="189"/>
      <c r="BS936" s="189"/>
      <c r="BT936" s="189"/>
      <c r="BU936" s="189"/>
      <c r="BV936" s="189"/>
      <c r="BW936" s="189"/>
      <c r="BX936" s="189"/>
      <c r="BY936" s="189"/>
      <c r="BZ936" s="189"/>
      <c r="CA936" s="189"/>
      <c r="CB936" s="189"/>
      <c r="CC936" s="189"/>
      <c r="CD936" s="189"/>
      <c r="CE936" s="189"/>
      <c r="CF936" s="189"/>
      <c r="CG936" s="189"/>
      <c r="CH936" s="189"/>
      <c r="CI936" s="189"/>
      <c r="CJ936" s="189"/>
      <c r="CK936" s="189"/>
      <c r="CL936" s="189"/>
      <c r="CM936" s="189"/>
      <c r="CN936" s="189"/>
      <c r="CO936" s="189"/>
      <c r="CP936" s="189"/>
      <c r="CQ936" s="189"/>
      <c r="CR936" s="189"/>
      <c r="CS936" s="189"/>
      <c r="CT936" s="189"/>
      <c r="CU936" s="189"/>
      <c r="CV936" s="189"/>
      <c r="CW936" s="189"/>
      <c r="CX936" s="189"/>
      <c r="CY936" s="189"/>
      <c r="CZ936" s="189"/>
      <c r="DA936" s="189"/>
      <c r="DB936" s="189"/>
      <c r="DC936" s="189"/>
      <c r="DD936" s="189"/>
      <c r="DE936" s="189"/>
      <c r="DF936" s="189"/>
      <c r="DG936" s="189"/>
      <c r="DH936" s="189"/>
      <c r="DI936" s="189"/>
      <c r="DJ936" s="189"/>
      <c r="DK936" s="189"/>
      <c r="DL936" s="189"/>
      <c r="DM936" s="189"/>
      <c r="DN936" s="189"/>
      <c r="DO936" s="189"/>
      <c r="DP936" s="189"/>
      <c r="DQ936" s="189"/>
      <c r="DR936" s="189"/>
      <c r="DS936" s="189"/>
      <c r="DT936" s="189"/>
      <c r="DU936" s="189"/>
      <c r="DV936" s="189"/>
      <c r="DW936" s="189"/>
      <c r="DX936" s="189"/>
      <c r="DY936" s="189"/>
      <c r="DZ936" s="189"/>
      <c r="EA936" s="189"/>
      <c r="EB936" s="189"/>
      <c r="EC936" s="189"/>
      <c r="ED936" s="189"/>
      <c r="EE936" s="189"/>
      <c r="EF936" s="189"/>
      <c r="EG936" s="189"/>
      <c r="EH936" s="189"/>
      <c r="EI936" s="189"/>
      <c r="EJ936" s="189"/>
      <c r="EK936" s="189"/>
      <c r="EL936" s="189"/>
      <c r="EM936" s="189"/>
      <c r="EN936" s="189"/>
      <c r="EO936" s="189"/>
      <c r="EP936" s="189"/>
      <c r="EQ936" s="189"/>
      <c r="ER936" s="189"/>
      <c r="ES936" s="189"/>
      <c r="ET936" s="189"/>
      <c r="EU936" s="189"/>
      <c r="EV936" s="189"/>
      <c r="EW936" s="189"/>
      <c r="EX936" s="189"/>
      <c r="EY936" s="189"/>
      <c r="EZ936" s="189"/>
      <c r="FA936" s="189"/>
      <c r="FB936" s="189"/>
      <c r="FC936" s="189"/>
      <c r="FD936" s="189"/>
      <c r="FE936" s="189"/>
      <c r="FF936" s="189"/>
      <c r="FG936" s="189"/>
      <c r="FH936" s="189"/>
      <c r="FI936" s="189"/>
      <c r="FJ936" s="189"/>
      <c r="FK936" s="189"/>
      <c r="FL936" s="189"/>
      <c r="FM936" s="189"/>
      <c r="FN936" s="189"/>
      <c r="FO936" s="189"/>
      <c r="FP936" s="189"/>
      <c r="FQ936" s="189"/>
      <c r="FR936" s="189"/>
      <c r="FS936" s="189"/>
      <c r="FT936" s="189"/>
      <c r="FU936" s="189"/>
      <c r="FV936" s="189"/>
      <c r="FW936" s="189"/>
      <c r="FX936" s="189"/>
      <c r="FY936" s="189"/>
      <c r="FZ936" s="189"/>
      <c r="GA936" s="189"/>
      <c r="GB936" s="189"/>
      <c r="GC936" s="189"/>
      <c r="GD936" s="189"/>
      <c r="GE936" s="189"/>
      <c r="GF936" s="189"/>
      <c r="GG936" s="189"/>
      <c r="GH936" s="189"/>
      <c r="GI936" s="189"/>
      <c r="GJ936" s="189"/>
      <c r="GK936" s="189"/>
      <c r="GL936" s="189"/>
      <c r="GM936" s="189"/>
      <c r="GN936" s="189"/>
      <c r="GO936" s="189"/>
      <c r="GP936" s="189"/>
      <c r="GQ936" s="189"/>
      <c r="GR936" s="189"/>
      <c r="GS936" s="189"/>
      <c r="GT936" s="189"/>
      <c r="GU936" s="189"/>
      <c r="GV936" s="189"/>
      <c r="GW936" s="189"/>
      <c r="GX936" s="189"/>
      <c r="GY936" s="189"/>
      <c r="GZ936" s="189"/>
      <c r="HA936" s="189"/>
      <c r="HB936" s="189"/>
      <c r="HC936" s="189"/>
      <c r="HD936" s="189"/>
      <c r="HE936" s="189"/>
      <c r="HF936" s="189"/>
      <c r="HG936" s="189"/>
      <c r="HH936" s="189"/>
      <c r="HI936" s="189"/>
      <c r="HJ936" s="189"/>
      <c r="HK936" s="189"/>
      <c r="HL936" s="189"/>
      <c r="HM936" s="189"/>
      <c r="HN936" s="189"/>
      <c r="HO936" s="189"/>
      <c r="HP936" s="189"/>
      <c r="HQ936" s="189"/>
      <c r="HR936" s="189"/>
      <c r="HS936" s="189"/>
      <c r="HT936" s="189"/>
      <c r="HU936" s="189"/>
      <c r="HV936" s="189"/>
      <c r="HW936" s="189"/>
      <c r="HX936" s="189"/>
      <c r="HY936" s="189"/>
      <c r="HZ936" s="189"/>
      <c r="IA936" s="189"/>
      <c r="IB936" s="189"/>
      <c r="IC936" s="189"/>
      <c r="ID936" s="189"/>
      <c r="IE936" s="189"/>
      <c r="IF936" s="189"/>
      <c r="IG936" s="189"/>
      <c r="IH936" s="189"/>
      <c r="II936" s="189"/>
      <c r="IJ936" s="189"/>
      <c r="IK936" s="189"/>
      <c r="IL936" s="189"/>
    </row>
    <row r="937" spans="1:246" s="191" customFormat="1" ht="18.75" customHeight="1">
      <c r="A937" s="550"/>
      <c r="B937" s="120" t="s">
        <v>958</v>
      </c>
      <c r="C937" s="118">
        <f>C938</f>
        <v>5</v>
      </c>
      <c r="D937" s="123"/>
      <c r="E937" s="123"/>
      <c r="F937" s="93">
        <f t="shared" si="56"/>
        <v>5</v>
      </c>
      <c r="G937" s="123">
        <v>-5</v>
      </c>
      <c r="H937" s="93">
        <f t="shared" si="54"/>
        <v>0</v>
      </c>
      <c r="I937" s="210"/>
    </row>
    <row r="938" spans="1:246" s="191" customFormat="1" ht="30" customHeight="1">
      <c r="A938" s="550"/>
      <c r="B938" s="119" t="s">
        <v>354</v>
      </c>
      <c r="C938" s="122">
        <f>SUM(C939:C939)</f>
        <v>5</v>
      </c>
      <c r="D938" s="123"/>
      <c r="E938" s="123"/>
      <c r="F938" s="93">
        <f t="shared" si="56"/>
        <v>5</v>
      </c>
      <c r="G938" s="123">
        <v>-5</v>
      </c>
      <c r="H938" s="93">
        <f t="shared" si="54"/>
        <v>0</v>
      </c>
      <c r="I938" s="210"/>
    </row>
    <row r="939" spans="1:246" s="191" customFormat="1" ht="33" customHeight="1">
      <c r="A939" s="550"/>
      <c r="B939" s="120" t="s">
        <v>1278</v>
      </c>
      <c r="C939" s="118">
        <v>5</v>
      </c>
      <c r="D939" s="123"/>
      <c r="E939" s="123"/>
      <c r="F939" s="93">
        <f t="shared" si="56"/>
        <v>5</v>
      </c>
      <c r="G939" s="123">
        <v>-5</v>
      </c>
      <c r="H939" s="93">
        <f t="shared" si="54"/>
        <v>0</v>
      </c>
      <c r="I939" s="210"/>
    </row>
    <row r="940" spans="1:246" s="191" customFormat="1" ht="33" customHeight="1">
      <c r="A940" s="550"/>
      <c r="B940" s="119" t="s">
        <v>694</v>
      </c>
      <c r="C940" s="118">
        <f>SUM(C941:C943)</f>
        <v>139</v>
      </c>
      <c r="D940" s="123"/>
      <c r="E940" s="123"/>
      <c r="F940" s="93">
        <f t="shared" si="56"/>
        <v>139</v>
      </c>
      <c r="G940" s="123">
        <v>-139</v>
      </c>
      <c r="H940" s="93">
        <f t="shared" si="54"/>
        <v>0</v>
      </c>
      <c r="I940" s="210"/>
    </row>
    <row r="941" spans="1:246" s="191" customFormat="1" ht="24" customHeight="1">
      <c r="A941" s="550"/>
      <c r="B941" s="119" t="s">
        <v>1279</v>
      </c>
      <c r="C941" s="118">
        <v>19</v>
      </c>
      <c r="D941" s="123"/>
      <c r="E941" s="123"/>
      <c r="F941" s="93">
        <f t="shared" si="56"/>
        <v>19</v>
      </c>
      <c r="G941" s="123">
        <v>-19</v>
      </c>
      <c r="H941" s="93">
        <f t="shared" si="54"/>
        <v>0</v>
      </c>
      <c r="I941" s="210"/>
    </row>
    <row r="942" spans="1:246" s="191" customFormat="1" ht="30.95" customHeight="1">
      <c r="A942" s="550"/>
      <c r="B942" s="119" t="s">
        <v>1280</v>
      </c>
      <c r="C942" s="118">
        <v>20</v>
      </c>
      <c r="D942" s="123"/>
      <c r="E942" s="123"/>
      <c r="F942" s="93">
        <f t="shared" si="56"/>
        <v>20</v>
      </c>
      <c r="G942" s="123">
        <v>-20</v>
      </c>
      <c r="H942" s="93">
        <f t="shared" si="54"/>
        <v>0</v>
      </c>
      <c r="I942" s="210"/>
    </row>
    <row r="943" spans="1:246" s="191" customFormat="1" ht="45" customHeight="1">
      <c r="A943" s="550"/>
      <c r="B943" s="119" t="s">
        <v>1281</v>
      </c>
      <c r="C943" s="118">
        <v>100</v>
      </c>
      <c r="D943" s="123"/>
      <c r="E943" s="123"/>
      <c r="F943" s="93">
        <f t="shared" si="56"/>
        <v>100</v>
      </c>
      <c r="G943" s="123">
        <v>-100</v>
      </c>
      <c r="H943" s="93">
        <f t="shared" si="54"/>
        <v>0</v>
      </c>
      <c r="I943" s="210"/>
    </row>
    <row r="944" spans="1:246" s="191" customFormat="1" ht="33.950000000000003" customHeight="1">
      <c r="A944" s="550" t="s">
        <v>241</v>
      </c>
      <c r="B944" s="93" t="s">
        <v>81</v>
      </c>
      <c r="C944" s="118">
        <f>C945</f>
        <v>7.8</v>
      </c>
      <c r="D944" s="123"/>
      <c r="E944" s="123"/>
      <c r="F944" s="93">
        <f t="shared" si="56"/>
        <v>7.8</v>
      </c>
      <c r="G944" s="123">
        <v>-7.8</v>
      </c>
      <c r="H944" s="93">
        <f t="shared" si="54"/>
        <v>0</v>
      </c>
      <c r="I944" s="210"/>
      <c r="J944" s="189"/>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c r="BD944" s="189"/>
      <c r="BE944" s="189"/>
      <c r="BF944" s="189"/>
      <c r="BG944" s="189"/>
      <c r="BH944" s="189"/>
      <c r="BI944" s="189"/>
      <c r="BJ944" s="189"/>
      <c r="BK944" s="189"/>
      <c r="BL944" s="189"/>
      <c r="BM944" s="189"/>
      <c r="BN944" s="189"/>
      <c r="BO944" s="189"/>
      <c r="BP944" s="189"/>
      <c r="BQ944" s="189"/>
      <c r="BR944" s="189"/>
      <c r="BS944" s="189"/>
      <c r="BT944" s="189"/>
      <c r="BU944" s="189"/>
      <c r="BV944" s="189"/>
      <c r="BW944" s="189"/>
      <c r="BX944" s="189"/>
      <c r="BY944" s="189"/>
      <c r="BZ944" s="189"/>
      <c r="CA944" s="189"/>
      <c r="CB944" s="189"/>
      <c r="CC944" s="189"/>
      <c r="CD944" s="189"/>
      <c r="CE944" s="189"/>
      <c r="CF944" s="189"/>
      <c r="CG944" s="189"/>
      <c r="CH944" s="189"/>
      <c r="CI944" s="189"/>
      <c r="CJ944" s="189"/>
      <c r="CK944" s="189"/>
      <c r="CL944" s="189"/>
      <c r="CM944" s="189"/>
      <c r="CN944" s="189"/>
      <c r="CO944" s="189"/>
      <c r="CP944" s="189"/>
      <c r="CQ944" s="189"/>
      <c r="CR944" s="189"/>
      <c r="CS944" s="189"/>
      <c r="CT944" s="189"/>
      <c r="CU944" s="189"/>
      <c r="CV944" s="189"/>
      <c r="CW944" s="189"/>
      <c r="CX944" s="189"/>
      <c r="CY944" s="189"/>
      <c r="CZ944" s="189"/>
      <c r="DA944" s="189"/>
      <c r="DB944" s="189"/>
      <c r="DC944" s="189"/>
      <c r="DD944" s="189"/>
      <c r="DE944" s="189"/>
      <c r="DF944" s="189"/>
      <c r="DG944" s="189"/>
      <c r="DH944" s="189"/>
      <c r="DI944" s="189"/>
      <c r="DJ944" s="189"/>
      <c r="DK944" s="189"/>
      <c r="DL944" s="189"/>
      <c r="DM944" s="189"/>
      <c r="DN944" s="189"/>
      <c r="DO944" s="189"/>
      <c r="DP944" s="189"/>
      <c r="DQ944" s="189"/>
      <c r="DR944" s="189"/>
      <c r="DS944" s="189"/>
      <c r="DT944" s="189"/>
      <c r="DU944" s="189"/>
      <c r="DV944" s="189"/>
      <c r="DW944" s="189"/>
      <c r="DX944" s="189"/>
      <c r="DY944" s="189"/>
      <c r="DZ944" s="189"/>
      <c r="EA944" s="189"/>
      <c r="EB944" s="189"/>
      <c r="EC944" s="189"/>
      <c r="ED944" s="189"/>
      <c r="EE944" s="189"/>
      <c r="EF944" s="189"/>
      <c r="EG944" s="189"/>
      <c r="EH944" s="189"/>
      <c r="EI944" s="189"/>
      <c r="EJ944" s="189"/>
      <c r="EK944" s="189"/>
      <c r="EL944" s="189"/>
      <c r="EM944" s="189"/>
      <c r="EN944" s="189"/>
      <c r="EO944" s="189"/>
      <c r="EP944" s="189"/>
      <c r="EQ944" s="189"/>
      <c r="ER944" s="189"/>
      <c r="ES944" s="189"/>
      <c r="ET944" s="189"/>
      <c r="EU944" s="189"/>
      <c r="EV944" s="189"/>
      <c r="EW944" s="189"/>
      <c r="EX944" s="189"/>
      <c r="EY944" s="189"/>
      <c r="EZ944" s="189"/>
      <c r="FA944" s="189"/>
      <c r="FB944" s="189"/>
      <c r="FC944" s="189"/>
      <c r="FD944" s="189"/>
      <c r="FE944" s="189"/>
      <c r="FF944" s="189"/>
      <c r="FG944" s="189"/>
      <c r="FH944" s="189"/>
      <c r="FI944" s="189"/>
      <c r="FJ944" s="189"/>
      <c r="FK944" s="189"/>
      <c r="FL944" s="189"/>
      <c r="FM944" s="189"/>
      <c r="FN944" s="189"/>
      <c r="FO944" s="189"/>
      <c r="FP944" s="189"/>
      <c r="FQ944" s="189"/>
      <c r="FR944" s="189"/>
      <c r="FS944" s="189"/>
      <c r="FT944" s="189"/>
      <c r="FU944" s="189"/>
      <c r="FV944" s="189"/>
      <c r="FW944" s="189"/>
      <c r="FX944" s="189"/>
      <c r="FY944" s="189"/>
      <c r="FZ944" s="189"/>
      <c r="GA944" s="189"/>
      <c r="GB944" s="189"/>
      <c r="GC944" s="189"/>
      <c r="GD944" s="189"/>
      <c r="GE944" s="189"/>
      <c r="GF944" s="189"/>
      <c r="GG944" s="189"/>
      <c r="GH944" s="189"/>
      <c r="GI944" s="189"/>
      <c r="GJ944" s="189"/>
      <c r="GK944" s="189"/>
      <c r="GL944" s="189"/>
      <c r="GM944" s="189"/>
      <c r="GN944" s="189"/>
      <c r="GO944" s="189"/>
      <c r="GP944" s="189"/>
      <c r="GQ944" s="189"/>
      <c r="GR944" s="189"/>
      <c r="GS944" s="189"/>
      <c r="GT944" s="189"/>
      <c r="GU944" s="189"/>
      <c r="GV944" s="189"/>
      <c r="GW944" s="189"/>
      <c r="GX944" s="189"/>
      <c r="GY944" s="189"/>
      <c r="GZ944" s="189"/>
      <c r="HA944" s="189"/>
      <c r="HB944" s="189"/>
      <c r="HC944" s="189"/>
      <c r="HD944" s="189"/>
      <c r="HE944" s="189"/>
      <c r="HF944" s="189"/>
      <c r="HG944" s="189"/>
      <c r="HH944" s="189"/>
      <c r="HI944" s="189"/>
      <c r="HJ944" s="189"/>
      <c r="HK944" s="189"/>
      <c r="HL944" s="189"/>
      <c r="HM944" s="189"/>
      <c r="HN944" s="189"/>
      <c r="HO944" s="189"/>
      <c r="HP944" s="189"/>
      <c r="HQ944" s="189"/>
      <c r="HR944" s="189"/>
      <c r="HS944" s="189"/>
      <c r="HT944" s="189"/>
      <c r="HU944" s="189"/>
      <c r="HV944" s="189"/>
      <c r="HW944" s="189"/>
      <c r="HX944" s="189"/>
      <c r="HY944" s="189"/>
      <c r="HZ944" s="189"/>
      <c r="IA944" s="189"/>
      <c r="IB944" s="189"/>
      <c r="IC944" s="189"/>
      <c r="ID944" s="189"/>
      <c r="IE944" s="189"/>
      <c r="IF944" s="189"/>
      <c r="IG944" s="189"/>
      <c r="IH944" s="189"/>
      <c r="II944" s="189"/>
      <c r="IJ944" s="189"/>
      <c r="IK944" s="189"/>
      <c r="IL944" s="189"/>
    </row>
    <row r="945" spans="1:9" s="191" customFormat="1" ht="18.75" customHeight="1">
      <c r="A945" s="550"/>
      <c r="B945" s="120" t="s">
        <v>958</v>
      </c>
      <c r="C945" s="118">
        <f>C946+C947</f>
        <v>7.8</v>
      </c>
      <c r="D945" s="123"/>
      <c r="E945" s="123"/>
      <c r="F945" s="93">
        <f t="shared" si="56"/>
        <v>7.8</v>
      </c>
      <c r="G945" s="123">
        <v>-7.8</v>
      </c>
      <c r="H945" s="93">
        <f t="shared" si="54"/>
        <v>0</v>
      </c>
      <c r="I945" s="210"/>
    </row>
    <row r="946" spans="1:9" s="191" customFormat="1" ht="39" customHeight="1">
      <c r="A946" s="550"/>
      <c r="B946" s="119" t="s">
        <v>256</v>
      </c>
      <c r="C946" s="122">
        <v>1.8</v>
      </c>
      <c r="D946" s="123"/>
      <c r="E946" s="123"/>
      <c r="F946" s="93">
        <f t="shared" si="56"/>
        <v>1.8</v>
      </c>
      <c r="G946" s="123">
        <v>-1.8</v>
      </c>
      <c r="H946" s="93">
        <f t="shared" si="54"/>
        <v>0</v>
      </c>
      <c r="I946" s="210"/>
    </row>
    <row r="947" spans="1:9" s="191" customFormat="1" ht="39" customHeight="1">
      <c r="A947" s="550"/>
      <c r="B947" s="119" t="s">
        <v>354</v>
      </c>
      <c r="C947" s="122">
        <v>6</v>
      </c>
      <c r="D947" s="123"/>
      <c r="E947" s="123"/>
      <c r="F947" s="93">
        <f t="shared" si="56"/>
        <v>6</v>
      </c>
      <c r="G947" s="123">
        <v>-6</v>
      </c>
      <c r="H947" s="93">
        <f t="shared" si="54"/>
        <v>0</v>
      </c>
      <c r="I947" s="210"/>
    </row>
    <row r="948" spans="1:9" s="191" customFormat="1" ht="30.95" customHeight="1">
      <c r="A948" s="550"/>
      <c r="B948" s="119" t="s">
        <v>1282</v>
      </c>
      <c r="C948" s="122">
        <v>6</v>
      </c>
      <c r="D948" s="123"/>
      <c r="E948" s="123"/>
      <c r="F948" s="93">
        <f t="shared" si="56"/>
        <v>6</v>
      </c>
      <c r="G948" s="123">
        <v>-6</v>
      </c>
      <c r="H948" s="93">
        <f t="shared" si="54"/>
        <v>0</v>
      </c>
      <c r="I948" s="210"/>
    </row>
    <row r="949" spans="1:9" s="191" customFormat="1" ht="30.95" customHeight="1">
      <c r="A949" s="551" t="s">
        <v>169</v>
      </c>
      <c r="B949" s="93" t="s">
        <v>81</v>
      </c>
      <c r="C949" s="118">
        <f>C950+C953</f>
        <v>17</v>
      </c>
      <c r="D949" s="118">
        <f>D950+D953</f>
        <v>0</v>
      </c>
      <c r="E949" s="118">
        <f>E950+E953</f>
        <v>0</v>
      </c>
      <c r="F949" s="118">
        <f>F950+F953</f>
        <v>17</v>
      </c>
      <c r="G949" s="118">
        <f>G950+G953</f>
        <v>1</v>
      </c>
      <c r="H949" s="93">
        <f t="shared" si="54"/>
        <v>18</v>
      </c>
      <c r="I949" s="210"/>
    </row>
    <row r="950" spans="1:9" s="191" customFormat="1" ht="18.75" customHeight="1">
      <c r="A950" s="552"/>
      <c r="B950" s="120" t="s">
        <v>958</v>
      </c>
      <c r="C950" s="118">
        <v>5</v>
      </c>
      <c r="D950" s="123"/>
      <c r="E950" s="123"/>
      <c r="F950" s="93">
        <f>C950+D950+E950</f>
        <v>5</v>
      </c>
      <c r="G950" s="123"/>
      <c r="H950" s="93">
        <f t="shared" si="54"/>
        <v>5</v>
      </c>
      <c r="I950" s="210"/>
    </row>
    <row r="951" spans="1:9" s="191" customFormat="1" ht="30.95" customHeight="1">
      <c r="A951" s="552"/>
      <c r="B951" s="119" t="s">
        <v>959</v>
      </c>
      <c r="C951" s="122">
        <v>5</v>
      </c>
      <c r="D951" s="123"/>
      <c r="E951" s="123"/>
      <c r="F951" s="93">
        <f>C951+D951+E951</f>
        <v>5</v>
      </c>
      <c r="G951" s="123"/>
      <c r="H951" s="93">
        <f t="shared" si="54"/>
        <v>5</v>
      </c>
      <c r="I951" s="210"/>
    </row>
    <row r="952" spans="1:9" s="191" customFormat="1" ht="30.95" customHeight="1">
      <c r="A952" s="552"/>
      <c r="B952" s="119" t="s">
        <v>1283</v>
      </c>
      <c r="C952" s="122">
        <v>5</v>
      </c>
      <c r="D952" s="123"/>
      <c r="E952" s="123"/>
      <c r="F952" s="93">
        <f>C952+D952+E952</f>
        <v>5</v>
      </c>
      <c r="G952" s="123"/>
      <c r="H952" s="93">
        <f t="shared" si="54"/>
        <v>5</v>
      </c>
      <c r="I952" s="210"/>
    </row>
    <row r="953" spans="1:9" s="191" customFormat="1" ht="30.95" customHeight="1">
      <c r="A953" s="552"/>
      <c r="B953" s="119" t="s">
        <v>694</v>
      </c>
      <c r="C953" s="118">
        <f t="shared" ref="C953:H953" si="57">C954</f>
        <v>12</v>
      </c>
      <c r="D953" s="118">
        <f t="shared" si="57"/>
        <v>0</v>
      </c>
      <c r="E953" s="118">
        <f t="shared" si="57"/>
        <v>0</v>
      </c>
      <c r="F953" s="118">
        <f t="shared" si="57"/>
        <v>12</v>
      </c>
      <c r="G953" s="118">
        <f t="shared" si="57"/>
        <v>1</v>
      </c>
      <c r="H953" s="118">
        <f t="shared" si="57"/>
        <v>13</v>
      </c>
      <c r="I953" s="210"/>
    </row>
    <row r="954" spans="1:9" s="191" customFormat="1" ht="48" customHeight="1">
      <c r="A954" s="552"/>
      <c r="B954" s="119" t="s">
        <v>706</v>
      </c>
      <c r="C954" s="118">
        <v>12</v>
      </c>
      <c r="D954" s="123"/>
      <c r="E954" s="123"/>
      <c r="F954" s="93">
        <f>C954+D954+E954</f>
        <v>12</v>
      </c>
      <c r="G954" s="123">
        <v>1</v>
      </c>
      <c r="H954" s="93">
        <f t="shared" si="54"/>
        <v>13</v>
      </c>
      <c r="I954" s="210"/>
    </row>
    <row r="955" spans="1:9" s="191" customFormat="1" ht="39.950000000000003" customHeight="1">
      <c r="A955" s="551" t="s">
        <v>1284</v>
      </c>
      <c r="B955" s="93" t="s">
        <v>81</v>
      </c>
      <c r="C955" s="118">
        <f>C956+C957+C962+C965</f>
        <v>60.16</v>
      </c>
      <c r="D955" s="118">
        <f>D956+D957+D962+D965</f>
        <v>8.0771569999999997</v>
      </c>
      <c r="E955" s="118">
        <f>E956+E957+E962+E965</f>
        <v>95</v>
      </c>
      <c r="F955" s="118">
        <f>F956+F957+F962+F965</f>
        <v>163.237157</v>
      </c>
      <c r="G955" s="118">
        <f>G956+G957+G962</f>
        <v>920.76</v>
      </c>
      <c r="H955" s="93">
        <f t="shared" si="54"/>
        <v>1083.997157</v>
      </c>
      <c r="I955" s="210"/>
    </row>
    <row r="956" spans="1:9" s="191" customFormat="1" ht="39" customHeight="1">
      <c r="A956" s="552"/>
      <c r="B956" s="120" t="s">
        <v>253</v>
      </c>
      <c r="C956" s="118">
        <v>26.56</v>
      </c>
      <c r="D956" s="123">
        <v>8.0771569999999997</v>
      </c>
      <c r="E956" s="123"/>
      <c r="F956" s="93">
        <f t="shared" ref="F956:F961" si="58">C956+D956+E956</f>
        <v>34.637157000000002</v>
      </c>
      <c r="G956" s="123"/>
      <c r="H956" s="93">
        <f t="shared" ref="H956:H984" si="59">F956+G956</f>
        <v>34.637157000000002</v>
      </c>
      <c r="I956" s="211" t="s">
        <v>1285</v>
      </c>
    </row>
    <row r="957" spans="1:9" s="191" customFormat="1" ht="18.75" customHeight="1">
      <c r="A957" s="552"/>
      <c r="B957" s="120" t="s">
        <v>783</v>
      </c>
      <c r="C957" s="118">
        <f>SUM(C958:C959)</f>
        <v>33.6</v>
      </c>
      <c r="D957" s="123"/>
      <c r="E957" s="123"/>
      <c r="F957" s="93">
        <f t="shared" si="58"/>
        <v>33.6</v>
      </c>
      <c r="G957" s="123"/>
      <c r="H957" s="93">
        <f t="shared" si="59"/>
        <v>33.6</v>
      </c>
      <c r="I957" s="210"/>
    </row>
    <row r="958" spans="1:9" s="191" customFormat="1" ht="30" customHeight="1">
      <c r="A958" s="552"/>
      <c r="B958" s="119" t="s">
        <v>256</v>
      </c>
      <c r="C958" s="118">
        <v>3.6</v>
      </c>
      <c r="D958" s="123"/>
      <c r="E958" s="123"/>
      <c r="F958" s="93">
        <f t="shared" si="58"/>
        <v>3.6</v>
      </c>
      <c r="G958" s="123"/>
      <c r="H958" s="93">
        <f t="shared" si="59"/>
        <v>3.6</v>
      </c>
      <c r="I958" s="210"/>
    </row>
    <row r="959" spans="1:9" s="191" customFormat="1" ht="30.95" customHeight="1">
      <c r="A959" s="552"/>
      <c r="B959" s="119" t="s">
        <v>354</v>
      </c>
      <c r="C959" s="122">
        <f>SUM(C960:C961)</f>
        <v>30</v>
      </c>
      <c r="D959" s="123"/>
      <c r="E959" s="123"/>
      <c r="F959" s="93">
        <f t="shared" si="58"/>
        <v>30</v>
      </c>
      <c r="G959" s="123"/>
      <c r="H959" s="93">
        <f t="shared" si="59"/>
        <v>30</v>
      </c>
      <c r="I959" s="210"/>
    </row>
    <row r="960" spans="1:9" s="191" customFormat="1" ht="29.1" customHeight="1">
      <c r="A960" s="552"/>
      <c r="B960" s="119" t="s">
        <v>1286</v>
      </c>
      <c r="C960" s="122">
        <v>10</v>
      </c>
      <c r="D960" s="123"/>
      <c r="E960" s="123"/>
      <c r="F960" s="93">
        <f t="shared" si="58"/>
        <v>10</v>
      </c>
      <c r="G960" s="123"/>
      <c r="H960" s="93">
        <f t="shared" si="59"/>
        <v>10</v>
      </c>
      <c r="I960" s="210"/>
    </row>
    <row r="961" spans="1:246" s="191" customFormat="1" ht="27" customHeight="1">
      <c r="A961" s="552"/>
      <c r="B961" s="119" t="s">
        <v>1287</v>
      </c>
      <c r="C961" s="118">
        <v>20</v>
      </c>
      <c r="D961" s="123"/>
      <c r="E961" s="123"/>
      <c r="F961" s="93">
        <f t="shared" si="58"/>
        <v>20</v>
      </c>
      <c r="G961" s="123"/>
      <c r="H961" s="93">
        <f t="shared" si="59"/>
        <v>20</v>
      </c>
      <c r="I961" s="210"/>
    </row>
    <row r="962" spans="1:246" s="191" customFormat="1" ht="48.95" customHeight="1">
      <c r="A962" s="552"/>
      <c r="B962" s="134" t="s">
        <v>258</v>
      </c>
      <c r="C962" s="118">
        <f>C963+C964</f>
        <v>0</v>
      </c>
      <c r="D962" s="118">
        <f>D963+D964</f>
        <v>0</v>
      </c>
      <c r="E962" s="118">
        <f>E963+E964</f>
        <v>0</v>
      </c>
      <c r="F962" s="118">
        <f>F963+F964</f>
        <v>0</v>
      </c>
      <c r="G962" s="118">
        <f>G963+G964</f>
        <v>920.76</v>
      </c>
      <c r="H962" s="93">
        <f t="shared" si="59"/>
        <v>920.76</v>
      </c>
      <c r="I962" s="210"/>
    </row>
    <row r="963" spans="1:246" s="191" customFormat="1" ht="33" customHeight="1">
      <c r="A963" s="552"/>
      <c r="B963" s="120" t="s">
        <v>1263</v>
      </c>
      <c r="C963" s="118"/>
      <c r="D963" s="123"/>
      <c r="E963" s="123"/>
      <c r="F963" s="93">
        <f t="shared" ref="F963:F984" si="60">C963+D963+E963</f>
        <v>0</v>
      </c>
      <c r="G963" s="123">
        <v>2.76</v>
      </c>
      <c r="H963" s="93">
        <f t="shared" si="59"/>
        <v>2.76</v>
      </c>
      <c r="I963" s="211" t="s">
        <v>796</v>
      </c>
    </row>
    <row r="964" spans="1:246" s="191" customFormat="1" ht="27.95" customHeight="1">
      <c r="A964" s="553"/>
      <c r="B964" s="120" t="s">
        <v>475</v>
      </c>
      <c r="C964" s="118"/>
      <c r="D964" s="123"/>
      <c r="E964" s="123"/>
      <c r="F964" s="93">
        <f t="shared" si="60"/>
        <v>0</v>
      </c>
      <c r="G964" s="123">
        <v>918</v>
      </c>
      <c r="H964" s="93">
        <f t="shared" si="59"/>
        <v>918</v>
      </c>
      <c r="I964" s="211" t="s">
        <v>1288</v>
      </c>
      <c r="J964" s="189"/>
      <c r="K964" s="189"/>
      <c r="L964" s="189"/>
      <c r="M964" s="189"/>
      <c r="N964" s="189"/>
      <c r="O964" s="189"/>
      <c r="P964" s="189"/>
      <c r="Q964" s="189"/>
      <c r="R964" s="189"/>
      <c r="S964" s="189"/>
      <c r="T964" s="189"/>
      <c r="U964" s="189"/>
      <c r="V964" s="189"/>
      <c r="W964" s="189"/>
      <c r="X964" s="189"/>
      <c r="Y964" s="189"/>
      <c r="Z964" s="189"/>
      <c r="AA964" s="189"/>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c r="BD964" s="189"/>
      <c r="BE964" s="189"/>
      <c r="BF964" s="189"/>
      <c r="BG964" s="189"/>
      <c r="BH964" s="189"/>
      <c r="BI964" s="189"/>
      <c r="BJ964" s="189"/>
      <c r="BK964" s="189"/>
      <c r="BL964" s="189"/>
      <c r="BM964" s="189"/>
      <c r="BN964" s="189"/>
      <c r="BO964" s="189"/>
      <c r="BP964" s="189"/>
      <c r="BQ964" s="189"/>
      <c r="BR964" s="189"/>
      <c r="BS964" s="189"/>
      <c r="BT964" s="189"/>
      <c r="BU964" s="189"/>
      <c r="BV964" s="189"/>
      <c r="BW964" s="189"/>
      <c r="BX964" s="189"/>
      <c r="BY964" s="189"/>
      <c r="BZ964" s="189"/>
      <c r="CA964" s="189"/>
      <c r="CB964" s="189"/>
      <c r="CC964" s="189"/>
      <c r="CD964" s="189"/>
      <c r="CE964" s="189"/>
      <c r="CF964" s="189"/>
      <c r="CG964" s="189"/>
      <c r="CH964" s="189"/>
      <c r="CI964" s="189"/>
      <c r="CJ964" s="189"/>
      <c r="CK964" s="189"/>
      <c r="CL964" s="189"/>
      <c r="CM964" s="189"/>
      <c r="CN964" s="189"/>
      <c r="CO964" s="189"/>
      <c r="CP964" s="189"/>
      <c r="CQ964" s="189"/>
      <c r="CR964" s="189"/>
      <c r="CS964" s="189"/>
      <c r="CT964" s="189"/>
      <c r="CU964" s="189"/>
      <c r="CV964" s="189"/>
      <c r="CW964" s="189"/>
      <c r="CX964" s="189"/>
      <c r="CY964" s="189"/>
      <c r="CZ964" s="189"/>
      <c r="DA964" s="189"/>
      <c r="DB964" s="189"/>
      <c r="DC964" s="189"/>
      <c r="DD964" s="189"/>
      <c r="DE964" s="189"/>
      <c r="DF964" s="189"/>
      <c r="DG964" s="189"/>
      <c r="DH964" s="189"/>
      <c r="DI964" s="189"/>
      <c r="DJ964" s="189"/>
      <c r="DK964" s="189"/>
      <c r="DL964" s="189"/>
      <c r="DM964" s="189"/>
      <c r="DN964" s="189"/>
      <c r="DO964" s="189"/>
      <c r="DP964" s="189"/>
      <c r="DQ964" s="189"/>
      <c r="DR964" s="189"/>
      <c r="DS964" s="189"/>
      <c r="DT964" s="189"/>
      <c r="DU964" s="189"/>
      <c r="DV964" s="189"/>
      <c r="DW964" s="189"/>
      <c r="DX964" s="189"/>
      <c r="DY964" s="189"/>
      <c r="DZ964" s="189"/>
      <c r="EA964" s="189"/>
      <c r="EB964" s="189"/>
      <c r="EC964" s="189"/>
      <c r="ED964" s="189"/>
      <c r="EE964" s="189"/>
      <c r="EF964" s="189"/>
      <c r="EG964" s="189"/>
      <c r="EH964" s="189"/>
      <c r="EI964" s="189"/>
      <c r="EJ964" s="189"/>
      <c r="EK964" s="189"/>
      <c r="EL964" s="189"/>
      <c r="EM964" s="189"/>
      <c r="EN964" s="189"/>
      <c r="EO964" s="189"/>
      <c r="EP964" s="189"/>
      <c r="EQ964" s="189"/>
      <c r="ER964" s="189"/>
      <c r="ES964" s="189"/>
      <c r="ET964" s="189"/>
      <c r="EU964" s="189"/>
      <c r="EV964" s="189"/>
      <c r="EW964" s="189"/>
      <c r="EX964" s="189"/>
      <c r="EY964" s="189"/>
      <c r="EZ964" s="189"/>
      <c r="FA964" s="189"/>
      <c r="FB964" s="189"/>
      <c r="FC964" s="189"/>
      <c r="FD964" s="189"/>
      <c r="FE964" s="189"/>
      <c r="FF964" s="189"/>
      <c r="FG964" s="189"/>
      <c r="FH964" s="189"/>
      <c r="FI964" s="189"/>
      <c r="FJ964" s="189"/>
      <c r="FK964" s="189"/>
      <c r="FL964" s="189"/>
      <c r="FM964" s="189"/>
      <c r="FN964" s="189"/>
      <c r="FO964" s="189"/>
      <c r="FP964" s="189"/>
      <c r="FQ964" s="189"/>
      <c r="FR964" s="189"/>
      <c r="FS964" s="189"/>
      <c r="FT964" s="189"/>
      <c r="FU964" s="189"/>
      <c r="FV964" s="189"/>
      <c r="FW964" s="189"/>
      <c r="FX964" s="189"/>
      <c r="FY964" s="189"/>
      <c r="FZ964" s="189"/>
      <c r="GA964" s="189"/>
      <c r="GB964" s="189"/>
      <c r="GC964" s="189"/>
      <c r="GD964" s="189"/>
      <c r="GE964" s="189"/>
      <c r="GF964" s="189"/>
      <c r="GG964" s="189"/>
      <c r="GH964" s="189"/>
      <c r="GI964" s="189"/>
      <c r="GJ964" s="189"/>
      <c r="GK964" s="189"/>
      <c r="GL964" s="189"/>
      <c r="GM964" s="189"/>
      <c r="GN964" s="189"/>
      <c r="GO964" s="189"/>
      <c r="GP964" s="189"/>
      <c r="GQ964" s="189"/>
      <c r="GR964" s="189"/>
      <c r="GS964" s="189"/>
      <c r="GT964" s="189"/>
      <c r="GU964" s="189"/>
      <c r="GV964" s="189"/>
      <c r="GW964" s="189"/>
      <c r="GX964" s="189"/>
      <c r="GY964" s="189"/>
      <c r="GZ964" s="189"/>
      <c r="HA964" s="189"/>
      <c r="HB964" s="189"/>
      <c r="HC964" s="189"/>
      <c r="HD964" s="189"/>
      <c r="HE964" s="189"/>
      <c r="HF964" s="189"/>
      <c r="HG964" s="189"/>
      <c r="HH964" s="189"/>
      <c r="HI964" s="189"/>
      <c r="HJ964" s="189"/>
      <c r="HK964" s="189"/>
      <c r="HL964" s="189"/>
      <c r="HM964" s="189"/>
      <c r="HN964" s="189"/>
      <c r="HO964" s="189"/>
      <c r="HP964" s="189"/>
      <c r="HQ964" s="189"/>
      <c r="HR964" s="189"/>
      <c r="HS964" s="189"/>
      <c r="HT964" s="189"/>
      <c r="HU964" s="189"/>
      <c r="HV964" s="189"/>
      <c r="HW964" s="189"/>
      <c r="HX964" s="189"/>
      <c r="HY964" s="189"/>
      <c r="HZ964" s="189"/>
      <c r="IA964" s="189"/>
      <c r="IB964" s="189"/>
      <c r="IC964" s="189"/>
      <c r="ID964" s="189"/>
      <c r="IE964" s="189"/>
      <c r="IF964" s="189"/>
      <c r="IG964" s="189"/>
      <c r="IH964" s="189"/>
      <c r="II964" s="189"/>
      <c r="IJ964" s="189"/>
      <c r="IK964" s="189"/>
      <c r="IL964" s="189"/>
    </row>
    <row r="965" spans="1:246" s="191" customFormat="1" ht="27" customHeight="1">
      <c r="A965" s="552"/>
      <c r="B965" s="119" t="s">
        <v>317</v>
      </c>
      <c r="C965" s="118"/>
      <c r="D965" s="123"/>
      <c r="E965" s="123">
        <v>95</v>
      </c>
      <c r="F965" s="93">
        <f t="shared" si="60"/>
        <v>95</v>
      </c>
      <c r="G965" s="123"/>
      <c r="H965" s="93">
        <f t="shared" si="59"/>
        <v>95</v>
      </c>
      <c r="I965" s="211"/>
    </row>
    <row r="966" spans="1:246" s="191" customFormat="1" ht="30.95" customHeight="1">
      <c r="A966" s="551" t="s">
        <v>170</v>
      </c>
      <c r="B966" s="93" t="s">
        <v>81</v>
      </c>
      <c r="C966" s="118">
        <v>8</v>
      </c>
      <c r="D966" s="123"/>
      <c r="E966" s="123"/>
      <c r="F966" s="93">
        <f t="shared" si="60"/>
        <v>8</v>
      </c>
      <c r="G966" s="123">
        <v>30</v>
      </c>
      <c r="H966" s="93">
        <f t="shared" si="59"/>
        <v>38</v>
      </c>
      <c r="I966" s="210"/>
    </row>
    <row r="967" spans="1:246" s="191" customFormat="1" ht="18.75" customHeight="1">
      <c r="A967" s="552"/>
      <c r="B967" s="120" t="s">
        <v>958</v>
      </c>
      <c r="C967" s="123">
        <v>8</v>
      </c>
      <c r="D967" s="123"/>
      <c r="E967" s="123"/>
      <c r="F967" s="93">
        <f t="shared" si="60"/>
        <v>8</v>
      </c>
      <c r="G967" s="123">
        <v>30</v>
      </c>
      <c r="H967" s="93">
        <f t="shared" si="59"/>
        <v>38</v>
      </c>
      <c r="I967" s="210"/>
    </row>
    <row r="968" spans="1:246" s="191" customFormat="1" ht="33" customHeight="1">
      <c r="A968" s="552"/>
      <c r="B968" s="119" t="s">
        <v>959</v>
      </c>
      <c r="C968" s="123">
        <v>8</v>
      </c>
      <c r="D968" s="123"/>
      <c r="E968" s="123"/>
      <c r="F968" s="93">
        <f t="shared" si="60"/>
        <v>8</v>
      </c>
      <c r="G968" s="123"/>
      <c r="H968" s="93">
        <f t="shared" si="59"/>
        <v>8</v>
      </c>
      <c r="I968" s="210"/>
    </row>
    <row r="969" spans="1:246" s="191" customFormat="1" ht="35.1" customHeight="1">
      <c r="A969" s="554"/>
      <c r="B969" s="119" t="s">
        <v>475</v>
      </c>
      <c r="C969" s="123"/>
      <c r="D969" s="123"/>
      <c r="E969" s="123"/>
      <c r="F969" s="93">
        <f t="shared" si="60"/>
        <v>0</v>
      </c>
      <c r="G969" s="123">
        <v>30</v>
      </c>
      <c r="H969" s="93">
        <f t="shared" si="59"/>
        <v>30</v>
      </c>
      <c r="I969" s="211" t="s">
        <v>1289</v>
      </c>
      <c r="J969" s="189"/>
      <c r="K969" s="189"/>
      <c r="L969" s="189"/>
      <c r="M969" s="189"/>
      <c r="N969" s="189"/>
      <c r="O969" s="189"/>
      <c r="P969" s="189"/>
      <c r="Q969" s="189"/>
      <c r="R969" s="189"/>
      <c r="S969" s="189"/>
      <c r="T969" s="189"/>
      <c r="U969" s="189"/>
      <c r="V969" s="189"/>
      <c r="W969" s="189"/>
      <c r="X969" s="189"/>
      <c r="Y969" s="189"/>
      <c r="Z969" s="189"/>
      <c r="AA969" s="189"/>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c r="BD969" s="189"/>
      <c r="BE969" s="189"/>
      <c r="BF969" s="189"/>
      <c r="BG969" s="189"/>
      <c r="BH969" s="189"/>
      <c r="BI969" s="189"/>
      <c r="BJ969" s="189"/>
      <c r="BK969" s="189"/>
      <c r="BL969" s="189"/>
      <c r="BM969" s="189"/>
      <c r="BN969" s="189"/>
      <c r="BO969" s="189"/>
      <c r="BP969" s="189"/>
      <c r="BQ969" s="189"/>
      <c r="BR969" s="189"/>
      <c r="BS969" s="189"/>
      <c r="BT969" s="189"/>
      <c r="BU969" s="189"/>
      <c r="BV969" s="189"/>
      <c r="BW969" s="189"/>
      <c r="BX969" s="189"/>
      <c r="BY969" s="189"/>
      <c r="BZ969" s="189"/>
      <c r="CA969" s="189"/>
      <c r="CB969" s="189"/>
      <c r="CC969" s="189"/>
      <c r="CD969" s="189"/>
      <c r="CE969" s="189"/>
      <c r="CF969" s="189"/>
      <c r="CG969" s="189"/>
      <c r="CH969" s="189"/>
      <c r="CI969" s="189"/>
      <c r="CJ969" s="189"/>
      <c r="CK969" s="189"/>
      <c r="CL969" s="189"/>
      <c r="CM969" s="189"/>
      <c r="CN969" s="189"/>
      <c r="CO969" s="189"/>
      <c r="CP969" s="189"/>
      <c r="CQ969" s="189"/>
      <c r="CR969" s="189"/>
      <c r="CS969" s="189"/>
      <c r="CT969" s="189"/>
      <c r="CU969" s="189"/>
      <c r="CV969" s="189"/>
      <c r="CW969" s="189"/>
      <c r="CX969" s="189"/>
      <c r="CY969" s="189"/>
      <c r="CZ969" s="189"/>
      <c r="DA969" s="189"/>
      <c r="DB969" s="189"/>
      <c r="DC969" s="189"/>
      <c r="DD969" s="189"/>
      <c r="DE969" s="189"/>
      <c r="DF969" s="189"/>
      <c r="DG969" s="189"/>
      <c r="DH969" s="189"/>
      <c r="DI969" s="189"/>
      <c r="DJ969" s="189"/>
      <c r="DK969" s="189"/>
      <c r="DL969" s="189"/>
      <c r="DM969" s="189"/>
      <c r="DN969" s="189"/>
      <c r="DO969" s="189"/>
      <c r="DP969" s="189"/>
      <c r="DQ969" s="189"/>
      <c r="DR969" s="189"/>
      <c r="DS969" s="189"/>
      <c r="DT969" s="189"/>
      <c r="DU969" s="189"/>
      <c r="DV969" s="189"/>
      <c r="DW969" s="189"/>
      <c r="DX969" s="189"/>
      <c r="DY969" s="189"/>
      <c r="DZ969" s="189"/>
      <c r="EA969" s="189"/>
      <c r="EB969" s="189"/>
      <c r="EC969" s="189"/>
      <c r="ED969" s="189"/>
      <c r="EE969" s="189"/>
      <c r="EF969" s="189"/>
      <c r="EG969" s="189"/>
      <c r="EH969" s="189"/>
      <c r="EI969" s="189"/>
      <c r="EJ969" s="189"/>
      <c r="EK969" s="189"/>
      <c r="EL969" s="189"/>
      <c r="EM969" s="189"/>
      <c r="EN969" s="189"/>
      <c r="EO969" s="189"/>
      <c r="EP969" s="189"/>
      <c r="EQ969" s="189"/>
      <c r="ER969" s="189"/>
      <c r="ES969" s="189"/>
      <c r="ET969" s="189"/>
      <c r="EU969" s="189"/>
      <c r="EV969" s="189"/>
      <c r="EW969" s="189"/>
      <c r="EX969" s="189"/>
      <c r="EY969" s="189"/>
      <c r="EZ969" s="189"/>
      <c r="FA969" s="189"/>
      <c r="FB969" s="189"/>
      <c r="FC969" s="189"/>
      <c r="FD969" s="189"/>
      <c r="FE969" s="189"/>
      <c r="FF969" s="189"/>
      <c r="FG969" s="189"/>
      <c r="FH969" s="189"/>
      <c r="FI969" s="189"/>
      <c r="FJ969" s="189"/>
      <c r="FK969" s="189"/>
      <c r="FL969" s="189"/>
      <c r="FM969" s="189"/>
      <c r="FN969" s="189"/>
      <c r="FO969" s="189"/>
      <c r="FP969" s="189"/>
      <c r="FQ969" s="189"/>
      <c r="FR969" s="189"/>
      <c r="FS969" s="189"/>
      <c r="FT969" s="189"/>
      <c r="FU969" s="189"/>
      <c r="FV969" s="189"/>
      <c r="FW969" s="189"/>
      <c r="FX969" s="189"/>
      <c r="FY969" s="189"/>
      <c r="FZ969" s="189"/>
      <c r="GA969" s="189"/>
      <c r="GB969" s="189"/>
      <c r="GC969" s="189"/>
      <c r="GD969" s="189"/>
      <c r="GE969" s="189"/>
      <c r="GF969" s="189"/>
      <c r="GG969" s="189"/>
      <c r="GH969" s="189"/>
      <c r="GI969" s="189"/>
      <c r="GJ969" s="189"/>
      <c r="GK969" s="189"/>
      <c r="GL969" s="189"/>
      <c r="GM969" s="189"/>
      <c r="GN969" s="189"/>
      <c r="GO969" s="189"/>
      <c r="GP969" s="189"/>
      <c r="GQ969" s="189"/>
      <c r="GR969" s="189"/>
      <c r="GS969" s="189"/>
      <c r="GT969" s="189"/>
      <c r="GU969" s="189"/>
      <c r="GV969" s="189"/>
      <c r="GW969" s="189"/>
      <c r="GX969" s="189"/>
      <c r="GY969" s="189"/>
      <c r="GZ969" s="189"/>
      <c r="HA969" s="189"/>
      <c r="HB969" s="189"/>
      <c r="HC969" s="189"/>
      <c r="HD969" s="189"/>
      <c r="HE969" s="189"/>
      <c r="HF969" s="189"/>
      <c r="HG969" s="189"/>
      <c r="HH969" s="189"/>
      <c r="HI969" s="189"/>
      <c r="HJ969" s="189"/>
      <c r="HK969" s="189"/>
      <c r="HL969" s="189"/>
      <c r="HM969" s="189"/>
      <c r="HN969" s="189"/>
      <c r="HO969" s="189"/>
      <c r="HP969" s="189"/>
      <c r="HQ969" s="189"/>
      <c r="HR969" s="189"/>
      <c r="HS969" s="189"/>
      <c r="HT969" s="189"/>
      <c r="HU969" s="189"/>
      <c r="HV969" s="189"/>
      <c r="HW969" s="189"/>
      <c r="HX969" s="189"/>
      <c r="HY969" s="189"/>
      <c r="HZ969" s="189"/>
      <c r="IA969" s="189"/>
      <c r="IB969" s="189"/>
      <c r="IC969" s="189"/>
      <c r="ID969" s="189"/>
      <c r="IE969" s="189"/>
      <c r="IF969" s="189"/>
      <c r="IG969" s="189"/>
      <c r="IH969" s="189"/>
      <c r="II969" s="189"/>
      <c r="IJ969" s="189"/>
      <c r="IK969" s="189"/>
      <c r="IL969" s="189"/>
    </row>
    <row r="970" spans="1:246" s="191" customFormat="1" ht="30" customHeight="1">
      <c r="A970" s="544" t="s">
        <v>1290</v>
      </c>
      <c r="B970" s="239" t="s">
        <v>81</v>
      </c>
      <c r="C970" s="149">
        <f>C971</f>
        <v>22322</v>
      </c>
      <c r="D970" s="123"/>
      <c r="E970" s="123"/>
      <c r="F970" s="93">
        <f t="shared" si="60"/>
        <v>22322</v>
      </c>
      <c r="G970" s="123">
        <v>-22322</v>
      </c>
      <c r="H970" s="93"/>
      <c r="I970" s="210"/>
      <c r="J970" s="189"/>
      <c r="K970" s="189"/>
      <c r="L970" s="189"/>
      <c r="M970" s="189"/>
      <c r="N970" s="189"/>
      <c r="O970" s="189"/>
      <c r="P970" s="189"/>
      <c r="Q970" s="189"/>
      <c r="R970" s="189"/>
      <c r="S970" s="189"/>
      <c r="T970" s="189"/>
      <c r="U970" s="189"/>
      <c r="V970" s="189"/>
      <c r="W970" s="189"/>
      <c r="X970" s="189"/>
      <c r="Y970" s="189"/>
      <c r="Z970" s="189"/>
      <c r="AA970" s="189"/>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c r="BD970" s="189"/>
      <c r="BE970" s="189"/>
      <c r="BF970" s="189"/>
      <c r="BG970" s="189"/>
      <c r="BH970" s="189"/>
      <c r="BI970" s="189"/>
      <c r="BJ970" s="189"/>
      <c r="BK970" s="189"/>
      <c r="BL970" s="189"/>
      <c r="BM970" s="189"/>
      <c r="BN970" s="189"/>
      <c r="BO970" s="189"/>
      <c r="BP970" s="189"/>
      <c r="BQ970" s="189"/>
      <c r="BR970" s="189"/>
      <c r="BS970" s="189"/>
      <c r="BT970" s="189"/>
      <c r="BU970" s="189"/>
      <c r="BV970" s="189"/>
      <c r="BW970" s="189"/>
      <c r="BX970" s="189"/>
      <c r="BY970" s="189"/>
      <c r="BZ970" s="189"/>
      <c r="CA970" s="189"/>
      <c r="CB970" s="189"/>
      <c r="CC970" s="189"/>
      <c r="CD970" s="189"/>
      <c r="CE970" s="189"/>
      <c r="CF970" s="189"/>
      <c r="CG970" s="189"/>
      <c r="CH970" s="189"/>
      <c r="CI970" s="189"/>
      <c r="CJ970" s="189"/>
      <c r="CK970" s="189"/>
      <c r="CL970" s="189"/>
      <c r="CM970" s="189"/>
      <c r="CN970" s="189"/>
      <c r="CO970" s="189"/>
      <c r="CP970" s="189"/>
      <c r="CQ970" s="189"/>
      <c r="CR970" s="189"/>
      <c r="CS970" s="189"/>
      <c r="CT970" s="189"/>
      <c r="CU970" s="189"/>
      <c r="CV970" s="189"/>
      <c r="CW970" s="189"/>
      <c r="CX970" s="189"/>
      <c r="CY970" s="189"/>
      <c r="CZ970" s="189"/>
      <c r="DA970" s="189"/>
      <c r="DB970" s="189"/>
      <c r="DC970" s="189"/>
      <c r="DD970" s="189"/>
      <c r="DE970" s="189"/>
      <c r="DF970" s="189"/>
      <c r="DG970" s="189"/>
      <c r="DH970" s="189"/>
      <c r="DI970" s="189"/>
      <c r="DJ970" s="189"/>
      <c r="DK970" s="189"/>
      <c r="DL970" s="189"/>
      <c r="DM970" s="189"/>
      <c r="DN970" s="189"/>
      <c r="DO970" s="189"/>
      <c r="DP970" s="189"/>
      <c r="DQ970" s="189"/>
      <c r="DR970" s="189"/>
      <c r="DS970" s="189"/>
      <c r="DT970" s="189"/>
      <c r="DU970" s="189"/>
      <c r="DV970" s="189"/>
      <c r="DW970" s="189"/>
      <c r="DX970" s="189"/>
      <c r="DY970" s="189"/>
      <c r="DZ970" s="189"/>
      <c r="EA970" s="189"/>
      <c r="EB970" s="189"/>
      <c r="EC970" s="189"/>
      <c r="ED970" s="189"/>
      <c r="EE970" s="189"/>
      <c r="EF970" s="189"/>
      <c r="EG970" s="189"/>
      <c r="EH970" s="189"/>
      <c r="EI970" s="189"/>
      <c r="EJ970" s="189"/>
      <c r="EK970" s="189"/>
      <c r="EL970" s="189"/>
      <c r="EM970" s="189"/>
      <c r="EN970" s="189"/>
      <c r="EO970" s="189"/>
      <c r="EP970" s="189"/>
      <c r="EQ970" s="189"/>
      <c r="ER970" s="189"/>
      <c r="ES970" s="189"/>
      <c r="ET970" s="189"/>
      <c r="EU970" s="189"/>
      <c r="EV970" s="189"/>
      <c r="EW970" s="189"/>
      <c r="EX970" s="189"/>
      <c r="EY970" s="189"/>
      <c r="EZ970" s="189"/>
      <c r="FA970" s="189"/>
      <c r="FB970" s="189"/>
      <c r="FC970" s="189"/>
      <c r="FD970" s="189"/>
      <c r="FE970" s="189"/>
      <c r="FF970" s="189"/>
      <c r="FG970" s="189"/>
      <c r="FH970" s="189"/>
      <c r="FI970" s="189"/>
      <c r="FJ970" s="189"/>
      <c r="FK970" s="189"/>
      <c r="FL970" s="189"/>
      <c r="FM970" s="189"/>
      <c r="FN970" s="189"/>
      <c r="FO970" s="189"/>
      <c r="FP970" s="189"/>
      <c r="FQ970" s="189"/>
      <c r="FR970" s="189"/>
      <c r="FS970" s="189"/>
      <c r="FT970" s="189"/>
      <c r="FU970" s="189"/>
      <c r="FV970" s="189"/>
      <c r="FW970" s="189"/>
      <c r="FX970" s="189"/>
      <c r="FY970" s="189"/>
      <c r="FZ970" s="189"/>
      <c r="GA970" s="189"/>
      <c r="GB970" s="189"/>
      <c r="GC970" s="189"/>
      <c r="GD970" s="189"/>
      <c r="GE970" s="189"/>
      <c r="GF970" s="189"/>
      <c r="GG970" s="189"/>
      <c r="GH970" s="189"/>
      <c r="GI970" s="189"/>
      <c r="GJ970" s="189"/>
      <c r="GK970" s="189"/>
      <c r="GL970" s="189"/>
      <c r="GM970" s="189"/>
      <c r="GN970" s="189"/>
      <c r="GO970" s="189"/>
      <c r="GP970" s="189"/>
      <c r="GQ970" s="189"/>
      <c r="GR970" s="189"/>
      <c r="GS970" s="189"/>
      <c r="GT970" s="189"/>
      <c r="GU970" s="189"/>
      <c r="GV970" s="189"/>
      <c r="GW970" s="189"/>
      <c r="GX970" s="189"/>
      <c r="GY970" s="189"/>
      <c r="GZ970" s="189"/>
      <c r="HA970" s="189"/>
      <c r="HB970" s="189"/>
      <c r="HC970" s="189"/>
      <c r="HD970" s="189"/>
      <c r="HE970" s="189"/>
      <c r="HF970" s="189"/>
      <c r="HG970" s="189"/>
      <c r="HH970" s="189"/>
      <c r="HI970" s="189"/>
      <c r="HJ970" s="189"/>
      <c r="HK970" s="189"/>
      <c r="HL970" s="189"/>
      <c r="HM970" s="189"/>
      <c r="HN970" s="189"/>
      <c r="HO970" s="189"/>
      <c r="HP970" s="189"/>
      <c r="HQ970" s="189"/>
      <c r="HR970" s="189"/>
      <c r="HS970" s="189"/>
      <c r="HT970" s="189"/>
      <c r="HU970" s="189"/>
      <c r="HV970" s="189"/>
      <c r="HW970" s="189"/>
      <c r="HX970" s="189"/>
      <c r="HY970" s="189"/>
      <c r="HZ970" s="189"/>
      <c r="IA970" s="189"/>
      <c r="IB970" s="189"/>
      <c r="IC970" s="189"/>
      <c r="ID970" s="189"/>
      <c r="IE970" s="189"/>
      <c r="IF970" s="189"/>
      <c r="IG970" s="189"/>
      <c r="IH970" s="189"/>
      <c r="II970" s="189"/>
      <c r="IJ970" s="189"/>
      <c r="IK970" s="189"/>
      <c r="IL970" s="189"/>
    </row>
    <row r="971" spans="1:246" s="191" customFormat="1" ht="30" customHeight="1">
      <c r="A971" s="544"/>
      <c r="B971" s="148" t="s">
        <v>253</v>
      </c>
      <c r="C971" s="149">
        <v>22322</v>
      </c>
      <c r="D971" s="123"/>
      <c r="E971" s="123"/>
      <c r="F971" s="93">
        <f t="shared" si="60"/>
        <v>22322</v>
      </c>
      <c r="G971" s="123">
        <v>-22322</v>
      </c>
      <c r="H971" s="93"/>
      <c r="I971" s="210"/>
    </row>
    <row r="972" spans="1:246" s="191" customFormat="1" ht="30" customHeight="1">
      <c r="A972" s="544" t="s">
        <v>1291</v>
      </c>
      <c r="B972" s="239" t="s">
        <v>81</v>
      </c>
      <c r="C972" s="149">
        <f>C973</f>
        <v>18030</v>
      </c>
      <c r="D972" s="123"/>
      <c r="E972" s="123"/>
      <c r="F972" s="93">
        <f t="shared" si="60"/>
        <v>18030</v>
      </c>
      <c r="G972" s="123"/>
      <c r="H972" s="93">
        <v>17390.55</v>
      </c>
      <c r="I972" s="210"/>
    </row>
    <row r="973" spans="1:246" s="191" customFormat="1" ht="30" customHeight="1">
      <c r="A973" s="544"/>
      <c r="B973" s="131" t="s">
        <v>714</v>
      </c>
      <c r="C973" s="149">
        <v>18030</v>
      </c>
      <c r="D973" s="123"/>
      <c r="E973" s="123"/>
      <c r="F973" s="93">
        <f t="shared" si="60"/>
        <v>18030</v>
      </c>
      <c r="G973" s="123"/>
      <c r="H973" s="93">
        <f t="shared" si="59"/>
        <v>18030</v>
      </c>
      <c r="I973" s="210"/>
    </row>
    <row r="974" spans="1:246" s="191" customFormat="1" ht="30" customHeight="1">
      <c r="A974" s="556" t="s">
        <v>244</v>
      </c>
      <c r="B974" s="239" t="s">
        <v>81</v>
      </c>
      <c r="C974" s="149">
        <f t="shared" ref="C974:E975" si="61">C975</f>
        <v>0</v>
      </c>
      <c r="D974" s="149">
        <f t="shared" si="61"/>
        <v>0</v>
      </c>
      <c r="E974" s="149">
        <f t="shared" si="61"/>
        <v>0</v>
      </c>
      <c r="F974" s="93">
        <f t="shared" si="60"/>
        <v>0</v>
      </c>
      <c r="G974" s="149">
        <f>G975</f>
        <v>1250</v>
      </c>
      <c r="H974" s="93">
        <f t="shared" si="59"/>
        <v>1250</v>
      </c>
      <c r="I974" s="210"/>
    </row>
    <row r="975" spans="1:246" s="191" customFormat="1" ht="30" customHeight="1">
      <c r="A975" s="557"/>
      <c r="B975" s="131" t="s">
        <v>477</v>
      </c>
      <c r="C975" s="149">
        <f t="shared" si="61"/>
        <v>0</v>
      </c>
      <c r="D975" s="149">
        <f t="shared" si="61"/>
        <v>0</v>
      </c>
      <c r="E975" s="149">
        <f t="shared" si="61"/>
        <v>0</v>
      </c>
      <c r="F975" s="93">
        <f t="shared" si="60"/>
        <v>0</v>
      </c>
      <c r="G975" s="149">
        <f>G976</f>
        <v>1250</v>
      </c>
      <c r="H975" s="93">
        <f t="shared" si="59"/>
        <v>1250</v>
      </c>
      <c r="I975" s="210"/>
    </row>
    <row r="976" spans="1:246" s="191" customFormat="1" ht="35.1" customHeight="1">
      <c r="A976" s="558"/>
      <c r="B976" s="131" t="s">
        <v>1292</v>
      </c>
      <c r="C976" s="149"/>
      <c r="D976" s="123"/>
      <c r="E976" s="123"/>
      <c r="F976" s="93">
        <f t="shared" si="60"/>
        <v>0</v>
      </c>
      <c r="G976" s="123">
        <v>1250</v>
      </c>
      <c r="H976" s="93">
        <f t="shared" si="59"/>
        <v>1250</v>
      </c>
      <c r="I976" s="210"/>
    </row>
    <row r="977" spans="1:246" s="190" customFormat="1" ht="30" customHeight="1">
      <c r="A977" s="544" t="s">
        <v>118</v>
      </c>
      <c r="B977" s="239" t="s">
        <v>81</v>
      </c>
      <c r="C977" s="149">
        <f>C978</f>
        <v>0</v>
      </c>
      <c r="D977" s="149">
        <f>D978</f>
        <v>89.24</v>
      </c>
      <c r="E977" s="149">
        <f>E978</f>
        <v>0</v>
      </c>
      <c r="F977" s="93">
        <f t="shared" si="60"/>
        <v>89.24</v>
      </c>
      <c r="G977" s="149">
        <f>G978</f>
        <v>200</v>
      </c>
      <c r="H977" s="93">
        <f t="shared" si="59"/>
        <v>289.24</v>
      </c>
      <c r="I977" s="228"/>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row>
    <row r="978" spans="1:246" s="191" customFormat="1" ht="30" customHeight="1">
      <c r="A978" s="544"/>
      <c r="B978" s="131" t="s">
        <v>477</v>
      </c>
      <c r="C978" s="149">
        <f>C979+C980+C981</f>
        <v>0</v>
      </c>
      <c r="D978" s="149">
        <f>D979+D980+D981</f>
        <v>89.24</v>
      </c>
      <c r="E978" s="149">
        <f>E979+E980+E981</f>
        <v>0</v>
      </c>
      <c r="F978" s="93">
        <f t="shared" si="60"/>
        <v>89.24</v>
      </c>
      <c r="G978" s="149">
        <f>G979+G980+G981</f>
        <v>200</v>
      </c>
      <c r="H978" s="93">
        <f t="shared" si="59"/>
        <v>289.24</v>
      </c>
      <c r="I978" s="210"/>
    </row>
    <row r="979" spans="1:246" s="191" customFormat="1" ht="35.1" customHeight="1">
      <c r="A979" s="544"/>
      <c r="B979" s="131" t="s">
        <v>1293</v>
      </c>
      <c r="C979" s="149"/>
      <c r="D979" s="123"/>
      <c r="E979" s="123"/>
      <c r="F979" s="93">
        <f t="shared" si="60"/>
        <v>0</v>
      </c>
      <c r="G979" s="123">
        <v>50</v>
      </c>
      <c r="H979" s="93">
        <f t="shared" si="59"/>
        <v>50</v>
      </c>
      <c r="I979" s="210"/>
    </row>
    <row r="980" spans="1:246" ht="38.25" customHeight="1">
      <c r="A980" s="544"/>
      <c r="B980" s="131" t="s">
        <v>475</v>
      </c>
      <c r="C980" s="123"/>
      <c r="D980" s="123"/>
      <c r="E980" s="123"/>
      <c r="F980" s="93">
        <f t="shared" si="60"/>
        <v>0</v>
      </c>
      <c r="G980" s="123">
        <v>150</v>
      </c>
      <c r="H980" s="93">
        <f t="shared" si="59"/>
        <v>150</v>
      </c>
      <c r="I980" s="123"/>
    </row>
    <row r="981" spans="1:246" ht="38.25" customHeight="1">
      <c r="A981" s="544"/>
      <c r="B981" s="131" t="s">
        <v>307</v>
      </c>
      <c r="C981" s="123"/>
      <c r="D981" s="204">
        <f>89.24</f>
        <v>89.24</v>
      </c>
      <c r="E981" s="123"/>
      <c r="F981" s="93">
        <f t="shared" si="60"/>
        <v>89.24</v>
      </c>
      <c r="G981" s="123"/>
      <c r="H981" s="93">
        <f t="shared" si="59"/>
        <v>89.24</v>
      </c>
      <c r="I981" s="123"/>
    </row>
    <row r="982" spans="1:246" s="190" customFormat="1" ht="30" customHeight="1">
      <c r="A982" s="556" t="s">
        <v>120</v>
      </c>
      <c r="B982" s="239" t="s">
        <v>81</v>
      </c>
      <c r="C982" s="149">
        <f t="shared" ref="C982:E983" si="62">C983</f>
        <v>0</v>
      </c>
      <c r="D982" s="149">
        <f t="shared" si="62"/>
        <v>67.7</v>
      </c>
      <c r="E982" s="149">
        <f t="shared" si="62"/>
        <v>0</v>
      </c>
      <c r="F982" s="93">
        <f t="shared" si="60"/>
        <v>67.7</v>
      </c>
      <c r="G982" s="149">
        <f>G983</f>
        <v>0</v>
      </c>
      <c r="H982" s="93">
        <f t="shared" si="59"/>
        <v>67.7</v>
      </c>
      <c r="I982" s="228"/>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row>
    <row r="983" spans="1:246" s="191" customFormat="1" ht="30" customHeight="1">
      <c r="A983" s="557"/>
      <c r="B983" s="131" t="s">
        <v>477</v>
      </c>
      <c r="C983" s="149">
        <f t="shared" si="62"/>
        <v>0</v>
      </c>
      <c r="D983" s="149">
        <f t="shared" si="62"/>
        <v>67.7</v>
      </c>
      <c r="E983" s="149">
        <f t="shared" si="62"/>
        <v>0</v>
      </c>
      <c r="F983" s="93">
        <f t="shared" si="60"/>
        <v>67.7</v>
      </c>
      <c r="G983" s="149">
        <f>G984</f>
        <v>0</v>
      </c>
      <c r="H983" s="93">
        <f t="shared" si="59"/>
        <v>67.7</v>
      </c>
      <c r="I983" s="210"/>
    </row>
    <row r="984" spans="1:246" s="191" customFormat="1" ht="35.1" customHeight="1">
      <c r="A984" s="558"/>
      <c r="B984" s="131" t="s">
        <v>841</v>
      </c>
      <c r="C984" s="149"/>
      <c r="D984" s="123">
        <v>67.7</v>
      </c>
      <c r="E984" s="123"/>
      <c r="F984" s="93">
        <f t="shared" si="60"/>
        <v>67.7</v>
      </c>
      <c r="G984" s="123"/>
      <c r="H984" s="93">
        <f t="shared" si="59"/>
        <v>67.7</v>
      </c>
      <c r="I984" s="210"/>
    </row>
    <row r="985" spans="1:246" s="190" customFormat="1" ht="30" customHeight="1">
      <c r="A985" s="556" t="s">
        <v>200</v>
      </c>
      <c r="B985" s="239" t="s">
        <v>81</v>
      </c>
      <c r="C985" s="149">
        <f t="shared" ref="C985:H985" si="63">C986</f>
        <v>0</v>
      </c>
      <c r="D985" s="149">
        <f t="shared" si="63"/>
        <v>0</v>
      </c>
      <c r="E985" s="149">
        <f t="shared" si="63"/>
        <v>6163.54</v>
      </c>
      <c r="F985" s="149">
        <f t="shared" si="63"/>
        <v>6163.54</v>
      </c>
      <c r="G985" s="149">
        <f t="shared" si="63"/>
        <v>0</v>
      </c>
      <c r="H985" s="149">
        <f t="shared" si="63"/>
        <v>6163.54</v>
      </c>
      <c r="I985" s="228"/>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row>
    <row r="986" spans="1:246" s="191" customFormat="1" ht="35.1" customHeight="1">
      <c r="A986" s="558"/>
      <c r="B986" s="119" t="s">
        <v>723</v>
      </c>
      <c r="C986" s="149"/>
      <c r="D986" s="123"/>
      <c r="E986" s="204">
        <v>6163.54</v>
      </c>
      <c r="F986" s="93">
        <f t="shared" ref="F986:F995" si="64">C986+D986+E986</f>
        <v>6163.54</v>
      </c>
      <c r="G986" s="204"/>
      <c r="H986" s="93">
        <f t="shared" ref="H986:H992" si="65">F986+G986</f>
        <v>6163.54</v>
      </c>
      <c r="I986" s="210"/>
    </row>
    <row r="987" spans="1:246" s="190" customFormat="1" ht="30" customHeight="1">
      <c r="A987" s="556" t="s">
        <v>1294</v>
      </c>
      <c r="B987" s="239" t="s">
        <v>81</v>
      </c>
      <c r="C987" s="149">
        <f t="shared" ref="C987:E988" si="66">C988</f>
        <v>0</v>
      </c>
      <c r="D987" s="149">
        <f t="shared" si="66"/>
        <v>0</v>
      </c>
      <c r="E987" s="149">
        <f t="shared" si="66"/>
        <v>0</v>
      </c>
      <c r="F987" s="93">
        <f t="shared" si="64"/>
        <v>0</v>
      </c>
      <c r="G987" s="149">
        <f>G988</f>
        <v>3474.5405000000001</v>
      </c>
      <c r="H987" s="93">
        <f t="shared" si="65"/>
        <v>3474.5405000000001</v>
      </c>
      <c r="I987" s="228"/>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row>
    <row r="988" spans="1:246" s="191" customFormat="1" ht="30" customHeight="1">
      <c r="A988" s="557"/>
      <c r="B988" s="131" t="s">
        <v>477</v>
      </c>
      <c r="C988" s="149">
        <f t="shared" si="66"/>
        <v>0</v>
      </c>
      <c r="D988" s="149">
        <f t="shared" si="66"/>
        <v>0</v>
      </c>
      <c r="E988" s="149">
        <f t="shared" si="66"/>
        <v>0</v>
      </c>
      <c r="F988" s="93">
        <f t="shared" si="64"/>
        <v>0</v>
      </c>
      <c r="G988" s="149">
        <f>G989</f>
        <v>3474.5405000000001</v>
      </c>
      <c r="H988" s="93">
        <f t="shared" si="65"/>
        <v>3474.5405000000001</v>
      </c>
      <c r="I988" s="210"/>
    </row>
    <row r="989" spans="1:246" s="191" customFormat="1" ht="35.1" customHeight="1">
      <c r="A989" s="558"/>
      <c r="B989" s="131" t="s">
        <v>1295</v>
      </c>
      <c r="C989" s="149"/>
      <c r="D989" s="123"/>
      <c r="E989" s="204"/>
      <c r="F989" s="93">
        <f t="shared" si="64"/>
        <v>0</v>
      </c>
      <c r="G989" s="204">
        <v>3474.5405000000001</v>
      </c>
      <c r="H989" s="93">
        <f t="shared" si="65"/>
        <v>3474.5405000000001</v>
      </c>
      <c r="I989" s="210"/>
    </row>
    <row r="990" spans="1:246" s="190" customFormat="1" ht="30" customHeight="1">
      <c r="A990" s="556" t="s">
        <v>167</v>
      </c>
      <c r="B990" s="239" t="s">
        <v>81</v>
      </c>
      <c r="C990" s="149">
        <f t="shared" ref="C990:E991" si="67">C991</f>
        <v>0</v>
      </c>
      <c r="D990" s="149">
        <f t="shared" si="67"/>
        <v>31.237696</v>
      </c>
      <c r="E990" s="149">
        <f t="shared" si="67"/>
        <v>0</v>
      </c>
      <c r="F990" s="93">
        <f t="shared" si="64"/>
        <v>31.237696</v>
      </c>
      <c r="G990" s="149">
        <f>G991</f>
        <v>0</v>
      </c>
      <c r="H990" s="93">
        <f t="shared" si="65"/>
        <v>31.237696</v>
      </c>
      <c r="I990" s="228"/>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row>
    <row r="991" spans="1:246" s="191" customFormat="1" ht="30" customHeight="1">
      <c r="A991" s="557"/>
      <c r="B991" s="131" t="s">
        <v>477</v>
      </c>
      <c r="C991" s="149">
        <f t="shared" si="67"/>
        <v>0</v>
      </c>
      <c r="D991" s="149">
        <f t="shared" si="67"/>
        <v>31.237696</v>
      </c>
      <c r="E991" s="149">
        <f t="shared" si="67"/>
        <v>0</v>
      </c>
      <c r="F991" s="93">
        <f t="shared" si="64"/>
        <v>31.237696</v>
      </c>
      <c r="G991" s="149">
        <f>G992</f>
        <v>0</v>
      </c>
      <c r="H991" s="93">
        <f t="shared" si="65"/>
        <v>31.237696</v>
      </c>
      <c r="I991" s="210"/>
    </row>
    <row r="992" spans="1:246" s="191" customFormat="1" ht="35.1" customHeight="1">
      <c r="A992" s="558"/>
      <c r="B992" s="131" t="s">
        <v>1296</v>
      </c>
      <c r="C992" s="149"/>
      <c r="D992" s="204">
        <v>31.237696</v>
      </c>
      <c r="E992" s="204"/>
      <c r="F992" s="93">
        <f t="shared" si="64"/>
        <v>31.237696</v>
      </c>
      <c r="G992" s="204"/>
      <c r="H992" s="93">
        <f t="shared" si="65"/>
        <v>31.237696</v>
      </c>
      <c r="I992" s="210"/>
    </row>
    <row r="993" spans="1:246" s="190" customFormat="1" ht="30" customHeight="1">
      <c r="A993" s="556" t="s">
        <v>189</v>
      </c>
      <c r="B993" s="239" t="s">
        <v>81</v>
      </c>
      <c r="C993" s="149">
        <f t="shared" ref="C993:E994" si="68">C994</f>
        <v>0</v>
      </c>
      <c r="D993" s="149">
        <f t="shared" si="68"/>
        <v>0</v>
      </c>
      <c r="E993" s="149">
        <f t="shared" si="68"/>
        <v>0</v>
      </c>
      <c r="F993" s="93">
        <f t="shared" si="64"/>
        <v>0</v>
      </c>
      <c r="G993" s="149">
        <f>G994</f>
        <v>17390.55</v>
      </c>
      <c r="H993" s="93"/>
      <c r="I993" s="228"/>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row>
    <row r="994" spans="1:246" s="191" customFormat="1" ht="30" customHeight="1">
      <c r="A994" s="557"/>
      <c r="B994" s="131" t="s">
        <v>477</v>
      </c>
      <c r="C994" s="149">
        <f t="shared" si="68"/>
        <v>0</v>
      </c>
      <c r="D994" s="149">
        <f t="shared" si="68"/>
        <v>0</v>
      </c>
      <c r="E994" s="149">
        <f t="shared" si="68"/>
        <v>0</v>
      </c>
      <c r="F994" s="93">
        <f t="shared" si="64"/>
        <v>0</v>
      </c>
      <c r="G994" s="149">
        <f>G995</f>
        <v>17390.55</v>
      </c>
      <c r="H994" s="93"/>
      <c r="I994" s="210"/>
    </row>
    <row r="995" spans="1:246" s="191" customFormat="1" ht="35.1" customHeight="1">
      <c r="A995" s="558"/>
      <c r="B995" s="131" t="s">
        <v>1297</v>
      </c>
      <c r="C995" s="149"/>
      <c r="D995" s="204"/>
      <c r="E995" s="204"/>
      <c r="F995" s="93">
        <f t="shared" si="64"/>
        <v>0</v>
      </c>
      <c r="G995" s="204">
        <v>17390.55</v>
      </c>
      <c r="H995" s="93"/>
      <c r="I995" s="210"/>
    </row>
    <row r="996" spans="1:246" s="190" customFormat="1" ht="30" customHeight="1">
      <c r="A996" s="556" t="s">
        <v>1298</v>
      </c>
      <c r="B996" s="239" t="s">
        <v>81</v>
      </c>
      <c r="C996" s="149">
        <f t="shared" ref="C996:H996" si="69">C997</f>
        <v>0</v>
      </c>
      <c r="D996" s="149">
        <f t="shared" si="69"/>
        <v>0</v>
      </c>
      <c r="E996" s="149">
        <f t="shared" si="69"/>
        <v>1485.54</v>
      </c>
      <c r="F996" s="149">
        <f t="shared" si="69"/>
        <v>1485.54</v>
      </c>
      <c r="G996" s="149">
        <f t="shared" si="69"/>
        <v>0</v>
      </c>
      <c r="H996" s="149">
        <f t="shared" si="69"/>
        <v>1485.54</v>
      </c>
      <c r="I996" s="228"/>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row>
    <row r="997" spans="1:246" s="191" customFormat="1" ht="35.1" customHeight="1">
      <c r="A997" s="558"/>
      <c r="B997" s="119" t="s">
        <v>723</v>
      </c>
      <c r="C997" s="149"/>
      <c r="D997" s="123"/>
      <c r="E997" s="204">
        <v>1485.54</v>
      </c>
      <c r="F997" s="93">
        <f t="shared" ref="F997:F1024" si="70">C997+D997+E997</f>
        <v>1485.54</v>
      </c>
      <c r="G997" s="123"/>
      <c r="H997" s="93">
        <f t="shared" ref="H997:H1060" si="71">F997+G997</f>
        <v>1485.54</v>
      </c>
      <c r="I997" s="210"/>
    </row>
    <row r="998" spans="1:246" s="190" customFormat="1" ht="30" customHeight="1">
      <c r="A998" s="556" t="s">
        <v>1299</v>
      </c>
      <c r="B998" s="239" t="s">
        <v>81</v>
      </c>
      <c r="C998" s="149">
        <f t="shared" ref="C998:E999" si="72">C999</f>
        <v>0</v>
      </c>
      <c r="D998" s="149">
        <f t="shared" si="72"/>
        <v>0</v>
      </c>
      <c r="E998" s="149">
        <f t="shared" si="72"/>
        <v>0</v>
      </c>
      <c r="F998" s="93">
        <f t="shared" si="70"/>
        <v>0</v>
      </c>
      <c r="G998" s="149">
        <f>G999</f>
        <v>9126.9371059999994</v>
      </c>
      <c r="H998" s="93">
        <f t="shared" si="71"/>
        <v>9126.9371059999994</v>
      </c>
      <c r="I998" s="228"/>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row>
    <row r="999" spans="1:246" s="191" customFormat="1" ht="30" customHeight="1">
      <c r="A999" s="557"/>
      <c r="B999" s="131" t="s">
        <v>477</v>
      </c>
      <c r="C999" s="149">
        <f t="shared" si="72"/>
        <v>0</v>
      </c>
      <c r="D999" s="149">
        <f t="shared" si="72"/>
        <v>0</v>
      </c>
      <c r="E999" s="149">
        <f t="shared" si="72"/>
        <v>0</v>
      </c>
      <c r="F999" s="93">
        <f t="shared" si="70"/>
        <v>0</v>
      </c>
      <c r="G999" s="149">
        <f>G1000</f>
        <v>9126.9371059999994</v>
      </c>
      <c r="H999" s="93">
        <f t="shared" si="71"/>
        <v>9126.9371059999994</v>
      </c>
      <c r="I999" s="210"/>
    </row>
    <row r="1000" spans="1:246" s="191" customFormat="1" ht="35.1" customHeight="1">
      <c r="A1000" s="558"/>
      <c r="B1000" s="131" t="s">
        <v>1300</v>
      </c>
      <c r="C1000" s="149"/>
      <c r="D1000" s="123"/>
      <c r="E1000" s="204"/>
      <c r="F1000" s="93">
        <f t="shared" si="70"/>
        <v>0</v>
      </c>
      <c r="G1000" s="123">
        <v>9126.9371059999994</v>
      </c>
      <c r="H1000" s="93">
        <f t="shared" si="71"/>
        <v>9126.9371059999994</v>
      </c>
      <c r="I1000" s="210"/>
    </row>
    <row r="1001" spans="1:246" s="190" customFormat="1" ht="30" customHeight="1">
      <c r="A1001" s="556" t="s">
        <v>1301</v>
      </c>
      <c r="B1001" s="239" t="s">
        <v>81</v>
      </c>
      <c r="C1001" s="149">
        <f t="shared" ref="C1001:E1002" si="73">C1002</f>
        <v>0</v>
      </c>
      <c r="D1001" s="149">
        <f t="shared" si="73"/>
        <v>0</v>
      </c>
      <c r="E1001" s="149">
        <f t="shared" si="73"/>
        <v>0</v>
      </c>
      <c r="F1001" s="93">
        <f t="shared" si="70"/>
        <v>0</v>
      </c>
      <c r="G1001" s="149">
        <f>G1002</f>
        <v>754.46699999999998</v>
      </c>
      <c r="H1001" s="93">
        <f t="shared" si="71"/>
        <v>754.46699999999998</v>
      </c>
      <c r="I1001" s="228"/>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row>
    <row r="1002" spans="1:246" s="191" customFormat="1" ht="30" customHeight="1">
      <c r="A1002" s="557"/>
      <c r="B1002" s="131" t="s">
        <v>477</v>
      </c>
      <c r="C1002" s="149">
        <f t="shared" si="73"/>
        <v>0</v>
      </c>
      <c r="D1002" s="149">
        <f t="shared" si="73"/>
        <v>0</v>
      </c>
      <c r="E1002" s="149">
        <f t="shared" si="73"/>
        <v>0</v>
      </c>
      <c r="F1002" s="93">
        <f t="shared" si="70"/>
        <v>0</v>
      </c>
      <c r="G1002" s="149">
        <f>G1003</f>
        <v>754.46699999999998</v>
      </c>
      <c r="H1002" s="93">
        <f t="shared" si="71"/>
        <v>754.46699999999998</v>
      </c>
      <c r="I1002" s="210"/>
    </row>
    <row r="1003" spans="1:246" s="191" customFormat="1" ht="35.1" customHeight="1">
      <c r="A1003" s="558"/>
      <c r="B1003" s="131" t="s">
        <v>1302</v>
      </c>
      <c r="C1003" s="149"/>
      <c r="D1003" s="123"/>
      <c r="E1003" s="204"/>
      <c r="F1003" s="93">
        <f t="shared" si="70"/>
        <v>0</v>
      </c>
      <c r="G1003" s="123">
        <v>754.46699999999998</v>
      </c>
      <c r="H1003" s="93">
        <f t="shared" si="71"/>
        <v>754.46699999999998</v>
      </c>
      <c r="I1003" s="210"/>
    </row>
    <row r="1004" spans="1:246" s="190" customFormat="1" ht="30" customHeight="1">
      <c r="A1004" s="556" t="s">
        <v>1303</v>
      </c>
      <c r="B1004" s="239" t="s">
        <v>81</v>
      </c>
      <c r="C1004" s="149">
        <f t="shared" ref="C1004:E1005" si="74">C1005</f>
        <v>0</v>
      </c>
      <c r="D1004" s="149">
        <f t="shared" si="74"/>
        <v>0</v>
      </c>
      <c r="E1004" s="149">
        <f t="shared" si="74"/>
        <v>0</v>
      </c>
      <c r="F1004" s="93">
        <f t="shared" si="70"/>
        <v>0</v>
      </c>
      <c r="G1004" s="149">
        <f>G1005</f>
        <v>300</v>
      </c>
      <c r="H1004" s="93">
        <f t="shared" si="71"/>
        <v>300</v>
      </c>
      <c r="I1004" s="228"/>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row>
    <row r="1005" spans="1:246" s="191" customFormat="1" ht="30" customHeight="1">
      <c r="A1005" s="557"/>
      <c r="B1005" s="131" t="s">
        <v>477</v>
      </c>
      <c r="C1005" s="149">
        <f t="shared" si="74"/>
        <v>0</v>
      </c>
      <c r="D1005" s="149">
        <f t="shared" si="74"/>
        <v>0</v>
      </c>
      <c r="E1005" s="149">
        <f t="shared" si="74"/>
        <v>0</v>
      </c>
      <c r="F1005" s="93">
        <f t="shared" si="70"/>
        <v>0</v>
      </c>
      <c r="G1005" s="149">
        <f>G1006</f>
        <v>300</v>
      </c>
      <c r="H1005" s="93">
        <f t="shared" si="71"/>
        <v>300</v>
      </c>
      <c r="I1005" s="210"/>
    </row>
    <row r="1006" spans="1:246" s="191" customFormat="1" ht="35.1" customHeight="1">
      <c r="A1006" s="558"/>
      <c r="B1006" s="131" t="s">
        <v>1304</v>
      </c>
      <c r="C1006" s="149"/>
      <c r="D1006" s="123"/>
      <c r="E1006" s="204"/>
      <c r="F1006" s="93">
        <f t="shared" si="70"/>
        <v>0</v>
      </c>
      <c r="G1006" s="123">
        <v>300</v>
      </c>
      <c r="H1006" s="93">
        <f t="shared" si="71"/>
        <v>300</v>
      </c>
      <c r="I1006" s="210"/>
    </row>
    <row r="1007" spans="1:246" s="190" customFormat="1" ht="30" customHeight="1">
      <c r="A1007" s="556" t="s">
        <v>1305</v>
      </c>
      <c r="B1007" s="239" t="s">
        <v>81</v>
      </c>
      <c r="C1007" s="149">
        <f t="shared" ref="C1007:E1008" si="75">C1008</f>
        <v>0</v>
      </c>
      <c r="D1007" s="149">
        <f t="shared" si="75"/>
        <v>0</v>
      </c>
      <c r="E1007" s="149">
        <f t="shared" si="75"/>
        <v>0</v>
      </c>
      <c r="F1007" s="93">
        <f t="shared" si="70"/>
        <v>0</v>
      </c>
      <c r="G1007" s="149">
        <f>G1008</f>
        <v>76.900000000000006</v>
      </c>
      <c r="H1007" s="93">
        <f t="shared" si="71"/>
        <v>76.900000000000006</v>
      </c>
      <c r="I1007" s="228"/>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row>
    <row r="1008" spans="1:246" s="191" customFormat="1" ht="30" customHeight="1">
      <c r="A1008" s="557"/>
      <c r="B1008" s="131" t="s">
        <v>477</v>
      </c>
      <c r="C1008" s="149">
        <f t="shared" si="75"/>
        <v>0</v>
      </c>
      <c r="D1008" s="149">
        <f t="shared" si="75"/>
        <v>0</v>
      </c>
      <c r="E1008" s="149">
        <f t="shared" si="75"/>
        <v>0</v>
      </c>
      <c r="F1008" s="93">
        <f t="shared" si="70"/>
        <v>0</v>
      </c>
      <c r="G1008" s="149">
        <f>G1009</f>
        <v>76.900000000000006</v>
      </c>
      <c r="H1008" s="93">
        <f t="shared" si="71"/>
        <v>76.900000000000006</v>
      </c>
      <c r="I1008" s="210"/>
    </row>
    <row r="1009" spans="1:246" s="191" customFormat="1" ht="35.1" customHeight="1">
      <c r="A1009" s="558"/>
      <c r="B1009" s="131" t="s">
        <v>1306</v>
      </c>
      <c r="C1009" s="149"/>
      <c r="D1009" s="204"/>
      <c r="E1009" s="204"/>
      <c r="F1009" s="93">
        <f t="shared" si="70"/>
        <v>0</v>
      </c>
      <c r="G1009" s="204">
        <v>76.900000000000006</v>
      </c>
      <c r="H1009" s="93">
        <f t="shared" si="71"/>
        <v>76.900000000000006</v>
      </c>
      <c r="I1009" s="210"/>
    </row>
    <row r="1010" spans="1:246" s="192" customFormat="1" ht="35.1" customHeight="1">
      <c r="A1010" s="557" t="s">
        <v>243</v>
      </c>
      <c r="B1010" s="239" t="s">
        <v>81</v>
      </c>
      <c r="C1010" s="149">
        <f>C1011</f>
        <v>0</v>
      </c>
      <c r="D1010" s="149">
        <f>D1011</f>
        <v>0</v>
      </c>
      <c r="E1010" s="149">
        <f>E1011</f>
        <v>0</v>
      </c>
      <c r="F1010" s="93">
        <f t="shared" si="70"/>
        <v>0</v>
      </c>
      <c r="G1010" s="149">
        <f>G1011</f>
        <v>2917.2638860000002</v>
      </c>
      <c r="H1010" s="93">
        <f t="shared" si="71"/>
        <v>2917.2638860000002</v>
      </c>
      <c r="I1010" s="210"/>
    </row>
    <row r="1011" spans="1:246" ht="38.25" customHeight="1">
      <c r="A1011" s="557"/>
      <c r="B1011" s="131" t="s">
        <v>477</v>
      </c>
      <c r="C1011" s="123">
        <f>C1012+C1013+C1014</f>
        <v>0</v>
      </c>
      <c r="D1011" s="123">
        <f>D1012+D1013+D1014</f>
        <v>0</v>
      </c>
      <c r="E1011" s="123">
        <f>E1012+E1013+E1014</f>
        <v>0</v>
      </c>
      <c r="F1011" s="93">
        <f t="shared" si="70"/>
        <v>0</v>
      </c>
      <c r="G1011" s="123">
        <f>G1012+G1013+G1014</f>
        <v>2917.2638860000002</v>
      </c>
      <c r="H1011" s="93">
        <f t="shared" si="71"/>
        <v>2917.2638860000002</v>
      </c>
      <c r="I1011" s="123"/>
    </row>
    <row r="1012" spans="1:246" ht="38.25" customHeight="1">
      <c r="A1012" s="557"/>
      <c r="B1012" s="119" t="s">
        <v>1307</v>
      </c>
      <c r="C1012" s="123"/>
      <c r="D1012" s="123"/>
      <c r="E1012" s="123"/>
      <c r="F1012" s="93">
        <f t="shared" si="70"/>
        <v>0</v>
      </c>
      <c r="G1012" s="123">
        <v>23</v>
      </c>
      <c r="H1012" s="93">
        <f t="shared" si="71"/>
        <v>23</v>
      </c>
      <c r="I1012" s="123"/>
    </row>
    <row r="1013" spans="1:246" ht="38.25" customHeight="1">
      <c r="A1013" s="557"/>
      <c r="B1013" s="119" t="s">
        <v>1308</v>
      </c>
      <c r="C1013" s="123"/>
      <c r="D1013" s="123"/>
      <c r="E1013" s="123"/>
      <c r="F1013" s="93">
        <f t="shared" si="70"/>
        <v>0</v>
      </c>
      <c r="G1013" s="123">
        <v>2891.2638860000002</v>
      </c>
      <c r="H1013" s="93">
        <f t="shared" si="71"/>
        <v>2891.2638860000002</v>
      </c>
      <c r="I1013" s="123"/>
    </row>
    <row r="1014" spans="1:246" ht="38.25" customHeight="1">
      <c r="A1014" s="557"/>
      <c r="B1014" s="119" t="s">
        <v>307</v>
      </c>
      <c r="C1014" s="123"/>
      <c r="D1014" s="123"/>
      <c r="E1014" s="123"/>
      <c r="F1014" s="93">
        <f t="shared" si="70"/>
        <v>0</v>
      </c>
      <c r="G1014" s="123">
        <v>3</v>
      </c>
      <c r="H1014" s="93">
        <f t="shared" si="71"/>
        <v>3</v>
      </c>
      <c r="I1014" s="123"/>
    </row>
    <row r="1015" spans="1:246" s="190" customFormat="1" ht="30" customHeight="1">
      <c r="A1015" s="556" t="s">
        <v>187</v>
      </c>
      <c r="B1015" s="239" t="s">
        <v>81</v>
      </c>
      <c r="C1015" s="149">
        <f t="shared" ref="C1015:E1016" si="76">C1016</f>
        <v>0</v>
      </c>
      <c r="D1015" s="149">
        <f t="shared" si="76"/>
        <v>0</v>
      </c>
      <c r="E1015" s="149">
        <f t="shared" si="76"/>
        <v>0</v>
      </c>
      <c r="F1015" s="93">
        <f t="shared" si="70"/>
        <v>0</v>
      </c>
      <c r="G1015" s="149">
        <f>G1016</f>
        <v>15</v>
      </c>
      <c r="H1015" s="93">
        <f t="shared" si="71"/>
        <v>15</v>
      </c>
      <c r="I1015" s="228"/>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row>
    <row r="1016" spans="1:246" s="191" customFormat="1" ht="30" customHeight="1">
      <c r="A1016" s="557"/>
      <c r="B1016" s="131" t="s">
        <v>477</v>
      </c>
      <c r="C1016" s="149">
        <f t="shared" si="76"/>
        <v>0</v>
      </c>
      <c r="D1016" s="149">
        <f t="shared" si="76"/>
        <v>0</v>
      </c>
      <c r="E1016" s="149">
        <f t="shared" si="76"/>
        <v>0</v>
      </c>
      <c r="F1016" s="93">
        <f t="shared" si="70"/>
        <v>0</v>
      </c>
      <c r="G1016" s="149">
        <f>G1017</f>
        <v>15</v>
      </c>
      <c r="H1016" s="93">
        <f t="shared" si="71"/>
        <v>15</v>
      </c>
      <c r="I1016" s="210"/>
    </row>
    <row r="1017" spans="1:246" s="191" customFormat="1" ht="35.1" customHeight="1">
      <c r="A1017" s="558"/>
      <c r="B1017" s="131" t="s">
        <v>841</v>
      </c>
      <c r="C1017" s="149"/>
      <c r="D1017" s="123"/>
      <c r="E1017" s="204"/>
      <c r="F1017" s="93">
        <f t="shared" si="70"/>
        <v>0</v>
      </c>
      <c r="G1017" s="123">
        <v>15</v>
      </c>
      <c r="H1017" s="93">
        <f t="shared" si="71"/>
        <v>15</v>
      </c>
      <c r="I1017" s="210"/>
    </row>
    <row r="1018" spans="1:246" s="190" customFormat="1" ht="30" customHeight="1">
      <c r="A1018" s="556" t="s">
        <v>1309</v>
      </c>
      <c r="B1018" s="239" t="s">
        <v>81</v>
      </c>
      <c r="C1018" s="149">
        <f t="shared" ref="C1018:E1019" si="77">C1019</f>
        <v>0</v>
      </c>
      <c r="D1018" s="149">
        <f t="shared" si="77"/>
        <v>0</v>
      </c>
      <c r="E1018" s="149">
        <f t="shared" si="77"/>
        <v>0</v>
      </c>
      <c r="F1018" s="93">
        <f t="shared" si="70"/>
        <v>0</v>
      </c>
      <c r="G1018" s="149">
        <f>G1019</f>
        <v>70</v>
      </c>
      <c r="H1018" s="93">
        <f t="shared" si="71"/>
        <v>70</v>
      </c>
      <c r="I1018" s="228"/>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row>
    <row r="1019" spans="1:246" s="191" customFormat="1" ht="30" customHeight="1">
      <c r="A1019" s="557"/>
      <c r="B1019" s="131" t="s">
        <v>477</v>
      </c>
      <c r="C1019" s="149">
        <f t="shared" si="77"/>
        <v>0</v>
      </c>
      <c r="D1019" s="149">
        <f t="shared" si="77"/>
        <v>0</v>
      </c>
      <c r="E1019" s="149">
        <f t="shared" si="77"/>
        <v>0</v>
      </c>
      <c r="F1019" s="93">
        <f t="shared" si="70"/>
        <v>0</v>
      </c>
      <c r="G1019" s="149">
        <f>G1020</f>
        <v>70</v>
      </c>
      <c r="H1019" s="93">
        <f t="shared" si="71"/>
        <v>70</v>
      </c>
      <c r="I1019" s="210"/>
    </row>
    <row r="1020" spans="1:246" s="191" customFormat="1" ht="35.1" customHeight="1">
      <c r="A1020" s="558"/>
      <c r="B1020" s="131" t="s">
        <v>1310</v>
      </c>
      <c r="C1020" s="149"/>
      <c r="D1020" s="123"/>
      <c r="E1020" s="204"/>
      <c r="F1020" s="93">
        <f t="shared" si="70"/>
        <v>0</v>
      </c>
      <c r="G1020" s="123">
        <v>70</v>
      </c>
      <c r="H1020" s="93">
        <f t="shared" si="71"/>
        <v>70</v>
      </c>
      <c r="I1020" s="210"/>
    </row>
    <row r="1021" spans="1:246" s="190" customFormat="1" ht="30" customHeight="1">
      <c r="A1021" s="556" t="s">
        <v>1311</v>
      </c>
      <c r="B1021" s="239" t="s">
        <v>81</v>
      </c>
      <c r="C1021" s="149">
        <f t="shared" ref="C1021:E1022" si="78">C1022</f>
        <v>0</v>
      </c>
      <c r="D1021" s="149">
        <f t="shared" si="78"/>
        <v>0</v>
      </c>
      <c r="E1021" s="149">
        <f t="shared" si="78"/>
        <v>0</v>
      </c>
      <c r="F1021" s="93">
        <f t="shared" si="70"/>
        <v>0</v>
      </c>
      <c r="G1021" s="149">
        <f>G1022</f>
        <v>120</v>
      </c>
      <c r="H1021" s="93">
        <f t="shared" si="71"/>
        <v>120</v>
      </c>
      <c r="I1021" s="228"/>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row>
    <row r="1022" spans="1:246" s="191" customFormat="1" ht="30" customHeight="1">
      <c r="A1022" s="557"/>
      <c r="B1022" s="131" t="s">
        <v>477</v>
      </c>
      <c r="C1022" s="149">
        <f t="shared" si="78"/>
        <v>0</v>
      </c>
      <c r="D1022" s="149">
        <f t="shared" si="78"/>
        <v>0</v>
      </c>
      <c r="E1022" s="149">
        <f t="shared" si="78"/>
        <v>0</v>
      </c>
      <c r="F1022" s="93">
        <f t="shared" si="70"/>
        <v>0</v>
      </c>
      <c r="G1022" s="149">
        <f>G1023</f>
        <v>120</v>
      </c>
      <c r="H1022" s="93">
        <f t="shared" si="71"/>
        <v>120</v>
      </c>
      <c r="I1022" s="210"/>
    </row>
    <row r="1023" spans="1:246" s="191" customFormat="1" ht="35.1" customHeight="1">
      <c r="A1023" s="558"/>
      <c r="B1023" s="131" t="s">
        <v>1312</v>
      </c>
      <c r="C1023" s="149"/>
      <c r="D1023" s="123"/>
      <c r="E1023" s="204"/>
      <c r="F1023" s="93">
        <f t="shared" si="70"/>
        <v>0</v>
      </c>
      <c r="G1023" s="123">
        <v>120</v>
      </c>
      <c r="H1023" s="93">
        <f t="shared" si="71"/>
        <v>120</v>
      </c>
      <c r="I1023" s="210"/>
    </row>
    <row r="1024" spans="1:246" s="190" customFormat="1" ht="30" customHeight="1">
      <c r="A1024" s="544" t="s">
        <v>1313</v>
      </c>
      <c r="B1024" s="240" t="s">
        <v>81</v>
      </c>
      <c r="C1024" s="149">
        <f>C1025</f>
        <v>0</v>
      </c>
      <c r="D1024" s="149">
        <f>D1025</f>
        <v>0</v>
      </c>
      <c r="E1024" s="149">
        <f>E1025</f>
        <v>0</v>
      </c>
      <c r="F1024" s="93">
        <f t="shared" si="70"/>
        <v>0</v>
      </c>
      <c r="G1024" s="149">
        <f>G1025</f>
        <v>303</v>
      </c>
      <c r="H1024" s="93">
        <f t="shared" si="71"/>
        <v>303</v>
      </c>
      <c r="I1024" s="228"/>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row>
    <row r="1025" spans="1:249" s="191" customFormat="1" ht="30" customHeight="1">
      <c r="A1025" s="544"/>
      <c r="B1025" s="242" t="s">
        <v>477</v>
      </c>
      <c r="C1025" s="149">
        <f>C1026+C1027</f>
        <v>0</v>
      </c>
      <c r="D1025" s="149">
        <f>D1026+D1027</f>
        <v>0</v>
      </c>
      <c r="E1025" s="149">
        <f>E1026+E1027</f>
        <v>0</v>
      </c>
      <c r="F1025" s="149">
        <f>F1026+F1027</f>
        <v>0</v>
      </c>
      <c r="G1025" s="149">
        <f>G1026+G1027</f>
        <v>303</v>
      </c>
      <c r="H1025" s="93">
        <f t="shared" si="71"/>
        <v>303</v>
      </c>
      <c r="I1025" s="210"/>
    </row>
    <row r="1026" spans="1:249" s="191" customFormat="1" ht="35.1" customHeight="1">
      <c r="A1026" s="544"/>
      <c r="B1026" s="242" t="s">
        <v>1306</v>
      </c>
      <c r="C1026" s="149"/>
      <c r="D1026" s="123"/>
      <c r="E1026" s="204"/>
      <c r="F1026" s="93">
        <f>C1026+D1026+E1026</f>
        <v>0</v>
      </c>
      <c r="G1026" s="123">
        <v>300</v>
      </c>
      <c r="H1026" s="93">
        <f t="shared" si="71"/>
        <v>300</v>
      </c>
      <c r="I1026" s="210"/>
    </row>
    <row r="1027" spans="1:249" ht="38.25" customHeight="1">
      <c r="A1027" s="544"/>
      <c r="B1027" s="129" t="s">
        <v>1314</v>
      </c>
      <c r="C1027" s="123"/>
      <c r="D1027" s="123"/>
      <c r="E1027" s="123"/>
      <c r="F1027" s="93">
        <f>C1027+D1027+E1027</f>
        <v>0</v>
      </c>
      <c r="G1027" s="123">
        <v>3</v>
      </c>
      <c r="H1027" s="93">
        <f t="shared" si="71"/>
        <v>3</v>
      </c>
      <c r="I1027" s="123"/>
    </row>
    <row r="1028" spans="1:249" s="190" customFormat="1" ht="30" customHeight="1">
      <c r="A1028" s="544" t="s">
        <v>1315</v>
      </c>
      <c r="B1028" s="240" t="s">
        <v>81</v>
      </c>
      <c r="C1028" s="149">
        <f>C1029</f>
        <v>0</v>
      </c>
      <c r="D1028" s="149">
        <f>D1029</f>
        <v>0</v>
      </c>
      <c r="E1028" s="149">
        <f>E1029</f>
        <v>0</v>
      </c>
      <c r="F1028" s="93">
        <f>C1028+D1028+E1028</f>
        <v>0</v>
      </c>
      <c r="G1028" s="149">
        <f>G1029</f>
        <v>303</v>
      </c>
      <c r="H1028" s="93">
        <f t="shared" si="71"/>
        <v>303</v>
      </c>
      <c r="I1028" s="228"/>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row>
    <row r="1029" spans="1:249" s="191" customFormat="1" ht="30" customHeight="1">
      <c r="A1029" s="544"/>
      <c r="B1029" s="242" t="s">
        <v>477</v>
      </c>
      <c r="C1029" s="149">
        <f>C1030+C1031</f>
        <v>0</v>
      </c>
      <c r="D1029" s="149">
        <f>D1030+D1031</f>
        <v>0</v>
      </c>
      <c r="E1029" s="149">
        <f>E1030+E1031</f>
        <v>0</v>
      </c>
      <c r="F1029" s="149">
        <f>F1030+F1031</f>
        <v>0</v>
      </c>
      <c r="G1029" s="149">
        <f>G1030+G1031</f>
        <v>303</v>
      </c>
      <c r="H1029" s="93">
        <f t="shared" si="71"/>
        <v>303</v>
      </c>
      <c r="I1029" s="210"/>
    </row>
    <row r="1030" spans="1:249" s="191" customFormat="1" ht="35.1" customHeight="1">
      <c r="A1030" s="544"/>
      <c r="B1030" s="242" t="s">
        <v>1316</v>
      </c>
      <c r="C1030" s="149"/>
      <c r="D1030" s="123"/>
      <c r="E1030" s="204"/>
      <c r="F1030" s="93">
        <f t="shared" ref="F1030:F1035" si="79">C1030+D1030+E1030</f>
        <v>0</v>
      </c>
      <c r="G1030" s="123">
        <v>300</v>
      </c>
      <c r="H1030" s="93">
        <f t="shared" si="71"/>
        <v>300</v>
      </c>
      <c r="I1030" s="210"/>
    </row>
    <row r="1031" spans="1:249" s="189" customFormat="1" ht="38.25" customHeight="1">
      <c r="A1031" s="544"/>
      <c r="B1031" s="129" t="s">
        <v>1314</v>
      </c>
      <c r="C1031" s="123"/>
      <c r="D1031" s="123"/>
      <c r="E1031" s="123"/>
      <c r="F1031" s="93">
        <f t="shared" si="79"/>
        <v>0</v>
      </c>
      <c r="G1031" s="123">
        <v>3</v>
      </c>
      <c r="H1031" s="93">
        <f t="shared" si="71"/>
        <v>3</v>
      </c>
      <c r="I1031" s="123"/>
      <c r="IM1031"/>
      <c r="IN1031"/>
      <c r="IO1031"/>
    </row>
    <row r="1032" spans="1:249" s="190" customFormat="1" ht="30" customHeight="1">
      <c r="A1032" s="556" t="s">
        <v>1317</v>
      </c>
      <c r="B1032" s="239" t="s">
        <v>81</v>
      </c>
      <c r="C1032" s="149">
        <f t="shared" ref="C1032:E1033" si="80">C1033</f>
        <v>0</v>
      </c>
      <c r="D1032" s="149">
        <f t="shared" si="80"/>
        <v>0</v>
      </c>
      <c r="E1032" s="149">
        <f t="shared" si="80"/>
        <v>0</v>
      </c>
      <c r="F1032" s="93">
        <f t="shared" si="79"/>
        <v>0</v>
      </c>
      <c r="G1032" s="149">
        <f>G1033</f>
        <v>10</v>
      </c>
      <c r="H1032" s="93">
        <f t="shared" si="71"/>
        <v>10</v>
      </c>
      <c r="I1032" s="228"/>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row>
    <row r="1033" spans="1:249" s="191" customFormat="1" ht="30" customHeight="1">
      <c r="A1033" s="557"/>
      <c r="B1033" s="131" t="s">
        <v>477</v>
      </c>
      <c r="C1033" s="149">
        <f t="shared" si="80"/>
        <v>0</v>
      </c>
      <c r="D1033" s="149">
        <f t="shared" si="80"/>
        <v>0</v>
      </c>
      <c r="E1033" s="149">
        <f t="shared" si="80"/>
        <v>0</v>
      </c>
      <c r="F1033" s="93">
        <f t="shared" si="79"/>
        <v>0</v>
      </c>
      <c r="G1033" s="149">
        <f>G1034</f>
        <v>10</v>
      </c>
      <c r="H1033" s="93">
        <f t="shared" si="71"/>
        <v>10</v>
      </c>
      <c r="I1033" s="210"/>
    </row>
    <row r="1034" spans="1:249" s="191" customFormat="1" ht="35.1" customHeight="1">
      <c r="A1034" s="558"/>
      <c r="B1034" s="131" t="s">
        <v>1307</v>
      </c>
      <c r="C1034" s="149"/>
      <c r="D1034" s="123"/>
      <c r="E1034" s="204"/>
      <c r="F1034" s="93">
        <f t="shared" si="79"/>
        <v>0</v>
      </c>
      <c r="G1034" s="123">
        <v>10</v>
      </c>
      <c r="H1034" s="93">
        <f t="shared" si="71"/>
        <v>10</v>
      </c>
      <c r="I1034" s="210"/>
    </row>
    <row r="1035" spans="1:249" s="190" customFormat="1" ht="30" customHeight="1">
      <c r="A1035" s="544" t="s">
        <v>171</v>
      </c>
      <c r="B1035" s="240" t="s">
        <v>81</v>
      </c>
      <c r="C1035" s="149">
        <f>C1036</f>
        <v>0</v>
      </c>
      <c r="D1035" s="149">
        <f>D1036</f>
        <v>0</v>
      </c>
      <c r="E1035" s="149">
        <f>E1036</f>
        <v>0</v>
      </c>
      <c r="F1035" s="93">
        <f t="shared" si="79"/>
        <v>0</v>
      </c>
      <c r="G1035" s="149">
        <f>G1036</f>
        <v>20</v>
      </c>
      <c r="H1035" s="93">
        <f t="shared" si="71"/>
        <v>20</v>
      </c>
      <c r="I1035" s="228"/>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row>
    <row r="1036" spans="1:249" s="191" customFormat="1" ht="30" customHeight="1">
      <c r="A1036" s="544"/>
      <c r="B1036" s="242" t="s">
        <v>477</v>
      </c>
      <c r="C1036" s="149">
        <f>C1037+C1038</f>
        <v>0</v>
      </c>
      <c r="D1036" s="149">
        <f>D1037+D1038</f>
        <v>0</v>
      </c>
      <c r="E1036" s="149">
        <f>E1037+E1038</f>
        <v>0</v>
      </c>
      <c r="F1036" s="149">
        <f>F1037+F1038</f>
        <v>0</v>
      </c>
      <c r="G1036" s="149">
        <f>G1037+G1038</f>
        <v>20</v>
      </c>
      <c r="H1036" s="93">
        <f t="shared" si="71"/>
        <v>20</v>
      </c>
      <c r="I1036" s="210"/>
    </row>
    <row r="1037" spans="1:249" s="191" customFormat="1" ht="35.1" customHeight="1">
      <c r="A1037" s="544"/>
      <c r="B1037" s="242" t="s">
        <v>1318</v>
      </c>
      <c r="C1037" s="149"/>
      <c r="D1037" s="123"/>
      <c r="E1037" s="204"/>
      <c r="F1037" s="93">
        <f t="shared" ref="F1037:F1042" si="81">C1037+D1037+E1037</f>
        <v>0</v>
      </c>
      <c r="G1037" s="123">
        <v>15</v>
      </c>
      <c r="H1037" s="93">
        <f t="shared" si="71"/>
        <v>15</v>
      </c>
      <c r="I1037" s="210"/>
    </row>
    <row r="1038" spans="1:249" s="189" customFormat="1" ht="38.25" customHeight="1">
      <c r="A1038" s="544"/>
      <c r="B1038" s="129" t="s">
        <v>1319</v>
      </c>
      <c r="C1038" s="123"/>
      <c r="D1038" s="123"/>
      <c r="E1038" s="123"/>
      <c r="F1038" s="93">
        <f t="shared" si="81"/>
        <v>0</v>
      </c>
      <c r="G1038" s="123">
        <v>5</v>
      </c>
      <c r="H1038" s="93">
        <f t="shared" si="71"/>
        <v>5</v>
      </c>
      <c r="I1038" s="123"/>
      <c r="IM1038"/>
      <c r="IN1038"/>
      <c r="IO1038"/>
    </row>
    <row r="1039" spans="1:249" s="190" customFormat="1" ht="30" customHeight="1">
      <c r="A1039" s="556" t="s">
        <v>192</v>
      </c>
      <c r="B1039" s="239" t="s">
        <v>81</v>
      </c>
      <c r="C1039" s="149">
        <f t="shared" ref="C1039:E1040" si="82">C1040</f>
        <v>0</v>
      </c>
      <c r="D1039" s="149">
        <f t="shared" si="82"/>
        <v>0</v>
      </c>
      <c r="E1039" s="149">
        <f t="shared" si="82"/>
        <v>0</v>
      </c>
      <c r="F1039" s="93">
        <f t="shared" si="81"/>
        <v>0</v>
      </c>
      <c r="G1039" s="149">
        <f>G1040</f>
        <v>3.088616</v>
      </c>
      <c r="H1039" s="93">
        <f t="shared" si="71"/>
        <v>3.088616</v>
      </c>
      <c r="I1039" s="228"/>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row>
    <row r="1040" spans="1:249" s="191" customFormat="1" ht="30" customHeight="1">
      <c r="A1040" s="557"/>
      <c r="B1040" s="131" t="s">
        <v>477</v>
      </c>
      <c r="C1040" s="149">
        <f t="shared" si="82"/>
        <v>0</v>
      </c>
      <c r="D1040" s="149">
        <f t="shared" si="82"/>
        <v>0</v>
      </c>
      <c r="E1040" s="149">
        <f t="shared" si="82"/>
        <v>0</v>
      </c>
      <c r="F1040" s="93">
        <f t="shared" si="81"/>
        <v>0</v>
      </c>
      <c r="G1040" s="149">
        <f>G1041</f>
        <v>3.088616</v>
      </c>
      <c r="H1040" s="93">
        <f t="shared" si="71"/>
        <v>3.088616</v>
      </c>
      <c r="I1040" s="210"/>
    </row>
    <row r="1041" spans="1:249" s="191" customFormat="1" ht="35.1" customHeight="1">
      <c r="A1041" s="558"/>
      <c r="B1041" s="131" t="s">
        <v>1320</v>
      </c>
      <c r="C1041" s="149"/>
      <c r="D1041" s="123"/>
      <c r="E1041" s="204"/>
      <c r="F1041" s="93">
        <f t="shared" si="81"/>
        <v>0</v>
      </c>
      <c r="G1041" s="204">
        <v>3.088616</v>
      </c>
      <c r="H1041" s="93">
        <f t="shared" si="71"/>
        <v>3.088616</v>
      </c>
      <c r="I1041" s="210"/>
    </row>
    <row r="1042" spans="1:249" s="190" customFormat="1" ht="30" customHeight="1">
      <c r="A1042" s="544" t="s">
        <v>1321</v>
      </c>
      <c r="B1042" s="240" t="s">
        <v>81</v>
      </c>
      <c r="C1042" s="149">
        <f>C1043</f>
        <v>0</v>
      </c>
      <c r="D1042" s="149">
        <f>D1043</f>
        <v>0</v>
      </c>
      <c r="E1042" s="149">
        <f>E1043</f>
        <v>0</v>
      </c>
      <c r="F1042" s="93">
        <f t="shared" si="81"/>
        <v>0</v>
      </c>
      <c r="G1042" s="149">
        <f>G1043</f>
        <v>84.71</v>
      </c>
      <c r="H1042" s="93">
        <f t="shared" si="71"/>
        <v>84.71</v>
      </c>
      <c r="I1042" s="228"/>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row>
    <row r="1043" spans="1:249" s="191" customFormat="1" ht="30" customHeight="1">
      <c r="A1043" s="544"/>
      <c r="B1043" s="242" t="s">
        <v>477</v>
      </c>
      <c r="C1043" s="149">
        <f>C1044+C1045</f>
        <v>0</v>
      </c>
      <c r="D1043" s="149">
        <f>D1044+D1045</f>
        <v>0</v>
      </c>
      <c r="E1043" s="149">
        <f>E1044+E1045</f>
        <v>0</v>
      </c>
      <c r="F1043" s="149">
        <f>F1044+F1045</f>
        <v>0</v>
      </c>
      <c r="G1043" s="149">
        <f>G1044+G1045</f>
        <v>84.71</v>
      </c>
      <c r="H1043" s="93">
        <f t="shared" si="71"/>
        <v>84.71</v>
      </c>
      <c r="I1043" s="210"/>
    </row>
    <row r="1044" spans="1:249" s="191" customFormat="1" ht="35.1" customHeight="1">
      <c r="A1044" s="544"/>
      <c r="B1044" s="242" t="s">
        <v>1322</v>
      </c>
      <c r="C1044" s="149"/>
      <c r="D1044" s="123"/>
      <c r="E1044" s="204"/>
      <c r="F1044" s="93">
        <f>C1044+D1044+E1044</f>
        <v>0</v>
      </c>
      <c r="G1044" s="123">
        <v>59.71</v>
      </c>
      <c r="H1044" s="93">
        <f t="shared" si="71"/>
        <v>59.71</v>
      </c>
      <c r="I1044" s="210"/>
    </row>
    <row r="1045" spans="1:249" s="189" customFormat="1" ht="38.25" customHeight="1">
      <c r="A1045" s="544"/>
      <c r="B1045" s="129" t="s">
        <v>1314</v>
      </c>
      <c r="C1045" s="123"/>
      <c r="D1045" s="123"/>
      <c r="E1045" s="123"/>
      <c r="F1045" s="93">
        <f>C1045+D1045+E1045</f>
        <v>0</v>
      </c>
      <c r="G1045" s="123">
        <v>25</v>
      </c>
      <c r="H1045" s="93">
        <f t="shared" si="71"/>
        <v>25</v>
      </c>
      <c r="I1045" s="123"/>
      <c r="IM1045"/>
      <c r="IN1045"/>
      <c r="IO1045"/>
    </row>
    <row r="1046" spans="1:249" s="190" customFormat="1" ht="30" customHeight="1">
      <c r="A1046" s="556" t="s">
        <v>1323</v>
      </c>
      <c r="B1046" s="239" t="s">
        <v>81</v>
      </c>
      <c r="C1046" s="149">
        <f t="shared" ref="C1046:E1047" si="83">C1047</f>
        <v>0</v>
      </c>
      <c r="D1046" s="149">
        <f t="shared" si="83"/>
        <v>0</v>
      </c>
      <c r="E1046" s="149">
        <f t="shared" si="83"/>
        <v>0</v>
      </c>
      <c r="F1046" s="93">
        <f>C1046+D1046+E1046</f>
        <v>0</v>
      </c>
      <c r="G1046" s="149">
        <f>G1047</f>
        <v>129</v>
      </c>
      <c r="H1046" s="93">
        <f t="shared" si="71"/>
        <v>129</v>
      </c>
      <c r="I1046" s="228"/>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row>
    <row r="1047" spans="1:249" s="191" customFormat="1" ht="30" customHeight="1">
      <c r="A1047" s="557"/>
      <c r="B1047" s="131" t="s">
        <v>477</v>
      </c>
      <c r="C1047" s="149">
        <f t="shared" si="83"/>
        <v>0</v>
      </c>
      <c r="D1047" s="149">
        <f t="shared" si="83"/>
        <v>0</v>
      </c>
      <c r="E1047" s="149">
        <f t="shared" si="83"/>
        <v>0</v>
      </c>
      <c r="F1047" s="93">
        <f>C1047+D1047+E1047</f>
        <v>0</v>
      </c>
      <c r="G1047" s="149">
        <f>G1048</f>
        <v>129</v>
      </c>
      <c r="H1047" s="93">
        <f t="shared" si="71"/>
        <v>129</v>
      </c>
      <c r="I1047" s="210"/>
    </row>
    <row r="1048" spans="1:249" s="191" customFormat="1" ht="35.1" customHeight="1">
      <c r="A1048" s="558"/>
      <c r="B1048" s="131" t="s">
        <v>951</v>
      </c>
      <c r="C1048" s="149"/>
      <c r="D1048" s="123"/>
      <c r="E1048" s="204"/>
      <c r="F1048" s="93">
        <f>C1048+D1048+E1048</f>
        <v>0</v>
      </c>
      <c r="G1048" s="204">
        <v>129</v>
      </c>
      <c r="H1048" s="93">
        <f t="shared" si="71"/>
        <v>129</v>
      </c>
      <c r="I1048" s="210"/>
    </row>
    <row r="1049" spans="1:249" s="190" customFormat="1" ht="30" customHeight="1">
      <c r="A1049" s="556" t="s">
        <v>1324</v>
      </c>
      <c r="B1049" s="239" t="s">
        <v>81</v>
      </c>
      <c r="C1049" s="149">
        <f>C1050</f>
        <v>0</v>
      </c>
      <c r="D1049" s="149">
        <f>D1050</f>
        <v>0</v>
      </c>
      <c r="E1049" s="149">
        <f>E1050</f>
        <v>4123.6898220000003</v>
      </c>
      <c r="F1049" s="149">
        <f>F1050</f>
        <v>4123.6898220000003</v>
      </c>
      <c r="G1049" s="149">
        <f>G1050</f>
        <v>0</v>
      </c>
      <c r="H1049" s="93">
        <f t="shared" si="71"/>
        <v>4123.6898220000003</v>
      </c>
      <c r="I1049" s="228"/>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row>
    <row r="1050" spans="1:249" s="191" customFormat="1" ht="35.1" customHeight="1">
      <c r="A1050" s="558"/>
      <c r="B1050" s="119" t="s">
        <v>723</v>
      </c>
      <c r="C1050" s="149"/>
      <c r="D1050" s="123"/>
      <c r="E1050" s="204">
        <v>4123.6898220000003</v>
      </c>
      <c r="F1050" s="93">
        <f t="shared" ref="F1050:F1056" si="84">C1050+D1050+E1050</f>
        <v>4123.6898220000003</v>
      </c>
      <c r="G1050" s="204"/>
      <c r="H1050" s="93">
        <f t="shared" si="71"/>
        <v>4123.6898220000003</v>
      </c>
      <c r="I1050" s="210"/>
    </row>
    <row r="1051" spans="1:249" s="190" customFormat="1" ht="30" customHeight="1">
      <c r="A1051" s="556" t="s">
        <v>1325</v>
      </c>
      <c r="B1051" s="239" t="s">
        <v>81</v>
      </c>
      <c r="C1051" s="149">
        <f t="shared" ref="C1051:E1052" si="85">C1052</f>
        <v>0</v>
      </c>
      <c r="D1051" s="149">
        <f t="shared" si="85"/>
        <v>0</v>
      </c>
      <c r="E1051" s="149">
        <f t="shared" si="85"/>
        <v>0</v>
      </c>
      <c r="F1051" s="93">
        <f t="shared" si="84"/>
        <v>0</v>
      </c>
      <c r="G1051" s="149">
        <f>G1052</f>
        <v>10</v>
      </c>
      <c r="H1051" s="93">
        <f t="shared" si="71"/>
        <v>10</v>
      </c>
      <c r="I1051" s="228"/>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row>
    <row r="1052" spans="1:249" s="191" customFormat="1" ht="30" customHeight="1">
      <c r="A1052" s="557"/>
      <c r="B1052" s="131" t="s">
        <v>477</v>
      </c>
      <c r="C1052" s="149">
        <f t="shared" si="85"/>
        <v>0</v>
      </c>
      <c r="D1052" s="149">
        <f t="shared" si="85"/>
        <v>0</v>
      </c>
      <c r="E1052" s="149">
        <f t="shared" si="85"/>
        <v>0</v>
      </c>
      <c r="F1052" s="93">
        <f t="shared" si="84"/>
        <v>0</v>
      </c>
      <c r="G1052" s="149">
        <f>G1053</f>
        <v>10</v>
      </c>
      <c r="H1052" s="93">
        <f t="shared" si="71"/>
        <v>10</v>
      </c>
      <c r="I1052" s="210"/>
    </row>
    <row r="1053" spans="1:249" s="191" customFormat="1" ht="35.1" customHeight="1">
      <c r="A1053" s="558"/>
      <c r="B1053" s="131" t="s">
        <v>841</v>
      </c>
      <c r="C1053" s="149"/>
      <c r="D1053" s="204"/>
      <c r="E1053" s="204"/>
      <c r="F1053" s="93">
        <f t="shared" si="84"/>
        <v>0</v>
      </c>
      <c r="G1053" s="204">
        <v>10</v>
      </c>
      <c r="H1053" s="93">
        <f t="shared" si="71"/>
        <v>10</v>
      </c>
      <c r="I1053" s="210"/>
    </row>
    <row r="1054" spans="1:249" s="190" customFormat="1" ht="30" customHeight="1">
      <c r="A1054" s="556" t="s">
        <v>1326</v>
      </c>
      <c r="B1054" s="239" t="s">
        <v>81</v>
      </c>
      <c r="C1054" s="149">
        <f t="shared" ref="C1054:E1055" si="86">C1055</f>
        <v>0</v>
      </c>
      <c r="D1054" s="149">
        <f t="shared" si="86"/>
        <v>0</v>
      </c>
      <c r="E1054" s="149">
        <f t="shared" si="86"/>
        <v>0</v>
      </c>
      <c r="F1054" s="93">
        <f t="shared" si="84"/>
        <v>0</v>
      </c>
      <c r="G1054" s="149">
        <f>G1055</f>
        <v>200</v>
      </c>
      <c r="H1054" s="93">
        <f t="shared" si="71"/>
        <v>200</v>
      </c>
      <c r="I1054" s="228"/>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c r="BH1054" s="241"/>
      <c r="BI1054" s="241"/>
      <c r="BJ1054" s="241"/>
      <c r="BK1054" s="241"/>
      <c r="BL1054" s="241"/>
      <c r="BM1054" s="241"/>
      <c r="BN1054" s="241"/>
      <c r="BO1054" s="241"/>
      <c r="BP1054" s="241"/>
      <c r="BQ1054" s="241"/>
      <c r="BR1054" s="241"/>
      <c r="BS1054" s="241"/>
      <c r="BT1054" s="241"/>
      <c r="BU1054" s="241"/>
      <c r="BV1054" s="241"/>
      <c r="BW1054" s="241"/>
      <c r="BX1054" s="241"/>
      <c r="BY1054" s="241"/>
      <c r="BZ1054" s="241"/>
      <c r="CA1054" s="241"/>
      <c r="CB1054" s="241"/>
      <c r="CC1054" s="241"/>
      <c r="CD1054" s="241"/>
      <c r="CE1054" s="241"/>
      <c r="CF1054" s="241"/>
      <c r="CG1054" s="241"/>
      <c r="CH1054" s="241"/>
      <c r="CI1054" s="241"/>
      <c r="CJ1054" s="241"/>
      <c r="CK1054" s="241"/>
      <c r="CL1054" s="241"/>
      <c r="CM1054" s="241"/>
      <c r="CN1054" s="241"/>
      <c r="CO1054" s="241"/>
      <c r="CP1054" s="241"/>
      <c r="CQ1054" s="241"/>
      <c r="CR1054" s="241"/>
      <c r="CS1054" s="241"/>
      <c r="CT1054" s="241"/>
      <c r="CU1054" s="241"/>
      <c r="CV1054" s="241"/>
      <c r="CW1054" s="241"/>
      <c r="CX1054" s="241"/>
      <c r="CY1054" s="241"/>
      <c r="CZ1054" s="241"/>
      <c r="DA1054" s="241"/>
      <c r="DB1054" s="241"/>
      <c r="DC1054" s="241"/>
      <c r="DD1054" s="241"/>
      <c r="DE1054" s="241"/>
      <c r="DF1054" s="241"/>
      <c r="DG1054" s="241"/>
      <c r="DH1054" s="241"/>
      <c r="DI1054" s="241"/>
      <c r="DJ1054" s="241"/>
      <c r="DK1054" s="241"/>
      <c r="DL1054" s="241"/>
      <c r="DM1054" s="241"/>
      <c r="DN1054" s="241"/>
      <c r="DO1054" s="241"/>
      <c r="DP1054" s="241"/>
      <c r="DQ1054" s="241"/>
      <c r="DR1054" s="241"/>
      <c r="DS1054" s="241"/>
      <c r="DT1054" s="241"/>
      <c r="DU1054" s="241"/>
      <c r="DV1054" s="241"/>
      <c r="DW1054" s="241"/>
      <c r="DX1054" s="241"/>
      <c r="DY1054" s="241"/>
      <c r="DZ1054" s="241"/>
      <c r="EA1054" s="241"/>
      <c r="EB1054" s="241"/>
      <c r="EC1054" s="241"/>
      <c r="ED1054" s="241"/>
      <c r="EE1054" s="241"/>
      <c r="EF1054" s="241"/>
      <c r="EG1054" s="241"/>
      <c r="EH1054" s="241"/>
      <c r="EI1054" s="241"/>
      <c r="EJ1054" s="241"/>
      <c r="EK1054" s="241"/>
      <c r="EL1054" s="241"/>
      <c r="EM1054" s="241"/>
      <c r="EN1054" s="241"/>
      <c r="EO1054" s="241"/>
      <c r="EP1054" s="241"/>
      <c r="EQ1054" s="241"/>
      <c r="ER1054" s="241"/>
      <c r="ES1054" s="241"/>
      <c r="ET1054" s="241"/>
      <c r="EU1054" s="241"/>
      <c r="EV1054" s="241"/>
      <c r="EW1054" s="241"/>
      <c r="EX1054" s="241"/>
      <c r="EY1054" s="241"/>
      <c r="EZ1054" s="241"/>
      <c r="FA1054" s="241"/>
      <c r="FB1054" s="241"/>
      <c r="FC1054" s="241"/>
      <c r="FD1054" s="241"/>
      <c r="FE1054" s="241"/>
      <c r="FF1054" s="241"/>
      <c r="FG1054" s="241"/>
      <c r="FH1054" s="241"/>
      <c r="FI1054" s="241"/>
      <c r="FJ1054" s="241"/>
      <c r="FK1054" s="241"/>
      <c r="FL1054" s="241"/>
      <c r="FM1054" s="241"/>
      <c r="FN1054" s="241"/>
      <c r="FO1054" s="241"/>
      <c r="FP1054" s="241"/>
      <c r="FQ1054" s="241"/>
      <c r="FR1054" s="241"/>
      <c r="FS1054" s="241"/>
      <c r="FT1054" s="241"/>
      <c r="FU1054" s="241"/>
      <c r="FV1054" s="241"/>
      <c r="FW1054" s="241"/>
      <c r="FX1054" s="241"/>
      <c r="FY1054" s="241"/>
      <c r="FZ1054" s="241"/>
      <c r="GA1054" s="241"/>
      <c r="GB1054" s="241"/>
      <c r="GC1054" s="241"/>
      <c r="GD1054" s="241"/>
      <c r="GE1054" s="241"/>
      <c r="GF1054" s="241"/>
      <c r="GG1054" s="241"/>
      <c r="GH1054" s="241"/>
      <c r="GI1054" s="241"/>
      <c r="GJ1054" s="241"/>
      <c r="GK1054" s="241"/>
      <c r="GL1054" s="241"/>
      <c r="GM1054" s="241"/>
      <c r="GN1054" s="241"/>
      <c r="GO1054" s="241"/>
      <c r="GP1054" s="241"/>
      <c r="GQ1054" s="241"/>
      <c r="GR1054" s="241"/>
      <c r="GS1054" s="241"/>
      <c r="GT1054" s="241"/>
      <c r="GU1054" s="241"/>
      <c r="GV1054" s="241"/>
      <c r="GW1054" s="241"/>
      <c r="GX1054" s="241"/>
      <c r="GY1054" s="241"/>
      <c r="GZ1054" s="241"/>
      <c r="HA1054" s="241"/>
      <c r="HB1054" s="241"/>
      <c r="HC1054" s="241"/>
      <c r="HD1054" s="241"/>
      <c r="HE1054" s="241"/>
      <c r="HF1054" s="241"/>
      <c r="HG1054" s="241"/>
      <c r="HH1054" s="241"/>
      <c r="HI1054" s="241"/>
      <c r="HJ1054" s="241"/>
      <c r="HK1054" s="241"/>
      <c r="HL1054" s="241"/>
      <c r="HM1054" s="241"/>
      <c r="HN1054" s="241"/>
      <c r="HO1054" s="241"/>
      <c r="HP1054" s="241"/>
      <c r="HQ1054" s="241"/>
      <c r="HR1054" s="241"/>
      <c r="HS1054" s="241"/>
      <c r="HT1054" s="241"/>
      <c r="HU1054" s="241"/>
      <c r="HV1054" s="241"/>
      <c r="HW1054" s="241"/>
      <c r="HX1054" s="241"/>
      <c r="HY1054" s="241"/>
      <c r="HZ1054" s="241"/>
      <c r="IA1054" s="241"/>
      <c r="IB1054" s="241"/>
      <c r="IC1054" s="241"/>
      <c r="ID1054" s="241"/>
      <c r="IE1054" s="241"/>
      <c r="IF1054" s="241"/>
      <c r="IG1054" s="241"/>
      <c r="IH1054" s="241"/>
      <c r="II1054" s="241"/>
      <c r="IJ1054" s="241"/>
      <c r="IK1054" s="241"/>
      <c r="IL1054" s="241"/>
    </row>
    <row r="1055" spans="1:249" s="191" customFormat="1" ht="30" customHeight="1">
      <c r="A1055" s="557"/>
      <c r="B1055" s="131" t="s">
        <v>477</v>
      </c>
      <c r="C1055" s="149">
        <f t="shared" si="86"/>
        <v>0</v>
      </c>
      <c r="D1055" s="149">
        <f t="shared" si="86"/>
        <v>0</v>
      </c>
      <c r="E1055" s="149">
        <f t="shared" si="86"/>
        <v>0</v>
      </c>
      <c r="F1055" s="93">
        <f t="shared" si="84"/>
        <v>0</v>
      </c>
      <c r="G1055" s="149">
        <f>G1056</f>
        <v>200</v>
      </c>
      <c r="H1055" s="93">
        <f t="shared" si="71"/>
        <v>200</v>
      </c>
      <c r="I1055" s="210"/>
    </row>
    <row r="1056" spans="1:249" s="191" customFormat="1" ht="35.1" customHeight="1">
      <c r="A1056" s="558"/>
      <c r="B1056" s="131" t="s">
        <v>1327</v>
      </c>
      <c r="C1056" s="149"/>
      <c r="D1056" s="204"/>
      <c r="E1056" s="204"/>
      <c r="F1056" s="93">
        <f t="shared" si="84"/>
        <v>0</v>
      </c>
      <c r="G1056" s="204">
        <v>200</v>
      </c>
      <c r="H1056" s="93">
        <f t="shared" si="71"/>
        <v>200</v>
      </c>
      <c r="I1056" s="210"/>
    </row>
    <row r="1057" spans="1:13" ht="38.25" customHeight="1">
      <c r="A1057" s="556" t="s">
        <v>1328</v>
      </c>
      <c r="B1057" s="239" t="s">
        <v>81</v>
      </c>
      <c r="C1057" s="149">
        <f t="shared" ref="C1057:G1059" si="87">C1058</f>
        <v>0</v>
      </c>
      <c r="D1057" s="149">
        <f t="shared" si="87"/>
        <v>0</v>
      </c>
      <c r="E1057" s="149">
        <f t="shared" si="87"/>
        <v>70</v>
      </c>
      <c r="F1057" s="149">
        <f t="shared" si="87"/>
        <v>70</v>
      </c>
      <c r="G1057" s="149">
        <f t="shared" si="87"/>
        <v>0</v>
      </c>
      <c r="H1057" s="93">
        <f t="shared" si="71"/>
        <v>70</v>
      </c>
      <c r="I1057" s="228"/>
    </row>
    <row r="1058" spans="1:13" ht="38.25" customHeight="1">
      <c r="A1058" s="558"/>
      <c r="B1058" s="119" t="s">
        <v>723</v>
      </c>
      <c r="C1058" s="149"/>
      <c r="D1058" s="123"/>
      <c r="E1058" s="204">
        <v>70</v>
      </c>
      <c r="F1058" s="93">
        <f>C1058+D1058+E1058</f>
        <v>70</v>
      </c>
      <c r="G1058" s="204"/>
      <c r="H1058" s="93">
        <f t="shared" si="71"/>
        <v>70</v>
      </c>
      <c r="I1058" s="210"/>
    </row>
    <row r="1059" spans="1:13" ht="38.25" customHeight="1">
      <c r="A1059" s="556" t="s">
        <v>1329</v>
      </c>
      <c r="B1059" s="239" t="s">
        <v>81</v>
      </c>
      <c r="C1059" s="149">
        <f t="shared" si="87"/>
        <v>0</v>
      </c>
      <c r="D1059" s="149">
        <f t="shared" si="87"/>
        <v>0</v>
      </c>
      <c r="E1059" s="149">
        <f t="shared" si="87"/>
        <v>5415.9976079999997</v>
      </c>
      <c r="F1059" s="149">
        <f t="shared" si="87"/>
        <v>5415.9976079999997</v>
      </c>
      <c r="G1059" s="149">
        <f t="shared" si="87"/>
        <v>0</v>
      </c>
      <c r="H1059" s="93">
        <f t="shared" si="71"/>
        <v>5415.9976079999997</v>
      </c>
      <c r="I1059" s="228"/>
    </row>
    <row r="1060" spans="1:13" ht="38.25" customHeight="1">
      <c r="A1060" s="558"/>
      <c r="B1060" s="119" t="s">
        <v>723</v>
      </c>
      <c r="C1060" s="149"/>
      <c r="D1060" s="123"/>
      <c r="E1060" s="204">
        <v>5415.9976079999997</v>
      </c>
      <c r="F1060" s="93">
        <f>C1060+D1060+E1060</f>
        <v>5415.9976079999997</v>
      </c>
      <c r="G1060" s="204"/>
      <c r="H1060" s="93">
        <f t="shared" si="71"/>
        <v>5415.9976079999997</v>
      </c>
      <c r="I1060" s="210"/>
    </row>
    <row r="1062" spans="1:13" s="196" customFormat="1" ht="33.75">
      <c r="A1062" s="243" t="s">
        <v>247</v>
      </c>
      <c r="B1062" s="244" t="s">
        <v>1330</v>
      </c>
      <c r="C1062" s="243"/>
      <c r="D1062" s="243"/>
      <c r="E1062" s="245"/>
      <c r="F1062" s="246">
        <f t="shared" ref="F1062:F1081" si="88">C1062+D1062+E1062</f>
        <v>0</v>
      </c>
      <c r="G1062" s="243">
        <f>G1063</f>
        <v>119.71</v>
      </c>
      <c r="H1062" s="246">
        <f t="shared" ref="H1062:H1081" si="89">C1062+D1062+E1062+G1062</f>
        <v>119.71</v>
      </c>
      <c r="I1062" s="251" t="s">
        <v>1331</v>
      </c>
      <c r="M1062" s="252"/>
    </row>
    <row r="1063" spans="1:13" s="196" customFormat="1" ht="33.75">
      <c r="A1063" s="243" t="s">
        <v>247</v>
      </c>
      <c r="B1063" s="247" t="s">
        <v>477</v>
      </c>
      <c r="C1063" s="243"/>
      <c r="D1063" s="243"/>
      <c r="E1063" s="245"/>
      <c r="F1063" s="246">
        <f t="shared" si="88"/>
        <v>0</v>
      </c>
      <c r="G1063" s="243">
        <f>G1064</f>
        <v>119.71</v>
      </c>
      <c r="H1063" s="246">
        <f t="shared" si="89"/>
        <v>119.71</v>
      </c>
      <c r="I1063" s="251"/>
      <c r="M1063" s="253"/>
    </row>
    <row r="1064" spans="1:13" s="196" customFormat="1" ht="33.75">
      <c r="A1064" s="243" t="s">
        <v>247</v>
      </c>
      <c r="B1064" s="247" t="s">
        <v>1332</v>
      </c>
      <c r="C1064" s="243"/>
      <c r="D1064" s="243"/>
      <c r="E1064" s="245"/>
      <c r="F1064" s="246">
        <f t="shared" si="88"/>
        <v>0</v>
      </c>
      <c r="G1064" s="243">
        <f>15+84.71+20</f>
        <v>119.71</v>
      </c>
      <c r="H1064" s="246">
        <f t="shared" si="89"/>
        <v>119.71</v>
      </c>
      <c r="I1064" s="251"/>
      <c r="M1064" s="253"/>
    </row>
    <row r="1065" spans="1:13" s="197" customFormat="1" ht="57">
      <c r="A1065" s="248" t="s">
        <v>1333</v>
      </c>
      <c r="B1065" s="244" t="s">
        <v>1330</v>
      </c>
      <c r="C1065" s="243"/>
      <c r="D1065" s="243"/>
      <c r="E1065" s="245"/>
      <c r="F1065" s="246">
        <f t="shared" si="88"/>
        <v>0</v>
      </c>
      <c r="G1065" s="249">
        <f>G1066</f>
        <v>3474.5405000000001</v>
      </c>
      <c r="H1065" s="246">
        <f t="shared" si="89"/>
        <v>3474.5405000000001</v>
      </c>
      <c r="I1065" s="251"/>
      <c r="M1065" s="253"/>
    </row>
    <row r="1066" spans="1:13" s="197" customFormat="1" ht="57">
      <c r="A1066" s="248" t="s">
        <v>1333</v>
      </c>
      <c r="B1066" s="247" t="s">
        <v>477</v>
      </c>
      <c r="C1066" s="243"/>
      <c r="D1066" s="243"/>
      <c r="E1066" s="245"/>
      <c r="F1066" s="246">
        <f t="shared" si="88"/>
        <v>0</v>
      </c>
      <c r="G1066" s="249">
        <f>G1067</f>
        <v>3474.5405000000001</v>
      </c>
      <c r="H1066" s="246">
        <f t="shared" si="89"/>
        <v>3474.5405000000001</v>
      </c>
      <c r="I1066" s="251"/>
      <c r="M1066" s="253"/>
    </row>
    <row r="1067" spans="1:13" s="197" customFormat="1" ht="57">
      <c r="A1067" s="248" t="s">
        <v>1333</v>
      </c>
      <c r="B1067" s="247" t="s">
        <v>1334</v>
      </c>
      <c r="C1067" s="243"/>
      <c r="D1067" s="243"/>
      <c r="E1067" s="245"/>
      <c r="F1067" s="246">
        <f t="shared" si="88"/>
        <v>0</v>
      </c>
      <c r="G1067" s="249">
        <v>3474.5405000000001</v>
      </c>
      <c r="H1067" s="246">
        <f t="shared" si="89"/>
        <v>3474.5405000000001</v>
      </c>
      <c r="I1067" s="251"/>
      <c r="M1067" s="253"/>
    </row>
    <row r="1068" spans="1:13" s="196" customFormat="1" ht="42.75">
      <c r="A1068" s="243" t="s">
        <v>243</v>
      </c>
      <c r="B1068" s="244" t="s">
        <v>1330</v>
      </c>
      <c r="C1068" s="243">
        <f>C1069</f>
        <v>0</v>
      </c>
      <c r="D1068" s="243">
        <f>D1069</f>
        <v>3</v>
      </c>
      <c r="E1068" s="243">
        <f>E1069</f>
        <v>0</v>
      </c>
      <c r="F1068" s="246">
        <f t="shared" si="88"/>
        <v>3</v>
      </c>
      <c r="G1068" s="243">
        <f>G1069</f>
        <v>2914.2638860000002</v>
      </c>
      <c r="H1068" s="246">
        <f t="shared" si="89"/>
        <v>2917.2638860000002</v>
      </c>
      <c r="I1068" s="251"/>
      <c r="M1068" s="253"/>
    </row>
    <row r="1069" spans="1:13" s="196" customFormat="1" ht="42.75">
      <c r="A1069" s="243" t="s">
        <v>243</v>
      </c>
      <c r="B1069" s="250" t="s">
        <v>477</v>
      </c>
      <c r="C1069" s="243">
        <f t="shared" ref="C1069:H1069" si="90">C1070+C1071+C1072</f>
        <v>0</v>
      </c>
      <c r="D1069" s="243">
        <f t="shared" si="90"/>
        <v>3</v>
      </c>
      <c r="E1069" s="243">
        <f t="shared" si="90"/>
        <v>0</v>
      </c>
      <c r="F1069" s="243">
        <f t="shared" si="90"/>
        <v>3</v>
      </c>
      <c r="G1069" s="243">
        <f t="shared" si="90"/>
        <v>2914.2638860000002</v>
      </c>
      <c r="H1069" s="243">
        <f t="shared" si="90"/>
        <v>2917.2638860000002</v>
      </c>
      <c r="I1069" s="251"/>
      <c r="M1069" s="253"/>
    </row>
    <row r="1070" spans="1:13" s="196" customFormat="1" ht="42.75">
      <c r="A1070" s="243" t="s">
        <v>243</v>
      </c>
      <c r="B1070" s="250" t="s">
        <v>841</v>
      </c>
      <c r="C1070" s="243"/>
      <c r="D1070" s="243">
        <v>3</v>
      </c>
      <c r="E1070" s="245"/>
      <c r="F1070" s="246">
        <f t="shared" si="88"/>
        <v>3</v>
      </c>
      <c r="G1070" s="243"/>
      <c r="H1070" s="246">
        <f t="shared" si="89"/>
        <v>3</v>
      </c>
      <c r="I1070" s="254" t="s">
        <v>1335</v>
      </c>
      <c r="M1070" s="253"/>
    </row>
    <row r="1071" spans="1:13" s="196" customFormat="1" ht="42.75">
      <c r="A1071" s="243" t="s">
        <v>243</v>
      </c>
      <c r="B1071" s="250" t="s">
        <v>475</v>
      </c>
      <c r="C1071" s="243"/>
      <c r="D1071" s="243"/>
      <c r="E1071" s="245"/>
      <c r="F1071" s="246">
        <f t="shared" si="88"/>
        <v>0</v>
      </c>
      <c r="G1071" s="243">
        <v>23</v>
      </c>
      <c r="H1071" s="246">
        <f t="shared" si="89"/>
        <v>23</v>
      </c>
      <c r="I1071" s="251"/>
      <c r="M1071" s="253"/>
    </row>
    <row r="1072" spans="1:13" s="196" customFormat="1" ht="42.75">
      <c r="A1072" s="243" t="s">
        <v>243</v>
      </c>
      <c r="B1072" s="250" t="s">
        <v>1336</v>
      </c>
      <c r="C1072" s="243"/>
      <c r="D1072" s="243"/>
      <c r="E1072" s="245"/>
      <c r="F1072" s="246">
        <f t="shared" si="88"/>
        <v>0</v>
      </c>
      <c r="G1072" s="249">
        <v>2891.2638860000002</v>
      </c>
      <c r="H1072" s="246">
        <f t="shared" si="89"/>
        <v>2891.2638860000002</v>
      </c>
      <c r="I1072" s="251"/>
      <c r="M1072" s="253"/>
    </row>
    <row r="1073" spans="1:13" s="196" customFormat="1" ht="33.75">
      <c r="A1073" s="243" t="s">
        <v>244</v>
      </c>
      <c r="B1073" s="244" t="s">
        <v>1330</v>
      </c>
      <c r="C1073" s="243"/>
      <c r="D1073" s="243"/>
      <c r="E1073" s="245"/>
      <c r="F1073" s="246">
        <f t="shared" si="88"/>
        <v>0</v>
      </c>
      <c r="G1073" s="243">
        <f>G1074</f>
        <v>1250</v>
      </c>
      <c r="H1073" s="246">
        <f t="shared" si="89"/>
        <v>1250</v>
      </c>
      <c r="I1073" s="251"/>
      <c r="M1073" s="253"/>
    </row>
    <row r="1074" spans="1:13" s="196" customFormat="1" ht="33.75">
      <c r="A1074" s="243" t="s">
        <v>244</v>
      </c>
      <c r="B1074" s="247" t="s">
        <v>477</v>
      </c>
      <c r="C1074" s="243"/>
      <c r="D1074" s="243"/>
      <c r="E1074" s="245"/>
      <c r="F1074" s="246">
        <f t="shared" si="88"/>
        <v>0</v>
      </c>
      <c r="G1074" s="243">
        <f>G1075</f>
        <v>1250</v>
      </c>
      <c r="H1074" s="246">
        <f t="shared" si="89"/>
        <v>1250</v>
      </c>
      <c r="I1074" s="251"/>
      <c r="M1074" s="253"/>
    </row>
    <row r="1075" spans="1:13" s="196" customFormat="1" ht="33.75">
      <c r="A1075" s="243" t="s">
        <v>244</v>
      </c>
      <c r="B1075" s="247" t="s">
        <v>717</v>
      </c>
      <c r="C1075" s="243"/>
      <c r="D1075" s="243"/>
      <c r="E1075" s="245"/>
      <c r="F1075" s="246">
        <f t="shared" si="88"/>
        <v>0</v>
      </c>
      <c r="G1075" s="243">
        <v>1250</v>
      </c>
      <c r="H1075" s="246">
        <f t="shared" si="89"/>
        <v>1250</v>
      </c>
      <c r="I1075" s="251"/>
      <c r="M1075" s="253"/>
    </row>
    <row r="1076" spans="1:13" s="196" customFormat="1" ht="33.75">
      <c r="A1076" s="248" t="s">
        <v>245</v>
      </c>
      <c r="B1076" s="244" t="s">
        <v>1330</v>
      </c>
      <c r="C1076" s="243">
        <f>C1077+C1078</f>
        <v>0</v>
      </c>
      <c r="D1076" s="243">
        <f>D1077+D1078</f>
        <v>0</v>
      </c>
      <c r="E1076" s="243">
        <f>E1077+E1078</f>
        <v>7649.08</v>
      </c>
      <c r="F1076" s="243">
        <f>F1077+F1078</f>
        <v>7649.08</v>
      </c>
      <c r="G1076" s="243">
        <f>G1077+G1078</f>
        <v>14134.093928</v>
      </c>
      <c r="H1076" s="246">
        <f t="shared" si="89"/>
        <v>21783.173928</v>
      </c>
      <c r="I1076" s="255"/>
      <c r="M1076" s="253"/>
    </row>
    <row r="1077" spans="1:13" s="196" customFormat="1" ht="78" customHeight="1">
      <c r="A1077" s="248" t="s">
        <v>245</v>
      </c>
      <c r="B1077" s="247" t="s">
        <v>477</v>
      </c>
      <c r="C1077" s="243"/>
      <c r="D1077" s="243"/>
      <c r="E1077" s="245"/>
      <c r="F1077" s="246">
        <f t="shared" si="88"/>
        <v>0</v>
      </c>
      <c r="G1077" s="243">
        <f>9126.937106+129+4123.689822+754.467</f>
        <v>14134.093928</v>
      </c>
      <c r="H1077" s="246">
        <f t="shared" si="89"/>
        <v>14134.093928</v>
      </c>
      <c r="I1077" s="255" t="s">
        <v>1337</v>
      </c>
      <c r="M1077" s="253"/>
    </row>
    <row r="1078" spans="1:13" s="196" customFormat="1" ht="33.75">
      <c r="A1078" s="248" t="s">
        <v>245</v>
      </c>
      <c r="B1078" s="247" t="s">
        <v>719</v>
      </c>
      <c r="C1078" s="243"/>
      <c r="D1078" s="243"/>
      <c r="E1078" s="243">
        <f>1485.54+6163.54</f>
        <v>7649.08</v>
      </c>
      <c r="F1078" s="246">
        <f t="shared" si="88"/>
        <v>7649.08</v>
      </c>
      <c r="G1078" s="243"/>
      <c r="H1078" s="246">
        <f t="shared" si="89"/>
        <v>7649.08</v>
      </c>
      <c r="I1078" s="255" t="s">
        <v>1338</v>
      </c>
      <c r="M1078" s="253"/>
    </row>
    <row r="1079" spans="1:13" s="196" customFormat="1" ht="33.75">
      <c r="A1079" s="248" t="s">
        <v>246</v>
      </c>
      <c r="B1079" s="244" t="s">
        <v>1330</v>
      </c>
      <c r="C1079" s="243">
        <f>C1080+C1081</f>
        <v>0</v>
      </c>
      <c r="D1079" s="243">
        <f>D1080+D1081</f>
        <v>0</v>
      </c>
      <c r="E1079" s="243">
        <f>E1080+E1081</f>
        <v>5875.9976079999997</v>
      </c>
      <c r="F1079" s="246">
        <f t="shared" si="88"/>
        <v>5875.9976079999997</v>
      </c>
      <c r="G1079" s="243">
        <f>G1080+G1081</f>
        <v>629.088616</v>
      </c>
      <c r="H1079" s="246">
        <f t="shared" si="89"/>
        <v>6505.0862239999997</v>
      </c>
      <c r="I1079" s="251"/>
      <c r="M1079" s="253"/>
    </row>
    <row r="1080" spans="1:13" s="196" customFormat="1" ht="63" customHeight="1">
      <c r="A1080" s="248" t="s">
        <v>246</v>
      </c>
      <c r="B1080" s="247" t="s">
        <v>477</v>
      </c>
      <c r="C1080" s="243"/>
      <c r="D1080" s="243"/>
      <c r="E1080" s="245"/>
      <c r="F1080" s="246">
        <f t="shared" si="88"/>
        <v>0</v>
      </c>
      <c r="G1080" s="243">
        <f>3.088616+10+303+10+303</f>
        <v>629.088616</v>
      </c>
      <c r="H1080" s="246">
        <f t="shared" si="89"/>
        <v>629.088616</v>
      </c>
      <c r="I1080" s="255" t="s">
        <v>1339</v>
      </c>
      <c r="M1080" s="253"/>
    </row>
    <row r="1081" spans="1:13" s="196" customFormat="1" ht="66" customHeight="1">
      <c r="A1081" s="248" t="s">
        <v>246</v>
      </c>
      <c r="B1081" s="247" t="s">
        <v>719</v>
      </c>
      <c r="C1081" s="243"/>
      <c r="D1081" s="243"/>
      <c r="E1081" s="245">
        <f>70+200+70+120+5415.997608</f>
        <v>5875.9976079999997</v>
      </c>
      <c r="F1081" s="246">
        <f t="shared" si="88"/>
        <v>5875.9976079999997</v>
      </c>
      <c r="G1081" s="243"/>
      <c r="H1081" s="246">
        <f t="shared" si="89"/>
        <v>5875.9976079999997</v>
      </c>
      <c r="I1081" s="255" t="s">
        <v>1340</v>
      </c>
      <c r="M1081" s="253"/>
    </row>
  </sheetData>
  <autoFilter ref="A4:IV1060"/>
  <mergeCells count="150">
    <mergeCell ref="A1057:A1058"/>
    <mergeCell ref="A1059:A1060"/>
    <mergeCell ref="B3:B4"/>
    <mergeCell ref="G3:G4"/>
    <mergeCell ref="H3:H4"/>
    <mergeCell ref="I3:I4"/>
    <mergeCell ref="A1028:A1031"/>
    <mergeCell ref="A1032:A1034"/>
    <mergeCell ref="A1035:A1038"/>
    <mergeCell ref="A1039:A1041"/>
    <mergeCell ref="A1042:A1045"/>
    <mergeCell ref="A1046:A1048"/>
    <mergeCell ref="A1049:A1050"/>
    <mergeCell ref="A1051:A1053"/>
    <mergeCell ref="A1054:A1056"/>
    <mergeCell ref="A998:A1000"/>
    <mergeCell ref="A1001:A1003"/>
    <mergeCell ref="A1004:A1006"/>
    <mergeCell ref="A1007:A1009"/>
    <mergeCell ref="A1010:A1014"/>
    <mergeCell ref="A1015:A1017"/>
    <mergeCell ref="A1018:A1020"/>
    <mergeCell ref="A1021:A1023"/>
    <mergeCell ref="A1024:A1027"/>
    <mergeCell ref="A972:A973"/>
    <mergeCell ref="A974:A976"/>
    <mergeCell ref="A977:A981"/>
    <mergeCell ref="A982:A984"/>
    <mergeCell ref="A985:A986"/>
    <mergeCell ref="A987:A989"/>
    <mergeCell ref="A990:A992"/>
    <mergeCell ref="A993:A995"/>
    <mergeCell ref="A996:A997"/>
    <mergeCell ref="A911:A912"/>
    <mergeCell ref="A913:A922"/>
    <mergeCell ref="A924:A935"/>
    <mergeCell ref="A936:A943"/>
    <mergeCell ref="A944:A948"/>
    <mergeCell ref="A949:A954"/>
    <mergeCell ref="A955:A965"/>
    <mergeCell ref="A966:A969"/>
    <mergeCell ref="A970:A971"/>
    <mergeCell ref="A839:A840"/>
    <mergeCell ref="A841:A853"/>
    <mergeCell ref="A854:A864"/>
    <mergeCell ref="A865:A873"/>
    <mergeCell ref="A878:A887"/>
    <mergeCell ref="A888:A897"/>
    <mergeCell ref="A898:A901"/>
    <mergeCell ref="A902:A905"/>
    <mergeCell ref="A906:A910"/>
    <mergeCell ref="A769:A776"/>
    <mergeCell ref="A777:A785"/>
    <mergeCell ref="A786:A787"/>
    <mergeCell ref="A788:A794"/>
    <mergeCell ref="A795:A805"/>
    <mergeCell ref="A806:A813"/>
    <mergeCell ref="A814:A822"/>
    <mergeCell ref="A823:A826"/>
    <mergeCell ref="A827:A838"/>
    <mergeCell ref="A690:A696"/>
    <mergeCell ref="A697:A704"/>
    <mergeCell ref="A705:A707"/>
    <mergeCell ref="A708:A714"/>
    <mergeCell ref="A715:A728"/>
    <mergeCell ref="A729:A731"/>
    <mergeCell ref="A732:A738"/>
    <mergeCell ref="A739:A749"/>
    <mergeCell ref="A750:A757"/>
    <mergeCell ref="A593:A597"/>
    <mergeCell ref="A612:A621"/>
    <mergeCell ref="A622:A631"/>
    <mergeCell ref="A632:A633"/>
    <mergeCell ref="A634:A643"/>
    <mergeCell ref="A644:A653"/>
    <mergeCell ref="A654:A655"/>
    <mergeCell ref="A670:A677"/>
    <mergeCell ref="A678:A689"/>
    <mergeCell ref="A529:A535"/>
    <mergeCell ref="A536:A542"/>
    <mergeCell ref="A543:A548"/>
    <mergeCell ref="A549:A554"/>
    <mergeCell ref="A555:A561"/>
    <mergeCell ref="A562:A567"/>
    <mergeCell ref="A568:A578"/>
    <mergeCell ref="A579:A589"/>
    <mergeCell ref="A590:A592"/>
    <mergeCell ref="A462:A468"/>
    <mergeCell ref="A469:A474"/>
    <mergeCell ref="A475:A483"/>
    <mergeCell ref="A484:A490"/>
    <mergeCell ref="A491:A497"/>
    <mergeCell ref="A498:A502"/>
    <mergeCell ref="A503:A511"/>
    <mergeCell ref="A512:A513"/>
    <mergeCell ref="A514:A528"/>
    <mergeCell ref="A399:A407"/>
    <mergeCell ref="A408:A411"/>
    <mergeCell ref="A412:A419"/>
    <mergeCell ref="A420:A422"/>
    <mergeCell ref="A423:A435"/>
    <mergeCell ref="A436:A443"/>
    <mergeCell ref="A444:A445"/>
    <mergeCell ref="A446:A454"/>
    <mergeCell ref="A455:A461"/>
    <mergeCell ref="A323:A332"/>
    <mergeCell ref="A333:A342"/>
    <mergeCell ref="A343:A348"/>
    <mergeCell ref="A349:A357"/>
    <mergeCell ref="A358:A367"/>
    <mergeCell ref="A368:A372"/>
    <mergeCell ref="A373:A378"/>
    <mergeCell ref="A379:A389"/>
    <mergeCell ref="A390:A398"/>
    <mergeCell ref="A207:A218"/>
    <mergeCell ref="A219:A232"/>
    <mergeCell ref="A233:A247"/>
    <mergeCell ref="A248:A259"/>
    <mergeCell ref="A260:A273"/>
    <mergeCell ref="A274:A285"/>
    <mergeCell ref="A286:A299"/>
    <mergeCell ref="A300:A310"/>
    <mergeCell ref="A311:A322"/>
    <mergeCell ref="A95:A109"/>
    <mergeCell ref="A110:A119"/>
    <mergeCell ref="A120:A129"/>
    <mergeCell ref="A130:A134"/>
    <mergeCell ref="A135:A153"/>
    <mergeCell ref="A154:A169"/>
    <mergeCell ref="A170:A181"/>
    <mergeCell ref="A182:A195"/>
    <mergeCell ref="A196:A206"/>
    <mergeCell ref="A27:A37"/>
    <mergeCell ref="A38:A41"/>
    <mergeCell ref="A42:A48"/>
    <mergeCell ref="A49:A51"/>
    <mergeCell ref="A52:A64"/>
    <mergeCell ref="A65:A68"/>
    <mergeCell ref="A69:A80"/>
    <mergeCell ref="A81:A82"/>
    <mergeCell ref="A83:A94"/>
    <mergeCell ref="A1:I1"/>
    <mergeCell ref="A2:B2"/>
    <mergeCell ref="C3:F3"/>
    <mergeCell ref="A5:B5"/>
    <mergeCell ref="A3:A4"/>
    <mergeCell ref="A6:A11"/>
    <mergeCell ref="A12:A19"/>
    <mergeCell ref="A20:A24"/>
    <mergeCell ref="A25:A26"/>
  </mergeCells>
  <phoneticPr fontId="13" type="noConversion"/>
  <pageMargins left="0.74803149606299202" right="0.74803149606299202" top="0.98425196850393704" bottom="0.98425196850393704" header="0.511811023622047" footer="0.511811023622047"/>
  <pageSetup paperSize="9" scale="70" fitToHeight="0"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1190"/>
  <sheetViews>
    <sheetView showZeros="0" topLeftCell="A85" workbookViewId="0">
      <selection activeCell="F37" sqref="B37:F37"/>
    </sheetView>
  </sheetViews>
  <sheetFormatPr defaultColWidth="9" defaultRowHeight="14.25"/>
  <cols>
    <col min="1" max="1" width="8" customWidth="1"/>
    <col min="2" max="2" width="30.125" customWidth="1"/>
    <col min="3" max="4" width="12.5" style="111" customWidth="1"/>
    <col min="5" max="5" width="13.5" style="111" customWidth="1"/>
    <col min="6" max="6" width="26.875" customWidth="1"/>
    <col min="9" max="9" width="9.5" customWidth="1"/>
    <col min="10" max="10" width="12.375" customWidth="1"/>
    <col min="11" max="11" width="9.5" customWidth="1"/>
    <col min="12" max="12" width="18.25" customWidth="1"/>
  </cols>
  <sheetData>
    <row r="1" spans="1:12" s="108" customFormat="1" ht="43.5" customHeight="1">
      <c r="A1" s="560" t="s">
        <v>1341</v>
      </c>
      <c r="B1" s="560"/>
      <c r="C1" s="560"/>
      <c r="D1" s="560"/>
      <c r="E1" s="560"/>
      <c r="F1" s="560"/>
    </row>
    <row r="2" spans="1:12" s="108" customFormat="1" ht="21.75" customHeight="1">
      <c r="A2" s="112" t="s">
        <v>1342</v>
      </c>
      <c r="B2" s="112"/>
      <c r="C2" s="113"/>
      <c r="D2" s="113"/>
      <c r="E2" s="113"/>
      <c r="F2" s="114" t="s">
        <v>1343</v>
      </c>
    </row>
    <row r="3" spans="1:12" s="108" customFormat="1" ht="32.25" customHeight="1">
      <c r="A3" s="115" t="s">
        <v>213</v>
      </c>
      <c r="B3" s="115" t="s">
        <v>250</v>
      </c>
      <c r="C3" s="116" t="s">
        <v>214</v>
      </c>
      <c r="D3" s="116" t="s">
        <v>75</v>
      </c>
      <c r="E3" s="116" t="s">
        <v>6</v>
      </c>
      <c r="F3" s="115" t="s">
        <v>777</v>
      </c>
    </row>
    <row r="4" spans="1:12" s="108" customFormat="1" ht="32.25" customHeight="1">
      <c r="A4" s="117"/>
      <c r="B4" s="115" t="s">
        <v>781</v>
      </c>
      <c r="C4" s="118">
        <f>SUMPRODUCT(ISNUMBER(FIND("合计",$B$5:$B$1190))*(C5:C1190))</f>
        <v>175000</v>
      </c>
      <c r="D4" s="118">
        <f>SUMPRODUCT(ISNUMBER(FIND("合计",$B$5:$B$1190))*(D5:D1190))</f>
        <v>9746.9023835999997</v>
      </c>
      <c r="E4" s="118">
        <f>SUMPRODUCT(ISNUMBER(FIND("合计",$B$5:$B$1190))*(E5:E1190))</f>
        <v>184746.90238360001</v>
      </c>
      <c r="F4" s="115"/>
    </row>
    <row r="5" spans="1:12" s="109" customFormat="1" ht="30.95" customHeight="1">
      <c r="A5" s="561" t="s">
        <v>82</v>
      </c>
      <c r="B5" s="93" t="s">
        <v>81</v>
      </c>
      <c r="C5" s="118">
        <f>C6+C7+C19</f>
        <v>380.12400000000002</v>
      </c>
      <c r="D5" s="118">
        <f>D6+D7+D19</f>
        <v>105.705628</v>
      </c>
      <c r="E5" s="118">
        <f>E6+E7+E19</f>
        <v>485.82962800000001</v>
      </c>
      <c r="F5" s="119" t="s">
        <v>1344</v>
      </c>
    </row>
    <row r="6" spans="1:12" s="109" customFormat="1" ht="48">
      <c r="A6" s="562"/>
      <c r="B6" s="120" t="s">
        <v>253</v>
      </c>
      <c r="C6" s="118">
        <v>194.464</v>
      </c>
      <c r="D6" s="121">
        <f>16.5246+26.987352+13.493676</f>
        <v>57.005628000000002</v>
      </c>
      <c r="E6" s="118">
        <f>C6+D6</f>
        <v>251.469628</v>
      </c>
      <c r="F6" s="75" t="s">
        <v>1345</v>
      </c>
    </row>
    <row r="7" spans="1:12" s="109" customFormat="1" ht="33.950000000000003" customHeight="1">
      <c r="A7" s="562"/>
      <c r="B7" s="120" t="s">
        <v>783</v>
      </c>
      <c r="C7" s="118">
        <f>SUM(C8:C10)</f>
        <v>185.66</v>
      </c>
      <c r="D7" s="118"/>
      <c r="E7" s="118">
        <f t="shared" ref="E7:E18" si="0">C7+D7</f>
        <v>185.66</v>
      </c>
      <c r="F7" s="119"/>
    </row>
    <row r="8" spans="1:12" s="109" customFormat="1" ht="30.95" customHeight="1">
      <c r="A8" s="562"/>
      <c r="B8" s="119" t="s">
        <v>256</v>
      </c>
      <c r="C8" s="118">
        <v>32</v>
      </c>
      <c r="D8" s="118"/>
      <c r="E8" s="118">
        <f t="shared" si="0"/>
        <v>32</v>
      </c>
      <c r="F8" s="119"/>
      <c r="L8" s="125"/>
    </row>
    <row r="9" spans="1:12" s="109" customFormat="1" ht="30.95" customHeight="1">
      <c r="A9" s="562"/>
      <c r="B9" s="119" t="s">
        <v>1346</v>
      </c>
      <c r="C9" s="118">
        <v>17.66</v>
      </c>
      <c r="D9" s="118"/>
      <c r="E9" s="118">
        <f t="shared" si="0"/>
        <v>17.66</v>
      </c>
      <c r="F9" s="119"/>
    </row>
    <row r="10" spans="1:12" s="109" customFormat="1" ht="27" customHeight="1">
      <c r="A10" s="562"/>
      <c r="B10" s="119" t="s">
        <v>784</v>
      </c>
      <c r="C10" s="122">
        <f>SUM(C11:C18)</f>
        <v>136</v>
      </c>
      <c r="D10" s="122"/>
      <c r="E10" s="118">
        <f t="shared" si="0"/>
        <v>136</v>
      </c>
      <c r="F10" s="119"/>
      <c r="L10" s="126"/>
    </row>
    <row r="11" spans="1:12" s="109" customFormat="1" ht="27" customHeight="1">
      <c r="A11" s="562"/>
      <c r="B11" s="119" t="s">
        <v>1347</v>
      </c>
      <c r="C11" s="122">
        <v>20</v>
      </c>
      <c r="D11" s="122"/>
      <c r="E11" s="118">
        <f t="shared" si="0"/>
        <v>20</v>
      </c>
      <c r="F11" s="119"/>
    </row>
    <row r="12" spans="1:12" s="109" customFormat="1" ht="27" customHeight="1">
      <c r="A12" s="562"/>
      <c r="B12" s="119" t="s">
        <v>1348</v>
      </c>
      <c r="C12" s="122">
        <v>20</v>
      </c>
      <c r="D12" s="122"/>
      <c r="E12" s="118">
        <f t="shared" si="0"/>
        <v>20</v>
      </c>
      <c r="F12" s="119"/>
    </row>
    <row r="13" spans="1:12" s="109" customFormat="1" ht="27" customHeight="1">
      <c r="A13" s="562"/>
      <c r="B13" s="119" t="s">
        <v>1349</v>
      </c>
      <c r="C13" s="122">
        <v>20</v>
      </c>
      <c r="D13" s="122"/>
      <c r="E13" s="118">
        <f t="shared" si="0"/>
        <v>20</v>
      </c>
      <c r="F13" s="119"/>
    </row>
    <row r="14" spans="1:12" s="109" customFormat="1" ht="27" customHeight="1">
      <c r="A14" s="562"/>
      <c r="B14" s="119" t="s">
        <v>1350</v>
      </c>
      <c r="C14" s="122">
        <v>15</v>
      </c>
      <c r="D14" s="122"/>
      <c r="E14" s="118">
        <f t="shared" si="0"/>
        <v>15</v>
      </c>
      <c r="F14" s="119"/>
    </row>
    <row r="15" spans="1:12" s="109" customFormat="1" ht="30.95" customHeight="1">
      <c r="A15" s="562"/>
      <c r="B15" s="119" t="s">
        <v>1351</v>
      </c>
      <c r="C15" s="122">
        <v>40</v>
      </c>
      <c r="D15" s="122"/>
      <c r="E15" s="118">
        <f t="shared" si="0"/>
        <v>40</v>
      </c>
      <c r="F15" s="119"/>
    </row>
    <row r="16" spans="1:12" s="109" customFormat="1" ht="30.95" customHeight="1">
      <c r="A16" s="562"/>
      <c r="B16" s="119" t="s">
        <v>1352</v>
      </c>
      <c r="C16" s="122">
        <v>5</v>
      </c>
      <c r="D16" s="122"/>
      <c r="E16" s="118">
        <f t="shared" si="0"/>
        <v>5</v>
      </c>
      <c r="F16" s="119"/>
    </row>
    <row r="17" spans="1:6" s="109" customFormat="1" ht="30.95" customHeight="1">
      <c r="A17" s="562"/>
      <c r="B17" s="119" t="s">
        <v>1353</v>
      </c>
      <c r="C17" s="122">
        <v>5</v>
      </c>
      <c r="D17" s="122"/>
      <c r="E17" s="118">
        <f t="shared" si="0"/>
        <v>5</v>
      </c>
      <c r="F17" s="119"/>
    </row>
    <row r="18" spans="1:6" s="109" customFormat="1" ht="30.95" customHeight="1">
      <c r="A18" s="562"/>
      <c r="B18" s="119" t="s">
        <v>1354</v>
      </c>
      <c r="C18" s="122">
        <v>11</v>
      </c>
      <c r="D18" s="122"/>
      <c r="E18" s="118">
        <f t="shared" si="0"/>
        <v>11</v>
      </c>
      <c r="F18" s="119"/>
    </row>
    <row r="19" spans="1:6" s="108" customFormat="1" ht="38.25" customHeight="1">
      <c r="A19" s="562"/>
      <c r="B19" s="119" t="s">
        <v>258</v>
      </c>
      <c r="C19" s="122"/>
      <c r="D19" s="122">
        <f>D20</f>
        <v>48.7</v>
      </c>
      <c r="E19" s="122">
        <f>E20</f>
        <v>48.7</v>
      </c>
      <c r="F19" s="119"/>
    </row>
    <row r="20" spans="1:6" s="108" customFormat="1" ht="38.25" customHeight="1">
      <c r="A20" s="563"/>
      <c r="B20" s="119" t="s">
        <v>841</v>
      </c>
      <c r="C20" s="122"/>
      <c r="D20" s="122">
        <v>48.7</v>
      </c>
      <c r="E20" s="122">
        <f>C20+D20</f>
        <v>48.7</v>
      </c>
      <c r="F20" s="119" t="s">
        <v>1355</v>
      </c>
    </row>
    <row r="21" spans="1:6" s="109" customFormat="1" ht="30.95" customHeight="1">
      <c r="A21" s="561" t="s">
        <v>83</v>
      </c>
      <c r="B21" s="123" t="s">
        <v>81</v>
      </c>
      <c r="C21" s="122">
        <f>C22+C23+C33</f>
        <v>457.6352</v>
      </c>
      <c r="D21" s="122">
        <f>D22+D23+D33</f>
        <v>129.92120399999999</v>
      </c>
      <c r="E21" s="122">
        <f>E22+E23+E33</f>
        <v>587.55640400000004</v>
      </c>
      <c r="F21" s="119"/>
    </row>
    <row r="22" spans="1:6" s="109" customFormat="1" ht="54">
      <c r="A22" s="562"/>
      <c r="B22" s="119" t="s">
        <v>253</v>
      </c>
      <c r="C22" s="122">
        <v>259.5652</v>
      </c>
      <c r="D22" s="118">
        <f>32.0959+41.683536+20.841768</f>
        <v>94.621204000000006</v>
      </c>
      <c r="E22" s="122">
        <f>C22+D22</f>
        <v>354.18640399999998</v>
      </c>
      <c r="F22" s="119" t="s">
        <v>1356</v>
      </c>
    </row>
    <row r="23" spans="1:6" s="109" customFormat="1" ht="32.65" customHeight="1">
      <c r="A23" s="562"/>
      <c r="B23" s="119" t="s">
        <v>783</v>
      </c>
      <c r="C23" s="122">
        <f>SUM(C24:C26)</f>
        <v>183.07</v>
      </c>
      <c r="D23" s="122"/>
      <c r="E23" s="122">
        <f t="shared" ref="E23:E35" si="1">C23+D23</f>
        <v>183.07</v>
      </c>
      <c r="F23" s="119"/>
    </row>
    <row r="24" spans="1:6" s="109" customFormat="1" ht="30.95" customHeight="1">
      <c r="A24" s="562"/>
      <c r="B24" s="119" t="s">
        <v>256</v>
      </c>
      <c r="C24" s="118">
        <v>28.8</v>
      </c>
      <c r="D24" s="118"/>
      <c r="E24" s="122">
        <f t="shared" si="1"/>
        <v>28.8</v>
      </c>
      <c r="F24" s="119"/>
    </row>
    <row r="25" spans="1:6" s="109" customFormat="1" ht="30.95" customHeight="1">
      <c r="A25" s="562"/>
      <c r="B25" s="119" t="s">
        <v>1346</v>
      </c>
      <c r="C25" s="118">
        <v>22.27</v>
      </c>
      <c r="D25" s="118"/>
      <c r="E25" s="122">
        <f t="shared" si="1"/>
        <v>22.27</v>
      </c>
      <c r="F25" s="119"/>
    </row>
    <row r="26" spans="1:6" s="109" customFormat="1" ht="27" customHeight="1">
      <c r="A26" s="562"/>
      <c r="B26" s="119" t="s">
        <v>784</v>
      </c>
      <c r="C26" s="122">
        <f>SUM(C27:C32)</f>
        <v>132</v>
      </c>
      <c r="D26" s="122"/>
      <c r="E26" s="122">
        <f t="shared" si="1"/>
        <v>132</v>
      </c>
      <c r="F26" s="119"/>
    </row>
    <row r="27" spans="1:6" s="109" customFormat="1" ht="27" customHeight="1">
      <c r="A27" s="562"/>
      <c r="B27" s="119" t="s">
        <v>1357</v>
      </c>
      <c r="C27" s="122">
        <v>20</v>
      </c>
      <c r="D27" s="122"/>
      <c r="E27" s="122">
        <f t="shared" si="1"/>
        <v>20</v>
      </c>
      <c r="F27" s="119"/>
    </row>
    <row r="28" spans="1:6" s="109" customFormat="1" ht="27" customHeight="1">
      <c r="A28" s="562"/>
      <c r="B28" s="119" t="s">
        <v>1358</v>
      </c>
      <c r="C28" s="122">
        <v>10</v>
      </c>
      <c r="D28" s="122"/>
      <c r="E28" s="122">
        <f t="shared" si="1"/>
        <v>10</v>
      </c>
      <c r="F28" s="119"/>
    </row>
    <row r="29" spans="1:6" s="109" customFormat="1" ht="27" customHeight="1">
      <c r="A29" s="562"/>
      <c r="B29" s="119" t="s">
        <v>1359</v>
      </c>
      <c r="C29" s="122">
        <v>20</v>
      </c>
      <c r="D29" s="122"/>
      <c r="E29" s="122">
        <f t="shared" si="1"/>
        <v>20</v>
      </c>
      <c r="F29" s="119"/>
    </row>
    <row r="30" spans="1:6" s="109" customFormat="1" ht="27" customHeight="1">
      <c r="A30" s="562"/>
      <c r="B30" s="119" t="s">
        <v>1360</v>
      </c>
      <c r="C30" s="122">
        <v>15</v>
      </c>
      <c r="D30" s="122"/>
      <c r="E30" s="122">
        <f t="shared" si="1"/>
        <v>15</v>
      </c>
      <c r="F30" s="119"/>
    </row>
    <row r="31" spans="1:6" s="109" customFormat="1" ht="30.95" customHeight="1">
      <c r="A31" s="562"/>
      <c r="B31" s="119" t="s">
        <v>1351</v>
      </c>
      <c r="C31" s="122">
        <v>50</v>
      </c>
      <c r="D31" s="122"/>
      <c r="E31" s="122">
        <f t="shared" si="1"/>
        <v>50</v>
      </c>
      <c r="F31" s="119"/>
    </row>
    <row r="32" spans="1:6" s="109" customFormat="1" ht="30.95" customHeight="1">
      <c r="A32" s="562"/>
      <c r="B32" s="119" t="s">
        <v>1361</v>
      </c>
      <c r="C32" s="122">
        <v>17</v>
      </c>
      <c r="D32" s="122"/>
      <c r="E32" s="122">
        <f t="shared" si="1"/>
        <v>17</v>
      </c>
      <c r="F32" s="119"/>
    </row>
    <row r="33" spans="1:6" s="109" customFormat="1" ht="30.95" customHeight="1">
      <c r="A33" s="562"/>
      <c r="B33" s="119" t="s">
        <v>258</v>
      </c>
      <c r="C33" s="122">
        <f>SUM(C34:C35)</f>
        <v>15</v>
      </c>
      <c r="D33" s="122">
        <f>SUM(D34:D35)</f>
        <v>35.299999999999997</v>
      </c>
      <c r="E33" s="122">
        <f>SUM(E34:E35)</f>
        <v>50.3</v>
      </c>
      <c r="F33" s="119"/>
    </row>
    <row r="34" spans="1:6" s="109" customFormat="1" ht="30.95" customHeight="1">
      <c r="A34" s="562"/>
      <c r="B34" s="120" t="s">
        <v>809</v>
      </c>
      <c r="C34" s="118">
        <v>15</v>
      </c>
      <c r="D34" s="118"/>
      <c r="E34" s="122">
        <f t="shared" si="1"/>
        <v>15</v>
      </c>
      <c r="F34" s="119"/>
    </row>
    <row r="35" spans="1:6" s="108" customFormat="1" ht="38.25" customHeight="1">
      <c r="A35" s="563"/>
      <c r="B35" s="120" t="s">
        <v>346</v>
      </c>
      <c r="C35" s="118"/>
      <c r="D35" s="118">
        <v>35.299999999999997</v>
      </c>
      <c r="E35" s="118">
        <f t="shared" si="1"/>
        <v>35.299999999999997</v>
      </c>
      <c r="F35" s="120" t="s">
        <v>1355</v>
      </c>
    </row>
    <row r="36" spans="1:6" s="108" customFormat="1" ht="36" customHeight="1">
      <c r="A36" s="564" t="s">
        <v>84</v>
      </c>
      <c r="B36" s="123" t="s">
        <v>81</v>
      </c>
      <c r="C36" s="122">
        <f>C37+C38+C50+C61</f>
        <v>608.68050000000005</v>
      </c>
      <c r="D36" s="122">
        <f>D37+D38+D50+D61</f>
        <v>473.95760000000001</v>
      </c>
      <c r="E36" s="122">
        <f>E37+E38+E50+E61</f>
        <v>1082.6380999999999</v>
      </c>
      <c r="F36" s="123"/>
    </row>
    <row r="37" spans="1:6" s="108" customFormat="1" ht="48">
      <c r="A37" s="565"/>
      <c r="B37" s="119" t="s">
        <v>253</v>
      </c>
      <c r="C37" s="122">
        <v>273.43049999999999</v>
      </c>
      <c r="D37" s="118">
        <f>16.6683+35.78826+17.89413</f>
        <v>70.35069</v>
      </c>
      <c r="E37" s="122">
        <f>C37+D37</f>
        <v>343.78118999999998</v>
      </c>
      <c r="F37" s="75" t="s">
        <v>1362</v>
      </c>
    </row>
    <row r="38" spans="1:6" s="108" customFormat="1" ht="34.700000000000003" customHeight="1">
      <c r="A38" s="565"/>
      <c r="B38" s="119" t="s">
        <v>783</v>
      </c>
      <c r="C38" s="122">
        <f>SUM(C39:C41)</f>
        <v>258.05</v>
      </c>
      <c r="D38" s="122"/>
      <c r="E38" s="122">
        <f t="shared" ref="E38:E61" si="2">C38+D38</f>
        <v>258.05</v>
      </c>
      <c r="F38" s="119"/>
    </row>
    <row r="39" spans="1:6" s="108" customFormat="1" ht="30.2" customHeight="1">
      <c r="A39" s="565"/>
      <c r="B39" s="119" t="s">
        <v>256</v>
      </c>
      <c r="C39" s="118">
        <v>50.4</v>
      </c>
      <c r="D39" s="122"/>
      <c r="E39" s="122">
        <f t="shared" si="2"/>
        <v>50.4</v>
      </c>
      <c r="F39" s="119"/>
    </row>
    <row r="40" spans="1:6" s="108" customFormat="1" ht="30.2" customHeight="1">
      <c r="A40" s="565"/>
      <c r="B40" s="119" t="s">
        <v>1346</v>
      </c>
      <c r="C40" s="118">
        <v>21.65</v>
      </c>
      <c r="D40" s="122"/>
      <c r="E40" s="122">
        <f t="shared" si="2"/>
        <v>21.65</v>
      </c>
      <c r="F40" s="119"/>
    </row>
    <row r="41" spans="1:6" s="108" customFormat="1" ht="30.2" customHeight="1">
      <c r="A41" s="565"/>
      <c r="B41" s="119" t="s">
        <v>784</v>
      </c>
      <c r="C41" s="122">
        <f>SUM(C42:C49)</f>
        <v>186</v>
      </c>
      <c r="D41" s="122"/>
      <c r="E41" s="122">
        <f t="shared" si="2"/>
        <v>186</v>
      </c>
      <c r="F41" s="119"/>
    </row>
    <row r="42" spans="1:6" s="108" customFormat="1" ht="30.2" customHeight="1">
      <c r="A42" s="565"/>
      <c r="B42" s="119" t="s">
        <v>1347</v>
      </c>
      <c r="C42" s="122">
        <v>20</v>
      </c>
      <c r="D42" s="122"/>
      <c r="E42" s="122">
        <f t="shared" si="2"/>
        <v>20</v>
      </c>
      <c r="F42" s="119"/>
    </row>
    <row r="43" spans="1:6" s="108" customFormat="1" ht="30.2" customHeight="1">
      <c r="A43" s="565"/>
      <c r="B43" s="119" t="s">
        <v>1363</v>
      </c>
      <c r="C43" s="122">
        <v>30</v>
      </c>
      <c r="D43" s="122"/>
      <c r="E43" s="122">
        <f t="shared" si="2"/>
        <v>30</v>
      </c>
      <c r="F43" s="119"/>
    </row>
    <row r="44" spans="1:6" s="108" customFormat="1" ht="30.2" customHeight="1">
      <c r="A44" s="565"/>
      <c r="B44" s="119" t="s">
        <v>1349</v>
      </c>
      <c r="C44" s="122">
        <v>20</v>
      </c>
      <c r="D44" s="122"/>
      <c r="E44" s="122">
        <f t="shared" si="2"/>
        <v>20</v>
      </c>
      <c r="F44" s="119"/>
    </row>
    <row r="45" spans="1:6" s="108" customFormat="1" ht="30.2" customHeight="1">
      <c r="A45" s="565"/>
      <c r="B45" s="119" t="s">
        <v>1350</v>
      </c>
      <c r="C45" s="122">
        <v>25</v>
      </c>
      <c r="D45" s="122"/>
      <c r="E45" s="122">
        <f t="shared" si="2"/>
        <v>25</v>
      </c>
      <c r="F45" s="119"/>
    </row>
    <row r="46" spans="1:6" s="108" customFormat="1" ht="30.2" customHeight="1">
      <c r="A46" s="565"/>
      <c r="B46" s="119" t="s">
        <v>1351</v>
      </c>
      <c r="C46" s="122">
        <v>50</v>
      </c>
      <c r="D46" s="122"/>
      <c r="E46" s="122">
        <f t="shared" si="2"/>
        <v>50</v>
      </c>
      <c r="F46" s="119"/>
    </row>
    <row r="47" spans="1:6" s="108" customFormat="1" ht="30.2" customHeight="1">
      <c r="A47" s="565"/>
      <c r="B47" s="119" t="s">
        <v>1364</v>
      </c>
      <c r="C47" s="122">
        <v>10</v>
      </c>
      <c r="D47" s="122"/>
      <c r="E47" s="122">
        <f t="shared" si="2"/>
        <v>10</v>
      </c>
      <c r="F47" s="119"/>
    </row>
    <row r="48" spans="1:6" s="108" customFormat="1" ht="30.2" customHeight="1">
      <c r="A48" s="565"/>
      <c r="B48" s="119" t="s">
        <v>1365</v>
      </c>
      <c r="C48" s="122">
        <v>5</v>
      </c>
      <c r="D48" s="122"/>
      <c r="E48" s="122">
        <f t="shared" si="2"/>
        <v>5</v>
      </c>
      <c r="F48" s="119"/>
    </row>
    <row r="49" spans="1:6" s="108" customFormat="1" ht="30.2" customHeight="1">
      <c r="A49" s="565"/>
      <c r="B49" s="119" t="s">
        <v>1354</v>
      </c>
      <c r="C49" s="122">
        <v>26</v>
      </c>
      <c r="D49" s="122"/>
      <c r="E49" s="122">
        <f t="shared" si="2"/>
        <v>26</v>
      </c>
      <c r="F49" s="119"/>
    </row>
    <row r="50" spans="1:6" s="108" customFormat="1" ht="30.2" customHeight="1">
      <c r="A50" s="565"/>
      <c r="B50" s="119" t="s">
        <v>258</v>
      </c>
      <c r="C50" s="118">
        <f>SUM(C51:C60)</f>
        <v>77.2</v>
      </c>
      <c r="D50" s="118">
        <f>SUM(D51:D60)</f>
        <v>400.38520999999997</v>
      </c>
      <c r="E50" s="118">
        <f>SUM(E51:E60)</f>
        <v>477.58521000000002</v>
      </c>
      <c r="F50" s="119"/>
    </row>
    <row r="51" spans="1:6" s="108" customFormat="1" ht="30.2" customHeight="1">
      <c r="A51" s="565"/>
      <c r="B51" s="119" t="s">
        <v>816</v>
      </c>
      <c r="C51" s="118">
        <v>25</v>
      </c>
      <c r="D51" s="118"/>
      <c r="E51" s="122">
        <f t="shared" si="2"/>
        <v>25</v>
      </c>
      <c r="F51" s="119"/>
    </row>
    <row r="52" spans="1:6" s="108" customFormat="1" ht="30.2" customHeight="1">
      <c r="A52" s="565"/>
      <c r="B52" s="119" t="s">
        <v>1366</v>
      </c>
      <c r="C52" s="122">
        <v>20</v>
      </c>
      <c r="D52" s="122"/>
      <c r="E52" s="122">
        <f t="shared" si="2"/>
        <v>20</v>
      </c>
      <c r="F52" s="119"/>
    </row>
    <row r="53" spans="1:6" s="108" customFormat="1" ht="30.2" customHeight="1">
      <c r="A53" s="565"/>
      <c r="B53" s="120" t="s">
        <v>818</v>
      </c>
      <c r="C53" s="118">
        <v>32.200000000000003</v>
      </c>
      <c r="D53" s="118"/>
      <c r="E53" s="122">
        <f t="shared" si="2"/>
        <v>32.200000000000003</v>
      </c>
      <c r="F53" s="120"/>
    </row>
    <row r="54" spans="1:6" s="108" customFormat="1" ht="38.25" customHeight="1">
      <c r="A54" s="565"/>
      <c r="B54" s="119" t="s">
        <v>302</v>
      </c>
      <c r="C54" s="122"/>
      <c r="D54" s="122">
        <v>61.2</v>
      </c>
      <c r="E54" s="122">
        <f t="shared" si="2"/>
        <v>61.2</v>
      </c>
      <c r="F54" s="120" t="s">
        <v>1355</v>
      </c>
    </row>
    <row r="55" spans="1:6" s="108" customFormat="1" ht="38.25" customHeight="1">
      <c r="A55" s="565"/>
      <c r="B55" s="119" t="s">
        <v>1367</v>
      </c>
      <c r="C55" s="122"/>
      <c r="D55" s="122">
        <v>28.99521</v>
      </c>
      <c r="E55" s="122">
        <f t="shared" si="2"/>
        <v>28.99521</v>
      </c>
      <c r="F55" s="119" t="s">
        <v>1368</v>
      </c>
    </row>
    <row r="56" spans="1:6" s="108" customFormat="1" ht="38.25" customHeight="1">
      <c r="A56" s="565"/>
      <c r="B56" s="119" t="s">
        <v>1369</v>
      </c>
      <c r="C56" s="122"/>
      <c r="D56" s="122">
        <v>0.6</v>
      </c>
      <c r="E56" s="122">
        <f t="shared" si="2"/>
        <v>0.6</v>
      </c>
      <c r="F56" s="119"/>
    </row>
    <row r="57" spans="1:6" s="108" customFormat="1" ht="38.25" customHeight="1">
      <c r="A57" s="565"/>
      <c r="B57" s="119" t="s">
        <v>1370</v>
      </c>
      <c r="C57" s="122"/>
      <c r="D57" s="122">
        <v>44.96</v>
      </c>
      <c r="E57" s="122">
        <f t="shared" si="2"/>
        <v>44.96</v>
      </c>
      <c r="F57" s="119" t="s">
        <v>1371</v>
      </c>
    </row>
    <row r="58" spans="1:6" s="108" customFormat="1" ht="38.25" customHeight="1">
      <c r="A58" s="565"/>
      <c r="B58" s="119" t="s">
        <v>1372</v>
      </c>
      <c r="C58" s="122"/>
      <c r="D58" s="122">
        <v>200</v>
      </c>
      <c r="E58" s="122">
        <f t="shared" si="2"/>
        <v>200</v>
      </c>
      <c r="F58" s="119" t="s">
        <v>1373</v>
      </c>
    </row>
    <row r="59" spans="1:6" s="108" customFormat="1" ht="38.25" customHeight="1">
      <c r="A59" s="565"/>
      <c r="B59" s="119" t="s">
        <v>1374</v>
      </c>
      <c r="C59" s="122"/>
      <c r="D59" s="122">
        <v>57.48</v>
      </c>
      <c r="E59" s="122">
        <f t="shared" si="2"/>
        <v>57.48</v>
      </c>
      <c r="F59" s="119" t="s">
        <v>1375</v>
      </c>
    </row>
    <row r="60" spans="1:6" s="108" customFormat="1" ht="38.25" customHeight="1">
      <c r="A60" s="565"/>
      <c r="B60" s="119" t="s">
        <v>1376</v>
      </c>
      <c r="C60" s="122"/>
      <c r="D60" s="122">
        <v>7.15</v>
      </c>
      <c r="E60" s="122">
        <f t="shared" si="2"/>
        <v>7.15</v>
      </c>
      <c r="F60" s="119"/>
    </row>
    <row r="61" spans="1:6" s="108" customFormat="1" ht="45" customHeight="1">
      <c r="A61" s="566"/>
      <c r="B61" s="120" t="s">
        <v>317</v>
      </c>
      <c r="C61" s="118">
        <v>0</v>
      </c>
      <c r="D61" s="122">
        <v>3.2216999999999998</v>
      </c>
      <c r="E61" s="118">
        <f t="shared" si="2"/>
        <v>3.2216999999999998</v>
      </c>
      <c r="F61" s="119"/>
    </row>
    <row r="62" spans="1:6" s="108" customFormat="1" ht="28.15" customHeight="1">
      <c r="A62" s="551" t="s">
        <v>85</v>
      </c>
      <c r="B62" s="123" t="s">
        <v>81</v>
      </c>
      <c r="C62" s="118">
        <f>C63+C64+C73+C77</f>
        <v>275.74990000000003</v>
      </c>
      <c r="D62" s="118">
        <f>D63+D64+D73+D77</f>
        <v>77.667783999999997</v>
      </c>
      <c r="E62" s="118">
        <f>E63+E64+E73+E77</f>
        <v>353.41768400000001</v>
      </c>
      <c r="F62" s="119"/>
    </row>
    <row r="63" spans="1:6" s="108" customFormat="1" ht="54">
      <c r="A63" s="552"/>
      <c r="B63" s="119" t="s">
        <v>253</v>
      </c>
      <c r="C63" s="118">
        <v>134.93989999999999</v>
      </c>
      <c r="D63" s="118">
        <f>12.8531+21.40979+10.704894</f>
        <v>44.967784000000002</v>
      </c>
      <c r="E63" s="118">
        <f>C63+D63</f>
        <v>179.90768399999999</v>
      </c>
      <c r="F63" s="119" t="s">
        <v>1377</v>
      </c>
    </row>
    <row r="64" spans="1:6" s="108" customFormat="1" ht="33.950000000000003" customHeight="1">
      <c r="A64" s="552"/>
      <c r="B64" s="119" t="s">
        <v>783</v>
      </c>
      <c r="C64" s="118">
        <f>SUM(C65:C67)</f>
        <v>122.81</v>
      </c>
      <c r="D64" s="118"/>
      <c r="E64" s="118">
        <f t="shared" ref="E64:E72" si="3">C64+D64</f>
        <v>122.81</v>
      </c>
      <c r="F64" s="119"/>
    </row>
    <row r="65" spans="1:6" s="108" customFormat="1" ht="28.15" customHeight="1">
      <c r="A65" s="552"/>
      <c r="B65" s="119" t="s">
        <v>256</v>
      </c>
      <c r="C65" s="118">
        <v>18.399999999999999</v>
      </c>
      <c r="D65" s="118"/>
      <c r="E65" s="118">
        <f t="shared" si="3"/>
        <v>18.399999999999999</v>
      </c>
      <c r="F65" s="119"/>
    </row>
    <row r="66" spans="1:6" s="108" customFormat="1" ht="28.15" customHeight="1">
      <c r="A66" s="552"/>
      <c r="B66" s="119" t="s">
        <v>1346</v>
      </c>
      <c r="C66" s="118">
        <v>11.41</v>
      </c>
      <c r="D66" s="118"/>
      <c r="E66" s="118">
        <f t="shared" si="3"/>
        <v>11.41</v>
      </c>
      <c r="F66" s="119"/>
    </row>
    <row r="67" spans="1:6" s="108" customFormat="1" ht="28.15" customHeight="1">
      <c r="A67" s="552"/>
      <c r="B67" s="119" t="s">
        <v>784</v>
      </c>
      <c r="C67" s="122">
        <f>C68+C69+C70+C71+C72</f>
        <v>93</v>
      </c>
      <c r="D67" s="122"/>
      <c r="E67" s="118">
        <f t="shared" si="3"/>
        <v>93</v>
      </c>
      <c r="F67" s="119"/>
    </row>
    <row r="68" spans="1:6" s="108" customFormat="1" ht="28.15" customHeight="1">
      <c r="A68" s="552"/>
      <c r="B68" s="119" t="s">
        <v>1357</v>
      </c>
      <c r="C68" s="122">
        <v>14</v>
      </c>
      <c r="D68" s="122"/>
      <c r="E68" s="118">
        <f t="shared" si="3"/>
        <v>14</v>
      </c>
      <c r="F68" s="119"/>
    </row>
    <row r="69" spans="1:6" s="108" customFormat="1" ht="28.15" customHeight="1">
      <c r="A69" s="552"/>
      <c r="B69" s="119" t="s">
        <v>1378</v>
      </c>
      <c r="C69" s="122">
        <v>18</v>
      </c>
      <c r="D69" s="122"/>
      <c r="E69" s="118">
        <f t="shared" si="3"/>
        <v>18</v>
      </c>
      <c r="F69" s="119"/>
    </row>
    <row r="70" spans="1:6" s="108" customFormat="1" ht="36" customHeight="1">
      <c r="A70" s="552"/>
      <c r="B70" s="119" t="s">
        <v>1379</v>
      </c>
      <c r="C70" s="122">
        <v>12</v>
      </c>
      <c r="D70" s="122"/>
      <c r="E70" s="118">
        <f t="shared" si="3"/>
        <v>12</v>
      </c>
      <c r="F70" s="119"/>
    </row>
    <row r="71" spans="1:6" s="108" customFormat="1" ht="30.2" customHeight="1">
      <c r="A71" s="552"/>
      <c r="B71" s="119" t="s">
        <v>1380</v>
      </c>
      <c r="C71" s="122">
        <v>35</v>
      </c>
      <c r="D71" s="122"/>
      <c r="E71" s="118">
        <f t="shared" si="3"/>
        <v>35</v>
      </c>
      <c r="F71" s="119"/>
    </row>
    <row r="72" spans="1:6" s="108" customFormat="1" ht="28.15" customHeight="1">
      <c r="A72" s="552"/>
      <c r="B72" s="119" t="s">
        <v>1381</v>
      </c>
      <c r="C72" s="122">
        <v>14</v>
      </c>
      <c r="D72" s="122"/>
      <c r="E72" s="118">
        <f t="shared" si="3"/>
        <v>14</v>
      </c>
      <c r="F72" s="119"/>
    </row>
    <row r="73" spans="1:6" s="108" customFormat="1" ht="28.15" customHeight="1">
      <c r="A73" s="552"/>
      <c r="B73" s="119" t="s">
        <v>258</v>
      </c>
      <c r="C73" s="122">
        <f>SUM(C74:C76)</f>
        <v>18</v>
      </c>
      <c r="D73" s="122">
        <f>SUM(D74:D76)</f>
        <v>22.7</v>
      </c>
      <c r="E73" s="122">
        <f>SUM(E74:E76)</f>
        <v>40.700000000000003</v>
      </c>
      <c r="F73" s="119"/>
    </row>
    <row r="74" spans="1:6" s="108" customFormat="1" ht="31.9" customHeight="1">
      <c r="A74" s="552"/>
      <c r="B74" s="119" t="s">
        <v>832</v>
      </c>
      <c r="C74" s="118">
        <v>15</v>
      </c>
      <c r="D74" s="118"/>
      <c r="E74" s="118">
        <f>C74+D74</f>
        <v>15</v>
      </c>
      <c r="F74" s="119"/>
    </row>
    <row r="75" spans="1:6" s="108" customFormat="1" ht="28.15" customHeight="1">
      <c r="A75" s="552"/>
      <c r="B75" s="119" t="s">
        <v>1382</v>
      </c>
      <c r="C75" s="118">
        <v>3</v>
      </c>
      <c r="D75" s="118"/>
      <c r="E75" s="118">
        <f>C75+D75</f>
        <v>3</v>
      </c>
      <c r="F75" s="119"/>
    </row>
    <row r="76" spans="1:6" s="108" customFormat="1" ht="38.25" customHeight="1">
      <c r="A76" s="552"/>
      <c r="B76" s="119" t="s">
        <v>307</v>
      </c>
      <c r="C76" s="122"/>
      <c r="D76" s="122">
        <v>22.7</v>
      </c>
      <c r="E76" s="122">
        <f>C76+D76</f>
        <v>22.7</v>
      </c>
      <c r="F76" s="120" t="s">
        <v>1355</v>
      </c>
    </row>
    <row r="77" spans="1:6" s="108" customFormat="1" ht="45" customHeight="1">
      <c r="A77" s="555"/>
      <c r="B77" s="120" t="s">
        <v>317</v>
      </c>
      <c r="C77" s="118">
        <v>0</v>
      </c>
      <c r="D77" s="122">
        <v>10</v>
      </c>
      <c r="E77" s="118">
        <f>C77+D77</f>
        <v>10</v>
      </c>
      <c r="F77" s="119"/>
    </row>
    <row r="78" spans="1:6" s="108" customFormat="1" ht="28.15" customHeight="1">
      <c r="A78" s="551" t="s">
        <v>1383</v>
      </c>
      <c r="B78" s="93" t="s">
        <v>81</v>
      </c>
      <c r="C78" s="118">
        <f>C79+C80+C88</f>
        <v>487.12819999999999</v>
      </c>
      <c r="D78" s="118">
        <f>D79+D80+D88</f>
        <v>184.66042999999999</v>
      </c>
      <c r="E78" s="118">
        <f>E79+E80+E88</f>
        <v>671.78863000000001</v>
      </c>
      <c r="F78" s="119"/>
    </row>
    <row r="79" spans="1:6" s="108" customFormat="1" ht="48">
      <c r="A79" s="552"/>
      <c r="B79" s="119" t="s">
        <v>253</v>
      </c>
      <c r="C79" s="118">
        <v>336.8682</v>
      </c>
      <c r="D79" s="118">
        <f>42.071+57.12629+28.56314</f>
        <v>127.76043</v>
      </c>
      <c r="E79" s="118">
        <f>C79+D79</f>
        <v>464.62862999999999</v>
      </c>
      <c r="F79" s="75" t="s">
        <v>1384</v>
      </c>
    </row>
    <row r="80" spans="1:6" s="108" customFormat="1" ht="20.100000000000001" customHeight="1">
      <c r="A80" s="552"/>
      <c r="B80" s="119" t="s">
        <v>783</v>
      </c>
      <c r="C80" s="118">
        <f>SUM(C81:C83)</f>
        <v>150.26</v>
      </c>
      <c r="D80" s="118"/>
      <c r="E80" s="118">
        <f>C80+D80</f>
        <v>150.26</v>
      </c>
      <c r="F80" s="119"/>
    </row>
    <row r="81" spans="1:6" s="108" customFormat="1" ht="28.15" customHeight="1">
      <c r="A81" s="552"/>
      <c r="B81" s="119" t="s">
        <v>256</v>
      </c>
      <c r="C81" s="118">
        <v>75.599999999999994</v>
      </c>
      <c r="D81" s="118"/>
      <c r="E81" s="118">
        <f t="shared" ref="E81:E90" si="4">C81+D81</f>
        <v>75.599999999999994</v>
      </c>
      <c r="F81" s="119"/>
    </row>
    <row r="82" spans="1:6" s="108" customFormat="1" ht="28.15" customHeight="1">
      <c r="A82" s="552"/>
      <c r="B82" s="119" t="s">
        <v>1346</v>
      </c>
      <c r="C82" s="118">
        <v>28.66</v>
      </c>
      <c r="D82" s="118"/>
      <c r="E82" s="118">
        <f t="shared" si="4"/>
        <v>28.66</v>
      </c>
      <c r="F82" s="119"/>
    </row>
    <row r="83" spans="1:6" s="108" customFormat="1" ht="22.9" customHeight="1">
      <c r="A83" s="552"/>
      <c r="B83" s="119" t="s">
        <v>784</v>
      </c>
      <c r="C83" s="122">
        <f>SUM(C84:C87)</f>
        <v>46</v>
      </c>
      <c r="D83" s="118"/>
      <c r="E83" s="118">
        <f t="shared" si="4"/>
        <v>46</v>
      </c>
      <c r="F83" s="119"/>
    </row>
    <row r="84" spans="1:6" s="108" customFormat="1" ht="22.9" customHeight="1">
      <c r="A84" s="552"/>
      <c r="B84" s="119" t="s">
        <v>1385</v>
      </c>
      <c r="C84" s="122">
        <f>20</f>
        <v>20</v>
      </c>
      <c r="D84" s="122"/>
      <c r="E84" s="118">
        <f t="shared" si="4"/>
        <v>20</v>
      </c>
      <c r="F84" s="119"/>
    </row>
    <row r="85" spans="1:6" s="108" customFormat="1" ht="22.9" customHeight="1">
      <c r="A85" s="552"/>
      <c r="B85" s="119" t="s">
        <v>1386</v>
      </c>
      <c r="C85" s="122">
        <v>15</v>
      </c>
      <c r="D85" s="122"/>
      <c r="E85" s="118">
        <f t="shared" si="4"/>
        <v>15</v>
      </c>
      <c r="F85" s="119"/>
    </row>
    <row r="86" spans="1:6" s="108" customFormat="1" ht="28.15" customHeight="1">
      <c r="A86" s="552"/>
      <c r="B86" s="119" t="s">
        <v>1387</v>
      </c>
      <c r="C86" s="122">
        <v>8</v>
      </c>
      <c r="D86" s="122"/>
      <c r="E86" s="118">
        <f t="shared" si="4"/>
        <v>8</v>
      </c>
      <c r="F86" s="119"/>
    </row>
    <row r="87" spans="1:6" s="108" customFormat="1" ht="22.9" customHeight="1">
      <c r="A87" s="552"/>
      <c r="B87" s="119" t="s">
        <v>1388</v>
      </c>
      <c r="C87" s="122">
        <v>3</v>
      </c>
      <c r="D87" s="122"/>
      <c r="E87" s="118">
        <f t="shared" si="4"/>
        <v>3</v>
      </c>
      <c r="F87" s="119"/>
    </row>
    <row r="88" spans="1:6" s="108" customFormat="1" ht="38.25" customHeight="1">
      <c r="A88" s="552"/>
      <c r="B88" s="119" t="s">
        <v>258</v>
      </c>
      <c r="C88" s="122"/>
      <c r="D88" s="122">
        <f>SUM(D89:D90)</f>
        <v>56.9</v>
      </c>
      <c r="E88" s="118">
        <f t="shared" si="4"/>
        <v>56.9</v>
      </c>
      <c r="F88" s="119"/>
    </row>
    <row r="89" spans="1:6" s="108" customFormat="1" ht="38.25" customHeight="1">
      <c r="A89" s="552"/>
      <c r="B89" s="119" t="s">
        <v>841</v>
      </c>
      <c r="C89" s="122"/>
      <c r="D89" s="122">
        <v>56.7</v>
      </c>
      <c r="E89" s="118">
        <f t="shared" si="4"/>
        <v>56.7</v>
      </c>
      <c r="F89" s="120" t="s">
        <v>1355</v>
      </c>
    </row>
    <row r="90" spans="1:6" s="108" customFormat="1" ht="38.25" customHeight="1">
      <c r="A90" s="555"/>
      <c r="B90" s="120" t="s">
        <v>1389</v>
      </c>
      <c r="C90" s="122"/>
      <c r="D90" s="122">
        <v>0.2</v>
      </c>
      <c r="E90" s="118">
        <f t="shared" si="4"/>
        <v>0.2</v>
      </c>
      <c r="F90" s="120"/>
    </row>
    <row r="91" spans="1:6" s="109" customFormat="1" ht="30.95" customHeight="1">
      <c r="A91" s="561" t="s">
        <v>87</v>
      </c>
      <c r="B91" s="93" t="s">
        <v>81</v>
      </c>
      <c r="C91" s="118">
        <f>C92+C93+C100</f>
        <v>65.636600000000001</v>
      </c>
      <c r="D91" s="118">
        <f>D92+D93+D100</f>
        <v>31.432220000000001</v>
      </c>
      <c r="E91" s="118">
        <f>E92+E93+E100</f>
        <v>97.068820000000002</v>
      </c>
      <c r="F91" s="119"/>
    </row>
    <row r="92" spans="1:6" s="109" customFormat="1" ht="48">
      <c r="A92" s="562"/>
      <c r="B92" s="120" t="s">
        <v>253</v>
      </c>
      <c r="C92" s="118">
        <v>34.296599999999998</v>
      </c>
      <c r="D92" s="118">
        <f>-0.3698+6.33468+3.16734-3</f>
        <v>6.1322200000000002</v>
      </c>
      <c r="E92" s="118">
        <f>C92+D92</f>
        <v>40.428820000000002</v>
      </c>
      <c r="F92" s="75" t="s">
        <v>1390</v>
      </c>
    </row>
    <row r="93" spans="1:6" s="109" customFormat="1" ht="29.85" customHeight="1">
      <c r="A93" s="562"/>
      <c r="B93" s="120" t="s">
        <v>783</v>
      </c>
      <c r="C93" s="118">
        <v>21.34</v>
      </c>
      <c r="D93" s="118"/>
      <c r="E93" s="118">
        <f>C93+D93</f>
        <v>21.34</v>
      </c>
      <c r="F93" s="119"/>
    </row>
    <row r="94" spans="1:6" s="109" customFormat="1" ht="30.95" customHeight="1">
      <c r="A94" s="562"/>
      <c r="B94" s="119" t="s">
        <v>256</v>
      </c>
      <c r="C94" s="118">
        <v>2.5</v>
      </c>
      <c r="D94" s="118"/>
      <c r="E94" s="118">
        <f t="shared" ref="E94:E104" si="5">C94+D94</f>
        <v>2.5</v>
      </c>
      <c r="F94" s="119"/>
    </row>
    <row r="95" spans="1:6" s="109" customFormat="1" ht="30.95" customHeight="1">
      <c r="A95" s="562"/>
      <c r="B95" s="119" t="s">
        <v>1346</v>
      </c>
      <c r="C95" s="118">
        <v>2.84</v>
      </c>
      <c r="D95" s="118"/>
      <c r="E95" s="118">
        <f t="shared" si="5"/>
        <v>2.84</v>
      </c>
      <c r="F95" s="119"/>
    </row>
    <row r="96" spans="1:6" s="109" customFormat="1" ht="27" customHeight="1">
      <c r="A96" s="562"/>
      <c r="B96" s="119" t="s">
        <v>784</v>
      </c>
      <c r="C96" s="122">
        <v>16</v>
      </c>
      <c r="D96" s="122"/>
      <c r="E96" s="118">
        <f t="shared" si="5"/>
        <v>16</v>
      </c>
      <c r="F96" s="119"/>
    </row>
    <row r="97" spans="1:6" s="109" customFormat="1" ht="27" customHeight="1">
      <c r="A97" s="562"/>
      <c r="B97" s="119" t="s">
        <v>1391</v>
      </c>
      <c r="C97" s="122">
        <v>4</v>
      </c>
      <c r="D97" s="122"/>
      <c r="E97" s="118">
        <f t="shared" si="5"/>
        <v>4</v>
      </c>
      <c r="F97" s="119"/>
    </row>
    <row r="98" spans="1:6" s="109" customFormat="1" ht="27" customHeight="1">
      <c r="A98" s="562"/>
      <c r="B98" s="119" t="s">
        <v>1392</v>
      </c>
      <c r="C98" s="122">
        <v>6</v>
      </c>
      <c r="D98" s="122"/>
      <c r="E98" s="118">
        <f t="shared" si="5"/>
        <v>6</v>
      </c>
      <c r="F98" s="119"/>
    </row>
    <row r="99" spans="1:6" s="109" customFormat="1" ht="27" customHeight="1">
      <c r="A99" s="562"/>
      <c r="B99" s="119" t="s">
        <v>1393</v>
      </c>
      <c r="C99" s="122">
        <v>6</v>
      </c>
      <c r="D99" s="122"/>
      <c r="E99" s="118">
        <f t="shared" si="5"/>
        <v>6</v>
      </c>
      <c r="F99" s="119"/>
    </row>
    <row r="100" spans="1:6" s="109" customFormat="1" ht="27" customHeight="1">
      <c r="A100" s="562"/>
      <c r="B100" s="119" t="s">
        <v>258</v>
      </c>
      <c r="C100" s="122">
        <f>SUM(C101:C104)</f>
        <v>10</v>
      </c>
      <c r="D100" s="122">
        <f>SUM(D101:D104)</f>
        <v>25.3</v>
      </c>
      <c r="E100" s="122">
        <f>SUM(E101:E104)</f>
        <v>35.299999999999997</v>
      </c>
      <c r="F100" s="119"/>
    </row>
    <row r="101" spans="1:6" s="109" customFormat="1" ht="30.95" customHeight="1">
      <c r="A101" s="562"/>
      <c r="B101" s="119" t="s">
        <v>305</v>
      </c>
      <c r="C101" s="122">
        <v>10</v>
      </c>
      <c r="D101" s="122"/>
      <c r="E101" s="118">
        <f t="shared" si="5"/>
        <v>10</v>
      </c>
      <c r="F101" s="119"/>
    </row>
    <row r="102" spans="1:6" s="109" customFormat="1" ht="30.95" customHeight="1">
      <c r="A102" s="562"/>
      <c r="B102" s="120" t="s">
        <v>1394</v>
      </c>
      <c r="C102" s="118"/>
      <c r="D102" s="118">
        <v>10</v>
      </c>
      <c r="E102" s="118">
        <f t="shared" si="5"/>
        <v>10</v>
      </c>
      <c r="F102" s="120"/>
    </row>
    <row r="103" spans="1:6" s="109" customFormat="1" ht="30.95" customHeight="1">
      <c r="A103" s="562"/>
      <c r="B103" s="120" t="s">
        <v>307</v>
      </c>
      <c r="C103" s="118"/>
      <c r="D103" s="118">
        <v>6.3</v>
      </c>
      <c r="E103" s="118">
        <f t="shared" si="5"/>
        <v>6.3</v>
      </c>
      <c r="F103" s="120" t="s">
        <v>1355</v>
      </c>
    </row>
    <row r="104" spans="1:6" s="109" customFormat="1" ht="30.95" customHeight="1">
      <c r="A104" s="563"/>
      <c r="B104" s="120" t="s">
        <v>1395</v>
      </c>
      <c r="C104" s="118"/>
      <c r="D104" s="118">
        <v>9</v>
      </c>
      <c r="E104" s="118">
        <f t="shared" si="5"/>
        <v>9</v>
      </c>
      <c r="F104" s="120" t="s">
        <v>1396</v>
      </c>
    </row>
    <row r="105" spans="1:6" s="109" customFormat="1" ht="30.95" customHeight="1">
      <c r="A105" s="561" t="s">
        <v>88</v>
      </c>
      <c r="B105" s="127" t="s">
        <v>81</v>
      </c>
      <c r="C105" s="118">
        <f>C106+C107+C116+C122</f>
        <v>246.37459999999999</v>
      </c>
      <c r="D105" s="118">
        <f>D106+D107+D116+D122</f>
        <v>144.62212600000001</v>
      </c>
      <c r="E105" s="118">
        <f>E106+E107+E116+E122</f>
        <v>390.99672600000002</v>
      </c>
      <c r="F105" s="119"/>
    </row>
    <row r="106" spans="1:6" s="109" customFormat="1" ht="48">
      <c r="A106" s="562"/>
      <c r="B106" s="128" t="s">
        <v>253</v>
      </c>
      <c r="C106" s="118">
        <v>118.4746</v>
      </c>
      <c r="D106" s="118">
        <f>21.96729+19.10989+9.554946</f>
        <v>50.632126</v>
      </c>
      <c r="E106" s="118">
        <f>C106+D106</f>
        <v>169.10672600000001</v>
      </c>
      <c r="F106" s="75" t="s">
        <v>1397</v>
      </c>
    </row>
    <row r="107" spans="1:6" s="109" customFormat="1" ht="20.100000000000001" customHeight="1">
      <c r="A107" s="562"/>
      <c r="B107" s="128" t="s">
        <v>783</v>
      </c>
      <c r="C107" s="118">
        <v>71.900000000000006</v>
      </c>
      <c r="D107" s="118"/>
      <c r="E107" s="118">
        <f t="shared" ref="E107:E115" si="6">C107+D107</f>
        <v>71.900000000000006</v>
      </c>
      <c r="F107" s="119"/>
    </row>
    <row r="108" spans="1:6" s="109" customFormat="1" ht="30.95" customHeight="1">
      <c r="A108" s="562"/>
      <c r="B108" s="129" t="s">
        <v>256</v>
      </c>
      <c r="C108" s="118">
        <v>16.899999999999999</v>
      </c>
      <c r="D108" s="118"/>
      <c r="E108" s="118">
        <f t="shared" si="6"/>
        <v>16.899999999999999</v>
      </c>
      <c r="F108" s="119"/>
    </row>
    <row r="109" spans="1:6" s="109" customFormat="1" ht="30.95" customHeight="1">
      <c r="A109" s="562"/>
      <c r="B109" s="129" t="s">
        <v>1346</v>
      </c>
      <c r="C109" s="118">
        <v>11</v>
      </c>
      <c r="D109" s="118"/>
      <c r="E109" s="118">
        <f t="shared" si="6"/>
        <v>11</v>
      </c>
      <c r="F109" s="119"/>
    </row>
    <row r="110" spans="1:6" s="109" customFormat="1" ht="27" customHeight="1">
      <c r="A110" s="562"/>
      <c r="B110" s="129" t="s">
        <v>784</v>
      </c>
      <c r="C110" s="122">
        <v>44</v>
      </c>
      <c r="D110" s="122"/>
      <c r="E110" s="118">
        <f t="shared" si="6"/>
        <v>44</v>
      </c>
      <c r="F110" s="119"/>
    </row>
    <row r="111" spans="1:6" s="109" customFormat="1" ht="27" customHeight="1">
      <c r="A111" s="562"/>
      <c r="B111" s="129" t="s">
        <v>1398</v>
      </c>
      <c r="C111" s="122">
        <v>10</v>
      </c>
      <c r="D111" s="122"/>
      <c r="E111" s="118">
        <f t="shared" si="6"/>
        <v>10</v>
      </c>
      <c r="F111" s="119"/>
    </row>
    <row r="112" spans="1:6" s="109" customFormat="1" ht="27" customHeight="1">
      <c r="A112" s="562"/>
      <c r="B112" s="129" t="s">
        <v>1399</v>
      </c>
      <c r="C112" s="122">
        <v>15</v>
      </c>
      <c r="D112" s="122"/>
      <c r="E112" s="118">
        <f t="shared" si="6"/>
        <v>15</v>
      </c>
      <c r="F112" s="119"/>
    </row>
    <row r="113" spans="1:6" s="109" customFormat="1" ht="27" customHeight="1">
      <c r="A113" s="562"/>
      <c r="B113" s="129" t="s">
        <v>1387</v>
      </c>
      <c r="C113" s="122">
        <v>8</v>
      </c>
      <c r="D113" s="122"/>
      <c r="E113" s="118">
        <f t="shared" si="6"/>
        <v>8</v>
      </c>
      <c r="F113" s="119"/>
    </row>
    <row r="114" spans="1:6" s="109" customFormat="1" ht="27" customHeight="1">
      <c r="A114" s="562"/>
      <c r="B114" s="129" t="s">
        <v>1400</v>
      </c>
      <c r="C114" s="122">
        <v>8</v>
      </c>
      <c r="D114" s="122"/>
      <c r="E114" s="118">
        <f t="shared" si="6"/>
        <v>8</v>
      </c>
      <c r="F114" s="119"/>
    </row>
    <row r="115" spans="1:6" s="109" customFormat="1" ht="30.95" customHeight="1">
      <c r="A115" s="562"/>
      <c r="B115" s="129" t="s">
        <v>1381</v>
      </c>
      <c r="C115" s="122">
        <v>3</v>
      </c>
      <c r="D115" s="122"/>
      <c r="E115" s="118">
        <f t="shared" si="6"/>
        <v>3</v>
      </c>
      <c r="F115" s="119"/>
    </row>
    <row r="116" spans="1:6" s="109" customFormat="1" ht="27" customHeight="1">
      <c r="A116" s="562"/>
      <c r="B116" s="129" t="s">
        <v>258</v>
      </c>
      <c r="C116" s="122">
        <f>SUM(C117:C121)</f>
        <v>56</v>
      </c>
      <c r="D116" s="122">
        <f>SUM(D117:D121)</f>
        <v>85.99</v>
      </c>
      <c r="E116" s="122">
        <f>SUM(E117:E121)</f>
        <v>141.99</v>
      </c>
      <c r="F116" s="119"/>
    </row>
    <row r="117" spans="1:6" s="109" customFormat="1" ht="30.95" customHeight="1">
      <c r="A117" s="562"/>
      <c r="B117" s="129" t="s">
        <v>1401</v>
      </c>
      <c r="C117" s="122">
        <v>10</v>
      </c>
      <c r="D117" s="122"/>
      <c r="E117" s="122">
        <f t="shared" ref="E117:E122" si="7">C117+D117</f>
        <v>10</v>
      </c>
      <c r="F117" s="119"/>
    </row>
    <row r="118" spans="1:6" s="109" customFormat="1" ht="30.95" customHeight="1">
      <c r="A118" s="562"/>
      <c r="B118" s="129" t="s">
        <v>1402</v>
      </c>
      <c r="C118" s="122">
        <v>5</v>
      </c>
      <c r="D118" s="122"/>
      <c r="E118" s="122">
        <f t="shared" si="7"/>
        <v>5</v>
      </c>
      <c r="F118" s="119"/>
    </row>
    <row r="119" spans="1:6" s="108" customFormat="1" ht="45" customHeight="1">
      <c r="A119" s="562"/>
      <c r="B119" s="129" t="s">
        <v>1403</v>
      </c>
      <c r="C119" s="122">
        <v>41</v>
      </c>
      <c r="D119" s="122"/>
      <c r="E119" s="122">
        <f t="shared" si="7"/>
        <v>41</v>
      </c>
      <c r="F119" s="119"/>
    </row>
    <row r="120" spans="1:6" s="108" customFormat="1" ht="38.25" customHeight="1">
      <c r="A120" s="562"/>
      <c r="B120" s="119" t="s">
        <v>302</v>
      </c>
      <c r="C120" s="122"/>
      <c r="D120" s="122">
        <v>40.5</v>
      </c>
      <c r="E120" s="122">
        <f t="shared" si="7"/>
        <v>40.5</v>
      </c>
      <c r="F120" s="120" t="s">
        <v>1355</v>
      </c>
    </row>
    <row r="121" spans="1:6" s="108" customFormat="1" ht="38.25" customHeight="1">
      <c r="A121" s="562"/>
      <c r="B121" s="120" t="s">
        <v>1404</v>
      </c>
      <c r="C121" s="118"/>
      <c r="D121" s="118">
        <v>45.49</v>
      </c>
      <c r="E121" s="122">
        <f t="shared" si="7"/>
        <v>45.49</v>
      </c>
      <c r="F121" s="120" t="s">
        <v>1405</v>
      </c>
    </row>
    <row r="122" spans="1:6" s="108" customFormat="1" ht="45" customHeight="1">
      <c r="A122" s="563"/>
      <c r="B122" s="120" t="s">
        <v>317</v>
      </c>
      <c r="C122" s="118">
        <v>0</v>
      </c>
      <c r="D122" s="122">
        <v>8</v>
      </c>
      <c r="E122" s="118">
        <f t="shared" si="7"/>
        <v>8</v>
      </c>
      <c r="F122" s="119"/>
    </row>
    <row r="123" spans="1:6" s="109" customFormat="1" ht="30.95" customHeight="1">
      <c r="A123" s="561" t="s">
        <v>90</v>
      </c>
      <c r="B123" s="130" t="s">
        <v>81</v>
      </c>
      <c r="C123" s="118">
        <f>C124+C125+C133</f>
        <v>226.73220000000001</v>
      </c>
      <c r="D123" s="118">
        <f>D124+D125+D133</f>
        <v>73.468170000000001</v>
      </c>
      <c r="E123" s="118">
        <f>E124+E125+E133</f>
        <v>300.20037000000002</v>
      </c>
      <c r="F123" s="119"/>
    </row>
    <row r="124" spans="1:6" s="109" customFormat="1" ht="48">
      <c r="A124" s="562"/>
      <c r="B124" s="129" t="s">
        <v>253</v>
      </c>
      <c r="C124" s="118">
        <v>91.722200000000001</v>
      </c>
      <c r="D124" s="118">
        <f>3.2462+16.14798+8.07399</f>
        <v>27.468170000000001</v>
      </c>
      <c r="E124" s="118">
        <f t="shared" ref="E124:E143" si="8">C124+D124</f>
        <v>119.19037</v>
      </c>
      <c r="F124" s="75" t="s">
        <v>1406</v>
      </c>
    </row>
    <row r="125" spans="1:6" s="109" customFormat="1" ht="36" customHeight="1">
      <c r="A125" s="562"/>
      <c r="B125" s="129" t="s">
        <v>783</v>
      </c>
      <c r="C125" s="118">
        <f>SUM(C126:C128)</f>
        <v>55.01</v>
      </c>
      <c r="D125" s="118"/>
      <c r="E125" s="118">
        <f t="shared" si="8"/>
        <v>55.01</v>
      </c>
      <c r="F125" s="119"/>
    </row>
    <row r="126" spans="1:6" s="109" customFormat="1" ht="30.95" customHeight="1">
      <c r="A126" s="562"/>
      <c r="B126" s="129" t="s">
        <v>256</v>
      </c>
      <c r="C126" s="118">
        <v>13</v>
      </c>
      <c r="D126" s="118"/>
      <c r="E126" s="118">
        <f t="shared" si="8"/>
        <v>13</v>
      </c>
      <c r="F126" s="119"/>
    </row>
    <row r="127" spans="1:6" s="109" customFormat="1" ht="30.95" customHeight="1">
      <c r="A127" s="562"/>
      <c r="B127" s="129" t="s">
        <v>1346</v>
      </c>
      <c r="C127" s="118">
        <v>8.01</v>
      </c>
      <c r="D127" s="118"/>
      <c r="E127" s="118">
        <f t="shared" si="8"/>
        <v>8.01</v>
      </c>
      <c r="F127" s="119"/>
    </row>
    <row r="128" spans="1:6" s="109" customFormat="1" ht="27" customHeight="1">
      <c r="A128" s="562"/>
      <c r="B128" s="129" t="s">
        <v>784</v>
      </c>
      <c r="C128" s="122">
        <f>SUM(C129:C132)</f>
        <v>34</v>
      </c>
      <c r="D128" s="118"/>
      <c r="E128" s="118">
        <f t="shared" si="8"/>
        <v>34</v>
      </c>
      <c r="F128" s="119"/>
    </row>
    <row r="129" spans="1:6" s="109" customFormat="1" ht="27" customHeight="1">
      <c r="A129" s="562"/>
      <c r="B129" s="128" t="s">
        <v>1407</v>
      </c>
      <c r="C129" s="122">
        <v>15</v>
      </c>
      <c r="D129" s="122"/>
      <c r="E129" s="118">
        <f t="shared" si="8"/>
        <v>15</v>
      </c>
      <c r="F129" s="120"/>
    </row>
    <row r="130" spans="1:6" s="109" customFormat="1" ht="27" customHeight="1">
      <c r="A130" s="562"/>
      <c r="B130" s="128" t="s">
        <v>1408</v>
      </c>
      <c r="C130" s="122">
        <v>8</v>
      </c>
      <c r="D130" s="122"/>
      <c r="E130" s="118">
        <f t="shared" si="8"/>
        <v>8</v>
      </c>
      <c r="F130" s="120"/>
    </row>
    <row r="131" spans="1:6" s="109" customFormat="1" ht="27" customHeight="1">
      <c r="A131" s="562"/>
      <c r="B131" s="128" t="s">
        <v>1387</v>
      </c>
      <c r="C131" s="122">
        <v>8</v>
      </c>
      <c r="D131" s="122"/>
      <c r="E131" s="118">
        <f t="shared" si="8"/>
        <v>8</v>
      </c>
      <c r="F131" s="120"/>
    </row>
    <row r="132" spans="1:6" s="109" customFormat="1" ht="27" customHeight="1">
      <c r="A132" s="562"/>
      <c r="B132" s="128" t="s">
        <v>1388</v>
      </c>
      <c r="C132" s="122">
        <v>3</v>
      </c>
      <c r="D132" s="122"/>
      <c r="E132" s="118">
        <f t="shared" si="8"/>
        <v>3</v>
      </c>
      <c r="F132" s="119"/>
    </row>
    <row r="133" spans="1:6" s="109" customFormat="1" ht="30.95" customHeight="1">
      <c r="A133" s="562"/>
      <c r="B133" s="128" t="s">
        <v>258</v>
      </c>
      <c r="C133" s="122">
        <f>SUM(C134:C143)</f>
        <v>80</v>
      </c>
      <c r="D133" s="122">
        <f>SUM(D134:D143)</f>
        <v>46</v>
      </c>
      <c r="E133" s="122">
        <f>SUM(E134:E143)</f>
        <v>126</v>
      </c>
      <c r="F133" s="120"/>
    </row>
    <row r="134" spans="1:6" s="109" customFormat="1" ht="46.15" customHeight="1">
      <c r="A134" s="562"/>
      <c r="B134" s="129" t="s">
        <v>865</v>
      </c>
      <c r="C134" s="118">
        <v>10</v>
      </c>
      <c r="D134" s="118"/>
      <c r="E134" s="118">
        <f t="shared" si="8"/>
        <v>10</v>
      </c>
      <c r="F134" s="119"/>
    </row>
    <row r="135" spans="1:6" s="109" customFormat="1" ht="30.95" customHeight="1">
      <c r="A135" s="562"/>
      <c r="B135" s="129" t="s">
        <v>1409</v>
      </c>
      <c r="C135" s="118">
        <v>10</v>
      </c>
      <c r="D135" s="118"/>
      <c r="E135" s="118">
        <f t="shared" si="8"/>
        <v>10</v>
      </c>
      <c r="F135" s="119"/>
    </row>
    <row r="136" spans="1:6" s="109" customFormat="1" ht="51" customHeight="1">
      <c r="A136" s="562"/>
      <c r="B136" s="129" t="s">
        <v>1410</v>
      </c>
      <c r="C136" s="118">
        <v>20</v>
      </c>
      <c r="D136" s="118"/>
      <c r="E136" s="118">
        <f t="shared" si="8"/>
        <v>20</v>
      </c>
      <c r="F136" s="119"/>
    </row>
    <row r="137" spans="1:6" s="108" customFormat="1" ht="49.15" customHeight="1">
      <c r="A137" s="562"/>
      <c r="B137" s="128" t="s">
        <v>1411</v>
      </c>
      <c r="C137" s="118">
        <v>15</v>
      </c>
      <c r="D137" s="118"/>
      <c r="E137" s="118">
        <f t="shared" si="8"/>
        <v>15</v>
      </c>
      <c r="F137" s="131"/>
    </row>
    <row r="138" spans="1:6" s="108" customFormat="1" ht="38.25" customHeight="1">
      <c r="A138" s="562"/>
      <c r="B138" s="128" t="s">
        <v>323</v>
      </c>
      <c r="C138" s="118">
        <v>10</v>
      </c>
      <c r="D138" s="118"/>
      <c r="E138" s="118">
        <f t="shared" si="8"/>
        <v>10</v>
      </c>
      <c r="F138" s="120"/>
    </row>
    <row r="139" spans="1:6" s="108" customFormat="1" ht="38.25" customHeight="1">
      <c r="A139" s="562"/>
      <c r="B139" s="132" t="s">
        <v>1412</v>
      </c>
      <c r="C139" s="118">
        <v>10</v>
      </c>
      <c r="D139" s="118"/>
      <c r="E139" s="118">
        <f t="shared" si="8"/>
        <v>10</v>
      </c>
      <c r="F139" s="120"/>
    </row>
    <row r="140" spans="1:6" s="108" customFormat="1" ht="38.25" customHeight="1">
      <c r="A140" s="562"/>
      <c r="B140" s="128" t="s">
        <v>1413</v>
      </c>
      <c r="C140" s="118">
        <v>5</v>
      </c>
      <c r="D140" s="118"/>
      <c r="E140" s="118">
        <f t="shared" si="8"/>
        <v>5</v>
      </c>
      <c r="F140" s="120"/>
    </row>
    <row r="141" spans="1:6" s="108" customFormat="1" ht="38.25" customHeight="1">
      <c r="A141" s="562"/>
      <c r="B141" s="119" t="s">
        <v>266</v>
      </c>
      <c r="C141" s="122"/>
      <c r="D141" s="122">
        <v>19</v>
      </c>
      <c r="E141" s="122">
        <f t="shared" si="8"/>
        <v>19</v>
      </c>
      <c r="F141" s="120" t="s">
        <v>1355</v>
      </c>
    </row>
    <row r="142" spans="1:6" s="108" customFormat="1" ht="38.25" customHeight="1">
      <c r="A142" s="562"/>
      <c r="B142" s="119" t="s">
        <v>1414</v>
      </c>
      <c r="C142" s="122"/>
      <c r="D142" s="122">
        <v>7</v>
      </c>
      <c r="E142" s="122">
        <f t="shared" si="8"/>
        <v>7</v>
      </c>
      <c r="F142" s="119" t="s">
        <v>1415</v>
      </c>
    </row>
    <row r="143" spans="1:6" s="108" customFormat="1" ht="38.25" customHeight="1">
      <c r="A143" s="563"/>
      <c r="B143" s="119" t="s">
        <v>1416</v>
      </c>
      <c r="C143" s="122"/>
      <c r="D143" s="122">
        <v>20</v>
      </c>
      <c r="E143" s="122">
        <f t="shared" si="8"/>
        <v>20</v>
      </c>
      <c r="F143" s="119" t="s">
        <v>1417</v>
      </c>
    </row>
    <row r="144" spans="1:6" s="109" customFormat="1" ht="30.95" customHeight="1">
      <c r="A144" s="561" t="s">
        <v>92</v>
      </c>
      <c r="B144" s="123" t="s">
        <v>81</v>
      </c>
      <c r="C144" s="118">
        <f>C145+C146+C154</f>
        <v>165.3553</v>
      </c>
      <c r="D144" s="118">
        <f>D145+D146+D154</f>
        <v>139.86945600000001</v>
      </c>
      <c r="E144" s="118">
        <f>E145+E146+E154</f>
        <v>305.22475600000001</v>
      </c>
      <c r="F144" s="119"/>
    </row>
    <row r="145" spans="1:6" s="109" customFormat="1" ht="38.85" customHeight="1">
      <c r="A145" s="562"/>
      <c r="B145" s="119" t="s">
        <v>253</v>
      </c>
      <c r="C145" s="118">
        <v>85.015299999999996</v>
      </c>
      <c r="D145" s="118">
        <f>2.797+14.63497+7.317486</f>
        <v>24.749455999999999</v>
      </c>
      <c r="E145" s="118">
        <f>C145+D145</f>
        <v>109.76475600000001</v>
      </c>
      <c r="F145" s="119" t="s">
        <v>1418</v>
      </c>
    </row>
    <row r="146" spans="1:6" s="109" customFormat="1" ht="20.100000000000001" customHeight="1">
      <c r="A146" s="562"/>
      <c r="B146" s="119" t="s">
        <v>783</v>
      </c>
      <c r="C146" s="118">
        <f>SUM(C147:C149)</f>
        <v>55.34</v>
      </c>
      <c r="D146" s="118"/>
      <c r="E146" s="118">
        <f t="shared" ref="E146:E153" si="9">C146+D146</f>
        <v>55.34</v>
      </c>
      <c r="F146" s="119"/>
    </row>
    <row r="147" spans="1:6" s="109" customFormat="1" ht="30.95" customHeight="1">
      <c r="A147" s="562"/>
      <c r="B147" s="119" t="s">
        <v>256</v>
      </c>
      <c r="C147" s="118">
        <v>19.2</v>
      </c>
      <c r="D147" s="118"/>
      <c r="E147" s="118">
        <f t="shared" si="9"/>
        <v>19.2</v>
      </c>
      <c r="F147" s="119"/>
    </row>
    <row r="148" spans="1:6" s="109" customFormat="1" ht="30.95" customHeight="1">
      <c r="A148" s="562"/>
      <c r="B148" s="119" t="s">
        <v>1346</v>
      </c>
      <c r="C148" s="118">
        <v>7.14</v>
      </c>
      <c r="D148" s="118"/>
      <c r="E148" s="118">
        <f t="shared" si="9"/>
        <v>7.14</v>
      </c>
      <c r="F148" s="119"/>
    </row>
    <row r="149" spans="1:6" s="109" customFormat="1" ht="27" customHeight="1">
      <c r="A149" s="562"/>
      <c r="B149" s="119" t="s">
        <v>784</v>
      </c>
      <c r="C149" s="122">
        <f>SUM(C150:C153)</f>
        <v>29</v>
      </c>
      <c r="D149" s="118"/>
      <c r="E149" s="118">
        <f t="shared" si="9"/>
        <v>29</v>
      </c>
      <c r="F149" s="119"/>
    </row>
    <row r="150" spans="1:6" s="109" customFormat="1" ht="27" customHeight="1">
      <c r="A150" s="562"/>
      <c r="B150" s="120" t="s">
        <v>1419</v>
      </c>
      <c r="C150" s="122">
        <v>15</v>
      </c>
      <c r="D150" s="122"/>
      <c r="E150" s="118">
        <f t="shared" si="9"/>
        <v>15</v>
      </c>
      <c r="F150" s="119"/>
    </row>
    <row r="151" spans="1:6" s="109" customFormat="1" ht="27" customHeight="1">
      <c r="A151" s="562"/>
      <c r="B151" s="120" t="s">
        <v>1420</v>
      </c>
      <c r="C151" s="122">
        <v>3</v>
      </c>
      <c r="D151" s="122"/>
      <c r="E151" s="118">
        <f t="shared" si="9"/>
        <v>3</v>
      </c>
      <c r="F151" s="120"/>
    </row>
    <row r="152" spans="1:6" s="109" customFormat="1" ht="27" customHeight="1">
      <c r="A152" s="562"/>
      <c r="B152" s="120" t="s">
        <v>1387</v>
      </c>
      <c r="C152" s="122">
        <v>8</v>
      </c>
      <c r="D152" s="122"/>
      <c r="E152" s="118">
        <f t="shared" si="9"/>
        <v>8</v>
      </c>
      <c r="F152" s="120"/>
    </row>
    <row r="153" spans="1:6" s="109" customFormat="1" ht="27" customHeight="1">
      <c r="A153" s="562"/>
      <c r="B153" s="120" t="s">
        <v>1388</v>
      </c>
      <c r="C153" s="122">
        <v>3</v>
      </c>
      <c r="D153" s="122"/>
      <c r="E153" s="118">
        <f t="shared" si="9"/>
        <v>3</v>
      </c>
      <c r="F153" s="119"/>
    </row>
    <row r="154" spans="1:6" s="109" customFormat="1" ht="30.95" customHeight="1">
      <c r="A154" s="562"/>
      <c r="B154" s="119" t="s">
        <v>258</v>
      </c>
      <c r="C154" s="118">
        <f>SUM(C155:C159)</f>
        <v>25</v>
      </c>
      <c r="D154" s="118">
        <f>SUM(D155:D159)</f>
        <v>115.12</v>
      </c>
      <c r="E154" s="118">
        <f>SUM(E155:E159)</f>
        <v>140.12</v>
      </c>
      <c r="F154" s="119"/>
    </row>
    <row r="155" spans="1:6" s="109" customFormat="1" ht="30.95" customHeight="1">
      <c r="A155" s="562"/>
      <c r="B155" s="120" t="s">
        <v>338</v>
      </c>
      <c r="C155" s="118">
        <v>15</v>
      </c>
      <c r="D155" s="118"/>
      <c r="E155" s="118">
        <f>C155+D155</f>
        <v>15</v>
      </c>
      <c r="F155" s="119"/>
    </row>
    <row r="156" spans="1:6" s="109" customFormat="1" ht="30.95" customHeight="1">
      <c r="A156" s="562"/>
      <c r="B156" s="120" t="s">
        <v>1421</v>
      </c>
      <c r="C156" s="118">
        <v>10</v>
      </c>
      <c r="D156" s="118"/>
      <c r="E156" s="118">
        <f>C156+D156</f>
        <v>10</v>
      </c>
      <c r="F156" s="119"/>
    </row>
    <row r="157" spans="1:6" s="108" customFormat="1" ht="38.25" customHeight="1">
      <c r="A157" s="562"/>
      <c r="B157" s="120" t="s">
        <v>307</v>
      </c>
      <c r="C157" s="118"/>
      <c r="D157" s="118">
        <v>12.6</v>
      </c>
      <c r="E157" s="122">
        <f>C157+D157</f>
        <v>12.6</v>
      </c>
      <c r="F157" s="120" t="s">
        <v>1355</v>
      </c>
    </row>
    <row r="158" spans="1:6" s="108" customFormat="1" ht="38.25" customHeight="1">
      <c r="A158" s="562"/>
      <c r="B158" s="120" t="s">
        <v>1422</v>
      </c>
      <c r="C158" s="122"/>
      <c r="D158" s="122">
        <v>2.52</v>
      </c>
      <c r="E158" s="122">
        <f>C158+D158</f>
        <v>2.52</v>
      </c>
      <c r="F158" s="119"/>
    </row>
    <row r="159" spans="1:6" s="108" customFormat="1" ht="38.25" customHeight="1">
      <c r="A159" s="563"/>
      <c r="B159" s="120" t="s">
        <v>1423</v>
      </c>
      <c r="C159" s="122"/>
      <c r="D159" s="122">
        <v>100</v>
      </c>
      <c r="E159" s="122">
        <f>C159+D159</f>
        <v>100</v>
      </c>
      <c r="F159" s="119" t="s">
        <v>1424</v>
      </c>
    </row>
    <row r="160" spans="1:6" s="109" customFormat="1" ht="30.95" customHeight="1">
      <c r="A160" s="561" t="s">
        <v>93</v>
      </c>
      <c r="B160" s="93" t="s">
        <v>81</v>
      </c>
      <c r="C160" s="118">
        <f>C161+C162+C169</f>
        <v>66.262200000000007</v>
      </c>
      <c r="D160" s="118">
        <f>D161+D162+D169</f>
        <v>48.619743999999997</v>
      </c>
      <c r="E160" s="118">
        <f>E161+E162+E169</f>
        <v>114.881944</v>
      </c>
      <c r="F160" s="119"/>
    </row>
    <row r="161" spans="1:6" s="109" customFormat="1" ht="49.7" customHeight="1">
      <c r="A161" s="562"/>
      <c r="B161" s="119" t="s">
        <v>253</v>
      </c>
      <c r="C161" s="118">
        <v>47.112200000000001</v>
      </c>
      <c r="D161" s="118">
        <f>18.5811+3.859548+7.719096</f>
        <v>30.159744</v>
      </c>
      <c r="E161" s="118">
        <f>C161+D161</f>
        <v>77.271944000000005</v>
      </c>
      <c r="F161" s="119" t="s">
        <v>1425</v>
      </c>
    </row>
    <row r="162" spans="1:6" s="109" customFormat="1" ht="20.100000000000001" customHeight="1">
      <c r="A162" s="562"/>
      <c r="B162" s="119" t="s">
        <v>783</v>
      </c>
      <c r="C162" s="118">
        <f>SUM(C163:C165)</f>
        <v>19.149999999999999</v>
      </c>
      <c r="D162" s="118"/>
      <c r="E162" s="118">
        <f>C162+D162</f>
        <v>19.149999999999999</v>
      </c>
      <c r="F162" s="119"/>
    </row>
    <row r="163" spans="1:6" s="109" customFormat="1" ht="30.95" customHeight="1">
      <c r="A163" s="562"/>
      <c r="B163" s="119" t="s">
        <v>256</v>
      </c>
      <c r="C163" s="118">
        <v>2.5</v>
      </c>
      <c r="D163" s="118"/>
      <c r="E163" s="118">
        <f t="shared" ref="E163:E168" si="10">C163+D163</f>
        <v>2.5</v>
      </c>
      <c r="F163" s="119"/>
    </row>
    <row r="164" spans="1:6" s="109" customFormat="1" ht="30.95" customHeight="1">
      <c r="A164" s="562"/>
      <c r="B164" s="119" t="s">
        <v>1346</v>
      </c>
      <c r="C164" s="118">
        <v>3.65</v>
      </c>
      <c r="D164" s="118"/>
      <c r="E164" s="118">
        <f t="shared" si="10"/>
        <v>3.65</v>
      </c>
      <c r="F164" s="119"/>
    </row>
    <row r="165" spans="1:6" s="109" customFormat="1" ht="27" customHeight="1">
      <c r="A165" s="562"/>
      <c r="B165" s="119" t="s">
        <v>784</v>
      </c>
      <c r="C165" s="122">
        <f>SUM(C166:C168)</f>
        <v>13</v>
      </c>
      <c r="D165" s="118"/>
      <c r="E165" s="118">
        <f t="shared" si="10"/>
        <v>13</v>
      </c>
      <c r="F165" s="119"/>
    </row>
    <row r="166" spans="1:6" s="109" customFormat="1" ht="27" customHeight="1">
      <c r="A166" s="562"/>
      <c r="B166" s="120" t="s">
        <v>1426</v>
      </c>
      <c r="C166" s="118">
        <f>8</f>
        <v>8</v>
      </c>
      <c r="D166" s="122"/>
      <c r="E166" s="118">
        <f t="shared" si="10"/>
        <v>8</v>
      </c>
      <c r="F166" s="133"/>
    </row>
    <row r="167" spans="1:6" s="109" customFormat="1" ht="27" customHeight="1">
      <c r="A167" s="562"/>
      <c r="B167" s="120" t="s">
        <v>1427</v>
      </c>
      <c r="C167" s="118">
        <v>2</v>
      </c>
      <c r="D167" s="122"/>
      <c r="E167" s="118">
        <f t="shared" si="10"/>
        <v>2</v>
      </c>
      <c r="F167" s="120"/>
    </row>
    <row r="168" spans="1:6" s="109" customFormat="1" ht="27" customHeight="1">
      <c r="A168" s="562"/>
      <c r="B168" s="120" t="s">
        <v>1393</v>
      </c>
      <c r="C168" s="118">
        <v>3</v>
      </c>
      <c r="D168" s="122"/>
      <c r="E168" s="118">
        <f t="shared" si="10"/>
        <v>3</v>
      </c>
      <c r="F168" s="134"/>
    </row>
    <row r="169" spans="1:6" s="108" customFormat="1" ht="38.25" customHeight="1">
      <c r="A169" s="562"/>
      <c r="B169" s="119" t="s">
        <v>258</v>
      </c>
      <c r="C169" s="122">
        <f>SUM(C170:C173)</f>
        <v>0</v>
      </c>
      <c r="D169" s="122">
        <f>SUM(D170:D173)</f>
        <v>18.46</v>
      </c>
      <c r="E169" s="122">
        <f>SUM(E170:E173)</f>
        <v>18.46</v>
      </c>
      <c r="F169" s="119"/>
    </row>
    <row r="170" spans="1:6" s="108" customFormat="1" ht="38.25" customHeight="1">
      <c r="A170" s="562"/>
      <c r="B170" s="120" t="s">
        <v>841</v>
      </c>
      <c r="C170" s="135"/>
      <c r="D170" s="135">
        <v>3.5</v>
      </c>
      <c r="E170" s="122">
        <f>C170+D170</f>
        <v>3.5</v>
      </c>
      <c r="F170" s="120" t="s">
        <v>1355</v>
      </c>
    </row>
    <row r="171" spans="1:6" s="108" customFormat="1" ht="38.25" customHeight="1">
      <c r="A171" s="562"/>
      <c r="B171" s="120" t="s">
        <v>1428</v>
      </c>
      <c r="C171" s="135"/>
      <c r="D171" s="135">
        <v>7</v>
      </c>
      <c r="E171" s="122">
        <f>C171+D171</f>
        <v>7</v>
      </c>
      <c r="F171" s="119"/>
    </row>
    <row r="172" spans="1:6" s="108" customFormat="1" ht="38.25" customHeight="1">
      <c r="A172" s="562"/>
      <c r="B172" s="120" t="s">
        <v>1429</v>
      </c>
      <c r="C172" s="122"/>
      <c r="D172" s="122">
        <v>1.96</v>
      </c>
      <c r="E172" s="122">
        <f>C172+D172</f>
        <v>1.96</v>
      </c>
      <c r="F172" s="119"/>
    </row>
    <row r="173" spans="1:6" s="108" customFormat="1" ht="38.25" customHeight="1">
      <c r="A173" s="563"/>
      <c r="B173" s="119" t="s">
        <v>1430</v>
      </c>
      <c r="C173" s="122"/>
      <c r="D173" s="122">
        <v>6</v>
      </c>
      <c r="E173" s="122">
        <f>C173+D173</f>
        <v>6</v>
      </c>
      <c r="F173" s="119"/>
    </row>
    <row r="174" spans="1:6" s="109" customFormat="1" ht="30.6" customHeight="1">
      <c r="A174" s="561" t="s">
        <v>94</v>
      </c>
      <c r="B174" s="93" t="s">
        <v>81</v>
      </c>
      <c r="C174" s="118">
        <f>C175+C176+C181</f>
        <v>65.286600000000007</v>
      </c>
      <c r="D174" s="118">
        <f>D175+D176+D181</f>
        <v>29.223462000000001</v>
      </c>
      <c r="E174" s="118">
        <f>E175+E176+E181</f>
        <v>94.510062000000005</v>
      </c>
      <c r="F174" s="119" t="s">
        <v>1344</v>
      </c>
    </row>
    <row r="175" spans="1:6" s="109" customFormat="1" ht="48.2" customHeight="1">
      <c r="A175" s="562"/>
      <c r="B175" s="119" t="s">
        <v>253</v>
      </c>
      <c r="C175" s="118">
        <v>49.156599999999997</v>
      </c>
      <c r="D175" s="118">
        <f>10.0547+9.512508+4.756254</f>
        <v>24.323461999999999</v>
      </c>
      <c r="E175" s="118">
        <f t="shared" ref="E175:E180" si="11">C175+D175</f>
        <v>73.480062000000004</v>
      </c>
      <c r="F175" s="119" t="s">
        <v>1431</v>
      </c>
    </row>
    <row r="176" spans="1:6" s="109" customFormat="1" ht="20.100000000000001" customHeight="1">
      <c r="A176" s="562"/>
      <c r="B176" s="119" t="s">
        <v>783</v>
      </c>
      <c r="C176" s="118">
        <f>SUM(C177:C179)</f>
        <v>16.13</v>
      </c>
      <c r="D176" s="118"/>
      <c r="E176" s="118">
        <f t="shared" si="11"/>
        <v>16.13</v>
      </c>
      <c r="F176" s="119"/>
    </row>
    <row r="177" spans="1:6" s="109" customFormat="1" ht="30.95" customHeight="1">
      <c r="A177" s="562"/>
      <c r="B177" s="119" t="s">
        <v>256</v>
      </c>
      <c r="C177" s="118">
        <v>4</v>
      </c>
      <c r="D177" s="118"/>
      <c r="E177" s="118">
        <f t="shared" si="11"/>
        <v>4</v>
      </c>
      <c r="F177" s="119"/>
    </row>
    <row r="178" spans="1:6" s="109" customFormat="1" ht="30.95" customHeight="1">
      <c r="A178" s="562"/>
      <c r="B178" s="119" t="s">
        <v>1346</v>
      </c>
      <c r="C178" s="118">
        <v>4.13</v>
      </c>
      <c r="D178" s="118"/>
      <c r="E178" s="118">
        <f t="shared" si="11"/>
        <v>4.13</v>
      </c>
      <c r="F178" s="119"/>
    </row>
    <row r="179" spans="1:6" s="109" customFormat="1" ht="27" customHeight="1">
      <c r="A179" s="562"/>
      <c r="B179" s="119" t="s">
        <v>784</v>
      </c>
      <c r="C179" s="122">
        <f>C180</f>
        <v>8</v>
      </c>
      <c r="D179" s="122"/>
      <c r="E179" s="118">
        <f t="shared" si="11"/>
        <v>8</v>
      </c>
      <c r="F179" s="119"/>
    </row>
    <row r="180" spans="1:6" s="109" customFormat="1" ht="36" customHeight="1">
      <c r="A180" s="562"/>
      <c r="B180" s="120" t="s">
        <v>1432</v>
      </c>
      <c r="C180" s="122">
        <v>8</v>
      </c>
      <c r="D180" s="122"/>
      <c r="E180" s="118">
        <f t="shared" si="11"/>
        <v>8</v>
      </c>
      <c r="F180" s="119"/>
    </row>
    <row r="181" spans="1:6" s="108" customFormat="1" ht="38.25" customHeight="1">
      <c r="A181" s="562"/>
      <c r="B181" s="119" t="s">
        <v>258</v>
      </c>
      <c r="C181" s="122">
        <f>C182</f>
        <v>0</v>
      </c>
      <c r="D181" s="122">
        <f>D182</f>
        <v>4.9000000000000004</v>
      </c>
      <c r="E181" s="122">
        <f>E182</f>
        <v>4.9000000000000004</v>
      </c>
      <c r="F181" s="119"/>
    </row>
    <row r="182" spans="1:6" s="108" customFormat="1" ht="38.25" customHeight="1">
      <c r="A182" s="563"/>
      <c r="B182" s="119" t="s">
        <v>841</v>
      </c>
      <c r="C182" s="122"/>
      <c r="D182" s="135">
        <v>4.9000000000000004</v>
      </c>
      <c r="E182" s="122">
        <f>C182+D182</f>
        <v>4.9000000000000004</v>
      </c>
      <c r="F182" s="120" t="s">
        <v>1355</v>
      </c>
    </row>
    <row r="183" spans="1:6" s="109" customFormat="1" ht="31.15" customHeight="1">
      <c r="A183" s="561" t="s">
        <v>95</v>
      </c>
      <c r="B183" s="93" t="s">
        <v>81</v>
      </c>
      <c r="C183" s="118">
        <f>C184+C185+C193</f>
        <v>107.77630000000001</v>
      </c>
      <c r="D183" s="118">
        <f>D184+D185+D193</f>
        <v>42.773263999999998</v>
      </c>
      <c r="E183" s="118">
        <f>E184+E185+E193</f>
        <v>150.549564</v>
      </c>
      <c r="F183" s="119" t="s">
        <v>1344</v>
      </c>
    </row>
    <row r="184" spans="1:6" s="109" customFormat="1" ht="46.15" customHeight="1">
      <c r="A184" s="562"/>
      <c r="B184" s="119" t="s">
        <v>253</v>
      </c>
      <c r="C184" s="122">
        <v>75.726299999999995</v>
      </c>
      <c r="D184" s="118">
        <f>6.9323+13.62731+6.813654</f>
        <v>27.373263999999999</v>
      </c>
      <c r="E184" s="118">
        <f>C184+D184</f>
        <v>103.099564</v>
      </c>
      <c r="F184" s="119" t="s">
        <v>1433</v>
      </c>
    </row>
    <row r="185" spans="1:6" s="109" customFormat="1" ht="20.100000000000001" customHeight="1">
      <c r="A185" s="562"/>
      <c r="B185" s="119" t="s">
        <v>783</v>
      </c>
      <c r="C185" s="122">
        <f>SUM(C186:C188)</f>
        <v>32.049999999999997</v>
      </c>
      <c r="D185" s="122"/>
      <c r="E185" s="122">
        <f>C185+D185</f>
        <v>32.049999999999997</v>
      </c>
      <c r="F185" s="119"/>
    </row>
    <row r="186" spans="1:6" s="109" customFormat="1" ht="30.95" customHeight="1">
      <c r="A186" s="562"/>
      <c r="B186" s="119" t="s">
        <v>256</v>
      </c>
      <c r="C186" s="118">
        <v>8.5</v>
      </c>
      <c r="D186" s="118"/>
      <c r="E186" s="122">
        <f t="shared" ref="E186:E192" si="12">C186+D186</f>
        <v>8.5</v>
      </c>
      <c r="F186" s="119"/>
    </row>
    <row r="187" spans="1:6" s="109" customFormat="1" ht="30.95" customHeight="1">
      <c r="A187" s="562"/>
      <c r="B187" s="119" t="s">
        <v>1346</v>
      </c>
      <c r="C187" s="118">
        <v>6.55</v>
      </c>
      <c r="D187" s="118"/>
      <c r="E187" s="122">
        <f t="shared" si="12"/>
        <v>6.55</v>
      </c>
      <c r="F187" s="119"/>
    </row>
    <row r="188" spans="1:6" s="109" customFormat="1" ht="27" customHeight="1">
      <c r="A188" s="562"/>
      <c r="B188" s="119" t="s">
        <v>784</v>
      </c>
      <c r="C188" s="122">
        <f>SUM(C189:C192)</f>
        <v>17</v>
      </c>
      <c r="D188" s="122"/>
      <c r="E188" s="122">
        <f t="shared" si="12"/>
        <v>17</v>
      </c>
      <c r="F188" s="119"/>
    </row>
    <row r="189" spans="1:6" s="109" customFormat="1" ht="24" customHeight="1">
      <c r="A189" s="562"/>
      <c r="B189" s="120" t="s">
        <v>1434</v>
      </c>
      <c r="C189" s="122">
        <v>6</v>
      </c>
      <c r="D189" s="122"/>
      <c r="E189" s="122">
        <f t="shared" si="12"/>
        <v>6</v>
      </c>
      <c r="F189" s="119"/>
    </row>
    <row r="190" spans="1:6" s="108" customFormat="1" ht="24" customHeight="1">
      <c r="A190" s="562"/>
      <c r="B190" s="134" t="s">
        <v>1435</v>
      </c>
      <c r="C190" s="122">
        <v>4</v>
      </c>
      <c r="D190" s="122"/>
      <c r="E190" s="122">
        <f t="shared" si="12"/>
        <v>4</v>
      </c>
      <c r="F190" s="134"/>
    </row>
    <row r="191" spans="1:6" s="108" customFormat="1" ht="26.1" customHeight="1">
      <c r="A191" s="562"/>
      <c r="B191" s="136" t="s">
        <v>1436</v>
      </c>
      <c r="C191" s="122">
        <v>5</v>
      </c>
      <c r="D191" s="122"/>
      <c r="E191" s="122">
        <f t="shared" si="12"/>
        <v>5</v>
      </c>
      <c r="F191" s="136"/>
    </row>
    <row r="192" spans="1:6" s="108" customFormat="1" ht="26.1" customHeight="1">
      <c r="A192" s="562"/>
      <c r="B192" s="136" t="s">
        <v>1437</v>
      </c>
      <c r="C192" s="122">
        <v>2</v>
      </c>
      <c r="D192" s="122"/>
      <c r="E192" s="122">
        <f t="shared" si="12"/>
        <v>2</v>
      </c>
      <c r="F192" s="136"/>
    </row>
    <row r="193" spans="1:6" s="108" customFormat="1" ht="38.25" customHeight="1">
      <c r="A193" s="562"/>
      <c r="B193" s="119" t="s">
        <v>258</v>
      </c>
      <c r="C193" s="122">
        <f>SUM(C194:C195)</f>
        <v>0</v>
      </c>
      <c r="D193" s="122">
        <f>SUM(D194:D195)</f>
        <v>15.4</v>
      </c>
      <c r="E193" s="122">
        <f>SUM(E194:E195)</f>
        <v>15.4</v>
      </c>
      <c r="F193" s="119"/>
    </row>
    <row r="194" spans="1:6" s="108" customFormat="1" ht="38.25" customHeight="1">
      <c r="A194" s="562"/>
      <c r="B194" s="120" t="s">
        <v>841</v>
      </c>
      <c r="C194" s="135"/>
      <c r="D194" s="135">
        <v>15.3</v>
      </c>
      <c r="E194" s="118">
        <f>C194+D194</f>
        <v>15.3</v>
      </c>
      <c r="F194" s="120" t="s">
        <v>1355</v>
      </c>
    </row>
    <row r="195" spans="1:6" s="108" customFormat="1" ht="38.25" customHeight="1">
      <c r="A195" s="563"/>
      <c r="B195" s="120" t="s">
        <v>1438</v>
      </c>
      <c r="C195" s="118"/>
      <c r="D195" s="135">
        <v>0.1</v>
      </c>
      <c r="E195" s="118">
        <f>C195+D195</f>
        <v>0.1</v>
      </c>
      <c r="F195" s="120"/>
    </row>
    <row r="196" spans="1:6" s="109" customFormat="1" ht="30.95" customHeight="1">
      <c r="A196" s="561" t="s">
        <v>96</v>
      </c>
      <c r="B196" s="127" t="s">
        <v>81</v>
      </c>
      <c r="C196" s="118">
        <f>C197+C198+C202</f>
        <v>2574.1174999999998</v>
      </c>
      <c r="D196" s="118">
        <f>D197+D198+D202</f>
        <v>-2479.110228</v>
      </c>
      <c r="E196" s="118">
        <f>E197+E198+E202</f>
        <v>95.007272</v>
      </c>
      <c r="F196" s="119" t="s">
        <v>1344</v>
      </c>
    </row>
    <row r="197" spans="1:6" s="109" customFormat="1" ht="38.85" customHeight="1">
      <c r="A197" s="562"/>
      <c r="B197" s="129" t="s">
        <v>253</v>
      </c>
      <c r="C197" s="118">
        <v>51.6175</v>
      </c>
      <c r="D197" s="118">
        <f>0.4384+9.634248+4.817124</f>
        <v>14.889772000000001</v>
      </c>
      <c r="E197" s="118">
        <f>C197+D197</f>
        <v>66.507272</v>
      </c>
      <c r="F197" s="119" t="s">
        <v>1439</v>
      </c>
    </row>
    <row r="198" spans="1:6" s="109" customFormat="1" ht="20.100000000000001" customHeight="1">
      <c r="A198" s="562"/>
      <c r="B198" s="129" t="s">
        <v>783</v>
      </c>
      <c r="C198" s="118">
        <f>SUM(C199:C200)</f>
        <v>22.5</v>
      </c>
      <c r="D198" s="118"/>
      <c r="E198" s="118">
        <f>C198+D198</f>
        <v>22.5</v>
      </c>
      <c r="F198" s="119"/>
    </row>
    <row r="199" spans="1:6" s="109" customFormat="1" ht="30.95" customHeight="1">
      <c r="A199" s="562"/>
      <c r="B199" s="129" t="s">
        <v>256</v>
      </c>
      <c r="C199" s="118">
        <v>4.5</v>
      </c>
      <c r="D199" s="118"/>
      <c r="E199" s="118">
        <f>C199+D199</f>
        <v>4.5</v>
      </c>
      <c r="F199" s="119"/>
    </row>
    <row r="200" spans="1:6" s="109" customFormat="1" ht="30.95" customHeight="1">
      <c r="A200" s="562"/>
      <c r="B200" s="129" t="s">
        <v>354</v>
      </c>
      <c r="C200" s="122">
        <f>C201</f>
        <v>18</v>
      </c>
      <c r="D200" s="122"/>
      <c r="E200" s="118">
        <f>C200+D200</f>
        <v>18</v>
      </c>
      <c r="F200" s="119"/>
    </row>
    <row r="201" spans="1:6" s="109" customFormat="1" ht="27" customHeight="1">
      <c r="A201" s="562"/>
      <c r="B201" s="128" t="s">
        <v>1440</v>
      </c>
      <c r="C201" s="122">
        <f>3+15</f>
        <v>18</v>
      </c>
      <c r="D201" s="122"/>
      <c r="E201" s="118">
        <f>C201+D201</f>
        <v>18</v>
      </c>
      <c r="F201" s="119"/>
    </row>
    <row r="202" spans="1:6" s="109" customFormat="1" ht="27" customHeight="1">
      <c r="A202" s="562"/>
      <c r="B202" s="128" t="s">
        <v>258</v>
      </c>
      <c r="C202" s="122">
        <f>SUM(C203:C204)</f>
        <v>2500</v>
      </c>
      <c r="D202" s="122">
        <f>SUM(D203:D204)</f>
        <v>-2494</v>
      </c>
      <c r="E202" s="122">
        <f>SUM(E203:E204)</f>
        <v>6</v>
      </c>
      <c r="F202" s="119"/>
    </row>
    <row r="203" spans="1:6" s="108" customFormat="1" ht="38.25" customHeight="1">
      <c r="A203" s="562"/>
      <c r="B203" s="128" t="s">
        <v>1441</v>
      </c>
      <c r="C203" s="118">
        <v>2500</v>
      </c>
      <c r="D203" s="118">
        <v>-2500</v>
      </c>
      <c r="E203" s="122">
        <f>C203+D203</f>
        <v>0</v>
      </c>
      <c r="F203" s="119" t="s">
        <v>1442</v>
      </c>
    </row>
    <row r="204" spans="1:6" s="108" customFormat="1" ht="38.25" customHeight="1">
      <c r="A204" s="563"/>
      <c r="B204" s="119" t="s">
        <v>1443</v>
      </c>
      <c r="C204" s="122"/>
      <c r="D204" s="122">
        <v>6</v>
      </c>
      <c r="E204" s="122">
        <f>C204+D204</f>
        <v>6</v>
      </c>
      <c r="F204" s="119"/>
    </row>
    <row r="205" spans="1:6" s="109" customFormat="1" ht="30.95" customHeight="1">
      <c r="A205" s="561" t="s">
        <v>98</v>
      </c>
      <c r="B205" s="127" t="s">
        <v>81</v>
      </c>
      <c r="C205" s="118">
        <f>C206+C207</f>
        <v>36.061100000000003</v>
      </c>
      <c r="D205" s="118">
        <f>D206+D207+D214</f>
        <v>5.7057180000000001</v>
      </c>
      <c r="E205" s="118">
        <f>E206+E207+E214</f>
        <v>41.766818000000001</v>
      </c>
      <c r="F205" s="119" t="s">
        <v>1344</v>
      </c>
    </row>
    <row r="206" spans="1:6" s="109" customFormat="1" ht="48.2" customHeight="1">
      <c r="A206" s="562"/>
      <c r="B206" s="129" t="s">
        <v>253</v>
      </c>
      <c r="C206" s="118">
        <v>20.0411</v>
      </c>
      <c r="D206" s="118">
        <f>-0.2281+3.820488+1.910244-2.596914</f>
        <v>2.9057179999999998</v>
      </c>
      <c r="E206" s="118">
        <f>C206+D206</f>
        <v>22.946818</v>
      </c>
      <c r="F206" s="119" t="s">
        <v>1444</v>
      </c>
    </row>
    <row r="207" spans="1:6" s="109" customFormat="1" ht="38.1" customHeight="1">
      <c r="A207" s="562"/>
      <c r="B207" s="129" t="s">
        <v>783</v>
      </c>
      <c r="C207" s="118">
        <f>SUM(C208:C210)</f>
        <v>16.02</v>
      </c>
      <c r="D207" s="118"/>
      <c r="E207" s="118">
        <f>C207+D207</f>
        <v>16.02</v>
      </c>
      <c r="F207" s="119"/>
    </row>
    <row r="208" spans="1:6" s="109" customFormat="1" ht="30.95" customHeight="1">
      <c r="A208" s="562"/>
      <c r="B208" s="129" t="s">
        <v>256</v>
      </c>
      <c r="C208" s="118">
        <v>2</v>
      </c>
      <c r="D208" s="118"/>
      <c r="E208" s="118">
        <f t="shared" ref="E208:E213" si="13">C208+D208</f>
        <v>2</v>
      </c>
      <c r="F208" s="119"/>
    </row>
    <row r="209" spans="1:6" s="109" customFormat="1" ht="30.95" customHeight="1">
      <c r="A209" s="562"/>
      <c r="B209" s="129" t="s">
        <v>1346</v>
      </c>
      <c r="C209" s="118">
        <v>2.02</v>
      </c>
      <c r="D209" s="118"/>
      <c r="E209" s="118">
        <f t="shared" si="13"/>
        <v>2.02</v>
      </c>
      <c r="F209" s="119"/>
    </row>
    <row r="210" spans="1:6" s="109" customFormat="1" ht="27" customHeight="1">
      <c r="A210" s="562"/>
      <c r="B210" s="129" t="s">
        <v>784</v>
      </c>
      <c r="C210" s="122">
        <f>C211+C212+C213</f>
        <v>12</v>
      </c>
      <c r="D210" s="122"/>
      <c r="E210" s="118">
        <f t="shared" si="13"/>
        <v>12</v>
      </c>
      <c r="F210" s="119"/>
    </row>
    <row r="211" spans="1:6" s="109" customFormat="1" ht="27" customHeight="1">
      <c r="A211" s="562"/>
      <c r="B211" s="128" t="s">
        <v>1445</v>
      </c>
      <c r="C211" s="122">
        <v>5</v>
      </c>
      <c r="D211" s="122"/>
      <c r="E211" s="118">
        <f t="shared" si="13"/>
        <v>5</v>
      </c>
      <c r="F211" s="120"/>
    </row>
    <row r="212" spans="1:6" s="108" customFormat="1" ht="38.25" customHeight="1">
      <c r="A212" s="562"/>
      <c r="B212" s="137" t="s">
        <v>1446</v>
      </c>
      <c r="C212" s="122">
        <f>2+1</f>
        <v>3</v>
      </c>
      <c r="D212" s="122"/>
      <c r="E212" s="118">
        <f t="shared" si="13"/>
        <v>3</v>
      </c>
      <c r="F212" s="120"/>
    </row>
    <row r="213" spans="1:6" s="108" customFormat="1" ht="38.25" customHeight="1">
      <c r="A213" s="562"/>
      <c r="B213" s="137" t="s">
        <v>1447</v>
      </c>
      <c r="C213" s="122">
        <f>1+3</f>
        <v>4</v>
      </c>
      <c r="D213" s="122"/>
      <c r="E213" s="118">
        <f t="shared" si="13"/>
        <v>4</v>
      </c>
      <c r="F213" s="120"/>
    </row>
    <row r="214" spans="1:6" s="108" customFormat="1" ht="38.25" customHeight="1">
      <c r="A214" s="562"/>
      <c r="B214" s="119" t="s">
        <v>258</v>
      </c>
      <c r="C214" s="122">
        <f>SUM(C215:C215)</f>
        <v>0</v>
      </c>
      <c r="D214" s="122">
        <f>SUM(D215:D215)</f>
        <v>2.8</v>
      </c>
      <c r="E214" s="122">
        <f>SUM(E215:E215)</f>
        <v>2.8</v>
      </c>
      <c r="F214" s="119"/>
    </row>
    <row r="215" spans="1:6" s="108" customFormat="1" ht="38.25" customHeight="1">
      <c r="A215" s="563"/>
      <c r="B215" s="138" t="s">
        <v>841</v>
      </c>
      <c r="C215" s="135"/>
      <c r="D215" s="135">
        <v>2.8</v>
      </c>
      <c r="E215" s="118">
        <f>C215+D215</f>
        <v>2.8</v>
      </c>
      <c r="F215" s="120" t="s">
        <v>1355</v>
      </c>
    </row>
    <row r="216" spans="1:6" s="109" customFormat="1" ht="30.95" customHeight="1">
      <c r="A216" s="561" t="s">
        <v>99</v>
      </c>
      <c r="B216" s="127" t="s">
        <v>81</v>
      </c>
      <c r="C216" s="118">
        <f>C217+C218+C224</f>
        <v>98.868099999999998</v>
      </c>
      <c r="D216" s="118">
        <f>D217+D218+D224</f>
        <v>21.848424000000001</v>
      </c>
      <c r="E216" s="118">
        <f>E217+E218+E224</f>
        <v>120.71652400000001</v>
      </c>
      <c r="F216" s="119" t="s">
        <v>1344</v>
      </c>
    </row>
    <row r="217" spans="1:6" s="109" customFormat="1" ht="38.85" customHeight="1">
      <c r="A217" s="562"/>
      <c r="B217" s="129" t="s">
        <v>253</v>
      </c>
      <c r="C217" s="118">
        <v>73.7881</v>
      </c>
      <c r="D217" s="118">
        <f>0.57834+10.18355+5.091774-0.00524</f>
        <v>15.848424</v>
      </c>
      <c r="E217" s="118">
        <f t="shared" ref="E217:E223" si="14">C217+D217</f>
        <v>89.636523999999994</v>
      </c>
      <c r="F217" s="119" t="s">
        <v>1448</v>
      </c>
    </row>
    <row r="218" spans="1:6" s="109" customFormat="1" ht="20.100000000000001" customHeight="1">
      <c r="A218" s="562"/>
      <c r="B218" s="129" t="s">
        <v>783</v>
      </c>
      <c r="C218" s="118">
        <f>SUM(C219:C221)</f>
        <v>16.23</v>
      </c>
      <c r="D218" s="118"/>
      <c r="E218" s="118">
        <f t="shared" si="14"/>
        <v>16.23</v>
      </c>
      <c r="F218" s="119"/>
    </row>
    <row r="219" spans="1:6" s="109" customFormat="1" ht="30.95" customHeight="1">
      <c r="A219" s="562"/>
      <c r="B219" s="129" t="s">
        <v>256</v>
      </c>
      <c r="C219" s="118">
        <v>3</v>
      </c>
      <c r="D219" s="118"/>
      <c r="E219" s="118">
        <f t="shared" si="14"/>
        <v>3</v>
      </c>
      <c r="F219" s="119"/>
    </row>
    <row r="220" spans="1:6" s="109" customFormat="1" ht="30.95" customHeight="1">
      <c r="A220" s="562"/>
      <c r="B220" s="129" t="s">
        <v>1346</v>
      </c>
      <c r="C220" s="118">
        <v>4.2300000000000004</v>
      </c>
      <c r="D220" s="118"/>
      <c r="E220" s="118">
        <f t="shared" si="14"/>
        <v>4.2300000000000004</v>
      </c>
      <c r="F220" s="119"/>
    </row>
    <row r="221" spans="1:6" s="109" customFormat="1" ht="27" customHeight="1">
      <c r="A221" s="562"/>
      <c r="B221" s="129" t="s">
        <v>784</v>
      </c>
      <c r="C221" s="122">
        <f>SUM(C222:C223)</f>
        <v>9</v>
      </c>
      <c r="D221" s="122"/>
      <c r="E221" s="118">
        <f t="shared" si="14"/>
        <v>9</v>
      </c>
      <c r="F221" s="119"/>
    </row>
    <row r="222" spans="1:6" s="109" customFormat="1" ht="27" customHeight="1">
      <c r="A222" s="562"/>
      <c r="B222" s="128" t="s">
        <v>1449</v>
      </c>
      <c r="C222" s="122">
        <f>1+4</f>
        <v>5</v>
      </c>
      <c r="D222" s="122"/>
      <c r="E222" s="118">
        <f t="shared" si="14"/>
        <v>5</v>
      </c>
      <c r="F222" s="120"/>
    </row>
    <row r="223" spans="1:6" s="108" customFormat="1" ht="38.25" customHeight="1">
      <c r="A223" s="562"/>
      <c r="B223" s="128" t="s">
        <v>1450</v>
      </c>
      <c r="C223" s="122">
        <v>4</v>
      </c>
      <c r="D223" s="122"/>
      <c r="E223" s="118">
        <f t="shared" si="14"/>
        <v>4</v>
      </c>
      <c r="F223" s="120"/>
    </row>
    <row r="224" spans="1:6" s="108" customFormat="1" ht="33" customHeight="1">
      <c r="A224" s="562"/>
      <c r="B224" s="128" t="s">
        <v>258</v>
      </c>
      <c r="C224" s="122">
        <f>SUM(C225:C229)</f>
        <v>8.85</v>
      </c>
      <c r="D224" s="122">
        <f>SUM(D225:D229)</f>
        <v>6</v>
      </c>
      <c r="E224" s="122">
        <f>SUM(E225:E229)</f>
        <v>14.85</v>
      </c>
      <c r="F224" s="120"/>
    </row>
    <row r="225" spans="1:6" s="108" customFormat="1" ht="38.25" customHeight="1">
      <c r="A225" s="562"/>
      <c r="B225" s="128" t="s">
        <v>906</v>
      </c>
      <c r="C225" s="118">
        <v>4</v>
      </c>
      <c r="D225" s="118"/>
      <c r="E225" s="118">
        <f>C225+D225</f>
        <v>4</v>
      </c>
      <c r="F225" s="120"/>
    </row>
    <row r="226" spans="1:6" s="108" customFormat="1" ht="36" customHeight="1">
      <c r="A226" s="562"/>
      <c r="B226" s="128" t="s">
        <v>1451</v>
      </c>
      <c r="C226" s="122">
        <v>2.93</v>
      </c>
      <c r="D226" s="122"/>
      <c r="E226" s="118">
        <f>C226+D226</f>
        <v>2.93</v>
      </c>
      <c r="F226" s="72"/>
    </row>
    <row r="227" spans="1:6" s="108" customFormat="1" ht="31.9" customHeight="1">
      <c r="A227" s="562"/>
      <c r="B227" s="128" t="s">
        <v>1452</v>
      </c>
      <c r="C227" s="122">
        <v>1.92</v>
      </c>
      <c r="D227" s="122"/>
      <c r="E227" s="118">
        <f>C227+D227</f>
        <v>1.92</v>
      </c>
      <c r="F227" s="139"/>
    </row>
    <row r="228" spans="1:6" s="108" customFormat="1" ht="38.25" customHeight="1">
      <c r="A228" s="562"/>
      <c r="B228" s="120" t="s">
        <v>1453</v>
      </c>
      <c r="C228" s="122"/>
      <c r="D228" s="122">
        <v>5</v>
      </c>
      <c r="E228" s="118">
        <f>C228+D228</f>
        <v>5</v>
      </c>
      <c r="F228" s="119"/>
    </row>
    <row r="229" spans="1:6" s="108" customFormat="1" ht="38.25" customHeight="1">
      <c r="A229" s="563"/>
      <c r="B229" s="120" t="s">
        <v>1454</v>
      </c>
      <c r="C229" s="122"/>
      <c r="D229" s="122">
        <v>1</v>
      </c>
      <c r="E229" s="118">
        <f>C229+D229</f>
        <v>1</v>
      </c>
      <c r="F229" s="119"/>
    </row>
    <row r="230" spans="1:6" s="109" customFormat="1" ht="30.95" customHeight="1">
      <c r="A230" s="567" t="s">
        <v>100</v>
      </c>
      <c r="B230" s="89" t="s">
        <v>81</v>
      </c>
      <c r="C230" s="140">
        <f>C231+C232+C238</f>
        <v>102.79940000000001</v>
      </c>
      <c r="D230" s="140">
        <f>D231+D232+D238</f>
        <v>91.036276000000001</v>
      </c>
      <c r="E230" s="140">
        <f>E231+E232+E238</f>
        <v>193.83567600000001</v>
      </c>
      <c r="F230" s="141" t="s">
        <v>1344</v>
      </c>
    </row>
    <row r="231" spans="1:6" s="109" customFormat="1" ht="40.15" customHeight="1">
      <c r="A231" s="568"/>
      <c r="B231" s="104" t="s">
        <v>253</v>
      </c>
      <c r="C231" s="140">
        <v>78.3994</v>
      </c>
      <c r="D231" s="118">
        <f>33.32157+14.809848+7.404924-0.000066</f>
        <v>55.536276000000001</v>
      </c>
      <c r="E231" s="118">
        <f t="shared" ref="E231:E237" si="15">C231+D231</f>
        <v>133.935676</v>
      </c>
      <c r="F231" s="119" t="s">
        <v>1455</v>
      </c>
    </row>
    <row r="232" spans="1:6" s="109" customFormat="1" ht="20.100000000000001" customHeight="1">
      <c r="A232" s="568"/>
      <c r="B232" s="104" t="s">
        <v>783</v>
      </c>
      <c r="C232" s="140">
        <v>24.4</v>
      </c>
      <c r="D232" s="140"/>
      <c r="E232" s="140">
        <f t="shared" si="15"/>
        <v>24.4</v>
      </c>
      <c r="F232" s="141"/>
    </row>
    <row r="233" spans="1:6" s="109" customFormat="1" ht="30.95" customHeight="1">
      <c r="A233" s="568"/>
      <c r="B233" s="141" t="s">
        <v>256</v>
      </c>
      <c r="C233" s="140">
        <v>7.5</v>
      </c>
      <c r="D233" s="140"/>
      <c r="E233" s="140">
        <f t="shared" si="15"/>
        <v>7.5</v>
      </c>
      <c r="F233" s="141"/>
    </row>
    <row r="234" spans="1:6" s="109" customFormat="1" ht="30.95" customHeight="1">
      <c r="A234" s="568"/>
      <c r="B234" s="141" t="s">
        <v>1346</v>
      </c>
      <c r="C234" s="140">
        <v>6.9</v>
      </c>
      <c r="D234" s="140"/>
      <c r="E234" s="140">
        <f t="shared" si="15"/>
        <v>6.9</v>
      </c>
      <c r="F234" s="141"/>
    </row>
    <row r="235" spans="1:6" s="109" customFormat="1" ht="27" customHeight="1">
      <c r="A235" s="568"/>
      <c r="B235" s="141" t="s">
        <v>784</v>
      </c>
      <c r="C235" s="116">
        <v>10</v>
      </c>
      <c r="D235" s="116"/>
      <c r="E235" s="140">
        <f t="shared" si="15"/>
        <v>10</v>
      </c>
      <c r="F235" s="141"/>
    </row>
    <row r="236" spans="1:6" s="109" customFormat="1" ht="27" customHeight="1">
      <c r="A236" s="568"/>
      <c r="B236" s="141" t="s">
        <v>1456</v>
      </c>
      <c r="C236" s="116">
        <v>5</v>
      </c>
      <c r="D236" s="116"/>
      <c r="E236" s="140">
        <f t="shared" si="15"/>
        <v>5</v>
      </c>
      <c r="F236" s="141"/>
    </row>
    <row r="237" spans="1:6" s="109" customFormat="1" ht="27" customHeight="1">
      <c r="A237" s="568"/>
      <c r="B237" s="141" t="s">
        <v>1457</v>
      </c>
      <c r="C237" s="116">
        <v>5</v>
      </c>
      <c r="D237" s="116"/>
      <c r="E237" s="140">
        <f t="shared" si="15"/>
        <v>5</v>
      </c>
      <c r="F237" s="141"/>
    </row>
    <row r="238" spans="1:6" s="108" customFormat="1" ht="38.25" customHeight="1">
      <c r="A238" s="568"/>
      <c r="B238" s="119" t="s">
        <v>258</v>
      </c>
      <c r="C238" s="122">
        <f>SUM(C239:C242)</f>
        <v>0</v>
      </c>
      <c r="D238" s="122">
        <f>SUM(D239:D242)</f>
        <v>35.5</v>
      </c>
      <c r="E238" s="122">
        <f>SUM(E239:E242)</f>
        <v>35.5</v>
      </c>
      <c r="F238" s="119"/>
    </row>
    <row r="239" spans="1:6" s="108" customFormat="1" ht="38.25" customHeight="1">
      <c r="A239" s="568"/>
      <c r="B239" s="119" t="s">
        <v>841</v>
      </c>
      <c r="C239" s="122"/>
      <c r="D239" s="122">
        <v>10.5</v>
      </c>
      <c r="E239" s="122">
        <f>C239+D239</f>
        <v>10.5</v>
      </c>
      <c r="F239" s="120" t="s">
        <v>1355</v>
      </c>
    </row>
    <row r="240" spans="1:6" s="108" customFormat="1" ht="38.25" customHeight="1">
      <c r="A240" s="568"/>
      <c r="B240" s="119" t="s">
        <v>1458</v>
      </c>
      <c r="C240" s="122"/>
      <c r="D240" s="122">
        <v>10</v>
      </c>
      <c r="E240" s="122">
        <f>C240+D240</f>
        <v>10</v>
      </c>
      <c r="F240" s="119"/>
    </row>
    <row r="241" spans="1:6" s="108" customFormat="1" ht="38.25" customHeight="1">
      <c r="A241" s="568"/>
      <c r="B241" s="119" t="s">
        <v>1459</v>
      </c>
      <c r="C241" s="122"/>
      <c r="D241" s="122">
        <v>8</v>
      </c>
      <c r="E241" s="122">
        <f>C241+D241</f>
        <v>8</v>
      </c>
      <c r="F241" s="119"/>
    </row>
    <row r="242" spans="1:6" s="108" customFormat="1" ht="38.25" customHeight="1">
      <c r="A242" s="569"/>
      <c r="B242" s="119" t="s">
        <v>1460</v>
      </c>
      <c r="C242" s="122"/>
      <c r="D242" s="122">
        <v>7</v>
      </c>
      <c r="E242" s="122">
        <f>C242+D242</f>
        <v>7</v>
      </c>
      <c r="F242" s="119"/>
    </row>
    <row r="243" spans="1:6" s="109" customFormat="1" ht="40.9" customHeight="1">
      <c r="A243" s="561" t="s">
        <v>101</v>
      </c>
      <c r="B243" s="93" t="s">
        <v>81</v>
      </c>
      <c r="C243" s="118">
        <f>C244+C245+C249</f>
        <v>107.0538</v>
      </c>
      <c r="D243" s="118">
        <f>D244+D245+D249</f>
        <v>147.81144</v>
      </c>
      <c r="E243" s="118">
        <f>E244+E245+E249</f>
        <v>254.86524</v>
      </c>
      <c r="F243" s="119"/>
    </row>
    <row r="244" spans="1:6" s="109" customFormat="1" ht="45.75" customHeight="1">
      <c r="A244" s="562"/>
      <c r="B244" s="120" t="s">
        <v>253</v>
      </c>
      <c r="C244" s="118">
        <v>92.053799999999995</v>
      </c>
      <c r="D244" s="118">
        <f>8.2836+14.21856+7.10928</f>
        <v>29.611440000000002</v>
      </c>
      <c r="E244" s="118">
        <f>C244+D244</f>
        <v>121.66524</v>
      </c>
      <c r="F244" s="119" t="s">
        <v>1461</v>
      </c>
    </row>
    <row r="245" spans="1:6" s="109" customFormat="1" ht="20.100000000000001" customHeight="1">
      <c r="A245" s="562"/>
      <c r="B245" s="120" t="s">
        <v>783</v>
      </c>
      <c r="C245" s="118">
        <v>15</v>
      </c>
      <c r="D245" s="118"/>
      <c r="E245" s="118">
        <f>C245+D245</f>
        <v>15</v>
      </c>
      <c r="F245" s="119"/>
    </row>
    <row r="246" spans="1:6" s="109" customFormat="1" ht="30.95" customHeight="1">
      <c r="A246" s="562"/>
      <c r="B246" s="119" t="s">
        <v>256</v>
      </c>
      <c r="C246" s="118">
        <v>7</v>
      </c>
      <c r="D246" s="118"/>
      <c r="E246" s="118">
        <f>C246+D246</f>
        <v>7</v>
      </c>
      <c r="F246" s="119"/>
    </row>
    <row r="247" spans="1:6" s="109" customFormat="1" ht="30.95" customHeight="1">
      <c r="A247" s="562"/>
      <c r="B247" s="119" t="s">
        <v>354</v>
      </c>
      <c r="C247" s="118">
        <v>8</v>
      </c>
      <c r="D247" s="118"/>
      <c r="E247" s="118">
        <f>C247+D247</f>
        <v>8</v>
      </c>
      <c r="F247" s="119"/>
    </row>
    <row r="248" spans="1:6" s="109" customFormat="1" ht="51.95" customHeight="1">
      <c r="A248" s="562"/>
      <c r="B248" s="119" t="s">
        <v>1462</v>
      </c>
      <c r="C248" s="122">
        <v>8</v>
      </c>
      <c r="D248" s="122"/>
      <c r="E248" s="118">
        <f>C248+D248</f>
        <v>8</v>
      </c>
      <c r="F248" s="119"/>
    </row>
    <row r="249" spans="1:6" s="108" customFormat="1" ht="38.25" customHeight="1">
      <c r="A249" s="562"/>
      <c r="B249" s="119" t="s">
        <v>258</v>
      </c>
      <c r="C249" s="122">
        <f>SUM(C250:C253)</f>
        <v>0</v>
      </c>
      <c r="D249" s="122">
        <f>SUM(D250:D253)</f>
        <v>118.2</v>
      </c>
      <c r="E249" s="122">
        <f>SUM(E250:E253)</f>
        <v>118.2</v>
      </c>
      <c r="F249" s="119"/>
    </row>
    <row r="250" spans="1:6" s="108" customFormat="1" ht="38.25" customHeight="1">
      <c r="A250" s="562"/>
      <c r="B250" s="119" t="s">
        <v>841</v>
      </c>
      <c r="C250" s="122"/>
      <c r="D250" s="135">
        <v>9.8000000000000007</v>
      </c>
      <c r="E250" s="122">
        <f>C250+D250</f>
        <v>9.8000000000000007</v>
      </c>
      <c r="F250" s="120" t="s">
        <v>1355</v>
      </c>
    </row>
    <row r="251" spans="1:6" s="108" customFormat="1" ht="38.25" customHeight="1">
      <c r="A251" s="562"/>
      <c r="B251" s="119" t="s">
        <v>1428</v>
      </c>
      <c r="C251" s="122"/>
      <c r="D251" s="135">
        <v>8.5</v>
      </c>
      <c r="E251" s="122">
        <f>C251+D251</f>
        <v>8.5</v>
      </c>
      <c r="F251" s="119"/>
    </row>
    <row r="252" spans="1:6" s="108" customFormat="1" ht="38.25" customHeight="1">
      <c r="A252" s="562"/>
      <c r="B252" s="119" t="s">
        <v>1463</v>
      </c>
      <c r="C252" s="122"/>
      <c r="D252" s="135">
        <v>91.5</v>
      </c>
      <c r="E252" s="122">
        <f>C252+D252</f>
        <v>91.5</v>
      </c>
      <c r="F252" s="119" t="s">
        <v>1464</v>
      </c>
    </row>
    <row r="253" spans="1:6" s="108" customFormat="1" ht="38.25" customHeight="1">
      <c r="A253" s="563"/>
      <c r="B253" s="119" t="s">
        <v>1465</v>
      </c>
      <c r="C253" s="122"/>
      <c r="D253" s="135">
        <v>8.4</v>
      </c>
      <c r="E253" s="122">
        <f>C253+D253</f>
        <v>8.4</v>
      </c>
      <c r="F253" s="119"/>
    </row>
    <row r="254" spans="1:6" s="109" customFormat="1" ht="30.95" customHeight="1">
      <c r="A254" s="561" t="s">
        <v>102</v>
      </c>
      <c r="B254" s="93" t="s">
        <v>81</v>
      </c>
      <c r="C254" s="118">
        <f>C255+C256+C262</f>
        <v>67.356200000000001</v>
      </c>
      <c r="D254" s="118">
        <f>D255+D256+D262</f>
        <v>74.458765999999997</v>
      </c>
      <c r="E254" s="118">
        <f>E255+E256+E262</f>
        <v>141.814966</v>
      </c>
      <c r="F254" s="119"/>
    </row>
    <row r="255" spans="1:6" s="109" customFormat="1" ht="38.85" customHeight="1">
      <c r="A255" s="562"/>
      <c r="B255" s="120" t="s">
        <v>253</v>
      </c>
      <c r="C255" s="118">
        <v>54.356200000000001</v>
      </c>
      <c r="D255" s="118">
        <f>1.9622+8.848044+4.424022</f>
        <v>15.234266</v>
      </c>
      <c r="E255" s="118">
        <f>C255+D255</f>
        <v>69.590466000000006</v>
      </c>
      <c r="F255" s="119" t="s">
        <v>1466</v>
      </c>
    </row>
    <row r="256" spans="1:6" s="109" customFormat="1" ht="33.950000000000003" customHeight="1">
      <c r="A256" s="562"/>
      <c r="B256" s="120" t="s">
        <v>783</v>
      </c>
      <c r="C256" s="118">
        <v>8</v>
      </c>
      <c r="D256" s="118"/>
      <c r="E256" s="118">
        <f t="shared" ref="E256:E261" si="16">C256+D256</f>
        <v>8</v>
      </c>
      <c r="F256" s="119"/>
    </row>
    <row r="257" spans="1:6" s="109" customFormat="1" ht="30.95" customHeight="1">
      <c r="A257" s="562"/>
      <c r="B257" s="119" t="s">
        <v>256</v>
      </c>
      <c r="C257" s="118"/>
      <c r="D257" s="118"/>
      <c r="E257" s="118">
        <f t="shared" si="16"/>
        <v>0</v>
      </c>
      <c r="F257" s="119" t="s">
        <v>1467</v>
      </c>
    </row>
    <row r="258" spans="1:6" s="109" customFormat="1" ht="30.95" customHeight="1">
      <c r="A258" s="562"/>
      <c r="B258" s="119" t="s">
        <v>1346</v>
      </c>
      <c r="C258" s="118"/>
      <c r="D258" s="118"/>
      <c r="E258" s="118">
        <f t="shared" si="16"/>
        <v>0</v>
      </c>
      <c r="F258" s="119" t="s">
        <v>1468</v>
      </c>
    </row>
    <row r="259" spans="1:6" s="109" customFormat="1" ht="27" customHeight="1">
      <c r="A259" s="562"/>
      <c r="B259" s="119" t="s">
        <v>784</v>
      </c>
      <c r="C259" s="122">
        <v>8</v>
      </c>
      <c r="D259" s="122"/>
      <c r="E259" s="118">
        <f t="shared" si="16"/>
        <v>8</v>
      </c>
      <c r="F259" s="119"/>
    </row>
    <row r="260" spans="1:6" s="109" customFormat="1" ht="27" customHeight="1">
      <c r="A260" s="562"/>
      <c r="B260" s="119" t="s">
        <v>1469</v>
      </c>
      <c r="C260" s="122">
        <v>5</v>
      </c>
      <c r="D260" s="122"/>
      <c r="E260" s="118">
        <f t="shared" si="16"/>
        <v>5</v>
      </c>
      <c r="F260" s="119" t="s">
        <v>1470</v>
      </c>
    </row>
    <row r="261" spans="1:6" s="109" customFormat="1" ht="27" customHeight="1">
      <c r="A261" s="562"/>
      <c r="B261" s="119" t="s">
        <v>1471</v>
      </c>
      <c r="C261" s="122">
        <v>3</v>
      </c>
      <c r="D261" s="122"/>
      <c r="E261" s="118">
        <f t="shared" si="16"/>
        <v>3</v>
      </c>
      <c r="F261" s="119" t="s">
        <v>1472</v>
      </c>
    </row>
    <row r="262" spans="1:6" s="109" customFormat="1" ht="27" customHeight="1">
      <c r="A262" s="562"/>
      <c r="B262" s="119" t="s">
        <v>258</v>
      </c>
      <c r="C262" s="122">
        <f>SUM(C263:C266)</f>
        <v>5</v>
      </c>
      <c r="D262" s="122">
        <f>SUM(D263:D266)</f>
        <v>59.224499999999999</v>
      </c>
      <c r="E262" s="122">
        <f>SUM(E263:E266)</f>
        <v>64.224500000000006</v>
      </c>
      <c r="F262" s="119"/>
    </row>
    <row r="263" spans="1:6" s="109" customFormat="1" ht="27" customHeight="1">
      <c r="A263" s="562"/>
      <c r="B263" s="119" t="s">
        <v>1473</v>
      </c>
      <c r="C263" s="122">
        <v>5</v>
      </c>
      <c r="D263" s="122"/>
      <c r="E263" s="122">
        <f>C263+D263</f>
        <v>5</v>
      </c>
      <c r="F263" s="119" t="s">
        <v>1474</v>
      </c>
    </row>
    <row r="264" spans="1:6" s="108" customFormat="1" ht="38.25" customHeight="1">
      <c r="A264" s="562"/>
      <c r="B264" s="119" t="s">
        <v>346</v>
      </c>
      <c r="C264" s="122"/>
      <c r="D264" s="122">
        <v>8.1</v>
      </c>
      <c r="E264" s="118">
        <f>C264+D264</f>
        <v>8.1</v>
      </c>
      <c r="F264" s="120" t="s">
        <v>1355</v>
      </c>
    </row>
    <row r="265" spans="1:6" s="108" customFormat="1" ht="38.25" customHeight="1">
      <c r="A265" s="562"/>
      <c r="B265" s="119" t="s">
        <v>1475</v>
      </c>
      <c r="C265" s="122"/>
      <c r="D265" s="122">
        <v>49.124499999999998</v>
      </c>
      <c r="E265" s="118">
        <f>C265+D265</f>
        <v>49.124499999999998</v>
      </c>
      <c r="F265" s="119"/>
    </row>
    <row r="266" spans="1:6" s="108" customFormat="1" ht="38.25" customHeight="1">
      <c r="A266" s="563"/>
      <c r="B266" s="119" t="s">
        <v>1476</v>
      </c>
      <c r="C266" s="122"/>
      <c r="D266" s="122">
        <v>2</v>
      </c>
      <c r="E266" s="118">
        <f>C266+D266</f>
        <v>2</v>
      </c>
      <c r="F266" s="119"/>
    </row>
    <row r="267" spans="1:6" s="109" customFormat="1" ht="30.95" customHeight="1">
      <c r="A267" s="561" t="s">
        <v>103</v>
      </c>
      <c r="B267" s="93" t="s">
        <v>81</v>
      </c>
      <c r="C267" s="118">
        <f>C268+C269+C275</f>
        <v>69.836200000000005</v>
      </c>
      <c r="D267" s="118">
        <f>D268+D269+D275</f>
        <v>7.4786700000000002</v>
      </c>
      <c r="E267" s="118">
        <f>E268+E269+E275</f>
        <v>77.314869999999999</v>
      </c>
      <c r="F267" s="119"/>
    </row>
    <row r="268" spans="1:6" s="109" customFormat="1" ht="38.85" customHeight="1">
      <c r="A268" s="562"/>
      <c r="B268" s="120" t="s">
        <v>253</v>
      </c>
      <c r="C268" s="118">
        <v>20.656199999999998</v>
      </c>
      <c r="D268" s="118">
        <f>0.5061+3.726+1.863-0.01643</f>
        <v>6.0786699999999998</v>
      </c>
      <c r="E268" s="118">
        <f t="shared" ref="E268:E274" si="17">C268+D268</f>
        <v>26.734870000000001</v>
      </c>
      <c r="F268" s="119" t="s">
        <v>1477</v>
      </c>
    </row>
    <row r="269" spans="1:6" s="109" customFormat="1" ht="32.65" customHeight="1">
      <c r="A269" s="562"/>
      <c r="B269" s="120" t="s">
        <v>783</v>
      </c>
      <c r="C269" s="118">
        <v>13.18</v>
      </c>
      <c r="D269" s="118"/>
      <c r="E269" s="118">
        <f t="shared" si="17"/>
        <v>13.18</v>
      </c>
      <c r="F269" s="119"/>
    </row>
    <row r="270" spans="1:6" s="109" customFormat="1" ht="30.95" customHeight="1">
      <c r="A270" s="562"/>
      <c r="B270" s="119" t="s">
        <v>256</v>
      </c>
      <c r="C270" s="118">
        <v>1.5</v>
      </c>
      <c r="D270" s="118"/>
      <c r="E270" s="118">
        <f t="shared" si="17"/>
        <v>1.5</v>
      </c>
      <c r="F270" s="119" t="s">
        <v>1478</v>
      </c>
    </row>
    <row r="271" spans="1:6" s="109" customFormat="1" ht="40.5">
      <c r="A271" s="562"/>
      <c r="B271" s="119" t="s">
        <v>1346</v>
      </c>
      <c r="C271" s="118">
        <v>1.68</v>
      </c>
      <c r="D271" s="118"/>
      <c r="E271" s="118">
        <f t="shared" si="17"/>
        <v>1.68</v>
      </c>
      <c r="F271" s="119" t="s">
        <v>1479</v>
      </c>
    </row>
    <row r="272" spans="1:6" s="109" customFormat="1" ht="27" customHeight="1">
      <c r="A272" s="562"/>
      <c r="B272" s="119" t="s">
        <v>784</v>
      </c>
      <c r="C272" s="122">
        <v>10</v>
      </c>
      <c r="D272" s="122"/>
      <c r="E272" s="118">
        <f t="shared" si="17"/>
        <v>10</v>
      </c>
      <c r="F272" s="119"/>
    </row>
    <row r="273" spans="1:6" s="109" customFormat="1" ht="44.1" customHeight="1">
      <c r="A273" s="562"/>
      <c r="B273" s="119" t="s">
        <v>1480</v>
      </c>
      <c r="C273" s="122">
        <v>5</v>
      </c>
      <c r="D273" s="122"/>
      <c r="E273" s="118">
        <f t="shared" si="17"/>
        <v>5</v>
      </c>
      <c r="F273" s="119" t="s">
        <v>1481</v>
      </c>
    </row>
    <row r="274" spans="1:6" s="109" customFormat="1" ht="81">
      <c r="A274" s="562"/>
      <c r="B274" s="119" t="s">
        <v>1482</v>
      </c>
      <c r="C274" s="122">
        <v>5</v>
      </c>
      <c r="D274" s="122"/>
      <c r="E274" s="118">
        <f t="shared" si="17"/>
        <v>5</v>
      </c>
      <c r="F274" s="119" t="s">
        <v>1483</v>
      </c>
    </row>
    <row r="275" spans="1:6" s="109" customFormat="1" ht="27" customHeight="1">
      <c r="A275" s="562"/>
      <c r="B275" s="119" t="s">
        <v>258</v>
      </c>
      <c r="C275" s="122">
        <f>SUM(C276:C277)</f>
        <v>36</v>
      </c>
      <c r="D275" s="122">
        <f>SUM(D276:D277)</f>
        <v>1.4</v>
      </c>
      <c r="E275" s="122">
        <f>SUM(E276:E277)</f>
        <v>37.4</v>
      </c>
      <c r="F275" s="119"/>
    </row>
    <row r="276" spans="1:6" s="109" customFormat="1" ht="54">
      <c r="A276" s="562"/>
      <c r="B276" s="119" t="s">
        <v>380</v>
      </c>
      <c r="C276" s="122">
        <v>36</v>
      </c>
      <c r="D276" s="122"/>
      <c r="E276" s="122">
        <f>C276+D276</f>
        <v>36</v>
      </c>
      <c r="F276" s="119" t="s">
        <v>1484</v>
      </c>
    </row>
    <row r="277" spans="1:6" s="108" customFormat="1" ht="38.25" customHeight="1">
      <c r="A277" s="563"/>
      <c r="B277" s="119" t="s">
        <v>346</v>
      </c>
      <c r="C277" s="122"/>
      <c r="D277" s="122">
        <v>1.4</v>
      </c>
      <c r="E277" s="118">
        <f>C277+D277</f>
        <v>1.4</v>
      </c>
      <c r="F277" s="120" t="s">
        <v>1355</v>
      </c>
    </row>
    <row r="278" spans="1:6" s="109" customFormat="1" ht="30.95" customHeight="1">
      <c r="A278" s="561" t="s">
        <v>104</v>
      </c>
      <c r="B278" s="93" t="s">
        <v>81</v>
      </c>
      <c r="C278" s="118">
        <f>C279+C280+C285+C289</f>
        <v>54.846299999999999</v>
      </c>
      <c r="D278" s="118">
        <f>D279+D280+D285+D289</f>
        <v>38.320785999999998</v>
      </c>
      <c r="E278" s="118">
        <f>E279+E280+E285+E289</f>
        <v>93.167085999999998</v>
      </c>
      <c r="F278" s="119"/>
    </row>
    <row r="279" spans="1:6" s="109" customFormat="1" ht="20.100000000000001" customHeight="1">
      <c r="A279" s="562"/>
      <c r="B279" s="120" t="s">
        <v>253</v>
      </c>
      <c r="C279" s="118">
        <v>26.2563</v>
      </c>
      <c r="D279" s="118">
        <f>10.2655+4.063524+2.031762</f>
        <v>16.360786000000001</v>
      </c>
      <c r="E279" s="118">
        <f t="shared" ref="E279:E284" si="18">C279+D279</f>
        <v>42.617086</v>
      </c>
      <c r="F279" s="119" t="s">
        <v>1485</v>
      </c>
    </row>
    <row r="280" spans="1:6" s="109" customFormat="1" ht="20.100000000000001" customHeight="1">
      <c r="A280" s="562"/>
      <c r="B280" s="120" t="s">
        <v>783</v>
      </c>
      <c r="C280" s="118">
        <v>18.59</v>
      </c>
      <c r="D280" s="118"/>
      <c r="E280" s="118">
        <f t="shared" si="18"/>
        <v>18.59</v>
      </c>
      <c r="F280" s="119"/>
    </row>
    <row r="281" spans="1:6" s="109" customFormat="1" ht="30.95" customHeight="1">
      <c r="A281" s="562"/>
      <c r="B281" s="119" t="s">
        <v>256</v>
      </c>
      <c r="C281" s="118">
        <v>2.5</v>
      </c>
      <c r="D281" s="118"/>
      <c r="E281" s="118">
        <f t="shared" si="18"/>
        <v>2.5</v>
      </c>
      <c r="F281" s="119" t="s">
        <v>1486</v>
      </c>
    </row>
    <row r="282" spans="1:6" s="109" customFormat="1" ht="30.95" customHeight="1">
      <c r="A282" s="562"/>
      <c r="B282" s="119" t="s">
        <v>1346</v>
      </c>
      <c r="C282" s="118">
        <v>2.09</v>
      </c>
      <c r="D282" s="118"/>
      <c r="E282" s="118">
        <f t="shared" si="18"/>
        <v>2.09</v>
      </c>
      <c r="F282" s="119" t="s">
        <v>1479</v>
      </c>
    </row>
    <row r="283" spans="1:6" s="109" customFormat="1" ht="27" customHeight="1">
      <c r="A283" s="562"/>
      <c r="B283" s="119" t="s">
        <v>784</v>
      </c>
      <c r="C283" s="122">
        <v>14</v>
      </c>
      <c r="D283" s="122"/>
      <c r="E283" s="118">
        <f t="shared" si="18"/>
        <v>14</v>
      </c>
      <c r="F283" s="119"/>
    </row>
    <row r="284" spans="1:6" s="109" customFormat="1" ht="67.5">
      <c r="A284" s="562"/>
      <c r="B284" s="119" t="s">
        <v>1487</v>
      </c>
      <c r="C284" s="122">
        <v>14</v>
      </c>
      <c r="D284" s="122"/>
      <c r="E284" s="118">
        <f t="shared" si="18"/>
        <v>14</v>
      </c>
      <c r="F284" s="119" t="s">
        <v>1488</v>
      </c>
    </row>
    <row r="285" spans="1:6" s="109" customFormat="1" ht="27" customHeight="1">
      <c r="A285" s="562"/>
      <c r="B285" s="119" t="s">
        <v>258</v>
      </c>
      <c r="C285" s="122">
        <f>SUM(C286:C288)</f>
        <v>10</v>
      </c>
      <c r="D285" s="122">
        <f>SUM(D286:D288)</f>
        <v>11.96</v>
      </c>
      <c r="E285" s="122">
        <f>SUM(E286:E288)</f>
        <v>21.96</v>
      </c>
      <c r="F285" s="119"/>
    </row>
    <row r="286" spans="1:6" s="109" customFormat="1" ht="94.5">
      <c r="A286" s="562"/>
      <c r="B286" s="119" t="s">
        <v>935</v>
      </c>
      <c r="C286" s="122">
        <v>10</v>
      </c>
      <c r="D286" s="122"/>
      <c r="E286" s="122">
        <f>C286+D286</f>
        <v>10</v>
      </c>
      <c r="F286" s="119" t="s">
        <v>1489</v>
      </c>
    </row>
    <row r="287" spans="1:6" s="108" customFormat="1" ht="29.85" customHeight="1">
      <c r="A287" s="562"/>
      <c r="B287" s="119" t="s">
        <v>346</v>
      </c>
      <c r="C287" s="122"/>
      <c r="D287" s="122">
        <v>3.6</v>
      </c>
      <c r="E287" s="118">
        <f>C287+D287</f>
        <v>3.6</v>
      </c>
      <c r="F287" s="120" t="s">
        <v>1355</v>
      </c>
    </row>
    <row r="288" spans="1:6" s="108" customFormat="1" ht="38.25" customHeight="1">
      <c r="A288" s="562"/>
      <c r="B288" s="119" t="s">
        <v>1429</v>
      </c>
      <c r="C288" s="122"/>
      <c r="D288" s="122">
        <v>8.36</v>
      </c>
      <c r="E288" s="118">
        <f>C288+D288</f>
        <v>8.36</v>
      </c>
      <c r="F288" s="119" t="s">
        <v>1042</v>
      </c>
    </row>
    <row r="289" spans="1:6" s="109" customFormat="1" ht="28.15" customHeight="1">
      <c r="A289" s="563"/>
      <c r="B289" s="142" t="s">
        <v>317</v>
      </c>
      <c r="C289" s="118">
        <v>0</v>
      </c>
      <c r="D289" s="118">
        <v>10</v>
      </c>
      <c r="E289" s="118">
        <f>C289+D289</f>
        <v>10</v>
      </c>
      <c r="F289" s="119"/>
    </row>
    <row r="290" spans="1:6" s="108" customFormat="1" ht="38.25" customHeight="1">
      <c r="A290" s="551" t="s">
        <v>106</v>
      </c>
      <c r="B290" s="93" t="s">
        <v>81</v>
      </c>
      <c r="C290" s="118">
        <f>C291+C292+C299</f>
        <v>50.772500000000001</v>
      </c>
      <c r="D290" s="118">
        <f>D291+D292+D299</f>
        <v>21.972608000000001</v>
      </c>
      <c r="E290" s="118">
        <f>E291+E292+E299</f>
        <v>72.745108000000002</v>
      </c>
      <c r="F290" s="119"/>
    </row>
    <row r="291" spans="1:6" s="108" customFormat="1" ht="54">
      <c r="A291" s="552"/>
      <c r="B291" s="119" t="s">
        <v>253</v>
      </c>
      <c r="C291" s="118">
        <v>35.7425</v>
      </c>
      <c r="D291" s="118">
        <f>0.8147+7.105272+3.552636</f>
        <v>11.472607999999999</v>
      </c>
      <c r="E291" s="118">
        <f>C291+D291</f>
        <v>47.215108000000001</v>
      </c>
      <c r="F291" s="119" t="s">
        <v>1490</v>
      </c>
    </row>
    <row r="292" spans="1:6" s="108" customFormat="1" ht="20.100000000000001" customHeight="1">
      <c r="A292" s="552"/>
      <c r="B292" s="119" t="s">
        <v>783</v>
      </c>
      <c r="C292" s="118">
        <f>SUM(C293:C295)</f>
        <v>15.03</v>
      </c>
      <c r="D292" s="118"/>
      <c r="E292" s="118">
        <f>C292+D292</f>
        <v>15.03</v>
      </c>
      <c r="F292" s="119"/>
    </row>
    <row r="293" spans="1:6" s="108" customFormat="1" ht="42.75" customHeight="1">
      <c r="A293" s="552"/>
      <c r="B293" s="119" t="s">
        <v>256</v>
      </c>
      <c r="C293" s="118">
        <v>2</v>
      </c>
      <c r="D293" s="118"/>
      <c r="E293" s="118">
        <f t="shared" ref="E293:E298" si="19">C293+D293</f>
        <v>2</v>
      </c>
      <c r="F293" s="119"/>
    </row>
    <row r="294" spans="1:6" s="108" customFormat="1" ht="42.75" customHeight="1">
      <c r="A294" s="552"/>
      <c r="B294" s="119" t="s">
        <v>1346</v>
      </c>
      <c r="C294" s="118">
        <v>3.03</v>
      </c>
      <c r="D294" s="118"/>
      <c r="E294" s="118">
        <f t="shared" si="19"/>
        <v>3.03</v>
      </c>
      <c r="F294" s="119"/>
    </row>
    <row r="295" spans="1:6" s="108" customFormat="1" ht="42.75" customHeight="1">
      <c r="A295" s="552"/>
      <c r="B295" s="119" t="s">
        <v>784</v>
      </c>
      <c r="C295" s="122">
        <f>C296+C297+C298</f>
        <v>10</v>
      </c>
      <c r="D295" s="122"/>
      <c r="E295" s="118">
        <f t="shared" si="19"/>
        <v>10</v>
      </c>
      <c r="F295" s="119"/>
    </row>
    <row r="296" spans="1:6" s="108" customFormat="1" ht="42.75" customHeight="1">
      <c r="A296" s="552"/>
      <c r="B296" s="120" t="s">
        <v>1491</v>
      </c>
      <c r="C296" s="122">
        <v>5</v>
      </c>
      <c r="D296" s="122"/>
      <c r="E296" s="118">
        <f t="shared" si="19"/>
        <v>5</v>
      </c>
      <c r="F296" s="119"/>
    </row>
    <row r="297" spans="1:6" s="108" customFormat="1" ht="42.75" customHeight="1">
      <c r="A297" s="552"/>
      <c r="B297" s="120" t="s">
        <v>1492</v>
      </c>
      <c r="C297" s="122">
        <v>2</v>
      </c>
      <c r="D297" s="122"/>
      <c r="E297" s="118">
        <f t="shared" si="19"/>
        <v>2</v>
      </c>
      <c r="F297" s="119"/>
    </row>
    <row r="298" spans="1:6" s="108" customFormat="1" ht="42.75" customHeight="1">
      <c r="A298" s="552"/>
      <c r="B298" s="119" t="s">
        <v>1493</v>
      </c>
      <c r="C298" s="122">
        <v>3</v>
      </c>
      <c r="D298" s="122"/>
      <c r="E298" s="118">
        <f t="shared" si="19"/>
        <v>3</v>
      </c>
      <c r="F298" s="119"/>
    </row>
    <row r="299" spans="1:6" s="108" customFormat="1" ht="42.75" customHeight="1">
      <c r="A299" s="552"/>
      <c r="B299" s="119" t="s">
        <v>258</v>
      </c>
      <c r="C299" s="122">
        <f>SUM(C300:C302)</f>
        <v>0</v>
      </c>
      <c r="D299" s="122">
        <f>SUM(D300:D302)</f>
        <v>10.5</v>
      </c>
      <c r="E299" s="122">
        <f>SUM(E300:E302)</f>
        <v>10.5</v>
      </c>
      <c r="F299" s="119"/>
    </row>
    <row r="300" spans="1:6" s="108" customFormat="1" ht="38.25" customHeight="1">
      <c r="A300" s="552"/>
      <c r="B300" s="119" t="s">
        <v>841</v>
      </c>
      <c r="C300" s="122"/>
      <c r="D300" s="122">
        <v>2.8</v>
      </c>
      <c r="E300" s="122">
        <f>C300+D300</f>
        <v>2.8</v>
      </c>
      <c r="F300" s="120" t="s">
        <v>1355</v>
      </c>
    </row>
    <row r="301" spans="1:6" s="108" customFormat="1" ht="38.25" customHeight="1">
      <c r="A301" s="552"/>
      <c r="B301" s="119" t="s">
        <v>1494</v>
      </c>
      <c r="C301" s="122"/>
      <c r="D301" s="122">
        <v>3.2</v>
      </c>
      <c r="E301" s="122">
        <f>C301+D301</f>
        <v>3.2</v>
      </c>
      <c r="F301" s="119"/>
    </row>
    <row r="302" spans="1:6" s="108" customFormat="1" ht="38.25" customHeight="1">
      <c r="A302" s="555"/>
      <c r="B302" s="119" t="s">
        <v>1495</v>
      </c>
      <c r="C302" s="122"/>
      <c r="D302" s="122">
        <v>4.5</v>
      </c>
      <c r="E302" s="122">
        <f>C302+D302</f>
        <v>4.5</v>
      </c>
      <c r="F302" s="119"/>
    </row>
    <row r="303" spans="1:6" s="109" customFormat="1" ht="24.75" customHeight="1">
      <c r="A303" s="551" t="s">
        <v>107</v>
      </c>
      <c r="B303" s="93" t="s">
        <v>81</v>
      </c>
      <c r="C303" s="118">
        <f>C304+C305+C310+C318</f>
        <v>704.77719999999999</v>
      </c>
      <c r="D303" s="118">
        <f>D304+D305+D310+D318</f>
        <v>51.295983999999997</v>
      </c>
      <c r="E303" s="118">
        <f>E304+E305+E310+E318</f>
        <v>756.07318399999997</v>
      </c>
      <c r="F303" s="119"/>
    </row>
    <row r="304" spans="1:6" s="109" customFormat="1" ht="38.85" customHeight="1">
      <c r="A304" s="552"/>
      <c r="B304" s="119" t="s">
        <v>253</v>
      </c>
      <c r="C304" s="118">
        <v>77.887200000000007</v>
      </c>
      <c r="D304" s="118">
        <f>9.998+11.662656+5.831328-10</f>
        <v>17.491983999999999</v>
      </c>
      <c r="E304" s="118">
        <f>C304+D304</f>
        <v>95.379183999999995</v>
      </c>
      <c r="F304" s="119" t="s">
        <v>1496</v>
      </c>
    </row>
    <row r="305" spans="1:6" s="109" customFormat="1" ht="20.100000000000001" customHeight="1">
      <c r="A305" s="552"/>
      <c r="B305" s="119" t="s">
        <v>783</v>
      </c>
      <c r="C305" s="118">
        <f>SUM(C306:C308)</f>
        <v>18.89</v>
      </c>
      <c r="D305" s="118"/>
      <c r="E305" s="118">
        <f t="shared" ref="E305:E318" si="20">C305+D305</f>
        <v>18.89</v>
      </c>
      <c r="F305" s="119"/>
    </row>
    <row r="306" spans="1:6" s="109" customFormat="1" ht="32.65" customHeight="1">
      <c r="A306" s="552"/>
      <c r="B306" s="119" t="s">
        <v>256</v>
      </c>
      <c r="C306" s="118">
        <v>2.5</v>
      </c>
      <c r="D306" s="118"/>
      <c r="E306" s="118">
        <f t="shared" si="20"/>
        <v>2.5</v>
      </c>
      <c r="F306" s="119"/>
    </row>
    <row r="307" spans="1:6" s="109" customFormat="1" ht="38.85" customHeight="1">
      <c r="A307" s="552"/>
      <c r="B307" s="119" t="s">
        <v>1346</v>
      </c>
      <c r="C307" s="118">
        <v>6.39</v>
      </c>
      <c r="D307" s="118"/>
      <c r="E307" s="118">
        <f t="shared" si="20"/>
        <v>6.39</v>
      </c>
      <c r="F307" s="119"/>
    </row>
    <row r="308" spans="1:6" s="109" customFormat="1" ht="32.65" customHeight="1">
      <c r="A308" s="552"/>
      <c r="B308" s="119" t="s">
        <v>784</v>
      </c>
      <c r="C308" s="122">
        <f>C309</f>
        <v>10</v>
      </c>
      <c r="D308" s="122"/>
      <c r="E308" s="118">
        <f t="shared" si="20"/>
        <v>10</v>
      </c>
      <c r="F308" s="119"/>
    </row>
    <row r="309" spans="1:6" s="109" customFormat="1" ht="31.7" customHeight="1">
      <c r="A309" s="552"/>
      <c r="B309" s="134" t="s">
        <v>1497</v>
      </c>
      <c r="C309" s="122">
        <v>10</v>
      </c>
      <c r="D309" s="122"/>
      <c r="E309" s="118">
        <f t="shared" si="20"/>
        <v>10</v>
      </c>
      <c r="F309" s="119"/>
    </row>
    <row r="310" spans="1:6" s="109" customFormat="1" ht="36.75" customHeight="1">
      <c r="A310" s="552"/>
      <c r="B310" s="119" t="s">
        <v>258</v>
      </c>
      <c r="C310" s="118">
        <f>SUM(C311:C317)</f>
        <v>388</v>
      </c>
      <c r="D310" s="118">
        <f>SUM(D311:D317)</f>
        <v>93.15</v>
      </c>
      <c r="E310" s="118">
        <f>SUM(E311:E317)</f>
        <v>481.15</v>
      </c>
      <c r="F310" s="119"/>
    </row>
    <row r="311" spans="1:6" s="109" customFormat="1" ht="35.1" customHeight="1">
      <c r="A311" s="552"/>
      <c r="B311" s="142" t="s">
        <v>1498</v>
      </c>
      <c r="C311" s="118">
        <v>196</v>
      </c>
      <c r="D311" s="118"/>
      <c r="E311" s="118">
        <f t="shared" si="20"/>
        <v>196</v>
      </c>
      <c r="F311" s="119"/>
    </row>
    <row r="312" spans="1:6" s="109" customFormat="1" ht="35.1" customHeight="1">
      <c r="A312" s="552"/>
      <c r="B312" s="141" t="s">
        <v>1499</v>
      </c>
      <c r="C312" s="140">
        <v>112</v>
      </c>
      <c r="D312" s="143"/>
      <c r="E312" s="118">
        <f t="shared" si="20"/>
        <v>112</v>
      </c>
      <c r="F312" s="119"/>
    </row>
    <row r="313" spans="1:6" s="109" customFormat="1" ht="35.1" customHeight="1">
      <c r="A313" s="552"/>
      <c r="B313" s="141" t="s">
        <v>1500</v>
      </c>
      <c r="C313" s="140">
        <v>80</v>
      </c>
      <c r="D313" s="118"/>
      <c r="E313" s="118">
        <f t="shared" si="20"/>
        <v>80</v>
      </c>
      <c r="F313" s="119"/>
    </row>
    <row r="314" spans="1:6" s="109" customFormat="1" ht="47.1" customHeight="1">
      <c r="A314" s="552"/>
      <c r="B314" s="141" t="s">
        <v>1501</v>
      </c>
      <c r="C314" s="140"/>
      <c r="D314" s="118">
        <v>3.75</v>
      </c>
      <c r="E314" s="118">
        <f t="shared" si="20"/>
        <v>3.75</v>
      </c>
      <c r="F314" s="119"/>
    </row>
    <row r="315" spans="1:6" s="109" customFormat="1" ht="47.1" customHeight="1">
      <c r="A315" s="552"/>
      <c r="B315" s="141" t="s">
        <v>377</v>
      </c>
      <c r="C315" s="140"/>
      <c r="D315" s="118">
        <v>8.4</v>
      </c>
      <c r="E315" s="118">
        <f t="shared" si="20"/>
        <v>8.4</v>
      </c>
      <c r="F315" s="120" t="s">
        <v>1355</v>
      </c>
    </row>
    <row r="316" spans="1:6" s="109" customFormat="1" ht="47.1" customHeight="1">
      <c r="A316" s="552"/>
      <c r="B316" s="141" t="s">
        <v>1502</v>
      </c>
      <c r="C316" s="140"/>
      <c r="D316" s="118">
        <v>6</v>
      </c>
      <c r="E316" s="118">
        <f t="shared" si="20"/>
        <v>6</v>
      </c>
      <c r="F316" s="119"/>
    </row>
    <row r="317" spans="1:6" s="109" customFormat="1" ht="47.1" customHeight="1">
      <c r="A317" s="552"/>
      <c r="B317" s="144" t="s">
        <v>661</v>
      </c>
      <c r="C317" s="145"/>
      <c r="D317" s="146">
        <v>75</v>
      </c>
      <c r="E317" s="146">
        <f t="shared" si="20"/>
        <v>75</v>
      </c>
      <c r="F317" s="147"/>
    </row>
    <row r="318" spans="1:6" s="109" customFormat="1" ht="33.950000000000003" customHeight="1">
      <c r="A318" s="555"/>
      <c r="B318" s="142" t="s">
        <v>317</v>
      </c>
      <c r="C318" s="118">
        <v>220</v>
      </c>
      <c r="D318" s="118">
        <v>-59.345999999999997</v>
      </c>
      <c r="E318" s="118">
        <f t="shared" si="20"/>
        <v>160.654</v>
      </c>
      <c r="F318" s="119"/>
    </row>
    <row r="319" spans="1:6" s="109" customFormat="1" ht="30.95" customHeight="1">
      <c r="A319" s="551" t="s">
        <v>109</v>
      </c>
      <c r="B319" s="93" t="s">
        <v>81</v>
      </c>
      <c r="C319" s="118">
        <f>C320+C321+C330+C336</f>
        <v>6284.6494000000002</v>
      </c>
      <c r="D319" s="118">
        <f>D320+D321+D330+D336</f>
        <v>-5867.7961189999996</v>
      </c>
      <c r="E319" s="118">
        <f>E320+E321+E330+E336</f>
        <v>416.85328099999998</v>
      </c>
      <c r="F319" s="119"/>
    </row>
    <row r="320" spans="1:6" s="109" customFormat="1" ht="38.85" customHeight="1">
      <c r="A320" s="552"/>
      <c r="B320" s="119" t="s">
        <v>253</v>
      </c>
      <c r="C320" s="118">
        <v>161.70939999999999</v>
      </c>
      <c r="D320" s="118">
        <f>8.7377+27.03266+13.51633-5.982809</f>
        <v>43.303880999999997</v>
      </c>
      <c r="E320" s="118">
        <f>C320+D320</f>
        <v>205.01328100000001</v>
      </c>
      <c r="F320" s="119" t="s">
        <v>1503</v>
      </c>
    </row>
    <row r="321" spans="1:6" s="109" customFormat="1" ht="20.100000000000001" customHeight="1">
      <c r="A321" s="552"/>
      <c r="B321" s="119" t="s">
        <v>783</v>
      </c>
      <c r="C321" s="118">
        <f>SUM(C322:C324)</f>
        <v>72.94</v>
      </c>
      <c r="D321" s="118"/>
      <c r="E321" s="118">
        <f t="shared" ref="E321:E329" si="21">C321+D321</f>
        <v>72.94</v>
      </c>
      <c r="F321" s="119"/>
    </row>
    <row r="322" spans="1:6" s="109" customFormat="1" ht="30.95" customHeight="1">
      <c r="A322" s="552"/>
      <c r="B322" s="119" t="s">
        <v>256</v>
      </c>
      <c r="C322" s="118">
        <v>10</v>
      </c>
      <c r="D322" s="118"/>
      <c r="E322" s="118">
        <f t="shared" si="21"/>
        <v>10</v>
      </c>
      <c r="F322" s="119"/>
    </row>
    <row r="323" spans="1:6" s="109" customFormat="1" ht="30.95" customHeight="1">
      <c r="A323" s="552"/>
      <c r="B323" s="119" t="s">
        <v>1346</v>
      </c>
      <c r="C323" s="118">
        <v>16.940000000000001</v>
      </c>
      <c r="D323" s="118"/>
      <c r="E323" s="118">
        <f t="shared" si="21"/>
        <v>16.940000000000001</v>
      </c>
      <c r="F323" s="119"/>
    </row>
    <row r="324" spans="1:6" s="109" customFormat="1" ht="27" customHeight="1">
      <c r="A324" s="552"/>
      <c r="B324" s="119" t="s">
        <v>784</v>
      </c>
      <c r="C324" s="122">
        <f>SUM(C325:C329)</f>
        <v>46</v>
      </c>
      <c r="D324" s="122"/>
      <c r="E324" s="118">
        <f t="shared" si="21"/>
        <v>46</v>
      </c>
      <c r="F324" s="119"/>
    </row>
    <row r="325" spans="1:6" s="109" customFormat="1" ht="27" customHeight="1">
      <c r="A325" s="552"/>
      <c r="B325" s="120" t="s">
        <v>1504</v>
      </c>
      <c r="C325" s="122">
        <v>15</v>
      </c>
      <c r="D325" s="122"/>
      <c r="E325" s="118">
        <f t="shared" si="21"/>
        <v>15</v>
      </c>
      <c r="F325" s="119"/>
    </row>
    <row r="326" spans="1:6" s="109" customFormat="1" ht="23.85" customHeight="1">
      <c r="A326" s="552"/>
      <c r="B326" s="120" t="s">
        <v>1505</v>
      </c>
      <c r="C326" s="122">
        <v>5</v>
      </c>
      <c r="D326" s="122"/>
      <c r="E326" s="118">
        <f t="shared" si="21"/>
        <v>5</v>
      </c>
      <c r="F326" s="119"/>
    </row>
    <row r="327" spans="1:6" s="109" customFormat="1" ht="23.85" customHeight="1">
      <c r="A327" s="552"/>
      <c r="B327" s="120" t="s">
        <v>1506</v>
      </c>
      <c r="C327" s="122">
        <v>4</v>
      </c>
      <c r="D327" s="122"/>
      <c r="E327" s="118">
        <f t="shared" si="21"/>
        <v>4</v>
      </c>
      <c r="F327" s="119"/>
    </row>
    <row r="328" spans="1:6" s="109" customFormat="1" ht="23.85" customHeight="1">
      <c r="A328" s="552"/>
      <c r="B328" s="120" t="s">
        <v>1507</v>
      </c>
      <c r="C328" s="122">
        <v>2</v>
      </c>
      <c r="D328" s="122"/>
      <c r="E328" s="118">
        <f t="shared" si="21"/>
        <v>2</v>
      </c>
      <c r="F328" s="119"/>
    </row>
    <row r="329" spans="1:6" s="109" customFormat="1" ht="23.85" customHeight="1">
      <c r="A329" s="552"/>
      <c r="B329" s="120" t="s">
        <v>1508</v>
      </c>
      <c r="C329" s="122">
        <v>20</v>
      </c>
      <c r="D329" s="122"/>
      <c r="E329" s="118">
        <f t="shared" si="21"/>
        <v>20</v>
      </c>
      <c r="F329" s="119"/>
    </row>
    <row r="330" spans="1:6" s="109" customFormat="1" ht="26.45" customHeight="1">
      <c r="A330" s="552"/>
      <c r="B330" s="119" t="s">
        <v>258</v>
      </c>
      <c r="C330" s="122">
        <f>SUM(C331:C335)</f>
        <v>50</v>
      </c>
      <c r="D330" s="122">
        <f>SUM(D331:D335)</f>
        <v>38.9</v>
      </c>
      <c r="E330" s="122">
        <f>SUM(E331:E335)</f>
        <v>88.9</v>
      </c>
      <c r="F330" s="119"/>
    </row>
    <row r="331" spans="1:6" s="109" customFormat="1" ht="29.85" customHeight="1">
      <c r="A331" s="552"/>
      <c r="B331" s="119" t="s">
        <v>1509</v>
      </c>
      <c r="C331" s="118">
        <v>50</v>
      </c>
      <c r="D331" s="118"/>
      <c r="E331" s="118">
        <f t="shared" ref="E331:E336" si="22">C331+D331</f>
        <v>50</v>
      </c>
      <c r="F331" s="119"/>
    </row>
    <row r="332" spans="1:6" s="109" customFormat="1" ht="40.700000000000003" customHeight="1">
      <c r="A332" s="552"/>
      <c r="B332" s="119" t="s">
        <v>346</v>
      </c>
      <c r="C332" s="118"/>
      <c r="D332" s="118">
        <v>25.8</v>
      </c>
      <c r="E332" s="118">
        <f t="shared" si="22"/>
        <v>25.8</v>
      </c>
      <c r="F332" s="120" t="s">
        <v>1355</v>
      </c>
    </row>
    <row r="333" spans="1:6" s="109" customFormat="1" ht="49.15" customHeight="1">
      <c r="A333" s="552"/>
      <c r="B333" s="119" t="s">
        <v>1510</v>
      </c>
      <c r="C333" s="118"/>
      <c r="D333" s="118">
        <v>5</v>
      </c>
      <c r="E333" s="118">
        <f t="shared" si="22"/>
        <v>5</v>
      </c>
      <c r="F333" s="119"/>
    </row>
    <row r="334" spans="1:6" s="109" customFormat="1" ht="49.7" customHeight="1">
      <c r="A334" s="552"/>
      <c r="B334" s="119" t="s">
        <v>1511</v>
      </c>
      <c r="C334" s="118"/>
      <c r="D334" s="118">
        <v>8</v>
      </c>
      <c r="E334" s="118">
        <f t="shared" si="22"/>
        <v>8</v>
      </c>
      <c r="F334" s="119"/>
    </row>
    <row r="335" spans="1:6" s="109" customFormat="1" ht="49.7" customHeight="1">
      <c r="A335" s="552"/>
      <c r="B335" s="119" t="s">
        <v>1512</v>
      </c>
      <c r="C335" s="118"/>
      <c r="D335" s="118">
        <v>0.1</v>
      </c>
      <c r="E335" s="118">
        <f t="shared" si="22"/>
        <v>0.1</v>
      </c>
      <c r="F335" s="119"/>
    </row>
    <row r="336" spans="1:6" s="109" customFormat="1" ht="28.15" customHeight="1">
      <c r="A336" s="555"/>
      <c r="B336" s="120" t="s">
        <v>317</v>
      </c>
      <c r="C336" s="118">
        <v>6000</v>
      </c>
      <c r="D336" s="118">
        <v>-5950</v>
      </c>
      <c r="E336" s="118">
        <f t="shared" si="22"/>
        <v>50</v>
      </c>
      <c r="F336" s="119"/>
    </row>
    <row r="337" spans="1:6" s="109" customFormat="1" ht="30.95" customHeight="1">
      <c r="A337" s="551" t="s">
        <v>111</v>
      </c>
      <c r="B337" s="93" t="s">
        <v>81</v>
      </c>
      <c r="C337" s="118">
        <f>C338+C339+C344</f>
        <v>424.65440000000001</v>
      </c>
      <c r="D337" s="118">
        <f>D338+D339+D344</f>
        <v>-103.166878</v>
      </c>
      <c r="E337" s="118">
        <f>E338+E339+E344</f>
        <v>321.48752200000001</v>
      </c>
      <c r="F337" s="119"/>
    </row>
    <row r="338" spans="1:6" s="109" customFormat="1" ht="38.85" customHeight="1">
      <c r="A338" s="552"/>
      <c r="B338" s="119" t="s">
        <v>253</v>
      </c>
      <c r="C338" s="118">
        <v>59.654400000000003</v>
      </c>
      <c r="D338" s="118">
        <f>0.7307+11.06828+5.534142</f>
        <v>17.333121999999999</v>
      </c>
      <c r="E338" s="118">
        <f>C338+D338</f>
        <v>76.987521999999998</v>
      </c>
      <c r="F338" s="119" t="s">
        <v>1513</v>
      </c>
    </row>
    <row r="339" spans="1:6" s="109" customFormat="1" ht="27.75" customHeight="1">
      <c r="A339" s="552"/>
      <c r="B339" s="119" t="s">
        <v>783</v>
      </c>
      <c r="C339" s="118">
        <f>SUM(C340:C342)</f>
        <v>13.94</v>
      </c>
      <c r="D339" s="118"/>
      <c r="E339" s="118">
        <f t="shared" ref="E339:E349" si="23">C339+D339</f>
        <v>13.94</v>
      </c>
      <c r="F339" s="119"/>
    </row>
    <row r="340" spans="1:6" s="109" customFormat="1" ht="30.95" customHeight="1">
      <c r="A340" s="552"/>
      <c r="B340" s="119" t="s">
        <v>256</v>
      </c>
      <c r="C340" s="118">
        <v>3</v>
      </c>
      <c r="D340" s="118"/>
      <c r="E340" s="118">
        <f t="shared" si="23"/>
        <v>3</v>
      </c>
      <c r="F340" s="119"/>
    </row>
    <row r="341" spans="1:6" s="109" customFormat="1" ht="30.95" customHeight="1">
      <c r="A341" s="552"/>
      <c r="B341" s="119" t="s">
        <v>1346</v>
      </c>
      <c r="C341" s="118">
        <v>5.94</v>
      </c>
      <c r="D341" s="118"/>
      <c r="E341" s="118">
        <f t="shared" si="23"/>
        <v>5.94</v>
      </c>
      <c r="F341" s="119"/>
    </row>
    <row r="342" spans="1:6" s="109" customFormat="1" ht="27" customHeight="1">
      <c r="A342" s="552"/>
      <c r="B342" s="119" t="s">
        <v>784</v>
      </c>
      <c r="C342" s="122">
        <f>C343</f>
        <v>5</v>
      </c>
      <c r="D342" s="122"/>
      <c r="E342" s="118">
        <f t="shared" si="23"/>
        <v>5</v>
      </c>
      <c r="F342" s="119"/>
    </row>
    <row r="343" spans="1:6" s="109" customFormat="1" ht="27" customHeight="1">
      <c r="A343" s="552"/>
      <c r="B343" s="120" t="s">
        <v>1514</v>
      </c>
      <c r="C343" s="122">
        <v>5</v>
      </c>
      <c r="D343" s="122"/>
      <c r="E343" s="118">
        <f t="shared" si="23"/>
        <v>5</v>
      </c>
      <c r="F343" s="119"/>
    </row>
    <row r="344" spans="1:6" s="109" customFormat="1" ht="29.25" customHeight="1">
      <c r="A344" s="552"/>
      <c r="B344" s="119" t="s">
        <v>258</v>
      </c>
      <c r="C344" s="122">
        <f>SUM(C345:C349)</f>
        <v>351.06</v>
      </c>
      <c r="D344" s="122">
        <f>SUM(D345:D349)</f>
        <v>-120.5</v>
      </c>
      <c r="E344" s="122">
        <f>SUM(E345:E349)</f>
        <v>230.56</v>
      </c>
      <c r="F344" s="119"/>
    </row>
    <row r="345" spans="1:6" s="109" customFormat="1" ht="36" customHeight="1">
      <c r="A345" s="552"/>
      <c r="B345" s="120" t="s">
        <v>1515</v>
      </c>
      <c r="C345" s="118">
        <v>20</v>
      </c>
      <c r="D345" s="118"/>
      <c r="E345" s="118">
        <f t="shared" si="23"/>
        <v>20</v>
      </c>
      <c r="F345" s="119"/>
    </row>
    <row r="346" spans="1:6" s="109" customFormat="1" ht="71.45" customHeight="1">
      <c r="A346" s="552"/>
      <c r="B346" s="120" t="s">
        <v>1516</v>
      </c>
      <c r="C346" s="118">
        <v>5</v>
      </c>
      <c r="D346" s="118"/>
      <c r="E346" s="118">
        <f t="shared" si="23"/>
        <v>5</v>
      </c>
      <c r="F346" s="119"/>
    </row>
    <row r="347" spans="1:6" s="109" customFormat="1" ht="51.6" customHeight="1">
      <c r="A347" s="552"/>
      <c r="B347" s="120" t="s">
        <v>1517</v>
      </c>
      <c r="C347" s="118">
        <v>121</v>
      </c>
      <c r="D347" s="118">
        <v>-121</v>
      </c>
      <c r="E347" s="118">
        <f t="shared" si="23"/>
        <v>0</v>
      </c>
      <c r="F347" s="119" t="s">
        <v>1518</v>
      </c>
    </row>
    <row r="348" spans="1:6" s="109" customFormat="1" ht="23.85" customHeight="1">
      <c r="A348" s="552"/>
      <c r="B348" s="120" t="s">
        <v>1519</v>
      </c>
      <c r="C348" s="118">
        <v>200</v>
      </c>
      <c r="D348" s="118"/>
      <c r="E348" s="118">
        <f t="shared" si="23"/>
        <v>200</v>
      </c>
      <c r="F348" s="119"/>
    </row>
    <row r="349" spans="1:6" s="109" customFormat="1" ht="26.1" customHeight="1">
      <c r="A349" s="555"/>
      <c r="B349" s="119" t="s">
        <v>1520</v>
      </c>
      <c r="C349" s="118">
        <v>5.0599999999999996</v>
      </c>
      <c r="D349" s="118">
        <v>0.5</v>
      </c>
      <c r="E349" s="118">
        <f t="shared" si="23"/>
        <v>5.56</v>
      </c>
      <c r="F349" s="119"/>
    </row>
    <row r="350" spans="1:6" s="108" customFormat="1" ht="33" customHeight="1">
      <c r="A350" s="551" t="s">
        <v>220</v>
      </c>
      <c r="B350" s="93" t="s">
        <v>81</v>
      </c>
      <c r="C350" s="118">
        <f>C351+C352+C360+C381</f>
        <v>30880.487000000001</v>
      </c>
      <c r="D350" s="118">
        <f>D351+D352+D360+D381</f>
        <v>10057.2737</v>
      </c>
      <c r="E350" s="118">
        <f>E351+E352+E360+E381</f>
        <v>40937.760699999999</v>
      </c>
      <c r="F350" s="119"/>
    </row>
    <row r="351" spans="1:6" s="108" customFormat="1" ht="38.85" customHeight="1">
      <c r="A351" s="552"/>
      <c r="B351" s="119" t="s">
        <v>253</v>
      </c>
      <c r="C351" s="118">
        <f>15217.607-106.65</f>
        <v>15110.957</v>
      </c>
      <c r="D351" s="118">
        <f>987.8455+2326.195+1163.097</f>
        <v>4477.1374999999998</v>
      </c>
      <c r="E351" s="118">
        <f>C351+D351</f>
        <v>19588.094499999999</v>
      </c>
      <c r="F351" s="119" t="s">
        <v>1521</v>
      </c>
    </row>
    <row r="352" spans="1:6" s="108" customFormat="1" ht="29.25" customHeight="1">
      <c r="A352" s="552"/>
      <c r="B352" s="119" t="s">
        <v>783</v>
      </c>
      <c r="C352" s="118">
        <f>SUM(C353:C355)</f>
        <v>74.930000000000007</v>
      </c>
      <c r="D352" s="118"/>
      <c r="E352" s="118">
        <f t="shared" ref="E352:E381" si="24">C352+D352</f>
        <v>74.930000000000007</v>
      </c>
      <c r="F352" s="119"/>
    </row>
    <row r="353" spans="1:6" s="108" customFormat="1" ht="45" customHeight="1">
      <c r="A353" s="552"/>
      <c r="B353" s="119" t="s">
        <v>256</v>
      </c>
      <c r="C353" s="118">
        <v>43.6</v>
      </c>
      <c r="D353" s="118"/>
      <c r="E353" s="118">
        <f t="shared" si="24"/>
        <v>43.6</v>
      </c>
      <c r="F353" s="119"/>
    </row>
    <row r="354" spans="1:6" s="108" customFormat="1" ht="31.15" customHeight="1">
      <c r="A354" s="552"/>
      <c r="B354" s="119" t="s">
        <v>1346</v>
      </c>
      <c r="C354" s="118">
        <v>6.33</v>
      </c>
      <c r="D354" s="118"/>
      <c r="E354" s="118">
        <f t="shared" si="24"/>
        <v>6.33</v>
      </c>
      <c r="F354" s="119"/>
    </row>
    <row r="355" spans="1:6" s="108" customFormat="1" ht="31.15" customHeight="1">
      <c r="A355" s="552"/>
      <c r="B355" s="119" t="s">
        <v>784</v>
      </c>
      <c r="C355" s="122">
        <f>SUM(C356:C359)</f>
        <v>25</v>
      </c>
      <c r="D355" s="68"/>
      <c r="E355" s="118">
        <f t="shared" si="24"/>
        <v>25</v>
      </c>
      <c r="F355" s="119"/>
    </row>
    <row r="356" spans="1:6" s="108" customFormat="1" ht="31.15" customHeight="1">
      <c r="A356" s="552"/>
      <c r="B356" s="134" t="s">
        <v>1522</v>
      </c>
      <c r="C356" s="122">
        <v>10</v>
      </c>
      <c r="D356" s="68"/>
      <c r="E356" s="118">
        <f t="shared" si="24"/>
        <v>10</v>
      </c>
      <c r="F356" s="119"/>
    </row>
    <row r="357" spans="1:6" s="108" customFormat="1" ht="31.15" customHeight="1">
      <c r="A357" s="552"/>
      <c r="B357" s="134" t="s">
        <v>1523</v>
      </c>
      <c r="C357" s="122">
        <v>5</v>
      </c>
      <c r="D357" s="68"/>
      <c r="E357" s="118">
        <f t="shared" si="24"/>
        <v>5</v>
      </c>
      <c r="F357" s="119"/>
    </row>
    <row r="358" spans="1:6" s="108" customFormat="1" ht="31.15" customHeight="1">
      <c r="A358" s="552"/>
      <c r="B358" s="134" t="s">
        <v>1524</v>
      </c>
      <c r="C358" s="122">
        <v>5</v>
      </c>
      <c r="D358" s="68"/>
      <c r="E358" s="118">
        <f t="shared" si="24"/>
        <v>5</v>
      </c>
      <c r="F358" s="119"/>
    </row>
    <row r="359" spans="1:6" s="108" customFormat="1" ht="31.15" customHeight="1">
      <c r="A359" s="552"/>
      <c r="B359" s="120" t="s">
        <v>1525</v>
      </c>
      <c r="C359" s="118">
        <v>5</v>
      </c>
      <c r="D359" s="71"/>
      <c r="E359" s="118">
        <f t="shared" si="24"/>
        <v>5</v>
      </c>
      <c r="F359" s="119"/>
    </row>
    <row r="360" spans="1:6" s="108" customFormat="1" ht="31.15" customHeight="1">
      <c r="A360" s="552"/>
      <c r="B360" s="119" t="s">
        <v>258</v>
      </c>
      <c r="C360" s="118">
        <f>SUM(C361:C380)</f>
        <v>4694.6000000000004</v>
      </c>
      <c r="D360" s="71">
        <v>3247.9162000000001</v>
      </c>
      <c r="E360" s="118">
        <f t="shared" si="24"/>
        <v>7942.5162</v>
      </c>
      <c r="F360" s="119"/>
    </row>
    <row r="361" spans="1:6" s="108" customFormat="1" ht="38.25" customHeight="1">
      <c r="A361" s="552"/>
      <c r="B361" s="120" t="s">
        <v>1526</v>
      </c>
      <c r="C361" s="118">
        <v>5</v>
      </c>
      <c r="D361" s="71"/>
      <c r="E361" s="118">
        <f t="shared" si="24"/>
        <v>5</v>
      </c>
      <c r="F361" s="119"/>
    </row>
    <row r="362" spans="1:6" s="108" customFormat="1" ht="42" customHeight="1">
      <c r="A362" s="552"/>
      <c r="B362" s="120" t="s">
        <v>1527</v>
      </c>
      <c r="C362" s="118">
        <v>20</v>
      </c>
      <c r="D362" s="71"/>
      <c r="E362" s="118">
        <f t="shared" si="24"/>
        <v>20</v>
      </c>
      <c r="F362" s="119"/>
    </row>
    <row r="363" spans="1:6" s="108" customFormat="1" ht="33.950000000000003" customHeight="1">
      <c r="A363" s="552"/>
      <c r="B363" s="119" t="s">
        <v>1528</v>
      </c>
      <c r="C363" s="118">
        <v>2000</v>
      </c>
      <c r="D363" s="71"/>
      <c r="E363" s="118">
        <f t="shared" si="24"/>
        <v>2000</v>
      </c>
      <c r="F363" s="119"/>
    </row>
    <row r="364" spans="1:6" s="108" customFormat="1" ht="31.15" customHeight="1">
      <c r="A364" s="552"/>
      <c r="B364" s="120" t="s">
        <v>1529</v>
      </c>
      <c r="C364" s="118">
        <v>201.08</v>
      </c>
      <c r="D364" s="71"/>
      <c r="E364" s="118">
        <f t="shared" si="24"/>
        <v>201.08</v>
      </c>
      <c r="F364" s="119"/>
    </row>
    <row r="365" spans="1:6" s="108" customFormat="1" ht="46.15" customHeight="1">
      <c r="A365" s="552"/>
      <c r="B365" s="120" t="s">
        <v>1530</v>
      </c>
      <c r="C365" s="118">
        <v>381</v>
      </c>
      <c r="D365" s="71"/>
      <c r="E365" s="118">
        <f t="shared" si="24"/>
        <v>381</v>
      </c>
      <c r="F365" s="119"/>
    </row>
    <row r="366" spans="1:6" s="108" customFormat="1" ht="58.9" customHeight="1">
      <c r="A366" s="552"/>
      <c r="B366" s="120" t="s">
        <v>1531</v>
      </c>
      <c r="C366" s="118">
        <v>358.09</v>
      </c>
      <c r="D366" s="71"/>
      <c r="E366" s="118">
        <f t="shared" si="24"/>
        <v>358.09</v>
      </c>
      <c r="F366" s="119"/>
    </row>
    <row r="367" spans="1:6" s="108" customFormat="1" ht="60" customHeight="1">
      <c r="A367" s="552"/>
      <c r="B367" s="120" t="s">
        <v>1532</v>
      </c>
      <c r="C367" s="118">
        <v>129.93</v>
      </c>
      <c r="D367" s="71"/>
      <c r="E367" s="118">
        <f t="shared" si="24"/>
        <v>129.93</v>
      </c>
      <c r="F367" s="119"/>
    </row>
    <row r="368" spans="1:6" s="108" customFormat="1" ht="33" customHeight="1">
      <c r="A368" s="552"/>
      <c r="B368" s="120" t="s">
        <v>1533</v>
      </c>
      <c r="C368" s="118">
        <v>113.32</v>
      </c>
      <c r="D368" s="71"/>
      <c r="E368" s="118">
        <f t="shared" si="24"/>
        <v>113.32</v>
      </c>
      <c r="F368" s="119"/>
    </row>
    <row r="369" spans="1:6" s="108" customFormat="1" ht="45" customHeight="1">
      <c r="A369" s="552"/>
      <c r="B369" s="120" t="s">
        <v>1534</v>
      </c>
      <c r="C369" s="118">
        <v>30.6</v>
      </c>
      <c r="D369" s="71"/>
      <c r="E369" s="118">
        <f t="shared" si="24"/>
        <v>30.6</v>
      </c>
      <c r="F369" s="119"/>
    </row>
    <row r="370" spans="1:6" s="108" customFormat="1" ht="45" customHeight="1">
      <c r="A370" s="552"/>
      <c r="B370" s="120" t="s">
        <v>1535</v>
      </c>
      <c r="C370" s="118">
        <v>4.8099999999999996</v>
      </c>
      <c r="D370" s="71"/>
      <c r="E370" s="118">
        <f t="shared" si="24"/>
        <v>4.8099999999999996</v>
      </c>
      <c r="F370" s="119"/>
    </row>
    <row r="371" spans="1:6" s="108" customFormat="1" ht="58.9" customHeight="1">
      <c r="A371" s="552"/>
      <c r="B371" s="120" t="s">
        <v>1536</v>
      </c>
      <c r="C371" s="118">
        <v>186.2</v>
      </c>
      <c r="D371" s="71"/>
      <c r="E371" s="118">
        <f t="shared" si="24"/>
        <v>186.2</v>
      </c>
      <c r="F371" s="119"/>
    </row>
    <row r="372" spans="1:6" s="108" customFormat="1" ht="44.1" customHeight="1">
      <c r="A372" s="552"/>
      <c r="B372" s="120" t="s">
        <v>1537</v>
      </c>
      <c r="C372" s="118">
        <v>60.75</v>
      </c>
      <c r="D372" s="71"/>
      <c r="E372" s="118">
        <f t="shared" si="24"/>
        <v>60.75</v>
      </c>
      <c r="F372" s="119"/>
    </row>
    <row r="373" spans="1:6" s="108" customFormat="1" ht="57.2" customHeight="1">
      <c r="A373" s="552"/>
      <c r="B373" s="120" t="s">
        <v>1538</v>
      </c>
      <c r="C373" s="118">
        <v>139.4</v>
      </c>
      <c r="D373" s="71"/>
      <c r="E373" s="118">
        <f t="shared" si="24"/>
        <v>139.4</v>
      </c>
      <c r="F373" s="119"/>
    </row>
    <row r="374" spans="1:6" s="108" customFormat="1" ht="36" customHeight="1">
      <c r="A374" s="552"/>
      <c r="B374" s="119" t="s">
        <v>1539</v>
      </c>
      <c r="C374" s="118">
        <v>100</v>
      </c>
      <c r="D374" s="71"/>
      <c r="E374" s="118">
        <f t="shared" si="24"/>
        <v>100</v>
      </c>
      <c r="F374" s="119"/>
    </row>
    <row r="375" spans="1:6" s="108" customFormat="1" ht="69" customHeight="1">
      <c r="A375" s="552"/>
      <c r="B375" s="120" t="s">
        <v>1540</v>
      </c>
      <c r="C375" s="118">
        <v>369.8</v>
      </c>
      <c r="D375" s="71"/>
      <c r="E375" s="118">
        <f t="shared" si="24"/>
        <v>369.8</v>
      </c>
      <c r="F375" s="119"/>
    </row>
    <row r="376" spans="1:6" s="108" customFormat="1" ht="58.15" customHeight="1">
      <c r="A376" s="552"/>
      <c r="B376" s="120" t="s">
        <v>1541</v>
      </c>
      <c r="C376" s="118">
        <v>349.7</v>
      </c>
      <c r="D376" s="71"/>
      <c r="E376" s="118">
        <f t="shared" si="24"/>
        <v>349.7</v>
      </c>
      <c r="F376" s="119"/>
    </row>
    <row r="377" spans="1:6" s="108" customFormat="1" ht="38.1" customHeight="1">
      <c r="A377" s="552"/>
      <c r="B377" s="119" t="s">
        <v>1542</v>
      </c>
      <c r="C377" s="118">
        <v>50</v>
      </c>
      <c r="D377" s="71"/>
      <c r="E377" s="118">
        <f t="shared" si="24"/>
        <v>50</v>
      </c>
      <c r="F377" s="119"/>
    </row>
    <row r="378" spans="1:6" s="108" customFormat="1" ht="38.25" customHeight="1">
      <c r="A378" s="552"/>
      <c r="B378" s="148" t="s">
        <v>1543</v>
      </c>
      <c r="C378" s="149">
        <v>129.91999999999999</v>
      </c>
      <c r="D378" s="150"/>
      <c r="E378" s="118">
        <f t="shared" si="24"/>
        <v>129.91999999999999</v>
      </c>
      <c r="F378" s="119"/>
    </row>
    <row r="379" spans="1:6" s="108" customFormat="1" ht="38.25" customHeight="1">
      <c r="A379" s="552"/>
      <c r="B379" s="134" t="s">
        <v>1544</v>
      </c>
      <c r="C379" s="122">
        <v>50</v>
      </c>
      <c r="D379" s="68"/>
      <c r="E379" s="118">
        <f t="shared" si="24"/>
        <v>50</v>
      </c>
      <c r="F379" s="119"/>
    </row>
    <row r="380" spans="1:6" s="108" customFormat="1" ht="58.15" customHeight="1">
      <c r="A380" s="552"/>
      <c r="B380" s="120" t="s">
        <v>1545</v>
      </c>
      <c r="C380" s="118">
        <v>15</v>
      </c>
      <c r="D380" s="71"/>
      <c r="E380" s="118">
        <f t="shared" si="24"/>
        <v>15</v>
      </c>
      <c r="F380" s="119"/>
    </row>
    <row r="381" spans="1:6" s="108" customFormat="1" ht="53.1" customHeight="1">
      <c r="A381" s="555"/>
      <c r="B381" s="119" t="s">
        <v>1546</v>
      </c>
      <c r="C381" s="122">
        <v>11000</v>
      </c>
      <c r="D381" s="68">
        <v>2332.2199999999998</v>
      </c>
      <c r="E381" s="118">
        <f t="shared" si="24"/>
        <v>13332.22</v>
      </c>
      <c r="F381" s="119"/>
    </row>
    <row r="382" spans="1:6" s="108" customFormat="1" ht="30.2" customHeight="1">
      <c r="A382" s="551" t="s">
        <v>115</v>
      </c>
      <c r="B382" s="93" t="s">
        <v>81</v>
      </c>
      <c r="C382" s="118">
        <f>C383+C384+C390+C404</f>
        <v>1323.2855</v>
      </c>
      <c r="D382" s="118">
        <f>D383+D384+D390+D404</f>
        <v>-244.34936200000001</v>
      </c>
      <c r="E382" s="118">
        <f>E383+E384+E390+E404</f>
        <v>1078.936138</v>
      </c>
      <c r="F382" s="120"/>
    </row>
    <row r="383" spans="1:6" s="108" customFormat="1" ht="38.85" customHeight="1">
      <c r="A383" s="552"/>
      <c r="B383" s="120" t="s">
        <v>253</v>
      </c>
      <c r="C383" s="118">
        <v>160.40549999999999</v>
      </c>
      <c r="D383" s="118">
        <f>24.1693+23.900892+11.950446-10</f>
        <v>50.020637999999998</v>
      </c>
      <c r="E383" s="118">
        <f>C383+D383</f>
        <v>210.42613800000001</v>
      </c>
      <c r="F383" s="119" t="s">
        <v>1547</v>
      </c>
    </row>
    <row r="384" spans="1:6" s="108" customFormat="1" ht="20.100000000000001" customHeight="1">
      <c r="A384" s="552"/>
      <c r="B384" s="120" t="s">
        <v>783</v>
      </c>
      <c r="C384" s="118">
        <f>SUM(C385:C387)</f>
        <v>34.380000000000003</v>
      </c>
      <c r="D384" s="118"/>
      <c r="E384" s="118">
        <f t="shared" ref="E384:E404" si="25">C384+D384</f>
        <v>34.380000000000003</v>
      </c>
      <c r="F384" s="119"/>
    </row>
    <row r="385" spans="1:6" s="108" customFormat="1" ht="24.95" customHeight="1">
      <c r="A385" s="552"/>
      <c r="B385" s="120" t="s">
        <v>256</v>
      </c>
      <c r="C385" s="118">
        <v>8</v>
      </c>
      <c r="D385" s="118"/>
      <c r="E385" s="118">
        <f t="shared" si="25"/>
        <v>8</v>
      </c>
      <c r="F385" s="120"/>
    </row>
    <row r="386" spans="1:6" s="108" customFormat="1" ht="24.95" customHeight="1">
      <c r="A386" s="552"/>
      <c r="B386" s="120" t="s">
        <v>1346</v>
      </c>
      <c r="C386" s="118">
        <v>11.38</v>
      </c>
      <c r="D386" s="118"/>
      <c r="E386" s="118">
        <f t="shared" si="25"/>
        <v>11.38</v>
      </c>
      <c r="F386" s="119"/>
    </row>
    <row r="387" spans="1:6" s="108" customFormat="1" ht="24.95" customHeight="1">
      <c r="A387" s="552"/>
      <c r="B387" s="120" t="s">
        <v>784</v>
      </c>
      <c r="C387" s="118">
        <f>C388+C389</f>
        <v>15</v>
      </c>
      <c r="D387" s="118"/>
      <c r="E387" s="118">
        <f t="shared" si="25"/>
        <v>15</v>
      </c>
      <c r="F387" s="120"/>
    </row>
    <row r="388" spans="1:6" s="108" customFormat="1" ht="24.95" customHeight="1">
      <c r="A388" s="552"/>
      <c r="B388" s="120" t="s">
        <v>998</v>
      </c>
      <c r="C388" s="118">
        <v>8</v>
      </c>
      <c r="D388" s="118"/>
      <c r="E388" s="118">
        <f t="shared" si="25"/>
        <v>8</v>
      </c>
      <c r="F388" s="120"/>
    </row>
    <row r="389" spans="1:6" s="108" customFormat="1" ht="24.95" customHeight="1">
      <c r="A389" s="552"/>
      <c r="B389" s="120" t="s">
        <v>999</v>
      </c>
      <c r="C389" s="118">
        <v>7</v>
      </c>
      <c r="D389" s="118"/>
      <c r="E389" s="118">
        <f t="shared" si="25"/>
        <v>7</v>
      </c>
      <c r="F389" s="120"/>
    </row>
    <row r="390" spans="1:6" s="108" customFormat="1" ht="24.95" customHeight="1">
      <c r="A390" s="552"/>
      <c r="B390" s="120" t="s">
        <v>258</v>
      </c>
      <c r="C390" s="118">
        <f>SUM(C391:C403)</f>
        <v>128.5</v>
      </c>
      <c r="D390" s="118">
        <f>SUM(D391:D403)</f>
        <v>202.74</v>
      </c>
      <c r="E390" s="118">
        <f>SUM(E391:E403)</f>
        <v>331.24</v>
      </c>
      <c r="F390" s="120"/>
    </row>
    <row r="391" spans="1:6" s="108" customFormat="1" ht="38.85" customHeight="1">
      <c r="A391" s="552"/>
      <c r="B391" s="119" t="s">
        <v>1000</v>
      </c>
      <c r="C391" s="118">
        <f>300-200</f>
        <v>100</v>
      </c>
      <c r="D391" s="122">
        <v>-100</v>
      </c>
      <c r="E391" s="118">
        <f t="shared" si="25"/>
        <v>0</v>
      </c>
      <c r="F391" s="120"/>
    </row>
    <row r="392" spans="1:6" s="108" customFormat="1" ht="38.25" customHeight="1">
      <c r="A392" s="552"/>
      <c r="B392" s="119" t="s">
        <v>952</v>
      </c>
      <c r="C392" s="118">
        <v>18.5</v>
      </c>
      <c r="D392" s="118"/>
      <c r="E392" s="118">
        <f t="shared" si="25"/>
        <v>18.5</v>
      </c>
      <c r="F392" s="119"/>
    </row>
    <row r="393" spans="1:6" s="108" customFormat="1" ht="58.9" customHeight="1">
      <c r="A393" s="552"/>
      <c r="B393" s="120" t="s">
        <v>1548</v>
      </c>
      <c r="C393" s="118">
        <v>10</v>
      </c>
      <c r="D393" s="118"/>
      <c r="E393" s="118">
        <f t="shared" si="25"/>
        <v>10</v>
      </c>
      <c r="F393" s="119"/>
    </row>
    <row r="394" spans="1:6" s="108" customFormat="1" ht="31.9" customHeight="1">
      <c r="A394" s="552"/>
      <c r="B394" s="120" t="s">
        <v>302</v>
      </c>
      <c r="C394" s="118"/>
      <c r="D394" s="118">
        <v>24.9</v>
      </c>
      <c r="E394" s="118">
        <f t="shared" si="25"/>
        <v>24.9</v>
      </c>
      <c r="F394" s="120" t="s">
        <v>1355</v>
      </c>
    </row>
    <row r="395" spans="1:6" s="108" customFormat="1" ht="31.9" customHeight="1">
      <c r="A395" s="552"/>
      <c r="B395" s="120" t="s">
        <v>1549</v>
      </c>
      <c r="C395" s="118"/>
      <c r="D395" s="118">
        <v>3</v>
      </c>
      <c r="E395" s="118">
        <f t="shared" si="25"/>
        <v>3</v>
      </c>
      <c r="F395" s="119"/>
    </row>
    <row r="396" spans="1:6" s="108" customFormat="1" ht="31.9" customHeight="1">
      <c r="A396" s="552"/>
      <c r="B396" s="151" t="s">
        <v>1550</v>
      </c>
      <c r="C396" s="118"/>
      <c r="D396" s="118">
        <v>65</v>
      </c>
      <c r="E396" s="118">
        <f t="shared" si="25"/>
        <v>65</v>
      </c>
      <c r="F396" s="119" t="s">
        <v>1551</v>
      </c>
    </row>
    <row r="397" spans="1:6" s="108" customFormat="1" ht="31.9" customHeight="1">
      <c r="A397" s="552"/>
      <c r="B397" s="152" t="s">
        <v>1552</v>
      </c>
      <c r="C397" s="118"/>
      <c r="D397" s="118">
        <v>79.239999999999995</v>
      </c>
      <c r="E397" s="118">
        <f t="shared" si="25"/>
        <v>79.239999999999995</v>
      </c>
      <c r="F397" s="119" t="s">
        <v>1553</v>
      </c>
    </row>
    <row r="398" spans="1:6" s="108" customFormat="1" ht="31.9" customHeight="1">
      <c r="A398" s="552"/>
      <c r="B398" s="152" t="s">
        <v>1554</v>
      </c>
      <c r="C398" s="118"/>
      <c r="D398" s="118">
        <v>62</v>
      </c>
      <c r="E398" s="118">
        <f t="shared" si="25"/>
        <v>62</v>
      </c>
      <c r="F398" s="119" t="s">
        <v>1555</v>
      </c>
    </row>
    <row r="399" spans="1:6" s="108" customFormat="1" ht="27.2" customHeight="1">
      <c r="A399" s="552"/>
      <c r="B399" s="151" t="s">
        <v>1556</v>
      </c>
      <c r="C399" s="118"/>
      <c r="D399" s="118">
        <v>0.2</v>
      </c>
      <c r="E399" s="118">
        <f t="shared" si="25"/>
        <v>0.2</v>
      </c>
      <c r="F399" s="119"/>
    </row>
    <row r="400" spans="1:6" s="108" customFormat="1" ht="27.2" customHeight="1">
      <c r="A400" s="552"/>
      <c r="B400" s="151" t="s">
        <v>1557</v>
      </c>
      <c r="C400" s="118"/>
      <c r="D400" s="118">
        <v>5</v>
      </c>
      <c r="E400" s="118">
        <f t="shared" si="25"/>
        <v>5</v>
      </c>
      <c r="F400" s="119"/>
    </row>
    <row r="401" spans="1:6" s="108" customFormat="1" ht="27.2" customHeight="1">
      <c r="A401" s="552"/>
      <c r="B401" s="151" t="s">
        <v>597</v>
      </c>
      <c r="C401" s="118"/>
      <c r="D401" s="118">
        <v>0.72</v>
      </c>
      <c r="E401" s="118">
        <f t="shared" si="25"/>
        <v>0.72</v>
      </c>
      <c r="F401" s="119"/>
    </row>
    <row r="402" spans="1:6" s="108" customFormat="1" ht="27.2" customHeight="1">
      <c r="A402" s="552"/>
      <c r="B402" s="153" t="s">
        <v>1558</v>
      </c>
      <c r="C402" s="118"/>
      <c r="D402" s="118">
        <v>19</v>
      </c>
      <c r="E402" s="118">
        <f t="shared" si="25"/>
        <v>19</v>
      </c>
      <c r="F402" s="119"/>
    </row>
    <row r="403" spans="1:6" s="108" customFormat="1" ht="27.2" customHeight="1">
      <c r="A403" s="552"/>
      <c r="B403" s="119" t="s">
        <v>1559</v>
      </c>
      <c r="C403" s="118"/>
      <c r="D403" s="118">
        <v>43.68</v>
      </c>
      <c r="E403" s="118">
        <f t="shared" si="25"/>
        <v>43.68</v>
      </c>
      <c r="F403" s="119" t="s">
        <v>1560</v>
      </c>
    </row>
    <row r="404" spans="1:6" s="108" customFormat="1" ht="51" customHeight="1">
      <c r="A404" s="555"/>
      <c r="B404" s="120" t="s">
        <v>317</v>
      </c>
      <c r="C404" s="118">
        <v>1000</v>
      </c>
      <c r="D404" s="118">
        <v>-497.11</v>
      </c>
      <c r="E404" s="118">
        <f t="shared" si="25"/>
        <v>502.89</v>
      </c>
      <c r="F404" s="120"/>
    </row>
    <row r="405" spans="1:6" s="108" customFormat="1" ht="38.25" customHeight="1">
      <c r="A405" s="551" t="s">
        <v>116</v>
      </c>
      <c r="B405" s="93" t="s">
        <v>81</v>
      </c>
      <c r="C405" s="118">
        <f>C406+C407+C411+C417</f>
        <v>1354.8820000000001</v>
      </c>
      <c r="D405" s="118">
        <f>D406+D407+D411+D417</f>
        <v>1086.995983</v>
      </c>
      <c r="E405" s="118">
        <f>E406+E407+E411+E417</f>
        <v>2441.8779829999999</v>
      </c>
      <c r="F405" s="120"/>
    </row>
    <row r="406" spans="1:6" s="108" customFormat="1" ht="51.6" customHeight="1">
      <c r="A406" s="552"/>
      <c r="B406" s="120" t="s">
        <v>253</v>
      </c>
      <c r="C406" s="118">
        <v>70.382000000000005</v>
      </c>
      <c r="D406" s="118">
        <f>12.1001+9.31818+4.65909-0.081387</f>
        <v>25.995982999999999</v>
      </c>
      <c r="E406" s="118">
        <f>C406+D406</f>
        <v>96.377983</v>
      </c>
      <c r="F406" s="119" t="s">
        <v>1561</v>
      </c>
    </row>
    <row r="407" spans="1:6" s="108" customFormat="1" ht="33.4" customHeight="1">
      <c r="A407" s="552"/>
      <c r="B407" s="120" t="s">
        <v>783</v>
      </c>
      <c r="C407" s="118">
        <f>SUM(C408:C409)</f>
        <v>19.5</v>
      </c>
      <c r="D407" s="118"/>
      <c r="E407" s="118">
        <f t="shared" ref="E407:E417" si="26">C407+D407</f>
        <v>19.5</v>
      </c>
      <c r="F407" s="119"/>
    </row>
    <row r="408" spans="1:6" s="108" customFormat="1" ht="38.25" customHeight="1">
      <c r="A408" s="552"/>
      <c r="B408" s="120" t="s">
        <v>256</v>
      </c>
      <c r="C408" s="118">
        <f>3.75+3.75</f>
        <v>7.5</v>
      </c>
      <c r="D408" s="118"/>
      <c r="E408" s="118">
        <f t="shared" si="26"/>
        <v>7.5</v>
      </c>
      <c r="F408" s="120"/>
    </row>
    <row r="409" spans="1:6" s="108" customFormat="1" ht="38.25" customHeight="1">
      <c r="A409" s="552"/>
      <c r="B409" s="120" t="s">
        <v>354</v>
      </c>
      <c r="C409" s="118">
        <f>C410</f>
        <v>12</v>
      </c>
      <c r="D409" s="118"/>
      <c r="E409" s="118">
        <f t="shared" si="26"/>
        <v>12</v>
      </c>
      <c r="F409" s="120"/>
    </row>
    <row r="410" spans="1:6" s="108" customFormat="1" ht="38.25" customHeight="1">
      <c r="A410" s="552"/>
      <c r="B410" s="120" t="s">
        <v>1562</v>
      </c>
      <c r="C410" s="118">
        <f>2+10</f>
        <v>12</v>
      </c>
      <c r="D410" s="118"/>
      <c r="E410" s="118">
        <f t="shared" si="26"/>
        <v>12</v>
      </c>
      <c r="F410" s="120"/>
    </row>
    <row r="411" spans="1:6" s="108" customFormat="1" ht="38.25" customHeight="1">
      <c r="A411" s="552"/>
      <c r="B411" s="120" t="s">
        <v>258</v>
      </c>
      <c r="C411" s="118">
        <f>SUM(C412:C416)</f>
        <v>1265</v>
      </c>
      <c r="D411" s="118">
        <f>SUM(D412:D416)</f>
        <v>24</v>
      </c>
      <c r="E411" s="118">
        <f>SUM(E412:E416)</f>
        <v>1289</v>
      </c>
      <c r="F411" s="120"/>
    </row>
    <row r="412" spans="1:6" s="108" customFormat="1" ht="38.25" customHeight="1">
      <c r="A412" s="552"/>
      <c r="B412" s="120" t="s">
        <v>1563</v>
      </c>
      <c r="C412" s="118">
        <v>1200</v>
      </c>
      <c r="D412" s="118"/>
      <c r="E412" s="118">
        <f t="shared" si="26"/>
        <v>1200</v>
      </c>
      <c r="F412" s="120"/>
    </row>
    <row r="413" spans="1:6" s="108" customFormat="1" ht="38.25" customHeight="1">
      <c r="A413" s="552"/>
      <c r="B413" s="120" t="s">
        <v>1564</v>
      </c>
      <c r="C413" s="118">
        <v>50</v>
      </c>
      <c r="D413" s="118"/>
      <c r="E413" s="118">
        <f t="shared" si="26"/>
        <v>50</v>
      </c>
      <c r="F413" s="120"/>
    </row>
    <row r="414" spans="1:6" s="108" customFormat="1" ht="62.1" customHeight="1">
      <c r="A414" s="552"/>
      <c r="B414" s="120" t="s">
        <v>1548</v>
      </c>
      <c r="C414" s="118">
        <v>15</v>
      </c>
      <c r="D414" s="118"/>
      <c r="E414" s="118">
        <f t="shared" si="26"/>
        <v>15</v>
      </c>
      <c r="F414" s="119"/>
    </row>
    <row r="415" spans="1:6" s="108" customFormat="1" ht="38.25" customHeight="1">
      <c r="A415" s="552"/>
      <c r="B415" s="119" t="s">
        <v>302</v>
      </c>
      <c r="C415" s="122"/>
      <c r="D415" s="118">
        <v>14</v>
      </c>
      <c r="E415" s="118">
        <f t="shared" si="26"/>
        <v>14</v>
      </c>
      <c r="F415" s="120" t="s">
        <v>1355</v>
      </c>
    </row>
    <row r="416" spans="1:6" s="108" customFormat="1" ht="38.25" customHeight="1">
      <c r="A416" s="552"/>
      <c r="B416" s="119" t="s">
        <v>1565</v>
      </c>
      <c r="C416" s="122"/>
      <c r="D416" s="118">
        <v>10</v>
      </c>
      <c r="E416" s="118">
        <f t="shared" si="26"/>
        <v>10</v>
      </c>
      <c r="F416" s="119"/>
    </row>
    <row r="417" spans="1:6" s="108" customFormat="1" ht="32.25" customHeight="1">
      <c r="A417" s="555"/>
      <c r="B417" s="120" t="s">
        <v>317</v>
      </c>
      <c r="C417" s="118">
        <v>0</v>
      </c>
      <c r="D417" s="118">
        <v>1037</v>
      </c>
      <c r="E417" s="118">
        <f t="shared" si="26"/>
        <v>1037</v>
      </c>
      <c r="F417" s="120"/>
    </row>
    <row r="418" spans="1:6" s="108" customFormat="1" ht="58.7" customHeight="1">
      <c r="A418" s="551" t="s">
        <v>118</v>
      </c>
      <c r="B418" s="93" t="s">
        <v>81</v>
      </c>
      <c r="C418" s="118">
        <f>C419+C420+C425+C433</f>
        <v>587.37059999999997</v>
      </c>
      <c r="D418" s="118">
        <f>D419+D420+D425+D433</f>
        <v>1073.3547000000001</v>
      </c>
      <c r="E418" s="118">
        <f>E419+E420+E425+E433</f>
        <v>1660.7253000000001</v>
      </c>
      <c r="F418" s="120"/>
    </row>
    <row r="419" spans="1:6" s="108" customFormat="1" ht="46.15" customHeight="1">
      <c r="A419" s="552"/>
      <c r="B419" s="120" t="s">
        <v>253</v>
      </c>
      <c r="C419" s="118">
        <v>431.2706</v>
      </c>
      <c r="D419" s="118">
        <f>61.8847</f>
        <v>61.884700000000002</v>
      </c>
      <c r="E419" s="118">
        <f>C419+D419</f>
        <v>493.15530000000001</v>
      </c>
      <c r="F419" s="119" t="s">
        <v>1566</v>
      </c>
    </row>
    <row r="420" spans="1:6" s="108" customFormat="1" ht="36.75" customHeight="1">
      <c r="A420" s="552"/>
      <c r="B420" s="120" t="s">
        <v>783</v>
      </c>
      <c r="C420" s="118">
        <f>SUM(C421:C423)</f>
        <v>151.1</v>
      </c>
      <c r="D420" s="118"/>
      <c r="E420" s="118">
        <f t="shared" ref="E420:E432" si="27">C420+D420</f>
        <v>151.1</v>
      </c>
      <c r="F420" s="119"/>
    </row>
    <row r="421" spans="1:6" s="108" customFormat="1" ht="38.25" customHeight="1">
      <c r="A421" s="552"/>
      <c r="B421" s="120" t="s">
        <v>256</v>
      </c>
      <c r="C421" s="118">
        <v>112</v>
      </c>
      <c r="D421" s="118"/>
      <c r="E421" s="118">
        <f t="shared" si="27"/>
        <v>112</v>
      </c>
      <c r="F421" s="120"/>
    </row>
    <row r="422" spans="1:6" s="108" customFormat="1" ht="38.25" customHeight="1">
      <c r="A422" s="552"/>
      <c r="B422" s="120" t="s">
        <v>1346</v>
      </c>
      <c r="C422" s="118">
        <v>36.1</v>
      </c>
      <c r="D422" s="118"/>
      <c r="E422" s="118">
        <f t="shared" si="27"/>
        <v>36.1</v>
      </c>
      <c r="F422" s="119"/>
    </row>
    <row r="423" spans="1:6" s="108" customFormat="1" ht="38.25" customHeight="1">
      <c r="A423" s="552"/>
      <c r="B423" s="120" t="s">
        <v>784</v>
      </c>
      <c r="C423" s="118">
        <f>C424</f>
        <v>3</v>
      </c>
      <c r="D423" s="118"/>
      <c r="E423" s="118">
        <f t="shared" si="27"/>
        <v>3</v>
      </c>
      <c r="F423" s="120"/>
    </row>
    <row r="424" spans="1:6" s="108" customFormat="1" ht="38.25" customHeight="1">
      <c r="A424" s="552"/>
      <c r="B424" s="120" t="s">
        <v>1567</v>
      </c>
      <c r="C424" s="118">
        <v>3</v>
      </c>
      <c r="D424" s="118"/>
      <c r="E424" s="118">
        <f t="shared" si="27"/>
        <v>3</v>
      </c>
      <c r="F424" s="119"/>
    </row>
    <row r="425" spans="1:6" s="108" customFormat="1" ht="38.25" customHeight="1">
      <c r="A425" s="552"/>
      <c r="B425" s="120" t="s">
        <v>258</v>
      </c>
      <c r="C425" s="118">
        <f>SUM(C426:C432)</f>
        <v>5</v>
      </c>
      <c r="D425" s="118">
        <f>SUM(D426:D432)</f>
        <v>737.47</v>
      </c>
      <c r="E425" s="118">
        <f>SUM(E426:E432)</f>
        <v>742.47</v>
      </c>
      <c r="F425" s="120"/>
    </row>
    <row r="426" spans="1:6" s="108" customFormat="1" ht="38.25" customHeight="1">
      <c r="A426" s="552"/>
      <c r="B426" s="120" t="s">
        <v>1568</v>
      </c>
      <c r="C426" s="118">
        <v>5</v>
      </c>
      <c r="D426" s="118"/>
      <c r="E426" s="118">
        <f t="shared" si="27"/>
        <v>5</v>
      </c>
      <c r="F426" s="120"/>
    </row>
    <row r="427" spans="1:6" s="108" customFormat="1" ht="38.25" customHeight="1">
      <c r="A427" s="552"/>
      <c r="B427" s="120" t="s">
        <v>346</v>
      </c>
      <c r="C427" s="122"/>
      <c r="D427" s="122">
        <v>63.9</v>
      </c>
      <c r="E427" s="118">
        <f t="shared" si="27"/>
        <v>63.9</v>
      </c>
      <c r="F427" s="120" t="s">
        <v>1355</v>
      </c>
    </row>
    <row r="428" spans="1:6" s="108" customFormat="1" ht="38.25" customHeight="1">
      <c r="A428" s="552"/>
      <c r="B428" s="120" t="s">
        <v>1569</v>
      </c>
      <c r="C428" s="122"/>
      <c r="D428" s="122">
        <f>120+131.25</f>
        <v>251.25</v>
      </c>
      <c r="E428" s="118">
        <f t="shared" si="27"/>
        <v>251.25</v>
      </c>
      <c r="F428" s="119" t="s">
        <v>1570</v>
      </c>
    </row>
    <row r="429" spans="1:6" s="108" customFormat="1" ht="38.25" customHeight="1">
      <c r="A429" s="552"/>
      <c r="B429" s="154" t="s">
        <v>1571</v>
      </c>
      <c r="C429" s="155"/>
      <c r="D429" s="156">
        <v>35.880000000000003</v>
      </c>
      <c r="E429" s="146">
        <f t="shared" si="27"/>
        <v>35.880000000000003</v>
      </c>
      <c r="F429" s="147"/>
    </row>
    <row r="430" spans="1:6" s="108" customFormat="1" ht="38.25" customHeight="1">
      <c r="A430" s="552"/>
      <c r="B430" s="120" t="s">
        <v>1572</v>
      </c>
      <c r="C430" s="122"/>
      <c r="D430" s="157">
        <v>207</v>
      </c>
      <c r="E430" s="118">
        <f t="shared" si="27"/>
        <v>207</v>
      </c>
      <c r="F430" s="119"/>
    </row>
    <row r="431" spans="1:6" s="108" customFormat="1" ht="38.25" customHeight="1">
      <c r="A431" s="552"/>
      <c r="B431" s="120" t="s">
        <v>1573</v>
      </c>
      <c r="C431" s="122"/>
      <c r="D431" s="157">
        <f>133+26.44</f>
        <v>159.44</v>
      </c>
      <c r="E431" s="118">
        <f t="shared" si="27"/>
        <v>159.44</v>
      </c>
      <c r="F431" s="119" t="s">
        <v>1574</v>
      </c>
    </row>
    <row r="432" spans="1:6" s="108" customFormat="1" ht="48.2" customHeight="1">
      <c r="A432" s="552"/>
      <c r="B432" s="120" t="s">
        <v>1575</v>
      </c>
      <c r="C432" s="122"/>
      <c r="D432" s="157">
        <v>20</v>
      </c>
      <c r="E432" s="118">
        <f t="shared" si="27"/>
        <v>20</v>
      </c>
      <c r="F432" s="119"/>
    </row>
    <row r="433" spans="1:6" s="108" customFormat="1" ht="48.2" customHeight="1">
      <c r="A433" s="552"/>
      <c r="B433" s="120" t="s">
        <v>317</v>
      </c>
      <c r="C433" s="118">
        <f>SUM(C434:C438)</f>
        <v>0</v>
      </c>
      <c r="D433" s="118">
        <f>SUM(D434:D438)</f>
        <v>274</v>
      </c>
      <c r="E433" s="118">
        <f>SUM(E434:E438)</f>
        <v>274</v>
      </c>
      <c r="F433" s="120"/>
    </row>
    <row r="434" spans="1:6" s="108" customFormat="1" ht="48.2" customHeight="1">
      <c r="A434" s="552"/>
      <c r="B434" s="120" t="s">
        <v>1576</v>
      </c>
      <c r="C434" s="122"/>
      <c r="D434" s="157">
        <v>119</v>
      </c>
      <c r="E434" s="118">
        <f>C434+D434</f>
        <v>119</v>
      </c>
      <c r="F434" s="119"/>
    </row>
    <row r="435" spans="1:6" s="108" customFormat="1" ht="48.2" customHeight="1">
      <c r="A435" s="552"/>
      <c r="B435" s="120" t="s">
        <v>1577</v>
      </c>
      <c r="C435" s="122"/>
      <c r="D435" s="157">
        <v>56</v>
      </c>
      <c r="E435" s="118">
        <f>C435+D435</f>
        <v>56</v>
      </c>
      <c r="F435" s="119"/>
    </row>
    <row r="436" spans="1:6" s="108" customFormat="1" ht="48.2" customHeight="1">
      <c r="A436" s="552"/>
      <c r="B436" s="120" t="s">
        <v>1578</v>
      </c>
      <c r="C436" s="122"/>
      <c r="D436" s="157">
        <v>27</v>
      </c>
      <c r="E436" s="118">
        <f>C436+D436</f>
        <v>27</v>
      </c>
      <c r="F436" s="119"/>
    </row>
    <row r="437" spans="1:6" s="108" customFormat="1" ht="48.2" customHeight="1">
      <c r="A437" s="552"/>
      <c r="B437" s="120" t="s">
        <v>1579</v>
      </c>
      <c r="C437" s="122"/>
      <c r="D437" s="157">
        <v>68</v>
      </c>
      <c r="E437" s="118">
        <f>C437+D437</f>
        <v>68</v>
      </c>
      <c r="F437" s="119"/>
    </row>
    <row r="438" spans="1:6" s="108" customFormat="1" ht="48.2" customHeight="1">
      <c r="A438" s="555"/>
      <c r="B438" s="120" t="s">
        <v>1580</v>
      </c>
      <c r="C438" s="122"/>
      <c r="D438" s="157">
        <v>4</v>
      </c>
      <c r="E438" s="118">
        <f>C438+D438</f>
        <v>4</v>
      </c>
      <c r="F438" s="119"/>
    </row>
    <row r="439" spans="1:6" s="108" customFormat="1" ht="44.85" customHeight="1">
      <c r="A439" s="551" t="s">
        <v>120</v>
      </c>
      <c r="B439" s="123" t="s">
        <v>81</v>
      </c>
      <c r="C439" s="118">
        <f>C440+C441+C446+C452</f>
        <v>400.7321</v>
      </c>
      <c r="D439" s="118">
        <f>D440+D441+D446+D452</f>
        <v>514.11074799999994</v>
      </c>
      <c r="E439" s="118">
        <f>E440+E441+E446+E452</f>
        <v>914.842848</v>
      </c>
      <c r="F439" s="119"/>
    </row>
    <row r="440" spans="1:6" s="108" customFormat="1" ht="20.100000000000001" customHeight="1">
      <c r="A440" s="552"/>
      <c r="B440" s="119" t="s">
        <v>253</v>
      </c>
      <c r="C440" s="118">
        <v>295.99209999999999</v>
      </c>
      <c r="D440" s="118">
        <f>17.6302</f>
        <v>17.630199999999999</v>
      </c>
      <c r="E440" s="118">
        <f>C440+D440</f>
        <v>313.6223</v>
      </c>
      <c r="F440" s="119" t="s">
        <v>1581</v>
      </c>
    </row>
    <row r="441" spans="1:6" s="108" customFormat="1" ht="20.100000000000001" customHeight="1">
      <c r="A441" s="552"/>
      <c r="B441" s="119" t="s">
        <v>783</v>
      </c>
      <c r="C441" s="118">
        <f>SUM(C442:C444)</f>
        <v>99.74</v>
      </c>
      <c r="D441" s="118"/>
      <c r="E441" s="118">
        <f t="shared" ref="E441:E451" si="28">C441+D441</f>
        <v>99.74</v>
      </c>
      <c r="F441" s="119"/>
    </row>
    <row r="442" spans="1:6" s="108" customFormat="1" ht="38.25" customHeight="1">
      <c r="A442" s="552"/>
      <c r="B442" s="119" t="s">
        <v>256</v>
      </c>
      <c r="C442" s="118">
        <v>72</v>
      </c>
      <c r="D442" s="118"/>
      <c r="E442" s="118">
        <f t="shared" si="28"/>
        <v>72</v>
      </c>
      <c r="F442" s="119"/>
    </row>
    <row r="443" spans="1:6" s="108" customFormat="1" ht="38.25" customHeight="1">
      <c r="A443" s="552"/>
      <c r="B443" s="119" t="s">
        <v>1346</v>
      </c>
      <c r="C443" s="118">
        <v>24.74</v>
      </c>
      <c r="D443" s="118"/>
      <c r="E443" s="118">
        <f t="shared" si="28"/>
        <v>24.74</v>
      </c>
      <c r="F443" s="119"/>
    </row>
    <row r="444" spans="1:6" s="108" customFormat="1" ht="38.25" customHeight="1">
      <c r="A444" s="552"/>
      <c r="B444" s="119" t="s">
        <v>784</v>
      </c>
      <c r="C444" s="122">
        <f>C445</f>
        <v>3</v>
      </c>
      <c r="D444" s="122"/>
      <c r="E444" s="118">
        <f t="shared" si="28"/>
        <v>3</v>
      </c>
      <c r="F444" s="119"/>
    </row>
    <row r="445" spans="1:6" s="108" customFormat="1" ht="38.25" customHeight="1">
      <c r="A445" s="552"/>
      <c r="B445" s="120" t="s">
        <v>1567</v>
      </c>
      <c r="C445" s="122">
        <v>3</v>
      </c>
      <c r="D445" s="122"/>
      <c r="E445" s="118">
        <f t="shared" si="28"/>
        <v>3</v>
      </c>
      <c r="F445" s="119"/>
    </row>
    <row r="446" spans="1:6" s="108" customFormat="1" ht="38.25" customHeight="1">
      <c r="A446" s="552"/>
      <c r="B446" s="119" t="s">
        <v>258</v>
      </c>
      <c r="C446" s="118">
        <f>SUM(C447:C451)</f>
        <v>5</v>
      </c>
      <c r="D446" s="118">
        <f>SUM(D447:D451)</f>
        <v>302.480548</v>
      </c>
      <c r="E446" s="118">
        <f>SUM(E447:E451)</f>
        <v>307.480548</v>
      </c>
      <c r="F446" s="119"/>
    </row>
    <row r="447" spans="1:6" s="108" customFormat="1" ht="38.25" customHeight="1">
      <c r="A447" s="552"/>
      <c r="B447" s="120" t="s">
        <v>1582</v>
      </c>
      <c r="C447" s="118">
        <v>5</v>
      </c>
      <c r="D447" s="118"/>
      <c r="E447" s="118">
        <f t="shared" si="28"/>
        <v>5</v>
      </c>
      <c r="F447" s="119"/>
    </row>
    <row r="448" spans="1:6" s="108" customFormat="1" ht="38.25" customHeight="1">
      <c r="A448" s="552"/>
      <c r="B448" s="120" t="s">
        <v>1583</v>
      </c>
      <c r="C448" s="122"/>
      <c r="D448" s="157">
        <v>130</v>
      </c>
      <c r="E448" s="118">
        <f t="shared" si="28"/>
        <v>130</v>
      </c>
      <c r="F448" s="119" t="s">
        <v>1584</v>
      </c>
    </row>
    <row r="449" spans="1:6" s="108" customFormat="1" ht="38.25" customHeight="1">
      <c r="A449" s="552"/>
      <c r="B449" s="120" t="s">
        <v>307</v>
      </c>
      <c r="C449" s="122"/>
      <c r="D449" s="157">
        <v>40.5</v>
      </c>
      <c r="E449" s="118">
        <f t="shared" si="28"/>
        <v>40.5</v>
      </c>
      <c r="F449" s="120" t="s">
        <v>1355</v>
      </c>
    </row>
    <row r="450" spans="1:6" s="108" customFormat="1" ht="38.25" customHeight="1">
      <c r="A450" s="552"/>
      <c r="B450" s="120" t="s">
        <v>1585</v>
      </c>
      <c r="C450" s="122"/>
      <c r="D450" s="157">
        <v>94</v>
      </c>
      <c r="E450" s="118">
        <f t="shared" si="28"/>
        <v>94</v>
      </c>
      <c r="F450" s="119" t="s">
        <v>1586</v>
      </c>
    </row>
    <row r="451" spans="1:6" s="108" customFormat="1" ht="32.25" customHeight="1">
      <c r="A451" s="552"/>
      <c r="B451" s="120" t="s">
        <v>1571</v>
      </c>
      <c r="C451" s="122"/>
      <c r="D451" s="157">
        <v>37.980547999999999</v>
      </c>
      <c r="E451" s="118">
        <f t="shared" si="28"/>
        <v>37.980547999999999</v>
      </c>
      <c r="F451" s="119" t="s">
        <v>1587</v>
      </c>
    </row>
    <row r="452" spans="1:6" s="108" customFormat="1" ht="32.25" customHeight="1">
      <c r="A452" s="552"/>
      <c r="B452" s="120" t="s">
        <v>317</v>
      </c>
      <c r="C452" s="118">
        <f>SUM(C453:C457)</f>
        <v>0</v>
      </c>
      <c r="D452" s="118">
        <f>SUM(D453:D457)</f>
        <v>194</v>
      </c>
      <c r="E452" s="118">
        <f>SUM(E453:E457)</f>
        <v>194</v>
      </c>
      <c r="F452" s="120"/>
    </row>
    <row r="453" spans="1:6" s="108" customFormat="1" ht="32.25" customHeight="1">
      <c r="A453" s="552"/>
      <c r="B453" s="119" t="s">
        <v>1576</v>
      </c>
      <c r="C453" s="122"/>
      <c r="D453" s="157">
        <v>83</v>
      </c>
      <c r="E453" s="118">
        <f>C453+D453</f>
        <v>83</v>
      </c>
      <c r="F453" s="119"/>
    </row>
    <row r="454" spans="1:6" s="108" customFormat="1" ht="32.25" customHeight="1">
      <c r="A454" s="552"/>
      <c r="B454" s="119" t="s">
        <v>1577</v>
      </c>
      <c r="C454" s="122"/>
      <c r="D454" s="157">
        <v>45</v>
      </c>
      <c r="E454" s="118">
        <f>C454+D454</f>
        <v>45</v>
      </c>
      <c r="F454" s="119"/>
    </row>
    <row r="455" spans="1:6" s="108" customFormat="1" ht="32.25" customHeight="1">
      <c r="A455" s="552"/>
      <c r="B455" s="119" t="s">
        <v>1588</v>
      </c>
      <c r="C455" s="122"/>
      <c r="D455" s="157">
        <v>15</v>
      </c>
      <c r="E455" s="118">
        <f>C455+D455</f>
        <v>15</v>
      </c>
      <c r="F455" s="119"/>
    </row>
    <row r="456" spans="1:6" s="108" customFormat="1" ht="32.25" customHeight="1">
      <c r="A456" s="552"/>
      <c r="B456" s="119" t="s">
        <v>1579</v>
      </c>
      <c r="C456" s="122"/>
      <c r="D456" s="157">
        <v>50</v>
      </c>
      <c r="E456" s="118">
        <f>C456+D456</f>
        <v>50</v>
      </c>
      <c r="F456" s="119"/>
    </row>
    <row r="457" spans="1:6" s="108" customFormat="1" ht="32.25" customHeight="1">
      <c r="A457" s="555"/>
      <c r="B457" s="119" t="s">
        <v>1589</v>
      </c>
      <c r="C457" s="122"/>
      <c r="D457" s="157">
        <v>1</v>
      </c>
      <c r="E457" s="118">
        <f>C457+D457</f>
        <v>1</v>
      </c>
      <c r="F457" s="119"/>
    </row>
    <row r="458" spans="1:6" s="109" customFormat="1" ht="28.5" customHeight="1">
      <c r="A458" s="551" t="s">
        <v>122</v>
      </c>
      <c r="B458" s="93" t="s">
        <v>81</v>
      </c>
      <c r="C458" s="118">
        <f>C459+C460+C468+C482</f>
        <v>3986.5245</v>
      </c>
      <c r="D458" s="118">
        <f>D459+D460+D468+D482</f>
        <v>1066.8479</v>
      </c>
      <c r="E458" s="118">
        <f>E459+E460+E468+E482</f>
        <v>5053.3724000000002</v>
      </c>
      <c r="F458" s="119"/>
    </row>
    <row r="459" spans="1:6" s="109" customFormat="1" ht="20.100000000000001" customHeight="1">
      <c r="A459" s="552"/>
      <c r="B459" s="119" t="s">
        <v>253</v>
      </c>
      <c r="C459" s="118">
        <v>2056.5145000000002</v>
      </c>
      <c r="D459" s="118">
        <f>292.0479-5.9</f>
        <v>286.14789999999999</v>
      </c>
      <c r="E459" s="118">
        <f>C459+D459</f>
        <v>2342.6624000000002</v>
      </c>
      <c r="F459" s="119" t="s">
        <v>1590</v>
      </c>
    </row>
    <row r="460" spans="1:6" s="109" customFormat="1" ht="20.100000000000001" customHeight="1">
      <c r="A460" s="552"/>
      <c r="B460" s="119" t="s">
        <v>783</v>
      </c>
      <c r="C460" s="118">
        <f>SUM(C461:C463)</f>
        <v>649.11</v>
      </c>
      <c r="D460" s="118"/>
      <c r="E460" s="118">
        <f t="shared" ref="E460:E482" si="29">C460+D460</f>
        <v>649.11</v>
      </c>
      <c r="F460" s="119"/>
    </row>
    <row r="461" spans="1:6" s="109" customFormat="1" ht="27" customHeight="1">
      <c r="A461" s="552"/>
      <c r="B461" s="119" t="s">
        <v>256</v>
      </c>
      <c r="C461" s="118">
        <f>492+30.5</f>
        <v>522.5</v>
      </c>
      <c r="D461" s="118"/>
      <c r="E461" s="118">
        <f t="shared" si="29"/>
        <v>522.5</v>
      </c>
      <c r="F461" s="119"/>
    </row>
    <row r="462" spans="1:6" s="109" customFormat="1" ht="27" customHeight="1">
      <c r="A462" s="552"/>
      <c r="B462" s="119" t="s">
        <v>1346</v>
      </c>
      <c r="C462" s="118">
        <v>100.61</v>
      </c>
      <c r="D462" s="118"/>
      <c r="E462" s="118">
        <f t="shared" si="29"/>
        <v>100.61</v>
      </c>
      <c r="F462" s="119"/>
    </row>
    <row r="463" spans="1:6" s="109" customFormat="1" ht="29.25" customHeight="1">
      <c r="A463" s="552"/>
      <c r="B463" s="119" t="s">
        <v>784</v>
      </c>
      <c r="C463" s="116">
        <f>SUM(C464:C467)</f>
        <v>26</v>
      </c>
      <c r="D463" s="122"/>
      <c r="E463" s="118">
        <f t="shared" si="29"/>
        <v>26</v>
      </c>
      <c r="F463" s="119"/>
    </row>
    <row r="464" spans="1:6" s="109" customFormat="1" ht="28.5" customHeight="1">
      <c r="A464" s="552"/>
      <c r="B464" s="120" t="s">
        <v>1591</v>
      </c>
      <c r="C464" s="122">
        <v>10</v>
      </c>
      <c r="D464" s="122"/>
      <c r="E464" s="118">
        <f t="shared" si="29"/>
        <v>10</v>
      </c>
      <c r="F464" s="120"/>
    </row>
    <row r="465" spans="1:6" s="109" customFormat="1" ht="28.5" customHeight="1">
      <c r="A465" s="552"/>
      <c r="B465" s="120" t="s">
        <v>1592</v>
      </c>
      <c r="C465" s="122">
        <v>5</v>
      </c>
      <c r="D465" s="122"/>
      <c r="E465" s="118">
        <f t="shared" si="29"/>
        <v>5</v>
      </c>
      <c r="F465" s="120"/>
    </row>
    <row r="466" spans="1:6" s="109" customFormat="1" ht="28.5" customHeight="1">
      <c r="A466" s="552"/>
      <c r="B466" s="120" t="s">
        <v>1593</v>
      </c>
      <c r="C466" s="122">
        <v>5</v>
      </c>
      <c r="D466" s="122"/>
      <c r="E466" s="118">
        <f t="shared" si="29"/>
        <v>5</v>
      </c>
      <c r="F466" s="120"/>
    </row>
    <row r="467" spans="1:6" s="109" customFormat="1" ht="33.950000000000003" customHeight="1">
      <c r="A467" s="552"/>
      <c r="B467" s="120" t="s">
        <v>1388</v>
      </c>
      <c r="C467" s="122">
        <v>6</v>
      </c>
      <c r="D467" s="122"/>
      <c r="E467" s="118">
        <f t="shared" si="29"/>
        <v>6</v>
      </c>
      <c r="F467" s="119"/>
    </row>
    <row r="468" spans="1:6" s="109" customFormat="1" ht="40.700000000000003" customHeight="1">
      <c r="A468" s="552"/>
      <c r="B468" s="119" t="s">
        <v>258</v>
      </c>
      <c r="C468" s="118">
        <f>SUM(C469:C481)</f>
        <v>430.9</v>
      </c>
      <c r="D468" s="118">
        <f>SUM(D469:D481)</f>
        <v>775.7</v>
      </c>
      <c r="E468" s="118">
        <f>SUM(E469:E481)</f>
        <v>1206.5999999999999</v>
      </c>
      <c r="F468" s="119"/>
    </row>
    <row r="469" spans="1:6" s="109" customFormat="1" ht="24.4" customHeight="1">
      <c r="A469" s="552"/>
      <c r="B469" s="119" t="s">
        <v>1594</v>
      </c>
      <c r="C469" s="118">
        <f>100+20</f>
        <v>120</v>
      </c>
      <c r="D469" s="118"/>
      <c r="E469" s="118">
        <f t="shared" si="29"/>
        <v>120</v>
      </c>
      <c r="F469" s="119"/>
    </row>
    <row r="470" spans="1:6" s="108" customFormat="1" ht="24.4" customHeight="1">
      <c r="A470" s="552"/>
      <c r="B470" s="119" t="s">
        <v>456</v>
      </c>
      <c r="C470" s="118">
        <v>20</v>
      </c>
      <c r="D470" s="118"/>
      <c r="E470" s="118">
        <f t="shared" si="29"/>
        <v>20</v>
      </c>
      <c r="F470" s="119"/>
    </row>
    <row r="471" spans="1:6" s="108" customFormat="1" ht="38.25" customHeight="1">
      <c r="A471" s="552"/>
      <c r="B471" s="119" t="s">
        <v>1595</v>
      </c>
      <c r="C471" s="118">
        <v>133.69999999999999</v>
      </c>
      <c r="D471" s="118"/>
      <c r="E471" s="118">
        <f t="shared" si="29"/>
        <v>133.69999999999999</v>
      </c>
      <c r="F471" s="119"/>
    </row>
    <row r="472" spans="1:6" s="108" customFormat="1" ht="38.25" customHeight="1">
      <c r="A472" s="552"/>
      <c r="B472" s="120" t="s">
        <v>1596</v>
      </c>
      <c r="C472" s="118">
        <v>84.6</v>
      </c>
      <c r="D472" s="118"/>
      <c r="E472" s="118">
        <f t="shared" si="29"/>
        <v>84.6</v>
      </c>
      <c r="F472" s="120"/>
    </row>
    <row r="473" spans="1:6" s="108" customFormat="1" ht="38.25" customHeight="1">
      <c r="A473" s="552"/>
      <c r="B473" s="120" t="s">
        <v>1597</v>
      </c>
      <c r="C473" s="118">
        <v>22.3</v>
      </c>
      <c r="D473" s="118"/>
      <c r="E473" s="118">
        <f t="shared" si="29"/>
        <v>22.3</v>
      </c>
      <c r="F473" s="120"/>
    </row>
    <row r="474" spans="1:6" s="108" customFormat="1" ht="38.25" customHeight="1">
      <c r="A474" s="552"/>
      <c r="B474" s="120" t="s">
        <v>1598</v>
      </c>
      <c r="C474" s="118">
        <v>30.6</v>
      </c>
      <c r="D474" s="118"/>
      <c r="E474" s="118">
        <f t="shared" si="29"/>
        <v>30.6</v>
      </c>
      <c r="F474" s="120"/>
    </row>
    <row r="475" spans="1:6" s="108" customFormat="1" ht="33.4" customHeight="1">
      <c r="A475" s="552"/>
      <c r="B475" s="120" t="s">
        <v>1599</v>
      </c>
      <c r="C475" s="118">
        <v>4.7</v>
      </c>
      <c r="D475" s="118"/>
      <c r="E475" s="118">
        <f t="shared" si="29"/>
        <v>4.7</v>
      </c>
      <c r="F475" s="120"/>
    </row>
    <row r="476" spans="1:6" s="108" customFormat="1" ht="27.2" customHeight="1">
      <c r="A476" s="552"/>
      <c r="B476" s="120" t="s">
        <v>1600</v>
      </c>
      <c r="C476" s="118">
        <v>15</v>
      </c>
      <c r="D476" s="118">
        <v>-15</v>
      </c>
      <c r="E476" s="118">
        <f t="shared" si="29"/>
        <v>0</v>
      </c>
      <c r="F476" s="120"/>
    </row>
    <row r="477" spans="1:6" s="108" customFormat="1" ht="27.2" customHeight="1">
      <c r="A477" s="552"/>
      <c r="B477" s="120" t="s">
        <v>1601</v>
      </c>
      <c r="C477" s="118"/>
      <c r="D477" s="135">
        <v>500</v>
      </c>
      <c r="E477" s="118">
        <f t="shared" si="29"/>
        <v>500</v>
      </c>
      <c r="F477" s="120" t="s">
        <v>1602</v>
      </c>
    </row>
    <row r="478" spans="1:6" s="108" customFormat="1" ht="27.2" customHeight="1">
      <c r="A478" s="552"/>
      <c r="B478" s="120" t="s">
        <v>286</v>
      </c>
      <c r="C478" s="118"/>
      <c r="D478" s="135">
        <v>281</v>
      </c>
      <c r="E478" s="118">
        <f t="shared" si="29"/>
        <v>281</v>
      </c>
      <c r="F478" s="120" t="s">
        <v>1355</v>
      </c>
    </row>
    <row r="479" spans="1:6" s="108" customFormat="1" ht="29.25" customHeight="1">
      <c r="A479" s="552"/>
      <c r="B479" s="120" t="s">
        <v>1603</v>
      </c>
      <c r="C479" s="118"/>
      <c r="D479" s="135">
        <v>1</v>
      </c>
      <c r="E479" s="118">
        <f t="shared" si="29"/>
        <v>1</v>
      </c>
      <c r="F479" s="120"/>
    </row>
    <row r="480" spans="1:6" s="108" customFormat="1" ht="29.25" customHeight="1">
      <c r="A480" s="552"/>
      <c r="B480" s="120" t="s">
        <v>1604</v>
      </c>
      <c r="C480" s="118"/>
      <c r="D480" s="135">
        <v>8.5</v>
      </c>
      <c r="E480" s="118">
        <f t="shared" si="29"/>
        <v>8.5</v>
      </c>
      <c r="F480" s="120"/>
    </row>
    <row r="481" spans="1:6" s="108" customFormat="1" ht="34.5" customHeight="1">
      <c r="A481" s="552"/>
      <c r="B481" s="120" t="s">
        <v>1605</v>
      </c>
      <c r="C481" s="118"/>
      <c r="D481" s="135">
        <v>0.2</v>
      </c>
      <c r="E481" s="118">
        <f t="shared" si="29"/>
        <v>0.2</v>
      </c>
      <c r="F481" s="120"/>
    </row>
    <row r="482" spans="1:6" s="108" customFormat="1" ht="32.25" customHeight="1">
      <c r="A482" s="555"/>
      <c r="B482" s="120" t="s">
        <v>317</v>
      </c>
      <c r="C482" s="118">
        <v>850</v>
      </c>
      <c r="D482" s="118">
        <v>5</v>
      </c>
      <c r="E482" s="118">
        <f t="shared" si="29"/>
        <v>855</v>
      </c>
      <c r="F482" s="119"/>
    </row>
    <row r="483" spans="1:6" s="109" customFormat="1" ht="47.85" customHeight="1">
      <c r="A483" s="551" t="s">
        <v>124</v>
      </c>
      <c r="B483" s="93" t="s">
        <v>81</v>
      </c>
      <c r="C483" s="118">
        <f>C484+C485+C488+C493</f>
        <v>341.77949999999998</v>
      </c>
      <c r="D483" s="118">
        <f>D484+D485+D488+D493</f>
        <v>531.44749999999999</v>
      </c>
      <c r="E483" s="118">
        <f>E484+E485+E488+E493</f>
        <v>873.22699999999998</v>
      </c>
      <c r="F483" s="119"/>
    </row>
    <row r="484" spans="1:6" s="109" customFormat="1" ht="20.100000000000001" customHeight="1">
      <c r="A484" s="552"/>
      <c r="B484" s="119" t="s">
        <v>253</v>
      </c>
      <c r="C484" s="118">
        <v>168.1995</v>
      </c>
      <c r="D484" s="118">
        <f>9.1025</f>
        <v>9.1024999999999991</v>
      </c>
      <c r="E484" s="118">
        <f>C484+D484</f>
        <v>177.30199999999999</v>
      </c>
      <c r="F484" s="119" t="s">
        <v>1606</v>
      </c>
    </row>
    <row r="485" spans="1:6" s="109" customFormat="1" ht="20.100000000000001" customHeight="1">
      <c r="A485" s="552"/>
      <c r="B485" s="119" t="s">
        <v>783</v>
      </c>
      <c r="C485" s="118">
        <f>C486+C487</f>
        <v>123.58</v>
      </c>
      <c r="D485" s="118"/>
      <c r="E485" s="118">
        <f t="shared" ref="E485:E492" si="30">C485+D485</f>
        <v>123.58</v>
      </c>
      <c r="F485" s="119"/>
    </row>
    <row r="486" spans="1:6" s="109" customFormat="1" ht="27" customHeight="1">
      <c r="A486" s="552"/>
      <c r="B486" s="119" t="s">
        <v>256</v>
      </c>
      <c r="C486" s="118">
        <f>30*3.5</f>
        <v>105</v>
      </c>
      <c r="D486" s="118"/>
      <c r="E486" s="118">
        <f t="shared" si="30"/>
        <v>105</v>
      </c>
      <c r="F486" s="119"/>
    </row>
    <row r="487" spans="1:6" s="109" customFormat="1" ht="27" customHeight="1">
      <c r="A487" s="552"/>
      <c r="B487" s="119" t="s">
        <v>1346</v>
      </c>
      <c r="C487" s="118">
        <v>18.579999999999998</v>
      </c>
      <c r="D487" s="118"/>
      <c r="E487" s="118">
        <f t="shared" si="30"/>
        <v>18.579999999999998</v>
      </c>
      <c r="F487" s="119"/>
    </row>
    <row r="488" spans="1:6" s="109" customFormat="1" ht="29.25" customHeight="1">
      <c r="A488" s="552"/>
      <c r="B488" s="119" t="s">
        <v>258</v>
      </c>
      <c r="C488" s="118">
        <f>SUM(C489:C492)</f>
        <v>50</v>
      </c>
      <c r="D488" s="118">
        <f>SUM(D489:D492)</f>
        <v>497.34500000000003</v>
      </c>
      <c r="E488" s="118">
        <f>SUM(E489:E492)</f>
        <v>547.34500000000003</v>
      </c>
      <c r="F488" s="119"/>
    </row>
    <row r="489" spans="1:6" s="109" customFormat="1" ht="51.6" customHeight="1">
      <c r="A489" s="552"/>
      <c r="B489" s="119" t="s">
        <v>474</v>
      </c>
      <c r="C489" s="118">
        <v>50</v>
      </c>
      <c r="D489" s="118"/>
      <c r="E489" s="118">
        <f t="shared" si="30"/>
        <v>50</v>
      </c>
      <c r="F489" s="119"/>
    </row>
    <row r="490" spans="1:6" s="109" customFormat="1" ht="38.85" customHeight="1">
      <c r="A490" s="552"/>
      <c r="B490" s="119" t="s">
        <v>1607</v>
      </c>
      <c r="C490" s="122"/>
      <c r="D490" s="135">
        <v>140</v>
      </c>
      <c r="E490" s="118">
        <f t="shared" si="30"/>
        <v>140</v>
      </c>
      <c r="F490" s="119" t="s">
        <v>1608</v>
      </c>
    </row>
    <row r="491" spans="1:6" s="109" customFormat="1" ht="27.2" customHeight="1">
      <c r="A491" s="552"/>
      <c r="B491" s="119" t="s">
        <v>1609</v>
      </c>
      <c r="C491" s="122"/>
      <c r="D491" s="135">
        <v>289.34500000000003</v>
      </c>
      <c r="E491" s="118">
        <f t="shared" si="30"/>
        <v>289.34500000000003</v>
      </c>
      <c r="F491" s="119" t="s">
        <v>1610</v>
      </c>
    </row>
    <row r="492" spans="1:6" s="108" customFormat="1" ht="32.25" customHeight="1">
      <c r="A492" s="552"/>
      <c r="B492" s="119" t="s">
        <v>1611</v>
      </c>
      <c r="C492" s="122"/>
      <c r="D492" s="135">
        <v>68</v>
      </c>
      <c r="E492" s="118">
        <f t="shared" si="30"/>
        <v>68</v>
      </c>
      <c r="F492" s="119" t="s">
        <v>1612</v>
      </c>
    </row>
    <row r="493" spans="1:6" s="108" customFormat="1" ht="32.25" customHeight="1">
      <c r="A493" s="552"/>
      <c r="B493" s="120" t="s">
        <v>317</v>
      </c>
      <c r="C493" s="118">
        <f>SUM(C494:C497)</f>
        <v>0</v>
      </c>
      <c r="D493" s="118">
        <f>SUM(D494:D497)</f>
        <v>25</v>
      </c>
      <c r="E493" s="118">
        <f>SUM(E494:E497)</f>
        <v>25</v>
      </c>
      <c r="F493" s="119"/>
    </row>
    <row r="494" spans="1:6" s="108" customFormat="1" ht="32.25" customHeight="1">
      <c r="A494" s="552"/>
      <c r="B494" s="119" t="s">
        <v>1613</v>
      </c>
      <c r="C494" s="122"/>
      <c r="D494" s="135">
        <v>4</v>
      </c>
      <c r="E494" s="118">
        <f>C494+D494</f>
        <v>4</v>
      </c>
      <c r="F494" s="119"/>
    </row>
    <row r="495" spans="1:6" s="108" customFormat="1" ht="32.25" customHeight="1">
      <c r="A495" s="552"/>
      <c r="B495" s="119" t="s">
        <v>1614</v>
      </c>
      <c r="C495" s="122"/>
      <c r="D495" s="135">
        <v>15</v>
      </c>
      <c r="E495" s="118">
        <f>C495+D495</f>
        <v>15</v>
      </c>
      <c r="F495" s="119"/>
    </row>
    <row r="496" spans="1:6" s="108" customFormat="1" ht="32.25" customHeight="1">
      <c r="A496" s="552"/>
      <c r="B496" s="119" t="s">
        <v>1615</v>
      </c>
      <c r="C496" s="122"/>
      <c r="D496" s="135">
        <v>4</v>
      </c>
      <c r="E496" s="118">
        <f>C496+D496</f>
        <v>4</v>
      </c>
      <c r="F496" s="119"/>
    </row>
    <row r="497" spans="1:6" s="108" customFormat="1" ht="32.25" customHeight="1">
      <c r="A497" s="555"/>
      <c r="B497" s="119" t="s">
        <v>1616</v>
      </c>
      <c r="C497" s="122"/>
      <c r="D497" s="135">
        <v>2</v>
      </c>
      <c r="E497" s="118">
        <f>C497+D497</f>
        <v>2</v>
      </c>
      <c r="F497" s="119"/>
    </row>
    <row r="498" spans="1:6" s="108" customFormat="1" ht="28.15" customHeight="1">
      <c r="A498" s="551" t="s">
        <v>126</v>
      </c>
      <c r="B498" s="93" t="s">
        <v>81</v>
      </c>
      <c r="C498" s="118">
        <f>C499</f>
        <v>260</v>
      </c>
      <c r="D498" s="118">
        <f>D499</f>
        <v>116.8</v>
      </c>
      <c r="E498" s="118">
        <f>E499</f>
        <v>376.8</v>
      </c>
      <c r="F498" s="119"/>
    </row>
    <row r="499" spans="1:6" s="108" customFormat="1" ht="33.950000000000003" customHeight="1">
      <c r="A499" s="552"/>
      <c r="B499" s="119" t="s">
        <v>477</v>
      </c>
      <c r="C499" s="118">
        <f>SUM(C500:C502)</f>
        <v>260</v>
      </c>
      <c r="D499" s="118">
        <f>SUM(D500:D502)</f>
        <v>116.8</v>
      </c>
      <c r="E499" s="118">
        <f>C499+D499</f>
        <v>376.8</v>
      </c>
      <c r="F499" s="119"/>
    </row>
    <row r="500" spans="1:6" s="108" customFormat="1" ht="40.15" customHeight="1">
      <c r="A500" s="552"/>
      <c r="B500" s="120" t="s">
        <v>478</v>
      </c>
      <c r="C500" s="118">
        <v>160</v>
      </c>
      <c r="D500" s="118"/>
      <c r="E500" s="118">
        <f>C500+D500</f>
        <v>160</v>
      </c>
      <c r="F500" s="120"/>
    </row>
    <row r="501" spans="1:6" s="108" customFormat="1" ht="38.25" customHeight="1">
      <c r="A501" s="552"/>
      <c r="B501" s="120" t="s">
        <v>479</v>
      </c>
      <c r="C501" s="118">
        <v>100</v>
      </c>
      <c r="D501" s="118"/>
      <c r="E501" s="118">
        <f>C501+D501</f>
        <v>100</v>
      </c>
      <c r="F501" s="120"/>
    </row>
    <row r="502" spans="1:6" s="108" customFormat="1" ht="32.25" customHeight="1">
      <c r="A502" s="555"/>
      <c r="B502" s="119" t="s">
        <v>1617</v>
      </c>
      <c r="C502" s="122"/>
      <c r="D502" s="122">
        <v>116.8</v>
      </c>
      <c r="E502" s="118">
        <f>C502+D502</f>
        <v>116.8</v>
      </c>
      <c r="F502" s="119" t="s">
        <v>1618</v>
      </c>
    </row>
    <row r="503" spans="1:6" s="108" customFormat="1" ht="72" customHeight="1">
      <c r="A503" s="551" t="s">
        <v>127</v>
      </c>
      <c r="B503" s="93" t="s">
        <v>81</v>
      </c>
      <c r="C503" s="118">
        <f>C504+C505+C511+C530</f>
        <v>11268.795899999999</v>
      </c>
      <c r="D503" s="118">
        <f>D504+D505+D511+D530</f>
        <v>-5535.2575370000004</v>
      </c>
      <c r="E503" s="118">
        <f>E504+E505+E511+E530</f>
        <v>5733.5383629999997</v>
      </c>
      <c r="F503" s="119"/>
    </row>
    <row r="504" spans="1:6" s="108" customFormat="1" ht="38.85" customHeight="1">
      <c r="A504" s="552"/>
      <c r="B504" s="119" t="s">
        <v>253</v>
      </c>
      <c r="C504" s="118">
        <v>238.0659</v>
      </c>
      <c r="D504" s="118">
        <f>4.8503+34.52416+17.26208-2.072557</f>
        <v>54.563983</v>
      </c>
      <c r="E504" s="118">
        <f>C504+D504</f>
        <v>292.62988300000001</v>
      </c>
      <c r="F504" s="119" t="s">
        <v>1619</v>
      </c>
    </row>
    <row r="505" spans="1:6" s="108" customFormat="1" ht="33.950000000000003" customHeight="1">
      <c r="A505" s="552"/>
      <c r="B505" s="119" t="s">
        <v>783</v>
      </c>
      <c r="C505" s="118">
        <f>SUM(C506:C508)</f>
        <v>53.04</v>
      </c>
      <c r="D505" s="118"/>
      <c r="E505" s="118">
        <f t="shared" ref="E505:E530" si="31">C505+D505</f>
        <v>53.04</v>
      </c>
      <c r="F505" s="119"/>
    </row>
    <row r="506" spans="1:6" s="108" customFormat="1" ht="48.95" customHeight="1">
      <c r="A506" s="552"/>
      <c r="B506" s="119" t="s">
        <v>256</v>
      </c>
      <c r="C506" s="118">
        <v>15.5</v>
      </c>
      <c r="D506" s="118"/>
      <c r="E506" s="118">
        <f t="shared" si="31"/>
        <v>15.5</v>
      </c>
      <c r="F506" s="119"/>
    </row>
    <row r="507" spans="1:6" s="108" customFormat="1" ht="28.15" customHeight="1">
      <c r="A507" s="552"/>
      <c r="B507" s="119" t="s">
        <v>1346</v>
      </c>
      <c r="C507" s="118">
        <v>12.54</v>
      </c>
      <c r="D507" s="118"/>
      <c r="E507" s="118">
        <f t="shared" si="31"/>
        <v>12.54</v>
      </c>
      <c r="F507" s="119"/>
    </row>
    <row r="508" spans="1:6" s="108" customFormat="1" ht="28.15" customHeight="1">
      <c r="A508" s="552"/>
      <c r="B508" s="119" t="s">
        <v>784</v>
      </c>
      <c r="C508" s="122">
        <f>SUM(C509:C510)</f>
        <v>25</v>
      </c>
      <c r="D508" s="122"/>
      <c r="E508" s="118">
        <f t="shared" si="31"/>
        <v>25</v>
      </c>
      <c r="F508" s="119"/>
    </row>
    <row r="509" spans="1:6" s="108" customFormat="1" ht="28.15" customHeight="1">
      <c r="A509" s="552"/>
      <c r="B509" s="119" t="s">
        <v>1030</v>
      </c>
      <c r="C509" s="122">
        <f>6+8+6</f>
        <v>20</v>
      </c>
      <c r="D509" s="122"/>
      <c r="E509" s="118">
        <f t="shared" si="31"/>
        <v>20</v>
      </c>
      <c r="F509" s="119"/>
    </row>
    <row r="510" spans="1:6" s="108" customFormat="1" ht="28.15" customHeight="1">
      <c r="A510" s="552"/>
      <c r="B510" s="119" t="s">
        <v>1620</v>
      </c>
      <c r="C510" s="122">
        <f>10-5</f>
        <v>5</v>
      </c>
      <c r="D510" s="122"/>
      <c r="E510" s="118">
        <f t="shared" si="31"/>
        <v>5</v>
      </c>
      <c r="F510" s="119"/>
    </row>
    <row r="511" spans="1:6" s="108" customFormat="1" ht="54" customHeight="1">
      <c r="A511" s="552"/>
      <c r="B511" s="119" t="s">
        <v>258</v>
      </c>
      <c r="C511" s="122">
        <f>SUM(C512:C529)</f>
        <v>1977.69</v>
      </c>
      <c r="D511" s="122">
        <f>SUM(D512:D529)</f>
        <v>3219.6284799999999</v>
      </c>
      <c r="E511" s="122">
        <f>SUM(E512:E529)</f>
        <v>5197.3184799999999</v>
      </c>
      <c r="F511" s="119"/>
    </row>
    <row r="512" spans="1:6" s="108" customFormat="1" ht="46.15" customHeight="1">
      <c r="A512" s="552"/>
      <c r="B512" s="142" t="s">
        <v>1621</v>
      </c>
      <c r="C512" s="118">
        <v>1400</v>
      </c>
      <c r="D512" s="118"/>
      <c r="E512" s="118">
        <f t="shared" si="31"/>
        <v>1400</v>
      </c>
      <c r="F512" s="158"/>
    </row>
    <row r="513" spans="1:6" s="108" customFormat="1" ht="75.2" customHeight="1">
      <c r="A513" s="552"/>
      <c r="B513" s="142" t="s">
        <v>1622</v>
      </c>
      <c r="C513" s="140">
        <v>99.97</v>
      </c>
      <c r="D513" s="118"/>
      <c r="E513" s="118">
        <f t="shared" si="31"/>
        <v>99.97</v>
      </c>
      <c r="F513" s="159"/>
    </row>
    <row r="514" spans="1:6" s="108" customFormat="1" ht="42" customHeight="1">
      <c r="A514" s="552"/>
      <c r="B514" s="142" t="s">
        <v>1623</v>
      </c>
      <c r="C514" s="140">
        <v>62.54</v>
      </c>
      <c r="D514" s="118"/>
      <c r="E514" s="118">
        <f t="shared" si="31"/>
        <v>62.54</v>
      </c>
      <c r="F514" s="75"/>
    </row>
    <row r="515" spans="1:6" s="108" customFormat="1" ht="69" customHeight="1">
      <c r="A515" s="552"/>
      <c r="B515" s="142" t="s">
        <v>1624</v>
      </c>
      <c r="C515" s="140">
        <v>72.7</v>
      </c>
      <c r="D515" s="118"/>
      <c r="E515" s="118">
        <f t="shared" si="31"/>
        <v>72.7</v>
      </c>
      <c r="F515" s="160"/>
    </row>
    <row r="516" spans="1:6" s="108" customFormat="1" ht="33" customHeight="1">
      <c r="A516" s="552"/>
      <c r="B516" s="142" t="s">
        <v>1625</v>
      </c>
      <c r="C516" s="118">
        <v>76.48</v>
      </c>
      <c r="D516" s="118"/>
      <c r="E516" s="118">
        <f t="shared" si="31"/>
        <v>76.48</v>
      </c>
      <c r="F516" s="160"/>
    </row>
    <row r="517" spans="1:6" s="108" customFormat="1" ht="33" customHeight="1">
      <c r="A517" s="552"/>
      <c r="B517" s="142" t="s">
        <v>1626</v>
      </c>
      <c r="C517" s="118">
        <v>46</v>
      </c>
      <c r="D517" s="118"/>
      <c r="E517" s="118">
        <f t="shared" si="31"/>
        <v>46</v>
      </c>
      <c r="F517" s="161"/>
    </row>
    <row r="518" spans="1:6" s="108" customFormat="1" ht="60" customHeight="1">
      <c r="A518" s="552"/>
      <c r="B518" s="142" t="s">
        <v>1627</v>
      </c>
      <c r="C518" s="118">
        <v>200</v>
      </c>
      <c r="D518" s="118"/>
      <c r="E518" s="118">
        <f t="shared" si="31"/>
        <v>200</v>
      </c>
      <c r="F518" s="161"/>
    </row>
    <row r="519" spans="1:6" s="108" customFormat="1" ht="32.65" customHeight="1">
      <c r="A519" s="552"/>
      <c r="B519" s="119" t="s">
        <v>1600</v>
      </c>
      <c r="C519" s="118">
        <v>20</v>
      </c>
      <c r="D519" s="118"/>
      <c r="E519" s="118">
        <f t="shared" si="31"/>
        <v>20</v>
      </c>
      <c r="F519" s="75"/>
    </row>
    <row r="520" spans="1:6" s="108" customFormat="1" ht="27.2" customHeight="1">
      <c r="A520" s="552"/>
      <c r="B520" s="119" t="s">
        <v>286</v>
      </c>
      <c r="C520" s="118"/>
      <c r="D520" s="157">
        <v>26.6</v>
      </c>
      <c r="E520" s="118">
        <f t="shared" si="31"/>
        <v>26.6</v>
      </c>
      <c r="F520" s="120" t="s">
        <v>1355</v>
      </c>
    </row>
    <row r="521" spans="1:6" s="108" customFormat="1" ht="27.2" customHeight="1">
      <c r="A521" s="552"/>
      <c r="B521" s="119" t="s">
        <v>1628</v>
      </c>
      <c r="C521" s="118"/>
      <c r="D521" s="162">
        <v>33.97</v>
      </c>
      <c r="E521" s="118">
        <f t="shared" si="31"/>
        <v>33.97</v>
      </c>
      <c r="F521" s="75" t="s">
        <v>1629</v>
      </c>
    </row>
    <row r="522" spans="1:6" s="108" customFormat="1" ht="27.2" customHeight="1">
      <c r="A522" s="552"/>
      <c r="B522" s="119" t="s">
        <v>1630</v>
      </c>
      <c r="C522" s="118"/>
      <c r="D522" s="162">
        <v>13</v>
      </c>
      <c r="E522" s="118">
        <f t="shared" si="31"/>
        <v>13</v>
      </c>
      <c r="F522" s="75"/>
    </row>
    <row r="523" spans="1:6" s="108" customFormat="1" ht="35.450000000000003" customHeight="1">
      <c r="A523" s="552"/>
      <c r="B523" s="119" t="s">
        <v>1605</v>
      </c>
      <c r="C523" s="118"/>
      <c r="D523" s="162">
        <v>0.2</v>
      </c>
      <c r="E523" s="118">
        <f t="shared" si="31"/>
        <v>0.2</v>
      </c>
      <c r="F523" s="75"/>
    </row>
    <row r="524" spans="1:6" s="108" customFormat="1" ht="35.450000000000003" customHeight="1">
      <c r="A524" s="552"/>
      <c r="B524" s="119" t="s">
        <v>1631</v>
      </c>
      <c r="C524" s="118"/>
      <c r="D524" s="157">
        <v>8</v>
      </c>
      <c r="E524" s="118">
        <f t="shared" si="31"/>
        <v>8</v>
      </c>
      <c r="F524" s="75"/>
    </row>
    <row r="525" spans="1:6" s="108" customFormat="1" ht="35.450000000000003" customHeight="1">
      <c r="A525" s="552"/>
      <c r="B525" s="119" t="s">
        <v>1632</v>
      </c>
      <c r="C525" s="118"/>
      <c r="D525" s="157">
        <v>9</v>
      </c>
      <c r="E525" s="118">
        <f t="shared" si="31"/>
        <v>9</v>
      </c>
      <c r="F525" s="75"/>
    </row>
    <row r="526" spans="1:6" s="108" customFormat="1" ht="35.450000000000003" customHeight="1">
      <c r="A526" s="552"/>
      <c r="B526" s="119" t="s">
        <v>1633</v>
      </c>
      <c r="C526" s="118"/>
      <c r="D526" s="157">
        <v>77.400000000000006</v>
      </c>
      <c r="E526" s="118">
        <f t="shared" si="31"/>
        <v>77.400000000000006</v>
      </c>
      <c r="F526" s="75" t="s">
        <v>1634</v>
      </c>
    </row>
    <row r="527" spans="1:6" s="108" customFormat="1" ht="35.450000000000003" customHeight="1">
      <c r="A527" s="552"/>
      <c r="B527" s="119" t="s">
        <v>1635</v>
      </c>
      <c r="C527" s="118"/>
      <c r="D527" s="157">
        <v>40</v>
      </c>
      <c r="E527" s="118">
        <f t="shared" si="31"/>
        <v>40</v>
      </c>
      <c r="F527" s="75" t="s">
        <v>1636</v>
      </c>
    </row>
    <row r="528" spans="1:6" s="108" customFormat="1" ht="35.450000000000003" customHeight="1">
      <c r="A528" s="552"/>
      <c r="B528" s="119" t="s">
        <v>1637</v>
      </c>
      <c r="C528" s="118"/>
      <c r="D528" s="157">
        <v>60</v>
      </c>
      <c r="E528" s="118">
        <f t="shared" si="31"/>
        <v>60</v>
      </c>
      <c r="F528" s="75" t="s">
        <v>1638</v>
      </c>
    </row>
    <row r="529" spans="1:6" s="108" customFormat="1" ht="45" customHeight="1">
      <c r="A529" s="552"/>
      <c r="B529" s="119" t="s">
        <v>1639</v>
      </c>
      <c r="C529" s="118"/>
      <c r="D529" s="157">
        <v>2951.4584799999998</v>
      </c>
      <c r="E529" s="118">
        <f t="shared" si="31"/>
        <v>2951.4584799999998</v>
      </c>
      <c r="F529" s="75"/>
    </row>
    <row r="530" spans="1:6" s="108" customFormat="1" ht="41.45" customHeight="1">
      <c r="A530" s="555"/>
      <c r="B530" s="142" t="s">
        <v>317</v>
      </c>
      <c r="C530" s="118">
        <v>9000</v>
      </c>
      <c r="D530" s="118">
        <v>-8809.4500000000007</v>
      </c>
      <c r="E530" s="118">
        <f t="shared" si="31"/>
        <v>190.54999999999899</v>
      </c>
      <c r="F530" s="75"/>
    </row>
    <row r="531" spans="1:6" s="109" customFormat="1" ht="27.2" customHeight="1">
      <c r="A531" s="551" t="s">
        <v>1640</v>
      </c>
      <c r="B531" s="93" t="s">
        <v>81</v>
      </c>
      <c r="C531" s="118">
        <f>C532+C533+C539+C547</f>
        <v>1506.0096000000001</v>
      </c>
      <c r="D531" s="118">
        <f>D532+D533+D539+D547</f>
        <v>-63.067186</v>
      </c>
      <c r="E531" s="118">
        <f>E532+E533+E539+E547</f>
        <v>1442.9424140000001</v>
      </c>
      <c r="F531" s="119"/>
    </row>
    <row r="532" spans="1:6" s="109" customFormat="1" ht="47.85" customHeight="1">
      <c r="A532" s="552"/>
      <c r="B532" s="119" t="s">
        <v>253</v>
      </c>
      <c r="C532" s="118">
        <v>23.079599999999999</v>
      </c>
      <c r="D532" s="118">
        <f>6.1352+4.451076+2.225538</f>
        <v>12.811814</v>
      </c>
      <c r="E532" s="118">
        <f>C532+D532</f>
        <v>35.891413999999997</v>
      </c>
      <c r="F532" s="119" t="s">
        <v>1641</v>
      </c>
    </row>
    <row r="533" spans="1:6" s="109" customFormat="1" ht="20.100000000000001" customHeight="1">
      <c r="A533" s="552"/>
      <c r="B533" s="119" t="s">
        <v>783</v>
      </c>
      <c r="C533" s="118">
        <f>SUM(C534:C536)</f>
        <v>18.93</v>
      </c>
      <c r="D533" s="118"/>
      <c r="E533" s="118">
        <f t="shared" ref="E533:E547" si="32">C533+D533</f>
        <v>18.93</v>
      </c>
      <c r="F533" s="119"/>
    </row>
    <row r="534" spans="1:6" s="109" customFormat="1" ht="27" customHeight="1">
      <c r="A534" s="552"/>
      <c r="B534" s="119" t="s">
        <v>256</v>
      </c>
      <c r="C534" s="118">
        <v>1.5</v>
      </c>
      <c r="D534" s="118"/>
      <c r="E534" s="118">
        <f t="shared" si="32"/>
        <v>1.5</v>
      </c>
      <c r="F534" s="119"/>
    </row>
    <row r="535" spans="1:6" s="109" customFormat="1" ht="27" customHeight="1">
      <c r="A535" s="552"/>
      <c r="B535" s="119" t="s">
        <v>1346</v>
      </c>
      <c r="C535" s="118">
        <v>2.4300000000000002</v>
      </c>
      <c r="D535" s="118"/>
      <c r="E535" s="118">
        <f t="shared" si="32"/>
        <v>2.4300000000000002</v>
      </c>
      <c r="F535" s="119"/>
    </row>
    <row r="536" spans="1:6" s="109" customFormat="1" ht="29.25" customHeight="1">
      <c r="A536" s="552"/>
      <c r="B536" s="119" t="s">
        <v>784</v>
      </c>
      <c r="C536" s="122">
        <f>SUM(C537:C538)</f>
        <v>15</v>
      </c>
      <c r="D536" s="122"/>
      <c r="E536" s="118">
        <f t="shared" si="32"/>
        <v>15</v>
      </c>
      <c r="F536" s="119"/>
    </row>
    <row r="537" spans="1:6" s="109" customFormat="1" ht="26.1" customHeight="1">
      <c r="A537" s="552"/>
      <c r="B537" s="136" t="s">
        <v>1642</v>
      </c>
      <c r="C537" s="122">
        <f>5+5</f>
        <v>10</v>
      </c>
      <c r="D537" s="122"/>
      <c r="E537" s="118">
        <f t="shared" si="32"/>
        <v>10</v>
      </c>
      <c r="F537" s="119"/>
    </row>
    <row r="538" spans="1:6" s="109" customFormat="1" ht="31.7" customHeight="1">
      <c r="A538" s="552"/>
      <c r="B538" s="119" t="s">
        <v>1643</v>
      </c>
      <c r="C538" s="122">
        <f>8-3</f>
        <v>5</v>
      </c>
      <c r="D538" s="122"/>
      <c r="E538" s="118">
        <f t="shared" si="32"/>
        <v>5</v>
      </c>
      <c r="F538" s="119"/>
    </row>
    <row r="539" spans="1:6" s="109" customFormat="1" ht="29.25" customHeight="1">
      <c r="A539" s="552"/>
      <c r="B539" s="119" t="s">
        <v>258</v>
      </c>
      <c r="C539" s="122">
        <f>SUM(C540:C546)</f>
        <v>784</v>
      </c>
      <c r="D539" s="122">
        <f>SUM(D540:D546)</f>
        <v>546.5</v>
      </c>
      <c r="E539" s="122">
        <f>SUM(E540:E546)</f>
        <v>1330.5</v>
      </c>
      <c r="F539" s="119"/>
    </row>
    <row r="540" spans="1:6" s="109" customFormat="1" ht="27.2" customHeight="1">
      <c r="A540" s="552"/>
      <c r="B540" s="142" t="s">
        <v>1644</v>
      </c>
      <c r="C540" s="118">
        <v>780</v>
      </c>
      <c r="D540" s="163"/>
      <c r="E540" s="118">
        <f t="shared" si="32"/>
        <v>780</v>
      </c>
      <c r="F540" s="119"/>
    </row>
    <row r="541" spans="1:6" s="109" customFormat="1" ht="27.2" customHeight="1">
      <c r="A541" s="552"/>
      <c r="B541" s="142" t="s">
        <v>1645</v>
      </c>
      <c r="C541" s="118">
        <v>4</v>
      </c>
      <c r="D541" s="163"/>
      <c r="E541" s="118">
        <f t="shared" si="32"/>
        <v>4</v>
      </c>
      <c r="F541" s="119"/>
    </row>
    <row r="542" spans="1:6" s="109" customFormat="1" ht="27.2" customHeight="1">
      <c r="A542" s="552"/>
      <c r="B542" s="142" t="s">
        <v>1646</v>
      </c>
      <c r="C542" s="118"/>
      <c r="D542" s="157">
        <v>11.5</v>
      </c>
      <c r="E542" s="118">
        <f t="shared" si="32"/>
        <v>11.5</v>
      </c>
      <c r="F542" s="119"/>
    </row>
    <row r="543" spans="1:6" s="109" customFormat="1" ht="27.2" customHeight="1">
      <c r="A543" s="552"/>
      <c r="B543" s="142" t="s">
        <v>1647</v>
      </c>
      <c r="C543" s="118"/>
      <c r="D543" s="157">
        <v>2</v>
      </c>
      <c r="E543" s="118">
        <f t="shared" si="32"/>
        <v>2</v>
      </c>
      <c r="F543" s="119"/>
    </row>
    <row r="544" spans="1:6" s="109" customFormat="1" ht="27.2" customHeight="1">
      <c r="A544" s="552"/>
      <c r="B544" s="142" t="s">
        <v>1648</v>
      </c>
      <c r="C544" s="118"/>
      <c r="D544" s="157">
        <v>4</v>
      </c>
      <c r="E544" s="118">
        <f t="shared" si="32"/>
        <v>4</v>
      </c>
      <c r="F544" s="119"/>
    </row>
    <row r="545" spans="1:6" s="109" customFormat="1" ht="27.2" customHeight="1">
      <c r="A545" s="552"/>
      <c r="B545" s="142" t="s">
        <v>1649</v>
      </c>
      <c r="C545" s="118"/>
      <c r="D545" s="157">
        <v>10</v>
      </c>
      <c r="E545" s="118">
        <f t="shared" si="32"/>
        <v>10</v>
      </c>
      <c r="F545" s="119"/>
    </row>
    <row r="546" spans="1:6" s="109" customFormat="1" ht="40.700000000000003" customHeight="1">
      <c r="A546" s="552"/>
      <c r="B546" s="164" t="s">
        <v>583</v>
      </c>
      <c r="C546" s="146"/>
      <c r="D546" s="156">
        <v>519</v>
      </c>
      <c r="E546" s="146">
        <f t="shared" si="32"/>
        <v>519</v>
      </c>
      <c r="F546" s="147"/>
    </row>
    <row r="547" spans="1:6" s="108" customFormat="1" ht="42.95" customHeight="1">
      <c r="A547" s="555"/>
      <c r="B547" s="142" t="s">
        <v>317</v>
      </c>
      <c r="C547" s="118">
        <v>680</v>
      </c>
      <c r="D547" s="157">
        <v>-622.37900000000002</v>
      </c>
      <c r="E547" s="118">
        <f t="shared" si="32"/>
        <v>57.621000000000002</v>
      </c>
      <c r="F547" s="119"/>
    </row>
    <row r="548" spans="1:6" s="108" customFormat="1" ht="36.75" customHeight="1">
      <c r="A548" s="551" t="s">
        <v>129</v>
      </c>
      <c r="B548" s="93" t="s">
        <v>81</v>
      </c>
      <c r="C548" s="118">
        <f>C549+C550+C559+C555</f>
        <v>300.36660000000001</v>
      </c>
      <c r="D548" s="118">
        <f>D549+D550+D559+D555</f>
        <v>-45.462200000000003</v>
      </c>
      <c r="E548" s="118">
        <f>E549+E550+E559+E555</f>
        <v>254.90440000000001</v>
      </c>
      <c r="F548" s="119"/>
    </row>
    <row r="549" spans="1:6" s="108" customFormat="1" ht="31.9" customHeight="1">
      <c r="A549" s="552"/>
      <c r="B549" s="119" t="s">
        <v>253</v>
      </c>
      <c r="C549" s="118">
        <v>106.4466</v>
      </c>
      <c r="D549" s="118">
        <v>1.2878000000000001</v>
      </c>
      <c r="E549" s="118">
        <f>C549+D549</f>
        <v>107.73439999999999</v>
      </c>
      <c r="F549" s="119" t="s">
        <v>1650</v>
      </c>
    </row>
    <row r="550" spans="1:6" s="108" customFormat="1" ht="31.9" customHeight="1">
      <c r="A550" s="552"/>
      <c r="B550" s="119" t="s">
        <v>783</v>
      </c>
      <c r="C550" s="118">
        <f>SUM(C551:C553)</f>
        <v>43.92</v>
      </c>
      <c r="D550" s="118"/>
      <c r="E550" s="118">
        <f t="shared" ref="E550:E559" si="33">C550+D550</f>
        <v>43.92</v>
      </c>
      <c r="F550" s="119"/>
    </row>
    <row r="551" spans="1:6" s="108" customFormat="1" ht="38.25" customHeight="1">
      <c r="A551" s="552"/>
      <c r="B551" s="119" t="s">
        <v>256</v>
      </c>
      <c r="C551" s="118">
        <v>27</v>
      </c>
      <c r="D551" s="118"/>
      <c r="E551" s="118">
        <f t="shared" si="33"/>
        <v>27</v>
      </c>
      <c r="F551" s="119"/>
    </row>
    <row r="552" spans="1:6" s="108" customFormat="1" ht="38.25" customHeight="1">
      <c r="A552" s="552"/>
      <c r="B552" s="119" t="s">
        <v>1346</v>
      </c>
      <c r="C552" s="118">
        <v>6.92</v>
      </c>
      <c r="D552" s="118"/>
      <c r="E552" s="118">
        <f t="shared" si="33"/>
        <v>6.92</v>
      </c>
      <c r="F552" s="119"/>
    </row>
    <row r="553" spans="1:6" s="108" customFormat="1" ht="48.2" customHeight="1">
      <c r="A553" s="552"/>
      <c r="B553" s="119" t="s">
        <v>784</v>
      </c>
      <c r="C553" s="122">
        <f>SUM(C554:C554)</f>
        <v>10</v>
      </c>
      <c r="D553" s="122"/>
      <c r="E553" s="118">
        <f t="shared" si="33"/>
        <v>10</v>
      </c>
      <c r="F553" s="119"/>
    </row>
    <row r="554" spans="1:6" s="108" customFormat="1" ht="48.2" customHeight="1">
      <c r="A554" s="552"/>
      <c r="B554" s="119" t="s">
        <v>1651</v>
      </c>
      <c r="C554" s="122">
        <f>13-3</f>
        <v>10</v>
      </c>
      <c r="D554" s="122"/>
      <c r="E554" s="118">
        <f t="shared" si="33"/>
        <v>10</v>
      </c>
      <c r="F554" s="119"/>
    </row>
    <row r="555" spans="1:6" s="108" customFormat="1" ht="48.2" customHeight="1">
      <c r="A555" s="552"/>
      <c r="B555" s="119" t="s">
        <v>258</v>
      </c>
      <c r="C555" s="122">
        <f>SUM(C556:C558)</f>
        <v>0</v>
      </c>
      <c r="D555" s="122">
        <f>SUM(D556:D558)</f>
        <v>16.25</v>
      </c>
      <c r="E555" s="122">
        <f>SUM(E556:E558)</f>
        <v>16.25</v>
      </c>
      <c r="F555" s="119"/>
    </row>
    <row r="556" spans="1:6" s="108" customFormat="1" ht="48.2" customHeight="1">
      <c r="A556" s="552"/>
      <c r="B556" s="119" t="s">
        <v>841</v>
      </c>
      <c r="C556" s="122"/>
      <c r="D556" s="122">
        <v>12.6</v>
      </c>
      <c r="E556" s="122">
        <f>C556+D556</f>
        <v>12.6</v>
      </c>
      <c r="F556" s="120" t="s">
        <v>1355</v>
      </c>
    </row>
    <row r="557" spans="1:6" s="108" customFormat="1" ht="48.2" customHeight="1">
      <c r="A557" s="552"/>
      <c r="B557" s="119" t="s">
        <v>1438</v>
      </c>
      <c r="C557" s="122"/>
      <c r="D557" s="122">
        <v>0.2</v>
      </c>
      <c r="E557" s="122">
        <f>C557+D557</f>
        <v>0.2</v>
      </c>
      <c r="F557" s="119"/>
    </row>
    <row r="558" spans="1:6" s="108" customFormat="1" ht="47.1" customHeight="1">
      <c r="A558" s="552"/>
      <c r="B558" s="119" t="s">
        <v>1652</v>
      </c>
      <c r="C558" s="122"/>
      <c r="D558" s="165">
        <v>3.45</v>
      </c>
      <c r="E558" s="122">
        <f>C558+D558</f>
        <v>3.45</v>
      </c>
      <c r="F558" s="119"/>
    </row>
    <row r="559" spans="1:6" s="108" customFormat="1" ht="32.25" customHeight="1">
      <c r="A559" s="555"/>
      <c r="B559" s="120" t="s">
        <v>317</v>
      </c>
      <c r="C559" s="122">
        <v>150</v>
      </c>
      <c r="D559" s="122">
        <v>-63</v>
      </c>
      <c r="E559" s="118">
        <f t="shared" si="33"/>
        <v>87</v>
      </c>
      <c r="F559" s="119"/>
    </row>
    <row r="560" spans="1:6" s="109" customFormat="1" ht="62.1" customHeight="1">
      <c r="A560" s="561" t="s">
        <v>130</v>
      </c>
      <c r="B560" s="93" t="s">
        <v>81</v>
      </c>
      <c r="C560" s="118">
        <f>C561+C562+C568+C573</f>
        <v>314.29649999999998</v>
      </c>
      <c r="D560" s="118">
        <f>D561+D562+D568+D573</f>
        <v>110.87385999999999</v>
      </c>
      <c r="E560" s="118">
        <f>E561+E562+E568+E573</f>
        <v>425.17036000000002</v>
      </c>
      <c r="F560" s="119"/>
    </row>
    <row r="561" spans="1:6" s="109" customFormat="1" ht="38.85" customHeight="1">
      <c r="A561" s="562"/>
      <c r="B561" s="119" t="s">
        <v>253</v>
      </c>
      <c r="C561" s="118">
        <v>119.0265</v>
      </c>
      <c r="D561" s="118">
        <f>30.3809+20.73131+10.36565</f>
        <v>61.47786</v>
      </c>
      <c r="E561" s="118">
        <f>C561+D561</f>
        <v>180.50435999999999</v>
      </c>
      <c r="F561" s="119" t="s">
        <v>1653</v>
      </c>
    </row>
    <row r="562" spans="1:6" s="109" customFormat="1" ht="27.75" customHeight="1">
      <c r="A562" s="562"/>
      <c r="B562" s="119" t="s">
        <v>783</v>
      </c>
      <c r="C562" s="118">
        <f>SUM(C563:C565)</f>
        <v>45.27</v>
      </c>
      <c r="D562" s="118"/>
      <c r="E562" s="118">
        <f t="shared" ref="E562:E573" si="34">C562+D562</f>
        <v>45.27</v>
      </c>
      <c r="F562" s="119"/>
    </row>
    <row r="563" spans="1:6" s="109" customFormat="1" ht="30.95" customHeight="1">
      <c r="A563" s="562"/>
      <c r="B563" s="119" t="s">
        <v>256</v>
      </c>
      <c r="C563" s="118">
        <v>10.5</v>
      </c>
      <c r="D563" s="118"/>
      <c r="E563" s="118">
        <f t="shared" si="34"/>
        <v>10.5</v>
      </c>
      <c r="F563" s="119"/>
    </row>
    <row r="564" spans="1:6" s="109" customFormat="1" ht="27" customHeight="1">
      <c r="A564" s="562"/>
      <c r="B564" s="119" t="s">
        <v>1346</v>
      </c>
      <c r="C564" s="118">
        <v>9.77</v>
      </c>
      <c r="D564" s="118"/>
      <c r="E564" s="118">
        <f t="shared" si="34"/>
        <v>9.77</v>
      </c>
      <c r="F564" s="119"/>
    </row>
    <row r="565" spans="1:6" s="109" customFormat="1" ht="27" customHeight="1">
      <c r="A565" s="562"/>
      <c r="B565" s="119" t="s">
        <v>784</v>
      </c>
      <c r="C565" s="122">
        <f>SUM(C566:C567)</f>
        <v>25</v>
      </c>
      <c r="D565" s="122"/>
      <c r="E565" s="118">
        <f t="shared" si="34"/>
        <v>25</v>
      </c>
      <c r="F565" s="119"/>
    </row>
    <row r="566" spans="1:6" s="109" customFormat="1" ht="27" customHeight="1">
      <c r="A566" s="562"/>
      <c r="B566" s="120" t="s">
        <v>1654</v>
      </c>
      <c r="C566" s="122">
        <f>20-5</f>
        <v>15</v>
      </c>
      <c r="D566" s="122"/>
      <c r="E566" s="118">
        <f t="shared" si="34"/>
        <v>15</v>
      </c>
      <c r="F566" s="119"/>
    </row>
    <row r="567" spans="1:6" s="109" customFormat="1" ht="27" customHeight="1">
      <c r="A567" s="562"/>
      <c r="B567" s="120" t="s">
        <v>1655</v>
      </c>
      <c r="C567" s="122">
        <v>10</v>
      </c>
      <c r="D567" s="122"/>
      <c r="E567" s="118">
        <f t="shared" si="34"/>
        <v>10</v>
      </c>
      <c r="F567" s="119"/>
    </row>
    <row r="568" spans="1:6" s="109" customFormat="1" ht="27" customHeight="1">
      <c r="A568" s="562"/>
      <c r="B568" s="119" t="s">
        <v>258</v>
      </c>
      <c r="C568" s="122">
        <f>SUM(C569:C572)</f>
        <v>150</v>
      </c>
      <c r="D568" s="122">
        <f>SUM(D569:D572)</f>
        <v>35.396000000000001</v>
      </c>
      <c r="E568" s="122">
        <f>SUM(E569:E572)</f>
        <v>185.39599999999999</v>
      </c>
      <c r="F568" s="119"/>
    </row>
    <row r="569" spans="1:6" s="108" customFormat="1" ht="38.25" customHeight="1">
      <c r="A569" s="562"/>
      <c r="B569" s="119" t="s">
        <v>504</v>
      </c>
      <c r="C569" s="118">
        <v>150</v>
      </c>
      <c r="D569" s="118"/>
      <c r="E569" s="118">
        <f t="shared" si="34"/>
        <v>150</v>
      </c>
      <c r="F569" s="119"/>
    </row>
    <row r="570" spans="1:6" s="108" customFormat="1" ht="38.25" customHeight="1">
      <c r="A570" s="562"/>
      <c r="B570" s="119" t="s">
        <v>346</v>
      </c>
      <c r="C570" s="122"/>
      <c r="D570" s="135">
        <v>25</v>
      </c>
      <c r="E570" s="118">
        <f t="shared" si="34"/>
        <v>25</v>
      </c>
      <c r="F570" s="120" t="s">
        <v>1355</v>
      </c>
    </row>
    <row r="571" spans="1:6" s="108" customFormat="1" ht="38.25" customHeight="1">
      <c r="A571" s="562"/>
      <c r="B571" s="119" t="s">
        <v>1656</v>
      </c>
      <c r="C571" s="122"/>
      <c r="D571" s="135">
        <v>0.1</v>
      </c>
      <c r="E571" s="118">
        <f t="shared" si="34"/>
        <v>0.1</v>
      </c>
      <c r="F571" s="119"/>
    </row>
    <row r="572" spans="1:6" s="108" customFormat="1" ht="32.25" customHeight="1">
      <c r="A572" s="562"/>
      <c r="B572" s="119" t="s">
        <v>1657</v>
      </c>
      <c r="C572" s="122"/>
      <c r="D572" s="122">
        <v>10.295999999999999</v>
      </c>
      <c r="E572" s="118">
        <f t="shared" si="34"/>
        <v>10.295999999999999</v>
      </c>
      <c r="F572" s="119"/>
    </row>
    <row r="573" spans="1:6" s="108" customFormat="1" ht="32.25" customHeight="1">
      <c r="A573" s="563"/>
      <c r="B573" s="119" t="s">
        <v>317</v>
      </c>
      <c r="C573" s="118">
        <v>0</v>
      </c>
      <c r="D573" s="122">
        <v>14</v>
      </c>
      <c r="E573" s="118">
        <f t="shared" si="34"/>
        <v>14</v>
      </c>
      <c r="F573" s="119"/>
    </row>
    <row r="574" spans="1:6" s="109" customFormat="1" ht="29.85" customHeight="1">
      <c r="A574" s="551" t="s">
        <v>131</v>
      </c>
      <c r="B574" s="93" t="s">
        <v>81</v>
      </c>
      <c r="C574" s="118">
        <f>C575+C576+C582+C592</f>
        <v>6653.7834000000003</v>
      </c>
      <c r="D574" s="118">
        <f>D575+D576+D582+D592</f>
        <v>-5688.4070199999996</v>
      </c>
      <c r="E574" s="118">
        <f>E575+E576+E582+E592</f>
        <v>965.37638000000004</v>
      </c>
      <c r="F574" s="119"/>
    </row>
    <row r="575" spans="1:6" s="109" customFormat="1" ht="48.2" customHeight="1">
      <c r="A575" s="552"/>
      <c r="B575" s="119" t="s">
        <v>253</v>
      </c>
      <c r="C575" s="118">
        <f>484.4734-0.04</f>
        <v>484.43340000000001</v>
      </c>
      <c r="D575" s="118">
        <f>26.9729+85.74672+42.87336</f>
        <v>155.59298000000001</v>
      </c>
      <c r="E575" s="118">
        <f>C575+D575</f>
        <v>640.02638000000002</v>
      </c>
      <c r="F575" s="119" t="s">
        <v>1658</v>
      </c>
    </row>
    <row r="576" spans="1:6" s="109" customFormat="1" ht="38.85" customHeight="1">
      <c r="A576" s="552"/>
      <c r="B576" s="119" t="s">
        <v>783</v>
      </c>
      <c r="C576" s="118">
        <f>SUM(C577:C579)</f>
        <v>109.35</v>
      </c>
      <c r="D576" s="118"/>
      <c r="E576" s="118">
        <f t="shared" ref="E576:E595" si="35">C576+D576</f>
        <v>109.35</v>
      </c>
      <c r="F576" s="119"/>
    </row>
    <row r="577" spans="1:6" s="109" customFormat="1" ht="38.85" customHeight="1">
      <c r="A577" s="552"/>
      <c r="B577" s="119" t="s">
        <v>256</v>
      </c>
      <c r="C577" s="118">
        <v>42.5</v>
      </c>
      <c r="D577" s="118"/>
      <c r="E577" s="118">
        <f t="shared" si="35"/>
        <v>42.5</v>
      </c>
      <c r="F577" s="119"/>
    </row>
    <row r="578" spans="1:6" s="109" customFormat="1" ht="38.85" customHeight="1">
      <c r="A578" s="552"/>
      <c r="B578" s="119" t="s">
        <v>1346</v>
      </c>
      <c r="C578" s="118">
        <v>38.85</v>
      </c>
      <c r="D578" s="118"/>
      <c r="E578" s="118">
        <f t="shared" si="35"/>
        <v>38.85</v>
      </c>
      <c r="F578" s="119"/>
    </row>
    <row r="579" spans="1:6" s="109" customFormat="1" ht="29.25" customHeight="1">
      <c r="A579" s="552"/>
      <c r="B579" s="119" t="s">
        <v>784</v>
      </c>
      <c r="C579" s="122">
        <f>SUM(C580:C581)</f>
        <v>28</v>
      </c>
      <c r="D579" s="122"/>
      <c r="E579" s="118">
        <f t="shared" si="35"/>
        <v>28</v>
      </c>
      <c r="F579" s="119"/>
    </row>
    <row r="580" spans="1:6" s="109" customFormat="1" ht="40.700000000000003" customHeight="1">
      <c r="A580" s="552"/>
      <c r="B580" s="120" t="s">
        <v>1659</v>
      </c>
      <c r="C580" s="122">
        <v>23</v>
      </c>
      <c r="D580" s="122"/>
      <c r="E580" s="118">
        <f t="shared" si="35"/>
        <v>23</v>
      </c>
      <c r="F580" s="75"/>
    </row>
    <row r="581" spans="1:6" s="109" customFormat="1" ht="31.7" customHeight="1">
      <c r="A581" s="552"/>
      <c r="B581" s="120" t="s">
        <v>1660</v>
      </c>
      <c r="C581" s="122">
        <v>5</v>
      </c>
      <c r="D581" s="122"/>
      <c r="E581" s="118">
        <f t="shared" si="35"/>
        <v>5</v>
      </c>
      <c r="F581" s="120"/>
    </row>
    <row r="582" spans="1:6" s="109" customFormat="1" ht="30.2" customHeight="1">
      <c r="A582" s="552"/>
      <c r="B582" s="119" t="s">
        <v>258</v>
      </c>
      <c r="C582" s="122">
        <f>SUM(C583:C591)</f>
        <v>210</v>
      </c>
      <c r="D582" s="122">
        <f>SUM(D583:D591)</f>
        <v>-5</v>
      </c>
      <c r="E582" s="122">
        <f>SUM(E583:E591)</f>
        <v>205</v>
      </c>
      <c r="F582" s="119"/>
    </row>
    <row r="583" spans="1:6" s="109" customFormat="1" ht="30.2" customHeight="1">
      <c r="A583" s="552"/>
      <c r="B583" s="142" t="s">
        <v>1058</v>
      </c>
      <c r="C583" s="122">
        <v>20</v>
      </c>
      <c r="D583" s="122"/>
      <c r="E583" s="118">
        <f t="shared" si="35"/>
        <v>20</v>
      </c>
      <c r="F583" s="120"/>
    </row>
    <row r="584" spans="1:6" s="109" customFormat="1" ht="30.2" customHeight="1">
      <c r="A584" s="552"/>
      <c r="B584" s="142" t="s">
        <v>1059</v>
      </c>
      <c r="C584" s="122">
        <v>10</v>
      </c>
      <c r="D584" s="122"/>
      <c r="E584" s="118">
        <f t="shared" si="35"/>
        <v>10</v>
      </c>
      <c r="F584" s="119"/>
    </row>
    <row r="585" spans="1:6" s="109" customFormat="1" ht="30.2" customHeight="1">
      <c r="A585" s="552"/>
      <c r="B585" s="142" t="s">
        <v>1661</v>
      </c>
      <c r="C585" s="122">
        <v>10</v>
      </c>
      <c r="D585" s="122"/>
      <c r="E585" s="118">
        <f t="shared" si="35"/>
        <v>10</v>
      </c>
      <c r="F585" s="119"/>
    </row>
    <row r="586" spans="1:6" s="108" customFormat="1" ht="26.1" customHeight="1">
      <c r="A586" s="552"/>
      <c r="B586" s="119" t="s">
        <v>1061</v>
      </c>
      <c r="C586" s="118">
        <v>150</v>
      </c>
      <c r="D586" s="122">
        <v>-150</v>
      </c>
      <c r="E586" s="118">
        <f t="shared" si="35"/>
        <v>0</v>
      </c>
      <c r="F586" s="119"/>
    </row>
    <row r="587" spans="1:6" s="108" customFormat="1" ht="29.25" customHeight="1">
      <c r="A587" s="552"/>
      <c r="B587" s="119" t="s">
        <v>1662</v>
      </c>
      <c r="C587" s="118">
        <v>20</v>
      </c>
      <c r="D587" s="122"/>
      <c r="E587" s="118">
        <f t="shared" si="35"/>
        <v>20</v>
      </c>
      <c r="F587" s="119"/>
    </row>
    <row r="588" spans="1:6" s="108" customFormat="1" ht="26.1" customHeight="1">
      <c r="A588" s="552"/>
      <c r="B588" s="119" t="s">
        <v>342</v>
      </c>
      <c r="C588" s="118"/>
      <c r="D588" s="122">
        <v>84.8</v>
      </c>
      <c r="E588" s="118">
        <f t="shared" si="35"/>
        <v>84.8</v>
      </c>
      <c r="F588" s="120" t="s">
        <v>1355</v>
      </c>
    </row>
    <row r="589" spans="1:6" s="108" customFormat="1" ht="26.1" customHeight="1">
      <c r="A589" s="552"/>
      <c r="B589" s="119" t="s">
        <v>1663</v>
      </c>
      <c r="C589" s="118"/>
      <c r="D589" s="122">
        <v>50</v>
      </c>
      <c r="E589" s="118">
        <f t="shared" si="35"/>
        <v>50</v>
      </c>
      <c r="F589" s="119" t="s">
        <v>1664</v>
      </c>
    </row>
    <row r="590" spans="1:6" s="108" customFormat="1" ht="26.1" customHeight="1">
      <c r="A590" s="552"/>
      <c r="B590" s="119" t="s">
        <v>1665</v>
      </c>
      <c r="C590" s="118"/>
      <c r="D590" s="122">
        <v>0.2</v>
      </c>
      <c r="E590" s="118">
        <f t="shared" si="35"/>
        <v>0.2</v>
      </c>
      <c r="F590" s="119"/>
    </row>
    <row r="591" spans="1:6" s="108" customFormat="1" ht="40.700000000000003" customHeight="1">
      <c r="A591" s="552"/>
      <c r="B591" s="119" t="s">
        <v>1666</v>
      </c>
      <c r="C591" s="118"/>
      <c r="D591" s="122">
        <v>10</v>
      </c>
      <c r="E591" s="118">
        <f t="shared" si="35"/>
        <v>10</v>
      </c>
      <c r="F591" s="119"/>
    </row>
    <row r="592" spans="1:6" s="108" customFormat="1" ht="32.25" customHeight="1">
      <c r="A592" s="555"/>
      <c r="B592" s="119" t="s">
        <v>317</v>
      </c>
      <c r="C592" s="118">
        <v>5850</v>
      </c>
      <c r="D592" s="122">
        <v>-5839</v>
      </c>
      <c r="E592" s="118">
        <f t="shared" si="35"/>
        <v>11</v>
      </c>
      <c r="F592" s="119"/>
    </row>
    <row r="593" spans="1:6" s="108" customFormat="1" ht="37.35" customHeight="1">
      <c r="A593" s="570" t="s">
        <v>132</v>
      </c>
      <c r="B593" s="93" t="s">
        <v>81</v>
      </c>
      <c r="C593" s="118">
        <f>C594+C595+C604+C622</f>
        <v>7432.8041999999996</v>
      </c>
      <c r="D593" s="118">
        <f>D594+D595+D604+D622</f>
        <v>-4772.5156040000002</v>
      </c>
      <c r="E593" s="118">
        <f t="shared" si="35"/>
        <v>2660.2885959999999</v>
      </c>
      <c r="F593" s="119"/>
    </row>
    <row r="594" spans="1:6" s="108" customFormat="1" ht="50.25" customHeight="1">
      <c r="A594" s="571"/>
      <c r="B594" s="119" t="s">
        <v>253</v>
      </c>
      <c r="C594" s="118">
        <v>392.61419999999998</v>
      </c>
      <c r="D594" s="118">
        <f>13.391604+70.595436+35.297718-10+0.015798</f>
        <v>109.300556</v>
      </c>
      <c r="E594" s="118">
        <f t="shared" si="35"/>
        <v>501.91475600000001</v>
      </c>
      <c r="F594" s="119" t="s">
        <v>1667</v>
      </c>
    </row>
    <row r="595" spans="1:6" s="108" customFormat="1" ht="20.100000000000001" customHeight="1">
      <c r="A595" s="571"/>
      <c r="B595" s="119" t="s">
        <v>783</v>
      </c>
      <c r="C595" s="118">
        <f>SUM(C596:C598)</f>
        <v>90.33</v>
      </c>
      <c r="D595" s="118"/>
      <c r="E595" s="118">
        <f t="shared" si="35"/>
        <v>90.33</v>
      </c>
      <c r="F595" s="119"/>
    </row>
    <row r="596" spans="1:6" s="108" customFormat="1" ht="31.15" customHeight="1">
      <c r="A596" s="571"/>
      <c r="B596" s="119" t="s">
        <v>256</v>
      </c>
      <c r="C596" s="118">
        <v>34.5</v>
      </c>
      <c r="D596" s="118"/>
      <c r="E596" s="118">
        <f t="shared" ref="E596:E622" si="36">C596+D596</f>
        <v>34.5</v>
      </c>
      <c r="F596" s="119"/>
    </row>
    <row r="597" spans="1:6" s="108" customFormat="1" ht="31.15" customHeight="1">
      <c r="A597" s="571"/>
      <c r="B597" s="119" t="s">
        <v>1346</v>
      </c>
      <c r="C597" s="118">
        <v>29.83</v>
      </c>
      <c r="D597" s="118"/>
      <c r="E597" s="118">
        <f t="shared" si="36"/>
        <v>29.83</v>
      </c>
      <c r="F597" s="119"/>
    </row>
    <row r="598" spans="1:6" s="108" customFormat="1" ht="31.15" customHeight="1">
      <c r="A598" s="571"/>
      <c r="B598" s="119" t="s">
        <v>784</v>
      </c>
      <c r="C598" s="122">
        <f>SUM(C599:C603)</f>
        <v>26</v>
      </c>
      <c r="D598" s="122"/>
      <c r="E598" s="118">
        <f t="shared" si="36"/>
        <v>26</v>
      </c>
      <c r="F598" s="119"/>
    </row>
    <row r="599" spans="1:6" s="108" customFormat="1" ht="31.15" customHeight="1">
      <c r="A599" s="571"/>
      <c r="B599" s="120" t="s">
        <v>1668</v>
      </c>
      <c r="C599" s="122">
        <f>-4+10</f>
        <v>6</v>
      </c>
      <c r="D599" s="122"/>
      <c r="E599" s="118">
        <f t="shared" si="36"/>
        <v>6</v>
      </c>
      <c r="F599" s="120"/>
    </row>
    <row r="600" spans="1:6" s="108" customFormat="1" ht="31.15" customHeight="1">
      <c r="A600" s="571"/>
      <c r="B600" s="120" t="s">
        <v>1669</v>
      </c>
      <c r="C600" s="122">
        <f>-2+7</f>
        <v>5</v>
      </c>
      <c r="D600" s="122"/>
      <c r="E600" s="118">
        <f t="shared" si="36"/>
        <v>5</v>
      </c>
      <c r="F600" s="120"/>
    </row>
    <row r="601" spans="1:6" s="108" customFormat="1" ht="31.15" customHeight="1">
      <c r="A601" s="571"/>
      <c r="B601" s="119" t="s">
        <v>1670</v>
      </c>
      <c r="C601" s="122">
        <f>-2+7</f>
        <v>5</v>
      </c>
      <c r="D601" s="122"/>
      <c r="E601" s="118">
        <f t="shared" si="36"/>
        <v>5</v>
      </c>
      <c r="F601" s="120"/>
    </row>
    <row r="602" spans="1:6" s="108" customFormat="1" ht="31.15" customHeight="1">
      <c r="A602" s="571"/>
      <c r="B602" s="120" t="s">
        <v>1671</v>
      </c>
      <c r="C602" s="122">
        <f>7-2</f>
        <v>5</v>
      </c>
      <c r="D602" s="122"/>
      <c r="E602" s="118">
        <f t="shared" si="36"/>
        <v>5</v>
      </c>
      <c r="F602" s="120"/>
    </row>
    <row r="603" spans="1:6" s="108" customFormat="1" ht="31.15" customHeight="1">
      <c r="A603" s="571"/>
      <c r="B603" s="166" t="s">
        <v>1672</v>
      </c>
      <c r="C603" s="122">
        <v>5</v>
      </c>
      <c r="D603" s="122"/>
      <c r="E603" s="118">
        <f t="shared" si="36"/>
        <v>5</v>
      </c>
      <c r="F603" s="120"/>
    </row>
    <row r="604" spans="1:6" s="108" customFormat="1" ht="26.1" customHeight="1">
      <c r="A604" s="571"/>
      <c r="B604" s="119" t="s">
        <v>258</v>
      </c>
      <c r="C604" s="122">
        <f>SUM(C605:C621)</f>
        <v>1949.86</v>
      </c>
      <c r="D604" s="122">
        <f>SUM(D605:D621)</f>
        <v>694.51296400000001</v>
      </c>
      <c r="E604" s="118">
        <f t="shared" si="36"/>
        <v>2644.3729640000001</v>
      </c>
      <c r="F604" s="119"/>
    </row>
    <row r="605" spans="1:6" s="108" customFormat="1" ht="38.25" customHeight="1">
      <c r="A605" s="571"/>
      <c r="B605" s="142" t="s">
        <v>1673</v>
      </c>
      <c r="C605" s="118">
        <v>1146.24</v>
      </c>
      <c r="D605" s="122"/>
      <c r="E605" s="118">
        <f t="shared" si="36"/>
        <v>1146.24</v>
      </c>
      <c r="F605" s="167"/>
    </row>
    <row r="606" spans="1:6" s="108" customFormat="1" ht="51.6" customHeight="1">
      <c r="A606" s="571"/>
      <c r="B606" s="120" t="s">
        <v>1211</v>
      </c>
      <c r="C606" s="118">
        <v>68.42</v>
      </c>
      <c r="D606" s="122">
        <v>4.9269999999999996</v>
      </c>
      <c r="E606" s="118">
        <f t="shared" si="36"/>
        <v>73.346999999999994</v>
      </c>
      <c r="F606" s="119" t="s">
        <v>1674</v>
      </c>
    </row>
    <row r="607" spans="1:6" s="108" customFormat="1" ht="38.25" customHeight="1">
      <c r="A607" s="571"/>
      <c r="B607" s="120" t="s">
        <v>1675</v>
      </c>
      <c r="C607" s="118">
        <v>142</v>
      </c>
      <c r="D607" s="122"/>
      <c r="E607" s="118">
        <f t="shared" si="36"/>
        <v>142</v>
      </c>
      <c r="F607" s="119"/>
    </row>
    <row r="608" spans="1:6" s="108" customFormat="1" ht="38.25" customHeight="1">
      <c r="A608" s="571"/>
      <c r="B608" s="120" t="s">
        <v>1676</v>
      </c>
      <c r="C608" s="118">
        <v>29</v>
      </c>
      <c r="D608" s="122"/>
      <c r="E608" s="118">
        <f t="shared" si="36"/>
        <v>29</v>
      </c>
      <c r="F608" s="119"/>
    </row>
    <row r="609" spans="1:6" s="108" customFormat="1" ht="46.15" customHeight="1">
      <c r="A609" s="571"/>
      <c r="B609" s="120" t="s">
        <v>1677</v>
      </c>
      <c r="C609" s="118">
        <v>50</v>
      </c>
      <c r="D609" s="122"/>
      <c r="E609" s="118">
        <f t="shared" si="36"/>
        <v>50</v>
      </c>
      <c r="F609" s="119"/>
    </row>
    <row r="610" spans="1:6" s="108" customFormat="1" ht="45" customHeight="1">
      <c r="A610" s="571"/>
      <c r="B610" s="168" t="s">
        <v>1678</v>
      </c>
      <c r="C610" s="118">
        <v>381</v>
      </c>
      <c r="D610" s="118"/>
      <c r="E610" s="118">
        <f t="shared" si="36"/>
        <v>381</v>
      </c>
      <c r="F610" s="120"/>
    </row>
    <row r="611" spans="1:6" s="108" customFormat="1" ht="33.950000000000003" customHeight="1">
      <c r="A611" s="571"/>
      <c r="B611" s="168" t="s">
        <v>1679</v>
      </c>
      <c r="C611" s="118">
        <f>6*3+5*0.4</f>
        <v>20</v>
      </c>
      <c r="D611" s="118"/>
      <c r="E611" s="118">
        <f t="shared" si="36"/>
        <v>20</v>
      </c>
      <c r="F611" s="120"/>
    </row>
    <row r="612" spans="1:6" s="108" customFormat="1" ht="33" customHeight="1">
      <c r="A612" s="571"/>
      <c r="B612" s="168" t="s">
        <v>1680</v>
      </c>
      <c r="C612" s="118">
        <f>-100+200</f>
        <v>100</v>
      </c>
      <c r="D612" s="118"/>
      <c r="E612" s="118">
        <f t="shared" si="36"/>
        <v>100</v>
      </c>
      <c r="F612" s="120"/>
    </row>
    <row r="613" spans="1:6" s="108" customFormat="1" ht="57.2" customHeight="1">
      <c r="A613" s="571"/>
      <c r="B613" s="119" t="s">
        <v>1681</v>
      </c>
      <c r="C613" s="118">
        <v>3.2</v>
      </c>
      <c r="D613" s="118"/>
      <c r="E613" s="118">
        <f t="shared" si="36"/>
        <v>3.2</v>
      </c>
      <c r="F613" s="119"/>
    </row>
    <row r="614" spans="1:6" s="108" customFormat="1" ht="95.85" customHeight="1">
      <c r="A614" s="571"/>
      <c r="B614" s="158" t="s">
        <v>1682</v>
      </c>
      <c r="C614" s="118">
        <v>10</v>
      </c>
      <c r="D614" s="118"/>
      <c r="E614" s="118">
        <f t="shared" si="36"/>
        <v>10</v>
      </c>
      <c r="F614" s="119"/>
    </row>
    <row r="615" spans="1:6" s="108" customFormat="1" ht="31.7" customHeight="1">
      <c r="A615" s="571"/>
      <c r="B615" s="158" t="s">
        <v>1683</v>
      </c>
      <c r="C615" s="118"/>
      <c r="D615" s="118">
        <v>0.2</v>
      </c>
      <c r="E615" s="118">
        <f t="shared" si="36"/>
        <v>0.2</v>
      </c>
      <c r="F615" s="119"/>
    </row>
    <row r="616" spans="1:6" s="108" customFormat="1" ht="31.7" customHeight="1">
      <c r="A616" s="571"/>
      <c r="B616" s="119" t="s">
        <v>1684</v>
      </c>
      <c r="C616" s="118"/>
      <c r="D616" s="118">
        <v>48.3</v>
      </c>
      <c r="E616" s="118">
        <f t="shared" si="36"/>
        <v>48.3</v>
      </c>
      <c r="F616" s="120" t="s">
        <v>1355</v>
      </c>
    </row>
    <row r="617" spans="1:6" s="108" customFormat="1" ht="31.7" customHeight="1">
      <c r="A617" s="571"/>
      <c r="B617" s="119" t="s">
        <v>1685</v>
      </c>
      <c r="C617" s="118"/>
      <c r="D617" s="157">
        <v>5</v>
      </c>
      <c r="E617" s="118">
        <f t="shared" si="36"/>
        <v>5</v>
      </c>
      <c r="F617" s="119"/>
    </row>
    <row r="618" spans="1:6" s="108" customFormat="1" ht="31.7" customHeight="1">
      <c r="A618" s="571"/>
      <c r="B618" s="119" t="s">
        <v>1686</v>
      </c>
      <c r="C618" s="118"/>
      <c r="D618" s="157">
        <v>10</v>
      </c>
      <c r="E618" s="118">
        <f t="shared" si="36"/>
        <v>10</v>
      </c>
      <c r="F618" s="119"/>
    </row>
    <row r="619" spans="1:6" s="108" customFormat="1" ht="31.7" customHeight="1">
      <c r="A619" s="571"/>
      <c r="B619" s="159" t="s">
        <v>1687</v>
      </c>
      <c r="C619" s="118"/>
      <c r="D619" s="157">
        <v>136.5</v>
      </c>
      <c r="E619" s="118">
        <f t="shared" si="36"/>
        <v>136.5</v>
      </c>
      <c r="F619" s="119" t="s">
        <v>1688</v>
      </c>
    </row>
    <row r="620" spans="1:6" s="108" customFormat="1" ht="31.7" customHeight="1">
      <c r="A620" s="571"/>
      <c r="B620" s="119" t="s">
        <v>1689</v>
      </c>
      <c r="C620" s="118"/>
      <c r="D620" s="118">
        <v>800</v>
      </c>
      <c r="E620" s="118">
        <f t="shared" si="36"/>
        <v>800</v>
      </c>
      <c r="F620" s="119" t="s">
        <v>1690</v>
      </c>
    </row>
    <row r="621" spans="1:6" s="108" customFormat="1" ht="45" customHeight="1">
      <c r="A621" s="571"/>
      <c r="B621" s="119" t="s">
        <v>1691</v>
      </c>
      <c r="C621" s="118"/>
      <c r="D621" s="162">
        <v>-310.41403600000001</v>
      </c>
      <c r="E621" s="118">
        <f t="shared" si="36"/>
        <v>-310.41403600000001</v>
      </c>
      <c r="F621" s="119"/>
    </row>
    <row r="622" spans="1:6" s="108" customFormat="1" ht="32.25" customHeight="1">
      <c r="A622" s="572"/>
      <c r="B622" s="120" t="s">
        <v>317</v>
      </c>
      <c r="C622" s="118">
        <v>5000</v>
      </c>
      <c r="D622" s="122">
        <v>-5576.3291239999999</v>
      </c>
      <c r="E622" s="118">
        <f t="shared" si="36"/>
        <v>-576.329124000001</v>
      </c>
      <c r="F622" s="119"/>
    </row>
    <row r="623" spans="1:6" s="108" customFormat="1" ht="62.1" customHeight="1">
      <c r="A623" s="551" t="s">
        <v>134</v>
      </c>
      <c r="B623" s="93" t="s">
        <v>81</v>
      </c>
      <c r="C623" s="118">
        <f>C624+C625+C632+C638</f>
        <v>2427.0571</v>
      </c>
      <c r="D623" s="169">
        <f>D624+D625+D632+D638</f>
        <v>-1431.0860580000001</v>
      </c>
      <c r="E623" s="118">
        <f>E624+E625+E632+E638</f>
        <v>995.97104200000001</v>
      </c>
      <c r="F623" s="119"/>
    </row>
    <row r="624" spans="1:6" s="108" customFormat="1" ht="46.9" customHeight="1">
      <c r="A624" s="552"/>
      <c r="B624" s="119" t="s">
        <v>253</v>
      </c>
      <c r="C624" s="118">
        <v>278.32709999999997</v>
      </c>
      <c r="D624" s="118">
        <f>73.7948+50.952828+25.476414</f>
        <v>150.224042</v>
      </c>
      <c r="E624" s="118">
        <f>C624+D624</f>
        <v>428.55114200000003</v>
      </c>
      <c r="F624" s="119" t="s">
        <v>1692</v>
      </c>
    </row>
    <row r="625" spans="1:6" s="108" customFormat="1" ht="34.700000000000003" customHeight="1">
      <c r="A625" s="552"/>
      <c r="B625" s="119" t="s">
        <v>783</v>
      </c>
      <c r="C625" s="118">
        <f>SUM(C626:C628)</f>
        <v>88.73</v>
      </c>
      <c r="D625" s="118"/>
      <c r="E625" s="118">
        <f t="shared" ref="E625:E631" si="37">C625+D625</f>
        <v>88.73</v>
      </c>
      <c r="F625" s="119"/>
    </row>
    <row r="626" spans="1:6" s="108" customFormat="1" ht="28.15" customHeight="1">
      <c r="A626" s="552"/>
      <c r="B626" s="119" t="s">
        <v>256</v>
      </c>
      <c r="C626" s="118">
        <v>25</v>
      </c>
      <c r="D626" s="118"/>
      <c r="E626" s="118">
        <f t="shared" si="37"/>
        <v>25</v>
      </c>
      <c r="F626" s="119"/>
    </row>
    <row r="627" spans="1:6" s="108" customFormat="1" ht="28.15" customHeight="1">
      <c r="A627" s="552"/>
      <c r="B627" s="119" t="s">
        <v>1346</v>
      </c>
      <c r="C627" s="118">
        <v>21.73</v>
      </c>
      <c r="D627" s="118"/>
      <c r="E627" s="118">
        <f t="shared" si="37"/>
        <v>21.73</v>
      </c>
      <c r="F627" s="119"/>
    </row>
    <row r="628" spans="1:6" s="108" customFormat="1" ht="28.15" customHeight="1">
      <c r="A628" s="552"/>
      <c r="B628" s="119" t="s">
        <v>784</v>
      </c>
      <c r="C628" s="122">
        <f>SUM(C629:C631)</f>
        <v>42</v>
      </c>
      <c r="D628" s="122"/>
      <c r="E628" s="118">
        <f t="shared" si="37"/>
        <v>42</v>
      </c>
      <c r="F628" s="119"/>
    </row>
    <row r="629" spans="1:6" s="108" customFormat="1" ht="28.15" customHeight="1">
      <c r="A629" s="552"/>
      <c r="B629" s="120" t="s">
        <v>1693</v>
      </c>
      <c r="C629" s="122">
        <v>25</v>
      </c>
      <c r="D629" s="122"/>
      <c r="E629" s="118">
        <f t="shared" si="37"/>
        <v>25</v>
      </c>
      <c r="F629" s="119"/>
    </row>
    <row r="630" spans="1:6" s="108" customFormat="1" ht="28.15" customHeight="1">
      <c r="A630" s="552"/>
      <c r="B630" s="120" t="s">
        <v>1694</v>
      </c>
      <c r="C630" s="122">
        <v>10</v>
      </c>
      <c r="D630" s="122"/>
      <c r="E630" s="118">
        <f t="shared" si="37"/>
        <v>10</v>
      </c>
      <c r="F630" s="119"/>
    </row>
    <row r="631" spans="1:6" s="108" customFormat="1" ht="45" customHeight="1">
      <c r="A631" s="552"/>
      <c r="B631" s="120" t="s">
        <v>1695</v>
      </c>
      <c r="C631" s="122">
        <v>7</v>
      </c>
      <c r="D631" s="122"/>
      <c r="E631" s="118">
        <f t="shared" si="37"/>
        <v>7</v>
      </c>
      <c r="F631" s="119"/>
    </row>
    <row r="632" spans="1:6" s="108" customFormat="1" ht="81">
      <c r="A632" s="552"/>
      <c r="B632" s="119" t="s">
        <v>258</v>
      </c>
      <c r="C632" s="122">
        <f>SUM(C633:C637)</f>
        <v>60</v>
      </c>
      <c r="D632" s="122">
        <f>SUM(D633:D637)</f>
        <v>178.68989999999999</v>
      </c>
      <c r="E632" s="122">
        <f>SUM(E633:E637)</f>
        <v>238.68989999999999</v>
      </c>
      <c r="F632" s="119" t="s">
        <v>1696</v>
      </c>
    </row>
    <row r="633" spans="1:6" s="108" customFormat="1" ht="39.4" customHeight="1">
      <c r="A633" s="552"/>
      <c r="B633" s="119" t="s">
        <v>1697</v>
      </c>
      <c r="C633" s="122">
        <v>20</v>
      </c>
      <c r="D633" s="122"/>
      <c r="E633" s="122">
        <f t="shared" ref="E633:E638" si="38">C633+D633</f>
        <v>20</v>
      </c>
      <c r="F633" s="119"/>
    </row>
    <row r="634" spans="1:6" s="108" customFormat="1" ht="51" customHeight="1">
      <c r="A634" s="552"/>
      <c r="B634" s="119" t="s">
        <v>1698</v>
      </c>
      <c r="C634" s="118">
        <v>40</v>
      </c>
      <c r="D634" s="118"/>
      <c r="E634" s="122">
        <f t="shared" si="38"/>
        <v>40</v>
      </c>
      <c r="F634" s="119"/>
    </row>
    <row r="635" spans="1:6" s="108" customFormat="1" ht="40.700000000000003" customHeight="1">
      <c r="A635" s="552"/>
      <c r="B635" s="119" t="s">
        <v>307</v>
      </c>
      <c r="C635" s="118"/>
      <c r="D635" s="118">
        <v>62.4</v>
      </c>
      <c r="E635" s="122">
        <f t="shared" si="38"/>
        <v>62.4</v>
      </c>
      <c r="F635" s="120" t="s">
        <v>1355</v>
      </c>
    </row>
    <row r="636" spans="1:6" s="108" customFormat="1" ht="42.75" customHeight="1">
      <c r="A636" s="552"/>
      <c r="B636" s="119" t="s">
        <v>1699</v>
      </c>
      <c r="C636" s="118"/>
      <c r="D636" s="118">
        <v>116.0899</v>
      </c>
      <c r="E636" s="122">
        <f t="shared" si="38"/>
        <v>116.0899</v>
      </c>
      <c r="F636" s="119" t="s">
        <v>1700</v>
      </c>
    </row>
    <row r="637" spans="1:6" s="108" customFormat="1" ht="55.9" customHeight="1">
      <c r="A637" s="552"/>
      <c r="B637" s="119" t="s">
        <v>1512</v>
      </c>
      <c r="C637" s="118"/>
      <c r="D637" s="118">
        <v>0.2</v>
      </c>
      <c r="E637" s="122">
        <f t="shared" si="38"/>
        <v>0.2</v>
      </c>
      <c r="F637" s="119"/>
    </row>
    <row r="638" spans="1:6" s="108" customFormat="1" ht="32.25" customHeight="1">
      <c r="A638" s="555"/>
      <c r="B638" s="119" t="s">
        <v>317</v>
      </c>
      <c r="C638" s="122">
        <v>2000</v>
      </c>
      <c r="D638" s="122">
        <v>-1760</v>
      </c>
      <c r="E638" s="122">
        <f t="shared" si="38"/>
        <v>240</v>
      </c>
      <c r="F638" s="119"/>
    </row>
    <row r="639" spans="1:6" s="108" customFormat="1" ht="38.85" customHeight="1">
      <c r="A639" s="551" t="s">
        <v>1701</v>
      </c>
      <c r="B639" s="93" t="s">
        <v>81</v>
      </c>
      <c r="C639" s="118">
        <f>C640+C644+C646</f>
        <v>8235</v>
      </c>
      <c r="D639" s="118">
        <f>D640+D644+D646</f>
        <v>-3238</v>
      </c>
      <c r="E639" s="118">
        <f>E640+E644+E646</f>
        <v>4997</v>
      </c>
      <c r="F639" s="119"/>
    </row>
    <row r="640" spans="1:6" s="108" customFormat="1" ht="20.100000000000001" customHeight="1">
      <c r="A640" s="552"/>
      <c r="B640" s="119" t="s">
        <v>958</v>
      </c>
      <c r="C640" s="118">
        <f>C641+C642</f>
        <v>35</v>
      </c>
      <c r="D640" s="118"/>
      <c r="E640" s="118">
        <f>C640+D640</f>
        <v>35</v>
      </c>
      <c r="F640" s="119"/>
    </row>
    <row r="641" spans="1:6" s="108" customFormat="1" ht="41.45" customHeight="1">
      <c r="A641" s="552"/>
      <c r="B641" s="119" t="s">
        <v>256</v>
      </c>
      <c r="C641" s="118">
        <v>5</v>
      </c>
      <c r="D641" s="118"/>
      <c r="E641" s="118">
        <f t="shared" ref="E641:E646" si="39">C641+D641</f>
        <v>5</v>
      </c>
      <c r="F641" s="119"/>
    </row>
    <row r="642" spans="1:6" s="108" customFormat="1" ht="40.15" customHeight="1">
      <c r="A642" s="552"/>
      <c r="B642" s="119" t="s">
        <v>354</v>
      </c>
      <c r="C642" s="122">
        <f>C643</f>
        <v>30</v>
      </c>
      <c r="D642" s="122"/>
      <c r="E642" s="118">
        <f t="shared" si="39"/>
        <v>30</v>
      </c>
      <c r="F642" s="119"/>
    </row>
    <row r="643" spans="1:6" s="108" customFormat="1" ht="28.9" customHeight="1">
      <c r="A643" s="552"/>
      <c r="B643" s="119" t="s">
        <v>1702</v>
      </c>
      <c r="C643" s="122">
        <v>30</v>
      </c>
      <c r="D643" s="122"/>
      <c r="E643" s="118">
        <f t="shared" si="39"/>
        <v>30</v>
      </c>
      <c r="F643" s="119"/>
    </row>
    <row r="644" spans="1:6" s="108" customFormat="1" ht="35.450000000000003" customHeight="1">
      <c r="A644" s="552"/>
      <c r="B644" s="119" t="s">
        <v>694</v>
      </c>
      <c r="C644" s="118">
        <f>C645</f>
        <v>1200</v>
      </c>
      <c r="D644" s="118">
        <f>D645</f>
        <v>-960</v>
      </c>
      <c r="E644" s="118">
        <f t="shared" si="39"/>
        <v>240</v>
      </c>
      <c r="F644" s="119"/>
    </row>
    <row r="645" spans="1:6" s="108" customFormat="1" ht="54" customHeight="1">
      <c r="A645" s="552"/>
      <c r="B645" s="119" t="s">
        <v>1703</v>
      </c>
      <c r="C645" s="118">
        <v>1200</v>
      </c>
      <c r="D645" s="118">
        <v>-960</v>
      </c>
      <c r="E645" s="118">
        <f t="shared" si="39"/>
        <v>240</v>
      </c>
      <c r="F645" s="119"/>
    </row>
    <row r="646" spans="1:6" s="108" customFormat="1" ht="32.25" customHeight="1">
      <c r="A646" s="555"/>
      <c r="B646" s="119" t="s">
        <v>713</v>
      </c>
      <c r="C646" s="118">
        <v>7000</v>
      </c>
      <c r="D646" s="118">
        <v>-2278</v>
      </c>
      <c r="E646" s="118">
        <f t="shared" si="39"/>
        <v>4722</v>
      </c>
      <c r="F646" s="119"/>
    </row>
    <row r="647" spans="1:6" s="109" customFormat="1" ht="31.9" customHeight="1">
      <c r="A647" s="561" t="s">
        <v>135</v>
      </c>
      <c r="B647" s="93" t="s">
        <v>81</v>
      </c>
      <c r="C647" s="118">
        <f>C648+C649+C656+C683</f>
        <v>9896.9706000000006</v>
      </c>
      <c r="D647" s="118">
        <f>D648+D649+D656+D683</f>
        <v>2203.8764449999999</v>
      </c>
      <c r="E647" s="118">
        <f>E648+E649+E656+E683</f>
        <v>12100.847045</v>
      </c>
      <c r="F647" s="119"/>
    </row>
    <row r="648" spans="1:6" s="109" customFormat="1" ht="52.35" customHeight="1">
      <c r="A648" s="562"/>
      <c r="B648" s="120" t="s">
        <v>253</v>
      </c>
      <c r="C648" s="118">
        <v>479.51060000000001</v>
      </c>
      <c r="D648" s="118">
        <f>24.1943+85.38623+42.69311</f>
        <v>152.27364</v>
      </c>
      <c r="E648" s="118">
        <f>C648+D648</f>
        <v>631.78423999999995</v>
      </c>
      <c r="F648" s="119" t="s">
        <v>1704</v>
      </c>
    </row>
    <row r="649" spans="1:6" s="109" customFormat="1" ht="20.100000000000001" customHeight="1">
      <c r="A649" s="562"/>
      <c r="B649" s="120" t="s">
        <v>783</v>
      </c>
      <c r="C649" s="118">
        <v>72.92</v>
      </c>
      <c r="D649" s="118"/>
      <c r="E649" s="118">
        <f>C649+D649</f>
        <v>72.92</v>
      </c>
      <c r="F649" s="119"/>
    </row>
    <row r="650" spans="1:6" s="109" customFormat="1" ht="30.95" customHeight="1">
      <c r="A650" s="562"/>
      <c r="B650" s="119" t="s">
        <v>256</v>
      </c>
      <c r="C650" s="118">
        <v>37.5</v>
      </c>
      <c r="D650" s="118"/>
      <c r="E650" s="118">
        <f t="shared" ref="E650:E655" si="40">C650+D650</f>
        <v>37.5</v>
      </c>
      <c r="F650" s="119"/>
    </row>
    <row r="651" spans="1:6" s="109" customFormat="1" ht="27" customHeight="1">
      <c r="A651" s="562"/>
      <c r="B651" s="119" t="s">
        <v>1346</v>
      </c>
      <c r="C651" s="118">
        <v>12.42</v>
      </c>
      <c r="D651" s="118"/>
      <c r="E651" s="118">
        <f t="shared" si="40"/>
        <v>12.42</v>
      </c>
      <c r="F651" s="119"/>
    </row>
    <row r="652" spans="1:6" s="109" customFormat="1" ht="27" customHeight="1">
      <c r="A652" s="562"/>
      <c r="B652" s="119" t="s">
        <v>784</v>
      </c>
      <c r="C652" s="122">
        <v>23</v>
      </c>
      <c r="D652" s="122"/>
      <c r="E652" s="118">
        <f t="shared" si="40"/>
        <v>23</v>
      </c>
      <c r="F652" s="119"/>
    </row>
    <row r="653" spans="1:6" s="109" customFormat="1" ht="27" customHeight="1">
      <c r="A653" s="562"/>
      <c r="B653" s="119" t="s">
        <v>1705</v>
      </c>
      <c r="C653" s="122">
        <v>10</v>
      </c>
      <c r="D653" s="122"/>
      <c r="E653" s="118">
        <f t="shared" si="40"/>
        <v>10</v>
      </c>
      <c r="F653" s="119"/>
    </row>
    <row r="654" spans="1:6" s="109" customFormat="1" ht="27" customHeight="1">
      <c r="A654" s="562"/>
      <c r="B654" s="119" t="s">
        <v>1706</v>
      </c>
      <c r="C654" s="122">
        <v>10</v>
      </c>
      <c r="D654" s="122"/>
      <c r="E654" s="118">
        <f t="shared" si="40"/>
        <v>10</v>
      </c>
      <c r="F654" s="119"/>
    </row>
    <row r="655" spans="1:6" s="109" customFormat="1" ht="27" customHeight="1">
      <c r="A655" s="562"/>
      <c r="B655" s="119" t="s">
        <v>1707</v>
      </c>
      <c r="C655" s="122">
        <v>3</v>
      </c>
      <c r="D655" s="122"/>
      <c r="E655" s="118">
        <f t="shared" si="40"/>
        <v>3</v>
      </c>
      <c r="F655" s="119"/>
    </row>
    <row r="656" spans="1:6" s="109" customFormat="1" ht="30.95" customHeight="1">
      <c r="A656" s="562"/>
      <c r="B656" s="119" t="s">
        <v>258</v>
      </c>
      <c r="C656" s="122">
        <f>SUM(C657:C682)</f>
        <v>2344.54</v>
      </c>
      <c r="D656" s="122">
        <f>SUM(D657:D682)</f>
        <v>2943.4028050000002</v>
      </c>
      <c r="E656" s="122">
        <f>SUM(E657:E682)</f>
        <v>5287.9428049999997</v>
      </c>
      <c r="F656" s="119"/>
    </row>
    <row r="657" spans="1:6" s="109" customFormat="1" ht="47.1" customHeight="1">
      <c r="A657" s="562"/>
      <c r="B657" s="119" t="s">
        <v>1085</v>
      </c>
      <c r="C657" s="122">
        <v>50</v>
      </c>
      <c r="D657" s="122"/>
      <c r="E657" s="122">
        <f>C657+D657</f>
        <v>50</v>
      </c>
      <c r="F657" s="119"/>
    </row>
    <row r="658" spans="1:6" s="109" customFormat="1" ht="30.95" customHeight="1">
      <c r="A658" s="562"/>
      <c r="B658" s="119" t="s">
        <v>1708</v>
      </c>
      <c r="C658" s="122">
        <v>800</v>
      </c>
      <c r="D658" s="122"/>
      <c r="E658" s="122">
        <f t="shared" ref="E658:E683" si="41">C658+D658</f>
        <v>800</v>
      </c>
      <c r="F658" s="119"/>
    </row>
    <row r="659" spans="1:6" s="109" customFormat="1" ht="30.95" customHeight="1">
      <c r="A659" s="562"/>
      <c r="B659" s="129" t="s">
        <v>1709</v>
      </c>
      <c r="C659" s="122">
        <v>200</v>
      </c>
      <c r="D659" s="122"/>
      <c r="E659" s="122">
        <f t="shared" si="41"/>
        <v>200</v>
      </c>
      <c r="F659" s="119"/>
    </row>
    <row r="660" spans="1:6" s="110" customFormat="1" ht="38.25" customHeight="1">
      <c r="A660" s="562"/>
      <c r="B660" s="129" t="s">
        <v>1710</v>
      </c>
      <c r="C660" s="122">
        <v>20</v>
      </c>
      <c r="D660" s="122"/>
      <c r="E660" s="122">
        <f t="shared" si="41"/>
        <v>20</v>
      </c>
      <c r="F660" s="119"/>
    </row>
    <row r="661" spans="1:6" s="110" customFormat="1" ht="38.25" customHeight="1">
      <c r="A661" s="562"/>
      <c r="B661" s="129" t="s">
        <v>1711</v>
      </c>
      <c r="C661" s="122">
        <v>30</v>
      </c>
      <c r="D661" s="122"/>
      <c r="E661" s="122">
        <f t="shared" si="41"/>
        <v>30</v>
      </c>
      <c r="F661" s="119"/>
    </row>
    <row r="662" spans="1:6" s="110" customFormat="1" ht="38.25" customHeight="1">
      <c r="A662" s="562"/>
      <c r="B662" s="129" t="s">
        <v>1712</v>
      </c>
      <c r="C662" s="122">
        <v>693.74</v>
      </c>
      <c r="D662" s="122"/>
      <c r="E662" s="122">
        <f t="shared" si="41"/>
        <v>693.74</v>
      </c>
      <c r="F662" s="119"/>
    </row>
    <row r="663" spans="1:6" s="110" customFormat="1" ht="38.25" customHeight="1">
      <c r="A663" s="562"/>
      <c r="B663" s="129" t="s">
        <v>1713</v>
      </c>
      <c r="C663" s="122">
        <v>288.8</v>
      </c>
      <c r="D663" s="122"/>
      <c r="E663" s="122">
        <f t="shared" si="41"/>
        <v>288.8</v>
      </c>
      <c r="F663" s="119"/>
    </row>
    <row r="664" spans="1:6" s="110" customFormat="1" ht="47.1" customHeight="1">
      <c r="A664" s="562"/>
      <c r="B664" s="129" t="s">
        <v>1714</v>
      </c>
      <c r="C664" s="122">
        <v>212</v>
      </c>
      <c r="D664" s="122"/>
      <c r="E664" s="122">
        <f t="shared" si="41"/>
        <v>212</v>
      </c>
      <c r="F664" s="119"/>
    </row>
    <row r="665" spans="1:6" s="110" customFormat="1" ht="62.1" customHeight="1">
      <c r="A665" s="562"/>
      <c r="B665" s="129" t="s">
        <v>1715</v>
      </c>
      <c r="C665" s="122">
        <v>20</v>
      </c>
      <c r="D665" s="122"/>
      <c r="E665" s="122">
        <f t="shared" si="41"/>
        <v>20</v>
      </c>
      <c r="F665" s="119"/>
    </row>
    <row r="666" spans="1:6" s="110" customFormat="1" ht="26.1" customHeight="1">
      <c r="A666" s="562"/>
      <c r="B666" s="129" t="s">
        <v>1682</v>
      </c>
      <c r="C666" s="122">
        <v>30</v>
      </c>
      <c r="D666" s="122"/>
      <c r="E666" s="122">
        <f t="shared" si="41"/>
        <v>30</v>
      </c>
      <c r="F666" s="119"/>
    </row>
    <row r="667" spans="1:6" s="110" customFormat="1" ht="31.9" customHeight="1">
      <c r="A667" s="562"/>
      <c r="B667" s="119" t="s">
        <v>1716</v>
      </c>
      <c r="C667" s="122"/>
      <c r="D667" s="122">
        <v>300</v>
      </c>
      <c r="E667" s="122">
        <f t="shared" si="41"/>
        <v>300</v>
      </c>
      <c r="F667" s="119" t="s">
        <v>1717</v>
      </c>
    </row>
    <row r="668" spans="1:6" s="110" customFormat="1" ht="35.450000000000003" customHeight="1">
      <c r="A668" s="562"/>
      <c r="B668" s="119" t="s">
        <v>1718</v>
      </c>
      <c r="C668" s="122"/>
      <c r="D668" s="122">
        <v>0.2</v>
      </c>
      <c r="E668" s="122">
        <f t="shared" si="41"/>
        <v>0.2</v>
      </c>
      <c r="F668" s="119"/>
    </row>
    <row r="669" spans="1:6" s="110" customFormat="1" ht="21.2" customHeight="1">
      <c r="A669" s="562"/>
      <c r="B669" s="119" t="s">
        <v>1719</v>
      </c>
      <c r="C669" s="122"/>
      <c r="D669" s="122">
        <v>56</v>
      </c>
      <c r="E669" s="122">
        <f t="shared" si="41"/>
        <v>56</v>
      </c>
      <c r="F669" s="119" t="s">
        <v>1720</v>
      </c>
    </row>
    <row r="670" spans="1:6" s="110" customFormat="1" ht="21.2" customHeight="1">
      <c r="A670" s="562"/>
      <c r="B670" s="119" t="s">
        <v>1721</v>
      </c>
      <c r="C670" s="122"/>
      <c r="D670" s="122">
        <v>20</v>
      </c>
      <c r="E670" s="122">
        <f t="shared" si="41"/>
        <v>20</v>
      </c>
      <c r="F670" s="119"/>
    </row>
    <row r="671" spans="1:6" s="110" customFormat="1" ht="21.2" customHeight="1">
      <c r="A671" s="562"/>
      <c r="B671" s="119" t="s">
        <v>1722</v>
      </c>
      <c r="C671" s="122"/>
      <c r="D671" s="122">
        <v>97.75</v>
      </c>
      <c r="E671" s="122">
        <f t="shared" si="41"/>
        <v>97.75</v>
      </c>
      <c r="F671" s="119" t="s">
        <v>1723</v>
      </c>
    </row>
    <row r="672" spans="1:6" s="110" customFormat="1" ht="26.1" customHeight="1">
      <c r="A672" s="562"/>
      <c r="B672" s="119" t="s">
        <v>1724</v>
      </c>
      <c r="C672" s="122"/>
      <c r="D672" s="122">
        <v>78</v>
      </c>
      <c r="E672" s="122">
        <f t="shared" si="41"/>
        <v>78</v>
      </c>
      <c r="F672" s="119" t="s">
        <v>1725</v>
      </c>
    </row>
    <row r="673" spans="1:6" s="110" customFormat="1" ht="31.7" customHeight="1">
      <c r="A673" s="562"/>
      <c r="B673" s="119" t="s">
        <v>1726</v>
      </c>
      <c r="C673" s="122"/>
      <c r="D673" s="122">
        <v>500</v>
      </c>
      <c r="E673" s="122">
        <f t="shared" si="41"/>
        <v>500</v>
      </c>
      <c r="F673" s="119" t="s">
        <v>1727</v>
      </c>
    </row>
    <row r="674" spans="1:6" s="110" customFormat="1" ht="26.1" customHeight="1">
      <c r="A674" s="562"/>
      <c r="B674" s="119" t="s">
        <v>1728</v>
      </c>
      <c r="C674" s="122"/>
      <c r="D674" s="122">
        <v>1500</v>
      </c>
      <c r="E674" s="122">
        <f t="shared" si="41"/>
        <v>1500</v>
      </c>
      <c r="F674" s="119" t="s">
        <v>1729</v>
      </c>
    </row>
    <row r="675" spans="1:6" s="110" customFormat="1" ht="26.1" customHeight="1">
      <c r="A675" s="562"/>
      <c r="B675" s="129" t="s">
        <v>1203</v>
      </c>
      <c r="C675" s="122"/>
      <c r="D675" s="122">
        <v>80</v>
      </c>
      <c r="E675" s="122">
        <v>80</v>
      </c>
      <c r="F675" s="120" t="s">
        <v>1355</v>
      </c>
    </row>
    <row r="676" spans="1:6" s="110" customFormat="1" ht="26.1" customHeight="1">
      <c r="A676" s="562"/>
      <c r="B676" s="129" t="s">
        <v>1730</v>
      </c>
      <c r="C676" s="122"/>
      <c r="D676" s="122">
        <v>0.85220499999999999</v>
      </c>
      <c r="E676" s="122">
        <f t="shared" si="41"/>
        <v>0.85220499999999999</v>
      </c>
      <c r="F676" s="119"/>
    </row>
    <row r="677" spans="1:6" s="110" customFormat="1" ht="26.1" customHeight="1">
      <c r="A677" s="562"/>
      <c r="B677" s="129" t="s">
        <v>1731</v>
      </c>
      <c r="C677" s="122"/>
      <c r="D677" s="122">
        <v>69</v>
      </c>
      <c r="E677" s="122">
        <f t="shared" si="41"/>
        <v>69</v>
      </c>
      <c r="F677" s="119" t="s">
        <v>1732</v>
      </c>
    </row>
    <row r="678" spans="1:6" s="110" customFormat="1" ht="26.1" customHeight="1">
      <c r="A678" s="562"/>
      <c r="B678" s="129" t="s">
        <v>1733</v>
      </c>
      <c r="C678" s="122"/>
      <c r="D678" s="122">
        <v>150</v>
      </c>
      <c r="E678" s="122">
        <f t="shared" si="41"/>
        <v>150</v>
      </c>
      <c r="F678" s="119" t="s">
        <v>1734</v>
      </c>
    </row>
    <row r="679" spans="1:6" s="110" customFormat="1" ht="33.950000000000003" customHeight="1">
      <c r="A679" s="562"/>
      <c r="B679" s="129" t="s">
        <v>1735</v>
      </c>
      <c r="C679" s="122"/>
      <c r="D679" s="122">
        <v>21.640599999999999</v>
      </c>
      <c r="E679" s="122">
        <f t="shared" si="41"/>
        <v>21.640599999999999</v>
      </c>
      <c r="F679" s="119"/>
    </row>
    <row r="680" spans="1:6" s="110" customFormat="1" ht="33.950000000000003" customHeight="1">
      <c r="A680" s="562"/>
      <c r="B680" s="129" t="s">
        <v>1736</v>
      </c>
      <c r="C680" s="122"/>
      <c r="D680" s="122">
        <v>50</v>
      </c>
      <c r="E680" s="122">
        <f t="shared" si="41"/>
        <v>50</v>
      </c>
      <c r="F680" s="119" t="s">
        <v>1737</v>
      </c>
    </row>
    <row r="681" spans="1:6" s="110" customFormat="1" ht="33.950000000000003" customHeight="1">
      <c r="A681" s="562"/>
      <c r="B681" s="129" t="s">
        <v>1738</v>
      </c>
      <c r="C681" s="122"/>
      <c r="D681" s="122">
        <v>12</v>
      </c>
      <c r="E681" s="122">
        <f t="shared" si="41"/>
        <v>12</v>
      </c>
      <c r="F681" s="119"/>
    </row>
    <row r="682" spans="1:6" s="110" customFormat="1" ht="48.2" customHeight="1">
      <c r="A682" s="562"/>
      <c r="B682" s="129" t="s">
        <v>1739</v>
      </c>
      <c r="C682" s="122"/>
      <c r="D682" s="122">
        <v>7.96</v>
      </c>
      <c r="E682" s="122">
        <f t="shared" si="41"/>
        <v>7.96</v>
      </c>
      <c r="F682" s="119"/>
    </row>
    <row r="683" spans="1:6" s="108" customFormat="1" ht="32.25" customHeight="1">
      <c r="A683" s="563"/>
      <c r="B683" s="129" t="s">
        <v>317</v>
      </c>
      <c r="C683" s="122">
        <v>7000</v>
      </c>
      <c r="D683" s="122">
        <v>-891.8</v>
      </c>
      <c r="E683" s="122">
        <f t="shared" si="41"/>
        <v>6108.2</v>
      </c>
      <c r="F683" s="119"/>
    </row>
    <row r="684" spans="1:6" s="109" customFormat="1" ht="103.15" customHeight="1">
      <c r="A684" s="561" t="s">
        <v>225</v>
      </c>
      <c r="B684" s="93" t="s">
        <v>81</v>
      </c>
      <c r="C684" s="118">
        <f>C685+C687</f>
        <v>515</v>
      </c>
      <c r="D684" s="118">
        <f>D685+D687</f>
        <v>730</v>
      </c>
      <c r="E684" s="118">
        <f>E685+E687</f>
        <v>1245</v>
      </c>
      <c r="F684" s="119" t="s">
        <v>1344</v>
      </c>
    </row>
    <row r="685" spans="1:6" s="109" customFormat="1" ht="20.100000000000001" customHeight="1">
      <c r="A685" s="562"/>
      <c r="B685" s="120" t="s">
        <v>958</v>
      </c>
      <c r="C685" s="118">
        <f>SUM(C686:C686)</f>
        <v>15</v>
      </c>
      <c r="D685" s="118"/>
      <c r="E685" s="118">
        <f>C685+D685</f>
        <v>15</v>
      </c>
      <c r="F685" s="119"/>
    </row>
    <row r="686" spans="1:6" s="109" customFormat="1" ht="27" customHeight="1">
      <c r="A686" s="562"/>
      <c r="B686" s="119" t="s">
        <v>959</v>
      </c>
      <c r="C686" s="122">
        <v>15</v>
      </c>
      <c r="D686" s="122"/>
      <c r="E686" s="118">
        <f>C686+D686</f>
        <v>15</v>
      </c>
      <c r="F686" s="119"/>
    </row>
    <row r="687" spans="1:6" s="109" customFormat="1" ht="20.100000000000001" customHeight="1">
      <c r="A687" s="562"/>
      <c r="B687" s="119" t="s">
        <v>694</v>
      </c>
      <c r="C687" s="122">
        <f>C688</f>
        <v>500</v>
      </c>
      <c r="D687" s="122">
        <f>D688</f>
        <v>730</v>
      </c>
      <c r="E687" s="122">
        <f>E688</f>
        <v>1230</v>
      </c>
      <c r="F687" s="119" t="s">
        <v>1740</v>
      </c>
    </row>
    <row r="688" spans="1:6" s="109" customFormat="1" ht="27" customHeight="1">
      <c r="A688" s="562"/>
      <c r="B688" s="119" t="s">
        <v>1741</v>
      </c>
      <c r="C688" s="122">
        <v>500</v>
      </c>
      <c r="D688" s="122">
        <v>730</v>
      </c>
      <c r="E688" s="118">
        <f>C688+D688</f>
        <v>1230</v>
      </c>
      <c r="F688" s="119" t="s">
        <v>1742</v>
      </c>
    </row>
    <row r="689" spans="1:6" s="108" customFormat="1" ht="32.25" customHeight="1">
      <c r="A689" s="563"/>
      <c r="B689" s="119"/>
      <c r="C689" s="122"/>
      <c r="D689" s="122"/>
      <c r="E689" s="122"/>
      <c r="F689" s="119"/>
    </row>
    <row r="690" spans="1:6" s="109" customFormat="1" ht="22.9" customHeight="1">
      <c r="A690" s="551" t="s">
        <v>138</v>
      </c>
      <c r="B690" s="93" t="s">
        <v>81</v>
      </c>
      <c r="C690" s="118">
        <f>C691+C692+C698+C708</f>
        <v>1854.2717</v>
      </c>
      <c r="D690" s="118">
        <f>D691+D692+D698+D708</f>
        <v>179.22710799999999</v>
      </c>
      <c r="E690" s="118">
        <f>E691+E692+E698+E708</f>
        <v>2033.4988080000001</v>
      </c>
      <c r="F690" s="119"/>
    </row>
    <row r="691" spans="1:6" s="109" customFormat="1" ht="38.85" customHeight="1">
      <c r="A691" s="552"/>
      <c r="B691" s="119" t="s">
        <v>253</v>
      </c>
      <c r="C691" s="118">
        <v>95.441699999999997</v>
      </c>
      <c r="D691" s="118">
        <f>-3.0723+16.900272+8.450136-5.023</f>
        <v>17.255108</v>
      </c>
      <c r="E691" s="118">
        <f>C691+D691</f>
        <v>112.696808</v>
      </c>
      <c r="F691" s="119" t="s">
        <v>1743</v>
      </c>
    </row>
    <row r="692" spans="1:6" s="109" customFormat="1" ht="20.100000000000001" customHeight="1">
      <c r="A692" s="552"/>
      <c r="B692" s="119" t="s">
        <v>783</v>
      </c>
      <c r="C692" s="118">
        <f>SUM(C693:C695)</f>
        <v>38.83</v>
      </c>
      <c r="D692" s="118"/>
      <c r="E692" s="118">
        <f t="shared" ref="E692:E697" si="42">C692+D692</f>
        <v>38.83</v>
      </c>
      <c r="F692" s="119"/>
    </row>
    <row r="693" spans="1:6" s="109" customFormat="1" ht="27" customHeight="1">
      <c r="A693" s="552"/>
      <c r="B693" s="119" t="s">
        <v>256</v>
      </c>
      <c r="C693" s="118">
        <v>8</v>
      </c>
      <c r="D693" s="118"/>
      <c r="E693" s="118">
        <f t="shared" si="42"/>
        <v>8</v>
      </c>
      <c r="F693" s="119"/>
    </row>
    <row r="694" spans="1:6" s="109" customFormat="1" ht="27" customHeight="1">
      <c r="A694" s="552"/>
      <c r="B694" s="119" t="s">
        <v>257</v>
      </c>
      <c r="C694" s="118">
        <f>5.83</f>
        <v>5.83</v>
      </c>
      <c r="D694" s="118"/>
      <c r="E694" s="118">
        <f t="shared" si="42"/>
        <v>5.83</v>
      </c>
      <c r="F694" s="119"/>
    </row>
    <row r="695" spans="1:6" s="109" customFormat="1" ht="30.2" customHeight="1">
      <c r="A695" s="552"/>
      <c r="B695" s="119" t="s">
        <v>784</v>
      </c>
      <c r="C695" s="122">
        <f>C696+C697</f>
        <v>25</v>
      </c>
      <c r="D695" s="122"/>
      <c r="E695" s="118">
        <f t="shared" si="42"/>
        <v>25</v>
      </c>
      <c r="F695" s="119"/>
    </row>
    <row r="696" spans="1:6" s="109" customFormat="1" ht="30.2" customHeight="1">
      <c r="A696" s="552"/>
      <c r="B696" s="119" t="s">
        <v>1744</v>
      </c>
      <c r="C696" s="122">
        <v>10</v>
      </c>
      <c r="D696" s="122"/>
      <c r="E696" s="118">
        <f t="shared" si="42"/>
        <v>10</v>
      </c>
      <c r="F696" s="119"/>
    </row>
    <row r="697" spans="1:6" s="109" customFormat="1" ht="30.2" customHeight="1">
      <c r="A697" s="552"/>
      <c r="B697" s="119" t="s">
        <v>1745</v>
      </c>
      <c r="C697" s="122">
        <f>10+5</f>
        <v>15</v>
      </c>
      <c r="D697" s="122"/>
      <c r="E697" s="118">
        <f t="shared" si="42"/>
        <v>15</v>
      </c>
      <c r="F697" s="119"/>
    </row>
    <row r="698" spans="1:6" s="109" customFormat="1" ht="36" customHeight="1">
      <c r="A698" s="552"/>
      <c r="B698" s="119" t="s">
        <v>258</v>
      </c>
      <c r="C698" s="122">
        <f>SUM(C699:C707)</f>
        <v>220</v>
      </c>
      <c r="D698" s="122">
        <f>SUM(D699:D707)</f>
        <v>216.03200000000001</v>
      </c>
      <c r="E698" s="122">
        <f>SUM(E699:E707)</f>
        <v>436.03199999999998</v>
      </c>
      <c r="F698" s="119"/>
    </row>
    <row r="699" spans="1:6" s="109" customFormat="1" ht="36" customHeight="1">
      <c r="A699" s="552"/>
      <c r="B699" s="119" t="s">
        <v>1746</v>
      </c>
      <c r="C699" s="122">
        <v>200</v>
      </c>
      <c r="D699" s="122"/>
      <c r="E699" s="122">
        <f>C699+D699</f>
        <v>200</v>
      </c>
      <c r="F699" s="119"/>
    </row>
    <row r="700" spans="1:6" s="109" customFormat="1" ht="29.25" customHeight="1">
      <c r="A700" s="552"/>
      <c r="B700" s="158" t="s">
        <v>1698</v>
      </c>
      <c r="C700" s="118">
        <f>30-10</f>
        <v>20</v>
      </c>
      <c r="D700" s="118"/>
      <c r="E700" s="122">
        <f t="shared" ref="E700:E708" si="43">C700+D700</f>
        <v>20</v>
      </c>
      <c r="F700" s="119"/>
    </row>
    <row r="701" spans="1:6" s="109" customFormat="1" ht="24.4" customHeight="1">
      <c r="A701" s="552"/>
      <c r="B701" s="158" t="s">
        <v>1747</v>
      </c>
      <c r="C701" s="118"/>
      <c r="D701" s="122">
        <v>7</v>
      </c>
      <c r="E701" s="122">
        <f t="shared" si="43"/>
        <v>7</v>
      </c>
      <c r="F701" s="119"/>
    </row>
    <row r="702" spans="1:6" s="109" customFormat="1" ht="26.45" customHeight="1">
      <c r="A702" s="552"/>
      <c r="B702" s="158" t="s">
        <v>1748</v>
      </c>
      <c r="C702" s="118"/>
      <c r="D702" s="122">
        <v>10</v>
      </c>
      <c r="E702" s="122">
        <f t="shared" si="43"/>
        <v>10</v>
      </c>
      <c r="F702" s="119"/>
    </row>
    <row r="703" spans="1:6" s="109" customFormat="1" ht="26.45" customHeight="1">
      <c r="A703" s="552"/>
      <c r="B703" s="158" t="s">
        <v>1749</v>
      </c>
      <c r="C703" s="118"/>
      <c r="D703" s="122">
        <v>21.902000000000001</v>
      </c>
      <c r="E703" s="122">
        <f t="shared" si="43"/>
        <v>21.902000000000001</v>
      </c>
      <c r="F703" s="119" t="s">
        <v>1750</v>
      </c>
    </row>
    <row r="704" spans="1:6" s="109" customFormat="1" ht="26.45" customHeight="1">
      <c r="A704" s="552"/>
      <c r="B704" s="158" t="s">
        <v>342</v>
      </c>
      <c r="C704" s="118"/>
      <c r="D704" s="122">
        <v>11.2</v>
      </c>
      <c r="E704" s="122">
        <f t="shared" si="43"/>
        <v>11.2</v>
      </c>
      <c r="F704" s="120" t="s">
        <v>1355</v>
      </c>
    </row>
    <row r="705" spans="1:6" s="109" customFormat="1" ht="26.45" customHeight="1">
      <c r="A705" s="552"/>
      <c r="B705" s="158" t="s">
        <v>1751</v>
      </c>
      <c r="C705" s="118"/>
      <c r="D705" s="122">
        <v>65</v>
      </c>
      <c r="E705" s="122">
        <f t="shared" si="43"/>
        <v>65</v>
      </c>
      <c r="F705" s="119" t="s">
        <v>1752</v>
      </c>
    </row>
    <row r="706" spans="1:6" s="109" customFormat="1" ht="26.45" customHeight="1">
      <c r="A706" s="552"/>
      <c r="B706" s="158" t="s">
        <v>1753</v>
      </c>
      <c r="C706" s="118"/>
      <c r="D706" s="122">
        <v>87</v>
      </c>
      <c r="E706" s="122">
        <f t="shared" si="43"/>
        <v>87</v>
      </c>
      <c r="F706" s="119" t="s">
        <v>1754</v>
      </c>
    </row>
    <row r="707" spans="1:6" s="109" customFormat="1" ht="40.700000000000003" customHeight="1">
      <c r="A707" s="552"/>
      <c r="B707" s="158" t="s">
        <v>1755</v>
      </c>
      <c r="C707" s="118"/>
      <c r="D707" s="122">
        <v>13.93</v>
      </c>
      <c r="E707" s="122">
        <f t="shared" si="43"/>
        <v>13.93</v>
      </c>
      <c r="F707" s="119"/>
    </row>
    <row r="708" spans="1:6" s="108" customFormat="1" ht="32.25" customHeight="1">
      <c r="A708" s="555"/>
      <c r="B708" s="119" t="s">
        <v>317</v>
      </c>
      <c r="C708" s="122">
        <v>1500</v>
      </c>
      <c r="D708" s="122">
        <v>-54.06</v>
      </c>
      <c r="E708" s="122">
        <f t="shared" si="43"/>
        <v>1445.94</v>
      </c>
      <c r="F708" s="119"/>
    </row>
    <row r="709" spans="1:6" s="109" customFormat="1" ht="27.2" customHeight="1">
      <c r="A709" s="551" t="s">
        <v>139</v>
      </c>
      <c r="B709" s="127" t="s">
        <v>81</v>
      </c>
      <c r="C709" s="118">
        <f>C710+C711+C718+C730</f>
        <v>2752.7637</v>
      </c>
      <c r="D709" s="118">
        <f>D710+D711+D718+D730</f>
        <v>-18.505811999999999</v>
      </c>
      <c r="E709" s="118">
        <f>E710+E711+E718+E730</f>
        <v>2734.2578880000001</v>
      </c>
      <c r="F709" s="119"/>
    </row>
    <row r="710" spans="1:6" s="109" customFormat="1" ht="38.85" customHeight="1">
      <c r="A710" s="552"/>
      <c r="B710" s="129" t="s">
        <v>253</v>
      </c>
      <c r="C710" s="118">
        <v>270.30369999999999</v>
      </c>
      <c r="D710" s="118">
        <f>3.3384+46.606584+23.303292-0.352617</f>
        <v>72.895658999999995</v>
      </c>
      <c r="E710" s="118">
        <f>C710+D710</f>
        <v>343.19935900000002</v>
      </c>
      <c r="F710" s="119" t="s">
        <v>1756</v>
      </c>
    </row>
    <row r="711" spans="1:6" s="109" customFormat="1" ht="20.100000000000001" customHeight="1">
      <c r="A711" s="552"/>
      <c r="B711" s="129" t="s">
        <v>783</v>
      </c>
      <c r="C711" s="118">
        <f>SUM(C712:C714)</f>
        <v>46.42</v>
      </c>
      <c r="D711" s="118"/>
      <c r="E711" s="118">
        <f t="shared" ref="E711:E717" si="44">C711+D711</f>
        <v>46.42</v>
      </c>
      <c r="F711" s="119"/>
    </row>
    <row r="712" spans="1:6" s="109" customFormat="1" ht="27" customHeight="1">
      <c r="A712" s="552"/>
      <c r="B712" s="129" t="s">
        <v>256</v>
      </c>
      <c r="C712" s="118">
        <v>18.5</v>
      </c>
      <c r="D712" s="118"/>
      <c r="E712" s="118">
        <f t="shared" si="44"/>
        <v>18.5</v>
      </c>
      <c r="F712" s="119"/>
    </row>
    <row r="713" spans="1:6" s="109" customFormat="1" ht="27" customHeight="1">
      <c r="A713" s="552"/>
      <c r="B713" s="129" t="s">
        <v>257</v>
      </c>
      <c r="C713" s="118">
        <f>7.92</f>
        <v>7.92</v>
      </c>
      <c r="D713" s="118"/>
      <c r="E713" s="118">
        <f t="shared" si="44"/>
        <v>7.92</v>
      </c>
      <c r="F713" s="119"/>
    </row>
    <row r="714" spans="1:6" s="109" customFormat="1" ht="30.75" customHeight="1">
      <c r="A714" s="552"/>
      <c r="B714" s="129" t="s">
        <v>784</v>
      </c>
      <c r="C714" s="122">
        <f>C715+C716+C717</f>
        <v>20</v>
      </c>
      <c r="D714" s="122"/>
      <c r="E714" s="118">
        <f t="shared" si="44"/>
        <v>20</v>
      </c>
      <c r="F714" s="119"/>
    </row>
    <row r="715" spans="1:6" s="109" customFormat="1" ht="30.75" customHeight="1">
      <c r="A715" s="552"/>
      <c r="B715" s="129" t="s">
        <v>1757</v>
      </c>
      <c r="C715" s="122">
        <v>10</v>
      </c>
      <c r="D715" s="122"/>
      <c r="E715" s="118">
        <f t="shared" si="44"/>
        <v>10</v>
      </c>
      <c r="F715" s="119"/>
    </row>
    <row r="716" spans="1:6" s="109" customFormat="1" ht="30.75" customHeight="1">
      <c r="A716" s="552"/>
      <c r="B716" s="129" t="s">
        <v>1758</v>
      </c>
      <c r="C716" s="122">
        <v>5</v>
      </c>
      <c r="D716" s="122"/>
      <c r="E716" s="118">
        <f t="shared" si="44"/>
        <v>5</v>
      </c>
      <c r="F716" s="119"/>
    </row>
    <row r="717" spans="1:6" s="109" customFormat="1" ht="40.9" customHeight="1">
      <c r="A717" s="552"/>
      <c r="B717" s="129" t="s">
        <v>1759</v>
      </c>
      <c r="C717" s="122">
        <f>1+2+2</f>
        <v>5</v>
      </c>
      <c r="D717" s="122"/>
      <c r="E717" s="118">
        <f t="shared" si="44"/>
        <v>5</v>
      </c>
      <c r="F717" s="119"/>
    </row>
    <row r="718" spans="1:6" s="109" customFormat="1" ht="94.15" customHeight="1">
      <c r="A718" s="552"/>
      <c r="B718" s="129" t="s">
        <v>258</v>
      </c>
      <c r="C718" s="118">
        <f>SUM(C719:C729)</f>
        <v>1436.04</v>
      </c>
      <c r="D718" s="118">
        <f>SUM(D719:D729)</f>
        <v>605.13852899999995</v>
      </c>
      <c r="E718" s="118">
        <f>SUM(E719:E729)</f>
        <v>2041.178529</v>
      </c>
      <c r="F718" s="119"/>
    </row>
    <row r="719" spans="1:6" s="109" customFormat="1" ht="48.2" customHeight="1">
      <c r="A719" s="552"/>
      <c r="B719" s="129" t="s">
        <v>1760</v>
      </c>
      <c r="C719" s="118">
        <v>275</v>
      </c>
      <c r="D719" s="118"/>
      <c r="E719" s="118">
        <f>C719+D719</f>
        <v>275</v>
      </c>
      <c r="F719" s="120"/>
    </row>
    <row r="720" spans="1:6" s="109" customFormat="1" ht="40.5">
      <c r="A720" s="552"/>
      <c r="B720" s="129" t="s">
        <v>1761</v>
      </c>
      <c r="C720" s="118">
        <v>100</v>
      </c>
      <c r="D720" s="118">
        <v>-77.564571000000001</v>
      </c>
      <c r="E720" s="118">
        <f t="shared" ref="E720:E730" si="45">C720+D720</f>
        <v>22.435428999999999</v>
      </c>
      <c r="F720" s="120" t="s">
        <v>1762</v>
      </c>
    </row>
    <row r="721" spans="1:6" s="108" customFormat="1" ht="37.35" customHeight="1">
      <c r="A721" s="552"/>
      <c r="B721" s="129" t="s">
        <v>1763</v>
      </c>
      <c r="C721" s="118">
        <v>1000</v>
      </c>
      <c r="D721" s="118">
        <v>200</v>
      </c>
      <c r="E721" s="118">
        <f t="shared" si="45"/>
        <v>1200</v>
      </c>
      <c r="F721" s="120" t="s">
        <v>1764</v>
      </c>
    </row>
    <row r="722" spans="1:6" s="108" customFormat="1" ht="66.75" customHeight="1">
      <c r="A722" s="552"/>
      <c r="B722" s="129" t="s">
        <v>1765</v>
      </c>
      <c r="C722" s="118">
        <v>1.04</v>
      </c>
      <c r="D722" s="118">
        <v>0.13769999999999999</v>
      </c>
      <c r="E722" s="118">
        <f t="shared" si="45"/>
        <v>1.1777</v>
      </c>
      <c r="F722" s="119" t="s">
        <v>1766</v>
      </c>
    </row>
    <row r="723" spans="1:6" s="108" customFormat="1" ht="25.35" customHeight="1">
      <c r="A723" s="552"/>
      <c r="B723" s="129" t="s">
        <v>1662</v>
      </c>
      <c r="C723" s="118">
        <v>60</v>
      </c>
      <c r="D723" s="118"/>
      <c r="E723" s="118">
        <f t="shared" si="45"/>
        <v>60</v>
      </c>
      <c r="F723" s="119"/>
    </row>
    <row r="724" spans="1:6" s="108" customFormat="1" ht="25.35" customHeight="1">
      <c r="A724" s="552"/>
      <c r="B724" s="129" t="s">
        <v>1767</v>
      </c>
      <c r="C724" s="118"/>
      <c r="D724" s="118">
        <f>43.7654+124</f>
        <v>167.7654</v>
      </c>
      <c r="E724" s="118">
        <f t="shared" si="45"/>
        <v>167.7654</v>
      </c>
      <c r="F724" s="119" t="s">
        <v>1768</v>
      </c>
    </row>
    <row r="725" spans="1:6" s="108" customFormat="1" ht="26.45" customHeight="1">
      <c r="A725" s="552"/>
      <c r="B725" s="129" t="s">
        <v>1769</v>
      </c>
      <c r="C725" s="118"/>
      <c r="D725" s="118">
        <v>0.2</v>
      </c>
      <c r="E725" s="118">
        <f t="shared" si="45"/>
        <v>0.2</v>
      </c>
      <c r="F725" s="119"/>
    </row>
    <row r="726" spans="1:6" s="108" customFormat="1" ht="26.45" customHeight="1">
      <c r="A726" s="552"/>
      <c r="B726" s="129" t="s">
        <v>266</v>
      </c>
      <c r="C726" s="118"/>
      <c r="D726" s="118">
        <v>36.200000000000003</v>
      </c>
      <c r="E726" s="118">
        <f t="shared" si="45"/>
        <v>36.200000000000003</v>
      </c>
      <c r="F726" s="120" t="s">
        <v>1355</v>
      </c>
    </row>
    <row r="727" spans="1:6" s="108" customFormat="1" ht="26.45" customHeight="1">
      <c r="A727" s="552"/>
      <c r="B727" s="129" t="s">
        <v>1770</v>
      </c>
      <c r="C727" s="118"/>
      <c r="D727" s="118">
        <v>53.4</v>
      </c>
      <c r="E727" s="118">
        <f t="shared" si="45"/>
        <v>53.4</v>
      </c>
      <c r="F727" s="119" t="s">
        <v>1771</v>
      </c>
    </row>
    <row r="728" spans="1:6" s="108" customFormat="1" ht="42.4" customHeight="1">
      <c r="A728" s="552"/>
      <c r="B728" s="129" t="s">
        <v>1772</v>
      </c>
      <c r="C728" s="118"/>
      <c r="D728" s="118">
        <v>200</v>
      </c>
      <c r="E728" s="118">
        <f t="shared" si="45"/>
        <v>200</v>
      </c>
      <c r="F728" s="119" t="s">
        <v>1773</v>
      </c>
    </row>
    <row r="729" spans="1:6" s="108" customFormat="1" ht="64.5" customHeight="1">
      <c r="A729" s="552"/>
      <c r="B729" s="129" t="s">
        <v>1774</v>
      </c>
      <c r="C729" s="118"/>
      <c r="D729" s="118">
        <v>25</v>
      </c>
      <c r="E729" s="118">
        <f t="shared" si="45"/>
        <v>25</v>
      </c>
      <c r="F729" s="119"/>
    </row>
    <row r="730" spans="1:6" s="108" customFormat="1" ht="32.25" customHeight="1">
      <c r="A730" s="555"/>
      <c r="B730" s="129" t="s">
        <v>317</v>
      </c>
      <c r="C730" s="118">
        <v>1000</v>
      </c>
      <c r="D730" s="118">
        <v>-696.54</v>
      </c>
      <c r="E730" s="118">
        <f t="shared" si="45"/>
        <v>303.45999999999998</v>
      </c>
      <c r="F730" s="119"/>
    </row>
    <row r="731" spans="1:6" s="108" customFormat="1" ht="22.7" customHeight="1">
      <c r="A731" s="551" t="s">
        <v>140</v>
      </c>
      <c r="B731" s="93" t="s">
        <v>81</v>
      </c>
      <c r="C731" s="118">
        <f>C732+C733+C741+C754</f>
        <v>8665.3282999999992</v>
      </c>
      <c r="D731" s="118">
        <f>D732+D733+D741+D754</f>
        <v>-3201.893626</v>
      </c>
      <c r="E731" s="118">
        <f>E732+E733+E741+E754</f>
        <v>5463.4346740000001</v>
      </c>
      <c r="F731" s="119"/>
    </row>
    <row r="732" spans="1:6" s="108" customFormat="1" ht="38.85" customHeight="1">
      <c r="A732" s="552"/>
      <c r="B732" s="119" t="s">
        <v>253</v>
      </c>
      <c r="C732" s="118">
        <v>512.36829999999998</v>
      </c>
      <c r="D732" s="118">
        <f>5.0408+57.037716+28.518858</f>
        <v>90.597374000000002</v>
      </c>
      <c r="E732" s="118">
        <f>C732+D732</f>
        <v>602.96567400000004</v>
      </c>
      <c r="F732" s="119" t="s">
        <v>1775</v>
      </c>
    </row>
    <row r="733" spans="1:6" s="108" customFormat="1" ht="20.100000000000001" customHeight="1">
      <c r="A733" s="552"/>
      <c r="B733" s="119" t="s">
        <v>783</v>
      </c>
      <c r="C733" s="118">
        <f>SUM(C734:C736)</f>
        <v>57.96</v>
      </c>
      <c r="D733" s="118"/>
      <c r="E733" s="118">
        <f t="shared" ref="E733:E740" si="46">C733+D733</f>
        <v>57.96</v>
      </c>
      <c r="F733" s="119"/>
    </row>
    <row r="734" spans="1:6" s="108" customFormat="1" ht="28.15" customHeight="1">
      <c r="A734" s="552"/>
      <c r="B734" s="119" t="s">
        <v>256</v>
      </c>
      <c r="C734" s="118">
        <v>29.5</v>
      </c>
      <c r="D734" s="118"/>
      <c r="E734" s="118">
        <f t="shared" si="46"/>
        <v>29.5</v>
      </c>
      <c r="F734" s="119"/>
    </row>
    <row r="735" spans="1:6" s="108" customFormat="1" ht="28.15" customHeight="1">
      <c r="A735" s="552"/>
      <c r="B735" s="119" t="s">
        <v>257</v>
      </c>
      <c r="C735" s="118">
        <f>7.46</f>
        <v>7.46</v>
      </c>
      <c r="D735" s="118"/>
      <c r="E735" s="118">
        <f t="shared" si="46"/>
        <v>7.46</v>
      </c>
      <c r="F735" s="119"/>
    </row>
    <row r="736" spans="1:6" s="108" customFormat="1" ht="28.15" customHeight="1">
      <c r="A736" s="552"/>
      <c r="B736" s="119" t="s">
        <v>784</v>
      </c>
      <c r="C736" s="122">
        <f>SUM(C737:C740)</f>
        <v>21</v>
      </c>
      <c r="D736" s="122"/>
      <c r="E736" s="118">
        <f t="shared" si="46"/>
        <v>21</v>
      </c>
      <c r="F736" s="119"/>
    </row>
    <row r="737" spans="1:6" s="108" customFormat="1" ht="28.15" customHeight="1">
      <c r="A737" s="552"/>
      <c r="B737" s="120" t="s">
        <v>1776</v>
      </c>
      <c r="C737" s="122">
        <v>8</v>
      </c>
      <c r="D737" s="122"/>
      <c r="E737" s="118">
        <f t="shared" si="46"/>
        <v>8</v>
      </c>
      <c r="F737" s="119"/>
    </row>
    <row r="738" spans="1:6" s="108" customFormat="1" ht="28.15" customHeight="1">
      <c r="A738" s="552"/>
      <c r="B738" s="120" t="s">
        <v>1777</v>
      </c>
      <c r="C738" s="122">
        <f>3+2</f>
        <v>5</v>
      </c>
      <c r="D738" s="122"/>
      <c r="E738" s="118">
        <f t="shared" si="46"/>
        <v>5</v>
      </c>
      <c r="F738" s="119"/>
    </row>
    <row r="739" spans="1:6" s="108" customFormat="1" ht="35.1" customHeight="1">
      <c r="A739" s="552"/>
      <c r="B739" s="120" t="s">
        <v>1778</v>
      </c>
      <c r="C739" s="122">
        <v>4</v>
      </c>
      <c r="D739" s="122"/>
      <c r="E739" s="118">
        <f t="shared" si="46"/>
        <v>4</v>
      </c>
      <c r="F739" s="119"/>
    </row>
    <row r="740" spans="1:6" s="108" customFormat="1" ht="30.2" customHeight="1">
      <c r="A740" s="552"/>
      <c r="B740" s="120" t="s">
        <v>1779</v>
      </c>
      <c r="C740" s="122">
        <v>4</v>
      </c>
      <c r="D740" s="122"/>
      <c r="E740" s="118">
        <f t="shared" si="46"/>
        <v>4</v>
      </c>
      <c r="F740" s="119"/>
    </row>
    <row r="741" spans="1:6" s="108" customFormat="1" ht="36" customHeight="1">
      <c r="A741" s="552"/>
      <c r="B741" s="119" t="s">
        <v>258</v>
      </c>
      <c r="C741" s="118">
        <f>SUM(C742:C753)</f>
        <v>95</v>
      </c>
      <c r="D741" s="118">
        <f>SUM(D742:D753)</f>
        <v>608.95899999999995</v>
      </c>
      <c r="E741" s="118">
        <f>SUM(E742:E753)</f>
        <v>703.95899999999995</v>
      </c>
      <c r="F741" s="119"/>
    </row>
    <row r="742" spans="1:6" s="108" customFormat="1" ht="36" customHeight="1">
      <c r="A742" s="552"/>
      <c r="B742" s="120" t="s">
        <v>1780</v>
      </c>
      <c r="C742" s="118">
        <v>10</v>
      </c>
      <c r="D742" s="118"/>
      <c r="E742" s="118">
        <f>C742+D742</f>
        <v>10</v>
      </c>
      <c r="F742" s="119"/>
    </row>
    <row r="743" spans="1:6" s="108" customFormat="1" ht="40.15" customHeight="1">
      <c r="A743" s="552"/>
      <c r="B743" s="119" t="s">
        <v>1781</v>
      </c>
      <c r="C743" s="122">
        <v>10</v>
      </c>
      <c r="D743" s="122"/>
      <c r="E743" s="118">
        <f t="shared" ref="E743:E754" si="47">C743+D743</f>
        <v>10</v>
      </c>
      <c r="F743" s="119"/>
    </row>
    <row r="744" spans="1:6" s="108" customFormat="1" ht="71.099999999999994" customHeight="1">
      <c r="A744" s="552"/>
      <c r="B744" s="119" t="s">
        <v>1782</v>
      </c>
      <c r="C744" s="118">
        <v>5</v>
      </c>
      <c r="D744" s="118"/>
      <c r="E744" s="118">
        <f t="shared" si="47"/>
        <v>5</v>
      </c>
      <c r="F744" s="119"/>
    </row>
    <row r="745" spans="1:6" s="108" customFormat="1" ht="31.9" customHeight="1">
      <c r="A745" s="552"/>
      <c r="B745" s="119" t="s">
        <v>1783</v>
      </c>
      <c r="C745" s="118">
        <v>70</v>
      </c>
      <c r="D745" s="118">
        <v>200</v>
      </c>
      <c r="E745" s="118">
        <f t="shared" si="47"/>
        <v>270</v>
      </c>
      <c r="F745" s="119" t="s">
        <v>1784</v>
      </c>
    </row>
    <row r="746" spans="1:6" s="108" customFormat="1" ht="31.9" customHeight="1">
      <c r="A746" s="552"/>
      <c r="B746" s="119" t="s">
        <v>1512</v>
      </c>
      <c r="C746" s="118"/>
      <c r="D746" s="118">
        <v>0.2</v>
      </c>
      <c r="E746" s="118">
        <f t="shared" si="47"/>
        <v>0.2</v>
      </c>
      <c r="F746" s="119"/>
    </row>
    <row r="747" spans="1:6" s="108" customFormat="1" ht="31.9" customHeight="1">
      <c r="A747" s="552"/>
      <c r="B747" s="119" t="s">
        <v>1785</v>
      </c>
      <c r="C747" s="118"/>
      <c r="D747" s="118">
        <v>14.33</v>
      </c>
      <c r="E747" s="118">
        <f t="shared" si="47"/>
        <v>14.33</v>
      </c>
      <c r="F747" s="119"/>
    </row>
    <row r="748" spans="1:6" s="108" customFormat="1" ht="31.9" customHeight="1">
      <c r="A748" s="552"/>
      <c r="B748" s="119" t="s">
        <v>1786</v>
      </c>
      <c r="C748" s="118"/>
      <c r="D748" s="118">
        <v>220</v>
      </c>
      <c r="E748" s="118">
        <f t="shared" si="47"/>
        <v>220</v>
      </c>
      <c r="F748" s="119"/>
    </row>
    <row r="749" spans="1:6" s="108" customFormat="1" ht="31.9" customHeight="1">
      <c r="A749" s="552"/>
      <c r="B749" s="119" t="s">
        <v>1787</v>
      </c>
      <c r="C749" s="118"/>
      <c r="D749" s="118">
        <v>77.099999999999994</v>
      </c>
      <c r="E749" s="118">
        <f t="shared" si="47"/>
        <v>77.099999999999994</v>
      </c>
      <c r="F749" s="119"/>
    </row>
    <row r="750" spans="1:6" s="108" customFormat="1" ht="44.85" customHeight="1">
      <c r="A750" s="552"/>
      <c r="B750" s="119" t="s">
        <v>403</v>
      </c>
      <c r="C750" s="118"/>
      <c r="D750" s="118">
        <v>58.8</v>
      </c>
      <c r="E750" s="118">
        <f t="shared" si="47"/>
        <v>58.8</v>
      </c>
      <c r="F750" s="120" t="s">
        <v>1355</v>
      </c>
    </row>
    <row r="751" spans="1:6" s="108" customFormat="1" ht="57.2" customHeight="1">
      <c r="A751" s="552"/>
      <c r="B751" s="119" t="s">
        <v>1788</v>
      </c>
      <c r="C751" s="118"/>
      <c r="D751" s="118">
        <v>10</v>
      </c>
      <c r="E751" s="118">
        <f t="shared" si="47"/>
        <v>10</v>
      </c>
      <c r="F751" s="119"/>
    </row>
    <row r="752" spans="1:6" s="108" customFormat="1" ht="31.9" customHeight="1">
      <c r="A752" s="552"/>
      <c r="B752" s="119" t="s">
        <v>1789</v>
      </c>
      <c r="C752" s="118"/>
      <c r="D752" s="118">
        <v>18.529</v>
      </c>
      <c r="E752" s="118">
        <f t="shared" si="47"/>
        <v>18.529</v>
      </c>
      <c r="F752" s="119"/>
    </row>
    <row r="753" spans="1:6" s="108" customFormat="1" ht="63" customHeight="1">
      <c r="A753" s="552"/>
      <c r="B753" s="119" t="s">
        <v>1790</v>
      </c>
      <c r="C753" s="118"/>
      <c r="D753" s="118">
        <v>10</v>
      </c>
      <c r="E753" s="118">
        <f t="shared" si="47"/>
        <v>10</v>
      </c>
      <c r="F753" s="119"/>
    </row>
    <row r="754" spans="1:6" s="108" customFormat="1" ht="32.25" customHeight="1">
      <c r="A754" s="555"/>
      <c r="B754" s="119" t="s">
        <v>317</v>
      </c>
      <c r="C754" s="122">
        <v>8000</v>
      </c>
      <c r="D754" s="122">
        <v>-3901.45</v>
      </c>
      <c r="E754" s="118">
        <f t="shared" si="47"/>
        <v>4098.55</v>
      </c>
      <c r="F754" s="119"/>
    </row>
    <row r="755" spans="1:6" s="109" customFormat="1" ht="22.7" customHeight="1">
      <c r="A755" s="551" t="s">
        <v>1791</v>
      </c>
      <c r="B755" s="93" t="s">
        <v>81</v>
      </c>
      <c r="C755" s="118">
        <f>C756+C757+C767+C781</f>
        <v>8068.7291999999998</v>
      </c>
      <c r="D755" s="118">
        <f>D756+D757+D767+D781</f>
        <v>-838.63690999999994</v>
      </c>
      <c r="E755" s="118">
        <f>E756+E757+E767+E781</f>
        <v>7230.0922899999996</v>
      </c>
      <c r="F755" s="119"/>
    </row>
    <row r="756" spans="1:6" s="109" customFormat="1" ht="38.85" customHeight="1">
      <c r="A756" s="552"/>
      <c r="B756" s="119" t="s">
        <v>253</v>
      </c>
      <c r="C756" s="118">
        <v>1364.4792</v>
      </c>
      <c r="D756" s="118">
        <f>-0.45445+250.88336+125.44168</f>
        <v>375.87058999999999</v>
      </c>
      <c r="E756" s="118">
        <f>C756+D756</f>
        <v>1740.34979</v>
      </c>
      <c r="F756" s="119" t="s">
        <v>1792</v>
      </c>
    </row>
    <row r="757" spans="1:6" s="109" customFormat="1" ht="20.100000000000001" customHeight="1">
      <c r="A757" s="552"/>
      <c r="B757" s="119" t="s">
        <v>783</v>
      </c>
      <c r="C757" s="118">
        <f>SUM(C758:C760)</f>
        <v>170.85</v>
      </c>
      <c r="D757" s="118"/>
      <c r="E757" s="118">
        <f t="shared" ref="E757:E766" si="48">C757+D757</f>
        <v>170.85</v>
      </c>
      <c r="F757" s="119"/>
    </row>
    <row r="758" spans="1:6" s="109" customFormat="1" ht="30.2" customHeight="1">
      <c r="A758" s="552"/>
      <c r="B758" s="119" t="s">
        <v>256</v>
      </c>
      <c r="C758" s="118">
        <v>90.5</v>
      </c>
      <c r="D758" s="118"/>
      <c r="E758" s="118">
        <f t="shared" si="48"/>
        <v>90.5</v>
      </c>
      <c r="F758" s="119"/>
    </row>
    <row r="759" spans="1:6" s="109" customFormat="1" ht="30.2" customHeight="1">
      <c r="A759" s="552"/>
      <c r="B759" s="119" t="s">
        <v>257</v>
      </c>
      <c r="C759" s="118">
        <f>31.35</f>
        <v>31.35</v>
      </c>
      <c r="D759" s="118"/>
      <c r="E759" s="118">
        <f t="shared" si="48"/>
        <v>31.35</v>
      </c>
      <c r="F759" s="119"/>
    </row>
    <row r="760" spans="1:6" s="109" customFormat="1" ht="30.2" customHeight="1">
      <c r="A760" s="552"/>
      <c r="B760" s="119" t="s">
        <v>784</v>
      </c>
      <c r="C760" s="122">
        <f>SUM(C761:C766)</f>
        <v>49</v>
      </c>
      <c r="D760" s="122"/>
      <c r="E760" s="118">
        <f t="shared" si="48"/>
        <v>49</v>
      </c>
      <c r="F760" s="119"/>
    </row>
    <row r="761" spans="1:6" s="109" customFormat="1" ht="30.2" customHeight="1">
      <c r="A761" s="552"/>
      <c r="B761" s="119" t="s">
        <v>1793</v>
      </c>
      <c r="C761" s="122">
        <v>16</v>
      </c>
      <c r="D761" s="122"/>
      <c r="E761" s="118">
        <f t="shared" si="48"/>
        <v>16</v>
      </c>
      <c r="F761" s="119"/>
    </row>
    <row r="762" spans="1:6" s="109" customFormat="1" ht="30.2" customHeight="1">
      <c r="A762" s="552"/>
      <c r="B762" s="120" t="s">
        <v>1794</v>
      </c>
      <c r="C762" s="122">
        <v>6</v>
      </c>
      <c r="D762" s="122"/>
      <c r="E762" s="118">
        <f t="shared" si="48"/>
        <v>6</v>
      </c>
      <c r="F762" s="119"/>
    </row>
    <row r="763" spans="1:6" s="109" customFormat="1" ht="30.2" customHeight="1">
      <c r="A763" s="552"/>
      <c r="B763" s="120" t="s">
        <v>1795</v>
      </c>
      <c r="C763" s="122">
        <v>10</v>
      </c>
      <c r="D763" s="122"/>
      <c r="E763" s="118">
        <f t="shared" si="48"/>
        <v>10</v>
      </c>
      <c r="F763" s="119"/>
    </row>
    <row r="764" spans="1:6" s="109" customFormat="1" ht="30.2" customHeight="1">
      <c r="A764" s="552"/>
      <c r="B764" s="119" t="s">
        <v>1796</v>
      </c>
      <c r="C764" s="122">
        <f>1+5</f>
        <v>6</v>
      </c>
      <c r="D764" s="122"/>
      <c r="E764" s="118">
        <f t="shared" si="48"/>
        <v>6</v>
      </c>
      <c r="F764" s="119"/>
    </row>
    <row r="765" spans="1:6" s="109" customFormat="1" ht="40.700000000000003" customHeight="1">
      <c r="A765" s="552"/>
      <c r="B765" s="120" t="s">
        <v>1797</v>
      </c>
      <c r="C765" s="122">
        <v>5</v>
      </c>
      <c r="D765" s="122"/>
      <c r="E765" s="118">
        <f t="shared" si="48"/>
        <v>5</v>
      </c>
      <c r="F765" s="119"/>
    </row>
    <row r="766" spans="1:6" s="109" customFormat="1" ht="31.15" customHeight="1">
      <c r="A766" s="552"/>
      <c r="B766" s="120" t="s">
        <v>1798</v>
      </c>
      <c r="C766" s="122">
        <f>7.5-1.5</f>
        <v>6</v>
      </c>
      <c r="D766" s="122"/>
      <c r="E766" s="118">
        <f t="shared" si="48"/>
        <v>6</v>
      </c>
      <c r="F766" s="119"/>
    </row>
    <row r="767" spans="1:6" s="108" customFormat="1" ht="35.1" customHeight="1">
      <c r="A767" s="552"/>
      <c r="B767" s="119" t="s">
        <v>258</v>
      </c>
      <c r="C767" s="118">
        <f>SUM(C768:C780)</f>
        <v>533.4</v>
      </c>
      <c r="D767" s="118">
        <f>SUM(D768:D780)</f>
        <v>-173.8</v>
      </c>
      <c r="E767" s="118">
        <f>SUM(E768:E780)</f>
        <v>359.6</v>
      </c>
      <c r="F767" s="119"/>
    </row>
    <row r="768" spans="1:6" s="108" customFormat="1" ht="54" customHeight="1">
      <c r="A768" s="552"/>
      <c r="B768" s="120" t="s">
        <v>1799</v>
      </c>
      <c r="C768" s="118">
        <v>12</v>
      </c>
      <c r="D768" s="118"/>
      <c r="E768" s="118">
        <f>C768+D768</f>
        <v>12</v>
      </c>
      <c r="F768" s="119"/>
    </row>
    <row r="769" spans="1:6" s="108" customFormat="1" ht="38.25" customHeight="1">
      <c r="A769" s="552"/>
      <c r="B769" s="119" t="s">
        <v>1800</v>
      </c>
      <c r="C769" s="118">
        <v>35</v>
      </c>
      <c r="D769" s="118"/>
      <c r="E769" s="118">
        <f t="shared" ref="E769:E781" si="49">C769+D769</f>
        <v>35</v>
      </c>
      <c r="F769" s="119"/>
    </row>
    <row r="770" spans="1:6" s="108" customFormat="1" ht="38.25" customHeight="1">
      <c r="A770" s="552"/>
      <c r="B770" s="119" t="s">
        <v>1801</v>
      </c>
      <c r="C770" s="118">
        <v>180</v>
      </c>
      <c r="D770" s="118">
        <v>-180</v>
      </c>
      <c r="E770" s="118">
        <f t="shared" si="49"/>
        <v>0</v>
      </c>
      <c r="F770" s="119" t="s">
        <v>1802</v>
      </c>
    </row>
    <row r="771" spans="1:6" s="108" customFormat="1" ht="38.25" customHeight="1">
      <c r="A771" s="552"/>
      <c r="B771" s="119" t="s">
        <v>1803</v>
      </c>
      <c r="C771" s="122">
        <f>2.7+8.7</f>
        <v>11.4</v>
      </c>
      <c r="D771" s="122"/>
      <c r="E771" s="118">
        <f t="shared" si="49"/>
        <v>11.4</v>
      </c>
      <c r="F771" s="119"/>
    </row>
    <row r="772" spans="1:6" s="108" customFormat="1" ht="67.7" customHeight="1">
      <c r="A772" s="552"/>
      <c r="B772" s="120" t="s">
        <v>1804</v>
      </c>
      <c r="C772" s="118">
        <v>10</v>
      </c>
      <c r="D772" s="118"/>
      <c r="E772" s="118">
        <f t="shared" si="49"/>
        <v>10</v>
      </c>
      <c r="F772" s="119"/>
    </row>
    <row r="773" spans="1:6" s="108" customFormat="1" ht="34.5" customHeight="1">
      <c r="A773" s="552"/>
      <c r="B773" s="120" t="s">
        <v>1805</v>
      </c>
      <c r="C773" s="118">
        <f>60</f>
        <v>60</v>
      </c>
      <c r="D773" s="118"/>
      <c r="E773" s="118">
        <f t="shared" si="49"/>
        <v>60</v>
      </c>
      <c r="F773" s="119"/>
    </row>
    <row r="774" spans="1:6" s="108" customFormat="1" ht="38.25" customHeight="1">
      <c r="A774" s="552"/>
      <c r="B774" s="120" t="s">
        <v>1806</v>
      </c>
      <c r="C774" s="118">
        <v>200</v>
      </c>
      <c r="D774" s="118">
        <v>-190</v>
      </c>
      <c r="E774" s="118">
        <f t="shared" si="49"/>
        <v>10</v>
      </c>
      <c r="F774" s="119" t="s">
        <v>1807</v>
      </c>
    </row>
    <row r="775" spans="1:6" s="108" customFormat="1" ht="63" customHeight="1">
      <c r="A775" s="552"/>
      <c r="B775" s="119" t="s">
        <v>564</v>
      </c>
      <c r="C775" s="118">
        <v>5</v>
      </c>
      <c r="D775" s="118"/>
      <c r="E775" s="118">
        <f t="shared" si="49"/>
        <v>5</v>
      </c>
      <c r="F775" s="119"/>
    </row>
    <row r="776" spans="1:6" s="108" customFormat="1" ht="63" customHeight="1">
      <c r="A776" s="552"/>
      <c r="B776" s="119" t="s">
        <v>1808</v>
      </c>
      <c r="C776" s="118">
        <f>40-20</f>
        <v>20</v>
      </c>
      <c r="D776" s="118"/>
      <c r="E776" s="118">
        <f t="shared" si="49"/>
        <v>20</v>
      </c>
      <c r="F776" s="119"/>
    </row>
    <row r="777" spans="1:6" s="108" customFormat="1" ht="63" customHeight="1">
      <c r="A777" s="552"/>
      <c r="B777" s="119" t="s">
        <v>1809</v>
      </c>
      <c r="C777" s="118"/>
      <c r="D777" s="118">
        <v>5.5</v>
      </c>
      <c r="E777" s="118">
        <f t="shared" si="49"/>
        <v>5.5</v>
      </c>
      <c r="F777" s="119"/>
    </row>
    <row r="778" spans="1:6" s="108" customFormat="1" ht="42.4" customHeight="1">
      <c r="A778" s="552"/>
      <c r="B778" s="119" t="s">
        <v>1683</v>
      </c>
      <c r="C778" s="118"/>
      <c r="D778" s="118">
        <v>0.2</v>
      </c>
      <c r="E778" s="118">
        <f t="shared" si="49"/>
        <v>0.2</v>
      </c>
      <c r="F778" s="119"/>
    </row>
    <row r="779" spans="1:6" s="108" customFormat="1" ht="42.4" customHeight="1">
      <c r="A779" s="552"/>
      <c r="B779" s="119" t="s">
        <v>1810</v>
      </c>
      <c r="C779" s="118"/>
      <c r="D779" s="118">
        <v>130.5</v>
      </c>
      <c r="E779" s="118">
        <f t="shared" si="49"/>
        <v>130.5</v>
      </c>
      <c r="F779" s="120" t="s">
        <v>1355</v>
      </c>
    </row>
    <row r="780" spans="1:6" s="108" customFormat="1" ht="54" customHeight="1">
      <c r="A780" s="552"/>
      <c r="B780" s="119" t="s">
        <v>1811</v>
      </c>
      <c r="C780" s="118"/>
      <c r="D780" s="118">
        <v>60</v>
      </c>
      <c r="E780" s="118">
        <f t="shared" si="49"/>
        <v>60</v>
      </c>
      <c r="F780" s="119" t="s">
        <v>1812</v>
      </c>
    </row>
    <row r="781" spans="1:6" s="108" customFormat="1" ht="39.200000000000003" customHeight="1">
      <c r="A781" s="555"/>
      <c r="B781" s="119" t="s">
        <v>317</v>
      </c>
      <c r="C781" s="122">
        <v>6000</v>
      </c>
      <c r="D781" s="118">
        <v>-1040.7075</v>
      </c>
      <c r="E781" s="118">
        <f t="shared" si="49"/>
        <v>4959.2924999999996</v>
      </c>
      <c r="F781" s="119"/>
    </row>
    <row r="782" spans="1:6" s="108" customFormat="1" ht="26.1" customHeight="1">
      <c r="A782" s="551" t="s">
        <v>230</v>
      </c>
      <c r="B782" s="93" t="s">
        <v>81</v>
      </c>
      <c r="C782" s="118">
        <f>C793+C783+C784+C788</f>
        <v>241.803</v>
      </c>
      <c r="D782" s="118">
        <f>D793+D783+D784+D788</f>
        <v>280.51420000000002</v>
      </c>
      <c r="E782" s="118">
        <f>E793+E783+E784+E788</f>
        <v>522.31719999999996</v>
      </c>
      <c r="F782" s="119"/>
    </row>
    <row r="783" spans="1:6" s="108" customFormat="1" ht="33.950000000000003" customHeight="1">
      <c r="A783" s="552"/>
      <c r="B783" s="119" t="s">
        <v>253</v>
      </c>
      <c r="C783" s="118">
        <v>64.302999999999997</v>
      </c>
      <c r="D783" s="118">
        <f>7.7142</f>
        <v>7.7141999999999999</v>
      </c>
      <c r="E783" s="118">
        <f>C783+D783</f>
        <v>72.017200000000003</v>
      </c>
      <c r="F783" s="119" t="s">
        <v>1813</v>
      </c>
    </row>
    <row r="784" spans="1:6" s="108" customFormat="1" ht="33.950000000000003" customHeight="1">
      <c r="A784" s="552"/>
      <c r="B784" s="119" t="s">
        <v>783</v>
      </c>
      <c r="C784" s="118">
        <f>SUM(C785:C786)</f>
        <v>17.5</v>
      </c>
      <c r="D784" s="118"/>
      <c r="E784" s="118">
        <f>C784+D784</f>
        <v>17.5</v>
      </c>
      <c r="F784" s="119"/>
    </row>
    <row r="785" spans="1:6" s="108" customFormat="1" ht="38.25" customHeight="1">
      <c r="A785" s="552"/>
      <c r="B785" s="119" t="s">
        <v>256</v>
      </c>
      <c r="C785" s="118">
        <f>3.75*2</f>
        <v>7.5</v>
      </c>
      <c r="D785" s="118"/>
      <c r="E785" s="118">
        <f>C785+D785</f>
        <v>7.5</v>
      </c>
      <c r="F785" s="119"/>
    </row>
    <row r="786" spans="1:6" s="108" customFormat="1" ht="38.25" customHeight="1">
      <c r="A786" s="552"/>
      <c r="B786" s="119" t="s">
        <v>354</v>
      </c>
      <c r="C786" s="122">
        <f>C787</f>
        <v>10</v>
      </c>
      <c r="D786" s="122"/>
      <c r="E786" s="118">
        <f>C786+D786</f>
        <v>10</v>
      </c>
      <c r="F786" s="119"/>
    </row>
    <row r="787" spans="1:6" s="108" customFormat="1" ht="38.25" customHeight="1">
      <c r="A787" s="552"/>
      <c r="B787" s="119" t="s">
        <v>1814</v>
      </c>
      <c r="C787" s="122">
        <v>10</v>
      </c>
      <c r="D787" s="122"/>
      <c r="E787" s="118">
        <f>C787+D787</f>
        <v>10</v>
      </c>
      <c r="F787" s="119"/>
    </row>
    <row r="788" spans="1:6" s="108" customFormat="1" ht="38.25" customHeight="1">
      <c r="A788" s="552"/>
      <c r="B788" s="119" t="s">
        <v>258</v>
      </c>
      <c r="C788" s="118">
        <f>SUM(C789:C792)</f>
        <v>160</v>
      </c>
      <c r="D788" s="118">
        <f>SUM(D789:D792)</f>
        <v>22.8</v>
      </c>
      <c r="E788" s="118">
        <f>SUM(E789:E792)</f>
        <v>182.8</v>
      </c>
      <c r="F788" s="119"/>
    </row>
    <row r="789" spans="1:6" s="108" customFormat="1" ht="58.15" customHeight="1">
      <c r="A789" s="552"/>
      <c r="B789" s="120" t="s">
        <v>602</v>
      </c>
      <c r="C789" s="118">
        <v>150</v>
      </c>
      <c r="D789" s="118"/>
      <c r="E789" s="118">
        <f>C789+D789</f>
        <v>150</v>
      </c>
      <c r="F789" s="119"/>
    </row>
    <row r="790" spans="1:6" s="108" customFormat="1" ht="38.25" customHeight="1">
      <c r="A790" s="552"/>
      <c r="B790" s="119" t="s">
        <v>1698</v>
      </c>
      <c r="C790" s="118">
        <v>10</v>
      </c>
      <c r="D790" s="118"/>
      <c r="E790" s="118">
        <f>C790+D790</f>
        <v>10</v>
      </c>
      <c r="F790" s="119"/>
    </row>
    <row r="791" spans="1:6" s="108" customFormat="1" ht="38.25" customHeight="1">
      <c r="A791" s="552"/>
      <c r="B791" s="158" t="s">
        <v>1815</v>
      </c>
      <c r="C791" s="122"/>
      <c r="D791" s="122">
        <v>13</v>
      </c>
      <c r="E791" s="118">
        <f>C791+D791</f>
        <v>13</v>
      </c>
      <c r="F791" s="119"/>
    </row>
    <row r="792" spans="1:6" s="108" customFormat="1" ht="38.25" customHeight="1">
      <c r="A792" s="552"/>
      <c r="B792" s="158" t="s">
        <v>302</v>
      </c>
      <c r="C792" s="122"/>
      <c r="D792" s="135">
        <v>9.8000000000000007</v>
      </c>
      <c r="E792" s="118">
        <f>C792+D792</f>
        <v>9.8000000000000007</v>
      </c>
      <c r="F792" s="120" t="s">
        <v>1355</v>
      </c>
    </row>
    <row r="793" spans="1:6" s="108" customFormat="1" ht="32.25" customHeight="1">
      <c r="A793" s="555"/>
      <c r="B793" s="158" t="s">
        <v>317</v>
      </c>
      <c r="C793" s="122"/>
      <c r="D793" s="135">
        <v>250</v>
      </c>
      <c r="E793" s="118">
        <f>C793+D793</f>
        <v>250</v>
      </c>
      <c r="F793" s="119"/>
    </row>
    <row r="794" spans="1:6" s="108" customFormat="1" ht="29.85" customHeight="1">
      <c r="A794" s="551" t="s">
        <v>144</v>
      </c>
      <c r="B794" s="93" t="s">
        <v>81</v>
      </c>
      <c r="C794" s="118">
        <f>C795+C796+C807+C822</f>
        <v>1562.4938</v>
      </c>
      <c r="D794" s="118">
        <f>D795+D796+D807+D822</f>
        <v>-331.50146599999999</v>
      </c>
      <c r="E794" s="118">
        <f>E795+E796+E807+E822</f>
        <v>1230.992334</v>
      </c>
      <c r="F794" s="119"/>
    </row>
    <row r="795" spans="1:6" s="108" customFormat="1" ht="38.85" customHeight="1">
      <c r="A795" s="552"/>
      <c r="B795" s="119" t="s">
        <v>253</v>
      </c>
      <c r="C795" s="118">
        <f>370.3038</f>
        <v>370.30380000000002</v>
      </c>
      <c r="D795" s="118">
        <f>68.8053+49.11877+24.55939-0.4575</f>
        <v>142.02596</v>
      </c>
      <c r="E795" s="118">
        <f>C795+D795</f>
        <v>512.32975999999996</v>
      </c>
      <c r="F795" s="119" t="s">
        <v>1816</v>
      </c>
    </row>
    <row r="796" spans="1:6" s="108" customFormat="1" ht="20.100000000000001" customHeight="1">
      <c r="A796" s="552"/>
      <c r="B796" s="119" t="s">
        <v>783</v>
      </c>
      <c r="C796" s="118">
        <f>SUM(C797:C799)</f>
        <v>87.49</v>
      </c>
      <c r="D796" s="118"/>
      <c r="E796" s="118">
        <f t="shared" ref="E796:E806" si="50">C796+D796</f>
        <v>87.49</v>
      </c>
      <c r="F796" s="119"/>
    </row>
    <row r="797" spans="1:6" s="108" customFormat="1" ht="25.15" customHeight="1">
      <c r="A797" s="552"/>
      <c r="B797" s="119" t="s">
        <v>256</v>
      </c>
      <c r="C797" s="118">
        <v>28.5</v>
      </c>
      <c r="D797" s="118"/>
      <c r="E797" s="118">
        <f t="shared" si="50"/>
        <v>28.5</v>
      </c>
      <c r="F797" s="119"/>
    </row>
    <row r="798" spans="1:6" s="108" customFormat="1" ht="24" customHeight="1">
      <c r="A798" s="552"/>
      <c r="B798" s="119" t="s">
        <v>257</v>
      </c>
      <c r="C798" s="118">
        <f>8.99</f>
        <v>8.99</v>
      </c>
      <c r="D798" s="118"/>
      <c r="E798" s="118">
        <f t="shared" si="50"/>
        <v>8.99</v>
      </c>
      <c r="F798" s="119"/>
    </row>
    <row r="799" spans="1:6" s="108" customFormat="1" ht="34.15" customHeight="1">
      <c r="A799" s="552"/>
      <c r="B799" s="119" t="s">
        <v>784</v>
      </c>
      <c r="C799" s="122">
        <f>SUM(C800:C806)</f>
        <v>50</v>
      </c>
      <c r="D799" s="122"/>
      <c r="E799" s="118">
        <f t="shared" si="50"/>
        <v>50</v>
      </c>
      <c r="F799" s="119"/>
    </row>
    <row r="800" spans="1:6" s="108" customFormat="1" ht="28.15" customHeight="1">
      <c r="A800" s="552"/>
      <c r="B800" s="120" t="s">
        <v>1817</v>
      </c>
      <c r="C800" s="122">
        <v>10</v>
      </c>
      <c r="D800" s="122"/>
      <c r="E800" s="118">
        <f t="shared" si="50"/>
        <v>10</v>
      </c>
      <c r="F800" s="75"/>
    </row>
    <row r="801" spans="1:6" s="108" customFormat="1" ht="28.15" customHeight="1">
      <c r="A801" s="552"/>
      <c r="B801" s="120" t="s">
        <v>1818</v>
      </c>
      <c r="C801" s="122">
        <v>2</v>
      </c>
      <c r="D801" s="122"/>
      <c r="E801" s="118">
        <f t="shared" si="50"/>
        <v>2</v>
      </c>
      <c r="F801" s="119"/>
    </row>
    <row r="802" spans="1:6" s="108" customFormat="1" ht="28.15" customHeight="1">
      <c r="A802" s="552"/>
      <c r="B802" s="120" t="s">
        <v>1819</v>
      </c>
      <c r="C802" s="122">
        <v>6</v>
      </c>
      <c r="D802" s="122"/>
      <c r="E802" s="118">
        <f t="shared" si="50"/>
        <v>6</v>
      </c>
      <c r="F802" s="119"/>
    </row>
    <row r="803" spans="1:6" s="108" customFormat="1" ht="28.15" customHeight="1">
      <c r="A803" s="552"/>
      <c r="B803" s="120" t="s">
        <v>1820</v>
      </c>
      <c r="C803" s="122">
        <v>6</v>
      </c>
      <c r="D803" s="122"/>
      <c r="E803" s="118">
        <f t="shared" si="50"/>
        <v>6</v>
      </c>
      <c r="F803" s="120"/>
    </row>
    <row r="804" spans="1:6" s="108" customFormat="1" ht="28.15" customHeight="1">
      <c r="A804" s="552"/>
      <c r="B804" s="120" t="s">
        <v>1821</v>
      </c>
      <c r="C804" s="122">
        <v>6</v>
      </c>
      <c r="D804" s="122"/>
      <c r="E804" s="118">
        <f t="shared" si="50"/>
        <v>6</v>
      </c>
      <c r="F804" s="119"/>
    </row>
    <row r="805" spans="1:6" s="108" customFormat="1" ht="28.15" customHeight="1">
      <c r="A805" s="552"/>
      <c r="B805" s="120" t="s">
        <v>1822</v>
      </c>
      <c r="C805" s="122">
        <v>2</v>
      </c>
      <c r="D805" s="122"/>
      <c r="E805" s="118">
        <f t="shared" si="50"/>
        <v>2</v>
      </c>
      <c r="F805" s="119"/>
    </row>
    <row r="806" spans="1:6" s="108" customFormat="1" ht="28.15" customHeight="1">
      <c r="A806" s="552"/>
      <c r="B806" s="120" t="s">
        <v>1823</v>
      </c>
      <c r="C806" s="122">
        <v>18</v>
      </c>
      <c r="D806" s="122"/>
      <c r="E806" s="118">
        <f t="shared" si="50"/>
        <v>18</v>
      </c>
      <c r="F806" s="119"/>
    </row>
    <row r="807" spans="1:6" s="108" customFormat="1" ht="31.15" customHeight="1">
      <c r="A807" s="552"/>
      <c r="B807" s="119" t="s">
        <v>258</v>
      </c>
      <c r="C807" s="146">
        <f>SUM(C808:C821)</f>
        <v>104.7</v>
      </c>
      <c r="D807" s="118">
        <f>SUM(D808:D821)</f>
        <v>322.65257400000002</v>
      </c>
      <c r="E807" s="118">
        <f>SUM(E808:E821)</f>
        <v>427.352574</v>
      </c>
      <c r="F807" s="119"/>
    </row>
    <row r="808" spans="1:6" s="108" customFormat="1" ht="48.95" customHeight="1">
      <c r="A808" s="552"/>
      <c r="B808" s="119" t="s">
        <v>1824</v>
      </c>
      <c r="C808" s="122">
        <v>15.7</v>
      </c>
      <c r="D808" s="122"/>
      <c r="E808" s="122">
        <f>C808+D808</f>
        <v>15.7</v>
      </c>
      <c r="F808" s="119"/>
    </row>
    <row r="809" spans="1:6" s="108" customFormat="1" ht="48.95" customHeight="1">
      <c r="A809" s="552"/>
      <c r="B809" s="119" t="s">
        <v>1825</v>
      </c>
      <c r="C809" s="122">
        <f>46-17</f>
        <v>29</v>
      </c>
      <c r="D809" s="122"/>
      <c r="E809" s="122">
        <f t="shared" ref="E809:E822" si="51">C809+D809</f>
        <v>29</v>
      </c>
      <c r="F809" s="119"/>
    </row>
    <row r="810" spans="1:6" s="108" customFormat="1" ht="78" customHeight="1">
      <c r="A810" s="552"/>
      <c r="B810" s="119" t="s">
        <v>1826</v>
      </c>
      <c r="C810" s="118">
        <f>60-10</f>
        <v>50</v>
      </c>
      <c r="D810" s="118">
        <v>-20</v>
      </c>
      <c r="E810" s="122">
        <f t="shared" si="51"/>
        <v>30</v>
      </c>
      <c r="F810" s="119" t="s">
        <v>1827</v>
      </c>
    </row>
    <row r="811" spans="1:6" s="108" customFormat="1" ht="27.2" customHeight="1">
      <c r="A811" s="552"/>
      <c r="B811" s="119" t="s">
        <v>1783</v>
      </c>
      <c r="C811" s="118">
        <f>20-10</f>
        <v>10</v>
      </c>
      <c r="D811" s="118"/>
      <c r="E811" s="122">
        <f t="shared" si="51"/>
        <v>10</v>
      </c>
      <c r="F811" s="119"/>
    </row>
    <row r="812" spans="1:6" s="108" customFormat="1" ht="27.2" customHeight="1">
      <c r="A812" s="552"/>
      <c r="B812" s="119" t="s">
        <v>1828</v>
      </c>
      <c r="C812" s="118"/>
      <c r="D812" s="118">
        <v>7.2215999999999996</v>
      </c>
      <c r="E812" s="122">
        <f t="shared" si="51"/>
        <v>7.2215999999999996</v>
      </c>
      <c r="F812" s="119"/>
    </row>
    <row r="813" spans="1:6" s="108" customFormat="1" ht="27.2" customHeight="1">
      <c r="A813" s="552"/>
      <c r="B813" s="136" t="s">
        <v>1829</v>
      </c>
      <c r="C813" s="118"/>
      <c r="D813" s="118">
        <v>93</v>
      </c>
      <c r="E813" s="122">
        <f t="shared" si="51"/>
        <v>93</v>
      </c>
      <c r="F813" s="119"/>
    </row>
    <row r="814" spans="1:6" s="108" customFormat="1" ht="27.2" customHeight="1">
      <c r="A814" s="552"/>
      <c r="B814" s="170" t="s">
        <v>1830</v>
      </c>
      <c r="C814" s="118"/>
      <c r="D814" s="118">
        <v>22</v>
      </c>
      <c r="E814" s="122">
        <f t="shared" si="51"/>
        <v>22</v>
      </c>
      <c r="F814" s="119"/>
    </row>
    <row r="815" spans="1:6" s="108" customFormat="1" ht="26.1" customHeight="1">
      <c r="A815" s="552"/>
      <c r="B815" s="136" t="s">
        <v>1831</v>
      </c>
      <c r="C815" s="118"/>
      <c r="D815" s="118">
        <v>3</v>
      </c>
      <c r="E815" s="122">
        <f t="shared" si="51"/>
        <v>3</v>
      </c>
      <c r="F815" s="119"/>
    </row>
    <row r="816" spans="1:6" s="108" customFormat="1" ht="26.1" customHeight="1">
      <c r="A816" s="552"/>
      <c r="B816" s="136" t="s">
        <v>1832</v>
      </c>
      <c r="C816" s="118"/>
      <c r="D816" s="118">
        <v>9</v>
      </c>
      <c r="E816" s="122">
        <f t="shared" si="51"/>
        <v>9</v>
      </c>
      <c r="F816" s="119"/>
    </row>
    <row r="817" spans="1:6" s="108" customFormat="1" ht="26.1" customHeight="1">
      <c r="A817" s="552"/>
      <c r="B817" s="119" t="s">
        <v>286</v>
      </c>
      <c r="C817" s="118"/>
      <c r="D817" s="118">
        <v>57.3</v>
      </c>
      <c r="E817" s="122">
        <f t="shared" si="51"/>
        <v>57.3</v>
      </c>
      <c r="F817" s="120" t="s">
        <v>1355</v>
      </c>
    </row>
    <row r="818" spans="1:6" s="108" customFormat="1" ht="26.1" customHeight="1">
      <c r="A818" s="552"/>
      <c r="B818" s="119" t="s">
        <v>1833</v>
      </c>
      <c r="C818" s="118"/>
      <c r="D818" s="118">
        <v>0.93097399999999997</v>
      </c>
      <c r="E818" s="122">
        <f t="shared" si="51"/>
        <v>0.93097399999999997</v>
      </c>
      <c r="F818" s="119"/>
    </row>
    <row r="819" spans="1:6" s="108" customFormat="1" ht="24.4" customHeight="1">
      <c r="A819" s="552"/>
      <c r="B819" s="119" t="s">
        <v>1834</v>
      </c>
      <c r="C819" s="118"/>
      <c r="D819" s="118">
        <v>0.2</v>
      </c>
      <c r="E819" s="122">
        <f t="shared" si="51"/>
        <v>0.2</v>
      </c>
      <c r="F819" s="119"/>
    </row>
    <row r="820" spans="1:6" s="108" customFormat="1" ht="27.75" customHeight="1">
      <c r="A820" s="552"/>
      <c r="B820" s="119" t="s">
        <v>1835</v>
      </c>
      <c r="C820" s="118"/>
      <c r="D820" s="118">
        <v>10</v>
      </c>
      <c r="E820" s="122">
        <f t="shared" si="51"/>
        <v>10</v>
      </c>
      <c r="F820" s="119"/>
    </row>
    <row r="821" spans="1:6" s="108" customFormat="1" ht="59.25" customHeight="1">
      <c r="A821" s="552"/>
      <c r="B821" s="119" t="s">
        <v>1836</v>
      </c>
      <c r="C821" s="118"/>
      <c r="D821" s="118">
        <v>140</v>
      </c>
      <c r="E821" s="122">
        <f t="shared" si="51"/>
        <v>140</v>
      </c>
      <c r="F821" s="119" t="s">
        <v>1837</v>
      </c>
    </row>
    <row r="822" spans="1:6" s="108" customFormat="1" ht="32.25" customHeight="1">
      <c r="A822" s="555"/>
      <c r="B822" s="119" t="s">
        <v>317</v>
      </c>
      <c r="C822" s="122">
        <v>1000</v>
      </c>
      <c r="D822" s="122">
        <v>-796.18</v>
      </c>
      <c r="E822" s="122">
        <f t="shared" si="51"/>
        <v>203.82</v>
      </c>
      <c r="F822" s="119"/>
    </row>
    <row r="823" spans="1:6" s="108" customFormat="1" ht="31.9" customHeight="1">
      <c r="A823" s="551" t="s">
        <v>1838</v>
      </c>
      <c r="B823" s="123" t="s">
        <v>81</v>
      </c>
      <c r="C823" s="122">
        <f>C824+C827</f>
        <v>515</v>
      </c>
      <c r="D823" s="122">
        <f>D824+D827</f>
        <v>-50</v>
      </c>
      <c r="E823" s="122">
        <f>E824+E827</f>
        <v>465</v>
      </c>
      <c r="F823" s="119"/>
    </row>
    <row r="824" spans="1:6" s="108" customFormat="1" ht="20.100000000000001" customHeight="1">
      <c r="A824" s="552"/>
      <c r="B824" s="119" t="s">
        <v>958</v>
      </c>
      <c r="C824" s="122">
        <f>C825</f>
        <v>15</v>
      </c>
      <c r="D824" s="122"/>
      <c r="E824" s="122">
        <f>C824+D824</f>
        <v>15</v>
      </c>
      <c r="F824" s="119"/>
    </row>
    <row r="825" spans="1:6" s="108" customFormat="1" ht="31.9" customHeight="1">
      <c r="A825" s="552"/>
      <c r="B825" s="119" t="s">
        <v>959</v>
      </c>
      <c r="C825" s="122">
        <f>C826</f>
        <v>15</v>
      </c>
      <c r="D825" s="122"/>
      <c r="E825" s="122">
        <f>C825+D825</f>
        <v>15</v>
      </c>
      <c r="F825" s="119"/>
    </row>
    <row r="826" spans="1:6" s="108" customFormat="1" ht="31.9" customHeight="1">
      <c r="A826" s="552"/>
      <c r="B826" s="119" t="s">
        <v>1839</v>
      </c>
      <c r="C826" s="122">
        <v>15</v>
      </c>
      <c r="D826" s="122"/>
      <c r="E826" s="122">
        <f>C826+D826</f>
        <v>15</v>
      </c>
      <c r="F826" s="119"/>
    </row>
    <row r="827" spans="1:6" s="108" customFormat="1" ht="20.100000000000001" customHeight="1">
      <c r="A827" s="552"/>
      <c r="B827" s="119" t="s">
        <v>1840</v>
      </c>
      <c r="C827" s="122">
        <f>SUM(C828:C829)</f>
        <v>500</v>
      </c>
      <c r="D827" s="122">
        <f>SUM(D828:D829)</f>
        <v>-50</v>
      </c>
      <c r="E827" s="122">
        <f>SUM(E828:E829)</f>
        <v>450</v>
      </c>
      <c r="F827" s="119"/>
    </row>
    <row r="828" spans="1:6" s="108" customFormat="1" ht="105.95" customHeight="1">
      <c r="A828" s="552"/>
      <c r="B828" s="119" t="s">
        <v>1841</v>
      </c>
      <c r="C828" s="122">
        <v>500</v>
      </c>
      <c r="D828" s="122">
        <v>-200</v>
      </c>
      <c r="E828" s="122">
        <f>C828+D828</f>
        <v>300</v>
      </c>
      <c r="F828" s="119" t="s">
        <v>1842</v>
      </c>
    </row>
    <row r="829" spans="1:6" s="108" customFormat="1" ht="32.25" customHeight="1">
      <c r="A829" s="555"/>
      <c r="B829" s="119" t="s">
        <v>1843</v>
      </c>
      <c r="C829" s="122"/>
      <c r="D829" s="122">
        <v>150</v>
      </c>
      <c r="E829" s="122">
        <f>C829+D829</f>
        <v>150</v>
      </c>
      <c r="F829" s="119" t="s">
        <v>1844</v>
      </c>
    </row>
    <row r="830" spans="1:6" s="109" customFormat="1" ht="36" customHeight="1">
      <c r="A830" s="561" t="s">
        <v>146</v>
      </c>
      <c r="B830" s="93" t="s">
        <v>81</v>
      </c>
      <c r="C830" s="118">
        <f>C831+C832+C840+C869</f>
        <v>15745.885</v>
      </c>
      <c r="D830" s="118">
        <f>D831+D832+D840+D869</f>
        <v>-6789.0778063999996</v>
      </c>
      <c r="E830" s="118">
        <f>E831+E832+E840+E869</f>
        <v>8956.8071935999997</v>
      </c>
      <c r="F830" s="119"/>
    </row>
    <row r="831" spans="1:6" s="109" customFormat="1" ht="50.25" customHeight="1">
      <c r="A831" s="562"/>
      <c r="B831" s="119" t="s">
        <v>253</v>
      </c>
      <c r="C831" s="118">
        <f>2111.6015+90.2747+173.3832+895.2528+232.0128</f>
        <v>3502.5250000000001</v>
      </c>
      <c r="D831" s="118">
        <f>-177.2716+870.183864+435.091932</f>
        <v>1128.0041960000001</v>
      </c>
      <c r="E831" s="118">
        <f>C831+D831</f>
        <v>4630.5291960000004</v>
      </c>
      <c r="F831" s="119" t="s">
        <v>1845</v>
      </c>
    </row>
    <row r="832" spans="1:6" s="109" customFormat="1" ht="28.5" customHeight="1">
      <c r="A832" s="562"/>
      <c r="B832" s="119" t="s">
        <v>783</v>
      </c>
      <c r="C832" s="118">
        <f>SUM(C833:C835)</f>
        <v>109.63</v>
      </c>
      <c r="D832" s="118"/>
      <c r="E832" s="118">
        <f t="shared" ref="E832:E839" si="52">C832+D832</f>
        <v>109.63</v>
      </c>
      <c r="F832" s="75"/>
    </row>
    <row r="833" spans="1:6" s="109" customFormat="1" ht="30.95" customHeight="1">
      <c r="A833" s="562"/>
      <c r="B833" s="119" t="s">
        <v>256</v>
      </c>
      <c r="C833" s="118">
        <v>50.5</v>
      </c>
      <c r="D833" s="118"/>
      <c r="E833" s="118">
        <f t="shared" si="52"/>
        <v>50.5</v>
      </c>
      <c r="F833" s="119"/>
    </row>
    <row r="834" spans="1:6" s="109" customFormat="1" ht="27" customHeight="1">
      <c r="A834" s="562"/>
      <c r="B834" s="119" t="s">
        <v>257</v>
      </c>
      <c r="C834" s="118">
        <f>19.13</f>
        <v>19.13</v>
      </c>
      <c r="D834" s="118"/>
      <c r="E834" s="118">
        <f t="shared" si="52"/>
        <v>19.13</v>
      </c>
      <c r="F834" s="119"/>
    </row>
    <row r="835" spans="1:6" s="109" customFormat="1" ht="27" customHeight="1">
      <c r="A835" s="562"/>
      <c r="B835" s="119" t="s">
        <v>784</v>
      </c>
      <c r="C835" s="122">
        <f>SUM(C836:C839)</f>
        <v>40</v>
      </c>
      <c r="D835" s="122"/>
      <c r="E835" s="118">
        <f t="shared" si="52"/>
        <v>40</v>
      </c>
      <c r="F835" s="119"/>
    </row>
    <row r="836" spans="1:6" s="109" customFormat="1" ht="27" customHeight="1">
      <c r="A836" s="562"/>
      <c r="B836" s="120" t="s">
        <v>1846</v>
      </c>
      <c r="C836" s="122">
        <v>7</v>
      </c>
      <c r="D836" s="122"/>
      <c r="E836" s="118">
        <f t="shared" si="52"/>
        <v>7</v>
      </c>
      <c r="F836" s="120"/>
    </row>
    <row r="837" spans="1:6" s="109" customFormat="1" ht="27" customHeight="1">
      <c r="A837" s="562"/>
      <c r="B837" s="120" t="s">
        <v>1847</v>
      </c>
      <c r="C837" s="122">
        <v>5</v>
      </c>
      <c r="D837" s="122"/>
      <c r="E837" s="118">
        <f t="shared" si="52"/>
        <v>5</v>
      </c>
      <c r="F837" s="120"/>
    </row>
    <row r="838" spans="1:6" s="109" customFormat="1" ht="27" customHeight="1">
      <c r="A838" s="562"/>
      <c r="B838" s="120" t="s">
        <v>1848</v>
      </c>
      <c r="C838" s="122">
        <v>5</v>
      </c>
      <c r="D838" s="122"/>
      <c r="E838" s="118">
        <f t="shared" si="52"/>
        <v>5</v>
      </c>
      <c r="F838" s="119"/>
    </row>
    <row r="839" spans="1:6" s="109" customFormat="1" ht="30.95" customHeight="1">
      <c r="A839" s="562"/>
      <c r="B839" s="171" t="s">
        <v>1849</v>
      </c>
      <c r="C839" s="122">
        <v>23</v>
      </c>
      <c r="D839" s="122"/>
      <c r="E839" s="118">
        <f t="shared" si="52"/>
        <v>23</v>
      </c>
      <c r="F839" s="119"/>
    </row>
    <row r="840" spans="1:6" s="109" customFormat="1" ht="30.95" customHeight="1">
      <c r="A840" s="562"/>
      <c r="B840" s="119" t="s">
        <v>258</v>
      </c>
      <c r="C840" s="118">
        <f>SUM(C841:C868)</f>
        <v>883.73</v>
      </c>
      <c r="D840" s="118">
        <f>SUM(D841:D868)</f>
        <v>726.95339760000002</v>
      </c>
      <c r="E840" s="118">
        <f>SUM(E841:E868)</f>
        <v>1610.6833976</v>
      </c>
      <c r="F840" s="119"/>
    </row>
    <row r="841" spans="1:6" s="109" customFormat="1" ht="51.95" customHeight="1">
      <c r="A841" s="562"/>
      <c r="B841" s="119" t="s">
        <v>1185</v>
      </c>
      <c r="C841" s="118">
        <v>10</v>
      </c>
      <c r="D841" s="118"/>
      <c r="E841" s="118">
        <f>C841+D841</f>
        <v>10</v>
      </c>
      <c r="F841" s="172"/>
    </row>
    <row r="842" spans="1:6" s="109" customFormat="1" ht="51" customHeight="1">
      <c r="A842" s="562"/>
      <c r="B842" s="142" t="s">
        <v>1186</v>
      </c>
      <c r="C842" s="118">
        <v>253</v>
      </c>
      <c r="D842" s="118"/>
      <c r="E842" s="118">
        <f t="shared" ref="E842:E869" si="53">C842+D842</f>
        <v>253</v>
      </c>
      <c r="F842" s="172"/>
    </row>
    <row r="843" spans="1:6" s="108" customFormat="1" ht="38.25" customHeight="1">
      <c r="A843" s="562"/>
      <c r="B843" s="173" t="s">
        <v>1187</v>
      </c>
      <c r="C843" s="118">
        <v>54.3</v>
      </c>
      <c r="D843" s="122"/>
      <c r="E843" s="118">
        <f t="shared" si="53"/>
        <v>54.3</v>
      </c>
      <c r="F843" s="172"/>
    </row>
    <row r="844" spans="1:6" s="108" customFormat="1" ht="38.25" customHeight="1">
      <c r="A844" s="562"/>
      <c r="B844" s="173" t="s">
        <v>1188</v>
      </c>
      <c r="C844" s="118">
        <v>58.27</v>
      </c>
      <c r="D844" s="118"/>
      <c r="E844" s="118">
        <f t="shared" si="53"/>
        <v>58.27</v>
      </c>
      <c r="F844" s="172"/>
    </row>
    <row r="845" spans="1:6" s="108" customFormat="1" ht="38.25" customHeight="1">
      <c r="A845" s="562"/>
      <c r="B845" s="129" t="s">
        <v>1189</v>
      </c>
      <c r="C845" s="118">
        <v>30</v>
      </c>
      <c r="D845" s="118">
        <v>-10</v>
      </c>
      <c r="E845" s="118">
        <f t="shared" si="53"/>
        <v>20</v>
      </c>
      <c r="F845" s="172"/>
    </row>
    <row r="846" spans="1:6" s="108" customFormat="1" ht="78" customHeight="1">
      <c r="A846" s="562"/>
      <c r="B846" s="173" t="s">
        <v>1190</v>
      </c>
      <c r="C846" s="118">
        <v>74</v>
      </c>
      <c r="D846" s="122"/>
      <c r="E846" s="118">
        <f t="shared" si="53"/>
        <v>74</v>
      </c>
      <c r="F846" s="172"/>
    </row>
    <row r="847" spans="1:6" s="108" customFormat="1" ht="38.25" customHeight="1">
      <c r="A847" s="562"/>
      <c r="B847" s="128" t="s">
        <v>1191</v>
      </c>
      <c r="C847" s="118">
        <v>236.27</v>
      </c>
      <c r="D847" s="118">
        <v>12.785</v>
      </c>
      <c r="E847" s="118">
        <f t="shared" si="53"/>
        <v>249.05500000000001</v>
      </c>
      <c r="F847" s="120" t="s">
        <v>1850</v>
      </c>
    </row>
    <row r="848" spans="1:6" s="108" customFormat="1" ht="38.25" customHeight="1">
      <c r="A848" s="562"/>
      <c r="B848" s="174" t="s">
        <v>1851</v>
      </c>
      <c r="C848" s="175">
        <v>72.489999999999995</v>
      </c>
      <c r="D848" s="118"/>
      <c r="E848" s="118">
        <f t="shared" si="53"/>
        <v>72.489999999999995</v>
      </c>
      <c r="F848" s="176"/>
    </row>
    <row r="849" spans="1:6" s="108" customFormat="1" ht="38.25" customHeight="1">
      <c r="A849" s="562"/>
      <c r="B849" s="129" t="s">
        <v>1852</v>
      </c>
      <c r="C849" s="118">
        <v>32.4</v>
      </c>
      <c r="D849" s="118"/>
      <c r="E849" s="118">
        <f t="shared" si="53"/>
        <v>32.4</v>
      </c>
      <c r="F849" s="176"/>
    </row>
    <row r="850" spans="1:6" s="108" customFormat="1" ht="38.25" customHeight="1">
      <c r="A850" s="562"/>
      <c r="B850" s="129" t="s">
        <v>1853</v>
      </c>
      <c r="C850" s="118">
        <v>42</v>
      </c>
      <c r="D850" s="118"/>
      <c r="E850" s="118">
        <f t="shared" si="53"/>
        <v>42</v>
      </c>
      <c r="F850" s="177"/>
    </row>
    <row r="851" spans="1:6" s="108" customFormat="1" ht="60" customHeight="1">
      <c r="A851" s="562"/>
      <c r="B851" s="129" t="s">
        <v>597</v>
      </c>
      <c r="C851" s="118">
        <v>1</v>
      </c>
      <c r="D851" s="118"/>
      <c r="E851" s="118">
        <f t="shared" si="53"/>
        <v>1</v>
      </c>
      <c r="F851" s="119"/>
    </row>
    <row r="852" spans="1:6" s="108" customFormat="1" ht="21.75" customHeight="1">
      <c r="A852" s="562"/>
      <c r="B852" s="129" t="s">
        <v>1854</v>
      </c>
      <c r="C852" s="118">
        <v>20</v>
      </c>
      <c r="D852" s="118"/>
      <c r="E852" s="118">
        <f t="shared" si="53"/>
        <v>20</v>
      </c>
      <c r="F852" s="119"/>
    </row>
    <row r="853" spans="1:6" s="108" customFormat="1" ht="32.65" customHeight="1">
      <c r="A853" s="562"/>
      <c r="B853" s="129" t="s">
        <v>1855</v>
      </c>
      <c r="C853" s="118"/>
      <c r="D853" s="118">
        <v>19.8325</v>
      </c>
      <c r="E853" s="118">
        <f t="shared" si="53"/>
        <v>19.8325</v>
      </c>
      <c r="F853" s="119"/>
    </row>
    <row r="854" spans="1:6" s="108" customFormat="1" ht="36.75" customHeight="1">
      <c r="A854" s="562"/>
      <c r="B854" s="129" t="s">
        <v>1856</v>
      </c>
      <c r="C854" s="118"/>
      <c r="D854" s="118">
        <v>179.172</v>
      </c>
      <c r="E854" s="118">
        <f t="shared" si="53"/>
        <v>179.172</v>
      </c>
      <c r="F854" s="119" t="s">
        <v>1857</v>
      </c>
    </row>
    <row r="855" spans="1:6" s="108" customFormat="1" ht="21.75" customHeight="1">
      <c r="A855" s="562"/>
      <c r="B855" s="129" t="s">
        <v>1858</v>
      </c>
      <c r="C855" s="118"/>
      <c r="D855" s="118">
        <v>30</v>
      </c>
      <c r="E855" s="118">
        <f t="shared" si="53"/>
        <v>30</v>
      </c>
      <c r="F855" s="119" t="s">
        <v>1859</v>
      </c>
    </row>
    <row r="856" spans="1:6" s="108" customFormat="1" ht="21.75" customHeight="1">
      <c r="A856" s="562"/>
      <c r="B856" s="129" t="s">
        <v>1860</v>
      </c>
      <c r="C856" s="118"/>
      <c r="D856" s="118">
        <v>10</v>
      </c>
      <c r="E856" s="118">
        <f t="shared" si="53"/>
        <v>10</v>
      </c>
      <c r="F856" s="119"/>
    </row>
    <row r="857" spans="1:6" s="108" customFormat="1" ht="29.25" customHeight="1">
      <c r="A857" s="562"/>
      <c r="B857" s="129" t="s">
        <v>1861</v>
      </c>
      <c r="C857" s="118"/>
      <c r="D857" s="118">
        <v>3.6</v>
      </c>
      <c r="E857" s="118">
        <f t="shared" si="53"/>
        <v>3.6</v>
      </c>
      <c r="F857" s="119"/>
    </row>
    <row r="858" spans="1:6" s="108" customFormat="1" ht="33.950000000000003" customHeight="1">
      <c r="A858" s="562"/>
      <c r="B858" s="129" t="s">
        <v>1862</v>
      </c>
      <c r="C858" s="118"/>
      <c r="D858" s="118">
        <v>7.5</v>
      </c>
      <c r="E858" s="118">
        <f t="shared" si="53"/>
        <v>7.5</v>
      </c>
      <c r="F858" s="119"/>
    </row>
    <row r="859" spans="1:6" s="108" customFormat="1" ht="21.75" customHeight="1">
      <c r="A859" s="562"/>
      <c r="B859" s="129" t="s">
        <v>1863</v>
      </c>
      <c r="C859" s="118"/>
      <c r="D859" s="118">
        <v>50</v>
      </c>
      <c r="E859" s="118">
        <f t="shared" si="53"/>
        <v>50</v>
      </c>
      <c r="F859" s="119"/>
    </row>
    <row r="860" spans="1:6" s="108" customFormat="1" ht="21.75" customHeight="1">
      <c r="A860" s="562"/>
      <c r="B860" s="129" t="s">
        <v>1864</v>
      </c>
      <c r="C860" s="118"/>
      <c r="D860" s="118">
        <v>94.7</v>
      </c>
      <c r="E860" s="118">
        <f t="shared" si="53"/>
        <v>94.7</v>
      </c>
      <c r="F860" s="120" t="s">
        <v>1355</v>
      </c>
    </row>
    <row r="861" spans="1:6" s="108" customFormat="1" ht="34.700000000000003" customHeight="1">
      <c r="A861" s="562"/>
      <c r="B861" s="129" t="s">
        <v>1865</v>
      </c>
      <c r="C861" s="118"/>
      <c r="D861" s="118">
        <v>20</v>
      </c>
      <c r="E861" s="118">
        <f t="shared" si="53"/>
        <v>20</v>
      </c>
      <c r="F861" s="119"/>
    </row>
    <row r="862" spans="1:6" s="108" customFormat="1" ht="29.85" customHeight="1">
      <c r="A862" s="562"/>
      <c r="B862" s="129" t="s">
        <v>1866</v>
      </c>
      <c r="C862" s="118"/>
      <c r="D862" s="118">
        <v>0.2</v>
      </c>
      <c r="E862" s="118">
        <f t="shared" si="53"/>
        <v>0.2</v>
      </c>
      <c r="F862" s="119"/>
    </row>
    <row r="863" spans="1:6" s="108" customFormat="1" ht="21.75" customHeight="1">
      <c r="A863" s="562"/>
      <c r="B863" s="129" t="s">
        <v>1867</v>
      </c>
      <c r="C863" s="118"/>
      <c r="D863" s="118">
        <v>50</v>
      </c>
      <c r="E863" s="118">
        <f t="shared" si="53"/>
        <v>50</v>
      </c>
      <c r="F863" s="119" t="s">
        <v>1868</v>
      </c>
    </row>
    <row r="864" spans="1:6" s="108" customFormat="1" ht="21.75" customHeight="1">
      <c r="A864" s="562"/>
      <c r="B864" s="129" t="s">
        <v>1869</v>
      </c>
      <c r="C864" s="118"/>
      <c r="D864" s="118">
        <v>20</v>
      </c>
      <c r="E864" s="118">
        <f t="shared" si="53"/>
        <v>20</v>
      </c>
      <c r="F864" s="119"/>
    </row>
    <row r="865" spans="1:6" s="108" customFormat="1" ht="21.75" customHeight="1">
      <c r="A865" s="562"/>
      <c r="B865" s="129" t="s">
        <v>1870</v>
      </c>
      <c r="C865" s="118"/>
      <c r="D865" s="118">
        <v>56.109378599999999</v>
      </c>
      <c r="E865" s="118">
        <f t="shared" si="53"/>
        <v>56.109378599999999</v>
      </c>
      <c r="F865" s="119" t="s">
        <v>1871</v>
      </c>
    </row>
    <row r="866" spans="1:6" s="108" customFormat="1" ht="22.9" customHeight="1">
      <c r="A866" s="562"/>
      <c r="B866" s="129" t="s">
        <v>1872</v>
      </c>
      <c r="C866" s="118"/>
      <c r="D866" s="118">
        <v>73.168000000000006</v>
      </c>
      <c r="E866" s="118">
        <f t="shared" si="53"/>
        <v>73.168000000000006</v>
      </c>
      <c r="F866" s="119" t="s">
        <v>1873</v>
      </c>
    </row>
    <row r="867" spans="1:6" s="108" customFormat="1" ht="33.950000000000003" customHeight="1">
      <c r="A867" s="562"/>
      <c r="B867" s="129" t="s">
        <v>1874</v>
      </c>
      <c r="C867" s="118"/>
      <c r="D867" s="118">
        <v>-72.489999999999995</v>
      </c>
      <c r="E867" s="118">
        <f t="shared" si="53"/>
        <v>-72.489999999999995</v>
      </c>
      <c r="F867" s="119"/>
    </row>
    <row r="868" spans="1:6" s="108" customFormat="1" ht="22.9" customHeight="1">
      <c r="A868" s="562"/>
      <c r="B868" s="129" t="s">
        <v>1875</v>
      </c>
      <c r="C868" s="118"/>
      <c r="D868" s="118">
        <v>182.376519</v>
      </c>
      <c r="E868" s="118">
        <f t="shared" si="53"/>
        <v>182.376519</v>
      </c>
      <c r="F868" s="119"/>
    </row>
    <row r="869" spans="1:6" s="108" customFormat="1" ht="32.25" customHeight="1">
      <c r="A869" s="563"/>
      <c r="B869" s="173" t="s">
        <v>317</v>
      </c>
      <c r="C869" s="118">
        <v>11250</v>
      </c>
      <c r="D869" s="122">
        <v>-8644.0354000000007</v>
      </c>
      <c r="E869" s="118">
        <f t="shared" si="53"/>
        <v>2605.9645999999998</v>
      </c>
      <c r="F869" s="119"/>
    </row>
    <row r="870" spans="1:6" s="108" customFormat="1" ht="67.900000000000006" customHeight="1">
      <c r="A870" s="570" t="s">
        <v>148</v>
      </c>
      <c r="B870" s="93" t="s">
        <v>81</v>
      </c>
      <c r="C870" s="118">
        <f>C871+C872+C877+C887</f>
        <v>757.38639999999998</v>
      </c>
      <c r="D870" s="118">
        <f>D871+D872+D877+D887</f>
        <v>261.44133399999998</v>
      </c>
      <c r="E870" s="118">
        <f>E871+E872+E877+E887</f>
        <v>1018.827734</v>
      </c>
      <c r="F870" s="119"/>
    </row>
    <row r="871" spans="1:6" s="108" customFormat="1" ht="38.85" customHeight="1">
      <c r="A871" s="571"/>
      <c r="B871" s="119" t="s">
        <v>253</v>
      </c>
      <c r="C871" s="118">
        <v>507.20639999999997</v>
      </c>
      <c r="D871" s="118">
        <f>-3.1536+87.29695+43.64848</f>
        <v>127.79183</v>
      </c>
      <c r="E871" s="118">
        <f>C871+D871</f>
        <v>634.99823000000004</v>
      </c>
      <c r="F871" s="119" t="s">
        <v>1876</v>
      </c>
    </row>
    <row r="872" spans="1:6" s="108" customFormat="1" ht="39.4" customHeight="1">
      <c r="A872" s="571"/>
      <c r="B872" s="119" t="s">
        <v>783</v>
      </c>
      <c r="C872" s="118">
        <f>SUM(C873:C875)</f>
        <v>110.18</v>
      </c>
      <c r="D872" s="118"/>
      <c r="E872" s="118">
        <f t="shared" ref="E872:E887" si="54">C872+D872</f>
        <v>110.18</v>
      </c>
      <c r="F872" s="119"/>
    </row>
    <row r="873" spans="1:6" s="108" customFormat="1" ht="30.2" customHeight="1">
      <c r="A873" s="571"/>
      <c r="B873" s="119" t="s">
        <v>256</v>
      </c>
      <c r="C873" s="118">
        <v>37</v>
      </c>
      <c r="D873" s="118"/>
      <c r="E873" s="118">
        <f t="shared" si="54"/>
        <v>37</v>
      </c>
      <c r="F873" s="119"/>
    </row>
    <row r="874" spans="1:6" s="108" customFormat="1" ht="27" customHeight="1">
      <c r="A874" s="571"/>
      <c r="B874" s="119" t="s">
        <v>257</v>
      </c>
      <c r="C874" s="118">
        <f>38.18</f>
        <v>38.18</v>
      </c>
      <c r="D874" s="118"/>
      <c r="E874" s="118">
        <f t="shared" si="54"/>
        <v>38.18</v>
      </c>
      <c r="F874" s="119"/>
    </row>
    <row r="875" spans="1:6" s="108" customFormat="1" ht="60" customHeight="1">
      <c r="A875" s="571"/>
      <c r="B875" s="119" t="s">
        <v>784</v>
      </c>
      <c r="C875" s="122">
        <f>SUM(C876:C876)</f>
        <v>35</v>
      </c>
      <c r="D875" s="122"/>
      <c r="E875" s="118">
        <f t="shared" si="54"/>
        <v>35</v>
      </c>
      <c r="F875" s="119"/>
    </row>
    <row r="876" spans="1:6" s="108" customFormat="1" ht="30.2" customHeight="1">
      <c r="A876" s="571"/>
      <c r="B876" s="120" t="s">
        <v>1877</v>
      </c>
      <c r="C876" s="122">
        <f>30+5</f>
        <v>35</v>
      </c>
      <c r="D876" s="122"/>
      <c r="E876" s="118">
        <f t="shared" si="54"/>
        <v>35</v>
      </c>
      <c r="F876" s="120"/>
    </row>
    <row r="877" spans="1:6" s="108" customFormat="1" ht="38.25" customHeight="1">
      <c r="A877" s="571"/>
      <c r="B877" s="119" t="s">
        <v>258</v>
      </c>
      <c r="C877" s="122">
        <f>SUM(C878:C886)</f>
        <v>40</v>
      </c>
      <c r="D877" s="122">
        <f>SUM(D878:D886)</f>
        <v>152.64950400000001</v>
      </c>
      <c r="E877" s="122">
        <f>SUM(E878:E886)</f>
        <v>192.64950400000001</v>
      </c>
      <c r="F877" s="120"/>
    </row>
    <row r="878" spans="1:6" s="108" customFormat="1" ht="56.1" customHeight="1">
      <c r="A878" s="571"/>
      <c r="B878" s="119" t="s">
        <v>1878</v>
      </c>
      <c r="C878" s="122">
        <v>30</v>
      </c>
      <c r="D878" s="122"/>
      <c r="E878" s="118">
        <f t="shared" si="54"/>
        <v>30</v>
      </c>
      <c r="F878" s="120"/>
    </row>
    <row r="879" spans="1:6" s="108" customFormat="1" ht="27.2" customHeight="1">
      <c r="A879" s="571"/>
      <c r="B879" s="119" t="s">
        <v>1698</v>
      </c>
      <c r="C879" s="118">
        <f>15-5</f>
        <v>10</v>
      </c>
      <c r="D879" s="118"/>
      <c r="E879" s="118">
        <f t="shared" si="54"/>
        <v>10</v>
      </c>
      <c r="F879" s="119"/>
    </row>
    <row r="880" spans="1:6" s="108" customFormat="1" ht="27.2" customHeight="1">
      <c r="A880" s="571"/>
      <c r="B880" s="119" t="s">
        <v>1879</v>
      </c>
      <c r="C880" s="118"/>
      <c r="D880" s="118">
        <v>18</v>
      </c>
      <c r="E880" s="118">
        <f t="shared" si="54"/>
        <v>18</v>
      </c>
      <c r="F880" s="119"/>
    </row>
    <row r="881" spans="1:6" s="108" customFormat="1" ht="27.2" customHeight="1">
      <c r="A881" s="571"/>
      <c r="B881" s="119" t="s">
        <v>1880</v>
      </c>
      <c r="C881" s="118"/>
      <c r="D881" s="118">
        <v>16.920000000000002</v>
      </c>
      <c r="E881" s="118">
        <f t="shared" si="54"/>
        <v>16.920000000000002</v>
      </c>
      <c r="F881" s="119"/>
    </row>
    <row r="882" spans="1:6" s="108" customFormat="1" ht="31.7" customHeight="1">
      <c r="A882" s="571"/>
      <c r="B882" s="119" t="s">
        <v>1881</v>
      </c>
      <c r="C882" s="118"/>
      <c r="D882" s="118">
        <v>30</v>
      </c>
      <c r="E882" s="118">
        <f t="shared" si="54"/>
        <v>30</v>
      </c>
      <c r="F882" s="119"/>
    </row>
    <row r="883" spans="1:6" s="108" customFormat="1" ht="31.7" customHeight="1">
      <c r="A883" s="571"/>
      <c r="B883" s="119" t="s">
        <v>342</v>
      </c>
      <c r="C883" s="118"/>
      <c r="D883" s="118">
        <v>61.2</v>
      </c>
      <c r="E883" s="118">
        <f t="shared" si="54"/>
        <v>61.2</v>
      </c>
      <c r="F883" s="120" t="s">
        <v>1355</v>
      </c>
    </row>
    <row r="884" spans="1:6" s="108" customFormat="1" ht="31.7" customHeight="1">
      <c r="A884" s="571"/>
      <c r="B884" s="119" t="s">
        <v>1882</v>
      </c>
      <c r="C884" s="118"/>
      <c r="D884" s="118">
        <v>21.843503999999999</v>
      </c>
      <c r="E884" s="118">
        <f t="shared" si="54"/>
        <v>21.843503999999999</v>
      </c>
      <c r="F884" s="119" t="s">
        <v>1883</v>
      </c>
    </row>
    <row r="885" spans="1:6" s="108" customFormat="1" ht="31.7" customHeight="1">
      <c r="A885" s="571"/>
      <c r="B885" s="119" t="s">
        <v>1665</v>
      </c>
      <c r="C885" s="118"/>
      <c r="D885" s="118">
        <v>0.2</v>
      </c>
      <c r="E885" s="118">
        <f t="shared" si="54"/>
        <v>0.2</v>
      </c>
      <c r="F885" s="119"/>
    </row>
    <row r="886" spans="1:6" s="108" customFormat="1" ht="49.9" customHeight="1">
      <c r="A886" s="571"/>
      <c r="B886" s="119" t="s">
        <v>1884</v>
      </c>
      <c r="C886" s="118"/>
      <c r="D886" s="118">
        <v>4.4859999999999998</v>
      </c>
      <c r="E886" s="118">
        <f t="shared" si="54"/>
        <v>4.4859999999999998</v>
      </c>
      <c r="F886" s="119"/>
    </row>
    <row r="887" spans="1:6" s="108" customFormat="1" ht="49.15" customHeight="1">
      <c r="A887" s="572"/>
      <c r="B887" s="120" t="s">
        <v>317</v>
      </c>
      <c r="C887" s="122">
        <v>100</v>
      </c>
      <c r="D887" s="122">
        <v>-19</v>
      </c>
      <c r="E887" s="118">
        <f t="shared" si="54"/>
        <v>81</v>
      </c>
      <c r="F887" s="119"/>
    </row>
    <row r="888" spans="1:6" s="108" customFormat="1" ht="72" customHeight="1">
      <c r="A888" s="551" t="s">
        <v>157</v>
      </c>
      <c r="B888" s="93" t="s">
        <v>81</v>
      </c>
      <c r="C888" s="118">
        <f>C889+C890</f>
        <v>36.811999999999998</v>
      </c>
      <c r="D888" s="118">
        <f>D889+D890+D895</f>
        <v>10.878124</v>
      </c>
      <c r="E888" s="118">
        <f>E889+E890+E895</f>
        <v>47.690123999999997</v>
      </c>
      <c r="F888" s="119"/>
    </row>
    <row r="889" spans="1:6" s="108" customFormat="1" ht="38.85" customHeight="1">
      <c r="A889" s="552"/>
      <c r="B889" s="119" t="s">
        <v>253</v>
      </c>
      <c r="C889" s="118">
        <v>30.972000000000001</v>
      </c>
      <c r="D889" s="118">
        <f>1.9388+4.626216+2.313108</f>
        <v>8.8781239999999997</v>
      </c>
      <c r="E889" s="118">
        <f>C889+D889</f>
        <v>39.850124000000001</v>
      </c>
      <c r="F889" s="119" t="s">
        <v>1885</v>
      </c>
    </row>
    <row r="890" spans="1:6" s="108" customFormat="1" ht="20.100000000000001" customHeight="1">
      <c r="A890" s="552"/>
      <c r="B890" s="119" t="s">
        <v>783</v>
      </c>
      <c r="C890" s="118">
        <f>SUM(C891:C893)</f>
        <v>5.84</v>
      </c>
      <c r="D890" s="118">
        <f>SUM(D891:D893)</f>
        <v>0</v>
      </c>
      <c r="E890" s="118">
        <f>SUM(E891:E893)</f>
        <v>5.84</v>
      </c>
      <c r="F890" s="119"/>
    </row>
    <row r="891" spans="1:6" s="108" customFormat="1" ht="38.25" customHeight="1">
      <c r="A891" s="552"/>
      <c r="B891" s="119" t="s">
        <v>1886</v>
      </c>
      <c r="C891" s="118">
        <v>1.25</v>
      </c>
      <c r="D891" s="118"/>
      <c r="E891" s="118">
        <f t="shared" ref="E891:E896" si="55">C891+D891</f>
        <v>1.25</v>
      </c>
      <c r="F891" s="119"/>
    </row>
    <row r="892" spans="1:6" s="108" customFormat="1" ht="38.25" customHeight="1">
      <c r="A892" s="552"/>
      <c r="B892" s="119" t="s">
        <v>257</v>
      </c>
      <c r="C892" s="118">
        <f>1.59</f>
        <v>1.59</v>
      </c>
      <c r="D892" s="118"/>
      <c r="E892" s="118">
        <f t="shared" si="55"/>
        <v>1.59</v>
      </c>
      <c r="F892" s="119"/>
    </row>
    <row r="893" spans="1:6" s="108" customFormat="1" ht="38.25" customHeight="1">
      <c r="A893" s="552"/>
      <c r="B893" s="119" t="s">
        <v>784</v>
      </c>
      <c r="C893" s="122">
        <f>C894</f>
        <v>3</v>
      </c>
      <c r="D893" s="122">
        <f>D894</f>
        <v>0</v>
      </c>
      <c r="E893" s="122">
        <f>E894</f>
        <v>3</v>
      </c>
      <c r="F893" s="119"/>
    </row>
    <row r="894" spans="1:6" s="108" customFormat="1" ht="38.25" customHeight="1">
      <c r="A894" s="552"/>
      <c r="B894" s="119" t="s">
        <v>1887</v>
      </c>
      <c r="C894" s="118">
        <v>3</v>
      </c>
      <c r="D894" s="122"/>
      <c r="E894" s="118">
        <f t="shared" si="55"/>
        <v>3</v>
      </c>
      <c r="F894" s="119"/>
    </row>
    <row r="895" spans="1:6" s="108" customFormat="1" ht="38.25" customHeight="1">
      <c r="A895" s="552"/>
      <c r="B895" s="119" t="s">
        <v>258</v>
      </c>
      <c r="C895" s="118">
        <f>C896</f>
        <v>0</v>
      </c>
      <c r="D895" s="118">
        <f>D896</f>
        <v>2</v>
      </c>
      <c r="E895" s="118">
        <f>E896</f>
        <v>2</v>
      </c>
      <c r="F895" s="119"/>
    </row>
    <row r="896" spans="1:6" s="108" customFormat="1" ht="32.25" customHeight="1">
      <c r="A896" s="555"/>
      <c r="B896" s="138" t="s">
        <v>1888</v>
      </c>
      <c r="C896" s="118"/>
      <c r="D896" s="122">
        <v>2</v>
      </c>
      <c r="E896" s="118">
        <f t="shared" si="55"/>
        <v>2</v>
      </c>
      <c r="F896" s="119" t="s">
        <v>1889</v>
      </c>
    </row>
    <row r="897" spans="1:6" s="109" customFormat="1" ht="72" customHeight="1">
      <c r="A897" s="551" t="s">
        <v>149</v>
      </c>
      <c r="B897" s="93" t="s">
        <v>81</v>
      </c>
      <c r="C897" s="118">
        <f>C898+C899+C905+C911</f>
        <v>183.09729999999999</v>
      </c>
      <c r="D897" s="118">
        <f>D898+D899+D905+D911</f>
        <v>96.994900000000001</v>
      </c>
      <c r="E897" s="118">
        <f>E898+E899+E905+E911</f>
        <v>280.09219999999999</v>
      </c>
      <c r="F897" s="119"/>
    </row>
    <row r="898" spans="1:6" s="109" customFormat="1" ht="47.85" customHeight="1">
      <c r="A898" s="552"/>
      <c r="B898" s="119" t="s">
        <v>253</v>
      </c>
      <c r="C898" s="118">
        <v>112.76730000000001</v>
      </c>
      <c r="D898" s="118">
        <f>4.886+20.2938+10.1469-0.294</f>
        <v>35.032699999999998</v>
      </c>
      <c r="E898" s="118">
        <f>C898+D898</f>
        <v>147.80000000000001</v>
      </c>
      <c r="F898" s="119" t="s">
        <v>1890</v>
      </c>
    </row>
    <row r="899" spans="1:6" s="109" customFormat="1" ht="20.100000000000001" customHeight="1">
      <c r="A899" s="552"/>
      <c r="B899" s="119" t="s">
        <v>783</v>
      </c>
      <c r="C899" s="118">
        <f>SUM(C900:C902)</f>
        <v>35.33</v>
      </c>
      <c r="D899" s="118"/>
      <c r="E899" s="118">
        <f t="shared" ref="E899:E911" si="56">C899+D899</f>
        <v>35.33</v>
      </c>
      <c r="F899" s="119"/>
    </row>
    <row r="900" spans="1:6" s="109" customFormat="1" ht="27" customHeight="1">
      <c r="A900" s="552"/>
      <c r="B900" s="119" t="s">
        <v>256</v>
      </c>
      <c r="C900" s="118">
        <v>8</v>
      </c>
      <c r="D900" s="118"/>
      <c r="E900" s="118">
        <f t="shared" si="56"/>
        <v>8</v>
      </c>
      <c r="F900" s="119"/>
    </row>
    <row r="901" spans="1:6" s="109" customFormat="1" ht="27" customHeight="1">
      <c r="A901" s="552"/>
      <c r="B901" s="119" t="s">
        <v>257</v>
      </c>
      <c r="C901" s="118">
        <f>5.33</f>
        <v>5.33</v>
      </c>
      <c r="D901" s="118"/>
      <c r="E901" s="118">
        <f t="shared" si="56"/>
        <v>5.33</v>
      </c>
      <c r="F901" s="119"/>
    </row>
    <row r="902" spans="1:6" s="109" customFormat="1" ht="29.25" customHeight="1">
      <c r="A902" s="552"/>
      <c r="B902" s="119" t="s">
        <v>784</v>
      </c>
      <c r="C902" s="122">
        <f>SUM(C903:C904)</f>
        <v>22</v>
      </c>
      <c r="D902" s="122"/>
      <c r="E902" s="118">
        <f t="shared" si="56"/>
        <v>22</v>
      </c>
      <c r="F902" s="119"/>
    </row>
    <row r="903" spans="1:6" s="109" customFormat="1" ht="48.2" customHeight="1">
      <c r="A903" s="552"/>
      <c r="B903" s="120" t="s">
        <v>1891</v>
      </c>
      <c r="C903" s="118">
        <v>10</v>
      </c>
      <c r="D903" s="122"/>
      <c r="E903" s="118">
        <f t="shared" si="56"/>
        <v>10</v>
      </c>
      <c r="F903" s="119"/>
    </row>
    <row r="904" spans="1:6" s="109" customFormat="1" ht="33" customHeight="1">
      <c r="A904" s="552"/>
      <c r="B904" s="120" t="s">
        <v>1892</v>
      </c>
      <c r="C904" s="118">
        <f>4+2+3+2+1</f>
        <v>12</v>
      </c>
      <c r="D904" s="122"/>
      <c r="E904" s="118">
        <f t="shared" si="56"/>
        <v>12</v>
      </c>
      <c r="F904" s="119"/>
    </row>
    <row r="905" spans="1:6" s="109" customFormat="1" ht="33" customHeight="1">
      <c r="A905" s="552"/>
      <c r="B905" s="119" t="s">
        <v>258</v>
      </c>
      <c r="C905" s="118">
        <f>SUM(C906:C910)</f>
        <v>35</v>
      </c>
      <c r="D905" s="118">
        <f>SUM(D906:D910)</f>
        <v>33.962200000000003</v>
      </c>
      <c r="E905" s="118">
        <f>SUM(E906:E910)</f>
        <v>68.962199999999996</v>
      </c>
      <c r="F905" s="119"/>
    </row>
    <row r="906" spans="1:6" s="109" customFormat="1" ht="39.200000000000003" customHeight="1">
      <c r="A906" s="552"/>
      <c r="B906" s="119" t="s">
        <v>1236</v>
      </c>
      <c r="C906" s="118">
        <v>10</v>
      </c>
      <c r="D906" s="118"/>
      <c r="E906" s="118">
        <f t="shared" si="56"/>
        <v>10</v>
      </c>
      <c r="F906" s="119"/>
    </row>
    <row r="907" spans="1:6" s="109" customFormat="1" ht="64.5" customHeight="1">
      <c r="A907" s="552"/>
      <c r="B907" s="119" t="s">
        <v>1893</v>
      </c>
      <c r="C907" s="118">
        <v>15</v>
      </c>
      <c r="D907" s="118">
        <v>14.3622</v>
      </c>
      <c r="E907" s="118">
        <f t="shared" si="56"/>
        <v>29.362200000000001</v>
      </c>
      <c r="F907" s="119" t="s">
        <v>1894</v>
      </c>
    </row>
    <row r="908" spans="1:6" s="109" customFormat="1" ht="28.5" customHeight="1">
      <c r="A908" s="552"/>
      <c r="B908" s="119" t="s">
        <v>672</v>
      </c>
      <c r="C908" s="118">
        <v>10</v>
      </c>
      <c r="D908" s="118"/>
      <c r="E908" s="118">
        <f t="shared" si="56"/>
        <v>10</v>
      </c>
      <c r="F908" s="119"/>
    </row>
    <row r="909" spans="1:6" s="108" customFormat="1" ht="28.5" customHeight="1">
      <c r="A909" s="552"/>
      <c r="B909" s="138" t="s">
        <v>302</v>
      </c>
      <c r="C909" s="135"/>
      <c r="D909" s="135">
        <v>19.5</v>
      </c>
      <c r="E909" s="118">
        <f t="shared" si="56"/>
        <v>19.5</v>
      </c>
      <c r="F909" s="120" t="s">
        <v>1355</v>
      </c>
    </row>
    <row r="910" spans="1:6" s="108" customFormat="1" ht="37.15" customHeight="1">
      <c r="A910" s="552"/>
      <c r="B910" s="119" t="s">
        <v>1895</v>
      </c>
      <c r="C910" s="122"/>
      <c r="D910" s="135">
        <v>0.1</v>
      </c>
      <c r="E910" s="118">
        <f t="shared" si="56"/>
        <v>0.1</v>
      </c>
      <c r="F910" s="119"/>
    </row>
    <row r="911" spans="1:6" s="108" customFormat="1" ht="37.15" customHeight="1">
      <c r="A911" s="555"/>
      <c r="B911" s="119" t="s">
        <v>317</v>
      </c>
      <c r="C911" s="122">
        <v>0</v>
      </c>
      <c r="D911" s="135">
        <v>28</v>
      </c>
      <c r="E911" s="118">
        <f t="shared" si="56"/>
        <v>28</v>
      </c>
      <c r="F911" s="119"/>
    </row>
    <row r="912" spans="1:6" s="109" customFormat="1" ht="84.2" customHeight="1">
      <c r="A912" s="551" t="s">
        <v>150</v>
      </c>
      <c r="B912" s="93" t="s">
        <v>81</v>
      </c>
      <c r="C912" s="118">
        <f>C913+C914+C919+C928</f>
        <v>166.52780000000001</v>
      </c>
      <c r="D912" s="118">
        <f>D913+D914+D919+D928</f>
        <v>263.22808400000002</v>
      </c>
      <c r="E912" s="118">
        <f>E913+E914+E919+E928</f>
        <v>429.75588399999998</v>
      </c>
      <c r="F912" s="119"/>
    </row>
    <row r="913" spans="1:6" s="109" customFormat="1" ht="38.85" customHeight="1">
      <c r="A913" s="552"/>
      <c r="B913" s="119" t="s">
        <v>253</v>
      </c>
      <c r="C913" s="118">
        <v>119.48779999999999</v>
      </c>
      <c r="D913" s="118">
        <f>9.8634+19.990056+9.995028-0.0004</f>
        <v>39.848084</v>
      </c>
      <c r="E913" s="118">
        <f>C913+D913</f>
        <v>159.33588399999999</v>
      </c>
      <c r="F913" s="119" t="s">
        <v>1896</v>
      </c>
    </row>
    <row r="914" spans="1:6" s="109" customFormat="1" ht="20.100000000000001" customHeight="1">
      <c r="A914" s="552"/>
      <c r="B914" s="119" t="s">
        <v>783</v>
      </c>
      <c r="C914" s="118">
        <f>SUM(C915:C917)</f>
        <v>37.04</v>
      </c>
      <c r="D914" s="118"/>
      <c r="E914" s="118">
        <f t="shared" ref="E914:E928" si="57">C914+D914</f>
        <v>37.04</v>
      </c>
      <c r="F914" s="119"/>
    </row>
    <row r="915" spans="1:6" s="109" customFormat="1" ht="33" customHeight="1">
      <c r="A915" s="552"/>
      <c r="B915" s="119" t="s">
        <v>256</v>
      </c>
      <c r="C915" s="118">
        <v>9</v>
      </c>
      <c r="D915" s="118"/>
      <c r="E915" s="118">
        <f t="shared" si="57"/>
        <v>9</v>
      </c>
      <c r="F915" s="119"/>
    </row>
    <row r="916" spans="1:6" s="109" customFormat="1" ht="27" customHeight="1">
      <c r="A916" s="552"/>
      <c r="B916" s="119" t="s">
        <v>257</v>
      </c>
      <c r="C916" s="118">
        <f>10.04</f>
        <v>10.039999999999999</v>
      </c>
      <c r="D916" s="118"/>
      <c r="E916" s="118">
        <f t="shared" si="57"/>
        <v>10.039999999999999</v>
      </c>
      <c r="F916" s="119"/>
    </row>
    <row r="917" spans="1:6" s="109" customFormat="1" ht="36" customHeight="1">
      <c r="A917" s="552"/>
      <c r="B917" s="119" t="s">
        <v>784</v>
      </c>
      <c r="C917" s="122">
        <f>SUM(C918:C918)</f>
        <v>18</v>
      </c>
      <c r="D917" s="122"/>
      <c r="E917" s="118">
        <f t="shared" si="57"/>
        <v>18</v>
      </c>
      <c r="F917" s="119"/>
    </row>
    <row r="918" spans="1:6" s="109" customFormat="1" ht="42" customHeight="1">
      <c r="A918" s="552"/>
      <c r="B918" s="120" t="s">
        <v>1897</v>
      </c>
      <c r="C918" s="122">
        <v>18</v>
      </c>
      <c r="D918" s="122"/>
      <c r="E918" s="118">
        <f t="shared" si="57"/>
        <v>18</v>
      </c>
      <c r="F918" s="120"/>
    </row>
    <row r="919" spans="1:6" s="109" customFormat="1" ht="39.200000000000003" customHeight="1">
      <c r="A919" s="552"/>
      <c r="B919" s="120" t="s">
        <v>258</v>
      </c>
      <c r="C919" s="122">
        <f>SUM(C920:C927)</f>
        <v>10</v>
      </c>
      <c r="D919" s="122">
        <f>SUM(D920:D927)</f>
        <v>138.97999999999999</v>
      </c>
      <c r="E919" s="122">
        <f>SUM(E920:E927)</f>
        <v>148.97999999999999</v>
      </c>
      <c r="F919" s="120"/>
    </row>
    <row r="920" spans="1:6" s="109" customFormat="1" ht="32.450000000000003" customHeight="1">
      <c r="A920" s="552"/>
      <c r="B920" s="120" t="s">
        <v>1898</v>
      </c>
      <c r="C920" s="122">
        <v>10</v>
      </c>
      <c r="D920" s="122"/>
      <c r="E920" s="118">
        <f t="shared" si="57"/>
        <v>10</v>
      </c>
      <c r="F920" s="120"/>
    </row>
    <row r="921" spans="1:6" s="109" customFormat="1" ht="32.450000000000003" customHeight="1">
      <c r="A921" s="552"/>
      <c r="B921" s="120" t="s">
        <v>1899</v>
      </c>
      <c r="C921" s="122"/>
      <c r="D921" s="122">
        <v>4</v>
      </c>
      <c r="E921" s="118">
        <f t="shared" si="57"/>
        <v>4</v>
      </c>
      <c r="F921" s="119"/>
    </row>
    <row r="922" spans="1:6" s="109" customFormat="1" ht="32.450000000000003" customHeight="1">
      <c r="A922" s="552"/>
      <c r="B922" s="120" t="s">
        <v>1656</v>
      </c>
      <c r="C922" s="122"/>
      <c r="D922" s="122">
        <v>0.1</v>
      </c>
      <c r="E922" s="118">
        <f t="shared" si="57"/>
        <v>0.1</v>
      </c>
      <c r="F922" s="119"/>
    </row>
    <row r="923" spans="1:6" s="109" customFormat="1" ht="32.450000000000003" customHeight="1">
      <c r="A923" s="552"/>
      <c r="B923" s="120" t="s">
        <v>1900</v>
      </c>
      <c r="C923" s="122"/>
      <c r="D923" s="122">
        <v>7</v>
      </c>
      <c r="E923" s="118">
        <f t="shared" si="57"/>
        <v>7</v>
      </c>
      <c r="F923" s="119"/>
    </row>
    <row r="924" spans="1:6" s="108" customFormat="1" ht="32.450000000000003" customHeight="1">
      <c r="A924" s="552"/>
      <c r="B924" s="120" t="s">
        <v>377</v>
      </c>
      <c r="C924" s="122"/>
      <c r="D924" s="122">
        <v>14.6</v>
      </c>
      <c r="E924" s="118">
        <f t="shared" si="57"/>
        <v>14.6</v>
      </c>
      <c r="F924" s="120" t="s">
        <v>1355</v>
      </c>
    </row>
    <row r="925" spans="1:6" s="108" customFormat="1" ht="32.450000000000003" customHeight="1">
      <c r="A925" s="552"/>
      <c r="B925" s="120" t="s">
        <v>1901</v>
      </c>
      <c r="C925" s="122"/>
      <c r="D925" s="122">
        <v>100</v>
      </c>
      <c r="E925" s="118">
        <f t="shared" si="57"/>
        <v>100</v>
      </c>
      <c r="F925" s="119" t="s">
        <v>1902</v>
      </c>
    </row>
    <row r="926" spans="1:6" s="108" customFormat="1" ht="32.450000000000003" customHeight="1">
      <c r="A926" s="552"/>
      <c r="B926" s="120" t="s">
        <v>1903</v>
      </c>
      <c r="C926" s="122"/>
      <c r="D926" s="122">
        <v>8</v>
      </c>
      <c r="E926" s="118">
        <f t="shared" si="57"/>
        <v>8</v>
      </c>
      <c r="F926" s="119"/>
    </row>
    <row r="927" spans="1:6" s="108" customFormat="1" ht="32.25" customHeight="1">
      <c r="A927" s="552"/>
      <c r="B927" s="120" t="s">
        <v>1904</v>
      </c>
      <c r="C927" s="122"/>
      <c r="D927" s="122">
        <v>5.28</v>
      </c>
      <c r="E927" s="118">
        <f t="shared" si="57"/>
        <v>5.28</v>
      </c>
      <c r="F927" s="119"/>
    </row>
    <row r="928" spans="1:6" s="108" customFormat="1" ht="32.25" customHeight="1">
      <c r="A928" s="555"/>
      <c r="B928" s="119" t="s">
        <v>317</v>
      </c>
      <c r="C928" s="122">
        <v>0</v>
      </c>
      <c r="D928" s="135">
        <v>84.4</v>
      </c>
      <c r="E928" s="118">
        <f t="shared" si="57"/>
        <v>84.4</v>
      </c>
      <c r="F928" s="119"/>
    </row>
    <row r="929" spans="1:6" s="108" customFormat="1" ht="31.7" customHeight="1">
      <c r="A929" s="551" t="s">
        <v>151</v>
      </c>
      <c r="B929" s="93" t="s">
        <v>81</v>
      </c>
      <c r="C929" s="118">
        <f>C930+C931+C936</f>
        <v>150.7861</v>
      </c>
      <c r="D929" s="118">
        <f>D930+D931+D936</f>
        <v>32.598098</v>
      </c>
      <c r="E929" s="118">
        <f>E930+E931+E936</f>
        <v>183.384198</v>
      </c>
      <c r="F929" s="119"/>
    </row>
    <row r="930" spans="1:6" s="108" customFormat="1" ht="38.85" customHeight="1">
      <c r="A930" s="552"/>
      <c r="B930" s="119" t="s">
        <v>253</v>
      </c>
      <c r="C930" s="118">
        <v>90.876099999999994</v>
      </c>
      <c r="D930" s="118">
        <f>7.5032+16.729932+8.364966</f>
        <v>32.598098</v>
      </c>
      <c r="E930" s="118">
        <f>C930+D930</f>
        <v>123.474198</v>
      </c>
      <c r="F930" s="119" t="s">
        <v>1905</v>
      </c>
    </row>
    <row r="931" spans="1:6" s="108" customFormat="1" ht="33.950000000000003" customHeight="1">
      <c r="A931" s="552"/>
      <c r="B931" s="119" t="s">
        <v>783</v>
      </c>
      <c r="C931" s="118">
        <f>SUM(C932:C934)</f>
        <v>29.91</v>
      </c>
      <c r="D931" s="118"/>
      <c r="E931" s="118">
        <f t="shared" ref="E931:E937" si="58">C931+D931</f>
        <v>29.91</v>
      </c>
      <c r="F931" s="119"/>
    </row>
    <row r="932" spans="1:6" s="108" customFormat="1" ht="26.1" customHeight="1">
      <c r="A932" s="552"/>
      <c r="B932" s="119" t="s">
        <v>256</v>
      </c>
      <c r="C932" s="118">
        <v>3</v>
      </c>
      <c r="D932" s="118"/>
      <c r="E932" s="118">
        <f t="shared" si="58"/>
        <v>3</v>
      </c>
      <c r="F932" s="119"/>
    </row>
    <row r="933" spans="1:6" s="108" customFormat="1" ht="24" customHeight="1">
      <c r="A933" s="552"/>
      <c r="B933" s="119" t="s">
        <v>257</v>
      </c>
      <c r="C933" s="118">
        <f>6.91</f>
        <v>6.91</v>
      </c>
      <c r="D933" s="118"/>
      <c r="E933" s="118">
        <f t="shared" si="58"/>
        <v>6.91</v>
      </c>
      <c r="F933" s="119"/>
    </row>
    <row r="934" spans="1:6" s="108" customFormat="1" ht="28.15" customHeight="1">
      <c r="A934" s="552"/>
      <c r="B934" s="119" t="s">
        <v>784</v>
      </c>
      <c r="C934" s="122">
        <f>C935</f>
        <v>20</v>
      </c>
      <c r="D934" s="122"/>
      <c r="E934" s="118">
        <f t="shared" si="58"/>
        <v>20</v>
      </c>
      <c r="F934" s="119"/>
    </row>
    <row r="935" spans="1:6" s="108" customFormat="1" ht="24" customHeight="1">
      <c r="A935" s="552"/>
      <c r="B935" s="120" t="s">
        <v>1906</v>
      </c>
      <c r="C935" s="122">
        <v>20</v>
      </c>
      <c r="D935" s="122"/>
      <c r="E935" s="118">
        <f t="shared" si="58"/>
        <v>20</v>
      </c>
      <c r="F935" s="120"/>
    </row>
    <row r="936" spans="1:6" s="108" customFormat="1" ht="43.15" customHeight="1">
      <c r="A936" s="552"/>
      <c r="B936" s="120" t="s">
        <v>258</v>
      </c>
      <c r="C936" s="122">
        <f>SUM(C937:C937)</f>
        <v>30</v>
      </c>
      <c r="D936" s="122"/>
      <c r="E936" s="118">
        <f t="shared" si="58"/>
        <v>30</v>
      </c>
      <c r="F936" s="120"/>
    </row>
    <row r="937" spans="1:6" s="108" customFormat="1" ht="32.25" customHeight="1">
      <c r="A937" s="555"/>
      <c r="B937" s="120" t="s">
        <v>1907</v>
      </c>
      <c r="C937" s="122">
        <v>30</v>
      </c>
      <c r="D937" s="122"/>
      <c r="E937" s="118">
        <f t="shared" si="58"/>
        <v>30</v>
      </c>
      <c r="F937" s="120"/>
    </row>
    <row r="938" spans="1:6" s="109" customFormat="1" ht="27.2" customHeight="1">
      <c r="A938" s="561" t="s">
        <v>152</v>
      </c>
      <c r="B938" s="127" t="s">
        <v>81</v>
      </c>
      <c r="C938" s="118">
        <f>C939+C940+C945+C955</f>
        <v>5256.7003999999997</v>
      </c>
      <c r="D938" s="118">
        <f>D939+D940+D945+D955</f>
        <v>5220.5300399999996</v>
      </c>
      <c r="E938" s="118">
        <f>E939+E940+E945+E955</f>
        <v>10477.230439999999</v>
      </c>
      <c r="F938" s="119" t="s">
        <v>1344</v>
      </c>
    </row>
    <row r="939" spans="1:6" s="109" customFormat="1" ht="38.85" customHeight="1">
      <c r="A939" s="562"/>
      <c r="B939" s="119" t="s">
        <v>253</v>
      </c>
      <c r="C939" s="118">
        <v>184.60040000000001</v>
      </c>
      <c r="D939" s="118">
        <f>-23.8402+26.58016+13.29008</f>
        <v>16.03004</v>
      </c>
      <c r="E939" s="118">
        <f>C939+D939</f>
        <v>200.63043999999999</v>
      </c>
      <c r="F939" s="119" t="s">
        <v>1908</v>
      </c>
    </row>
    <row r="940" spans="1:6" s="109" customFormat="1" ht="37.35" customHeight="1">
      <c r="A940" s="562"/>
      <c r="B940" s="119" t="s">
        <v>783</v>
      </c>
      <c r="C940" s="118">
        <f>SUM(C941:C943)</f>
        <v>42.1</v>
      </c>
      <c r="D940" s="118"/>
      <c r="E940" s="118">
        <f t="shared" ref="E940:E955" si="59">C940+D940</f>
        <v>42.1</v>
      </c>
      <c r="F940" s="119"/>
    </row>
    <row r="941" spans="1:6" s="109" customFormat="1" ht="30.95" customHeight="1">
      <c r="A941" s="562"/>
      <c r="B941" s="119" t="s">
        <v>256</v>
      </c>
      <c r="C941" s="118">
        <v>10</v>
      </c>
      <c r="D941" s="118"/>
      <c r="E941" s="118">
        <f t="shared" si="59"/>
        <v>10</v>
      </c>
      <c r="F941" s="119"/>
    </row>
    <row r="942" spans="1:6" s="109" customFormat="1" ht="27" customHeight="1">
      <c r="A942" s="562"/>
      <c r="B942" s="119" t="s">
        <v>257</v>
      </c>
      <c r="C942" s="118">
        <f>12.1</f>
        <v>12.1</v>
      </c>
      <c r="D942" s="118"/>
      <c r="E942" s="118">
        <f t="shared" si="59"/>
        <v>12.1</v>
      </c>
      <c r="F942" s="119"/>
    </row>
    <row r="943" spans="1:6" s="109" customFormat="1" ht="33" customHeight="1">
      <c r="A943" s="562"/>
      <c r="B943" s="119" t="s">
        <v>784</v>
      </c>
      <c r="C943" s="122">
        <f>C944</f>
        <v>20</v>
      </c>
      <c r="D943" s="122"/>
      <c r="E943" s="118">
        <f t="shared" si="59"/>
        <v>20</v>
      </c>
      <c r="F943" s="119"/>
    </row>
    <row r="944" spans="1:6" s="108" customFormat="1" ht="31.15" customHeight="1">
      <c r="A944" s="562"/>
      <c r="B944" s="119" t="s">
        <v>1909</v>
      </c>
      <c r="C944" s="122">
        <f>10+10</f>
        <v>20</v>
      </c>
      <c r="D944" s="122"/>
      <c r="E944" s="118">
        <f t="shared" si="59"/>
        <v>20</v>
      </c>
      <c r="F944" s="120"/>
    </row>
    <row r="945" spans="1:6" s="108" customFormat="1" ht="60.95" customHeight="1">
      <c r="A945" s="562"/>
      <c r="B945" s="120" t="s">
        <v>258</v>
      </c>
      <c r="C945" s="122">
        <f>SUM(C946:C954)</f>
        <v>1030</v>
      </c>
      <c r="D945" s="122">
        <f>SUM(D946:D954)</f>
        <v>966.5</v>
      </c>
      <c r="E945" s="122">
        <f>SUM(E946:E954)</f>
        <v>1996.5</v>
      </c>
      <c r="F945" s="120"/>
    </row>
    <row r="946" spans="1:6" s="108" customFormat="1" ht="103.7" customHeight="1">
      <c r="A946" s="562"/>
      <c r="B946" s="120" t="s">
        <v>1910</v>
      </c>
      <c r="C946" s="122">
        <f>1000</f>
        <v>1000</v>
      </c>
      <c r="D946" s="122">
        <v>84</v>
      </c>
      <c r="E946" s="118">
        <f t="shared" si="59"/>
        <v>1084</v>
      </c>
      <c r="F946" s="120" t="s">
        <v>1911</v>
      </c>
    </row>
    <row r="947" spans="1:6" s="108" customFormat="1" ht="27.2" customHeight="1">
      <c r="A947" s="562"/>
      <c r="B947" s="119" t="s">
        <v>1912</v>
      </c>
      <c r="C947" s="118">
        <v>30</v>
      </c>
      <c r="D947" s="118">
        <v>-30</v>
      </c>
      <c r="E947" s="118">
        <f t="shared" si="59"/>
        <v>0</v>
      </c>
      <c r="F947" s="119"/>
    </row>
    <row r="948" spans="1:6" s="108" customFormat="1" ht="30.2" customHeight="1">
      <c r="A948" s="562"/>
      <c r="B948" s="119" t="s">
        <v>1913</v>
      </c>
      <c r="C948" s="118"/>
      <c r="D948" s="118">
        <v>7.7</v>
      </c>
      <c r="E948" s="118">
        <f t="shared" si="59"/>
        <v>7.7</v>
      </c>
      <c r="F948" s="119"/>
    </row>
    <row r="949" spans="1:6" s="108" customFormat="1" ht="30.2" customHeight="1">
      <c r="A949" s="562"/>
      <c r="B949" s="119" t="s">
        <v>1914</v>
      </c>
      <c r="C949" s="118"/>
      <c r="D949" s="118">
        <v>0.3</v>
      </c>
      <c r="E949" s="118">
        <f t="shared" si="59"/>
        <v>0.3</v>
      </c>
      <c r="F949" s="119"/>
    </row>
    <row r="950" spans="1:6" s="108" customFormat="1" ht="30.2" customHeight="1">
      <c r="A950" s="562"/>
      <c r="B950" s="119" t="s">
        <v>1915</v>
      </c>
      <c r="C950" s="118"/>
      <c r="D950" s="118">
        <v>49.1</v>
      </c>
      <c r="E950" s="118">
        <f t="shared" si="59"/>
        <v>49.1</v>
      </c>
      <c r="F950" s="119"/>
    </row>
    <row r="951" spans="1:6" s="108" customFormat="1" ht="30.2" customHeight="1">
      <c r="A951" s="562"/>
      <c r="B951" s="119" t="s">
        <v>1916</v>
      </c>
      <c r="C951" s="118"/>
      <c r="D951" s="118">
        <v>340</v>
      </c>
      <c r="E951" s="118">
        <f t="shared" si="59"/>
        <v>340</v>
      </c>
      <c r="F951" s="119" t="s">
        <v>1917</v>
      </c>
    </row>
    <row r="952" spans="1:6" s="108" customFormat="1" ht="30.2" customHeight="1">
      <c r="A952" s="562"/>
      <c r="B952" s="119" t="s">
        <v>294</v>
      </c>
      <c r="C952" s="118"/>
      <c r="D952" s="118">
        <v>15.4</v>
      </c>
      <c r="E952" s="118">
        <f t="shared" si="59"/>
        <v>15.4</v>
      </c>
      <c r="F952" s="120" t="s">
        <v>1355</v>
      </c>
    </row>
    <row r="953" spans="1:6" s="108" customFormat="1" ht="30.2" customHeight="1">
      <c r="A953" s="562"/>
      <c r="B953" s="119" t="s">
        <v>1918</v>
      </c>
      <c r="C953" s="118"/>
      <c r="D953" s="118">
        <v>400</v>
      </c>
      <c r="E953" s="118">
        <f t="shared" si="59"/>
        <v>400</v>
      </c>
      <c r="F953" s="119" t="s">
        <v>1919</v>
      </c>
    </row>
    <row r="954" spans="1:6" s="108" customFormat="1" ht="26.1" customHeight="1">
      <c r="A954" s="562"/>
      <c r="B954" s="119" t="s">
        <v>1920</v>
      </c>
      <c r="C954" s="118"/>
      <c r="D954" s="118">
        <v>100</v>
      </c>
      <c r="E954" s="118">
        <f t="shared" si="59"/>
        <v>100</v>
      </c>
      <c r="F954" s="147" t="s">
        <v>1921</v>
      </c>
    </row>
    <row r="955" spans="1:6" s="108" customFormat="1" ht="32.25" customHeight="1">
      <c r="A955" s="563"/>
      <c r="B955" s="119" t="s">
        <v>317</v>
      </c>
      <c r="C955" s="122">
        <v>4000</v>
      </c>
      <c r="D955" s="122">
        <f>4496-258</f>
        <v>4238</v>
      </c>
      <c r="E955" s="118">
        <f t="shared" si="59"/>
        <v>8238</v>
      </c>
      <c r="F955" s="119"/>
    </row>
    <row r="956" spans="1:6" s="109" customFormat="1" ht="89.1" customHeight="1">
      <c r="A956" s="561" t="s">
        <v>153</v>
      </c>
      <c r="B956" s="93" t="s">
        <v>81</v>
      </c>
      <c r="C956" s="118">
        <f>C957+C958+C963+C968</f>
        <v>1099.6586</v>
      </c>
      <c r="D956" s="118">
        <f>D957+D958+D963+D968</f>
        <v>-862.76495799999998</v>
      </c>
      <c r="E956" s="118">
        <f>E957+E958+E963+E968</f>
        <v>236.893642</v>
      </c>
      <c r="F956" s="119"/>
    </row>
    <row r="957" spans="1:6" s="109" customFormat="1" ht="38.85" customHeight="1">
      <c r="A957" s="562"/>
      <c r="B957" s="119" t="s">
        <v>253</v>
      </c>
      <c r="C957" s="118">
        <v>74.608599999999996</v>
      </c>
      <c r="D957" s="118">
        <f>-1.718+9.902028+4.951014</f>
        <v>13.135042</v>
      </c>
      <c r="E957" s="118">
        <f>C957+D957</f>
        <v>87.743641999999994</v>
      </c>
      <c r="F957" s="119" t="s">
        <v>1922</v>
      </c>
    </row>
    <row r="958" spans="1:6" s="109" customFormat="1" ht="35.450000000000003" customHeight="1">
      <c r="A958" s="562"/>
      <c r="B958" s="119" t="s">
        <v>783</v>
      </c>
      <c r="C958" s="118">
        <f>SUM(C959:C961)</f>
        <v>15.05</v>
      </c>
      <c r="D958" s="118"/>
      <c r="E958" s="118">
        <f t="shared" ref="E958:E968" si="60">C958+D958</f>
        <v>15.05</v>
      </c>
      <c r="F958" s="119"/>
    </row>
    <row r="959" spans="1:6" s="109" customFormat="1" ht="30.95" customHeight="1">
      <c r="A959" s="562"/>
      <c r="B959" s="119" t="s">
        <v>256</v>
      </c>
      <c r="C959" s="118">
        <v>4</v>
      </c>
      <c r="D959" s="118"/>
      <c r="E959" s="118">
        <f t="shared" si="60"/>
        <v>4</v>
      </c>
      <c r="F959" s="119"/>
    </row>
    <row r="960" spans="1:6" s="109" customFormat="1" ht="27" customHeight="1">
      <c r="A960" s="562"/>
      <c r="B960" s="119" t="s">
        <v>257</v>
      </c>
      <c r="C960" s="118">
        <f>6.05</f>
        <v>6.05</v>
      </c>
      <c r="D960" s="118"/>
      <c r="E960" s="118">
        <f t="shared" si="60"/>
        <v>6.05</v>
      </c>
      <c r="F960" s="119"/>
    </row>
    <row r="961" spans="1:6" s="109" customFormat="1" ht="27" customHeight="1">
      <c r="A961" s="562"/>
      <c r="B961" s="119" t="s">
        <v>784</v>
      </c>
      <c r="C961" s="122">
        <f>C962</f>
        <v>5</v>
      </c>
      <c r="D961" s="122"/>
      <c r="E961" s="118">
        <f t="shared" si="60"/>
        <v>5</v>
      </c>
      <c r="F961" s="119"/>
    </row>
    <row r="962" spans="1:6" s="109" customFormat="1" ht="27" customHeight="1">
      <c r="A962" s="562"/>
      <c r="B962" s="119" t="s">
        <v>1923</v>
      </c>
      <c r="C962" s="122">
        <v>5</v>
      </c>
      <c r="D962" s="122"/>
      <c r="E962" s="118">
        <f t="shared" si="60"/>
        <v>5</v>
      </c>
      <c r="F962" s="119"/>
    </row>
    <row r="963" spans="1:6" s="109" customFormat="1" ht="65.099999999999994" customHeight="1">
      <c r="A963" s="562"/>
      <c r="B963" s="120" t="s">
        <v>258</v>
      </c>
      <c r="C963" s="122">
        <f>SUM(C964:C967)</f>
        <v>10</v>
      </c>
      <c r="D963" s="122">
        <f>SUM(D964:D967)</f>
        <v>4.0999999999999996</v>
      </c>
      <c r="E963" s="122">
        <f>SUM(E964:E967)</f>
        <v>14.1</v>
      </c>
      <c r="F963" s="119"/>
    </row>
    <row r="964" spans="1:6" s="109" customFormat="1" ht="77.45" customHeight="1">
      <c r="A964" s="562"/>
      <c r="B964" s="119" t="s">
        <v>1509</v>
      </c>
      <c r="C964" s="118">
        <v>10</v>
      </c>
      <c r="D964" s="118">
        <v>-10</v>
      </c>
      <c r="E964" s="118">
        <f t="shared" si="60"/>
        <v>0</v>
      </c>
      <c r="F964" s="119"/>
    </row>
    <row r="965" spans="1:6" s="109" customFormat="1" ht="27.75" customHeight="1">
      <c r="A965" s="562"/>
      <c r="B965" s="119" t="s">
        <v>346</v>
      </c>
      <c r="C965" s="118"/>
      <c r="D965" s="135">
        <v>7</v>
      </c>
      <c r="E965" s="118">
        <f t="shared" si="60"/>
        <v>7</v>
      </c>
      <c r="F965" s="120" t="s">
        <v>1355</v>
      </c>
    </row>
    <row r="966" spans="1:6" s="109" customFormat="1" ht="27.75" customHeight="1">
      <c r="A966" s="562"/>
      <c r="B966" s="119" t="s">
        <v>1924</v>
      </c>
      <c r="C966" s="118"/>
      <c r="D966" s="135">
        <v>0.1</v>
      </c>
      <c r="E966" s="118">
        <f t="shared" si="60"/>
        <v>0.1</v>
      </c>
      <c r="F966" s="119"/>
    </row>
    <row r="967" spans="1:6" s="109" customFormat="1" ht="55.15" customHeight="1">
      <c r="A967" s="562"/>
      <c r="B967" s="119" t="s">
        <v>1925</v>
      </c>
      <c r="C967" s="118"/>
      <c r="D967" s="135">
        <v>7</v>
      </c>
      <c r="E967" s="118">
        <f t="shared" si="60"/>
        <v>7</v>
      </c>
      <c r="F967" s="119"/>
    </row>
    <row r="968" spans="1:6" s="108" customFormat="1" ht="32.25" customHeight="1">
      <c r="A968" s="563"/>
      <c r="B968" s="119" t="s">
        <v>317</v>
      </c>
      <c r="C968" s="122">
        <v>1000</v>
      </c>
      <c r="D968" s="122">
        <v>-880</v>
      </c>
      <c r="E968" s="118">
        <f t="shared" si="60"/>
        <v>120</v>
      </c>
      <c r="F968" s="119"/>
    </row>
    <row r="969" spans="1:6" s="108" customFormat="1" ht="85.15" customHeight="1">
      <c r="A969" s="551" t="s">
        <v>154</v>
      </c>
      <c r="B969" s="93" t="s">
        <v>81</v>
      </c>
      <c r="C969" s="118">
        <f>C970+C971+C975</f>
        <v>144.6268</v>
      </c>
      <c r="D969" s="118">
        <f>D970+D971+D975</f>
        <v>-30.486068</v>
      </c>
      <c r="E969" s="118">
        <f>E970+E971+E975</f>
        <v>114.140732</v>
      </c>
      <c r="F969" s="119"/>
    </row>
    <row r="970" spans="1:6" s="108" customFormat="1" ht="42.75" customHeight="1">
      <c r="A970" s="552"/>
      <c r="B970" s="119" t="s">
        <v>253</v>
      </c>
      <c r="C970" s="118">
        <v>37.126800000000003</v>
      </c>
      <c r="D970" s="118">
        <f>0.564772+4.71402+2.35701-0.02187</f>
        <v>7.6139320000000001</v>
      </c>
      <c r="E970" s="118">
        <f>C970+D970</f>
        <v>44.740732000000001</v>
      </c>
      <c r="F970" s="119" t="s">
        <v>1926</v>
      </c>
    </row>
    <row r="971" spans="1:6" s="108" customFormat="1" ht="20.100000000000001" customHeight="1">
      <c r="A971" s="552"/>
      <c r="B971" s="119" t="s">
        <v>783</v>
      </c>
      <c r="C971" s="118">
        <f>SUM(C972:C973)</f>
        <v>27.5</v>
      </c>
      <c r="D971" s="118"/>
      <c r="E971" s="118">
        <f t="shared" ref="E971:E979" si="61">C971+D971</f>
        <v>27.5</v>
      </c>
      <c r="F971" s="119"/>
    </row>
    <row r="972" spans="1:6" s="108" customFormat="1" ht="33" customHeight="1">
      <c r="A972" s="552"/>
      <c r="B972" s="119" t="s">
        <v>256</v>
      </c>
      <c r="C972" s="118">
        <v>3.5</v>
      </c>
      <c r="D972" s="118"/>
      <c r="E972" s="118">
        <f t="shared" si="61"/>
        <v>3.5</v>
      </c>
      <c r="F972" s="119"/>
    </row>
    <row r="973" spans="1:6" s="108" customFormat="1" ht="33" customHeight="1">
      <c r="A973" s="552"/>
      <c r="B973" s="119" t="s">
        <v>354</v>
      </c>
      <c r="C973" s="122">
        <f>C974</f>
        <v>24</v>
      </c>
      <c r="D973" s="122"/>
      <c r="E973" s="118">
        <f t="shared" si="61"/>
        <v>24</v>
      </c>
      <c r="F973" s="119"/>
    </row>
    <row r="974" spans="1:6" s="108" customFormat="1" ht="33" customHeight="1">
      <c r="A974" s="552"/>
      <c r="B974" s="134" t="s">
        <v>1927</v>
      </c>
      <c r="C974" s="122">
        <f>10+5+5+4</f>
        <v>24</v>
      </c>
      <c r="D974" s="122"/>
      <c r="E974" s="118">
        <f t="shared" si="61"/>
        <v>24</v>
      </c>
      <c r="F974" s="119"/>
    </row>
    <row r="975" spans="1:6" s="108" customFormat="1" ht="33" customHeight="1">
      <c r="A975" s="552"/>
      <c r="B975" s="119" t="s">
        <v>258</v>
      </c>
      <c r="C975" s="118">
        <f>SUM(C976:C979)</f>
        <v>80</v>
      </c>
      <c r="D975" s="118">
        <f>SUM(D976:D979)</f>
        <v>-38.1</v>
      </c>
      <c r="E975" s="118">
        <f>SUM(E976:E979)</f>
        <v>41.9</v>
      </c>
      <c r="F975" s="119"/>
    </row>
    <row r="976" spans="1:6" s="108" customFormat="1" ht="45" customHeight="1">
      <c r="A976" s="552"/>
      <c r="B976" s="119" t="s">
        <v>451</v>
      </c>
      <c r="C976" s="118">
        <f>20-5</f>
        <v>15</v>
      </c>
      <c r="D976" s="118"/>
      <c r="E976" s="118">
        <f t="shared" si="61"/>
        <v>15</v>
      </c>
      <c r="F976" s="119"/>
    </row>
    <row r="977" spans="1:6" s="108" customFormat="1" ht="38.25" customHeight="1">
      <c r="A977" s="552"/>
      <c r="B977" s="119" t="s">
        <v>1928</v>
      </c>
      <c r="C977" s="118">
        <v>65</v>
      </c>
      <c r="D977" s="118">
        <v>-45</v>
      </c>
      <c r="E977" s="118">
        <f t="shared" si="61"/>
        <v>20</v>
      </c>
      <c r="F977" s="119"/>
    </row>
    <row r="978" spans="1:6" s="108" customFormat="1" ht="38.25" customHeight="1">
      <c r="A978" s="552"/>
      <c r="B978" s="119" t="s">
        <v>307</v>
      </c>
      <c r="C978" s="122"/>
      <c r="D978" s="122">
        <v>6.8</v>
      </c>
      <c r="E978" s="118">
        <f t="shared" si="61"/>
        <v>6.8</v>
      </c>
      <c r="F978" s="120" t="s">
        <v>1355</v>
      </c>
    </row>
    <row r="979" spans="1:6" s="108" customFormat="1" ht="32.25" customHeight="1">
      <c r="A979" s="555"/>
      <c r="B979" s="119" t="s">
        <v>1914</v>
      </c>
      <c r="C979" s="122"/>
      <c r="D979" s="122">
        <v>0.1</v>
      </c>
      <c r="E979" s="118">
        <f t="shared" si="61"/>
        <v>0.1</v>
      </c>
      <c r="F979" s="119"/>
    </row>
    <row r="980" spans="1:6" s="108" customFormat="1" ht="38.1" customHeight="1">
      <c r="A980" s="551" t="s">
        <v>1929</v>
      </c>
      <c r="B980" s="93" t="s">
        <v>81</v>
      </c>
      <c r="C980" s="118">
        <f>C981+C982+C987</f>
        <v>108.8767</v>
      </c>
      <c r="D980" s="118">
        <f>D981+D982+D987</f>
        <v>57.646141999999998</v>
      </c>
      <c r="E980" s="118">
        <f>E981+E982+E987</f>
        <v>166.522842</v>
      </c>
      <c r="F980" s="119"/>
    </row>
    <row r="981" spans="1:6" s="108" customFormat="1" ht="38.85" customHeight="1">
      <c r="A981" s="552"/>
      <c r="B981" s="119" t="s">
        <v>253</v>
      </c>
      <c r="C981" s="118">
        <v>30.3767</v>
      </c>
      <c r="D981" s="118">
        <f>9.7285+5.278428+2.639214</f>
        <v>17.646142000000001</v>
      </c>
      <c r="E981" s="118">
        <f t="shared" ref="E981:E986" si="62">C981+D981</f>
        <v>48.022841999999997</v>
      </c>
      <c r="F981" s="119" t="s">
        <v>1930</v>
      </c>
    </row>
    <row r="982" spans="1:6" s="108" customFormat="1" ht="26.1" customHeight="1">
      <c r="A982" s="552"/>
      <c r="B982" s="119" t="s">
        <v>783</v>
      </c>
      <c r="C982" s="118">
        <f>SUM(C983:C984)</f>
        <v>78.5</v>
      </c>
      <c r="D982" s="118"/>
      <c r="E982" s="118">
        <f t="shared" si="62"/>
        <v>78.5</v>
      </c>
      <c r="F982" s="119"/>
    </row>
    <row r="983" spans="1:6" s="108" customFormat="1" ht="28.15" customHeight="1">
      <c r="A983" s="552"/>
      <c r="B983" s="119" t="s">
        <v>256</v>
      </c>
      <c r="C983" s="118">
        <v>3.5</v>
      </c>
      <c r="D983" s="118"/>
      <c r="E983" s="118">
        <f t="shared" si="62"/>
        <v>3.5</v>
      </c>
      <c r="F983" s="119"/>
    </row>
    <row r="984" spans="1:6" s="108" customFormat="1" ht="28.15" customHeight="1">
      <c r="A984" s="552"/>
      <c r="B984" s="119" t="s">
        <v>354</v>
      </c>
      <c r="C984" s="122">
        <f>C985+C986</f>
        <v>75</v>
      </c>
      <c r="D984" s="122"/>
      <c r="E984" s="118">
        <f t="shared" si="62"/>
        <v>75</v>
      </c>
      <c r="F984" s="119"/>
    </row>
    <row r="985" spans="1:6" s="108" customFormat="1" ht="28.15" customHeight="1">
      <c r="A985" s="552"/>
      <c r="B985" s="119" t="s">
        <v>1931</v>
      </c>
      <c r="C985" s="122">
        <v>15</v>
      </c>
      <c r="D985" s="122"/>
      <c r="E985" s="118">
        <f t="shared" si="62"/>
        <v>15</v>
      </c>
      <c r="F985" s="119"/>
    </row>
    <row r="986" spans="1:6" s="108" customFormat="1" ht="28.15" customHeight="1">
      <c r="A986" s="552"/>
      <c r="B986" s="119" t="s">
        <v>1932</v>
      </c>
      <c r="C986" s="122">
        <v>60</v>
      </c>
      <c r="D986" s="122"/>
      <c r="E986" s="118">
        <f t="shared" si="62"/>
        <v>60</v>
      </c>
      <c r="F986" s="119"/>
    </row>
    <row r="987" spans="1:6" s="108" customFormat="1" ht="28.15" customHeight="1">
      <c r="A987" s="552"/>
      <c r="B987" s="119" t="s">
        <v>1933</v>
      </c>
      <c r="C987" s="122">
        <f>SUM(C988:C989)</f>
        <v>0</v>
      </c>
      <c r="D987" s="122">
        <f>SUM(D988:D989)</f>
        <v>40</v>
      </c>
      <c r="E987" s="122">
        <f>SUM(E988:E989)</f>
        <v>40</v>
      </c>
      <c r="F987" s="119"/>
    </row>
    <row r="988" spans="1:6" s="108" customFormat="1" ht="38.25" customHeight="1">
      <c r="A988" s="552"/>
      <c r="B988" s="119" t="s">
        <v>1934</v>
      </c>
      <c r="C988" s="122"/>
      <c r="D988" s="122">
        <v>15</v>
      </c>
      <c r="E988" s="122">
        <f>C988+D988</f>
        <v>15</v>
      </c>
      <c r="F988" s="119"/>
    </row>
    <row r="989" spans="1:6" s="108" customFormat="1" ht="32.25" customHeight="1">
      <c r="A989" s="555"/>
      <c r="B989" s="119" t="s">
        <v>1935</v>
      </c>
      <c r="C989" s="122"/>
      <c r="D989" s="122">
        <v>25</v>
      </c>
      <c r="E989" s="122">
        <f>C989+D989</f>
        <v>25</v>
      </c>
      <c r="F989" s="119"/>
    </row>
    <row r="990" spans="1:6" s="109" customFormat="1" ht="89.1" customHeight="1">
      <c r="A990" s="561" t="s">
        <v>158</v>
      </c>
      <c r="B990" s="93" t="s">
        <v>81</v>
      </c>
      <c r="C990" s="118">
        <f>C991+C994</f>
        <v>74</v>
      </c>
      <c r="D990" s="118">
        <f>D991+D994</f>
        <v>18.899999999999999</v>
      </c>
      <c r="E990" s="118">
        <f>E991+E994</f>
        <v>92.9</v>
      </c>
      <c r="F990" s="119"/>
    </row>
    <row r="991" spans="1:6" s="109" customFormat="1" ht="20.100000000000001" customHeight="1">
      <c r="A991" s="562"/>
      <c r="B991" s="119" t="s">
        <v>958</v>
      </c>
      <c r="C991" s="118">
        <f>C992</f>
        <v>24</v>
      </c>
      <c r="D991" s="118"/>
      <c r="E991" s="118">
        <f>C991+D991</f>
        <v>24</v>
      </c>
      <c r="F991" s="119"/>
    </row>
    <row r="992" spans="1:6" s="109" customFormat="1" ht="27.2" customHeight="1">
      <c r="A992" s="562"/>
      <c r="B992" s="119" t="s">
        <v>959</v>
      </c>
      <c r="C992" s="122">
        <f>C993</f>
        <v>24</v>
      </c>
      <c r="D992" s="122"/>
      <c r="E992" s="118">
        <f>C992+D992</f>
        <v>24</v>
      </c>
      <c r="F992" s="119"/>
    </row>
    <row r="993" spans="1:6" s="109" customFormat="1" ht="27.2" customHeight="1">
      <c r="A993" s="562"/>
      <c r="B993" s="119" t="s">
        <v>1936</v>
      </c>
      <c r="C993" s="122">
        <v>24</v>
      </c>
      <c r="D993" s="122"/>
      <c r="E993" s="118">
        <f>C993+D993</f>
        <v>24</v>
      </c>
      <c r="F993" s="119"/>
    </row>
    <row r="994" spans="1:6" s="109" customFormat="1" ht="20.100000000000001" customHeight="1">
      <c r="A994" s="562"/>
      <c r="B994" s="119" t="s">
        <v>694</v>
      </c>
      <c r="C994" s="122">
        <f>SUM(C995:C996)</f>
        <v>50</v>
      </c>
      <c r="D994" s="122">
        <f>SUM(D995:D996)</f>
        <v>18.899999999999999</v>
      </c>
      <c r="E994" s="122">
        <f>SUM(E995:E996)</f>
        <v>68.900000000000006</v>
      </c>
      <c r="F994" s="119"/>
    </row>
    <row r="995" spans="1:6" s="108" customFormat="1" ht="38.25" customHeight="1">
      <c r="A995" s="562"/>
      <c r="B995" s="119" t="s">
        <v>1937</v>
      </c>
      <c r="C995" s="122">
        <v>50</v>
      </c>
      <c r="D995" s="122"/>
      <c r="E995" s="122">
        <f>C995+D995</f>
        <v>50</v>
      </c>
      <c r="F995" s="119"/>
    </row>
    <row r="996" spans="1:6" s="108" customFormat="1" ht="32.25" customHeight="1">
      <c r="A996" s="563"/>
      <c r="B996" s="119" t="s">
        <v>346</v>
      </c>
      <c r="C996" s="122"/>
      <c r="D996" s="122">
        <v>18.899999999999999</v>
      </c>
      <c r="E996" s="122">
        <f>C996+D996</f>
        <v>18.899999999999999</v>
      </c>
      <c r="F996" s="120" t="s">
        <v>1355</v>
      </c>
    </row>
    <row r="997" spans="1:6" s="109" customFormat="1" ht="89.1" customHeight="1">
      <c r="A997" s="561" t="s">
        <v>160</v>
      </c>
      <c r="B997" s="93" t="s">
        <v>81</v>
      </c>
      <c r="C997" s="118">
        <f>C998+C1004+C1001</f>
        <v>325</v>
      </c>
      <c r="D997" s="118">
        <f>D998+D1004+D1001</f>
        <v>-284.5</v>
      </c>
      <c r="E997" s="118">
        <f>E998+E1004+E1001</f>
        <v>40.5</v>
      </c>
      <c r="F997" s="119"/>
    </row>
    <row r="998" spans="1:6" s="109" customFormat="1" ht="20.100000000000001" customHeight="1">
      <c r="A998" s="562"/>
      <c r="B998" s="119" t="s">
        <v>958</v>
      </c>
      <c r="C998" s="118">
        <f>C999</f>
        <v>10</v>
      </c>
      <c r="D998" s="118"/>
      <c r="E998" s="118">
        <f>C998+D998</f>
        <v>10</v>
      </c>
      <c r="F998" s="119"/>
    </row>
    <row r="999" spans="1:6" s="109" customFormat="1" ht="30.95" customHeight="1">
      <c r="A999" s="562"/>
      <c r="B999" s="119" t="s">
        <v>959</v>
      </c>
      <c r="C999" s="122">
        <f>C1000</f>
        <v>10</v>
      </c>
      <c r="D999" s="122"/>
      <c r="E999" s="118">
        <f t="shared" ref="E999:E1004" si="63">C999+D999</f>
        <v>10</v>
      </c>
      <c r="F999" s="119"/>
    </row>
    <row r="1000" spans="1:6" s="109" customFormat="1" ht="30.95" customHeight="1">
      <c r="A1000" s="562"/>
      <c r="B1000" s="119" t="s">
        <v>1938</v>
      </c>
      <c r="C1000" s="122">
        <v>10</v>
      </c>
      <c r="D1000" s="122"/>
      <c r="E1000" s="118">
        <f t="shared" si="63"/>
        <v>10</v>
      </c>
      <c r="F1000" s="119"/>
    </row>
    <row r="1001" spans="1:6" s="109" customFormat="1" ht="36.75" customHeight="1">
      <c r="A1001" s="562"/>
      <c r="B1001" s="120" t="s">
        <v>694</v>
      </c>
      <c r="C1001" s="122">
        <f>SUM(C1002:C1003)</f>
        <v>15</v>
      </c>
      <c r="D1001" s="122">
        <f>SUM(D1002:D1003)</f>
        <v>8.5</v>
      </c>
      <c r="E1001" s="122">
        <f>SUM(E1002:E1003)</f>
        <v>23.5</v>
      </c>
      <c r="F1001" s="119"/>
    </row>
    <row r="1002" spans="1:6" s="109" customFormat="1" ht="45.75" customHeight="1">
      <c r="A1002" s="562"/>
      <c r="B1002" s="119" t="s">
        <v>1509</v>
      </c>
      <c r="C1002" s="118">
        <v>15</v>
      </c>
      <c r="D1002" s="118">
        <v>-15</v>
      </c>
      <c r="E1002" s="118">
        <f t="shared" si="63"/>
        <v>0</v>
      </c>
      <c r="F1002" s="119"/>
    </row>
    <row r="1003" spans="1:6" s="109" customFormat="1" ht="63" customHeight="1">
      <c r="A1003" s="562"/>
      <c r="B1003" s="119" t="s">
        <v>1939</v>
      </c>
      <c r="C1003" s="118"/>
      <c r="D1003" s="118">
        <v>23.5</v>
      </c>
      <c r="E1003" s="118">
        <f t="shared" si="63"/>
        <v>23.5</v>
      </c>
      <c r="F1003" s="120"/>
    </row>
    <row r="1004" spans="1:6" s="108" customFormat="1" ht="32.25" customHeight="1">
      <c r="A1004" s="563"/>
      <c r="B1004" s="119" t="s">
        <v>713</v>
      </c>
      <c r="C1004" s="122">
        <v>300</v>
      </c>
      <c r="D1004" s="122">
        <v>-293</v>
      </c>
      <c r="E1004" s="118">
        <f t="shared" si="63"/>
        <v>7</v>
      </c>
      <c r="F1004" s="119"/>
    </row>
    <row r="1005" spans="1:6" s="108" customFormat="1" ht="108" customHeight="1">
      <c r="A1005" s="551" t="s">
        <v>163</v>
      </c>
      <c r="B1005" s="93" t="s">
        <v>81</v>
      </c>
      <c r="C1005" s="118">
        <f>C1006+C1008</f>
        <v>15</v>
      </c>
      <c r="D1005" s="118">
        <f>D1006+D1008</f>
        <v>1</v>
      </c>
      <c r="E1005" s="118">
        <f>E1006+E1008</f>
        <v>16</v>
      </c>
      <c r="F1005" s="119"/>
    </row>
    <row r="1006" spans="1:6" s="108" customFormat="1" ht="20.100000000000001" customHeight="1">
      <c r="A1006" s="552"/>
      <c r="B1006" s="119" t="s">
        <v>958</v>
      </c>
      <c r="C1006" s="118">
        <f>C1007</f>
        <v>15</v>
      </c>
      <c r="D1006" s="118"/>
      <c r="E1006" s="118">
        <f>C1006+D1006</f>
        <v>15</v>
      </c>
      <c r="F1006" s="119"/>
    </row>
    <row r="1007" spans="1:6" s="108" customFormat="1" ht="33" customHeight="1">
      <c r="A1007" s="552"/>
      <c r="B1007" s="119" t="s">
        <v>959</v>
      </c>
      <c r="C1007" s="122">
        <v>15</v>
      </c>
      <c r="D1007" s="122"/>
      <c r="E1007" s="118">
        <f>C1007+D1007</f>
        <v>15</v>
      </c>
      <c r="F1007" s="120"/>
    </row>
    <row r="1008" spans="1:6" s="108" customFormat="1" ht="20.100000000000001" customHeight="1">
      <c r="A1008" s="552"/>
      <c r="B1008" s="120" t="s">
        <v>694</v>
      </c>
      <c r="C1008" s="122">
        <f>SUM(C1009)</f>
        <v>0</v>
      </c>
      <c r="D1008" s="122">
        <f>SUM(D1009)</f>
        <v>1</v>
      </c>
      <c r="E1008" s="122">
        <f>SUM(E1009)</f>
        <v>1</v>
      </c>
      <c r="F1008" s="120"/>
    </row>
    <row r="1009" spans="1:6" s="108" customFormat="1" ht="32.25" customHeight="1">
      <c r="A1009" s="555"/>
      <c r="B1009" s="119" t="s">
        <v>1940</v>
      </c>
      <c r="C1009" s="122"/>
      <c r="D1009" s="122">
        <v>1</v>
      </c>
      <c r="E1009" s="122">
        <f>C1009+D1009</f>
        <v>1</v>
      </c>
      <c r="F1009" s="119"/>
    </row>
    <row r="1010" spans="1:6" s="109" customFormat="1" ht="89.1" customHeight="1">
      <c r="A1010" s="561" t="s">
        <v>1941</v>
      </c>
      <c r="B1010" s="93" t="s">
        <v>81</v>
      </c>
      <c r="C1010" s="118">
        <f>C1011+C1012+C1016</f>
        <v>214.9213</v>
      </c>
      <c r="D1010" s="118">
        <f>D1011+D1012+D1016</f>
        <v>39.084000000000003</v>
      </c>
      <c r="E1010" s="118">
        <f>E1011+E1012+E1016</f>
        <v>254.00530000000001</v>
      </c>
      <c r="F1010" s="119"/>
    </row>
    <row r="1011" spans="1:6" s="109" customFormat="1" ht="20.100000000000001" customHeight="1">
      <c r="A1011" s="562"/>
      <c r="B1011" s="119" t="s">
        <v>253</v>
      </c>
      <c r="C1011" s="118">
        <v>5.4212999999999996</v>
      </c>
      <c r="D1011" s="118">
        <f>1.454</f>
        <v>1.454</v>
      </c>
      <c r="E1011" s="118">
        <f>C1011+D1011</f>
        <v>6.8753000000000002</v>
      </c>
      <c r="F1011" s="119" t="s">
        <v>1942</v>
      </c>
    </row>
    <row r="1012" spans="1:6" s="109" customFormat="1" ht="20.100000000000001" customHeight="1">
      <c r="A1012" s="562"/>
      <c r="B1012" s="119" t="s">
        <v>783</v>
      </c>
      <c r="C1012" s="118">
        <f>SUM(C1013:C1014)</f>
        <v>4.5</v>
      </c>
      <c r="D1012" s="118"/>
      <c r="E1012" s="118">
        <f>C1012+D1012</f>
        <v>4.5</v>
      </c>
      <c r="F1012" s="119"/>
    </row>
    <row r="1013" spans="1:6" s="109" customFormat="1" ht="30.95" customHeight="1">
      <c r="A1013" s="562"/>
      <c r="B1013" s="119" t="s">
        <v>256</v>
      </c>
      <c r="C1013" s="118">
        <v>0.5</v>
      </c>
      <c r="D1013" s="118"/>
      <c r="E1013" s="118">
        <f>C1013+D1013</f>
        <v>0.5</v>
      </c>
      <c r="F1013" s="119"/>
    </row>
    <row r="1014" spans="1:6" s="109" customFormat="1" ht="27" customHeight="1">
      <c r="A1014" s="562"/>
      <c r="B1014" s="119" t="s">
        <v>354</v>
      </c>
      <c r="C1014" s="122">
        <f>C1015</f>
        <v>4</v>
      </c>
      <c r="D1014" s="122"/>
      <c r="E1014" s="118">
        <f>C1014+D1014</f>
        <v>4</v>
      </c>
      <c r="F1014" s="119"/>
    </row>
    <row r="1015" spans="1:6" s="109" customFormat="1" ht="27" customHeight="1">
      <c r="A1015" s="562"/>
      <c r="B1015" s="119" t="s">
        <v>1943</v>
      </c>
      <c r="C1015" s="118">
        <v>4</v>
      </c>
      <c r="D1015" s="122"/>
      <c r="E1015" s="118">
        <f>C1015+D1015</f>
        <v>4</v>
      </c>
      <c r="F1015" s="119"/>
    </row>
    <row r="1016" spans="1:6" s="109" customFormat="1" ht="40.9" customHeight="1">
      <c r="A1016" s="562"/>
      <c r="B1016" s="119" t="s">
        <v>258</v>
      </c>
      <c r="C1016" s="118">
        <f>SUM(C1017:C1021)</f>
        <v>205</v>
      </c>
      <c r="D1016" s="118">
        <f>SUM(D1017:D1021)</f>
        <v>37.630000000000003</v>
      </c>
      <c r="E1016" s="118">
        <f>SUM(E1017:E1021)</f>
        <v>242.63</v>
      </c>
      <c r="F1016" s="119"/>
    </row>
    <row r="1017" spans="1:6" s="109" customFormat="1" ht="46.15" customHeight="1">
      <c r="A1017" s="562"/>
      <c r="B1017" s="120" t="s">
        <v>1944</v>
      </c>
      <c r="C1017" s="118">
        <v>5</v>
      </c>
      <c r="D1017" s="118"/>
      <c r="E1017" s="118">
        <f>C1017+D1017</f>
        <v>5</v>
      </c>
      <c r="F1017" s="119"/>
    </row>
    <row r="1018" spans="1:6" s="108" customFormat="1" ht="38.25" customHeight="1">
      <c r="A1018" s="562"/>
      <c r="B1018" s="120" t="s">
        <v>1945</v>
      </c>
      <c r="C1018" s="118">
        <v>200</v>
      </c>
      <c r="D1018" s="118"/>
      <c r="E1018" s="118">
        <f>C1018+D1018</f>
        <v>200</v>
      </c>
      <c r="F1018" s="119"/>
    </row>
    <row r="1019" spans="1:6" s="108" customFormat="1" ht="38.25" customHeight="1">
      <c r="A1019" s="562"/>
      <c r="B1019" s="120" t="s">
        <v>1946</v>
      </c>
      <c r="C1019" s="118"/>
      <c r="D1019" s="118">
        <v>15.63</v>
      </c>
      <c r="E1019" s="118">
        <f>C1019+D1019</f>
        <v>15.63</v>
      </c>
      <c r="F1019" s="119"/>
    </row>
    <row r="1020" spans="1:6" s="108" customFormat="1" ht="38.25" customHeight="1">
      <c r="A1020" s="562"/>
      <c r="B1020" s="120" t="s">
        <v>1947</v>
      </c>
      <c r="C1020" s="118"/>
      <c r="D1020" s="118">
        <v>17</v>
      </c>
      <c r="E1020" s="118">
        <f>C1020+D1020</f>
        <v>17</v>
      </c>
      <c r="F1020" s="119"/>
    </row>
    <row r="1021" spans="1:6" s="108" customFormat="1" ht="32.25" customHeight="1">
      <c r="A1021" s="563"/>
      <c r="B1021" s="120" t="s">
        <v>1948</v>
      </c>
      <c r="C1021" s="118"/>
      <c r="D1021" s="118">
        <v>5</v>
      </c>
      <c r="E1021" s="118">
        <f>C1021+D1021</f>
        <v>5</v>
      </c>
      <c r="F1021" s="119"/>
    </row>
    <row r="1022" spans="1:6" s="108" customFormat="1" ht="28.15" customHeight="1">
      <c r="A1022" s="551" t="s">
        <v>165</v>
      </c>
      <c r="B1022" s="93" t="s">
        <v>81</v>
      </c>
      <c r="C1022" s="118">
        <f>C1023+C1024+C1028+C1033</f>
        <v>170.20310000000001</v>
      </c>
      <c r="D1022" s="118">
        <f>D1023+D1024+D1028+D1033</f>
        <v>17.7119</v>
      </c>
      <c r="E1022" s="118">
        <f>E1023+E1024+E1028+E1033</f>
        <v>187.91499999999999</v>
      </c>
      <c r="F1022" s="119"/>
    </row>
    <row r="1023" spans="1:6" s="108" customFormat="1" ht="38.85" customHeight="1">
      <c r="A1023" s="552"/>
      <c r="B1023" s="119" t="s">
        <v>253</v>
      </c>
      <c r="C1023" s="118">
        <v>58.8431</v>
      </c>
      <c r="D1023" s="118">
        <f>97.4119</f>
        <v>97.411900000000003</v>
      </c>
      <c r="E1023" s="118">
        <f>C1023+D1023</f>
        <v>156.255</v>
      </c>
      <c r="F1023" s="119" t="s">
        <v>1930</v>
      </c>
    </row>
    <row r="1024" spans="1:6" s="108" customFormat="1" ht="33.950000000000003" customHeight="1">
      <c r="A1024" s="552"/>
      <c r="B1024" s="119" t="s">
        <v>783</v>
      </c>
      <c r="C1024" s="118">
        <f>SUM(C1025:C1026)</f>
        <v>10.5</v>
      </c>
      <c r="D1024" s="118"/>
      <c r="E1024" s="118">
        <f>C1024+D1024</f>
        <v>10.5</v>
      </c>
      <c r="F1024" s="119"/>
    </row>
    <row r="1025" spans="1:6" s="108" customFormat="1" ht="34.15" customHeight="1">
      <c r="A1025" s="552"/>
      <c r="B1025" s="119" t="s">
        <v>256</v>
      </c>
      <c r="C1025" s="118">
        <v>2.5</v>
      </c>
      <c r="D1025" s="118"/>
      <c r="E1025" s="118">
        <f>C1025+D1025</f>
        <v>2.5</v>
      </c>
      <c r="F1025" s="119"/>
    </row>
    <row r="1026" spans="1:6" s="108" customFormat="1" ht="33" customHeight="1">
      <c r="A1026" s="552"/>
      <c r="B1026" s="158" t="s">
        <v>354</v>
      </c>
      <c r="C1026" s="122">
        <f>C1027</f>
        <v>8</v>
      </c>
      <c r="D1026" s="122"/>
      <c r="E1026" s="118">
        <f>C1026+D1026</f>
        <v>8</v>
      </c>
      <c r="F1026" s="119"/>
    </row>
    <row r="1027" spans="1:6" s="108" customFormat="1" ht="34.15" customHeight="1">
      <c r="A1027" s="552"/>
      <c r="B1027" s="158" t="s">
        <v>1949</v>
      </c>
      <c r="C1027" s="122">
        <v>8</v>
      </c>
      <c r="D1027" s="122"/>
      <c r="E1027" s="118">
        <f>C1027+D1027</f>
        <v>8</v>
      </c>
      <c r="F1027" s="120"/>
    </row>
    <row r="1028" spans="1:6" s="108" customFormat="1" ht="42" customHeight="1">
      <c r="A1028" s="552"/>
      <c r="B1028" s="158" t="s">
        <v>258</v>
      </c>
      <c r="C1028" s="122">
        <f>SUM(C1029:C1032)</f>
        <v>0.86</v>
      </c>
      <c r="D1028" s="122">
        <f>SUM(D1029:D1032)</f>
        <v>20.3</v>
      </c>
      <c r="E1028" s="122">
        <f>SUM(E1029:E1032)</f>
        <v>21.16</v>
      </c>
      <c r="F1028" s="120"/>
    </row>
    <row r="1029" spans="1:6" s="108" customFormat="1" ht="42" customHeight="1">
      <c r="A1029" s="552"/>
      <c r="B1029" s="119" t="s">
        <v>1950</v>
      </c>
      <c r="C1029" s="118">
        <v>0.86</v>
      </c>
      <c r="D1029" s="118"/>
      <c r="E1029" s="178">
        <f>C1029+D1029</f>
        <v>0.86</v>
      </c>
      <c r="F1029" s="119"/>
    </row>
    <row r="1030" spans="1:6" s="108" customFormat="1" ht="42" customHeight="1">
      <c r="A1030" s="552"/>
      <c r="B1030" s="119" t="s">
        <v>475</v>
      </c>
      <c r="C1030" s="118"/>
      <c r="D1030" s="118">
        <v>9</v>
      </c>
      <c r="E1030" s="178">
        <f>C1030+D1030</f>
        <v>9</v>
      </c>
      <c r="F1030" s="119"/>
    </row>
    <row r="1031" spans="1:6" s="108" customFormat="1" ht="42" customHeight="1">
      <c r="A1031" s="552"/>
      <c r="B1031" s="119" t="s">
        <v>1951</v>
      </c>
      <c r="C1031" s="118"/>
      <c r="D1031" s="118">
        <v>5</v>
      </c>
      <c r="E1031" s="178">
        <f>C1031+D1031</f>
        <v>5</v>
      </c>
      <c r="F1031" s="119"/>
    </row>
    <row r="1032" spans="1:6" s="108" customFormat="1" ht="42" customHeight="1">
      <c r="A1032" s="552"/>
      <c r="B1032" s="119" t="s">
        <v>302</v>
      </c>
      <c r="C1032" s="118"/>
      <c r="D1032" s="118">
        <v>6.3</v>
      </c>
      <c r="E1032" s="178">
        <f>C1032+D1032</f>
        <v>6.3</v>
      </c>
      <c r="F1032" s="120" t="s">
        <v>1355</v>
      </c>
    </row>
    <row r="1033" spans="1:6" s="108" customFormat="1" ht="32.25" customHeight="1">
      <c r="A1033" s="555"/>
      <c r="B1033" s="158" t="s">
        <v>1546</v>
      </c>
      <c r="C1033" s="122">
        <v>100</v>
      </c>
      <c r="D1033" s="122">
        <v>-100</v>
      </c>
      <c r="E1033" s="178">
        <f>C1033+D1033</f>
        <v>0</v>
      </c>
      <c r="F1033" s="119"/>
    </row>
    <row r="1034" spans="1:6" s="109" customFormat="1" ht="26.1" customHeight="1">
      <c r="A1034" s="561" t="s">
        <v>166</v>
      </c>
      <c r="B1034" s="93" t="s">
        <v>81</v>
      </c>
      <c r="C1034" s="118">
        <f>C1035+C1036+C1041</f>
        <v>233.40639999999999</v>
      </c>
      <c r="D1034" s="118">
        <f>D1035+D1036+D1041</f>
        <v>120.505376</v>
      </c>
      <c r="E1034" s="118">
        <f>E1035+E1036+E1041</f>
        <v>353.91177599999997</v>
      </c>
      <c r="F1034" s="119"/>
    </row>
    <row r="1035" spans="1:6" s="109" customFormat="1" ht="38.85" customHeight="1">
      <c r="A1035" s="562"/>
      <c r="B1035" s="119" t="s">
        <v>253</v>
      </c>
      <c r="C1035" s="118">
        <v>114.5264</v>
      </c>
      <c r="D1035" s="118">
        <f>17.8171+13.892184+6.946092</f>
        <v>38.655375999999997</v>
      </c>
      <c r="E1035" s="118">
        <f t="shared" ref="E1035:E1040" si="64">C1035+D1035</f>
        <v>153.18177600000001</v>
      </c>
      <c r="F1035" s="119" t="s">
        <v>1930</v>
      </c>
    </row>
    <row r="1036" spans="1:6" s="109" customFormat="1" ht="20.100000000000001" customHeight="1">
      <c r="A1036" s="562"/>
      <c r="B1036" s="119" t="s">
        <v>783</v>
      </c>
      <c r="C1036" s="118">
        <f>SUM(C1037:C1039)</f>
        <v>118.88</v>
      </c>
      <c r="D1036" s="118"/>
      <c r="E1036" s="118">
        <f t="shared" si="64"/>
        <v>118.88</v>
      </c>
      <c r="F1036" s="119"/>
    </row>
    <row r="1037" spans="1:6" s="109" customFormat="1" ht="30.95" customHeight="1">
      <c r="A1037" s="562"/>
      <c r="B1037" s="119" t="s">
        <v>256</v>
      </c>
      <c r="C1037" s="118">
        <v>12.5</v>
      </c>
      <c r="D1037" s="118"/>
      <c r="E1037" s="118">
        <f t="shared" si="64"/>
        <v>12.5</v>
      </c>
      <c r="F1037" s="119"/>
    </row>
    <row r="1038" spans="1:6" s="109" customFormat="1" ht="27" customHeight="1">
      <c r="A1038" s="562"/>
      <c r="B1038" s="119" t="s">
        <v>257</v>
      </c>
      <c r="C1038" s="118">
        <f>6.38</f>
        <v>6.38</v>
      </c>
      <c r="D1038" s="118"/>
      <c r="E1038" s="118">
        <f t="shared" si="64"/>
        <v>6.38</v>
      </c>
      <c r="F1038" s="119"/>
    </row>
    <row r="1039" spans="1:6" s="109" customFormat="1" ht="36" customHeight="1">
      <c r="A1039" s="562"/>
      <c r="B1039" s="158" t="s">
        <v>784</v>
      </c>
      <c r="C1039" s="122">
        <f>C1040</f>
        <v>100</v>
      </c>
      <c r="D1039" s="122"/>
      <c r="E1039" s="118">
        <f t="shared" si="64"/>
        <v>100</v>
      </c>
      <c r="F1039" s="119"/>
    </row>
    <row r="1040" spans="1:6" s="108" customFormat="1" ht="38.25" customHeight="1">
      <c r="A1040" s="562"/>
      <c r="B1040" s="119" t="s">
        <v>1952</v>
      </c>
      <c r="C1040" s="122">
        <v>100</v>
      </c>
      <c r="D1040" s="122"/>
      <c r="E1040" s="118">
        <f t="shared" si="64"/>
        <v>100</v>
      </c>
      <c r="F1040" s="119"/>
    </row>
    <row r="1041" spans="1:6" s="108" customFormat="1" ht="38.25" customHeight="1">
      <c r="A1041" s="562"/>
      <c r="B1041" s="158" t="s">
        <v>258</v>
      </c>
      <c r="C1041" s="122">
        <f>SUM(C1042:C1047)</f>
        <v>0</v>
      </c>
      <c r="D1041" s="122">
        <f>SUM(D1042:D1047)</f>
        <v>81.849999999999994</v>
      </c>
      <c r="E1041" s="122">
        <f>SUM(E1042:E1047)</f>
        <v>81.849999999999994</v>
      </c>
      <c r="F1041" s="119"/>
    </row>
    <row r="1042" spans="1:6" s="108" customFormat="1" ht="38.25" customHeight="1">
      <c r="A1042" s="562"/>
      <c r="B1042" s="119" t="s">
        <v>1953</v>
      </c>
      <c r="C1042" s="122"/>
      <c r="D1042" s="122">
        <v>1.65</v>
      </c>
      <c r="E1042" s="122">
        <f t="shared" ref="E1042:E1047" si="65">C1042+D1042</f>
        <v>1.65</v>
      </c>
      <c r="F1042" s="119"/>
    </row>
    <row r="1043" spans="1:6" s="108" customFormat="1" ht="38.25" customHeight="1">
      <c r="A1043" s="562"/>
      <c r="B1043" s="119" t="s">
        <v>1954</v>
      </c>
      <c r="C1043" s="122"/>
      <c r="D1043" s="122">
        <v>29.4</v>
      </c>
      <c r="E1043" s="122">
        <f t="shared" si="65"/>
        <v>29.4</v>
      </c>
      <c r="F1043" s="119" t="s">
        <v>1955</v>
      </c>
    </row>
    <row r="1044" spans="1:6" s="108" customFormat="1" ht="38.25" customHeight="1">
      <c r="A1044" s="562"/>
      <c r="B1044" s="119" t="s">
        <v>1956</v>
      </c>
      <c r="C1044" s="122"/>
      <c r="D1044" s="122">
        <v>3</v>
      </c>
      <c r="E1044" s="122">
        <f t="shared" si="65"/>
        <v>3</v>
      </c>
      <c r="F1044" s="119"/>
    </row>
    <row r="1045" spans="1:6" s="108" customFormat="1" ht="38.25" customHeight="1">
      <c r="A1045" s="562"/>
      <c r="B1045" s="119" t="s">
        <v>302</v>
      </c>
      <c r="C1045" s="122"/>
      <c r="D1045" s="122">
        <v>21.6</v>
      </c>
      <c r="E1045" s="122">
        <f t="shared" si="65"/>
        <v>21.6</v>
      </c>
      <c r="F1045" s="120" t="s">
        <v>1355</v>
      </c>
    </row>
    <row r="1046" spans="1:6" s="108" customFormat="1" ht="38.25" customHeight="1">
      <c r="A1046" s="562"/>
      <c r="B1046" s="119" t="s">
        <v>1512</v>
      </c>
      <c r="C1046" s="122"/>
      <c r="D1046" s="122">
        <v>0.2</v>
      </c>
      <c r="E1046" s="122">
        <f t="shared" si="65"/>
        <v>0.2</v>
      </c>
      <c r="F1046" s="119"/>
    </row>
    <row r="1047" spans="1:6" s="108" customFormat="1" ht="32.25" customHeight="1">
      <c r="A1047" s="563"/>
      <c r="B1047" s="119" t="s">
        <v>1957</v>
      </c>
      <c r="C1047" s="122"/>
      <c r="D1047" s="122">
        <v>26</v>
      </c>
      <c r="E1047" s="122">
        <f t="shared" si="65"/>
        <v>26</v>
      </c>
      <c r="F1047" s="119"/>
    </row>
    <row r="1048" spans="1:6" s="109" customFormat="1" ht="26.45" customHeight="1">
      <c r="A1048" s="561" t="s">
        <v>167</v>
      </c>
      <c r="B1048" s="93" t="s">
        <v>81</v>
      </c>
      <c r="C1048" s="122">
        <f>C1049+C1050</f>
        <v>39.313600000000001</v>
      </c>
      <c r="D1048" s="122">
        <f>D1049+D1050</f>
        <v>22.312754999999999</v>
      </c>
      <c r="E1048" s="122">
        <f>E1049+E1050</f>
        <v>61.626354999999997</v>
      </c>
      <c r="F1048" s="119"/>
    </row>
    <row r="1049" spans="1:6" s="109" customFormat="1" ht="32.65" customHeight="1">
      <c r="A1049" s="562"/>
      <c r="B1049" s="119" t="s">
        <v>253</v>
      </c>
      <c r="C1049" s="122">
        <v>38.813600000000001</v>
      </c>
      <c r="D1049" s="122">
        <f>14.243048+8.069707</f>
        <v>22.312754999999999</v>
      </c>
      <c r="E1049" s="122">
        <f>C1049+D1049</f>
        <v>61.126354999999997</v>
      </c>
      <c r="F1049" s="119" t="s">
        <v>1958</v>
      </c>
    </row>
    <row r="1050" spans="1:6" s="109" customFormat="1" ht="20.100000000000001" customHeight="1">
      <c r="A1050" s="562"/>
      <c r="B1050" s="119" t="s">
        <v>783</v>
      </c>
      <c r="C1050" s="122">
        <v>0.5</v>
      </c>
      <c r="D1050" s="122"/>
      <c r="E1050" s="122">
        <f>C1050+D1050</f>
        <v>0.5</v>
      </c>
      <c r="F1050" s="119"/>
    </row>
    <row r="1051" spans="1:6" s="108" customFormat="1" ht="32.25" customHeight="1">
      <c r="A1051" s="563"/>
      <c r="B1051" s="119" t="s">
        <v>959</v>
      </c>
      <c r="C1051" s="122">
        <v>0.5</v>
      </c>
      <c r="D1051" s="122"/>
      <c r="E1051" s="122">
        <f>C1051+D1051</f>
        <v>0.5</v>
      </c>
      <c r="F1051" s="119"/>
    </row>
    <row r="1052" spans="1:6" s="108" customFormat="1" ht="13.5">
      <c r="A1052" s="551" t="s">
        <v>168</v>
      </c>
      <c r="B1052" s="93" t="s">
        <v>81</v>
      </c>
      <c r="C1052" s="118">
        <f>C1053+C1056</f>
        <v>16</v>
      </c>
      <c r="D1052" s="118">
        <f>D1053+D1056</f>
        <v>53</v>
      </c>
      <c r="E1052" s="118">
        <f>E1053+E1056</f>
        <v>69</v>
      </c>
      <c r="F1052" s="119"/>
    </row>
    <row r="1053" spans="1:6" s="108" customFormat="1" ht="20.100000000000001" customHeight="1">
      <c r="A1053" s="552"/>
      <c r="B1053" s="119" t="s">
        <v>958</v>
      </c>
      <c r="C1053" s="118">
        <f>C1054</f>
        <v>5</v>
      </c>
      <c r="D1053" s="118"/>
      <c r="E1053" s="118">
        <f>C1053+D1053</f>
        <v>5</v>
      </c>
      <c r="F1053" s="119"/>
    </row>
    <row r="1054" spans="1:6" s="108" customFormat="1" ht="28.15" customHeight="1">
      <c r="A1054" s="552"/>
      <c r="B1054" s="158" t="s">
        <v>959</v>
      </c>
      <c r="C1054" s="122">
        <f>C1055</f>
        <v>5</v>
      </c>
      <c r="D1054" s="122"/>
      <c r="E1054" s="118">
        <f>C1054+D1054</f>
        <v>5</v>
      </c>
      <c r="F1054" s="119"/>
    </row>
    <row r="1055" spans="1:6" s="108" customFormat="1" ht="28.15" customHeight="1">
      <c r="A1055" s="552"/>
      <c r="B1055" s="119" t="s">
        <v>1959</v>
      </c>
      <c r="C1055" s="122">
        <v>5</v>
      </c>
      <c r="D1055" s="122"/>
      <c r="E1055" s="118">
        <f>C1055+D1055</f>
        <v>5</v>
      </c>
      <c r="F1055" s="120"/>
    </row>
    <row r="1056" spans="1:6" s="108" customFormat="1" ht="20.100000000000001" customHeight="1">
      <c r="A1056" s="552"/>
      <c r="B1056" s="120" t="s">
        <v>694</v>
      </c>
      <c r="C1056" s="122">
        <f>SUM(C1057:C1063)</f>
        <v>11</v>
      </c>
      <c r="D1056" s="122">
        <f>SUM(D1057:D1063)</f>
        <v>53</v>
      </c>
      <c r="E1056" s="122">
        <f>SUM(E1057:E1063)</f>
        <v>64</v>
      </c>
      <c r="F1056" s="120"/>
    </row>
    <row r="1057" spans="1:6" s="108" customFormat="1" ht="38.25" customHeight="1">
      <c r="A1057" s="552"/>
      <c r="B1057" s="119" t="s">
        <v>1960</v>
      </c>
      <c r="C1057" s="122">
        <f>10+1</f>
        <v>11</v>
      </c>
      <c r="D1057" s="122"/>
      <c r="E1057" s="122">
        <f>C1057+D1057</f>
        <v>11</v>
      </c>
      <c r="F1057" s="120"/>
    </row>
    <row r="1058" spans="1:6" s="108" customFormat="1" ht="38.25" customHeight="1">
      <c r="A1058" s="552"/>
      <c r="B1058" s="119" t="s">
        <v>1961</v>
      </c>
      <c r="C1058" s="122"/>
      <c r="D1058" s="122">
        <v>21</v>
      </c>
      <c r="E1058" s="122">
        <f t="shared" ref="E1058:E1063" si="66">C1058+D1058</f>
        <v>21</v>
      </c>
      <c r="F1058" s="119" t="s">
        <v>1962</v>
      </c>
    </row>
    <row r="1059" spans="1:6" s="108" customFormat="1" ht="38.25" customHeight="1">
      <c r="A1059" s="552"/>
      <c r="B1059" s="119" t="s">
        <v>1963</v>
      </c>
      <c r="C1059" s="122"/>
      <c r="D1059" s="122">
        <v>4</v>
      </c>
      <c r="E1059" s="122">
        <f t="shared" si="66"/>
        <v>4</v>
      </c>
      <c r="F1059" s="119"/>
    </row>
    <row r="1060" spans="1:6" s="108" customFormat="1" ht="38.25" customHeight="1">
      <c r="A1060" s="552"/>
      <c r="B1060" s="119" t="s">
        <v>1964</v>
      </c>
      <c r="C1060" s="122"/>
      <c r="D1060" s="122">
        <v>20</v>
      </c>
      <c r="E1060" s="122">
        <f t="shared" si="66"/>
        <v>20</v>
      </c>
      <c r="F1060" s="119" t="s">
        <v>1965</v>
      </c>
    </row>
    <row r="1061" spans="1:6" s="108" customFormat="1" ht="38.25" customHeight="1">
      <c r="A1061" s="552"/>
      <c r="B1061" s="119" t="s">
        <v>1966</v>
      </c>
      <c r="C1061" s="122"/>
      <c r="D1061" s="122">
        <v>3</v>
      </c>
      <c r="E1061" s="122">
        <f t="shared" si="66"/>
        <v>3</v>
      </c>
      <c r="F1061" s="119"/>
    </row>
    <row r="1062" spans="1:6" s="108" customFormat="1" ht="38.25" customHeight="1">
      <c r="A1062" s="552"/>
      <c r="B1062" s="119" t="s">
        <v>1967</v>
      </c>
      <c r="C1062" s="122"/>
      <c r="D1062" s="122">
        <v>3</v>
      </c>
      <c r="E1062" s="122">
        <f t="shared" si="66"/>
        <v>3</v>
      </c>
      <c r="F1062" s="119"/>
    </row>
    <row r="1063" spans="1:6" s="108" customFormat="1" ht="32.25" customHeight="1">
      <c r="A1063" s="555"/>
      <c r="B1063" s="119" t="s">
        <v>1968</v>
      </c>
      <c r="C1063" s="122"/>
      <c r="D1063" s="122">
        <v>2</v>
      </c>
      <c r="E1063" s="122">
        <f t="shared" si="66"/>
        <v>2</v>
      </c>
      <c r="F1063" s="119"/>
    </row>
    <row r="1064" spans="1:6" s="109" customFormat="1" ht="25.15" customHeight="1">
      <c r="A1064" s="561" t="s">
        <v>169</v>
      </c>
      <c r="B1064" s="93" t="s">
        <v>81</v>
      </c>
      <c r="C1064" s="118">
        <f>C1065+C1068</f>
        <v>15</v>
      </c>
      <c r="D1064" s="118">
        <f>D1065+D1068</f>
        <v>10.6</v>
      </c>
      <c r="E1064" s="118">
        <f>E1065+E1068</f>
        <v>25.6</v>
      </c>
      <c r="F1064" s="120"/>
    </row>
    <row r="1065" spans="1:6" s="109" customFormat="1" ht="20.100000000000001" customHeight="1">
      <c r="A1065" s="562"/>
      <c r="B1065" s="119" t="s">
        <v>958</v>
      </c>
      <c r="C1065" s="118">
        <f>C1066</f>
        <v>5</v>
      </c>
      <c r="D1065" s="122"/>
      <c r="E1065" s="118">
        <f>C1065+D1065</f>
        <v>5</v>
      </c>
      <c r="F1065" s="119"/>
    </row>
    <row r="1066" spans="1:6" s="109" customFormat="1" ht="30.95" customHeight="1">
      <c r="A1066" s="562"/>
      <c r="B1066" s="119" t="s">
        <v>959</v>
      </c>
      <c r="C1066" s="118">
        <f>C1067</f>
        <v>5</v>
      </c>
      <c r="D1066" s="118"/>
      <c r="E1066" s="118">
        <f t="shared" ref="E1066:E1071" si="67">C1066+D1066</f>
        <v>5</v>
      </c>
      <c r="F1066" s="120"/>
    </row>
    <row r="1067" spans="1:6" s="109" customFormat="1" ht="30.95" customHeight="1">
      <c r="A1067" s="562"/>
      <c r="B1067" s="120" t="s">
        <v>1969</v>
      </c>
      <c r="C1067" s="118">
        <v>5</v>
      </c>
      <c r="D1067" s="118"/>
      <c r="E1067" s="118">
        <f t="shared" si="67"/>
        <v>5</v>
      </c>
      <c r="F1067" s="120"/>
    </row>
    <row r="1068" spans="1:6" s="109" customFormat="1" ht="20.100000000000001" customHeight="1">
      <c r="A1068" s="562"/>
      <c r="B1068" s="120" t="s">
        <v>694</v>
      </c>
      <c r="C1068" s="118">
        <f>SUM(C1069:C1071)</f>
        <v>10</v>
      </c>
      <c r="D1068" s="118">
        <f>SUM(D1069:D1071)</f>
        <v>10.6</v>
      </c>
      <c r="E1068" s="118">
        <f>SUM(E1069:E1071)</f>
        <v>20.6</v>
      </c>
      <c r="F1068" s="120"/>
    </row>
    <row r="1069" spans="1:6" s="108" customFormat="1" ht="38.25" customHeight="1">
      <c r="A1069" s="562"/>
      <c r="B1069" s="120" t="s">
        <v>1970</v>
      </c>
      <c r="C1069" s="118">
        <v>10</v>
      </c>
      <c r="D1069" s="122"/>
      <c r="E1069" s="118">
        <f t="shared" si="67"/>
        <v>10</v>
      </c>
      <c r="F1069" s="119"/>
    </row>
    <row r="1070" spans="1:6" s="108" customFormat="1" ht="38.25" customHeight="1">
      <c r="A1070" s="562"/>
      <c r="B1070" s="119" t="s">
        <v>1971</v>
      </c>
      <c r="C1070" s="122"/>
      <c r="D1070" s="122">
        <v>3.6</v>
      </c>
      <c r="E1070" s="118">
        <f t="shared" si="67"/>
        <v>3.6</v>
      </c>
      <c r="F1070" s="119"/>
    </row>
    <row r="1071" spans="1:6" s="108" customFormat="1" ht="32.25" customHeight="1">
      <c r="A1071" s="563"/>
      <c r="B1071" s="119" t="s">
        <v>1972</v>
      </c>
      <c r="C1071" s="122"/>
      <c r="D1071" s="122">
        <v>7</v>
      </c>
      <c r="E1071" s="118">
        <f t="shared" si="67"/>
        <v>7</v>
      </c>
      <c r="F1071" s="119"/>
    </row>
    <row r="1072" spans="1:6" s="108" customFormat="1" ht="28.9" customHeight="1">
      <c r="A1072" s="551" t="s">
        <v>170</v>
      </c>
      <c r="B1072" s="93" t="s">
        <v>81</v>
      </c>
      <c r="C1072" s="118">
        <f>C1073</f>
        <v>4</v>
      </c>
      <c r="D1072" s="118"/>
      <c r="E1072" s="118">
        <f t="shared" ref="E1072:E1077" si="68">C1072+D1072</f>
        <v>4</v>
      </c>
      <c r="F1072" s="119"/>
    </row>
    <row r="1073" spans="1:6" s="108" customFormat="1" ht="20.100000000000001" customHeight="1">
      <c r="A1073" s="552"/>
      <c r="B1073" s="119" t="s">
        <v>958</v>
      </c>
      <c r="C1073" s="118">
        <v>4</v>
      </c>
      <c r="D1073" s="118"/>
      <c r="E1073" s="118">
        <f t="shared" si="68"/>
        <v>4</v>
      </c>
      <c r="F1073" s="179"/>
    </row>
    <row r="1074" spans="1:6" s="108" customFormat="1" ht="39.200000000000003" customHeight="1">
      <c r="A1074" s="552"/>
      <c r="B1074" s="119" t="s">
        <v>959</v>
      </c>
      <c r="C1074" s="118">
        <v>4</v>
      </c>
      <c r="D1074" s="118"/>
      <c r="E1074" s="118">
        <f t="shared" si="68"/>
        <v>4</v>
      </c>
      <c r="F1074" s="179"/>
    </row>
    <row r="1075" spans="1:6" ht="36.75" customHeight="1">
      <c r="A1075" s="555"/>
      <c r="B1075" s="120" t="s">
        <v>1973</v>
      </c>
      <c r="C1075" s="118">
        <v>4</v>
      </c>
      <c r="D1075" s="118"/>
      <c r="E1075" s="118">
        <f t="shared" si="68"/>
        <v>4</v>
      </c>
      <c r="F1075" s="75"/>
    </row>
    <row r="1076" spans="1:6" ht="36.75" customHeight="1">
      <c r="A1076" s="124" t="s">
        <v>173</v>
      </c>
      <c r="B1076" s="93" t="s">
        <v>81</v>
      </c>
      <c r="C1076" s="118">
        <v>18053.73</v>
      </c>
      <c r="D1076" s="118">
        <f>-C1076</f>
        <v>-18053.73</v>
      </c>
      <c r="E1076" s="118">
        <f t="shared" si="68"/>
        <v>0</v>
      </c>
      <c r="F1076" s="75"/>
    </row>
    <row r="1077" spans="1:6" ht="36.75" customHeight="1">
      <c r="A1077" s="124" t="s">
        <v>174</v>
      </c>
      <c r="B1077" s="93" t="s">
        <v>81</v>
      </c>
      <c r="C1077" s="118">
        <v>7115</v>
      </c>
      <c r="D1077" s="118">
        <f>-C1077</f>
        <v>-7115</v>
      </c>
      <c r="E1077" s="118">
        <f t="shared" si="68"/>
        <v>0</v>
      </c>
      <c r="F1077" s="75"/>
    </row>
    <row r="1078" spans="1:6" ht="26.1" customHeight="1">
      <c r="A1078" s="573" t="s">
        <v>1974</v>
      </c>
      <c r="B1078" s="93" t="s">
        <v>81</v>
      </c>
      <c r="C1078" s="180">
        <f t="shared" ref="C1078:E1079" si="69">C1079</f>
        <v>0</v>
      </c>
      <c r="D1078" s="181">
        <f t="shared" si="69"/>
        <v>23</v>
      </c>
      <c r="E1078" s="181">
        <f t="shared" si="69"/>
        <v>23</v>
      </c>
      <c r="F1078" s="182"/>
    </row>
    <row r="1079" spans="1:6" ht="48.95" customHeight="1">
      <c r="A1079" s="574"/>
      <c r="B1079" s="120" t="s">
        <v>477</v>
      </c>
      <c r="C1079" s="180">
        <f t="shared" si="69"/>
        <v>0</v>
      </c>
      <c r="D1079" s="181">
        <f t="shared" si="69"/>
        <v>23</v>
      </c>
      <c r="E1079" s="181">
        <f t="shared" si="69"/>
        <v>23</v>
      </c>
      <c r="F1079" s="182"/>
    </row>
    <row r="1080" spans="1:6" ht="35.450000000000003" customHeight="1">
      <c r="A1080" s="575"/>
      <c r="B1080" s="182" t="s">
        <v>1975</v>
      </c>
      <c r="C1080" s="180"/>
      <c r="D1080" s="181">
        <v>23</v>
      </c>
      <c r="E1080" s="181">
        <f>C1080+D1080</f>
        <v>23</v>
      </c>
      <c r="F1080" s="182"/>
    </row>
    <row r="1081" spans="1:6" ht="28.5" customHeight="1">
      <c r="A1081" s="573" t="s">
        <v>1976</v>
      </c>
      <c r="B1081" s="93" t="s">
        <v>81</v>
      </c>
      <c r="C1081" s="180">
        <f>C1082</f>
        <v>0</v>
      </c>
      <c r="D1081" s="181">
        <f>D1082</f>
        <v>232.188333</v>
      </c>
      <c r="E1081" s="181">
        <f>E1082</f>
        <v>232.188333</v>
      </c>
      <c r="F1081" s="182"/>
    </row>
    <row r="1082" spans="1:6" ht="48.95" customHeight="1">
      <c r="A1082" s="574"/>
      <c r="B1082" s="120" t="s">
        <v>477</v>
      </c>
      <c r="C1082" s="180">
        <f>SUM(C1083:C1084)</f>
        <v>0</v>
      </c>
      <c r="D1082" s="181">
        <f>SUM(D1083:D1084)</f>
        <v>232.188333</v>
      </c>
      <c r="E1082" s="181">
        <f>SUM(E1083:E1084)</f>
        <v>232.188333</v>
      </c>
      <c r="F1082" s="182"/>
    </row>
    <row r="1083" spans="1:6" ht="35.450000000000003" customHeight="1">
      <c r="A1083" s="574"/>
      <c r="B1083" s="182" t="s">
        <v>1977</v>
      </c>
      <c r="C1083" s="180"/>
      <c r="D1083" s="181">
        <v>220</v>
      </c>
      <c r="E1083" s="181">
        <f>C1083+D1083</f>
        <v>220</v>
      </c>
      <c r="F1083" s="182" t="s">
        <v>1978</v>
      </c>
    </row>
    <row r="1084" spans="1:6" ht="48.95" customHeight="1">
      <c r="A1084" s="575"/>
      <c r="B1084" s="120" t="s">
        <v>1979</v>
      </c>
      <c r="C1084" s="180"/>
      <c r="D1084" s="181">
        <v>12.188333</v>
      </c>
      <c r="E1084" s="181">
        <f>C1084+D1084</f>
        <v>12.188333</v>
      </c>
      <c r="F1084" s="182"/>
    </row>
    <row r="1085" spans="1:6" ht="32.65" customHeight="1">
      <c r="A1085" s="573" t="s">
        <v>178</v>
      </c>
      <c r="B1085" s="93" t="s">
        <v>81</v>
      </c>
      <c r="C1085" s="180">
        <f>C1087</f>
        <v>0</v>
      </c>
      <c r="D1085" s="181">
        <f>D1087</f>
        <v>390</v>
      </c>
      <c r="E1085" s="181">
        <f>E1087</f>
        <v>390</v>
      </c>
      <c r="F1085" s="182"/>
    </row>
    <row r="1086" spans="1:6" ht="48.95" customHeight="1">
      <c r="A1086" s="574"/>
      <c r="B1086" s="120" t="s">
        <v>477</v>
      </c>
      <c r="C1086" s="180">
        <f>C1087</f>
        <v>0</v>
      </c>
      <c r="D1086" s="181">
        <f>D1087</f>
        <v>390</v>
      </c>
      <c r="E1086" s="181">
        <f>E1087</f>
        <v>390</v>
      </c>
      <c r="F1086" s="182"/>
    </row>
    <row r="1087" spans="1:6" ht="35.450000000000003" customHeight="1">
      <c r="A1087" s="575"/>
      <c r="B1087" s="182" t="s">
        <v>717</v>
      </c>
      <c r="C1087" s="180"/>
      <c r="D1087" s="181">
        <v>390</v>
      </c>
      <c r="E1087" s="181">
        <f>D1087+C1087</f>
        <v>390</v>
      </c>
      <c r="F1087" s="182"/>
    </row>
    <row r="1088" spans="1:6" ht="29.85" customHeight="1">
      <c r="A1088" s="573" t="s">
        <v>177</v>
      </c>
      <c r="B1088" s="93" t="s">
        <v>81</v>
      </c>
      <c r="C1088" s="180">
        <f>C1090</f>
        <v>0</v>
      </c>
      <c r="D1088" s="181">
        <f>D1090</f>
        <v>230.22769099999999</v>
      </c>
      <c r="E1088" s="181">
        <f>E1090</f>
        <v>230.22769099999999</v>
      </c>
      <c r="F1088" s="182"/>
    </row>
    <row r="1089" spans="1:6" ht="48.95" customHeight="1">
      <c r="A1089" s="574"/>
      <c r="B1089" s="120" t="s">
        <v>477</v>
      </c>
      <c r="C1089" s="180">
        <f>C1090</f>
        <v>0</v>
      </c>
      <c r="D1089" s="181">
        <f>D1090</f>
        <v>230.22769099999999</v>
      </c>
      <c r="E1089" s="181">
        <f>E1090</f>
        <v>230.22769099999999</v>
      </c>
      <c r="F1089" s="182"/>
    </row>
    <row r="1090" spans="1:6" ht="35.450000000000003" customHeight="1">
      <c r="A1090" s="575"/>
      <c r="B1090" s="182" t="s">
        <v>717</v>
      </c>
      <c r="C1090" s="180"/>
      <c r="D1090" s="181">
        <v>230.22769099999999</v>
      </c>
      <c r="E1090" s="181">
        <f>D1090+C1090</f>
        <v>230.22769099999999</v>
      </c>
      <c r="F1090" s="182"/>
    </row>
    <row r="1091" spans="1:6" ht="35.450000000000003" customHeight="1">
      <c r="A1091" s="573" t="s">
        <v>240</v>
      </c>
      <c r="B1091" s="93" t="s">
        <v>81</v>
      </c>
      <c r="C1091" s="180">
        <f>C1093</f>
        <v>0</v>
      </c>
      <c r="D1091" s="181">
        <f>D1092+D1093+D1096</f>
        <v>411.46080000000001</v>
      </c>
      <c r="E1091" s="181">
        <f>E1092+E1093+E1096</f>
        <v>411.46080000000001</v>
      </c>
      <c r="F1091" s="182"/>
    </row>
    <row r="1092" spans="1:6" ht="35.450000000000003" customHeight="1">
      <c r="A1092" s="574"/>
      <c r="B1092" s="120" t="s">
        <v>253</v>
      </c>
      <c r="C1092" s="180">
        <f>C1093</f>
        <v>0</v>
      </c>
      <c r="D1092" s="181">
        <v>3.4607999999999999</v>
      </c>
      <c r="E1092" s="181">
        <v>3.4607999999999999</v>
      </c>
      <c r="F1092" s="182"/>
    </row>
    <row r="1093" spans="1:6" ht="35.450000000000003" customHeight="1">
      <c r="A1093" s="574"/>
      <c r="B1093" s="182" t="s">
        <v>694</v>
      </c>
      <c r="C1093" s="180"/>
      <c r="D1093" s="181">
        <f>SUM(D1094:D1095)</f>
        <v>41</v>
      </c>
      <c r="E1093" s="181">
        <f>D1093+C1093</f>
        <v>41</v>
      </c>
      <c r="F1093" s="182"/>
    </row>
    <row r="1094" spans="1:6" ht="35.450000000000003" customHeight="1">
      <c r="A1094" s="574"/>
      <c r="B1094" s="183" t="s">
        <v>1980</v>
      </c>
      <c r="C1094" s="184"/>
      <c r="D1094" s="181">
        <v>20</v>
      </c>
      <c r="E1094" s="181">
        <f>D1094+C1094</f>
        <v>20</v>
      </c>
      <c r="F1094" s="182"/>
    </row>
    <row r="1095" spans="1:6" ht="35.450000000000003" customHeight="1">
      <c r="A1095" s="574"/>
      <c r="B1095" s="185" t="s">
        <v>1981</v>
      </c>
      <c r="C1095" s="180"/>
      <c r="D1095" s="181">
        <v>21</v>
      </c>
      <c r="E1095" s="181">
        <f>D1095+C1095</f>
        <v>21</v>
      </c>
      <c r="F1095" s="185" t="s">
        <v>1982</v>
      </c>
    </row>
    <row r="1096" spans="1:6" ht="35.450000000000003" customHeight="1">
      <c r="A1096" s="575"/>
      <c r="B1096" s="185" t="s">
        <v>713</v>
      </c>
      <c r="C1096" s="180"/>
      <c r="D1096" s="181">
        <v>367</v>
      </c>
      <c r="E1096" s="181">
        <f>D1096+C1096</f>
        <v>367</v>
      </c>
      <c r="F1096" s="182"/>
    </row>
    <row r="1097" spans="1:6" ht="48.95" customHeight="1">
      <c r="A1097" s="573" t="s">
        <v>180</v>
      </c>
      <c r="B1097" s="93" t="s">
        <v>81</v>
      </c>
      <c r="C1097" s="180">
        <f>C1098+C1101</f>
        <v>0</v>
      </c>
      <c r="D1097" s="181">
        <f>D1098+D1101</f>
        <v>608</v>
      </c>
      <c r="E1097" s="181">
        <f>E1098+E1101</f>
        <v>608</v>
      </c>
      <c r="F1097" s="182"/>
    </row>
    <row r="1098" spans="1:6" ht="48.95" customHeight="1">
      <c r="A1098" s="574"/>
      <c r="B1098" s="120" t="s">
        <v>477</v>
      </c>
      <c r="C1098" s="180">
        <f>SUM(C1099:C1100)</f>
        <v>0</v>
      </c>
      <c r="D1098" s="181">
        <f>SUM(D1099:D1100)</f>
        <v>108</v>
      </c>
      <c r="E1098" s="181">
        <f>SUM(E1099:E1100)</f>
        <v>108</v>
      </c>
      <c r="F1098" s="182"/>
    </row>
    <row r="1099" spans="1:6" ht="35.450000000000003" customHeight="1">
      <c r="A1099" s="574"/>
      <c r="B1099" s="182" t="s">
        <v>1983</v>
      </c>
      <c r="C1099" s="180"/>
      <c r="D1099" s="181">
        <v>58</v>
      </c>
      <c r="E1099" s="181">
        <f>D1099+C1099</f>
        <v>58</v>
      </c>
      <c r="F1099" s="182" t="s">
        <v>1984</v>
      </c>
    </row>
    <row r="1100" spans="1:6" ht="48.95" customHeight="1">
      <c r="A1100" s="574"/>
      <c r="B1100" s="120" t="s">
        <v>1985</v>
      </c>
      <c r="C1100" s="180"/>
      <c r="D1100" s="181">
        <v>50</v>
      </c>
      <c r="E1100" s="181">
        <f>D1100+C1100</f>
        <v>50</v>
      </c>
      <c r="F1100" s="182" t="s">
        <v>1986</v>
      </c>
    </row>
    <row r="1101" spans="1:6" ht="35.450000000000003" customHeight="1">
      <c r="A1101" s="575"/>
      <c r="B1101" s="182" t="s">
        <v>719</v>
      </c>
      <c r="C1101" s="180"/>
      <c r="D1101" s="181">
        <v>500</v>
      </c>
      <c r="E1101" s="181">
        <f>D1101+C1101</f>
        <v>500</v>
      </c>
      <c r="F1101" s="182"/>
    </row>
    <row r="1102" spans="1:6" ht="48.95" customHeight="1">
      <c r="A1102" s="573" t="s">
        <v>189</v>
      </c>
      <c r="B1102" s="93" t="s">
        <v>81</v>
      </c>
      <c r="C1102" s="180">
        <f>C1104</f>
        <v>0</v>
      </c>
      <c r="D1102" s="181">
        <f>D1104</f>
        <v>5978.3928489999998</v>
      </c>
      <c r="E1102" s="181">
        <f>E1104</f>
        <v>5978.3928489999998</v>
      </c>
      <c r="F1102" s="182"/>
    </row>
    <row r="1103" spans="1:6" ht="48.95" customHeight="1">
      <c r="A1103" s="574"/>
      <c r="B1103" s="120" t="s">
        <v>723</v>
      </c>
      <c r="C1103" s="180">
        <f>C1104</f>
        <v>0</v>
      </c>
      <c r="D1103" s="181">
        <f>D1104</f>
        <v>5978.3928489999998</v>
      </c>
      <c r="E1103" s="181">
        <f>E1104</f>
        <v>5978.3928489999998</v>
      </c>
      <c r="F1103" s="182"/>
    </row>
    <row r="1104" spans="1:6" ht="35.450000000000003" customHeight="1">
      <c r="A1104" s="575"/>
      <c r="B1104" s="185" t="s">
        <v>1297</v>
      </c>
      <c r="C1104" s="180"/>
      <c r="D1104" s="181">
        <v>5978.3928489999998</v>
      </c>
      <c r="E1104" s="181">
        <f>D1104+C1104</f>
        <v>5978.3928489999998</v>
      </c>
      <c r="F1104" s="182"/>
    </row>
    <row r="1105" spans="1:6" ht="35.450000000000003" customHeight="1">
      <c r="A1105" s="573" t="s">
        <v>1987</v>
      </c>
      <c r="B1105" s="186" t="s">
        <v>81</v>
      </c>
      <c r="C1105" s="180">
        <f>C1106</f>
        <v>0</v>
      </c>
      <c r="D1105" s="181">
        <f>D1106</f>
        <v>117.58750000000001</v>
      </c>
      <c r="E1105" s="181">
        <f>E1106</f>
        <v>117.58750000000001</v>
      </c>
      <c r="F1105" s="182"/>
    </row>
    <row r="1106" spans="1:6" ht="48.95" customHeight="1">
      <c r="A1106" s="574"/>
      <c r="B1106" s="120" t="s">
        <v>477</v>
      </c>
      <c r="C1106" s="180">
        <f>SUM(C1107:C1108)</f>
        <v>0</v>
      </c>
      <c r="D1106" s="181">
        <f>SUM(D1107:D1108)</f>
        <v>117.58750000000001</v>
      </c>
      <c r="E1106" s="181">
        <f>SUM(E1107:E1108)</f>
        <v>117.58750000000001</v>
      </c>
      <c r="F1106" s="182"/>
    </row>
    <row r="1107" spans="1:6" ht="48.95" customHeight="1">
      <c r="A1107" s="574"/>
      <c r="B1107" s="120" t="s">
        <v>1988</v>
      </c>
      <c r="C1107" s="180"/>
      <c r="D1107" s="181">
        <v>30</v>
      </c>
      <c r="E1107" s="181">
        <f>C1107+D1107</f>
        <v>30</v>
      </c>
      <c r="F1107" s="185" t="s">
        <v>1989</v>
      </c>
    </row>
    <row r="1108" spans="1:6" ht="35.450000000000003" customHeight="1">
      <c r="A1108" s="575"/>
      <c r="B1108" s="182" t="s">
        <v>1990</v>
      </c>
      <c r="C1108" s="180"/>
      <c r="D1108" s="181">
        <v>87.587500000000006</v>
      </c>
      <c r="E1108" s="181">
        <f>C1108+D1108</f>
        <v>87.587500000000006</v>
      </c>
      <c r="F1108" s="182"/>
    </row>
    <row r="1109" spans="1:6" ht="35.450000000000003" customHeight="1">
      <c r="A1109" s="573" t="s">
        <v>1991</v>
      </c>
      <c r="B1109" s="187" t="s">
        <v>81</v>
      </c>
      <c r="C1109" s="180">
        <f t="shared" ref="C1109:E1110" si="70">C1110</f>
        <v>0</v>
      </c>
      <c r="D1109" s="181">
        <f t="shared" si="70"/>
        <v>150</v>
      </c>
      <c r="E1109" s="181">
        <f t="shared" si="70"/>
        <v>150</v>
      </c>
      <c r="F1109" s="182"/>
    </row>
    <row r="1110" spans="1:6" ht="48.95" customHeight="1">
      <c r="A1110" s="574"/>
      <c r="B1110" s="120" t="s">
        <v>477</v>
      </c>
      <c r="C1110" s="180">
        <f t="shared" si="70"/>
        <v>0</v>
      </c>
      <c r="D1110" s="181">
        <f t="shared" si="70"/>
        <v>150</v>
      </c>
      <c r="E1110" s="181">
        <f t="shared" si="70"/>
        <v>150</v>
      </c>
      <c r="F1110" s="182"/>
    </row>
    <row r="1111" spans="1:6" ht="48.95" customHeight="1">
      <c r="A1111" s="575"/>
      <c r="B1111" s="120" t="s">
        <v>1992</v>
      </c>
      <c r="C1111" s="180"/>
      <c r="D1111" s="181">
        <v>150</v>
      </c>
      <c r="E1111" s="181">
        <f>C1111+D1111</f>
        <v>150</v>
      </c>
      <c r="F1111" s="182" t="s">
        <v>1993</v>
      </c>
    </row>
    <row r="1112" spans="1:6" ht="48.95" customHeight="1">
      <c r="A1112" s="573" t="s">
        <v>1994</v>
      </c>
      <c r="B1112" s="93" t="s">
        <v>81</v>
      </c>
      <c r="C1112" s="180">
        <f>C1113</f>
        <v>0</v>
      </c>
      <c r="D1112" s="181">
        <f>D1113+D1115</f>
        <v>296.72000000000003</v>
      </c>
      <c r="E1112" s="181">
        <f>E1113+E1115</f>
        <v>296.72000000000003</v>
      </c>
      <c r="F1112" s="182"/>
    </row>
    <row r="1113" spans="1:6" ht="48.95" customHeight="1">
      <c r="A1113" s="574"/>
      <c r="B1113" s="120" t="s">
        <v>477</v>
      </c>
      <c r="C1113" s="180">
        <f>C1114</f>
        <v>0</v>
      </c>
      <c r="D1113" s="181">
        <f>D1114</f>
        <v>40</v>
      </c>
      <c r="E1113" s="181">
        <f>E1114</f>
        <v>40</v>
      </c>
      <c r="F1113" s="182"/>
    </row>
    <row r="1114" spans="1:6" ht="48.95" customHeight="1">
      <c r="A1114" s="574"/>
      <c r="B1114" s="120" t="s">
        <v>1332</v>
      </c>
      <c r="C1114" s="180"/>
      <c r="D1114" s="181">
        <v>40</v>
      </c>
      <c r="E1114" s="181">
        <f>C1114+D1114</f>
        <v>40</v>
      </c>
      <c r="F1114" s="182"/>
    </row>
    <row r="1115" spans="1:6" ht="48.95" customHeight="1">
      <c r="A1115" s="574"/>
      <c r="B1115" s="120" t="s">
        <v>719</v>
      </c>
      <c r="C1115" s="180">
        <f>SUM(C1116)</f>
        <v>0</v>
      </c>
      <c r="D1115" s="181">
        <f>SUM(D1116)</f>
        <v>256.72000000000003</v>
      </c>
      <c r="E1115" s="181">
        <f>SUM(E1116)</f>
        <v>256.72000000000003</v>
      </c>
      <c r="F1115" s="182"/>
    </row>
    <row r="1116" spans="1:6" ht="48.95" customHeight="1">
      <c r="A1116" s="575"/>
      <c r="B1116" s="120" t="s">
        <v>1995</v>
      </c>
      <c r="C1116" s="180"/>
      <c r="D1116" s="181">
        <v>256.72000000000003</v>
      </c>
      <c r="E1116" s="181">
        <f>C1116+D1116</f>
        <v>256.72000000000003</v>
      </c>
      <c r="F1116" s="185" t="s">
        <v>1996</v>
      </c>
    </row>
    <row r="1117" spans="1:6" ht="48.95" customHeight="1">
      <c r="A1117" s="573" t="s">
        <v>1997</v>
      </c>
      <c r="B1117" s="93" t="s">
        <v>81</v>
      </c>
      <c r="C1117" s="180">
        <f t="shared" ref="C1117:E1118" si="71">C1118</f>
        <v>0</v>
      </c>
      <c r="D1117" s="181">
        <f t="shared" si="71"/>
        <v>20</v>
      </c>
      <c r="E1117" s="181">
        <f t="shared" si="71"/>
        <v>20</v>
      </c>
      <c r="F1117" s="182"/>
    </row>
    <row r="1118" spans="1:6" ht="35.450000000000003" customHeight="1">
      <c r="A1118" s="574"/>
      <c r="B1118" s="120" t="s">
        <v>477</v>
      </c>
      <c r="C1118" s="180">
        <f t="shared" si="71"/>
        <v>0</v>
      </c>
      <c r="D1118" s="181">
        <f t="shared" si="71"/>
        <v>20</v>
      </c>
      <c r="E1118" s="181">
        <f t="shared" si="71"/>
        <v>20</v>
      </c>
      <c r="F1118" s="182"/>
    </row>
    <row r="1119" spans="1:6" ht="48.95" customHeight="1">
      <c r="A1119" s="575"/>
      <c r="B1119" s="120" t="s">
        <v>1332</v>
      </c>
      <c r="C1119" s="180"/>
      <c r="D1119" s="181">
        <v>20</v>
      </c>
      <c r="E1119" s="181">
        <f>C1119+D1119</f>
        <v>20</v>
      </c>
      <c r="F1119" s="185" t="s">
        <v>1998</v>
      </c>
    </row>
    <row r="1120" spans="1:6" ht="48.95" customHeight="1">
      <c r="A1120" s="573" t="s">
        <v>1999</v>
      </c>
      <c r="B1120" s="93" t="s">
        <v>81</v>
      </c>
      <c r="C1120" s="180">
        <f t="shared" ref="C1120:E1121" si="72">C1121</f>
        <v>0</v>
      </c>
      <c r="D1120" s="181">
        <f t="shared" si="72"/>
        <v>10</v>
      </c>
      <c r="E1120" s="181">
        <f t="shared" si="72"/>
        <v>10</v>
      </c>
      <c r="F1120" s="182"/>
    </row>
    <row r="1121" spans="1:6" ht="48.95" customHeight="1">
      <c r="A1121" s="574"/>
      <c r="B1121" s="120" t="s">
        <v>477</v>
      </c>
      <c r="C1121" s="180">
        <f t="shared" si="72"/>
        <v>0</v>
      </c>
      <c r="D1121" s="181">
        <f t="shared" si="72"/>
        <v>10</v>
      </c>
      <c r="E1121" s="181">
        <f t="shared" si="72"/>
        <v>10</v>
      </c>
      <c r="F1121" s="182"/>
    </row>
    <row r="1122" spans="1:6" ht="35.450000000000003" customHeight="1">
      <c r="A1122" s="575"/>
      <c r="B1122" s="120" t="s">
        <v>1332</v>
      </c>
      <c r="C1122" s="180"/>
      <c r="D1122" s="181">
        <v>10</v>
      </c>
      <c r="E1122" s="181">
        <f>C1122+D1122</f>
        <v>10</v>
      </c>
      <c r="F1122" s="185" t="s">
        <v>1998</v>
      </c>
    </row>
    <row r="1123" spans="1:6" ht="35.450000000000003" customHeight="1">
      <c r="A1123" s="573" t="s">
        <v>2000</v>
      </c>
      <c r="B1123" s="93" t="s">
        <v>81</v>
      </c>
      <c r="C1123" s="180">
        <f t="shared" ref="C1123:E1124" si="73">C1124</f>
        <v>0</v>
      </c>
      <c r="D1123" s="181">
        <f t="shared" si="73"/>
        <v>0.33179999999999998</v>
      </c>
      <c r="E1123" s="181">
        <f t="shared" si="73"/>
        <v>0.33179999999999998</v>
      </c>
      <c r="F1123" s="182"/>
    </row>
    <row r="1124" spans="1:6" ht="48.95" customHeight="1">
      <c r="A1124" s="574"/>
      <c r="B1124" s="120" t="s">
        <v>477</v>
      </c>
      <c r="C1124" s="180">
        <f t="shared" si="73"/>
        <v>0</v>
      </c>
      <c r="D1124" s="181">
        <f t="shared" si="73"/>
        <v>0.33179999999999998</v>
      </c>
      <c r="E1124" s="181">
        <f t="shared" si="73"/>
        <v>0.33179999999999998</v>
      </c>
      <c r="F1124" s="182"/>
    </row>
    <row r="1125" spans="1:6" ht="48.95" customHeight="1">
      <c r="A1125" s="575"/>
      <c r="B1125" s="120" t="s">
        <v>2001</v>
      </c>
      <c r="C1125" s="180"/>
      <c r="D1125" s="181">
        <v>0.33179999999999998</v>
      </c>
      <c r="E1125" s="181">
        <f>C1125+D1125</f>
        <v>0.33179999999999998</v>
      </c>
      <c r="F1125" s="182"/>
    </row>
    <row r="1126" spans="1:6" ht="48.95" customHeight="1">
      <c r="A1126" s="573" t="s">
        <v>1333</v>
      </c>
      <c r="B1126" s="93" t="s">
        <v>81</v>
      </c>
      <c r="C1126" s="180">
        <f t="shared" ref="C1126:E1127" si="74">C1127</f>
        <v>0</v>
      </c>
      <c r="D1126" s="181">
        <f t="shared" si="74"/>
        <v>2522.684248</v>
      </c>
      <c r="E1126" s="181">
        <f t="shared" si="74"/>
        <v>2522.684248</v>
      </c>
      <c r="F1126" s="182"/>
    </row>
    <row r="1127" spans="1:6" ht="35.450000000000003" customHeight="1">
      <c r="A1127" s="574"/>
      <c r="B1127" s="120" t="s">
        <v>477</v>
      </c>
      <c r="C1127" s="180">
        <f t="shared" si="74"/>
        <v>0</v>
      </c>
      <c r="D1127" s="181">
        <f t="shared" si="74"/>
        <v>2522.684248</v>
      </c>
      <c r="E1127" s="181">
        <f t="shared" si="74"/>
        <v>2522.684248</v>
      </c>
      <c r="F1127" s="182"/>
    </row>
    <row r="1128" spans="1:6" ht="48.95" customHeight="1">
      <c r="A1128" s="575"/>
      <c r="B1128" s="120" t="s">
        <v>1334</v>
      </c>
      <c r="C1128" s="180"/>
      <c r="D1128" s="181">
        <v>2522.684248</v>
      </c>
      <c r="E1128" s="181">
        <f>C1128+D1128</f>
        <v>2522.684248</v>
      </c>
      <c r="F1128" s="185" t="s">
        <v>2002</v>
      </c>
    </row>
    <row r="1129" spans="1:6" ht="48.95" customHeight="1">
      <c r="A1129" s="573" t="s">
        <v>196</v>
      </c>
      <c r="B1129" s="93" t="s">
        <v>81</v>
      </c>
      <c r="C1129" s="180">
        <f t="shared" ref="C1129:E1130" si="75">C1130</f>
        <v>0</v>
      </c>
      <c r="D1129" s="181">
        <f t="shared" si="75"/>
        <v>67.430000000000007</v>
      </c>
      <c r="E1129" s="181">
        <f t="shared" si="75"/>
        <v>67.430000000000007</v>
      </c>
      <c r="F1129" s="182"/>
    </row>
    <row r="1130" spans="1:6" ht="48.95" customHeight="1">
      <c r="A1130" s="574"/>
      <c r="B1130" s="120" t="s">
        <v>723</v>
      </c>
      <c r="C1130" s="180">
        <f t="shared" si="75"/>
        <v>0</v>
      </c>
      <c r="D1130" s="181">
        <f t="shared" si="75"/>
        <v>67.430000000000007</v>
      </c>
      <c r="E1130" s="181">
        <f t="shared" si="75"/>
        <v>67.430000000000007</v>
      </c>
      <c r="F1130" s="182"/>
    </row>
    <row r="1131" spans="1:6" ht="35.450000000000003" customHeight="1">
      <c r="A1131" s="575"/>
      <c r="B1131" s="120" t="s">
        <v>2003</v>
      </c>
      <c r="C1131" s="180"/>
      <c r="D1131" s="181">
        <v>67.430000000000007</v>
      </c>
      <c r="E1131" s="181">
        <f>C1131+D1131</f>
        <v>67.430000000000007</v>
      </c>
      <c r="F1131" s="182" t="s">
        <v>2004</v>
      </c>
    </row>
    <row r="1132" spans="1:6" ht="35.450000000000003" customHeight="1">
      <c r="A1132" s="573" t="s">
        <v>2005</v>
      </c>
      <c r="B1132" s="93" t="s">
        <v>81</v>
      </c>
      <c r="C1132" s="180">
        <f t="shared" ref="C1132:E1133" si="76">C1133</f>
        <v>0</v>
      </c>
      <c r="D1132" s="181">
        <f t="shared" si="76"/>
        <v>100</v>
      </c>
      <c r="E1132" s="181">
        <f t="shared" si="76"/>
        <v>100</v>
      </c>
      <c r="F1132" s="182"/>
    </row>
    <row r="1133" spans="1:6" ht="48.95" customHeight="1">
      <c r="A1133" s="574"/>
      <c r="B1133" s="120" t="s">
        <v>723</v>
      </c>
      <c r="C1133" s="180">
        <f t="shared" si="76"/>
        <v>0</v>
      </c>
      <c r="D1133" s="181">
        <f t="shared" si="76"/>
        <v>100</v>
      </c>
      <c r="E1133" s="181">
        <f t="shared" si="76"/>
        <v>100</v>
      </c>
      <c r="F1133" s="182"/>
    </row>
    <row r="1134" spans="1:6" ht="48.95" customHeight="1">
      <c r="A1134" s="575"/>
      <c r="B1134" s="120" t="s">
        <v>2006</v>
      </c>
      <c r="C1134" s="180"/>
      <c r="D1134" s="181">
        <v>100</v>
      </c>
      <c r="E1134" s="181">
        <f>C1134+D1134</f>
        <v>100</v>
      </c>
      <c r="F1134" s="182"/>
    </row>
    <row r="1135" spans="1:6" ht="48.95" customHeight="1">
      <c r="A1135" s="573" t="s">
        <v>2007</v>
      </c>
      <c r="B1135" s="93" t="s">
        <v>81</v>
      </c>
      <c r="C1135" s="180">
        <f t="shared" ref="C1135:E1136" si="77">C1136</f>
        <v>0</v>
      </c>
      <c r="D1135" s="181">
        <f t="shared" si="77"/>
        <v>60</v>
      </c>
      <c r="E1135" s="181">
        <f t="shared" si="77"/>
        <v>60</v>
      </c>
      <c r="F1135" s="182"/>
    </row>
    <row r="1136" spans="1:6" ht="48.95" customHeight="1">
      <c r="A1136" s="574"/>
      <c r="B1136" s="120" t="s">
        <v>723</v>
      </c>
      <c r="C1136" s="180">
        <f t="shared" si="77"/>
        <v>0</v>
      </c>
      <c r="D1136" s="181">
        <f t="shared" si="77"/>
        <v>60</v>
      </c>
      <c r="E1136" s="181">
        <f t="shared" si="77"/>
        <v>60</v>
      </c>
      <c r="F1136" s="182"/>
    </row>
    <row r="1137" spans="1:6" ht="48.95" customHeight="1">
      <c r="A1137" s="575"/>
      <c r="B1137" s="120" t="s">
        <v>2008</v>
      </c>
      <c r="C1137" s="180"/>
      <c r="D1137" s="181">
        <v>60</v>
      </c>
      <c r="E1137" s="181">
        <f>C1137+D1137</f>
        <v>60</v>
      </c>
      <c r="F1137" s="182"/>
    </row>
    <row r="1138" spans="1:6" ht="48.95" customHeight="1">
      <c r="A1138" s="573" t="s">
        <v>2009</v>
      </c>
      <c r="B1138" s="93" t="s">
        <v>81</v>
      </c>
      <c r="C1138" s="180">
        <f t="shared" ref="C1138:E1139" si="78">C1139</f>
        <v>0</v>
      </c>
      <c r="D1138" s="181">
        <f t="shared" si="78"/>
        <v>20</v>
      </c>
      <c r="E1138" s="181">
        <f t="shared" si="78"/>
        <v>20</v>
      </c>
      <c r="F1138" s="182"/>
    </row>
    <row r="1139" spans="1:6" ht="48.95" customHeight="1">
      <c r="A1139" s="574"/>
      <c r="B1139" s="120" t="s">
        <v>723</v>
      </c>
      <c r="C1139" s="180">
        <f t="shared" si="78"/>
        <v>0</v>
      </c>
      <c r="D1139" s="181">
        <f t="shared" si="78"/>
        <v>20</v>
      </c>
      <c r="E1139" s="181">
        <f t="shared" si="78"/>
        <v>20</v>
      </c>
      <c r="F1139" s="182"/>
    </row>
    <row r="1140" spans="1:6" ht="48.95" customHeight="1">
      <c r="A1140" s="575"/>
      <c r="B1140" s="120" t="s">
        <v>2003</v>
      </c>
      <c r="C1140" s="180"/>
      <c r="D1140" s="181">
        <v>20</v>
      </c>
      <c r="E1140" s="181">
        <f>C1140+D1140</f>
        <v>20</v>
      </c>
      <c r="F1140" s="182"/>
    </row>
    <row r="1141" spans="1:6" ht="48.95" customHeight="1">
      <c r="A1141" s="573" t="s">
        <v>190</v>
      </c>
      <c r="B1141" s="93" t="s">
        <v>81</v>
      </c>
      <c r="C1141" s="180">
        <f>C1142</f>
        <v>0</v>
      </c>
      <c r="D1141" s="181">
        <f>D1142</f>
        <v>198.03</v>
      </c>
      <c r="E1141" s="181">
        <f>E1142</f>
        <v>198.03</v>
      </c>
      <c r="F1141" s="182"/>
    </row>
    <row r="1142" spans="1:6" ht="48.95" customHeight="1">
      <c r="A1142" s="574"/>
      <c r="B1142" s="120" t="s">
        <v>723</v>
      </c>
      <c r="C1142" s="180">
        <f>SUM(C1143:C1144)</f>
        <v>0</v>
      </c>
      <c r="D1142" s="181">
        <f>SUM(D1143:D1144)</f>
        <v>198.03</v>
      </c>
      <c r="E1142" s="181">
        <f>SUM(E1143:E1144)</f>
        <v>198.03</v>
      </c>
      <c r="F1142" s="182"/>
    </row>
    <row r="1143" spans="1:6" ht="48.95" customHeight="1">
      <c r="A1143" s="574"/>
      <c r="B1143" s="120" t="s">
        <v>2010</v>
      </c>
      <c r="C1143" s="180"/>
      <c r="D1143" s="181">
        <v>162.94</v>
      </c>
      <c r="E1143" s="181">
        <f>C1143+D1143</f>
        <v>162.94</v>
      </c>
      <c r="F1143" s="182"/>
    </row>
    <row r="1144" spans="1:6" ht="48.95" customHeight="1">
      <c r="A1144" s="575"/>
      <c r="B1144" s="120" t="s">
        <v>2011</v>
      </c>
      <c r="C1144" s="180"/>
      <c r="D1144" s="181">
        <v>35.090000000000003</v>
      </c>
      <c r="E1144" s="181">
        <f>C1144+D1144</f>
        <v>35.090000000000003</v>
      </c>
      <c r="F1144" s="182"/>
    </row>
    <row r="1145" spans="1:6" ht="48.95" customHeight="1">
      <c r="A1145" s="573" t="s">
        <v>2012</v>
      </c>
      <c r="B1145" s="93" t="s">
        <v>81</v>
      </c>
      <c r="C1145" s="180">
        <f t="shared" ref="C1145:E1146" si="79">C1146</f>
        <v>0</v>
      </c>
      <c r="D1145" s="181">
        <f t="shared" si="79"/>
        <v>6.8466740000000001</v>
      </c>
      <c r="E1145" s="181">
        <f t="shared" si="79"/>
        <v>6.8466740000000001</v>
      </c>
      <c r="F1145" s="182"/>
    </row>
    <row r="1146" spans="1:6" ht="48.95" customHeight="1">
      <c r="A1146" s="574"/>
      <c r="B1146" s="120" t="s">
        <v>477</v>
      </c>
      <c r="C1146" s="180">
        <f t="shared" si="79"/>
        <v>0</v>
      </c>
      <c r="D1146" s="181">
        <f t="shared" si="79"/>
        <v>6.8466740000000001</v>
      </c>
      <c r="E1146" s="181">
        <f t="shared" si="79"/>
        <v>6.8466740000000001</v>
      </c>
      <c r="F1146" s="182"/>
    </row>
    <row r="1147" spans="1:6" ht="48.95" customHeight="1">
      <c r="A1147" s="575"/>
      <c r="B1147" s="120" t="s">
        <v>2013</v>
      </c>
      <c r="C1147" s="180"/>
      <c r="D1147" s="181">
        <v>6.8466740000000001</v>
      </c>
      <c r="E1147" s="181">
        <f>C1147+D1147</f>
        <v>6.8466740000000001</v>
      </c>
      <c r="F1147" s="182"/>
    </row>
    <row r="1148" spans="1:6" ht="48.95" customHeight="1">
      <c r="A1148" s="573" t="s">
        <v>193</v>
      </c>
      <c r="B1148" s="93" t="s">
        <v>81</v>
      </c>
      <c r="C1148" s="180">
        <f t="shared" ref="C1148:E1149" si="80">C1149</f>
        <v>0</v>
      </c>
      <c r="D1148" s="181">
        <f t="shared" si="80"/>
        <v>1.4</v>
      </c>
      <c r="E1148" s="181">
        <f t="shared" si="80"/>
        <v>1.4</v>
      </c>
      <c r="F1148" s="182"/>
    </row>
    <row r="1149" spans="1:6" ht="48.95" customHeight="1">
      <c r="A1149" s="574"/>
      <c r="B1149" s="120" t="s">
        <v>723</v>
      </c>
      <c r="C1149" s="180">
        <f t="shared" si="80"/>
        <v>0</v>
      </c>
      <c r="D1149" s="181">
        <f t="shared" si="80"/>
        <v>1.4</v>
      </c>
      <c r="E1149" s="181">
        <f t="shared" si="80"/>
        <v>1.4</v>
      </c>
      <c r="F1149" s="182"/>
    </row>
    <row r="1150" spans="1:6" ht="48.95" customHeight="1">
      <c r="A1150" s="575"/>
      <c r="B1150" s="120" t="s">
        <v>2014</v>
      </c>
      <c r="C1150" s="180"/>
      <c r="D1150" s="181">
        <v>1.4</v>
      </c>
      <c r="E1150" s="181">
        <f>C1150+D1150</f>
        <v>1.4</v>
      </c>
      <c r="F1150" s="182"/>
    </row>
    <row r="1151" spans="1:6" ht="48.95" customHeight="1">
      <c r="A1151" s="573" t="s">
        <v>2015</v>
      </c>
      <c r="B1151" s="93" t="s">
        <v>81</v>
      </c>
      <c r="C1151" s="180">
        <f t="shared" ref="C1151:E1152" si="81">C1152</f>
        <v>0</v>
      </c>
      <c r="D1151" s="181">
        <f t="shared" si="81"/>
        <v>0.24</v>
      </c>
      <c r="E1151" s="181">
        <f t="shared" si="81"/>
        <v>0.24</v>
      </c>
      <c r="F1151" s="182"/>
    </row>
    <row r="1152" spans="1:6" ht="48.95" customHeight="1">
      <c r="A1152" s="574"/>
      <c r="B1152" s="120" t="s">
        <v>723</v>
      </c>
      <c r="C1152" s="180">
        <f t="shared" si="81"/>
        <v>0</v>
      </c>
      <c r="D1152" s="181">
        <f t="shared" si="81"/>
        <v>0.24</v>
      </c>
      <c r="E1152" s="181">
        <f t="shared" si="81"/>
        <v>0.24</v>
      </c>
      <c r="F1152" s="182"/>
    </row>
    <row r="1153" spans="1:6" ht="48.95" customHeight="1">
      <c r="A1153" s="575"/>
      <c r="B1153" s="120" t="s">
        <v>2016</v>
      </c>
      <c r="C1153" s="180"/>
      <c r="D1153" s="181">
        <v>0.24</v>
      </c>
      <c r="E1153" s="181">
        <f>C1153+D1153</f>
        <v>0.24</v>
      </c>
      <c r="F1153" s="182"/>
    </row>
    <row r="1154" spans="1:6" ht="48.95" customHeight="1">
      <c r="A1154" s="573" t="s">
        <v>2017</v>
      </c>
      <c r="B1154" s="93" t="s">
        <v>2018</v>
      </c>
      <c r="C1154" s="180">
        <f t="shared" ref="C1154:E1155" si="82">C1155</f>
        <v>0</v>
      </c>
      <c r="D1154" s="181">
        <f t="shared" si="82"/>
        <v>1897.2</v>
      </c>
      <c r="E1154" s="181">
        <f t="shared" si="82"/>
        <v>1897.2</v>
      </c>
      <c r="F1154" s="182"/>
    </row>
    <row r="1155" spans="1:6" ht="48.95" customHeight="1">
      <c r="A1155" s="574"/>
      <c r="B1155" s="120" t="s">
        <v>723</v>
      </c>
      <c r="C1155" s="180">
        <f t="shared" si="82"/>
        <v>0</v>
      </c>
      <c r="D1155" s="181">
        <f t="shared" si="82"/>
        <v>1897.2</v>
      </c>
      <c r="E1155" s="181">
        <f t="shared" si="82"/>
        <v>1897.2</v>
      </c>
      <c r="F1155" s="182"/>
    </row>
    <row r="1156" spans="1:6" ht="48.95" customHeight="1">
      <c r="A1156" s="575"/>
      <c r="B1156" s="120" t="s">
        <v>2019</v>
      </c>
      <c r="C1156" s="180"/>
      <c r="D1156" s="181">
        <v>1897.2</v>
      </c>
      <c r="E1156" s="181">
        <f>C1156+D1156</f>
        <v>1897.2</v>
      </c>
      <c r="F1156" s="182" t="s">
        <v>2020</v>
      </c>
    </row>
    <row r="1157" spans="1:6" ht="48.95" customHeight="1">
      <c r="A1157" s="573" t="s">
        <v>198</v>
      </c>
      <c r="B1157" s="93" t="s">
        <v>81</v>
      </c>
      <c r="C1157" s="180">
        <f>C1158</f>
        <v>0</v>
      </c>
      <c r="D1157" s="181">
        <f>D1158</f>
        <v>4690.9045669999996</v>
      </c>
      <c r="E1157" s="181">
        <f>E1158</f>
        <v>4690.9045669999996</v>
      </c>
      <c r="F1157" s="182"/>
    </row>
    <row r="1158" spans="1:6" ht="48.95" customHeight="1">
      <c r="A1158" s="574"/>
      <c r="B1158" s="120" t="s">
        <v>477</v>
      </c>
      <c r="C1158" s="180">
        <f>SUM(C1159:C1161)</f>
        <v>0</v>
      </c>
      <c r="D1158" s="181">
        <f>SUM(D1159:D1161)</f>
        <v>4690.9045669999996</v>
      </c>
      <c r="E1158" s="181">
        <f>SUM(E1159:E1161)</f>
        <v>4690.9045669999996</v>
      </c>
      <c r="F1158" s="182"/>
    </row>
    <row r="1159" spans="1:6" ht="48.95" customHeight="1">
      <c r="A1159" s="574"/>
      <c r="B1159" s="120" t="s">
        <v>2021</v>
      </c>
      <c r="C1159" s="180"/>
      <c r="D1159" s="181">
        <v>1275.7303999999999</v>
      </c>
      <c r="E1159" s="181">
        <f>C1159+D1159</f>
        <v>1275.7303999999999</v>
      </c>
      <c r="F1159" s="182" t="s">
        <v>2022</v>
      </c>
    </row>
    <row r="1160" spans="1:6" ht="48.95" customHeight="1">
      <c r="A1160" s="574"/>
      <c r="B1160" s="120" t="s">
        <v>2023</v>
      </c>
      <c r="C1160" s="180"/>
      <c r="D1160" s="181">
        <v>3400.2241669999999</v>
      </c>
      <c r="E1160" s="181">
        <f>C1160+D1160</f>
        <v>3400.2241669999999</v>
      </c>
      <c r="F1160" s="182" t="s">
        <v>2024</v>
      </c>
    </row>
    <row r="1161" spans="1:6" ht="48.95" customHeight="1">
      <c r="A1161" s="575"/>
      <c r="B1161" s="120" t="s">
        <v>2025</v>
      </c>
      <c r="C1161" s="180"/>
      <c r="D1161" s="181">
        <v>14.95</v>
      </c>
      <c r="E1161" s="181">
        <f>C1161+D1161</f>
        <v>14.95</v>
      </c>
      <c r="F1161" s="182"/>
    </row>
    <row r="1162" spans="1:6" ht="48.95" customHeight="1">
      <c r="A1162" s="573" t="s">
        <v>199</v>
      </c>
      <c r="B1162" s="93" t="s">
        <v>81</v>
      </c>
      <c r="C1162" s="180">
        <f>C1163</f>
        <v>0</v>
      </c>
      <c r="D1162" s="181">
        <f>D1163</f>
        <v>584.66</v>
      </c>
      <c r="E1162" s="181">
        <f>E1163</f>
        <v>584.66</v>
      </c>
      <c r="F1162" s="182"/>
    </row>
    <row r="1163" spans="1:6" ht="48.95" customHeight="1">
      <c r="A1163" s="574"/>
      <c r="B1163" s="120" t="s">
        <v>477</v>
      </c>
      <c r="C1163" s="180">
        <f>SUM(C1169:C1176)</f>
        <v>0</v>
      </c>
      <c r="D1163" s="181">
        <f>SUM(D1164:D1166)</f>
        <v>584.66</v>
      </c>
      <c r="E1163" s="181">
        <f>SUM(E1164:E1166)</f>
        <v>584.66</v>
      </c>
      <c r="F1163" s="182"/>
    </row>
    <row r="1164" spans="1:6" ht="48.95" customHeight="1">
      <c r="A1164" s="574"/>
      <c r="B1164" s="120" t="s">
        <v>2026</v>
      </c>
      <c r="C1164" s="180"/>
      <c r="D1164" s="181">
        <v>267</v>
      </c>
      <c r="E1164" s="181">
        <f>C1164+D1164</f>
        <v>267</v>
      </c>
      <c r="F1164" s="182"/>
    </row>
    <row r="1165" spans="1:6" ht="48.95" customHeight="1">
      <c r="A1165" s="574"/>
      <c r="B1165" s="120" t="s">
        <v>2027</v>
      </c>
      <c r="C1165" s="180"/>
      <c r="D1165" s="181">
        <v>65.66</v>
      </c>
      <c r="E1165" s="181">
        <f>C1165+D1165</f>
        <v>65.66</v>
      </c>
      <c r="F1165" s="182"/>
    </row>
    <row r="1166" spans="1:6" ht="48.95" customHeight="1">
      <c r="A1166" s="575"/>
      <c r="B1166" s="120" t="s">
        <v>2028</v>
      </c>
      <c r="C1166" s="180"/>
      <c r="D1166" s="181">
        <v>252</v>
      </c>
      <c r="E1166" s="181">
        <f>C1166+D1166</f>
        <v>252</v>
      </c>
      <c r="F1166" s="182"/>
    </row>
    <row r="1167" spans="1:6" ht="48.95" customHeight="1">
      <c r="A1167" s="573" t="s">
        <v>200</v>
      </c>
      <c r="B1167" s="93" t="s">
        <v>81</v>
      </c>
      <c r="C1167" s="180">
        <f>C1168+C1177</f>
        <v>0</v>
      </c>
      <c r="D1167" s="181">
        <f>D1168+D1177</f>
        <v>30111.610102999999</v>
      </c>
      <c r="E1167" s="181">
        <f>E1168+E1177</f>
        <v>30111.610102999999</v>
      </c>
      <c r="F1167" s="182"/>
    </row>
    <row r="1168" spans="1:6" ht="48.95" customHeight="1">
      <c r="A1168" s="574"/>
      <c r="B1168" s="120" t="s">
        <v>477</v>
      </c>
      <c r="C1168" s="180">
        <f>SUM(C1169:C1176)</f>
        <v>0</v>
      </c>
      <c r="D1168" s="181">
        <f>SUM(D1169:D1176)</f>
        <v>3529.8263959999999</v>
      </c>
      <c r="E1168" s="181">
        <f>SUM(E1169:E1176)</f>
        <v>3529.8263959999999</v>
      </c>
      <c r="F1168" s="182"/>
    </row>
    <row r="1169" spans="1:6" ht="48.95" customHeight="1">
      <c r="A1169" s="574"/>
      <c r="B1169" s="120" t="s">
        <v>2029</v>
      </c>
      <c r="C1169" s="180"/>
      <c r="D1169" s="181">
        <v>1000</v>
      </c>
      <c r="E1169" s="181">
        <f>C1169+D1169</f>
        <v>1000</v>
      </c>
      <c r="F1169" s="182" t="s">
        <v>2030</v>
      </c>
    </row>
    <row r="1170" spans="1:6" ht="48.95" customHeight="1">
      <c r="A1170" s="574"/>
      <c r="B1170" s="120" t="s">
        <v>2031</v>
      </c>
      <c r="C1170" s="180"/>
      <c r="D1170" s="181">
        <v>72.8</v>
      </c>
      <c r="E1170" s="181">
        <f t="shared" ref="E1170:E1177" si="83">C1170+D1170</f>
        <v>72.8</v>
      </c>
      <c r="F1170" s="182"/>
    </row>
    <row r="1171" spans="1:6" ht="48.95" customHeight="1">
      <c r="A1171" s="574"/>
      <c r="B1171" s="120" t="s">
        <v>2032</v>
      </c>
      <c r="C1171" s="180"/>
      <c r="D1171" s="181">
        <v>1.4641</v>
      </c>
      <c r="E1171" s="181">
        <f t="shared" si="83"/>
        <v>1.4641</v>
      </c>
      <c r="F1171" s="182"/>
    </row>
    <row r="1172" spans="1:6" ht="48.95" customHeight="1">
      <c r="A1172" s="574"/>
      <c r="B1172" s="120" t="s">
        <v>2033</v>
      </c>
      <c r="C1172" s="180"/>
      <c r="D1172" s="181">
        <v>1400</v>
      </c>
      <c r="E1172" s="181">
        <f t="shared" si="83"/>
        <v>1400</v>
      </c>
      <c r="F1172" s="185" t="s">
        <v>2034</v>
      </c>
    </row>
    <row r="1173" spans="1:6" ht="48.95" customHeight="1">
      <c r="A1173" s="574"/>
      <c r="B1173" s="120" t="s">
        <v>2035</v>
      </c>
      <c r="C1173" s="180"/>
      <c r="D1173" s="181">
        <v>62.54</v>
      </c>
      <c r="E1173" s="181">
        <f t="shared" si="83"/>
        <v>62.54</v>
      </c>
      <c r="F1173" s="182" t="s">
        <v>2036</v>
      </c>
    </row>
    <row r="1174" spans="1:6" ht="48.95" customHeight="1">
      <c r="A1174" s="574"/>
      <c r="B1174" s="120" t="s">
        <v>2037</v>
      </c>
      <c r="C1174" s="180"/>
      <c r="D1174" s="181">
        <v>99.97</v>
      </c>
      <c r="E1174" s="181">
        <f t="shared" si="83"/>
        <v>99.97</v>
      </c>
      <c r="F1174" s="182" t="s">
        <v>2038</v>
      </c>
    </row>
    <row r="1175" spans="1:6" ht="48.95" customHeight="1">
      <c r="A1175" s="574"/>
      <c r="B1175" s="120" t="s">
        <v>2039</v>
      </c>
      <c r="C1175" s="180"/>
      <c r="D1175" s="181">
        <v>8</v>
      </c>
      <c r="E1175" s="181">
        <f t="shared" si="83"/>
        <v>8</v>
      </c>
      <c r="F1175" s="182"/>
    </row>
    <row r="1176" spans="1:6" ht="48.95" customHeight="1">
      <c r="A1176" s="574"/>
      <c r="B1176" s="120" t="s">
        <v>2040</v>
      </c>
      <c r="C1176" s="180"/>
      <c r="D1176" s="181">
        <v>885.05229599999996</v>
      </c>
      <c r="E1176" s="181">
        <f t="shared" si="83"/>
        <v>885.05229599999996</v>
      </c>
      <c r="F1176" s="182"/>
    </row>
    <row r="1177" spans="1:6" ht="48.95" customHeight="1">
      <c r="A1177" s="575"/>
      <c r="B1177" s="120" t="s">
        <v>719</v>
      </c>
      <c r="C1177" s="180"/>
      <c r="D1177" s="181">
        <v>26581.783706999999</v>
      </c>
      <c r="E1177" s="181">
        <f t="shared" si="83"/>
        <v>26581.783706999999</v>
      </c>
      <c r="F1177" s="182"/>
    </row>
    <row r="1178" spans="1:6" ht="35.450000000000003" customHeight="1">
      <c r="A1178" s="573" t="s">
        <v>202</v>
      </c>
      <c r="B1178" s="93" t="s">
        <v>81</v>
      </c>
      <c r="C1178" s="180">
        <f>C1179+C1188</f>
        <v>0</v>
      </c>
      <c r="D1178" s="181">
        <f>D1179</f>
        <v>260</v>
      </c>
      <c r="E1178" s="181">
        <f>E1179</f>
        <v>260</v>
      </c>
      <c r="F1178" s="182"/>
    </row>
    <row r="1179" spans="1:6" ht="35.450000000000003" customHeight="1">
      <c r="A1179" s="574"/>
      <c r="B1179" s="120" t="s">
        <v>723</v>
      </c>
      <c r="C1179" s="180">
        <f>SUM(C1180:C1187)</f>
        <v>0</v>
      </c>
      <c r="D1179" s="181">
        <f>SUM(D1180:D1182)</f>
        <v>260</v>
      </c>
      <c r="E1179" s="181">
        <f>SUM(E1180:E1182)</f>
        <v>260</v>
      </c>
      <c r="F1179" s="182"/>
    </row>
    <row r="1180" spans="1:6" ht="35.450000000000003" customHeight="1">
      <c r="A1180" s="574"/>
      <c r="B1180" s="120" t="s">
        <v>2041</v>
      </c>
      <c r="C1180" s="180"/>
      <c r="D1180" s="181">
        <v>202</v>
      </c>
      <c r="E1180" s="181">
        <f>C1180+D1180</f>
        <v>202</v>
      </c>
      <c r="F1180" s="182"/>
    </row>
    <row r="1181" spans="1:6" ht="35.450000000000003" customHeight="1">
      <c r="A1181" s="574"/>
      <c r="B1181" s="120" t="s">
        <v>2042</v>
      </c>
      <c r="C1181" s="180"/>
      <c r="D1181" s="181">
        <v>30</v>
      </c>
      <c r="E1181" s="181">
        <f>C1181+D1181</f>
        <v>30</v>
      </c>
      <c r="F1181" s="182"/>
    </row>
    <row r="1182" spans="1:6" ht="35.450000000000003" customHeight="1">
      <c r="A1182" s="575"/>
      <c r="B1182" s="120" t="s">
        <v>2043</v>
      </c>
      <c r="C1182" s="180"/>
      <c r="D1182" s="181">
        <v>28</v>
      </c>
      <c r="E1182" s="181">
        <f>C1182+D1182</f>
        <v>28</v>
      </c>
      <c r="F1182" s="182"/>
    </row>
    <row r="1183" spans="1:6" ht="48.95" customHeight="1">
      <c r="A1183" s="573" t="s">
        <v>2044</v>
      </c>
      <c r="B1183" s="93" t="s">
        <v>81</v>
      </c>
      <c r="C1183" s="180">
        <f>C1184</f>
        <v>0</v>
      </c>
      <c r="D1183" s="181">
        <f>D1184</f>
        <v>114.7</v>
      </c>
      <c r="E1183" s="181">
        <f>E1184</f>
        <v>114.7</v>
      </c>
      <c r="F1183" s="182"/>
    </row>
    <row r="1184" spans="1:6" ht="48.95" customHeight="1">
      <c r="A1184" s="574"/>
      <c r="B1184" s="120" t="s">
        <v>723</v>
      </c>
      <c r="C1184" s="180">
        <f>SUM(C1185:C1190)</f>
        <v>0</v>
      </c>
      <c r="D1184" s="181">
        <f>SUM(D1185:D1187)</f>
        <v>114.7</v>
      </c>
      <c r="E1184" s="181">
        <f>SUM(E1185:E1187)</f>
        <v>114.7</v>
      </c>
      <c r="F1184" s="182"/>
    </row>
    <row r="1185" spans="1:6" ht="48.95" customHeight="1">
      <c r="A1185" s="574"/>
      <c r="B1185" s="120" t="s">
        <v>2045</v>
      </c>
      <c r="C1185" s="180"/>
      <c r="D1185" s="181">
        <v>84.7</v>
      </c>
      <c r="E1185" s="181">
        <f>C1185+D1185</f>
        <v>84.7</v>
      </c>
      <c r="F1185" s="182"/>
    </row>
    <row r="1186" spans="1:6" ht="48.95" customHeight="1">
      <c r="A1186" s="574"/>
      <c r="B1186" s="120" t="s">
        <v>2046</v>
      </c>
      <c r="C1186" s="180"/>
      <c r="D1186" s="181">
        <v>10</v>
      </c>
      <c r="E1186" s="181">
        <f>C1186+D1186</f>
        <v>10</v>
      </c>
      <c r="F1186" s="182"/>
    </row>
    <row r="1187" spans="1:6" ht="59.85" customHeight="1">
      <c r="A1187" s="575"/>
      <c r="B1187" s="120" t="s">
        <v>2047</v>
      </c>
      <c r="C1187" s="180"/>
      <c r="D1187" s="181">
        <v>20</v>
      </c>
      <c r="E1187" s="181">
        <f>C1187+D1187</f>
        <v>20</v>
      </c>
      <c r="F1187" s="182"/>
    </row>
    <row r="1188" spans="1:6" ht="48.95" customHeight="1">
      <c r="A1188" s="573" t="s">
        <v>204</v>
      </c>
      <c r="B1188" s="93" t="s">
        <v>81</v>
      </c>
      <c r="C1188" s="180">
        <f>SUM(C1189)</f>
        <v>0</v>
      </c>
      <c r="D1188" s="181">
        <f>SUM(D1189)</f>
        <v>1568</v>
      </c>
      <c r="E1188" s="181">
        <f>SUM(E1189)</f>
        <v>1568</v>
      </c>
      <c r="F1188" s="182"/>
    </row>
    <row r="1189" spans="1:6" ht="48.95" customHeight="1">
      <c r="A1189" s="574"/>
      <c r="B1189" s="120" t="s">
        <v>723</v>
      </c>
      <c r="C1189" s="180">
        <f>SUM(C1190:C1190)</f>
        <v>0</v>
      </c>
      <c r="D1189" s="181">
        <f>SUM(D1190)</f>
        <v>1568</v>
      </c>
      <c r="E1189" s="181">
        <f>SUM(E1190)</f>
        <v>1568</v>
      </c>
      <c r="F1189" s="182"/>
    </row>
    <row r="1190" spans="1:6" ht="48.95" customHeight="1">
      <c r="A1190" s="575"/>
      <c r="B1190" s="120" t="s">
        <v>2048</v>
      </c>
      <c r="C1190" s="180"/>
      <c r="D1190" s="181">
        <v>1568</v>
      </c>
      <c r="E1190" s="181">
        <f>C1190+D1190</f>
        <v>1568</v>
      </c>
      <c r="F1190" s="182"/>
    </row>
  </sheetData>
  <mergeCells count="99">
    <mergeCell ref="A1167:A1177"/>
    <mergeCell ref="A1178:A1182"/>
    <mergeCell ref="A1183:A1187"/>
    <mergeCell ref="A1188:A1190"/>
    <mergeCell ref="A1148:A1150"/>
    <mergeCell ref="A1151:A1153"/>
    <mergeCell ref="A1154:A1156"/>
    <mergeCell ref="A1157:A1161"/>
    <mergeCell ref="A1162:A1166"/>
    <mergeCell ref="A1132:A1134"/>
    <mergeCell ref="A1135:A1137"/>
    <mergeCell ref="A1138:A1140"/>
    <mergeCell ref="A1141:A1144"/>
    <mergeCell ref="A1145:A1147"/>
    <mergeCell ref="A1117:A1119"/>
    <mergeCell ref="A1120:A1122"/>
    <mergeCell ref="A1123:A1125"/>
    <mergeCell ref="A1126:A1128"/>
    <mergeCell ref="A1129:A1131"/>
    <mergeCell ref="A1097:A1101"/>
    <mergeCell ref="A1102:A1104"/>
    <mergeCell ref="A1105:A1108"/>
    <mergeCell ref="A1109:A1111"/>
    <mergeCell ref="A1112:A1116"/>
    <mergeCell ref="A1078:A1080"/>
    <mergeCell ref="A1081:A1084"/>
    <mergeCell ref="A1085:A1087"/>
    <mergeCell ref="A1088:A1090"/>
    <mergeCell ref="A1091:A1096"/>
    <mergeCell ref="A1034:A1047"/>
    <mergeCell ref="A1048:A1051"/>
    <mergeCell ref="A1052:A1063"/>
    <mergeCell ref="A1064:A1071"/>
    <mergeCell ref="A1072:A1075"/>
    <mergeCell ref="A990:A996"/>
    <mergeCell ref="A997:A1004"/>
    <mergeCell ref="A1005:A1009"/>
    <mergeCell ref="A1010:A1021"/>
    <mergeCell ref="A1022:A1033"/>
    <mergeCell ref="A929:A937"/>
    <mergeCell ref="A938:A955"/>
    <mergeCell ref="A956:A968"/>
    <mergeCell ref="A969:A979"/>
    <mergeCell ref="A980:A989"/>
    <mergeCell ref="A830:A869"/>
    <mergeCell ref="A870:A887"/>
    <mergeCell ref="A888:A896"/>
    <mergeCell ref="A897:A911"/>
    <mergeCell ref="A912:A928"/>
    <mergeCell ref="A731:A754"/>
    <mergeCell ref="A755:A781"/>
    <mergeCell ref="A782:A793"/>
    <mergeCell ref="A794:A822"/>
    <mergeCell ref="A823:A829"/>
    <mergeCell ref="A639:A646"/>
    <mergeCell ref="A647:A683"/>
    <mergeCell ref="A684:A689"/>
    <mergeCell ref="A690:A708"/>
    <mergeCell ref="A709:A730"/>
    <mergeCell ref="A548:A559"/>
    <mergeCell ref="A560:A573"/>
    <mergeCell ref="A574:A592"/>
    <mergeCell ref="A593:A622"/>
    <mergeCell ref="A623:A638"/>
    <mergeCell ref="A458:A482"/>
    <mergeCell ref="A483:A497"/>
    <mergeCell ref="A498:A502"/>
    <mergeCell ref="A503:A530"/>
    <mergeCell ref="A531:A547"/>
    <mergeCell ref="A350:A381"/>
    <mergeCell ref="A382:A404"/>
    <mergeCell ref="A405:A417"/>
    <mergeCell ref="A418:A438"/>
    <mergeCell ref="A439:A457"/>
    <mergeCell ref="A278:A289"/>
    <mergeCell ref="A290:A302"/>
    <mergeCell ref="A303:A318"/>
    <mergeCell ref="A319:A336"/>
    <mergeCell ref="A337:A349"/>
    <mergeCell ref="A216:A229"/>
    <mergeCell ref="A230:A242"/>
    <mergeCell ref="A243:A253"/>
    <mergeCell ref="A254:A266"/>
    <mergeCell ref="A267:A277"/>
    <mergeCell ref="A160:A173"/>
    <mergeCell ref="A174:A182"/>
    <mergeCell ref="A183:A195"/>
    <mergeCell ref="A196:A204"/>
    <mergeCell ref="A205:A215"/>
    <mergeCell ref="A78:A90"/>
    <mergeCell ref="A91:A104"/>
    <mergeCell ref="A105:A122"/>
    <mergeCell ref="A123:A143"/>
    <mergeCell ref="A144:A159"/>
    <mergeCell ref="A1:F1"/>
    <mergeCell ref="A5:A20"/>
    <mergeCell ref="A21:A35"/>
    <mergeCell ref="A36:A61"/>
    <mergeCell ref="A62:A77"/>
  </mergeCells>
  <phoneticPr fontId="13" type="noConversion"/>
  <pageMargins left="0" right="0" top="0.75" bottom="0.75" header="0.3" footer="0.3"/>
  <pageSetup paperSize="9" scale="90" orientation="portrait"/>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188"/>
  <sheetViews>
    <sheetView showZeros="0" topLeftCell="A10" workbookViewId="0">
      <selection activeCell="C17" sqref="C17"/>
    </sheetView>
  </sheetViews>
  <sheetFormatPr defaultColWidth="9" defaultRowHeight="14.25"/>
  <cols>
    <col min="1" max="1" width="31.875" style="91" customWidth="1"/>
    <col min="2" max="2" width="10.375" style="92" customWidth="1"/>
    <col min="3" max="3" width="18.625" style="92" customWidth="1"/>
    <col min="4" max="4" width="9" style="92" customWidth="1"/>
    <col min="5" max="5" width="15.375" style="92" customWidth="1"/>
    <col min="6" max="6" width="8.125" style="92" customWidth="1"/>
    <col min="7" max="7" width="11" style="92" customWidth="1"/>
    <col min="8" max="8" width="9" style="92" customWidth="1"/>
    <col min="9" max="9" width="21.5" style="92" customWidth="1"/>
    <col min="10" max="16384" width="9" style="92"/>
  </cols>
  <sheetData>
    <row r="1" spans="1:10" ht="32.25" customHeight="1">
      <c r="A1" s="576" t="s">
        <v>2049</v>
      </c>
      <c r="B1" s="576"/>
      <c r="C1" s="576"/>
      <c r="D1" s="576"/>
      <c r="E1" s="576"/>
      <c r="F1" s="576"/>
    </row>
    <row r="2" spans="1:10" ht="21.2" customHeight="1">
      <c r="A2" s="91" t="s">
        <v>60</v>
      </c>
      <c r="E2" s="577" t="s">
        <v>2</v>
      </c>
      <c r="F2" s="577"/>
    </row>
    <row r="3" spans="1:10" ht="39.950000000000003" customHeight="1">
      <c r="A3" s="578" t="s">
        <v>2050</v>
      </c>
      <c r="B3" s="578"/>
      <c r="C3" s="578" t="s">
        <v>2051</v>
      </c>
      <c r="D3" s="578"/>
      <c r="E3" s="578" t="s">
        <v>2052</v>
      </c>
      <c r="F3" s="578"/>
    </row>
    <row r="4" spans="1:10" ht="33.75" customHeight="1">
      <c r="A4" s="89" t="s">
        <v>730</v>
      </c>
      <c r="B4" s="89" t="s">
        <v>6</v>
      </c>
      <c r="C4" s="93" t="s">
        <v>730</v>
      </c>
      <c r="D4" s="93" t="s">
        <v>6</v>
      </c>
      <c r="E4" s="93" t="s">
        <v>730</v>
      </c>
      <c r="F4" s="89" t="s">
        <v>6</v>
      </c>
    </row>
    <row r="5" spans="1:10" ht="33.75" customHeight="1">
      <c r="A5" s="94" t="s">
        <v>2053</v>
      </c>
      <c r="B5" s="95">
        <f>SUM(B6:B10)</f>
        <v>6023</v>
      </c>
      <c r="C5" s="96" t="s">
        <v>2054</v>
      </c>
      <c r="D5" s="97">
        <f>D6+D7</f>
        <v>10498</v>
      </c>
      <c r="E5" s="93" t="s">
        <v>2055</v>
      </c>
      <c r="F5" s="95">
        <f>B19-D19</f>
        <v>22</v>
      </c>
    </row>
    <row r="6" spans="1:10" ht="33.75" customHeight="1">
      <c r="A6" s="94" t="s">
        <v>2056</v>
      </c>
      <c r="B6" s="95">
        <v>5293</v>
      </c>
      <c r="C6" s="96" t="s">
        <v>2057</v>
      </c>
      <c r="D6" s="97">
        <v>10058</v>
      </c>
      <c r="E6" s="96"/>
      <c r="F6" s="98"/>
      <c r="I6" s="107"/>
      <c r="J6" s="106"/>
    </row>
    <row r="7" spans="1:10" ht="33.75" customHeight="1">
      <c r="A7" s="99" t="s">
        <v>2058</v>
      </c>
      <c r="B7" s="95">
        <v>137</v>
      </c>
      <c r="C7" s="96" t="s">
        <v>2059</v>
      </c>
      <c r="D7" s="97">
        <v>440</v>
      </c>
      <c r="E7" s="96"/>
      <c r="F7" s="98"/>
    </row>
    <row r="8" spans="1:10" ht="33.75" customHeight="1">
      <c r="A8" s="94" t="s">
        <v>2060</v>
      </c>
      <c r="B8" s="95">
        <v>418</v>
      </c>
      <c r="C8" s="96" t="s">
        <v>2061</v>
      </c>
      <c r="D8" s="97">
        <v>1800</v>
      </c>
      <c r="E8" s="96"/>
      <c r="F8" s="98"/>
    </row>
    <row r="9" spans="1:10" ht="33.75" customHeight="1">
      <c r="A9" s="94" t="s">
        <v>2062</v>
      </c>
      <c r="B9" s="100">
        <v>111</v>
      </c>
      <c r="C9" s="101" t="s">
        <v>2063</v>
      </c>
      <c r="D9" s="102">
        <v>375</v>
      </c>
      <c r="E9" s="101"/>
      <c r="F9" s="103"/>
    </row>
    <row r="10" spans="1:10" ht="33.75" customHeight="1">
      <c r="A10" s="104" t="s">
        <v>2064</v>
      </c>
      <c r="B10" s="100">
        <v>64</v>
      </c>
      <c r="C10" s="96"/>
      <c r="D10" s="96"/>
      <c r="E10" s="96"/>
      <c r="F10" s="98"/>
    </row>
    <row r="11" spans="1:10" ht="33.75" customHeight="1">
      <c r="A11" s="94" t="s">
        <v>2065</v>
      </c>
      <c r="B11" s="95">
        <f>SUM(B12:B16)</f>
        <v>2362</v>
      </c>
      <c r="C11" s="96"/>
      <c r="D11" s="97"/>
      <c r="E11" s="96"/>
      <c r="F11" s="98"/>
    </row>
    <row r="12" spans="1:10" ht="33.75" customHeight="1">
      <c r="A12" s="94" t="s">
        <v>2066</v>
      </c>
      <c r="B12" s="95">
        <f>852+170</f>
        <v>1022</v>
      </c>
      <c r="C12" s="96"/>
      <c r="D12" s="97"/>
      <c r="E12" s="96"/>
      <c r="F12" s="98"/>
    </row>
    <row r="13" spans="1:10" ht="34.5" customHeight="1">
      <c r="A13" s="94" t="s">
        <v>2067</v>
      </c>
      <c r="B13" s="95">
        <v>600</v>
      </c>
      <c r="C13" s="96"/>
      <c r="D13" s="97"/>
      <c r="E13" s="96"/>
      <c r="F13" s="98"/>
    </row>
    <row r="14" spans="1:10" ht="33.75" customHeight="1">
      <c r="A14" s="94" t="s">
        <v>2068</v>
      </c>
      <c r="B14" s="95">
        <v>60</v>
      </c>
      <c r="C14" s="96"/>
      <c r="D14" s="97"/>
      <c r="E14" s="96"/>
      <c r="F14" s="98"/>
    </row>
    <row r="15" spans="1:10" ht="33.75" customHeight="1">
      <c r="A15" s="94" t="s">
        <v>2069</v>
      </c>
      <c r="B15" s="95">
        <v>660</v>
      </c>
      <c r="C15" s="96"/>
      <c r="D15" s="97"/>
      <c r="E15" s="96"/>
      <c r="F15" s="98"/>
    </row>
    <row r="16" spans="1:10" ht="33.75" customHeight="1">
      <c r="A16" s="94" t="s">
        <v>2070</v>
      </c>
      <c r="B16" s="95">
        <v>20</v>
      </c>
      <c r="C16" s="96"/>
      <c r="D16" s="97"/>
      <c r="E16" s="96"/>
      <c r="F16" s="98"/>
    </row>
    <row r="17" spans="1:6" ht="33.75" customHeight="1">
      <c r="A17" s="94" t="s">
        <v>2071</v>
      </c>
      <c r="B17" s="95">
        <v>4200</v>
      </c>
      <c r="C17" s="96"/>
      <c r="D17" s="97"/>
      <c r="E17" s="96"/>
      <c r="F17" s="98"/>
    </row>
    <row r="18" spans="1:6" ht="33.75" customHeight="1">
      <c r="A18" s="94" t="s">
        <v>2072</v>
      </c>
      <c r="B18" s="95">
        <v>110</v>
      </c>
      <c r="C18" s="96"/>
      <c r="D18" s="97"/>
      <c r="E18" s="96"/>
      <c r="F18" s="98"/>
    </row>
    <row r="19" spans="1:6" ht="33.75" customHeight="1">
      <c r="A19" s="105" t="s">
        <v>2073</v>
      </c>
      <c r="B19" s="95">
        <f>B18+B11+B5+B17</f>
        <v>12695</v>
      </c>
      <c r="C19" s="93" t="s">
        <v>781</v>
      </c>
      <c r="D19" s="97">
        <f>D9+D8+D5</f>
        <v>12673</v>
      </c>
      <c r="E19" s="93" t="s">
        <v>781</v>
      </c>
      <c r="F19" s="95">
        <f>B19-D19</f>
        <v>22</v>
      </c>
    </row>
    <row r="20" spans="1:6">
      <c r="C20" s="106"/>
      <c r="D20" s="106"/>
      <c r="E20" s="106"/>
    </row>
    <row r="21" spans="1:6">
      <c r="C21" s="106"/>
      <c r="D21" s="106"/>
      <c r="E21" s="106"/>
    </row>
    <row r="22" spans="1:6">
      <c r="C22" s="106"/>
      <c r="D22" s="106"/>
      <c r="E22" s="106"/>
    </row>
    <row r="23" spans="1:6">
      <c r="C23" s="106"/>
      <c r="D23" s="106"/>
      <c r="E23" s="106"/>
    </row>
    <row r="24" spans="1:6">
      <c r="C24" s="106"/>
      <c r="D24" s="106"/>
      <c r="E24" s="106"/>
    </row>
    <row r="25" spans="1:6">
      <c r="C25" s="106"/>
      <c r="D25" s="106"/>
      <c r="E25" s="106"/>
    </row>
    <row r="26" spans="1:6">
      <c r="C26" s="106"/>
      <c r="D26" s="106"/>
      <c r="E26" s="106"/>
    </row>
    <row r="27" spans="1:6">
      <c r="C27" s="106"/>
      <c r="D27" s="106"/>
      <c r="E27" s="106"/>
    </row>
    <row r="28" spans="1:6">
      <c r="C28" s="106"/>
      <c r="D28" s="106"/>
      <c r="E28" s="106"/>
    </row>
    <row r="29" spans="1:6">
      <c r="C29" s="106"/>
      <c r="D29" s="106"/>
      <c r="E29" s="106"/>
    </row>
    <row r="30" spans="1:6">
      <c r="C30" s="106"/>
      <c r="D30" s="106"/>
      <c r="E30" s="106"/>
    </row>
    <row r="31" spans="1:6">
      <c r="C31" s="106"/>
      <c r="D31" s="106"/>
      <c r="E31" s="106"/>
    </row>
    <row r="32" spans="1:6">
      <c r="C32" s="106"/>
      <c r="D32" s="106"/>
      <c r="E32" s="106"/>
    </row>
    <row r="33" spans="3:5">
      <c r="C33" s="106"/>
      <c r="D33" s="106"/>
      <c r="E33" s="106"/>
    </row>
    <row r="34" spans="3:5">
      <c r="C34" s="106"/>
      <c r="D34" s="106"/>
      <c r="E34" s="106"/>
    </row>
    <row r="35" spans="3:5">
      <c r="C35" s="106"/>
      <c r="D35" s="106"/>
      <c r="E35" s="106"/>
    </row>
    <row r="36" spans="3:5">
      <c r="C36" s="106"/>
      <c r="D36" s="106"/>
      <c r="E36" s="106"/>
    </row>
    <row r="37" spans="3:5">
      <c r="C37" s="106"/>
      <c r="D37" s="106"/>
      <c r="E37" s="106"/>
    </row>
    <row r="38" spans="3:5">
      <c r="C38" s="106"/>
      <c r="D38" s="106"/>
      <c r="E38" s="106"/>
    </row>
    <row r="39" spans="3:5">
      <c r="C39" s="106"/>
      <c r="D39" s="106"/>
      <c r="E39" s="106"/>
    </row>
    <row r="40" spans="3:5">
      <c r="C40" s="106"/>
      <c r="D40" s="106"/>
      <c r="E40" s="106"/>
    </row>
    <row r="41" spans="3:5">
      <c r="C41" s="106"/>
      <c r="D41" s="106"/>
      <c r="E41" s="106"/>
    </row>
    <row r="42" spans="3:5">
      <c r="C42" s="106"/>
      <c r="D42" s="106"/>
      <c r="E42" s="106"/>
    </row>
    <row r="43" spans="3:5">
      <c r="C43" s="106"/>
      <c r="D43" s="106"/>
      <c r="E43" s="106"/>
    </row>
    <row r="44" spans="3:5">
      <c r="C44" s="106"/>
      <c r="D44" s="106"/>
      <c r="E44" s="106"/>
    </row>
    <row r="45" spans="3:5">
      <c r="C45" s="106"/>
      <c r="D45" s="106"/>
      <c r="E45" s="106"/>
    </row>
    <row r="46" spans="3:5">
      <c r="C46" s="106"/>
      <c r="D46" s="106"/>
      <c r="E46" s="106"/>
    </row>
    <row r="47" spans="3:5">
      <c r="C47" s="106"/>
      <c r="D47" s="106"/>
      <c r="E47" s="106"/>
    </row>
    <row r="48" spans="3:5">
      <c r="C48" s="106"/>
      <c r="D48" s="106"/>
      <c r="E48" s="106"/>
    </row>
    <row r="49" spans="3:5">
      <c r="C49" s="106"/>
      <c r="D49" s="106"/>
      <c r="E49" s="106"/>
    </row>
    <row r="50" spans="3:5">
      <c r="C50" s="106"/>
      <c r="D50" s="106"/>
      <c r="E50" s="106"/>
    </row>
    <row r="51" spans="3:5" ht="36" customHeight="1">
      <c r="C51" s="106"/>
      <c r="D51" s="106"/>
      <c r="E51" s="106"/>
    </row>
    <row r="52" spans="3:5">
      <c r="C52" s="106"/>
      <c r="D52" s="106"/>
      <c r="E52" s="106"/>
    </row>
    <row r="53" spans="3:5" ht="36.75" customHeight="1">
      <c r="C53" s="106"/>
      <c r="D53" s="106"/>
      <c r="E53" s="106"/>
    </row>
    <row r="54" spans="3:5">
      <c r="C54" s="106"/>
      <c r="D54" s="106"/>
      <c r="E54" s="106"/>
    </row>
    <row r="55" spans="3:5">
      <c r="C55" s="106"/>
      <c r="D55" s="106"/>
      <c r="E55" s="106"/>
    </row>
    <row r="56" spans="3:5">
      <c r="C56" s="106"/>
      <c r="D56" s="106"/>
      <c r="E56" s="106"/>
    </row>
    <row r="57" spans="3:5">
      <c r="C57" s="106"/>
      <c r="D57" s="106"/>
      <c r="E57" s="106"/>
    </row>
    <row r="58" spans="3:5">
      <c r="C58" s="106"/>
      <c r="D58" s="106"/>
      <c r="E58" s="106"/>
    </row>
    <row r="59" spans="3:5">
      <c r="C59" s="106"/>
      <c r="D59" s="106"/>
      <c r="E59" s="106"/>
    </row>
    <row r="60" spans="3:5">
      <c r="C60" s="106"/>
      <c r="D60" s="106"/>
      <c r="E60" s="106"/>
    </row>
    <row r="61" spans="3:5">
      <c r="C61" s="106"/>
      <c r="D61" s="106"/>
      <c r="E61" s="106"/>
    </row>
    <row r="62" spans="3:5">
      <c r="C62" s="106"/>
      <c r="D62" s="106"/>
      <c r="E62" s="106"/>
    </row>
    <row r="63" spans="3:5">
      <c r="C63" s="106"/>
      <c r="D63" s="106"/>
      <c r="E63" s="106"/>
    </row>
    <row r="64" spans="3:5">
      <c r="C64" s="106"/>
      <c r="D64" s="106"/>
      <c r="E64" s="106"/>
    </row>
    <row r="65" spans="3:5">
      <c r="C65" s="106"/>
      <c r="D65" s="106"/>
      <c r="E65" s="106"/>
    </row>
    <row r="66" spans="3:5">
      <c r="C66" s="106"/>
      <c r="D66" s="106"/>
      <c r="E66" s="106"/>
    </row>
    <row r="67" spans="3:5">
      <c r="C67" s="106"/>
      <c r="D67" s="106"/>
      <c r="E67" s="106"/>
    </row>
    <row r="68" spans="3:5">
      <c r="C68" s="106"/>
      <c r="D68" s="106"/>
      <c r="E68" s="106"/>
    </row>
    <row r="69" spans="3:5">
      <c r="C69" s="106"/>
      <c r="D69" s="106"/>
      <c r="E69" s="106"/>
    </row>
    <row r="70" spans="3:5">
      <c r="C70" s="106"/>
      <c r="D70" s="106"/>
      <c r="E70" s="106"/>
    </row>
    <row r="71" spans="3:5">
      <c r="C71" s="106"/>
      <c r="D71" s="106"/>
      <c r="E71" s="106"/>
    </row>
    <row r="72" spans="3:5">
      <c r="C72" s="106"/>
      <c r="D72" s="106"/>
      <c r="E72" s="106"/>
    </row>
    <row r="73" spans="3:5">
      <c r="C73" s="106"/>
      <c r="D73" s="106"/>
      <c r="E73" s="106"/>
    </row>
    <row r="74" spans="3:5">
      <c r="C74" s="106"/>
      <c r="D74" s="106"/>
      <c r="E74" s="106"/>
    </row>
    <row r="75" spans="3:5">
      <c r="C75" s="106"/>
      <c r="D75" s="106"/>
      <c r="E75" s="106"/>
    </row>
    <row r="76" spans="3:5">
      <c r="C76" s="106"/>
      <c r="D76" s="106"/>
      <c r="E76" s="106"/>
    </row>
    <row r="77" spans="3:5">
      <c r="C77" s="106"/>
      <c r="D77" s="106"/>
      <c r="E77" s="106"/>
    </row>
    <row r="78" spans="3:5">
      <c r="C78" s="106"/>
      <c r="D78" s="106"/>
      <c r="E78" s="106"/>
    </row>
    <row r="79" spans="3:5">
      <c r="C79" s="106"/>
      <c r="D79" s="106"/>
      <c r="E79" s="106"/>
    </row>
    <row r="80" spans="3:5">
      <c r="C80" s="106"/>
      <c r="D80" s="106"/>
      <c r="E80" s="106"/>
    </row>
    <row r="81" spans="3:5">
      <c r="C81" s="106"/>
      <c r="D81" s="106"/>
      <c r="E81" s="106"/>
    </row>
    <row r="82" spans="3:5">
      <c r="C82" s="106"/>
      <c r="D82" s="106"/>
      <c r="E82" s="106"/>
    </row>
    <row r="83" spans="3:5">
      <c r="C83" s="106"/>
      <c r="D83" s="106"/>
      <c r="E83" s="106"/>
    </row>
    <row r="84" spans="3:5">
      <c r="C84" s="106"/>
      <c r="D84" s="106"/>
      <c r="E84" s="106"/>
    </row>
    <row r="85" spans="3:5">
      <c r="C85" s="106"/>
      <c r="D85" s="106"/>
      <c r="E85" s="106"/>
    </row>
    <row r="86" spans="3:5">
      <c r="C86" s="106"/>
      <c r="D86" s="106"/>
      <c r="E86" s="106"/>
    </row>
    <row r="87" spans="3:5">
      <c r="C87" s="106"/>
      <c r="D87" s="106"/>
      <c r="E87" s="106"/>
    </row>
    <row r="88" spans="3:5">
      <c r="C88" s="106"/>
      <c r="D88" s="106"/>
      <c r="E88" s="106"/>
    </row>
    <row r="89" spans="3:5">
      <c r="C89" s="106"/>
      <c r="D89" s="106"/>
      <c r="E89" s="106"/>
    </row>
    <row r="90" spans="3:5">
      <c r="C90" s="106"/>
      <c r="D90" s="106"/>
      <c r="E90" s="106"/>
    </row>
    <row r="91" spans="3:5">
      <c r="C91" s="106"/>
      <c r="D91" s="106"/>
      <c r="E91" s="106"/>
    </row>
    <row r="92" spans="3:5">
      <c r="C92" s="106"/>
      <c r="D92" s="106"/>
      <c r="E92" s="106"/>
    </row>
    <row r="93" spans="3:5">
      <c r="C93" s="106"/>
      <c r="D93" s="106"/>
      <c r="E93" s="106"/>
    </row>
    <row r="94" spans="3:5">
      <c r="C94" s="106"/>
      <c r="D94" s="106"/>
      <c r="E94" s="106"/>
    </row>
    <row r="95" spans="3:5">
      <c r="C95" s="106"/>
      <c r="D95" s="106"/>
      <c r="E95" s="106"/>
    </row>
    <row r="96" spans="3:5">
      <c r="C96" s="106"/>
      <c r="D96" s="106"/>
      <c r="E96" s="106"/>
    </row>
    <row r="97" spans="3:5">
      <c r="C97" s="106"/>
      <c r="D97" s="106"/>
      <c r="E97" s="106"/>
    </row>
    <row r="98" spans="3:5">
      <c r="C98" s="106"/>
      <c r="D98" s="106"/>
      <c r="E98" s="106"/>
    </row>
    <row r="99" spans="3:5">
      <c r="C99" s="106"/>
      <c r="D99" s="106"/>
      <c r="E99" s="106"/>
    </row>
    <row r="100" spans="3:5">
      <c r="C100" s="106"/>
      <c r="D100" s="106"/>
      <c r="E100" s="106"/>
    </row>
    <row r="101" spans="3:5">
      <c r="C101" s="106"/>
      <c r="D101" s="106"/>
      <c r="E101" s="106"/>
    </row>
    <row r="102" spans="3:5">
      <c r="C102" s="106"/>
      <c r="D102" s="106"/>
      <c r="E102" s="106"/>
    </row>
    <row r="103" spans="3:5">
      <c r="C103" s="106"/>
      <c r="D103" s="106"/>
      <c r="E103" s="106"/>
    </row>
    <row r="104" spans="3:5">
      <c r="C104" s="106"/>
      <c r="D104" s="106"/>
      <c r="E104" s="106"/>
    </row>
    <row r="105" spans="3:5">
      <c r="C105" s="106"/>
      <c r="D105" s="106"/>
      <c r="E105" s="106"/>
    </row>
    <row r="106" spans="3:5">
      <c r="C106" s="106"/>
      <c r="D106" s="106"/>
      <c r="E106" s="106"/>
    </row>
    <row r="107" spans="3:5">
      <c r="C107" s="106"/>
      <c r="D107" s="106"/>
      <c r="E107" s="106"/>
    </row>
    <row r="108" spans="3:5">
      <c r="C108" s="106"/>
      <c r="D108" s="106"/>
      <c r="E108" s="106"/>
    </row>
    <row r="109" spans="3:5">
      <c r="C109" s="106"/>
      <c r="D109" s="106"/>
      <c r="E109" s="106"/>
    </row>
    <row r="110" spans="3:5">
      <c r="C110" s="106"/>
      <c r="D110" s="106"/>
      <c r="E110" s="106"/>
    </row>
    <row r="111" spans="3:5">
      <c r="C111" s="106"/>
      <c r="D111" s="106"/>
      <c r="E111" s="106"/>
    </row>
    <row r="112" spans="3:5">
      <c r="C112" s="106"/>
      <c r="D112" s="106"/>
      <c r="E112" s="106"/>
    </row>
    <row r="113" spans="3:5">
      <c r="C113" s="106"/>
      <c r="D113" s="106"/>
      <c r="E113" s="106"/>
    </row>
    <row r="114" spans="3:5">
      <c r="C114" s="106"/>
      <c r="D114" s="106"/>
      <c r="E114" s="106"/>
    </row>
    <row r="115" spans="3:5">
      <c r="C115" s="106"/>
      <c r="D115" s="106"/>
      <c r="E115" s="106"/>
    </row>
    <row r="116" spans="3:5">
      <c r="C116" s="106"/>
      <c r="D116" s="106"/>
      <c r="E116" s="106"/>
    </row>
    <row r="117" spans="3:5">
      <c r="C117" s="106"/>
      <c r="D117" s="106"/>
      <c r="E117" s="106"/>
    </row>
    <row r="118" spans="3:5">
      <c r="C118" s="106"/>
      <c r="D118" s="106"/>
      <c r="E118" s="106"/>
    </row>
    <row r="119" spans="3:5">
      <c r="C119" s="106"/>
      <c r="D119" s="106"/>
      <c r="E119" s="106"/>
    </row>
    <row r="120" spans="3:5">
      <c r="C120" s="106"/>
      <c r="D120" s="106"/>
      <c r="E120" s="106"/>
    </row>
    <row r="121" spans="3:5">
      <c r="C121" s="106"/>
      <c r="D121" s="106"/>
      <c r="E121" s="106"/>
    </row>
    <row r="122" spans="3:5">
      <c r="C122" s="106"/>
      <c r="D122" s="106"/>
      <c r="E122" s="106"/>
    </row>
    <row r="123" spans="3:5">
      <c r="C123" s="106"/>
      <c r="D123" s="106"/>
      <c r="E123" s="106"/>
    </row>
    <row r="124" spans="3:5">
      <c r="C124" s="106"/>
      <c r="D124" s="106"/>
      <c r="E124" s="106"/>
    </row>
    <row r="125" spans="3:5">
      <c r="C125" s="106"/>
      <c r="D125" s="106"/>
      <c r="E125" s="106"/>
    </row>
    <row r="126" spans="3:5">
      <c r="C126" s="106"/>
      <c r="D126" s="106"/>
      <c r="E126" s="106"/>
    </row>
    <row r="127" spans="3:5">
      <c r="C127" s="106"/>
      <c r="D127" s="106"/>
      <c r="E127" s="106"/>
    </row>
    <row r="128" spans="3:5">
      <c r="C128" s="106"/>
      <c r="D128" s="106"/>
      <c r="E128" s="106"/>
    </row>
    <row r="129" spans="3:5">
      <c r="C129" s="106"/>
      <c r="D129" s="106"/>
      <c r="E129" s="106"/>
    </row>
    <row r="130" spans="3:5">
      <c r="C130" s="106"/>
      <c r="D130" s="106"/>
      <c r="E130" s="106"/>
    </row>
    <row r="131" spans="3:5">
      <c r="C131" s="106"/>
      <c r="D131" s="106"/>
      <c r="E131" s="106"/>
    </row>
    <row r="132" spans="3:5">
      <c r="C132" s="106"/>
      <c r="D132" s="106"/>
      <c r="E132" s="106"/>
    </row>
    <row r="133" spans="3:5">
      <c r="C133" s="106"/>
      <c r="D133" s="106"/>
      <c r="E133" s="106"/>
    </row>
    <row r="134" spans="3:5">
      <c r="C134" s="106"/>
      <c r="D134" s="106"/>
      <c r="E134" s="106"/>
    </row>
    <row r="135" spans="3:5">
      <c r="C135" s="106"/>
      <c r="D135" s="106"/>
      <c r="E135" s="106"/>
    </row>
    <row r="136" spans="3:5">
      <c r="C136" s="106"/>
      <c r="D136" s="106"/>
      <c r="E136" s="106"/>
    </row>
    <row r="137" spans="3:5">
      <c r="C137" s="106"/>
      <c r="D137" s="106"/>
      <c r="E137" s="106"/>
    </row>
    <row r="138" spans="3:5">
      <c r="C138" s="106"/>
      <c r="D138" s="106"/>
      <c r="E138" s="106"/>
    </row>
    <row r="139" spans="3:5">
      <c r="C139" s="106"/>
      <c r="D139" s="106"/>
      <c r="E139" s="106"/>
    </row>
    <row r="140" spans="3:5">
      <c r="C140" s="106"/>
      <c r="D140" s="106"/>
      <c r="E140" s="106"/>
    </row>
    <row r="141" spans="3:5">
      <c r="C141" s="106"/>
      <c r="D141" s="106"/>
      <c r="E141" s="106"/>
    </row>
    <row r="142" spans="3:5">
      <c r="C142" s="106"/>
      <c r="D142" s="106"/>
      <c r="E142" s="106"/>
    </row>
    <row r="143" spans="3:5">
      <c r="C143" s="106"/>
      <c r="D143" s="106"/>
      <c r="E143" s="106"/>
    </row>
    <row r="144" spans="3:5">
      <c r="C144" s="106"/>
      <c r="D144" s="106"/>
      <c r="E144" s="106"/>
    </row>
    <row r="145" spans="3:5">
      <c r="C145" s="106"/>
      <c r="D145" s="106"/>
      <c r="E145" s="106"/>
    </row>
    <row r="146" spans="3:5">
      <c r="C146" s="106"/>
      <c r="D146" s="106"/>
      <c r="E146" s="106"/>
    </row>
    <row r="147" spans="3:5">
      <c r="C147" s="106"/>
      <c r="D147" s="106"/>
      <c r="E147" s="106"/>
    </row>
    <row r="148" spans="3:5">
      <c r="C148" s="106"/>
      <c r="D148" s="106"/>
      <c r="E148" s="106"/>
    </row>
    <row r="149" spans="3:5">
      <c r="C149" s="106"/>
      <c r="D149" s="106"/>
      <c r="E149" s="106"/>
    </row>
    <row r="150" spans="3:5">
      <c r="C150" s="106"/>
      <c r="D150" s="106"/>
      <c r="E150" s="106"/>
    </row>
    <row r="151" spans="3:5">
      <c r="C151" s="106"/>
      <c r="D151" s="106"/>
      <c r="E151" s="106"/>
    </row>
    <row r="152" spans="3:5">
      <c r="C152" s="106"/>
      <c r="D152" s="106"/>
      <c r="E152" s="106"/>
    </row>
    <row r="153" spans="3:5">
      <c r="C153" s="106"/>
      <c r="D153" s="106"/>
      <c r="E153" s="106"/>
    </row>
    <row r="154" spans="3:5">
      <c r="C154" s="106"/>
      <c r="D154" s="106"/>
      <c r="E154" s="106"/>
    </row>
    <row r="155" spans="3:5">
      <c r="C155" s="106"/>
      <c r="D155" s="106"/>
      <c r="E155" s="106"/>
    </row>
    <row r="156" spans="3:5">
      <c r="C156" s="106"/>
      <c r="D156" s="106"/>
      <c r="E156" s="106"/>
    </row>
    <row r="157" spans="3:5">
      <c r="C157" s="106"/>
      <c r="D157" s="106"/>
      <c r="E157" s="106"/>
    </row>
    <row r="158" spans="3:5">
      <c r="C158" s="106"/>
      <c r="D158" s="106"/>
      <c r="E158" s="106"/>
    </row>
    <row r="159" spans="3:5">
      <c r="C159" s="106"/>
      <c r="D159" s="106"/>
      <c r="E159" s="106"/>
    </row>
    <row r="160" spans="3:5">
      <c r="C160" s="106"/>
      <c r="D160" s="106"/>
      <c r="E160" s="106"/>
    </row>
    <row r="161" spans="3:5">
      <c r="C161" s="106"/>
      <c r="D161" s="106"/>
      <c r="E161" s="106"/>
    </row>
    <row r="162" spans="3:5">
      <c r="C162" s="106"/>
      <c r="D162" s="106"/>
      <c r="E162" s="106"/>
    </row>
    <row r="163" spans="3:5">
      <c r="C163" s="106"/>
      <c r="D163" s="106"/>
      <c r="E163" s="106"/>
    </row>
    <row r="164" spans="3:5">
      <c r="C164" s="106"/>
      <c r="D164" s="106"/>
      <c r="E164" s="106"/>
    </row>
    <row r="165" spans="3:5">
      <c r="C165" s="106"/>
      <c r="D165" s="106"/>
      <c r="E165" s="106"/>
    </row>
    <row r="166" spans="3:5">
      <c r="C166" s="106"/>
      <c r="D166" s="106"/>
      <c r="E166" s="106"/>
    </row>
    <row r="167" spans="3:5">
      <c r="C167" s="106"/>
      <c r="D167" s="106"/>
      <c r="E167" s="106"/>
    </row>
    <row r="168" spans="3:5">
      <c r="C168" s="106"/>
      <c r="D168" s="106"/>
      <c r="E168" s="106"/>
    </row>
    <row r="169" spans="3:5">
      <c r="C169" s="106"/>
      <c r="D169" s="106"/>
      <c r="E169" s="106"/>
    </row>
    <row r="170" spans="3:5">
      <c r="C170" s="106"/>
      <c r="D170" s="106"/>
      <c r="E170" s="106"/>
    </row>
    <row r="171" spans="3:5">
      <c r="C171" s="106"/>
      <c r="D171" s="106"/>
      <c r="E171" s="106"/>
    </row>
    <row r="172" spans="3:5">
      <c r="C172" s="106"/>
      <c r="D172" s="106"/>
      <c r="E172" s="106"/>
    </row>
    <row r="173" spans="3:5">
      <c r="C173" s="106"/>
      <c r="D173" s="106"/>
      <c r="E173" s="106"/>
    </row>
    <row r="174" spans="3:5">
      <c r="C174" s="106"/>
      <c r="D174" s="106"/>
      <c r="E174" s="106"/>
    </row>
    <row r="175" spans="3:5">
      <c r="C175" s="106"/>
      <c r="D175" s="106"/>
      <c r="E175" s="106"/>
    </row>
    <row r="176" spans="3:5">
      <c r="C176" s="106"/>
      <c r="D176" s="106"/>
      <c r="E176" s="106"/>
    </row>
    <row r="177" spans="3:5">
      <c r="C177" s="106"/>
      <c r="D177" s="106"/>
      <c r="E177" s="106"/>
    </row>
    <row r="178" spans="3:5">
      <c r="C178" s="106"/>
      <c r="D178" s="106"/>
      <c r="E178" s="106"/>
    </row>
    <row r="179" spans="3:5">
      <c r="C179" s="106"/>
      <c r="D179" s="106"/>
      <c r="E179" s="106"/>
    </row>
    <row r="180" spans="3:5">
      <c r="C180" s="106"/>
      <c r="D180" s="106"/>
      <c r="E180" s="106"/>
    </row>
    <row r="181" spans="3:5">
      <c r="C181" s="106"/>
      <c r="D181" s="106"/>
      <c r="E181" s="106"/>
    </row>
    <row r="182" spans="3:5">
      <c r="C182" s="106"/>
      <c r="D182" s="106"/>
      <c r="E182" s="106"/>
    </row>
    <row r="183" spans="3:5">
      <c r="C183" s="106"/>
      <c r="D183" s="106"/>
      <c r="E183" s="106"/>
    </row>
    <row r="184" spans="3:5">
      <c r="C184" s="106"/>
      <c r="D184" s="106"/>
      <c r="E184" s="106"/>
    </row>
    <row r="185" spans="3:5">
      <c r="C185" s="106"/>
      <c r="D185" s="106"/>
      <c r="E185" s="106"/>
    </row>
    <row r="186" spans="3:5">
      <c r="C186" s="106"/>
      <c r="D186" s="106"/>
      <c r="E186" s="106"/>
    </row>
    <row r="187" spans="3:5">
      <c r="C187" s="106"/>
      <c r="D187" s="106"/>
      <c r="E187" s="106"/>
    </row>
    <row r="188" spans="3:5">
      <c r="C188" s="106"/>
      <c r="D188" s="106"/>
      <c r="E188" s="106"/>
    </row>
    <row r="189" spans="3:5">
      <c r="C189" s="106"/>
      <c r="D189" s="106"/>
      <c r="E189" s="106"/>
    </row>
    <row r="190" spans="3:5">
      <c r="C190" s="106"/>
      <c r="D190" s="106"/>
      <c r="E190" s="106"/>
    </row>
    <row r="191" spans="3:5">
      <c r="C191" s="106"/>
      <c r="D191" s="106"/>
      <c r="E191" s="106"/>
    </row>
    <row r="192" spans="3:5">
      <c r="C192" s="106"/>
      <c r="D192" s="106"/>
      <c r="E192" s="106"/>
    </row>
    <row r="193" spans="3:5">
      <c r="C193" s="106"/>
      <c r="D193" s="106"/>
      <c r="E193" s="106"/>
    </row>
    <row r="194" spans="3:5">
      <c r="C194" s="106"/>
      <c r="D194" s="106"/>
      <c r="E194" s="106"/>
    </row>
    <row r="195" spans="3:5">
      <c r="C195" s="106"/>
      <c r="D195" s="106"/>
      <c r="E195" s="106"/>
    </row>
    <row r="196" spans="3:5">
      <c r="C196" s="106"/>
      <c r="D196" s="106"/>
      <c r="E196" s="106"/>
    </row>
    <row r="197" spans="3:5">
      <c r="C197" s="106"/>
      <c r="D197" s="106"/>
      <c r="E197" s="106"/>
    </row>
    <row r="198" spans="3:5">
      <c r="C198" s="106"/>
      <c r="D198" s="106"/>
      <c r="E198" s="106"/>
    </row>
    <row r="199" spans="3:5">
      <c r="C199" s="106"/>
      <c r="D199" s="106"/>
      <c r="E199" s="106"/>
    </row>
    <row r="200" spans="3:5">
      <c r="C200" s="106"/>
      <c r="D200" s="106"/>
      <c r="E200" s="106"/>
    </row>
    <row r="201" spans="3:5">
      <c r="C201" s="106"/>
      <c r="D201" s="106"/>
      <c r="E201" s="106"/>
    </row>
    <row r="202" spans="3:5">
      <c r="C202" s="106"/>
      <c r="D202" s="106"/>
      <c r="E202" s="106"/>
    </row>
    <row r="203" spans="3:5">
      <c r="C203" s="106"/>
      <c r="D203" s="106"/>
      <c r="E203" s="106"/>
    </row>
    <row r="204" spans="3:5">
      <c r="C204" s="106"/>
      <c r="D204" s="106"/>
      <c r="E204" s="106"/>
    </row>
    <row r="205" spans="3:5">
      <c r="C205" s="106"/>
      <c r="D205" s="106"/>
      <c r="E205" s="106"/>
    </row>
    <row r="206" spans="3:5">
      <c r="C206" s="106"/>
      <c r="D206" s="106"/>
      <c r="E206" s="106"/>
    </row>
    <row r="207" spans="3:5">
      <c r="C207" s="106"/>
      <c r="D207" s="106"/>
      <c r="E207" s="106"/>
    </row>
    <row r="208" spans="3:5">
      <c r="C208" s="106"/>
      <c r="D208" s="106"/>
      <c r="E208" s="106"/>
    </row>
    <row r="209" spans="3:5">
      <c r="C209" s="106"/>
      <c r="D209" s="106"/>
      <c r="E209" s="106"/>
    </row>
    <row r="210" spans="3:5">
      <c r="C210" s="106"/>
      <c r="D210" s="106"/>
      <c r="E210" s="106"/>
    </row>
    <row r="211" spans="3:5">
      <c r="C211" s="106"/>
      <c r="D211" s="106"/>
      <c r="E211" s="106"/>
    </row>
    <row r="212" spans="3:5">
      <c r="C212" s="106"/>
      <c r="D212" s="106"/>
      <c r="E212" s="106"/>
    </row>
    <row r="213" spans="3:5">
      <c r="C213" s="106"/>
      <c r="D213" s="106"/>
      <c r="E213" s="106"/>
    </row>
    <row r="214" spans="3:5">
      <c r="C214" s="106"/>
      <c r="D214" s="106"/>
      <c r="E214" s="106"/>
    </row>
    <row r="215" spans="3:5">
      <c r="C215" s="106"/>
      <c r="D215" s="106"/>
      <c r="E215" s="106"/>
    </row>
    <row r="216" spans="3:5">
      <c r="C216" s="106"/>
      <c r="D216" s="106"/>
      <c r="E216" s="106"/>
    </row>
    <row r="217" spans="3:5">
      <c r="C217" s="106"/>
      <c r="D217" s="106"/>
      <c r="E217" s="106"/>
    </row>
    <row r="218" spans="3:5">
      <c r="C218" s="106"/>
      <c r="D218" s="106"/>
      <c r="E218" s="106"/>
    </row>
    <row r="219" spans="3:5">
      <c r="C219" s="106"/>
      <c r="D219" s="106"/>
      <c r="E219" s="106"/>
    </row>
    <row r="220" spans="3:5">
      <c r="C220" s="106"/>
      <c r="D220" s="106"/>
      <c r="E220" s="106"/>
    </row>
    <row r="221" spans="3:5">
      <c r="C221" s="106"/>
      <c r="D221" s="106"/>
      <c r="E221" s="106"/>
    </row>
    <row r="222" spans="3:5">
      <c r="C222" s="106"/>
      <c r="D222" s="106"/>
      <c r="E222" s="106"/>
    </row>
    <row r="223" spans="3:5">
      <c r="C223" s="106"/>
      <c r="D223" s="106"/>
      <c r="E223" s="106"/>
    </row>
    <row r="224" spans="3:5">
      <c r="C224" s="106"/>
      <c r="D224" s="106"/>
      <c r="E224" s="106"/>
    </row>
    <row r="225" spans="3:5">
      <c r="C225" s="106"/>
      <c r="D225" s="106"/>
      <c r="E225" s="106"/>
    </row>
    <row r="226" spans="3:5">
      <c r="C226" s="106"/>
      <c r="D226" s="106"/>
      <c r="E226" s="106"/>
    </row>
    <row r="227" spans="3:5">
      <c r="C227" s="106"/>
      <c r="D227" s="106"/>
      <c r="E227" s="106"/>
    </row>
    <row r="228" spans="3:5">
      <c r="C228" s="106"/>
      <c r="D228" s="106"/>
      <c r="E228" s="106"/>
    </row>
    <row r="229" spans="3:5">
      <c r="C229" s="106"/>
      <c r="D229" s="106"/>
      <c r="E229" s="106"/>
    </row>
    <row r="230" spans="3:5">
      <c r="C230" s="106"/>
      <c r="D230" s="106"/>
      <c r="E230" s="106"/>
    </row>
    <row r="231" spans="3:5">
      <c r="C231" s="106"/>
      <c r="D231" s="106"/>
      <c r="E231" s="106"/>
    </row>
    <row r="232" spans="3:5">
      <c r="C232" s="106"/>
      <c r="D232" s="106"/>
      <c r="E232" s="106"/>
    </row>
    <row r="233" spans="3:5">
      <c r="C233" s="106"/>
      <c r="D233" s="106"/>
      <c r="E233" s="106"/>
    </row>
    <row r="234" spans="3:5">
      <c r="C234" s="106"/>
      <c r="D234" s="106"/>
      <c r="E234" s="106"/>
    </row>
    <row r="235" spans="3:5">
      <c r="C235" s="106"/>
      <c r="D235" s="106"/>
      <c r="E235" s="106"/>
    </row>
    <row r="236" spans="3:5">
      <c r="C236" s="106"/>
      <c r="D236" s="106"/>
      <c r="E236" s="106"/>
    </row>
    <row r="237" spans="3:5">
      <c r="C237" s="106"/>
      <c r="D237" s="106"/>
      <c r="E237" s="106"/>
    </row>
    <row r="238" spans="3:5">
      <c r="C238" s="106"/>
      <c r="D238" s="106"/>
      <c r="E238" s="106"/>
    </row>
    <row r="239" spans="3:5">
      <c r="C239" s="106"/>
      <c r="D239" s="106"/>
      <c r="E239" s="106"/>
    </row>
    <row r="240" spans="3:5">
      <c r="C240" s="106"/>
      <c r="D240" s="106"/>
      <c r="E240" s="106"/>
    </row>
    <row r="241" spans="3:5">
      <c r="C241" s="106"/>
      <c r="D241" s="106"/>
      <c r="E241" s="106"/>
    </row>
    <row r="242" spans="3:5">
      <c r="C242" s="106"/>
      <c r="D242" s="106"/>
      <c r="E242" s="106"/>
    </row>
    <row r="243" spans="3:5">
      <c r="C243" s="106"/>
      <c r="D243" s="106"/>
      <c r="E243" s="106"/>
    </row>
    <row r="244" spans="3:5">
      <c r="C244" s="106"/>
      <c r="D244" s="106"/>
      <c r="E244" s="106"/>
    </row>
    <row r="245" spans="3:5">
      <c r="C245" s="106"/>
      <c r="D245" s="106"/>
      <c r="E245" s="106"/>
    </row>
    <row r="246" spans="3:5">
      <c r="C246" s="106"/>
      <c r="D246" s="106"/>
      <c r="E246" s="106"/>
    </row>
    <row r="247" spans="3:5">
      <c r="C247" s="106"/>
      <c r="D247" s="106"/>
      <c r="E247" s="106"/>
    </row>
    <row r="248" spans="3:5">
      <c r="C248" s="106"/>
      <c r="D248" s="106"/>
      <c r="E248" s="106"/>
    </row>
    <row r="249" spans="3:5">
      <c r="C249" s="106"/>
      <c r="D249" s="106"/>
      <c r="E249" s="106"/>
    </row>
    <row r="250" spans="3:5">
      <c r="C250" s="106"/>
      <c r="D250" s="106"/>
      <c r="E250" s="106"/>
    </row>
    <row r="251" spans="3:5">
      <c r="C251" s="106"/>
      <c r="D251" s="106"/>
      <c r="E251" s="106"/>
    </row>
    <row r="252" spans="3:5">
      <c r="C252" s="106"/>
      <c r="D252" s="106"/>
      <c r="E252" s="106"/>
    </row>
    <row r="253" spans="3:5">
      <c r="C253" s="106"/>
      <c r="D253" s="106"/>
      <c r="E253" s="106"/>
    </row>
    <row r="254" spans="3:5">
      <c r="C254" s="106"/>
      <c r="D254" s="106"/>
      <c r="E254" s="106"/>
    </row>
    <row r="255" spans="3:5">
      <c r="C255" s="106"/>
      <c r="D255" s="106"/>
      <c r="E255" s="106"/>
    </row>
    <row r="256" spans="3:5">
      <c r="C256" s="106"/>
      <c r="D256" s="106"/>
      <c r="E256" s="106"/>
    </row>
    <row r="257" spans="3:5">
      <c r="C257" s="106"/>
      <c r="D257" s="106"/>
      <c r="E257" s="106"/>
    </row>
    <row r="258" spans="3:5">
      <c r="C258" s="106"/>
      <c r="D258" s="106"/>
      <c r="E258" s="106"/>
    </row>
    <row r="259" spans="3:5">
      <c r="C259" s="106"/>
      <c r="D259" s="106"/>
      <c r="E259" s="106"/>
    </row>
    <row r="260" spans="3:5">
      <c r="C260" s="106"/>
      <c r="D260" s="106"/>
      <c r="E260" s="106"/>
    </row>
    <row r="261" spans="3:5">
      <c r="C261" s="106"/>
      <c r="D261" s="106"/>
      <c r="E261" s="106"/>
    </row>
    <row r="262" spans="3:5">
      <c r="C262" s="106"/>
      <c r="D262" s="106"/>
      <c r="E262" s="106"/>
    </row>
    <row r="263" spans="3:5">
      <c r="C263" s="106"/>
      <c r="D263" s="106"/>
      <c r="E263" s="106"/>
    </row>
    <row r="264" spans="3:5">
      <c r="C264" s="106"/>
      <c r="D264" s="106"/>
      <c r="E264" s="106"/>
    </row>
    <row r="265" spans="3:5">
      <c r="C265" s="106"/>
      <c r="D265" s="106"/>
      <c r="E265" s="106"/>
    </row>
    <row r="266" spans="3:5">
      <c r="C266" s="106"/>
      <c r="D266" s="106"/>
      <c r="E266" s="106"/>
    </row>
    <row r="267" spans="3:5">
      <c r="C267" s="106"/>
      <c r="D267" s="106"/>
      <c r="E267" s="106"/>
    </row>
    <row r="268" spans="3:5">
      <c r="C268" s="106"/>
      <c r="D268" s="106"/>
      <c r="E268" s="106"/>
    </row>
    <row r="269" spans="3:5">
      <c r="C269" s="106"/>
      <c r="D269" s="106"/>
      <c r="E269" s="106"/>
    </row>
    <row r="270" spans="3:5">
      <c r="C270" s="106"/>
      <c r="D270" s="106"/>
      <c r="E270" s="106"/>
    </row>
    <row r="271" spans="3:5">
      <c r="C271" s="106"/>
      <c r="D271" s="106"/>
      <c r="E271" s="106"/>
    </row>
    <row r="272" spans="3:5">
      <c r="C272" s="106"/>
      <c r="D272" s="106"/>
      <c r="E272" s="106"/>
    </row>
    <row r="273" spans="3:5">
      <c r="C273" s="106"/>
      <c r="D273" s="106"/>
      <c r="E273" s="106"/>
    </row>
    <row r="274" spans="3:5">
      <c r="C274" s="106"/>
      <c r="D274" s="106"/>
      <c r="E274" s="106"/>
    </row>
    <row r="275" spans="3:5">
      <c r="C275" s="106"/>
      <c r="D275" s="106"/>
      <c r="E275" s="106"/>
    </row>
    <row r="276" spans="3:5">
      <c r="C276" s="106"/>
      <c r="D276" s="106"/>
      <c r="E276" s="106"/>
    </row>
    <row r="277" spans="3:5">
      <c r="C277" s="106"/>
      <c r="D277" s="106"/>
      <c r="E277" s="106"/>
    </row>
    <row r="278" spans="3:5">
      <c r="C278" s="106"/>
      <c r="D278" s="106"/>
      <c r="E278" s="106"/>
    </row>
    <row r="279" spans="3:5">
      <c r="C279" s="106"/>
      <c r="D279" s="106"/>
      <c r="E279" s="106"/>
    </row>
    <row r="280" spans="3:5">
      <c r="C280" s="106"/>
      <c r="D280" s="106"/>
      <c r="E280" s="106"/>
    </row>
    <row r="281" spans="3:5">
      <c r="C281" s="106"/>
      <c r="D281" s="106"/>
      <c r="E281" s="106"/>
    </row>
    <row r="282" spans="3:5">
      <c r="C282" s="106"/>
      <c r="D282" s="106"/>
      <c r="E282" s="106"/>
    </row>
    <row r="283" spans="3:5">
      <c r="C283" s="106"/>
      <c r="D283" s="106"/>
      <c r="E283" s="106"/>
    </row>
    <row r="284" spans="3:5">
      <c r="C284" s="106"/>
      <c r="D284" s="106"/>
      <c r="E284" s="106"/>
    </row>
    <row r="285" spans="3:5">
      <c r="C285" s="106"/>
      <c r="D285" s="106"/>
      <c r="E285" s="106"/>
    </row>
    <row r="286" spans="3:5">
      <c r="C286" s="106"/>
      <c r="D286" s="106"/>
      <c r="E286" s="106"/>
    </row>
    <row r="287" spans="3:5">
      <c r="C287" s="106"/>
      <c r="D287" s="106"/>
      <c r="E287" s="106"/>
    </row>
    <row r="288" spans="3:5">
      <c r="C288" s="106"/>
      <c r="D288" s="106"/>
      <c r="E288" s="106"/>
    </row>
    <row r="289" spans="3:5">
      <c r="C289" s="106"/>
      <c r="D289" s="106"/>
      <c r="E289" s="106"/>
    </row>
    <row r="290" spans="3:5">
      <c r="C290" s="106"/>
      <c r="D290" s="106"/>
      <c r="E290" s="106"/>
    </row>
    <row r="291" spans="3:5">
      <c r="C291" s="106"/>
      <c r="D291" s="106"/>
      <c r="E291" s="106"/>
    </row>
    <row r="292" spans="3:5">
      <c r="C292" s="106"/>
      <c r="D292" s="106"/>
      <c r="E292" s="106"/>
    </row>
    <row r="293" spans="3:5">
      <c r="C293" s="106"/>
      <c r="D293" s="106"/>
      <c r="E293" s="106"/>
    </row>
    <row r="294" spans="3:5">
      <c r="C294" s="106"/>
      <c r="D294" s="106"/>
      <c r="E294" s="106"/>
    </row>
    <row r="295" spans="3:5">
      <c r="C295" s="106"/>
      <c r="D295" s="106"/>
      <c r="E295" s="106"/>
    </row>
    <row r="296" spans="3:5">
      <c r="C296" s="106"/>
      <c r="D296" s="106"/>
      <c r="E296" s="106"/>
    </row>
    <row r="297" spans="3:5">
      <c r="C297" s="106"/>
      <c r="D297" s="106"/>
      <c r="E297" s="106"/>
    </row>
    <row r="298" spans="3:5">
      <c r="C298" s="106"/>
      <c r="D298" s="106"/>
      <c r="E298" s="106"/>
    </row>
    <row r="299" spans="3:5">
      <c r="C299" s="106"/>
      <c r="D299" s="106"/>
      <c r="E299" s="106"/>
    </row>
    <row r="300" spans="3:5">
      <c r="C300" s="106"/>
      <c r="D300" s="106"/>
      <c r="E300" s="106"/>
    </row>
    <row r="301" spans="3:5">
      <c r="C301" s="106"/>
      <c r="D301" s="106"/>
      <c r="E301" s="106"/>
    </row>
    <row r="302" spans="3:5">
      <c r="C302" s="106"/>
      <c r="D302" s="106"/>
      <c r="E302" s="106"/>
    </row>
    <row r="303" spans="3:5">
      <c r="C303" s="106"/>
      <c r="D303" s="106"/>
      <c r="E303" s="106"/>
    </row>
    <row r="304" spans="3:5">
      <c r="C304" s="106"/>
      <c r="D304" s="106"/>
      <c r="E304" s="106"/>
    </row>
    <row r="305" spans="3:5">
      <c r="C305" s="106"/>
      <c r="D305" s="106"/>
      <c r="E305" s="106"/>
    </row>
    <row r="306" spans="3:5">
      <c r="C306" s="106"/>
      <c r="D306" s="106"/>
      <c r="E306" s="106"/>
    </row>
    <row r="307" spans="3:5">
      <c r="C307" s="106"/>
      <c r="D307" s="106"/>
      <c r="E307" s="106"/>
    </row>
    <row r="308" spans="3:5">
      <c r="C308" s="106"/>
      <c r="D308" s="106"/>
      <c r="E308" s="106"/>
    </row>
    <row r="309" spans="3:5">
      <c r="C309" s="106"/>
      <c r="D309" s="106"/>
      <c r="E309" s="106"/>
    </row>
    <row r="310" spans="3:5">
      <c r="C310" s="106"/>
      <c r="D310" s="106"/>
      <c r="E310" s="106"/>
    </row>
    <row r="311" spans="3:5">
      <c r="C311" s="106"/>
      <c r="D311" s="106"/>
      <c r="E311" s="106"/>
    </row>
    <row r="312" spans="3:5">
      <c r="C312" s="106"/>
      <c r="D312" s="106"/>
      <c r="E312" s="106"/>
    </row>
    <row r="313" spans="3:5">
      <c r="C313" s="106"/>
      <c r="D313" s="106"/>
      <c r="E313" s="106"/>
    </row>
    <row r="314" spans="3:5">
      <c r="C314" s="106"/>
      <c r="D314" s="106"/>
      <c r="E314" s="106"/>
    </row>
    <row r="315" spans="3:5">
      <c r="C315" s="106"/>
      <c r="D315" s="106"/>
      <c r="E315" s="106"/>
    </row>
    <row r="316" spans="3:5">
      <c r="C316" s="106"/>
      <c r="D316" s="106"/>
      <c r="E316" s="106"/>
    </row>
    <row r="317" spans="3:5">
      <c r="C317" s="106"/>
      <c r="D317" s="106"/>
      <c r="E317" s="106"/>
    </row>
    <row r="318" spans="3:5">
      <c r="C318" s="106"/>
      <c r="D318" s="106"/>
      <c r="E318" s="106"/>
    </row>
    <row r="319" spans="3:5">
      <c r="C319" s="106"/>
      <c r="D319" s="106"/>
      <c r="E319" s="106"/>
    </row>
    <row r="320" spans="3:5">
      <c r="C320" s="106"/>
      <c r="D320" s="106"/>
      <c r="E320" s="106"/>
    </row>
    <row r="321" spans="3:5">
      <c r="C321" s="106"/>
      <c r="D321" s="106"/>
      <c r="E321" s="106"/>
    </row>
    <row r="322" spans="3:5">
      <c r="C322" s="106"/>
      <c r="D322" s="106"/>
      <c r="E322" s="106"/>
    </row>
    <row r="323" spans="3:5">
      <c r="C323" s="106"/>
      <c r="D323" s="106"/>
      <c r="E323" s="106"/>
    </row>
    <row r="324" spans="3:5">
      <c r="C324" s="106"/>
      <c r="D324" s="106"/>
      <c r="E324" s="106"/>
    </row>
    <row r="325" spans="3:5">
      <c r="C325" s="106"/>
      <c r="D325" s="106"/>
      <c r="E325" s="106"/>
    </row>
    <row r="326" spans="3:5">
      <c r="C326" s="106"/>
      <c r="D326" s="106"/>
      <c r="E326" s="106"/>
    </row>
    <row r="327" spans="3:5">
      <c r="C327" s="106"/>
      <c r="D327" s="106"/>
      <c r="E327" s="106"/>
    </row>
    <row r="328" spans="3:5">
      <c r="C328" s="106"/>
      <c r="D328" s="106"/>
      <c r="E328" s="106"/>
    </row>
    <row r="329" spans="3:5">
      <c r="C329" s="106"/>
      <c r="D329" s="106"/>
      <c r="E329" s="106"/>
    </row>
    <row r="330" spans="3:5">
      <c r="C330" s="106"/>
      <c r="D330" s="106"/>
      <c r="E330" s="106"/>
    </row>
    <row r="331" spans="3:5">
      <c r="C331" s="106"/>
      <c r="D331" s="106"/>
      <c r="E331" s="106"/>
    </row>
    <row r="332" spans="3:5">
      <c r="C332" s="106"/>
      <c r="D332" s="106"/>
      <c r="E332" s="106"/>
    </row>
    <row r="333" spans="3:5">
      <c r="C333" s="106"/>
      <c r="D333" s="106"/>
      <c r="E333" s="106"/>
    </row>
    <row r="334" spans="3:5">
      <c r="C334" s="106"/>
      <c r="D334" s="106"/>
      <c r="E334" s="106"/>
    </row>
    <row r="335" spans="3:5">
      <c r="C335" s="106"/>
      <c r="D335" s="106"/>
      <c r="E335" s="106"/>
    </row>
    <row r="336" spans="3:5">
      <c r="C336" s="106"/>
      <c r="D336" s="106"/>
      <c r="E336" s="106"/>
    </row>
    <row r="337" spans="3:5">
      <c r="C337" s="106"/>
      <c r="D337" s="106"/>
      <c r="E337" s="106"/>
    </row>
    <row r="338" spans="3:5">
      <c r="C338" s="106"/>
      <c r="D338" s="106"/>
      <c r="E338" s="106"/>
    </row>
    <row r="339" spans="3:5">
      <c r="C339" s="106"/>
      <c r="D339" s="106"/>
      <c r="E339" s="106"/>
    </row>
    <row r="340" spans="3:5">
      <c r="C340" s="106"/>
      <c r="D340" s="106"/>
      <c r="E340" s="106"/>
    </row>
    <row r="341" spans="3:5">
      <c r="C341" s="106"/>
      <c r="D341" s="106"/>
      <c r="E341" s="106"/>
    </row>
    <row r="342" spans="3:5">
      <c r="C342" s="106"/>
      <c r="D342" s="106"/>
      <c r="E342" s="106"/>
    </row>
    <row r="343" spans="3:5">
      <c r="C343" s="106"/>
      <c r="D343" s="106"/>
      <c r="E343" s="106"/>
    </row>
    <row r="344" spans="3:5">
      <c r="C344" s="106"/>
      <c r="D344" s="106"/>
      <c r="E344" s="106"/>
    </row>
    <row r="345" spans="3:5">
      <c r="C345" s="106"/>
      <c r="D345" s="106"/>
      <c r="E345" s="106"/>
    </row>
    <row r="346" spans="3:5">
      <c r="C346" s="106"/>
      <c r="D346" s="106"/>
      <c r="E346" s="106"/>
    </row>
    <row r="347" spans="3:5">
      <c r="C347" s="106"/>
      <c r="D347" s="106"/>
      <c r="E347" s="106"/>
    </row>
    <row r="348" spans="3:5">
      <c r="C348" s="106"/>
      <c r="D348" s="106"/>
      <c r="E348" s="106"/>
    </row>
    <row r="349" spans="3:5">
      <c r="C349" s="106"/>
      <c r="D349" s="106"/>
      <c r="E349" s="106"/>
    </row>
    <row r="350" spans="3:5">
      <c r="C350" s="106"/>
      <c r="D350" s="106"/>
      <c r="E350" s="106"/>
    </row>
    <row r="351" spans="3:5">
      <c r="C351" s="106"/>
      <c r="D351" s="106"/>
      <c r="E351" s="106"/>
    </row>
    <row r="352" spans="3:5">
      <c r="C352" s="106"/>
      <c r="D352" s="106"/>
      <c r="E352" s="106"/>
    </row>
    <row r="353" spans="3:5">
      <c r="C353" s="106"/>
      <c r="D353" s="106"/>
      <c r="E353" s="106"/>
    </row>
    <row r="354" spans="3:5">
      <c r="C354" s="106"/>
      <c r="D354" s="106"/>
      <c r="E354" s="106"/>
    </row>
    <row r="355" spans="3:5">
      <c r="C355" s="106"/>
      <c r="D355" s="106"/>
      <c r="E355" s="106"/>
    </row>
    <row r="356" spans="3:5">
      <c r="C356" s="106"/>
      <c r="D356" s="106"/>
      <c r="E356" s="106"/>
    </row>
    <row r="357" spans="3:5">
      <c r="C357" s="106"/>
      <c r="D357" s="106"/>
      <c r="E357" s="106"/>
    </row>
    <row r="358" spans="3:5">
      <c r="C358" s="106"/>
      <c r="D358" s="106"/>
      <c r="E358" s="106"/>
    </row>
    <row r="359" spans="3:5">
      <c r="C359" s="106"/>
      <c r="D359" s="106"/>
      <c r="E359" s="106"/>
    </row>
    <row r="360" spans="3:5">
      <c r="C360" s="106"/>
      <c r="D360" s="106"/>
      <c r="E360" s="106"/>
    </row>
    <row r="361" spans="3:5">
      <c r="C361" s="106"/>
      <c r="D361" s="106"/>
      <c r="E361" s="106"/>
    </row>
    <row r="362" spans="3:5">
      <c r="C362" s="106"/>
      <c r="D362" s="106"/>
      <c r="E362" s="106"/>
    </row>
    <row r="363" spans="3:5">
      <c r="C363" s="106"/>
      <c r="D363" s="106"/>
      <c r="E363" s="106"/>
    </row>
    <row r="364" spans="3:5">
      <c r="C364" s="106"/>
      <c r="D364" s="106"/>
      <c r="E364" s="106"/>
    </row>
    <row r="365" spans="3:5">
      <c r="C365" s="106"/>
      <c r="D365" s="106"/>
      <c r="E365" s="106"/>
    </row>
    <row r="366" spans="3:5">
      <c r="C366" s="106"/>
      <c r="D366" s="106"/>
      <c r="E366" s="106"/>
    </row>
    <row r="367" spans="3:5">
      <c r="C367" s="106"/>
      <c r="D367" s="106"/>
      <c r="E367" s="106"/>
    </row>
    <row r="368" spans="3:5">
      <c r="C368" s="106"/>
      <c r="D368" s="106"/>
      <c r="E368" s="106"/>
    </row>
    <row r="369" spans="3:5">
      <c r="C369" s="106"/>
      <c r="D369" s="106"/>
      <c r="E369" s="106"/>
    </row>
    <row r="370" spans="3:5">
      <c r="C370" s="106"/>
      <c r="D370" s="106"/>
      <c r="E370" s="106"/>
    </row>
    <row r="371" spans="3:5">
      <c r="C371" s="106"/>
      <c r="D371" s="106"/>
      <c r="E371" s="106"/>
    </row>
    <row r="372" spans="3:5">
      <c r="C372" s="106"/>
      <c r="D372" s="106"/>
      <c r="E372" s="106"/>
    </row>
    <row r="373" spans="3:5">
      <c r="C373" s="106"/>
      <c r="D373" s="106"/>
      <c r="E373" s="106"/>
    </row>
    <row r="374" spans="3:5">
      <c r="C374" s="106"/>
      <c r="D374" s="106"/>
      <c r="E374" s="106"/>
    </row>
    <row r="375" spans="3:5">
      <c r="C375" s="106"/>
      <c r="D375" s="106"/>
      <c r="E375" s="106"/>
    </row>
    <row r="376" spans="3:5">
      <c r="C376" s="106"/>
      <c r="D376" s="106"/>
      <c r="E376" s="106"/>
    </row>
    <row r="377" spans="3:5">
      <c r="C377" s="106"/>
      <c r="D377" s="106"/>
      <c r="E377" s="106"/>
    </row>
    <row r="378" spans="3:5">
      <c r="C378" s="106"/>
      <c r="D378" s="106"/>
      <c r="E378" s="106"/>
    </row>
    <row r="379" spans="3:5">
      <c r="C379" s="106"/>
      <c r="D379" s="106"/>
      <c r="E379" s="106"/>
    </row>
    <row r="380" spans="3:5">
      <c r="C380" s="106"/>
      <c r="D380" s="106"/>
      <c r="E380" s="106"/>
    </row>
    <row r="381" spans="3:5">
      <c r="C381" s="106"/>
      <c r="D381" s="106"/>
      <c r="E381" s="106"/>
    </row>
    <row r="382" spans="3:5">
      <c r="C382" s="106"/>
      <c r="D382" s="106"/>
      <c r="E382" s="106"/>
    </row>
    <row r="383" spans="3:5">
      <c r="C383" s="106"/>
      <c r="D383" s="106"/>
      <c r="E383" s="106"/>
    </row>
    <row r="384" spans="3:5">
      <c r="C384" s="106"/>
      <c r="D384" s="106"/>
      <c r="E384" s="106"/>
    </row>
    <row r="385" spans="3:5">
      <c r="C385" s="106"/>
      <c r="D385" s="106"/>
      <c r="E385" s="106"/>
    </row>
    <row r="386" spans="3:5">
      <c r="C386" s="106"/>
      <c r="D386" s="106"/>
      <c r="E386" s="106"/>
    </row>
    <row r="387" spans="3:5">
      <c r="C387" s="106"/>
      <c r="D387" s="106"/>
      <c r="E387" s="106"/>
    </row>
    <row r="388" spans="3:5">
      <c r="C388" s="106"/>
      <c r="D388" s="106"/>
      <c r="E388" s="106"/>
    </row>
    <row r="389" spans="3:5">
      <c r="C389" s="106"/>
      <c r="D389" s="106"/>
      <c r="E389" s="106"/>
    </row>
    <row r="390" spans="3:5">
      <c r="C390" s="106"/>
      <c r="D390" s="106"/>
      <c r="E390" s="106"/>
    </row>
    <row r="391" spans="3:5">
      <c r="C391" s="106"/>
      <c r="D391" s="106"/>
      <c r="E391" s="106"/>
    </row>
    <row r="392" spans="3:5">
      <c r="C392" s="106"/>
      <c r="D392" s="106"/>
      <c r="E392" s="106"/>
    </row>
    <row r="393" spans="3:5">
      <c r="C393" s="106"/>
      <c r="D393" s="106"/>
      <c r="E393" s="106"/>
    </row>
    <row r="394" spans="3:5">
      <c r="C394" s="106"/>
      <c r="D394" s="106"/>
      <c r="E394" s="106"/>
    </row>
    <row r="395" spans="3:5">
      <c r="C395" s="106"/>
      <c r="D395" s="106"/>
      <c r="E395" s="106"/>
    </row>
    <row r="396" spans="3:5">
      <c r="C396" s="106"/>
      <c r="D396" s="106"/>
      <c r="E396" s="106"/>
    </row>
    <row r="397" spans="3:5">
      <c r="C397" s="106"/>
      <c r="D397" s="106"/>
      <c r="E397" s="106"/>
    </row>
    <row r="398" spans="3:5">
      <c r="C398" s="106"/>
      <c r="D398" s="106"/>
      <c r="E398" s="106"/>
    </row>
    <row r="399" spans="3:5">
      <c r="C399" s="106"/>
      <c r="D399" s="106"/>
      <c r="E399" s="106"/>
    </row>
    <row r="400" spans="3:5">
      <c r="C400" s="106"/>
      <c r="D400" s="106"/>
      <c r="E400" s="106"/>
    </row>
    <row r="401" spans="3:5">
      <c r="C401" s="106"/>
      <c r="D401" s="106"/>
      <c r="E401" s="106"/>
    </row>
    <row r="402" spans="3:5">
      <c r="C402" s="106"/>
      <c r="D402" s="106"/>
      <c r="E402" s="106"/>
    </row>
    <row r="403" spans="3:5">
      <c r="C403" s="106"/>
      <c r="D403" s="106"/>
      <c r="E403" s="106"/>
    </row>
    <row r="404" spans="3:5">
      <c r="C404" s="106"/>
      <c r="D404" s="106"/>
      <c r="E404" s="106"/>
    </row>
    <row r="405" spans="3:5">
      <c r="C405" s="106"/>
      <c r="D405" s="106"/>
      <c r="E405" s="106"/>
    </row>
    <row r="406" spans="3:5">
      <c r="C406" s="106"/>
      <c r="D406" s="106"/>
      <c r="E406" s="106"/>
    </row>
    <row r="407" spans="3:5">
      <c r="C407" s="106"/>
      <c r="D407" s="106"/>
      <c r="E407" s="106"/>
    </row>
    <row r="408" spans="3:5">
      <c r="C408" s="106"/>
      <c r="D408" s="106"/>
      <c r="E408" s="106"/>
    </row>
    <row r="409" spans="3:5">
      <c r="C409" s="106"/>
      <c r="D409" s="106"/>
      <c r="E409" s="106"/>
    </row>
    <row r="410" spans="3:5">
      <c r="C410" s="106"/>
      <c r="D410" s="106"/>
      <c r="E410" s="106"/>
    </row>
    <row r="411" spans="3:5">
      <c r="C411" s="106"/>
      <c r="D411" s="106"/>
      <c r="E411" s="106"/>
    </row>
    <row r="412" spans="3:5">
      <c r="C412" s="106"/>
      <c r="D412" s="106"/>
      <c r="E412" s="106"/>
    </row>
    <row r="413" spans="3:5">
      <c r="C413" s="106"/>
      <c r="D413" s="106"/>
      <c r="E413" s="106"/>
    </row>
    <row r="414" spans="3:5">
      <c r="C414" s="106"/>
      <c r="D414" s="106"/>
      <c r="E414" s="106"/>
    </row>
    <row r="415" spans="3:5">
      <c r="C415" s="106"/>
      <c r="D415" s="106"/>
      <c r="E415" s="106"/>
    </row>
    <row r="416" spans="3:5">
      <c r="C416" s="106"/>
      <c r="D416" s="106"/>
      <c r="E416" s="106"/>
    </row>
    <row r="417" spans="3:5">
      <c r="C417" s="106"/>
      <c r="D417" s="106"/>
      <c r="E417" s="106"/>
    </row>
    <row r="418" spans="3:5">
      <c r="C418" s="106"/>
      <c r="D418" s="106"/>
      <c r="E418" s="106"/>
    </row>
    <row r="419" spans="3:5">
      <c r="C419" s="106"/>
      <c r="D419" s="106"/>
      <c r="E419" s="106"/>
    </row>
    <row r="420" spans="3:5">
      <c r="C420" s="106"/>
      <c r="D420" s="106"/>
      <c r="E420" s="106"/>
    </row>
    <row r="421" spans="3:5">
      <c r="C421" s="106"/>
      <c r="D421" s="106"/>
      <c r="E421" s="106"/>
    </row>
    <row r="422" spans="3:5">
      <c r="C422" s="106"/>
      <c r="D422" s="106"/>
      <c r="E422" s="106"/>
    </row>
    <row r="423" spans="3:5">
      <c r="C423" s="106"/>
      <c r="D423" s="106"/>
      <c r="E423" s="106"/>
    </row>
    <row r="424" spans="3:5">
      <c r="C424" s="106"/>
      <c r="D424" s="106"/>
      <c r="E424" s="106"/>
    </row>
    <row r="425" spans="3:5">
      <c r="C425" s="106"/>
      <c r="D425" s="106"/>
      <c r="E425" s="106"/>
    </row>
    <row r="426" spans="3:5">
      <c r="C426" s="106"/>
      <c r="D426" s="106"/>
      <c r="E426" s="106"/>
    </row>
    <row r="427" spans="3:5">
      <c r="C427" s="106"/>
      <c r="D427" s="106"/>
      <c r="E427" s="106"/>
    </row>
    <row r="428" spans="3:5">
      <c r="C428" s="106"/>
      <c r="D428" s="106"/>
      <c r="E428" s="106"/>
    </row>
    <row r="429" spans="3:5">
      <c r="C429" s="106"/>
      <c r="D429" s="106"/>
      <c r="E429" s="106"/>
    </row>
    <row r="430" spans="3:5">
      <c r="C430" s="106"/>
      <c r="D430" s="106"/>
      <c r="E430" s="106"/>
    </row>
    <row r="431" spans="3:5">
      <c r="C431" s="106"/>
      <c r="D431" s="106"/>
      <c r="E431" s="106"/>
    </row>
    <row r="432" spans="3:5">
      <c r="C432" s="106"/>
      <c r="D432" s="106"/>
      <c r="E432" s="106"/>
    </row>
    <row r="433" spans="3:5">
      <c r="C433" s="106"/>
      <c r="D433" s="106"/>
      <c r="E433" s="106"/>
    </row>
    <row r="434" spans="3:5">
      <c r="C434" s="106"/>
      <c r="D434" s="106"/>
      <c r="E434" s="106"/>
    </row>
    <row r="435" spans="3:5">
      <c r="C435" s="106"/>
      <c r="D435" s="106"/>
      <c r="E435" s="106"/>
    </row>
    <row r="436" spans="3:5">
      <c r="C436" s="106"/>
      <c r="D436" s="106"/>
      <c r="E436" s="106"/>
    </row>
    <row r="437" spans="3:5">
      <c r="C437" s="106"/>
      <c r="D437" s="106"/>
      <c r="E437" s="106"/>
    </row>
    <row r="438" spans="3:5">
      <c r="C438" s="106"/>
      <c r="D438" s="106"/>
      <c r="E438" s="106"/>
    </row>
    <row r="439" spans="3:5">
      <c r="C439" s="106"/>
      <c r="D439" s="106"/>
      <c r="E439" s="106"/>
    </row>
    <row r="440" spans="3:5" ht="36" customHeight="1">
      <c r="C440" s="106"/>
      <c r="D440" s="106"/>
      <c r="E440" s="106"/>
    </row>
    <row r="441" spans="3:5" ht="25.35" customHeight="1">
      <c r="C441" s="106"/>
      <c r="D441" s="106"/>
      <c r="E441" s="106"/>
    </row>
    <row r="442" spans="3:5">
      <c r="C442" s="106"/>
      <c r="D442" s="106"/>
      <c r="E442" s="106"/>
    </row>
    <row r="443" spans="3:5">
      <c r="C443" s="106"/>
      <c r="D443" s="106"/>
      <c r="E443" s="106"/>
    </row>
    <row r="444" spans="3:5">
      <c r="C444" s="106"/>
      <c r="D444" s="106"/>
      <c r="E444" s="106"/>
    </row>
    <row r="445" spans="3:5">
      <c r="C445" s="106"/>
      <c r="D445" s="106"/>
      <c r="E445" s="106"/>
    </row>
    <row r="446" spans="3:5">
      <c r="C446" s="106"/>
      <c r="D446" s="106"/>
      <c r="E446" s="106"/>
    </row>
    <row r="447" spans="3:5">
      <c r="C447" s="106"/>
      <c r="D447" s="106"/>
      <c r="E447" s="106"/>
    </row>
    <row r="448" spans="3:5">
      <c r="C448" s="106"/>
      <c r="D448" s="106"/>
      <c r="E448" s="106"/>
    </row>
    <row r="449" spans="3:5">
      <c r="C449" s="106"/>
      <c r="D449" s="106"/>
      <c r="E449" s="106"/>
    </row>
    <row r="450" spans="3:5">
      <c r="C450" s="106"/>
      <c r="D450" s="106"/>
      <c r="E450" s="106"/>
    </row>
    <row r="451" spans="3:5">
      <c r="C451" s="106"/>
      <c r="D451" s="106"/>
      <c r="E451" s="106"/>
    </row>
    <row r="452" spans="3:5">
      <c r="C452" s="106"/>
      <c r="D452" s="106"/>
      <c r="E452" s="106"/>
    </row>
    <row r="453" spans="3:5">
      <c r="C453" s="106"/>
      <c r="D453" s="106"/>
      <c r="E453" s="106"/>
    </row>
    <row r="454" spans="3:5">
      <c r="C454" s="106"/>
      <c r="D454" s="106"/>
      <c r="E454" s="106"/>
    </row>
    <row r="455" spans="3:5">
      <c r="C455" s="106"/>
      <c r="D455" s="106"/>
      <c r="E455" s="106"/>
    </row>
    <row r="456" spans="3:5">
      <c r="C456" s="106"/>
      <c r="D456" s="106"/>
      <c r="E456" s="106"/>
    </row>
    <row r="457" spans="3:5">
      <c r="C457" s="106"/>
      <c r="D457" s="106"/>
      <c r="E457" s="106"/>
    </row>
    <row r="458" spans="3:5">
      <c r="C458" s="106"/>
      <c r="D458" s="106"/>
      <c r="E458" s="106"/>
    </row>
    <row r="459" spans="3:5">
      <c r="C459" s="106"/>
      <c r="D459" s="106"/>
      <c r="E459" s="106"/>
    </row>
    <row r="460" spans="3:5">
      <c r="C460" s="106"/>
      <c r="D460" s="106"/>
      <c r="E460" s="106"/>
    </row>
    <row r="461" spans="3:5">
      <c r="C461" s="106"/>
      <c r="D461" s="106"/>
      <c r="E461" s="106"/>
    </row>
    <row r="462" spans="3:5">
      <c r="C462" s="106"/>
      <c r="D462" s="106"/>
      <c r="E462" s="106"/>
    </row>
    <row r="463" spans="3:5">
      <c r="C463" s="106"/>
      <c r="D463" s="106"/>
      <c r="E463" s="106"/>
    </row>
    <row r="464" spans="3:5">
      <c r="C464" s="106"/>
      <c r="D464" s="106"/>
      <c r="E464" s="106"/>
    </row>
    <row r="465" spans="3:5">
      <c r="C465" s="106"/>
      <c r="D465" s="106"/>
      <c r="E465" s="106"/>
    </row>
    <row r="466" spans="3:5">
      <c r="C466" s="106"/>
      <c r="D466" s="106"/>
      <c r="E466" s="106"/>
    </row>
    <row r="467" spans="3:5">
      <c r="C467" s="106"/>
      <c r="D467" s="106"/>
      <c r="E467" s="106"/>
    </row>
    <row r="468" spans="3:5">
      <c r="C468" s="106"/>
      <c r="D468" s="106"/>
      <c r="E468" s="106"/>
    </row>
    <row r="469" spans="3:5">
      <c r="C469" s="106"/>
      <c r="D469" s="106"/>
      <c r="E469" s="106"/>
    </row>
    <row r="470" spans="3:5">
      <c r="C470" s="106"/>
      <c r="D470" s="106"/>
      <c r="E470" s="106"/>
    </row>
    <row r="471" spans="3:5">
      <c r="C471" s="106"/>
      <c r="D471" s="106"/>
      <c r="E471" s="106"/>
    </row>
    <row r="472" spans="3:5">
      <c r="C472" s="106"/>
      <c r="D472" s="106"/>
      <c r="E472" s="106"/>
    </row>
    <row r="473" spans="3:5">
      <c r="C473" s="106"/>
      <c r="D473" s="106"/>
      <c r="E473" s="106"/>
    </row>
    <row r="474" spans="3:5">
      <c r="C474" s="106"/>
      <c r="D474" s="106"/>
      <c r="E474" s="106"/>
    </row>
    <row r="475" spans="3:5">
      <c r="C475" s="106"/>
      <c r="D475" s="106"/>
      <c r="E475" s="106"/>
    </row>
    <row r="476" spans="3:5">
      <c r="C476" s="106"/>
      <c r="D476" s="106"/>
      <c r="E476" s="106"/>
    </row>
    <row r="477" spans="3:5">
      <c r="C477" s="106"/>
      <c r="D477" s="106"/>
      <c r="E477" s="106"/>
    </row>
    <row r="478" spans="3:5">
      <c r="C478" s="106"/>
      <c r="D478" s="106"/>
      <c r="E478" s="106"/>
    </row>
    <row r="479" spans="3:5">
      <c r="C479" s="106"/>
      <c r="D479" s="106"/>
      <c r="E479" s="106"/>
    </row>
    <row r="480" spans="3:5">
      <c r="C480" s="106"/>
      <c r="D480" s="106"/>
      <c r="E480" s="106"/>
    </row>
    <row r="481" spans="3:5">
      <c r="C481" s="106"/>
      <c r="D481" s="106"/>
      <c r="E481" s="106"/>
    </row>
    <row r="482" spans="3:5">
      <c r="C482" s="106"/>
      <c r="D482" s="106"/>
      <c r="E482" s="106"/>
    </row>
    <row r="483" spans="3:5">
      <c r="C483" s="106"/>
      <c r="D483" s="106"/>
      <c r="E483" s="106"/>
    </row>
    <row r="484" spans="3:5">
      <c r="C484" s="106"/>
      <c r="D484" s="106"/>
      <c r="E484" s="106"/>
    </row>
    <row r="485" spans="3:5">
      <c r="C485" s="106"/>
      <c r="D485" s="106"/>
      <c r="E485" s="106"/>
    </row>
    <row r="486" spans="3:5">
      <c r="C486" s="106"/>
      <c r="D486" s="106"/>
      <c r="E486" s="106"/>
    </row>
    <row r="487" spans="3:5">
      <c r="C487" s="106"/>
      <c r="D487" s="106"/>
      <c r="E487" s="106"/>
    </row>
    <row r="488" spans="3:5">
      <c r="C488" s="106"/>
      <c r="D488" s="106"/>
      <c r="E488" s="106"/>
    </row>
    <row r="489" spans="3:5">
      <c r="C489" s="106"/>
      <c r="D489" s="106"/>
      <c r="E489" s="106"/>
    </row>
    <row r="490" spans="3:5">
      <c r="C490" s="106"/>
      <c r="D490" s="106"/>
      <c r="E490" s="106"/>
    </row>
    <row r="491" spans="3:5">
      <c r="C491" s="106"/>
      <c r="D491" s="106"/>
      <c r="E491" s="106"/>
    </row>
    <row r="492" spans="3:5">
      <c r="C492" s="106"/>
      <c r="D492" s="106"/>
      <c r="E492" s="106"/>
    </row>
    <row r="493" spans="3:5">
      <c r="C493" s="106"/>
      <c r="D493" s="106"/>
      <c r="E493" s="106"/>
    </row>
    <row r="494" spans="3:5">
      <c r="C494" s="106"/>
      <c r="D494" s="106"/>
      <c r="E494" s="106"/>
    </row>
    <row r="495" spans="3:5">
      <c r="C495" s="106"/>
      <c r="D495" s="106"/>
      <c r="E495" s="106"/>
    </row>
    <row r="496" spans="3:5">
      <c r="C496" s="106"/>
      <c r="D496" s="106"/>
      <c r="E496" s="106"/>
    </row>
    <row r="497" spans="3:5">
      <c r="C497" s="106"/>
      <c r="D497" s="106"/>
      <c r="E497" s="106"/>
    </row>
    <row r="498" spans="3:5">
      <c r="C498" s="106"/>
      <c r="D498" s="106"/>
      <c r="E498" s="106"/>
    </row>
    <row r="499" spans="3:5">
      <c r="C499" s="106"/>
      <c r="D499" s="106"/>
      <c r="E499" s="106"/>
    </row>
    <row r="500" spans="3:5">
      <c r="C500" s="106"/>
      <c r="D500" s="106"/>
      <c r="E500" s="106"/>
    </row>
    <row r="501" spans="3:5">
      <c r="C501" s="106"/>
      <c r="D501" s="106"/>
      <c r="E501" s="106"/>
    </row>
    <row r="502" spans="3:5">
      <c r="C502" s="106"/>
      <c r="D502" s="106"/>
      <c r="E502" s="106"/>
    </row>
    <row r="503" spans="3:5">
      <c r="C503" s="106"/>
      <c r="D503" s="106"/>
      <c r="E503" s="106"/>
    </row>
    <row r="504" spans="3:5">
      <c r="C504" s="106"/>
      <c r="D504" s="106"/>
      <c r="E504" s="106"/>
    </row>
    <row r="505" spans="3:5">
      <c r="C505" s="106"/>
      <c r="D505" s="106"/>
      <c r="E505" s="106"/>
    </row>
    <row r="506" spans="3:5">
      <c r="C506" s="106"/>
      <c r="D506" s="106"/>
      <c r="E506" s="106"/>
    </row>
    <row r="507" spans="3:5">
      <c r="C507" s="106"/>
      <c r="D507" s="106"/>
      <c r="E507" s="106"/>
    </row>
    <row r="508" spans="3:5">
      <c r="C508" s="106"/>
      <c r="D508" s="106"/>
      <c r="E508" s="106"/>
    </row>
    <row r="509" spans="3:5">
      <c r="C509" s="106"/>
      <c r="D509" s="106"/>
      <c r="E509" s="106"/>
    </row>
    <row r="510" spans="3:5">
      <c r="C510" s="106"/>
      <c r="D510" s="106"/>
      <c r="E510" s="106"/>
    </row>
    <row r="511" spans="3:5">
      <c r="C511" s="106"/>
      <c r="D511" s="106"/>
      <c r="E511" s="106"/>
    </row>
    <row r="512" spans="3:5">
      <c r="C512" s="106"/>
      <c r="D512" s="106"/>
      <c r="E512" s="106"/>
    </row>
    <row r="513" spans="3:5">
      <c r="C513" s="106"/>
      <c r="D513" s="106"/>
      <c r="E513" s="106"/>
    </row>
    <row r="514" spans="3:5">
      <c r="C514" s="106"/>
      <c r="D514" s="106"/>
      <c r="E514" s="106"/>
    </row>
    <row r="515" spans="3:5">
      <c r="C515" s="106"/>
      <c r="D515" s="106"/>
      <c r="E515" s="106"/>
    </row>
    <row r="516" spans="3:5">
      <c r="C516" s="106"/>
      <c r="D516" s="106"/>
      <c r="E516" s="106"/>
    </row>
    <row r="517" spans="3:5">
      <c r="C517" s="106"/>
      <c r="D517" s="106"/>
      <c r="E517" s="106"/>
    </row>
    <row r="518" spans="3:5">
      <c r="C518" s="106"/>
      <c r="D518" s="106"/>
      <c r="E518" s="106"/>
    </row>
    <row r="519" spans="3:5">
      <c r="C519" s="106"/>
      <c r="D519" s="106"/>
      <c r="E519" s="106"/>
    </row>
    <row r="520" spans="3:5">
      <c r="C520" s="106"/>
      <c r="D520" s="106"/>
      <c r="E520" s="106"/>
    </row>
    <row r="521" spans="3:5">
      <c r="C521" s="106"/>
      <c r="D521" s="106"/>
      <c r="E521" s="106"/>
    </row>
    <row r="522" spans="3:5">
      <c r="C522" s="106"/>
      <c r="D522" s="106"/>
      <c r="E522" s="106"/>
    </row>
    <row r="523" spans="3:5">
      <c r="C523" s="106"/>
      <c r="D523" s="106"/>
      <c r="E523" s="106"/>
    </row>
    <row r="524" spans="3:5">
      <c r="C524" s="106"/>
      <c r="D524" s="106"/>
      <c r="E524" s="106"/>
    </row>
    <row r="525" spans="3:5">
      <c r="C525" s="106"/>
      <c r="D525" s="106"/>
      <c r="E525" s="106"/>
    </row>
    <row r="526" spans="3:5">
      <c r="C526" s="106"/>
      <c r="D526" s="106"/>
      <c r="E526" s="106"/>
    </row>
    <row r="527" spans="3:5">
      <c r="C527" s="106"/>
      <c r="D527" s="106"/>
      <c r="E527" s="106"/>
    </row>
    <row r="528" spans="3:5">
      <c r="C528" s="106"/>
      <c r="D528" s="106"/>
      <c r="E528" s="106"/>
    </row>
    <row r="529" spans="3:5">
      <c r="C529" s="106"/>
      <c r="D529" s="106"/>
      <c r="E529" s="106"/>
    </row>
    <row r="530" spans="3:5">
      <c r="C530" s="106"/>
      <c r="D530" s="106"/>
      <c r="E530" s="106"/>
    </row>
    <row r="531" spans="3:5">
      <c r="C531" s="106"/>
      <c r="D531" s="106"/>
      <c r="E531" s="106"/>
    </row>
    <row r="532" spans="3:5">
      <c r="C532" s="106"/>
      <c r="D532" s="106"/>
      <c r="E532" s="106"/>
    </row>
    <row r="533" spans="3:5">
      <c r="C533" s="106"/>
      <c r="D533" s="106"/>
      <c r="E533" s="106"/>
    </row>
    <row r="534" spans="3:5">
      <c r="C534" s="106"/>
      <c r="D534" s="106"/>
      <c r="E534" s="106"/>
    </row>
    <row r="535" spans="3:5">
      <c r="C535" s="106"/>
      <c r="D535" s="106"/>
      <c r="E535" s="106"/>
    </row>
    <row r="536" spans="3:5">
      <c r="C536" s="106"/>
      <c r="D536" s="106"/>
      <c r="E536" s="106"/>
    </row>
    <row r="537" spans="3:5">
      <c r="C537" s="106"/>
      <c r="D537" s="106"/>
      <c r="E537" s="106"/>
    </row>
    <row r="538" spans="3:5">
      <c r="C538" s="106"/>
      <c r="D538" s="106"/>
      <c r="E538" s="106"/>
    </row>
    <row r="539" spans="3:5">
      <c r="C539" s="106"/>
      <c r="D539" s="106"/>
      <c r="E539" s="106"/>
    </row>
    <row r="540" spans="3:5">
      <c r="C540" s="106"/>
      <c r="D540" s="106"/>
      <c r="E540" s="106"/>
    </row>
    <row r="541" spans="3:5">
      <c r="C541" s="106"/>
      <c r="D541" s="106"/>
      <c r="E541" s="106"/>
    </row>
    <row r="542" spans="3:5">
      <c r="C542" s="106"/>
      <c r="D542" s="106"/>
      <c r="E542" s="106"/>
    </row>
    <row r="543" spans="3:5">
      <c r="C543" s="106"/>
      <c r="D543" s="106"/>
      <c r="E543" s="106"/>
    </row>
    <row r="544" spans="3:5">
      <c r="C544" s="106"/>
      <c r="D544" s="106"/>
      <c r="E544" s="106"/>
    </row>
    <row r="545" spans="3:5">
      <c r="C545" s="106"/>
      <c r="D545" s="106"/>
      <c r="E545" s="106"/>
    </row>
    <row r="546" spans="3:5">
      <c r="C546" s="106"/>
      <c r="D546" s="106"/>
      <c r="E546" s="106"/>
    </row>
    <row r="547" spans="3:5">
      <c r="C547" s="106"/>
      <c r="D547" s="106"/>
      <c r="E547" s="106"/>
    </row>
    <row r="548" spans="3:5">
      <c r="C548" s="106"/>
      <c r="D548" s="106"/>
      <c r="E548" s="106"/>
    </row>
    <row r="549" spans="3:5">
      <c r="C549" s="106"/>
      <c r="D549" s="106"/>
      <c r="E549" s="106"/>
    </row>
    <row r="550" spans="3:5">
      <c r="C550" s="106"/>
      <c r="D550" s="106"/>
      <c r="E550" s="106"/>
    </row>
    <row r="551" spans="3:5">
      <c r="C551" s="106"/>
      <c r="D551" s="106"/>
      <c r="E551" s="106"/>
    </row>
    <row r="552" spans="3:5">
      <c r="C552" s="106"/>
      <c r="D552" s="106"/>
      <c r="E552" s="106"/>
    </row>
    <row r="553" spans="3:5">
      <c r="C553" s="106"/>
      <c r="D553" s="106"/>
      <c r="E553" s="106"/>
    </row>
    <row r="554" spans="3:5">
      <c r="C554" s="106"/>
      <c r="D554" s="106"/>
      <c r="E554" s="106"/>
    </row>
    <row r="555" spans="3:5">
      <c r="C555" s="106"/>
      <c r="D555" s="106"/>
      <c r="E555" s="106"/>
    </row>
    <row r="556" spans="3:5">
      <c r="C556" s="106"/>
      <c r="D556" s="106"/>
      <c r="E556" s="106"/>
    </row>
    <row r="557" spans="3:5">
      <c r="C557" s="106"/>
      <c r="D557" s="106"/>
      <c r="E557" s="106"/>
    </row>
    <row r="558" spans="3:5">
      <c r="C558" s="106"/>
      <c r="D558" s="106"/>
      <c r="E558" s="106"/>
    </row>
    <row r="559" spans="3:5">
      <c r="C559" s="106"/>
      <c r="D559" s="106"/>
      <c r="E559" s="106"/>
    </row>
    <row r="560" spans="3:5">
      <c r="C560" s="106"/>
      <c r="D560" s="106"/>
      <c r="E560" s="106"/>
    </row>
    <row r="561" spans="3:5">
      <c r="C561" s="106"/>
      <c r="D561" s="106"/>
      <c r="E561" s="106"/>
    </row>
    <row r="562" spans="3:5">
      <c r="C562" s="106"/>
      <c r="D562" s="106"/>
      <c r="E562" s="106"/>
    </row>
    <row r="563" spans="3:5">
      <c r="C563" s="106"/>
      <c r="D563" s="106"/>
      <c r="E563" s="106"/>
    </row>
    <row r="564" spans="3:5">
      <c r="C564" s="106"/>
      <c r="D564" s="106"/>
      <c r="E564" s="106"/>
    </row>
    <row r="565" spans="3:5">
      <c r="C565" s="106"/>
      <c r="D565" s="106"/>
      <c r="E565" s="106"/>
    </row>
    <row r="566" spans="3:5">
      <c r="C566" s="106"/>
      <c r="D566" s="106"/>
      <c r="E566" s="106"/>
    </row>
    <row r="567" spans="3:5">
      <c r="C567" s="106"/>
      <c r="D567" s="106"/>
      <c r="E567" s="106"/>
    </row>
    <row r="568" spans="3:5">
      <c r="C568" s="106"/>
      <c r="D568" s="106"/>
      <c r="E568" s="106"/>
    </row>
    <row r="569" spans="3:5">
      <c r="C569" s="106"/>
      <c r="D569" s="106"/>
      <c r="E569" s="106"/>
    </row>
    <row r="570" spans="3:5">
      <c r="C570" s="106"/>
      <c r="D570" s="106"/>
      <c r="E570" s="106"/>
    </row>
    <row r="571" spans="3:5">
      <c r="C571" s="106"/>
      <c r="D571" s="106"/>
      <c r="E571" s="106"/>
    </row>
    <row r="572" spans="3:5">
      <c r="C572" s="106"/>
      <c r="D572" s="106"/>
      <c r="E572" s="106"/>
    </row>
    <row r="573" spans="3:5">
      <c r="C573" s="106"/>
      <c r="D573" s="106"/>
      <c r="E573" s="106"/>
    </row>
    <row r="574" spans="3:5">
      <c r="C574" s="106"/>
      <c r="D574" s="106"/>
      <c r="E574" s="106"/>
    </row>
    <row r="575" spans="3:5">
      <c r="C575" s="106"/>
      <c r="D575" s="106"/>
      <c r="E575" s="106"/>
    </row>
    <row r="576" spans="3:5">
      <c r="C576" s="106"/>
      <c r="D576" s="106"/>
      <c r="E576" s="106"/>
    </row>
    <row r="577" spans="3:5">
      <c r="C577" s="106"/>
      <c r="D577" s="106"/>
      <c r="E577" s="106"/>
    </row>
    <row r="578" spans="3:5">
      <c r="C578" s="106"/>
      <c r="D578" s="106"/>
      <c r="E578" s="106"/>
    </row>
    <row r="579" spans="3:5">
      <c r="C579" s="106"/>
      <c r="D579" s="106"/>
      <c r="E579" s="106"/>
    </row>
    <row r="580" spans="3:5">
      <c r="C580" s="106"/>
      <c r="D580" s="106"/>
      <c r="E580" s="106"/>
    </row>
    <row r="581" spans="3:5">
      <c r="C581" s="106"/>
      <c r="D581" s="106"/>
      <c r="E581" s="106"/>
    </row>
    <row r="582" spans="3:5">
      <c r="C582" s="106"/>
      <c r="D582" s="106"/>
      <c r="E582" s="106"/>
    </row>
    <row r="583" spans="3:5">
      <c r="C583" s="106"/>
      <c r="D583" s="106"/>
      <c r="E583" s="106"/>
    </row>
    <row r="584" spans="3:5">
      <c r="C584" s="106"/>
      <c r="D584" s="106"/>
      <c r="E584" s="106"/>
    </row>
    <row r="585" spans="3:5">
      <c r="C585" s="106"/>
      <c r="D585" s="106"/>
      <c r="E585" s="106"/>
    </row>
    <row r="586" spans="3:5">
      <c r="C586" s="106"/>
      <c r="D586" s="106"/>
      <c r="E586" s="106"/>
    </row>
    <row r="587" spans="3:5">
      <c r="C587" s="106"/>
      <c r="D587" s="106"/>
      <c r="E587" s="106"/>
    </row>
    <row r="588" spans="3:5">
      <c r="C588" s="106"/>
      <c r="D588" s="106"/>
      <c r="E588" s="106"/>
    </row>
    <row r="589" spans="3:5">
      <c r="C589" s="106"/>
      <c r="D589" s="106"/>
      <c r="E589" s="106"/>
    </row>
    <row r="590" spans="3:5">
      <c r="C590" s="106"/>
      <c r="D590" s="106"/>
      <c r="E590" s="106"/>
    </row>
    <row r="591" spans="3:5">
      <c r="C591" s="106"/>
      <c r="D591" s="106"/>
      <c r="E591" s="106"/>
    </row>
    <row r="592" spans="3:5">
      <c r="C592" s="106"/>
      <c r="D592" s="106"/>
      <c r="E592" s="106"/>
    </row>
    <row r="593" spans="3:5">
      <c r="C593" s="106"/>
      <c r="D593" s="106"/>
      <c r="E593" s="106"/>
    </row>
    <row r="594" spans="3:5">
      <c r="C594" s="106"/>
      <c r="D594" s="106"/>
      <c r="E594" s="106"/>
    </row>
    <row r="595" spans="3:5">
      <c r="C595" s="106"/>
      <c r="D595" s="106"/>
      <c r="E595" s="106"/>
    </row>
    <row r="596" spans="3:5">
      <c r="C596" s="106"/>
      <c r="D596" s="106"/>
      <c r="E596" s="106"/>
    </row>
    <row r="597" spans="3:5">
      <c r="C597" s="106"/>
      <c r="D597" s="106"/>
      <c r="E597" s="106"/>
    </row>
    <row r="598" spans="3:5">
      <c r="C598" s="106"/>
      <c r="D598" s="106"/>
      <c r="E598" s="106"/>
    </row>
    <row r="599" spans="3:5">
      <c r="C599" s="106"/>
      <c r="D599" s="106"/>
      <c r="E599" s="106"/>
    </row>
    <row r="600" spans="3:5">
      <c r="C600" s="106"/>
      <c r="D600" s="106"/>
      <c r="E600" s="106"/>
    </row>
    <row r="601" spans="3:5">
      <c r="C601" s="106"/>
      <c r="D601" s="106"/>
      <c r="E601" s="106"/>
    </row>
    <row r="602" spans="3:5">
      <c r="C602" s="106"/>
      <c r="D602" s="106"/>
      <c r="E602" s="106"/>
    </row>
    <row r="603" spans="3:5">
      <c r="C603" s="106"/>
      <c r="D603" s="106"/>
      <c r="E603" s="106"/>
    </row>
    <row r="604" spans="3:5">
      <c r="C604" s="106"/>
      <c r="D604" s="106"/>
      <c r="E604" s="106"/>
    </row>
    <row r="605" spans="3:5">
      <c r="C605" s="106"/>
      <c r="D605" s="106"/>
      <c r="E605" s="106"/>
    </row>
    <row r="606" spans="3:5">
      <c r="C606" s="106"/>
      <c r="D606" s="106"/>
      <c r="E606" s="106"/>
    </row>
    <row r="607" spans="3:5">
      <c r="C607" s="106"/>
      <c r="D607" s="106"/>
      <c r="E607" s="106"/>
    </row>
    <row r="608" spans="3:5">
      <c r="C608" s="106"/>
      <c r="D608" s="106"/>
      <c r="E608" s="106"/>
    </row>
    <row r="609" spans="3:5">
      <c r="C609" s="106"/>
      <c r="D609" s="106"/>
      <c r="E609" s="106"/>
    </row>
    <row r="610" spans="3:5">
      <c r="C610" s="106"/>
      <c r="D610" s="106"/>
      <c r="E610" s="106"/>
    </row>
    <row r="611" spans="3:5">
      <c r="C611" s="106"/>
      <c r="D611" s="106"/>
      <c r="E611" s="106"/>
    </row>
    <row r="612" spans="3:5">
      <c r="C612" s="106"/>
      <c r="D612" s="106"/>
      <c r="E612" s="106"/>
    </row>
    <row r="613" spans="3:5">
      <c r="C613" s="106"/>
      <c r="D613" s="106"/>
      <c r="E613" s="106"/>
    </row>
    <row r="614" spans="3:5">
      <c r="C614" s="106"/>
      <c r="D614" s="106"/>
      <c r="E614" s="106"/>
    </row>
    <row r="615" spans="3:5">
      <c r="C615" s="106"/>
      <c r="D615" s="106"/>
      <c r="E615" s="106"/>
    </row>
    <row r="616" spans="3:5">
      <c r="C616" s="106"/>
      <c r="D616" s="106"/>
      <c r="E616" s="106"/>
    </row>
    <row r="617" spans="3:5">
      <c r="C617" s="106"/>
      <c r="D617" s="106"/>
      <c r="E617" s="106"/>
    </row>
    <row r="618" spans="3:5">
      <c r="C618" s="106"/>
      <c r="D618" s="106"/>
      <c r="E618" s="106"/>
    </row>
    <row r="619" spans="3:5">
      <c r="C619" s="106"/>
      <c r="D619" s="106"/>
      <c r="E619" s="106"/>
    </row>
    <row r="620" spans="3:5">
      <c r="C620" s="106"/>
      <c r="D620" s="106"/>
      <c r="E620" s="106"/>
    </row>
    <row r="621" spans="3:5">
      <c r="C621" s="106"/>
      <c r="D621" s="106"/>
      <c r="E621" s="106"/>
    </row>
    <row r="622" spans="3:5">
      <c r="C622" s="106"/>
      <c r="D622" s="106"/>
      <c r="E622" s="106"/>
    </row>
    <row r="623" spans="3:5">
      <c r="C623" s="106"/>
      <c r="D623" s="106"/>
      <c r="E623" s="106"/>
    </row>
    <row r="624" spans="3:5">
      <c r="C624" s="106"/>
      <c r="D624" s="106"/>
      <c r="E624" s="106"/>
    </row>
    <row r="625" spans="3:5">
      <c r="C625" s="106"/>
      <c r="D625" s="106"/>
      <c r="E625" s="106"/>
    </row>
    <row r="626" spans="3:5">
      <c r="C626" s="106"/>
      <c r="D626" s="106"/>
      <c r="E626" s="106"/>
    </row>
    <row r="627" spans="3:5">
      <c r="C627" s="106"/>
      <c r="D627" s="106"/>
      <c r="E627" s="106"/>
    </row>
    <row r="628" spans="3:5">
      <c r="C628" s="106"/>
      <c r="D628" s="106"/>
      <c r="E628" s="106"/>
    </row>
    <row r="629" spans="3:5">
      <c r="C629" s="106"/>
      <c r="D629" s="106"/>
      <c r="E629" s="106"/>
    </row>
    <row r="630" spans="3:5">
      <c r="C630" s="106"/>
      <c r="D630" s="106"/>
      <c r="E630" s="106"/>
    </row>
    <row r="631" spans="3:5">
      <c r="C631" s="106"/>
      <c r="D631" s="106"/>
      <c r="E631" s="106"/>
    </row>
    <row r="632" spans="3:5">
      <c r="C632" s="106"/>
      <c r="D632" s="106"/>
      <c r="E632" s="106"/>
    </row>
    <row r="633" spans="3:5">
      <c r="C633" s="106"/>
      <c r="D633" s="106"/>
      <c r="E633" s="106"/>
    </row>
    <row r="634" spans="3:5">
      <c r="C634" s="106"/>
      <c r="D634" s="106"/>
      <c r="E634" s="106"/>
    </row>
    <row r="635" spans="3:5">
      <c r="C635" s="106"/>
      <c r="D635" s="106"/>
      <c r="E635" s="106"/>
    </row>
    <row r="636" spans="3:5">
      <c r="C636" s="106"/>
      <c r="D636" s="106"/>
      <c r="E636" s="106"/>
    </row>
    <row r="637" spans="3:5">
      <c r="C637" s="106"/>
      <c r="D637" s="106"/>
      <c r="E637" s="106"/>
    </row>
    <row r="638" spans="3:5">
      <c r="C638" s="106"/>
      <c r="D638" s="106"/>
      <c r="E638" s="106"/>
    </row>
    <row r="639" spans="3:5">
      <c r="C639" s="106"/>
      <c r="D639" s="106"/>
      <c r="E639" s="106"/>
    </row>
    <row r="640" spans="3:5">
      <c r="C640" s="106"/>
      <c r="D640" s="106"/>
      <c r="E640" s="106"/>
    </row>
    <row r="641" spans="3:5">
      <c r="C641" s="106"/>
      <c r="D641" s="106"/>
      <c r="E641" s="106"/>
    </row>
    <row r="642" spans="3:5">
      <c r="C642" s="106"/>
      <c r="D642" s="106"/>
      <c r="E642" s="106"/>
    </row>
    <row r="643" spans="3:5">
      <c r="C643" s="106"/>
      <c r="D643" s="106"/>
      <c r="E643" s="106"/>
    </row>
    <row r="644" spans="3:5">
      <c r="C644" s="106"/>
      <c r="D644" s="106"/>
      <c r="E644" s="106"/>
    </row>
    <row r="645" spans="3:5">
      <c r="C645" s="106"/>
      <c r="D645" s="106"/>
      <c r="E645" s="106"/>
    </row>
    <row r="646" spans="3:5">
      <c r="C646" s="106"/>
      <c r="D646" s="106"/>
      <c r="E646" s="106"/>
    </row>
    <row r="647" spans="3:5">
      <c r="C647" s="106"/>
      <c r="D647" s="106"/>
      <c r="E647" s="106"/>
    </row>
    <row r="648" spans="3:5">
      <c r="C648" s="106"/>
      <c r="D648" s="106"/>
      <c r="E648" s="106"/>
    </row>
    <row r="649" spans="3:5">
      <c r="C649" s="106"/>
      <c r="D649" s="106"/>
      <c r="E649" s="106"/>
    </row>
    <row r="650" spans="3:5">
      <c r="C650" s="106"/>
      <c r="D650" s="106"/>
      <c r="E650" s="106"/>
    </row>
    <row r="651" spans="3:5">
      <c r="C651" s="106"/>
      <c r="D651" s="106"/>
      <c r="E651" s="106"/>
    </row>
    <row r="652" spans="3:5">
      <c r="C652" s="106"/>
      <c r="D652" s="106"/>
      <c r="E652" s="106"/>
    </row>
    <row r="653" spans="3:5">
      <c r="C653" s="106"/>
      <c r="D653" s="106"/>
      <c r="E653" s="106"/>
    </row>
    <row r="654" spans="3:5">
      <c r="C654" s="106"/>
      <c r="D654" s="106"/>
      <c r="E654" s="106"/>
    </row>
    <row r="655" spans="3:5">
      <c r="C655" s="106"/>
      <c r="D655" s="106"/>
      <c r="E655" s="106"/>
    </row>
    <row r="656" spans="3:5">
      <c r="C656" s="106"/>
      <c r="D656" s="106"/>
      <c r="E656" s="106"/>
    </row>
    <row r="657" spans="3:5">
      <c r="C657" s="106"/>
      <c r="D657" s="106"/>
      <c r="E657" s="106"/>
    </row>
    <row r="658" spans="3:5">
      <c r="C658" s="106"/>
      <c r="D658" s="106"/>
      <c r="E658" s="106"/>
    </row>
    <row r="659" spans="3:5">
      <c r="C659" s="106"/>
      <c r="D659" s="106"/>
      <c r="E659" s="106"/>
    </row>
    <row r="660" spans="3:5">
      <c r="C660" s="106"/>
      <c r="D660" s="106"/>
      <c r="E660" s="106"/>
    </row>
    <row r="661" spans="3:5">
      <c r="C661" s="106"/>
      <c r="D661" s="106"/>
      <c r="E661" s="106"/>
    </row>
    <row r="662" spans="3:5">
      <c r="C662" s="106"/>
      <c r="D662" s="106"/>
      <c r="E662" s="106"/>
    </row>
    <row r="663" spans="3:5">
      <c r="C663" s="106"/>
      <c r="D663" s="106"/>
      <c r="E663" s="106"/>
    </row>
    <row r="664" spans="3:5">
      <c r="C664" s="106"/>
      <c r="D664" s="106"/>
      <c r="E664" s="106"/>
    </row>
    <row r="665" spans="3:5">
      <c r="C665" s="106"/>
      <c r="D665" s="106"/>
      <c r="E665" s="106"/>
    </row>
    <row r="666" spans="3:5">
      <c r="C666" s="106"/>
      <c r="D666" s="106"/>
      <c r="E666" s="106"/>
    </row>
    <row r="667" spans="3:5">
      <c r="C667" s="106"/>
      <c r="D667" s="106"/>
      <c r="E667" s="106"/>
    </row>
    <row r="668" spans="3:5">
      <c r="C668" s="106"/>
      <c r="D668" s="106"/>
      <c r="E668" s="106"/>
    </row>
    <row r="669" spans="3:5">
      <c r="C669" s="106"/>
      <c r="D669" s="106"/>
      <c r="E669" s="106"/>
    </row>
    <row r="670" spans="3:5">
      <c r="C670" s="106"/>
      <c r="D670" s="106"/>
      <c r="E670" s="106"/>
    </row>
    <row r="671" spans="3:5">
      <c r="C671" s="106"/>
      <c r="D671" s="106"/>
      <c r="E671" s="106"/>
    </row>
    <row r="672" spans="3:5">
      <c r="C672" s="106"/>
      <c r="D672" s="106"/>
      <c r="E672" s="106"/>
    </row>
    <row r="673" spans="3:5">
      <c r="C673" s="106"/>
      <c r="D673" s="106"/>
      <c r="E673" s="106"/>
    </row>
    <row r="674" spans="3:5">
      <c r="C674" s="106"/>
      <c r="D674" s="106"/>
      <c r="E674" s="106"/>
    </row>
    <row r="675" spans="3:5">
      <c r="C675" s="106"/>
      <c r="D675" s="106"/>
      <c r="E675" s="106"/>
    </row>
    <row r="676" spans="3:5">
      <c r="C676" s="106"/>
      <c r="D676" s="106"/>
      <c r="E676" s="106"/>
    </row>
    <row r="677" spans="3:5">
      <c r="C677" s="106"/>
      <c r="D677" s="106"/>
      <c r="E677" s="106"/>
    </row>
    <row r="678" spans="3:5">
      <c r="C678" s="106"/>
      <c r="D678" s="106"/>
      <c r="E678" s="106"/>
    </row>
    <row r="679" spans="3:5">
      <c r="C679" s="106"/>
      <c r="D679" s="106"/>
      <c r="E679" s="106"/>
    </row>
    <row r="680" spans="3:5">
      <c r="C680" s="106"/>
      <c r="D680" s="106"/>
      <c r="E680" s="106"/>
    </row>
    <row r="681" spans="3:5">
      <c r="C681" s="106"/>
      <c r="D681" s="106"/>
      <c r="E681" s="106"/>
    </row>
    <row r="682" spans="3:5">
      <c r="C682" s="106"/>
      <c r="D682" s="106"/>
      <c r="E682" s="106"/>
    </row>
    <row r="683" spans="3:5">
      <c r="C683" s="106"/>
      <c r="D683" s="106"/>
      <c r="E683" s="106"/>
    </row>
    <row r="684" spans="3:5">
      <c r="C684" s="106"/>
      <c r="D684" s="106"/>
      <c r="E684" s="106"/>
    </row>
    <row r="685" spans="3:5">
      <c r="C685" s="106"/>
      <c r="D685" s="106"/>
      <c r="E685" s="106"/>
    </row>
    <row r="686" spans="3:5">
      <c r="C686" s="106"/>
      <c r="D686" s="106"/>
      <c r="E686" s="106"/>
    </row>
    <row r="687" spans="3:5">
      <c r="C687" s="106"/>
      <c r="D687" s="106"/>
      <c r="E687" s="106"/>
    </row>
    <row r="688" spans="3:5">
      <c r="C688" s="106"/>
      <c r="D688" s="106"/>
      <c r="E688" s="106"/>
    </row>
    <row r="689" spans="3:5">
      <c r="C689" s="106"/>
      <c r="D689" s="106"/>
      <c r="E689" s="106"/>
    </row>
    <row r="690" spans="3:5">
      <c r="C690" s="106"/>
      <c r="D690" s="106"/>
      <c r="E690" s="106"/>
    </row>
    <row r="691" spans="3:5">
      <c r="C691" s="106"/>
      <c r="D691" s="106"/>
      <c r="E691" s="106"/>
    </row>
    <row r="692" spans="3:5">
      <c r="C692" s="106"/>
      <c r="D692" s="106"/>
      <c r="E692" s="106"/>
    </row>
    <row r="693" spans="3:5">
      <c r="C693" s="106"/>
      <c r="D693" s="106"/>
      <c r="E693" s="106"/>
    </row>
    <row r="694" spans="3:5">
      <c r="C694" s="106"/>
      <c r="D694" s="106"/>
      <c r="E694" s="106"/>
    </row>
    <row r="695" spans="3:5">
      <c r="C695" s="106"/>
      <c r="D695" s="106"/>
      <c r="E695" s="106"/>
    </row>
    <row r="696" spans="3:5">
      <c r="C696" s="106"/>
      <c r="D696" s="106"/>
      <c r="E696" s="106"/>
    </row>
    <row r="697" spans="3:5">
      <c r="C697" s="106"/>
      <c r="D697" s="106"/>
      <c r="E697" s="106"/>
    </row>
    <row r="698" spans="3:5">
      <c r="C698" s="106"/>
      <c r="D698" s="106"/>
      <c r="E698" s="106"/>
    </row>
    <row r="699" spans="3:5">
      <c r="C699" s="106"/>
      <c r="D699" s="106"/>
      <c r="E699" s="106"/>
    </row>
    <row r="700" spans="3:5">
      <c r="C700" s="106"/>
      <c r="D700" s="106"/>
      <c r="E700" s="106"/>
    </row>
    <row r="701" spans="3:5">
      <c r="C701" s="106"/>
      <c r="D701" s="106"/>
      <c r="E701" s="106"/>
    </row>
    <row r="702" spans="3:5">
      <c r="C702" s="106"/>
      <c r="D702" s="106"/>
      <c r="E702" s="106"/>
    </row>
    <row r="703" spans="3:5">
      <c r="C703" s="106"/>
      <c r="D703" s="106"/>
      <c r="E703" s="106"/>
    </row>
    <row r="704" spans="3:5">
      <c r="C704" s="106"/>
      <c r="D704" s="106"/>
      <c r="E704" s="106"/>
    </row>
    <row r="705" spans="3:5">
      <c r="C705" s="106"/>
      <c r="D705" s="106"/>
      <c r="E705" s="106"/>
    </row>
    <row r="706" spans="3:5">
      <c r="C706" s="106"/>
      <c r="D706" s="106"/>
      <c r="E706" s="106"/>
    </row>
    <row r="707" spans="3:5">
      <c r="C707" s="106"/>
      <c r="D707" s="106"/>
      <c r="E707" s="106"/>
    </row>
    <row r="708" spans="3:5">
      <c r="C708" s="106"/>
      <c r="D708" s="106"/>
      <c r="E708" s="106"/>
    </row>
    <row r="709" spans="3:5">
      <c r="C709" s="106"/>
      <c r="D709" s="106"/>
      <c r="E709" s="106"/>
    </row>
    <row r="710" spans="3:5">
      <c r="C710" s="106"/>
      <c r="D710" s="106"/>
      <c r="E710" s="106"/>
    </row>
    <row r="711" spans="3:5">
      <c r="C711" s="106"/>
      <c r="D711" s="106"/>
      <c r="E711" s="106"/>
    </row>
    <row r="712" spans="3:5">
      <c r="C712" s="106"/>
      <c r="D712" s="106"/>
      <c r="E712" s="106"/>
    </row>
    <row r="713" spans="3:5">
      <c r="C713" s="106"/>
      <c r="D713" s="106"/>
      <c r="E713" s="106"/>
    </row>
    <row r="714" spans="3:5">
      <c r="C714" s="106"/>
      <c r="D714" s="106"/>
      <c r="E714" s="106"/>
    </row>
    <row r="715" spans="3:5">
      <c r="C715" s="106"/>
      <c r="D715" s="106"/>
      <c r="E715" s="106"/>
    </row>
    <row r="716" spans="3:5">
      <c r="C716" s="106"/>
      <c r="D716" s="106"/>
      <c r="E716" s="106"/>
    </row>
    <row r="717" spans="3:5">
      <c r="C717" s="106"/>
      <c r="D717" s="106"/>
      <c r="E717" s="106"/>
    </row>
    <row r="718" spans="3:5">
      <c r="C718" s="106"/>
      <c r="D718" s="106"/>
      <c r="E718" s="106"/>
    </row>
    <row r="719" spans="3:5">
      <c r="C719" s="106"/>
      <c r="D719" s="106"/>
      <c r="E719" s="106"/>
    </row>
    <row r="720" spans="3:5">
      <c r="C720" s="106"/>
      <c r="D720" s="106"/>
      <c r="E720" s="106"/>
    </row>
    <row r="721" spans="3:5">
      <c r="C721" s="106"/>
      <c r="D721" s="106"/>
      <c r="E721" s="106"/>
    </row>
    <row r="722" spans="3:5">
      <c r="C722" s="106"/>
      <c r="D722" s="106"/>
      <c r="E722" s="106"/>
    </row>
    <row r="723" spans="3:5">
      <c r="C723" s="106"/>
      <c r="D723" s="106"/>
      <c r="E723" s="106"/>
    </row>
    <row r="724" spans="3:5">
      <c r="C724" s="106"/>
      <c r="D724" s="106"/>
      <c r="E724" s="106"/>
    </row>
    <row r="725" spans="3:5">
      <c r="C725" s="106"/>
      <c r="D725" s="106"/>
      <c r="E725" s="106"/>
    </row>
    <row r="726" spans="3:5">
      <c r="C726" s="106"/>
      <c r="D726" s="106"/>
      <c r="E726" s="106"/>
    </row>
    <row r="727" spans="3:5">
      <c r="C727" s="106"/>
      <c r="D727" s="106"/>
      <c r="E727" s="106"/>
    </row>
    <row r="728" spans="3:5">
      <c r="C728" s="106"/>
      <c r="D728" s="106"/>
      <c r="E728" s="106"/>
    </row>
    <row r="729" spans="3:5">
      <c r="C729" s="106"/>
      <c r="D729" s="106"/>
      <c r="E729" s="106"/>
    </row>
    <row r="730" spans="3:5">
      <c r="C730" s="106"/>
      <c r="D730" s="106"/>
      <c r="E730" s="106"/>
    </row>
    <row r="731" spans="3:5">
      <c r="C731" s="106"/>
      <c r="D731" s="106"/>
      <c r="E731" s="106"/>
    </row>
    <row r="732" spans="3:5">
      <c r="C732" s="106"/>
      <c r="D732" s="106"/>
      <c r="E732" s="106"/>
    </row>
    <row r="733" spans="3:5">
      <c r="C733" s="106"/>
      <c r="D733" s="106"/>
      <c r="E733" s="106"/>
    </row>
    <row r="734" spans="3:5">
      <c r="C734" s="106"/>
      <c r="D734" s="106"/>
      <c r="E734" s="106"/>
    </row>
    <row r="735" spans="3:5">
      <c r="C735" s="106"/>
      <c r="D735" s="106"/>
      <c r="E735" s="106"/>
    </row>
    <row r="736" spans="3:5">
      <c r="C736" s="106"/>
      <c r="D736" s="106"/>
      <c r="E736" s="106"/>
    </row>
    <row r="737" spans="3:5">
      <c r="C737" s="106"/>
      <c r="D737" s="106"/>
      <c r="E737" s="106"/>
    </row>
    <row r="738" spans="3:5">
      <c r="C738" s="106"/>
      <c r="D738" s="106"/>
      <c r="E738" s="106"/>
    </row>
    <row r="739" spans="3:5">
      <c r="C739" s="106"/>
      <c r="D739" s="106"/>
      <c r="E739" s="106"/>
    </row>
    <row r="740" spans="3:5">
      <c r="C740" s="106"/>
      <c r="D740" s="106"/>
      <c r="E740" s="106"/>
    </row>
    <row r="741" spans="3:5">
      <c r="C741" s="106"/>
      <c r="D741" s="106"/>
      <c r="E741" s="106"/>
    </row>
    <row r="742" spans="3:5">
      <c r="C742" s="106"/>
      <c r="D742" s="106"/>
      <c r="E742" s="106"/>
    </row>
    <row r="743" spans="3:5">
      <c r="C743" s="106"/>
      <c r="D743" s="106"/>
      <c r="E743" s="106"/>
    </row>
    <row r="744" spans="3:5">
      <c r="C744" s="106"/>
      <c r="D744" s="106"/>
      <c r="E744" s="106"/>
    </row>
    <row r="745" spans="3:5">
      <c r="C745" s="106"/>
      <c r="D745" s="106"/>
      <c r="E745" s="106"/>
    </row>
    <row r="746" spans="3:5">
      <c r="C746" s="106"/>
      <c r="D746" s="106"/>
      <c r="E746" s="106"/>
    </row>
    <row r="747" spans="3:5">
      <c r="C747" s="106"/>
      <c r="D747" s="106"/>
      <c r="E747" s="106"/>
    </row>
    <row r="748" spans="3:5">
      <c r="C748" s="106"/>
      <c r="D748" s="106"/>
      <c r="E748" s="106"/>
    </row>
    <row r="749" spans="3:5">
      <c r="C749" s="106"/>
      <c r="D749" s="106"/>
      <c r="E749" s="106"/>
    </row>
    <row r="750" spans="3:5">
      <c r="C750" s="106"/>
      <c r="D750" s="106"/>
      <c r="E750" s="106"/>
    </row>
    <row r="751" spans="3:5">
      <c r="C751" s="106"/>
      <c r="D751" s="106"/>
      <c r="E751" s="106"/>
    </row>
    <row r="752" spans="3:5">
      <c r="C752" s="106"/>
      <c r="D752" s="106"/>
      <c r="E752" s="106"/>
    </row>
    <row r="753" spans="3:5">
      <c r="C753" s="106"/>
      <c r="D753" s="106"/>
      <c r="E753" s="106"/>
    </row>
    <row r="754" spans="3:5">
      <c r="C754" s="106"/>
      <c r="D754" s="106"/>
      <c r="E754" s="106"/>
    </row>
    <row r="755" spans="3:5">
      <c r="C755" s="106"/>
      <c r="D755" s="106"/>
      <c r="E755" s="106"/>
    </row>
    <row r="756" spans="3:5">
      <c r="C756" s="106"/>
      <c r="D756" s="106"/>
      <c r="E756" s="106"/>
    </row>
    <row r="757" spans="3:5">
      <c r="C757" s="106"/>
      <c r="D757" s="106"/>
      <c r="E757" s="106"/>
    </row>
    <row r="758" spans="3:5">
      <c r="C758" s="106"/>
      <c r="D758" s="106"/>
      <c r="E758" s="106"/>
    </row>
    <row r="759" spans="3:5">
      <c r="C759" s="106"/>
      <c r="D759" s="106"/>
      <c r="E759" s="106"/>
    </row>
    <row r="760" spans="3:5">
      <c r="C760" s="106"/>
      <c r="D760" s="106"/>
      <c r="E760" s="106"/>
    </row>
    <row r="761" spans="3:5">
      <c r="C761" s="106"/>
      <c r="D761" s="106"/>
      <c r="E761" s="106"/>
    </row>
    <row r="762" spans="3:5">
      <c r="C762" s="106"/>
      <c r="D762" s="106"/>
      <c r="E762" s="106"/>
    </row>
    <row r="763" spans="3:5">
      <c r="C763" s="106"/>
      <c r="D763" s="106"/>
      <c r="E763" s="106"/>
    </row>
    <row r="764" spans="3:5">
      <c r="C764" s="106"/>
      <c r="D764" s="106"/>
      <c r="E764" s="106"/>
    </row>
    <row r="765" spans="3:5">
      <c r="C765" s="106"/>
      <c r="D765" s="106"/>
      <c r="E765" s="106"/>
    </row>
    <row r="766" spans="3:5">
      <c r="C766" s="106"/>
      <c r="D766" s="106"/>
      <c r="E766" s="106"/>
    </row>
    <row r="767" spans="3:5">
      <c r="C767" s="106"/>
      <c r="D767" s="106"/>
      <c r="E767" s="106"/>
    </row>
    <row r="768" spans="3:5">
      <c r="C768" s="106"/>
      <c r="D768" s="106"/>
      <c r="E768" s="106"/>
    </row>
    <row r="769" spans="3:5">
      <c r="C769" s="106"/>
      <c r="D769" s="106"/>
      <c r="E769" s="106"/>
    </row>
    <row r="770" spans="3:5">
      <c r="C770" s="106"/>
      <c r="D770" s="106"/>
      <c r="E770" s="106"/>
    </row>
    <row r="771" spans="3:5">
      <c r="C771" s="106"/>
      <c r="D771" s="106"/>
      <c r="E771" s="106"/>
    </row>
    <row r="772" spans="3:5">
      <c r="C772" s="106"/>
      <c r="D772" s="106"/>
      <c r="E772" s="106"/>
    </row>
    <row r="773" spans="3:5">
      <c r="C773" s="106"/>
      <c r="D773" s="106"/>
      <c r="E773" s="106"/>
    </row>
    <row r="774" spans="3:5">
      <c r="C774" s="106"/>
      <c r="D774" s="106"/>
      <c r="E774" s="106"/>
    </row>
    <row r="775" spans="3:5">
      <c r="C775" s="106"/>
      <c r="D775" s="106"/>
      <c r="E775" s="106"/>
    </row>
    <row r="776" spans="3:5">
      <c r="C776" s="106"/>
      <c r="D776" s="106"/>
      <c r="E776" s="106"/>
    </row>
    <row r="777" spans="3:5">
      <c r="C777" s="106"/>
      <c r="D777" s="106"/>
      <c r="E777" s="106"/>
    </row>
    <row r="778" spans="3:5">
      <c r="C778" s="106"/>
      <c r="D778" s="106"/>
      <c r="E778" s="106"/>
    </row>
    <row r="779" spans="3:5">
      <c r="C779" s="106"/>
      <c r="D779" s="106"/>
      <c r="E779" s="106"/>
    </row>
    <row r="780" spans="3:5">
      <c r="C780" s="106"/>
      <c r="D780" s="106"/>
      <c r="E780" s="106"/>
    </row>
    <row r="781" spans="3:5">
      <c r="C781" s="106"/>
      <c r="D781" s="106"/>
      <c r="E781" s="106"/>
    </row>
    <row r="782" spans="3:5">
      <c r="C782" s="106"/>
      <c r="D782" s="106"/>
      <c r="E782" s="106"/>
    </row>
    <row r="783" spans="3:5">
      <c r="C783" s="106"/>
      <c r="D783" s="106"/>
      <c r="E783" s="106"/>
    </row>
    <row r="784" spans="3:5">
      <c r="C784" s="106"/>
      <c r="D784" s="106"/>
      <c r="E784" s="106"/>
    </row>
    <row r="785" spans="3:5">
      <c r="C785" s="106"/>
      <c r="D785" s="106"/>
      <c r="E785" s="106"/>
    </row>
    <row r="786" spans="3:5">
      <c r="C786" s="106"/>
      <c r="D786" s="106"/>
      <c r="E786" s="106"/>
    </row>
    <row r="787" spans="3:5">
      <c r="C787" s="106"/>
      <c r="D787" s="106"/>
      <c r="E787" s="106"/>
    </row>
    <row r="788" spans="3:5">
      <c r="C788" s="106"/>
      <c r="D788" s="106"/>
      <c r="E788" s="106"/>
    </row>
    <row r="789" spans="3:5">
      <c r="C789" s="106"/>
      <c r="D789" s="106"/>
      <c r="E789" s="106"/>
    </row>
    <row r="790" spans="3:5">
      <c r="C790" s="106"/>
      <c r="D790" s="106"/>
      <c r="E790" s="106"/>
    </row>
    <row r="791" spans="3:5">
      <c r="C791" s="106"/>
      <c r="D791" s="106"/>
      <c r="E791" s="106"/>
    </row>
    <row r="792" spans="3:5">
      <c r="C792" s="106"/>
      <c r="D792" s="106"/>
      <c r="E792" s="106"/>
    </row>
    <row r="793" spans="3:5">
      <c r="C793" s="106"/>
      <c r="D793" s="106"/>
      <c r="E793" s="106"/>
    </row>
    <row r="794" spans="3:5">
      <c r="C794" s="106"/>
      <c r="D794" s="106"/>
      <c r="E794" s="106"/>
    </row>
    <row r="795" spans="3:5">
      <c r="C795" s="106"/>
      <c r="D795" s="106"/>
      <c r="E795" s="106"/>
    </row>
    <row r="796" spans="3:5">
      <c r="C796" s="106"/>
      <c r="D796" s="106"/>
      <c r="E796" s="106"/>
    </row>
    <row r="797" spans="3:5">
      <c r="C797" s="106"/>
      <c r="D797" s="106"/>
      <c r="E797" s="106"/>
    </row>
    <row r="798" spans="3:5">
      <c r="C798" s="106"/>
      <c r="D798" s="106"/>
      <c r="E798" s="106"/>
    </row>
    <row r="799" spans="3:5">
      <c r="C799" s="106"/>
      <c r="D799" s="106"/>
      <c r="E799" s="106"/>
    </row>
    <row r="800" spans="3:5">
      <c r="C800" s="106"/>
      <c r="D800" s="106"/>
      <c r="E800" s="106"/>
    </row>
    <row r="801" spans="3:5">
      <c r="C801" s="106"/>
      <c r="D801" s="106"/>
      <c r="E801" s="106"/>
    </row>
    <row r="802" spans="3:5">
      <c r="C802" s="106"/>
      <c r="D802" s="106"/>
      <c r="E802" s="106"/>
    </row>
    <row r="803" spans="3:5">
      <c r="C803" s="106"/>
      <c r="D803" s="106"/>
      <c r="E803" s="106"/>
    </row>
    <row r="804" spans="3:5">
      <c r="C804" s="106"/>
      <c r="D804" s="106"/>
      <c r="E804" s="106"/>
    </row>
    <row r="805" spans="3:5">
      <c r="C805" s="106"/>
      <c r="D805" s="106"/>
      <c r="E805" s="106"/>
    </row>
    <row r="806" spans="3:5">
      <c r="C806" s="106"/>
      <c r="D806" s="106"/>
      <c r="E806" s="106"/>
    </row>
    <row r="807" spans="3:5">
      <c r="C807" s="106"/>
      <c r="D807" s="106"/>
      <c r="E807" s="106"/>
    </row>
    <row r="808" spans="3:5">
      <c r="C808" s="106"/>
      <c r="D808" s="106"/>
      <c r="E808" s="106"/>
    </row>
    <row r="809" spans="3:5">
      <c r="C809" s="106"/>
      <c r="D809" s="106"/>
      <c r="E809" s="106"/>
    </row>
    <row r="810" spans="3:5">
      <c r="C810" s="106"/>
      <c r="D810" s="106"/>
      <c r="E810" s="106"/>
    </row>
    <row r="811" spans="3:5">
      <c r="C811" s="106"/>
      <c r="D811" s="106"/>
      <c r="E811" s="106"/>
    </row>
    <row r="812" spans="3:5">
      <c r="C812" s="106"/>
      <c r="D812" s="106"/>
      <c r="E812" s="106"/>
    </row>
    <row r="813" spans="3:5">
      <c r="C813" s="106"/>
      <c r="D813" s="106"/>
      <c r="E813" s="106"/>
    </row>
    <row r="814" spans="3:5">
      <c r="C814" s="106"/>
      <c r="D814" s="106"/>
      <c r="E814" s="106"/>
    </row>
    <row r="815" spans="3:5">
      <c r="C815" s="106"/>
      <c r="D815" s="106"/>
      <c r="E815" s="106"/>
    </row>
    <row r="816" spans="3:5">
      <c r="C816" s="106"/>
      <c r="D816" s="106"/>
      <c r="E816" s="106"/>
    </row>
    <row r="817" spans="3:5">
      <c r="C817" s="106"/>
      <c r="D817" s="106"/>
      <c r="E817" s="106"/>
    </row>
    <row r="818" spans="3:5">
      <c r="C818" s="106"/>
      <c r="D818" s="106"/>
      <c r="E818" s="106"/>
    </row>
    <row r="819" spans="3:5">
      <c r="C819" s="106"/>
      <c r="D819" s="106"/>
      <c r="E819" s="106"/>
    </row>
    <row r="820" spans="3:5">
      <c r="C820" s="106"/>
      <c r="D820" s="106"/>
      <c r="E820" s="106"/>
    </row>
    <row r="821" spans="3:5">
      <c r="C821" s="106"/>
      <c r="D821" s="106"/>
      <c r="E821" s="106"/>
    </row>
    <row r="822" spans="3:5">
      <c r="C822" s="106"/>
      <c r="D822" s="106"/>
      <c r="E822" s="106"/>
    </row>
    <row r="823" spans="3:5">
      <c r="C823" s="106"/>
      <c r="D823" s="106"/>
      <c r="E823" s="106"/>
    </row>
    <row r="824" spans="3:5">
      <c r="C824" s="106"/>
      <c r="D824" s="106"/>
      <c r="E824" s="106"/>
    </row>
    <row r="825" spans="3:5">
      <c r="C825" s="106"/>
      <c r="D825" s="106"/>
      <c r="E825" s="106"/>
    </row>
    <row r="826" spans="3:5">
      <c r="C826" s="106"/>
      <c r="D826" s="106"/>
      <c r="E826" s="106"/>
    </row>
    <row r="827" spans="3:5">
      <c r="C827" s="106"/>
      <c r="D827" s="106"/>
      <c r="E827" s="106"/>
    </row>
    <row r="828" spans="3:5">
      <c r="C828" s="106"/>
      <c r="D828" s="106"/>
      <c r="E828" s="106"/>
    </row>
    <row r="829" spans="3:5">
      <c r="C829" s="106"/>
      <c r="D829" s="106"/>
      <c r="E829" s="106"/>
    </row>
    <row r="830" spans="3:5">
      <c r="C830" s="106"/>
      <c r="D830" s="106"/>
      <c r="E830" s="106"/>
    </row>
    <row r="831" spans="3:5">
      <c r="C831" s="106"/>
      <c r="D831" s="106"/>
      <c r="E831" s="106"/>
    </row>
    <row r="832" spans="3:5">
      <c r="C832" s="106"/>
      <c r="D832" s="106"/>
      <c r="E832" s="106"/>
    </row>
    <row r="833" spans="3:5">
      <c r="C833" s="106"/>
      <c r="D833" s="106"/>
      <c r="E833" s="106"/>
    </row>
    <row r="834" spans="3:5">
      <c r="C834" s="106"/>
      <c r="D834" s="106"/>
      <c r="E834" s="106"/>
    </row>
    <row r="835" spans="3:5">
      <c r="C835" s="106"/>
      <c r="D835" s="106"/>
      <c r="E835" s="106"/>
    </row>
    <row r="836" spans="3:5">
      <c r="C836" s="106"/>
      <c r="D836" s="106"/>
      <c r="E836" s="106"/>
    </row>
    <row r="837" spans="3:5">
      <c r="C837" s="106"/>
      <c r="D837" s="106"/>
      <c r="E837" s="106"/>
    </row>
    <row r="838" spans="3:5">
      <c r="C838" s="106"/>
      <c r="D838" s="106"/>
      <c r="E838" s="106"/>
    </row>
    <row r="839" spans="3:5">
      <c r="C839" s="106"/>
      <c r="D839" s="106"/>
      <c r="E839" s="106"/>
    </row>
    <row r="840" spans="3:5">
      <c r="C840" s="106"/>
      <c r="D840" s="106"/>
      <c r="E840" s="106"/>
    </row>
    <row r="841" spans="3:5">
      <c r="C841" s="106"/>
      <c r="D841" s="106"/>
      <c r="E841" s="106"/>
    </row>
    <row r="842" spans="3:5">
      <c r="C842" s="106"/>
      <c r="D842" s="106"/>
      <c r="E842" s="106"/>
    </row>
    <row r="843" spans="3:5">
      <c r="C843" s="106"/>
      <c r="D843" s="106"/>
      <c r="E843" s="106"/>
    </row>
    <row r="844" spans="3:5">
      <c r="C844" s="106"/>
      <c r="D844" s="106"/>
      <c r="E844" s="106"/>
    </row>
    <row r="845" spans="3:5">
      <c r="C845" s="106"/>
      <c r="D845" s="106"/>
      <c r="E845" s="106"/>
    </row>
    <row r="846" spans="3:5">
      <c r="C846" s="106"/>
      <c r="D846" s="106"/>
      <c r="E846" s="106"/>
    </row>
    <row r="847" spans="3:5">
      <c r="C847" s="106"/>
      <c r="D847" s="106"/>
      <c r="E847" s="106"/>
    </row>
    <row r="848" spans="3:5">
      <c r="C848" s="106"/>
      <c r="D848" s="106"/>
      <c r="E848" s="106"/>
    </row>
    <row r="849" spans="3:5">
      <c r="C849" s="106"/>
      <c r="D849" s="106"/>
      <c r="E849" s="106"/>
    </row>
    <row r="850" spans="3:5">
      <c r="C850" s="106"/>
      <c r="D850" s="106"/>
      <c r="E850" s="106"/>
    </row>
    <row r="851" spans="3:5">
      <c r="C851" s="106"/>
      <c r="D851" s="106"/>
      <c r="E851" s="106"/>
    </row>
    <row r="852" spans="3:5">
      <c r="C852" s="106"/>
      <c r="D852" s="106"/>
      <c r="E852" s="106"/>
    </row>
    <row r="853" spans="3:5">
      <c r="C853" s="106"/>
      <c r="D853" s="106"/>
      <c r="E853" s="106"/>
    </row>
    <row r="854" spans="3:5">
      <c r="C854" s="106"/>
      <c r="D854" s="106"/>
      <c r="E854" s="106"/>
    </row>
    <row r="855" spans="3:5">
      <c r="C855" s="106"/>
      <c r="D855" s="106"/>
      <c r="E855" s="106"/>
    </row>
    <row r="856" spans="3:5">
      <c r="C856" s="106"/>
      <c r="D856" s="106"/>
      <c r="E856" s="106"/>
    </row>
    <row r="857" spans="3:5">
      <c r="C857" s="106"/>
      <c r="D857" s="106"/>
      <c r="E857" s="106"/>
    </row>
    <row r="858" spans="3:5">
      <c r="C858" s="106"/>
      <c r="D858" s="106"/>
      <c r="E858" s="106"/>
    </row>
    <row r="859" spans="3:5">
      <c r="C859" s="106"/>
      <c r="D859" s="106"/>
      <c r="E859" s="106"/>
    </row>
    <row r="860" spans="3:5">
      <c r="C860" s="106"/>
      <c r="D860" s="106"/>
      <c r="E860" s="106"/>
    </row>
    <row r="861" spans="3:5">
      <c r="C861" s="106"/>
      <c r="D861" s="106"/>
      <c r="E861" s="106"/>
    </row>
    <row r="862" spans="3:5">
      <c r="C862" s="106"/>
      <c r="D862" s="106"/>
      <c r="E862" s="106"/>
    </row>
    <row r="863" spans="3:5">
      <c r="C863" s="106"/>
      <c r="D863" s="106"/>
      <c r="E863" s="106"/>
    </row>
    <row r="864" spans="3:5">
      <c r="C864" s="106"/>
      <c r="D864" s="106"/>
      <c r="E864" s="106"/>
    </row>
    <row r="865" spans="3:5">
      <c r="C865" s="106"/>
      <c r="D865" s="106"/>
      <c r="E865" s="106"/>
    </row>
    <row r="866" spans="3:5">
      <c r="C866" s="106"/>
      <c r="D866" s="106"/>
      <c r="E866" s="106"/>
    </row>
    <row r="867" spans="3:5">
      <c r="C867" s="106"/>
      <c r="D867" s="106"/>
      <c r="E867" s="106"/>
    </row>
    <row r="868" spans="3:5">
      <c r="C868" s="106"/>
      <c r="D868" s="106"/>
      <c r="E868" s="106"/>
    </row>
    <row r="869" spans="3:5">
      <c r="C869" s="106"/>
      <c r="D869" s="106"/>
      <c r="E869" s="106"/>
    </row>
    <row r="870" spans="3:5">
      <c r="C870" s="106"/>
      <c r="D870" s="106"/>
      <c r="E870" s="106"/>
    </row>
    <row r="871" spans="3:5">
      <c r="C871" s="106"/>
      <c r="D871" s="106"/>
      <c r="E871" s="106"/>
    </row>
    <row r="872" spans="3:5">
      <c r="C872" s="106"/>
      <c r="D872" s="106"/>
      <c r="E872" s="106"/>
    </row>
    <row r="873" spans="3:5">
      <c r="C873" s="106"/>
      <c r="D873" s="106"/>
      <c r="E873" s="106"/>
    </row>
    <row r="874" spans="3:5">
      <c r="C874" s="106"/>
      <c r="D874" s="106"/>
      <c r="E874" s="106"/>
    </row>
    <row r="875" spans="3:5">
      <c r="C875" s="106"/>
      <c r="D875" s="106"/>
      <c r="E875" s="106"/>
    </row>
    <row r="876" spans="3:5">
      <c r="C876" s="106"/>
      <c r="D876" s="106"/>
      <c r="E876" s="106"/>
    </row>
    <row r="877" spans="3:5">
      <c r="C877" s="106"/>
      <c r="D877" s="106"/>
      <c r="E877" s="106"/>
    </row>
    <row r="878" spans="3:5">
      <c r="C878" s="106"/>
      <c r="D878" s="106"/>
      <c r="E878" s="106"/>
    </row>
    <row r="879" spans="3:5">
      <c r="C879" s="106"/>
      <c r="D879" s="106"/>
      <c r="E879" s="106"/>
    </row>
    <row r="880" spans="3:5">
      <c r="C880" s="106"/>
      <c r="D880" s="106"/>
      <c r="E880" s="106"/>
    </row>
    <row r="881" spans="3:5">
      <c r="C881" s="106"/>
      <c r="D881" s="106"/>
      <c r="E881" s="106"/>
    </row>
    <row r="882" spans="3:5">
      <c r="C882" s="106"/>
      <c r="D882" s="106"/>
      <c r="E882" s="106"/>
    </row>
    <row r="883" spans="3:5">
      <c r="C883" s="106"/>
      <c r="D883" s="106"/>
      <c r="E883" s="106"/>
    </row>
    <row r="884" spans="3:5">
      <c r="C884" s="106"/>
      <c r="D884" s="106"/>
      <c r="E884" s="106"/>
    </row>
    <row r="885" spans="3:5">
      <c r="C885" s="106"/>
      <c r="D885" s="106"/>
      <c r="E885" s="106"/>
    </row>
    <row r="886" spans="3:5">
      <c r="C886" s="106"/>
      <c r="D886" s="106"/>
      <c r="E886" s="106"/>
    </row>
    <row r="887" spans="3:5">
      <c r="C887" s="106"/>
      <c r="D887" s="106"/>
      <c r="E887" s="106"/>
    </row>
    <row r="888" spans="3:5">
      <c r="C888" s="106"/>
      <c r="D888" s="106"/>
      <c r="E888" s="106"/>
    </row>
    <row r="889" spans="3:5">
      <c r="C889" s="106"/>
      <c r="D889" s="106"/>
      <c r="E889" s="106"/>
    </row>
    <row r="890" spans="3:5">
      <c r="C890" s="106"/>
      <c r="D890" s="106"/>
      <c r="E890" s="106"/>
    </row>
    <row r="891" spans="3:5">
      <c r="C891" s="106"/>
      <c r="D891" s="106"/>
      <c r="E891" s="106"/>
    </row>
    <row r="892" spans="3:5">
      <c r="C892" s="106"/>
      <c r="D892" s="106"/>
      <c r="E892" s="106"/>
    </row>
    <row r="893" spans="3:5">
      <c r="C893" s="106"/>
      <c r="D893" s="106"/>
      <c r="E893" s="106"/>
    </row>
    <row r="894" spans="3:5">
      <c r="C894" s="106"/>
      <c r="D894" s="106"/>
      <c r="E894" s="106"/>
    </row>
    <row r="895" spans="3:5">
      <c r="C895" s="106"/>
      <c r="D895" s="106"/>
      <c r="E895" s="106"/>
    </row>
    <row r="896" spans="3:5">
      <c r="C896" s="106"/>
      <c r="D896" s="106"/>
      <c r="E896" s="106"/>
    </row>
    <row r="897" spans="3:5">
      <c r="C897" s="106"/>
      <c r="D897" s="106"/>
      <c r="E897" s="106"/>
    </row>
    <row r="898" spans="3:5">
      <c r="C898" s="106"/>
      <c r="D898" s="106"/>
      <c r="E898" s="106"/>
    </row>
    <row r="899" spans="3:5">
      <c r="C899" s="106"/>
      <c r="D899" s="106"/>
      <c r="E899" s="106"/>
    </row>
    <row r="900" spans="3:5">
      <c r="C900" s="106"/>
      <c r="D900" s="106"/>
      <c r="E900" s="106"/>
    </row>
    <row r="901" spans="3:5">
      <c r="C901" s="106"/>
      <c r="D901" s="106"/>
      <c r="E901" s="106"/>
    </row>
    <row r="902" spans="3:5">
      <c r="C902" s="106"/>
      <c r="D902" s="106"/>
      <c r="E902" s="106"/>
    </row>
    <row r="903" spans="3:5">
      <c r="C903" s="106"/>
      <c r="D903" s="106"/>
      <c r="E903" s="106"/>
    </row>
    <row r="904" spans="3:5">
      <c r="C904" s="106"/>
      <c r="D904" s="106"/>
      <c r="E904" s="106"/>
    </row>
    <row r="905" spans="3:5">
      <c r="C905" s="106"/>
      <c r="D905" s="106"/>
      <c r="E905" s="106"/>
    </row>
    <row r="906" spans="3:5">
      <c r="C906" s="106"/>
      <c r="D906" s="106"/>
      <c r="E906" s="106"/>
    </row>
    <row r="907" spans="3:5">
      <c r="C907" s="106"/>
      <c r="D907" s="106"/>
      <c r="E907" s="106"/>
    </row>
    <row r="908" spans="3:5">
      <c r="C908" s="106"/>
      <c r="D908" s="106"/>
      <c r="E908" s="106"/>
    </row>
    <row r="909" spans="3:5">
      <c r="C909" s="106"/>
      <c r="D909" s="106"/>
      <c r="E909" s="106"/>
    </row>
    <row r="910" spans="3:5">
      <c r="C910" s="106"/>
      <c r="D910" s="106"/>
      <c r="E910" s="106"/>
    </row>
    <row r="911" spans="3:5">
      <c r="C911" s="106"/>
      <c r="D911" s="106"/>
      <c r="E911" s="106"/>
    </row>
    <row r="912" spans="3:5">
      <c r="C912" s="106"/>
      <c r="D912" s="106"/>
      <c r="E912" s="106"/>
    </row>
    <row r="913" spans="3:5">
      <c r="C913" s="106"/>
      <c r="D913" s="106"/>
      <c r="E913" s="106"/>
    </row>
    <row r="914" spans="3:5">
      <c r="C914" s="106"/>
      <c r="D914" s="106"/>
      <c r="E914" s="106"/>
    </row>
    <row r="915" spans="3:5">
      <c r="C915" s="106"/>
      <c r="D915" s="106"/>
      <c r="E915" s="106"/>
    </row>
    <row r="916" spans="3:5">
      <c r="C916" s="106"/>
      <c r="D916" s="106"/>
      <c r="E916" s="106"/>
    </row>
    <row r="917" spans="3:5">
      <c r="C917" s="106"/>
      <c r="D917" s="106"/>
      <c r="E917" s="106"/>
    </row>
    <row r="918" spans="3:5">
      <c r="C918" s="106"/>
      <c r="D918" s="106"/>
      <c r="E918" s="106"/>
    </row>
    <row r="919" spans="3:5">
      <c r="C919" s="106"/>
      <c r="D919" s="106"/>
      <c r="E919" s="106"/>
    </row>
    <row r="920" spans="3:5">
      <c r="C920" s="106"/>
      <c r="D920" s="106"/>
      <c r="E920" s="106"/>
    </row>
    <row r="921" spans="3:5">
      <c r="C921" s="106"/>
      <c r="D921" s="106"/>
      <c r="E921" s="106"/>
    </row>
    <row r="922" spans="3:5">
      <c r="C922" s="106"/>
      <c r="D922" s="106"/>
      <c r="E922" s="106"/>
    </row>
    <row r="923" spans="3:5">
      <c r="C923" s="106"/>
      <c r="D923" s="106"/>
      <c r="E923" s="106"/>
    </row>
    <row r="924" spans="3:5">
      <c r="C924" s="106"/>
      <c r="D924" s="106"/>
      <c r="E924" s="106"/>
    </row>
    <row r="925" spans="3:5">
      <c r="C925" s="106"/>
      <c r="D925" s="106"/>
      <c r="E925" s="106"/>
    </row>
    <row r="926" spans="3:5">
      <c r="C926" s="106"/>
      <c r="D926" s="106"/>
      <c r="E926" s="106"/>
    </row>
    <row r="927" spans="3:5">
      <c r="C927" s="106"/>
      <c r="D927" s="106"/>
      <c r="E927" s="106"/>
    </row>
    <row r="928" spans="3:5">
      <c r="C928" s="106"/>
      <c r="D928" s="106"/>
      <c r="E928" s="106"/>
    </row>
    <row r="929" spans="3:5">
      <c r="C929" s="106"/>
      <c r="D929" s="106"/>
      <c r="E929" s="106"/>
    </row>
    <row r="930" spans="3:5">
      <c r="C930" s="106"/>
      <c r="D930" s="106"/>
      <c r="E930" s="106"/>
    </row>
    <row r="931" spans="3:5">
      <c r="C931" s="106"/>
      <c r="D931" s="106"/>
      <c r="E931" s="106"/>
    </row>
    <row r="932" spans="3:5">
      <c r="C932" s="106"/>
      <c r="D932" s="106"/>
      <c r="E932" s="106"/>
    </row>
    <row r="933" spans="3:5">
      <c r="C933" s="106"/>
      <c r="D933" s="106"/>
      <c r="E933" s="106"/>
    </row>
    <row r="934" spans="3:5">
      <c r="C934" s="106"/>
      <c r="D934" s="106"/>
      <c r="E934" s="106"/>
    </row>
    <row r="935" spans="3:5">
      <c r="C935" s="106"/>
      <c r="D935" s="106"/>
      <c r="E935" s="106"/>
    </row>
    <row r="936" spans="3:5">
      <c r="C936" s="106"/>
      <c r="D936" s="106"/>
      <c r="E936" s="106"/>
    </row>
    <row r="937" spans="3:5">
      <c r="C937" s="106"/>
      <c r="D937" s="106"/>
      <c r="E937" s="106"/>
    </row>
    <row r="938" spans="3:5">
      <c r="C938" s="106"/>
      <c r="D938" s="106"/>
      <c r="E938" s="106"/>
    </row>
    <row r="939" spans="3:5">
      <c r="C939" s="106"/>
      <c r="D939" s="106"/>
      <c r="E939" s="106"/>
    </row>
    <row r="940" spans="3:5">
      <c r="C940" s="106"/>
      <c r="D940" s="106"/>
      <c r="E940" s="106"/>
    </row>
    <row r="941" spans="3:5">
      <c r="C941" s="106"/>
      <c r="D941" s="106"/>
      <c r="E941" s="106"/>
    </row>
    <row r="942" spans="3:5">
      <c r="C942" s="106"/>
      <c r="D942" s="106"/>
      <c r="E942" s="106"/>
    </row>
    <row r="943" spans="3:5">
      <c r="C943" s="106"/>
      <c r="D943" s="106"/>
      <c r="E943" s="106"/>
    </row>
    <row r="944" spans="3:5">
      <c r="C944" s="106"/>
      <c r="D944" s="106"/>
      <c r="E944" s="106"/>
    </row>
    <row r="945" spans="3:5">
      <c r="C945" s="106"/>
      <c r="D945" s="106"/>
      <c r="E945" s="106"/>
    </row>
    <row r="946" spans="3:5">
      <c r="C946" s="106"/>
      <c r="D946" s="106"/>
      <c r="E946" s="106"/>
    </row>
    <row r="947" spans="3:5">
      <c r="C947" s="106"/>
      <c r="D947" s="106"/>
      <c r="E947" s="106"/>
    </row>
    <row r="948" spans="3:5">
      <c r="C948" s="106"/>
      <c r="D948" s="106"/>
      <c r="E948" s="106"/>
    </row>
    <row r="949" spans="3:5">
      <c r="C949" s="106"/>
      <c r="D949" s="106"/>
      <c r="E949" s="106"/>
    </row>
    <row r="950" spans="3:5">
      <c r="C950" s="106"/>
      <c r="D950" s="106"/>
      <c r="E950" s="106"/>
    </row>
    <row r="951" spans="3:5">
      <c r="C951" s="106"/>
      <c r="D951" s="106"/>
      <c r="E951" s="106"/>
    </row>
    <row r="952" spans="3:5">
      <c r="C952" s="106"/>
      <c r="D952" s="106"/>
      <c r="E952" s="106"/>
    </row>
    <row r="953" spans="3:5">
      <c r="C953" s="106"/>
      <c r="D953" s="106"/>
      <c r="E953" s="106"/>
    </row>
    <row r="954" spans="3:5">
      <c r="C954" s="106"/>
      <c r="D954" s="106"/>
      <c r="E954" s="106"/>
    </row>
    <row r="955" spans="3:5">
      <c r="C955" s="106"/>
      <c r="D955" s="106"/>
      <c r="E955" s="106"/>
    </row>
    <row r="956" spans="3:5">
      <c r="C956" s="106"/>
      <c r="D956" s="106"/>
      <c r="E956" s="106"/>
    </row>
    <row r="957" spans="3:5">
      <c r="C957" s="106"/>
      <c r="D957" s="106"/>
      <c r="E957" s="106"/>
    </row>
    <row r="958" spans="3:5">
      <c r="C958" s="106"/>
      <c r="D958" s="106"/>
      <c r="E958" s="106"/>
    </row>
    <row r="959" spans="3:5">
      <c r="C959" s="106"/>
      <c r="D959" s="106"/>
      <c r="E959" s="106"/>
    </row>
    <row r="960" spans="3:5">
      <c r="C960" s="106"/>
      <c r="D960" s="106"/>
      <c r="E960" s="106"/>
    </row>
    <row r="961" spans="3:5">
      <c r="C961" s="106"/>
      <c r="D961" s="106"/>
      <c r="E961" s="106"/>
    </row>
    <row r="962" spans="3:5">
      <c r="C962" s="106"/>
      <c r="D962" s="106"/>
      <c r="E962" s="106"/>
    </row>
    <row r="963" spans="3:5">
      <c r="C963" s="106"/>
      <c r="D963" s="106"/>
      <c r="E963" s="106"/>
    </row>
    <row r="964" spans="3:5">
      <c r="C964" s="106"/>
      <c r="D964" s="106"/>
      <c r="E964" s="106"/>
    </row>
    <row r="965" spans="3:5">
      <c r="C965" s="106"/>
      <c r="D965" s="106"/>
      <c r="E965" s="106"/>
    </row>
    <row r="966" spans="3:5">
      <c r="C966" s="106"/>
      <c r="D966" s="106"/>
      <c r="E966" s="106"/>
    </row>
    <row r="967" spans="3:5">
      <c r="C967" s="106"/>
      <c r="D967" s="106"/>
      <c r="E967" s="106"/>
    </row>
    <row r="968" spans="3:5">
      <c r="C968" s="106"/>
      <c r="D968" s="106"/>
      <c r="E968" s="106"/>
    </row>
    <row r="969" spans="3:5">
      <c r="C969" s="106"/>
      <c r="D969" s="106"/>
      <c r="E969" s="106"/>
    </row>
    <row r="970" spans="3:5">
      <c r="C970" s="106"/>
      <c r="D970" s="106"/>
      <c r="E970" s="106"/>
    </row>
    <row r="971" spans="3:5">
      <c r="C971" s="106"/>
      <c r="D971" s="106"/>
      <c r="E971" s="106"/>
    </row>
    <row r="972" spans="3:5">
      <c r="C972" s="106"/>
      <c r="D972" s="106"/>
      <c r="E972" s="106"/>
    </row>
    <row r="973" spans="3:5">
      <c r="C973" s="106"/>
      <c r="D973" s="106"/>
      <c r="E973" s="106"/>
    </row>
    <row r="974" spans="3:5">
      <c r="C974" s="106"/>
      <c r="D974" s="106"/>
      <c r="E974" s="106"/>
    </row>
    <row r="975" spans="3:5">
      <c r="C975" s="106"/>
      <c r="D975" s="106"/>
      <c r="E975" s="106"/>
    </row>
    <row r="976" spans="3:5">
      <c r="C976" s="106"/>
      <c r="D976" s="106"/>
      <c r="E976" s="106"/>
    </row>
    <row r="977" spans="3:5">
      <c r="C977" s="106"/>
      <c r="D977" s="106"/>
      <c r="E977" s="106"/>
    </row>
    <row r="978" spans="3:5">
      <c r="C978" s="106"/>
      <c r="D978" s="106"/>
      <c r="E978" s="106"/>
    </row>
    <row r="979" spans="3:5">
      <c r="C979" s="106"/>
      <c r="D979" s="106"/>
      <c r="E979" s="106"/>
    </row>
    <row r="980" spans="3:5">
      <c r="C980" s="106"/>
      <c r="D980" s="106"/>
      <c r="E980" s="106"/>
    </row>
    <row r="981" spans="3:5">
      <c r="C981" s="106"/>
      <c r="D981" s="106"/>
      <c r="E981" s="106"/>
    </row>
    <row r="982" spans="3:5">
      <c r="C982" s="106"/>
      <c r="D982" s="106"/>
      <c r="E982" s="106"/>
    </row>
    <row r="983" spans="3:5">
      <c r="C983" s="106"/>
      <c r="D983" s="106"/>
      <c r="E983" s="106"/>
    </row>
    <row r="984" spans="3:5">
      <c r="C984" s="106"/>
      <c r="D984" s="106"/>
      <c r="E984" s="106"/>
    </row>
    <row r="985" spans="3:5">
      <c r="C985" s="106"/>
      <c r="D985" s="106"/>
      <c r="E985" s="106"/>
    </row>
    <row r="986" spans="3:5">
      <c r="C986" s="106"/>
      <c r="D986" s="106"/>
      <c r="E986" s="106"/>
    </row>
    <row r="987" spans="3:5">
      <c r="C987" s="106"/>
      <c r="D987" s="106"/>
      <c r="E987" s="106"/>
    </row>
    <row r="988" spans="3:5">
      <c r="C988" s="106"/>
      <c r="D988" s="106"/>
      <c r="E988" s="106"/>
    </row>
    <row r="989" spans="3:5">
      <c r="C989" s="106"/>
      <c r="D989" s="106"/>
      <c r="E989" s="106"/>
    </row>
    <row r="990" spans="3:5">
      <c r="C990" s="106"/>
      <c r="D990" s="106"/>
      <c r="E990" s="106"/>
    </row>
    <row r="991" spans="3:5">
      <c r="C991" s="106"/>
      <c r="D991" s="106"/>
      <c r="E991" s="106"/>
    </row>
    <row r="992" spans="3:5">
      <c r="C992" s="106"/>
      <c r="D992" s="106"/>
      <c r="E992" s="106"/>
    </row>
    <row r="993" spans="3:5">
      <c r="C993" s="106"/>
      <c r="D993" s="106"/>
      <c r="E993" s="106"/>
    </row>
    <row r="994" spans="3:5">
      <c r="C994" s="106"/>
      <c r="D994" s="106"/>
      <c r="E994" s="106"/>
    </row>
    <row r="995" spans="3:5">
      <c r="C995" s="106"/>
      <c r="D995" s="106"/>
      <c r="E995" s="106"/>
    </row>
    <row r="996" spans="3:5">
      <c r="C996" s="106"/>
      <c r="D996" s="106"/>
      <c r="E996" s="106"/>
    </row>
    <row r="997" spans="3:5">
      <c r="C997" s="106"/>
      <c r="D997" s="106"/>
      <c r="E997" s="106"/>
    </row>
    <row r="998" spans="3:5">
      <c r="C998" s="106"/>
      <c r="D998" s="106"/>
      <c r="E998" s="106"/>
    </row>
    <row r="999" spans="3:5">
      <c r="C999" s="106"/>
      <c r="D999" s="106"/>
      <c r="E999" s="106"/>
    </row>
    <row r="1000" spans="3:5">
      <c r="C1000" s="106"/>
      <c r="D1000" s="106"/>
      <c r="E1000" s="106"/>
    </row>
    <row r="1001" spans="3:5">
      <c r="C1001" s="106"/>
      <c r="D1001" s="106"/>
      <c r="E1001" s="106"/>
    </row>
    <row r="1002" spans="3:5">
      <c r="C1002" s="106"/>
      <c r="D1002" s="106"/>
      <c r="E1002" s="106"/>
    </row>
    <row r="1003" spans="3:5">
      <c r="C1003" s="106"/>
      <c r="D1003" s="106"/>
      <c r="E1003" s="106"/>
    </row>
    <row r="1004" spans="3:5">
      <c r="C1004" s="106"/>
      <c r="D1004" s="106"/>
      <c r="E1004" s="106"/>
    </row>
    <row r="1005" spans="3:5">
      <c r="C1005" s="106"/>
      <c r="D1005" s="106"/>
      <c r="E1005" s="106"/>
    </row>
    <row r="1006" spans="3:5">
      <c r="C1006" s="106"/>
      <c r="D1006" s="106"/>
      <c r="E1006" s="106"/>
    </row>
    <row r="1007" spans="3:5">
      <c r="C1007" s="106"/>
      <c r="D1007" s="106"/>
      <c r="E1007" s="106"/>
    </row>
    <row r="1008" spans="3:5">
      <c r="C1008" s="106"/>
      <c r="D1008" s="106"/>
      <c r="E1008" s="106"/>
    </row>
    <row r="1009" spans="3:5">
      <c r="C1009" s="106"/>
      <c r="D1009" s="106"/>
      <c r="E1009" s="106"/>
    </row>
    <row r="1010" spans="3:5">
      <c r="C1010" s="106"/>
      <c r="D1010" s="106"/>
      <c r="E1010" s="106"/>
    </row>
    <row r="1011" spans="3:5">
      <c r="C1011" s="106"/>
      <c r="D1011" s="106"/>
      <c r="E1011" s="106"/>
    </row>
    <row r="1012" spans="3:5">
      <c r="C1012" s="106"/>
      <c r="D1012" s="106"/>
      <c r="E1012" s="106"/>
    </row>
    <row r="1013" spans="3:5">
      <c r="C1013" s="106"/>
      <c r="D1013" s="106"/>
      <c r="E1013" s="106"/>
    </row>
    <row r="1014" spans="3:5">
      <c r="C1014" s="106"/>
      <c r="D1014" s="106"/>
      <c r="E1014" s="106"/>
    </row>
    <row r="1015" spans="3:5">
      <c r="C1015" s="106"/>
      <c r="D1015" s="106"/>
      <c r="E1015" s="106"/>
    </row>
    <row r="1016" spans="3:5">
      <c r="C1016" s="106"/>
      <c r="D1016" s="106"/>
      <c r="E1016" s="106"/>
    </row>
    <row r="1017" spans="3:5">
      <c r="C1017" s="106"/>
      <c r="D1017" s="106"/>
      <c r="E1017" s="106"/>
    </row>
    <row r="1018" spans="3:5">
      <c r="C1018" s="106"/>
      <c r="D1018" s="106"/>
      <c r="E1018" s="106"/>
    </row>
    <row r="1019" spans="3:5">
      <c r="C1019" s="106"/>
      <c r="D1019" s="106"/>
      <c r="E1019" s="106"/>
    </row>
    <row r="1020" spans="3:5">
      <c r="C1020" s="106"/>
      <c r="D1020" s="106"/>
      <c r="E1020" s="106"/>
    </row>
    <row r="1021" spans="3:5">
      <c r="C1021" s="106"/>
      <c r="D1021" s="106"/>
      <c r="E1021" s="106"/>
    </row>
    <row r="1022" spans="3:5">
      <c r="C1022" s="106"/>
      <c r="D1022" s="106"/>
      <c r="E1022" s="106"/>
    </row>
    <row r="1023" spans="3:5">
      <c r="C1023" s="106"/>
      <c r="D1023" s="106"/>
      <c r="E1023" s="106"/>
    </row>
    <row r="1024" spans="3:5">
      <c r="C1024" s="106"/>
      <c r="D1024" s="106"/>
      <c r="E1024" s="106"/>
    </row>
    <row r="1025" spans="3:5">
      <c r="C1025" s="106"/>
      <c r="D1025" s="106"/>
      <c r="E1025" s="106"/>
    </row>
    <row r="1026" spans="3:5">
      <c r="C1026" s="106"/>
      <c r="D1026" s="106"/>
      <c r="E1026" s="106"/>
    </row>
    <row r="1027" spans="3:5">
      <c r="C1027" s="106"/>
      <c r="D1027" s="106"/>
      <c r="E1027" s="106"/>
    </row>
    <row r="1028" spans="3:5">
      <c r="C1028" s="106"/>
      <c r="D1028" s="106"/>
      <c r="E1028" s="106"/>
    </row>
    <row r="1029" spans="3:5">
      <c r="C1029" s="106"/>
      <c r="D1029" s="106"/>
      <c r="E1029" s="106"/>
    </row>
    <row r="1030" spans="3:5">
      <c r="C1030" s="106"/>
      <c r="D1030" s="106"/>
      <c r="E1030" s="106"/>
    </row>
    <row r="1031" spans="3:5">
      <c r="C1031" s="106"/>
      <c r="D1031" s="106"/>
      <c r="E1031" s="106"/>
    </row>
    <row r="1032" spans="3:5">
      <c r="C1032" s="106"/>
      <c r="D1032" s="106"/>
      <c r="E1032" s="106"/>
    </row>
    <row r="1033" spans="3:5">
      <c r="C1033" s="106"/>
      <c r="D1033" s="106"/>
      <c r="E1033" s="106"/>
    </row>
    <row r="1034" spans="3:5">
      <c r="C1034" s="106"/>
      <c r="D1034" s="106"/>
      <c r="E1034" s="106"/>
    </row>
    <row r="1035" spans="3:5">
      <c r="C1035" s="106"/>
      <c r="D1035" s="106"/>
      <c r="E1035" s="106"/>
    </row>
    <row r="1036" spans="3:5">
      <c r="C1036" s="106"/>
      <c r="D1036" s="106"/>
      <c r="E1036" s="106"/>
    </row>
    <row r="1037" spans="3:5">
      <c r="C1037" s="106"/>
      <c r="D1037" s="106"/>
      <c r="E1037" s="106"/>
    </row>
    <row r="1038" spans="3:5">
      <c r="C1038" s="106"/>
      <c r="D1038" s="106"/>
      <c r="E1038" s="106"/>
    </row>
    <row r="1039" spans="3:5">
      <c r="C1039" s="106"/>
      <c r="D1039" s="106"/>
      <c r="E1039" s="106"/>
    </row>
    <row r="1040" spans="3:5">
      <c r="C1040" s="106"/>
      <c r="D1040" s="106"/>
      <c r="E1040" s="106"/>
    </row>
    <row r="1041" spans="3:5">
      <c r="C1041" s="106"/>
      <c r="D1041" s="106"/>
      <c r="E1041" s="106"/>
    </row>
    <row r="1042" spans="3:5">
      <c r="C1042" s="106"/>
      <c r="D1042" s="106"/>
      <c r="E1042" s="106"/>
    </row>
    <row r="1043" spans="3:5">
      <c r="C1043" s="106"/>
      <c r="D1043" s="106"/>
      <c r="E1043" s="106"/>
    </row>
    <row r="1044" spans="3:5">
      <c r="C1044" s="106"/>
      <c r="D1044" s="106"/>
      <c r="E1044" s="106"/>
    </row>
    <row r="1045" spans="3:5">
      <c r="C1045" s="106"/>
      <c r="D1045" s="106"/>
      <c r="E1045" s="106"/>
    </row>
    <row r="1046" spans="3:5">
      <c r="C1046" s="106"/>
      <c r="D1046" s="106"/>
      <c r="E1046" s="106"/>
    </row>
    <row r="1047" spans="3:5">
      <c r="C1047" s="106"/>
      <c r="D1047" s="106"/>
      <c r="E1047" s="106"/>
    </row>
    <row r="1048" spans="3:5">
      <c r="C1048" s="106"/>
      <c r="D1048" s="106"/>
      <c r="E1048" s="106"/>
    </row>
    <row r="1049" spans="3:5">
      <c r="C1049" s="106"/>
      <c r="D1049" s="106"/>
      <c r="E1049" s="106"/>
    </row>
    <row r="1050" spans="3:5">
      <c r="C1050" s="106"/>
      <c r="D1050" s="106"/>
      <c r="E1050" s="106"/>
    </row>
    <row r="1051" spans="3:5">
      <c r="C1051" s="106"/>
      <c r="D1051" s="106"/>
      <c r="E1051" s="106"/>
    </row>
    <row r="1052" spans="3:5">
      <c r="C1052" s="106"/>
      <c r="D1052" s="106"/>
      <c r="E1052" s="106"/>
    </row>
    <row r="1053" spans="3:5">
      <c r="C1053" s="106"/>
      <c r="D1053" s="106"/>
      <c r="E1053" s="106"/>
    </row>
    <row r="1054" spans="3:5">
      <c r="C1054" s="106"/>
      <c r="D1054" s="106"/>
      <c r="E1054" s="106"/>
    </row>
    <row r="1055" spans="3:5">
      <c r="C1055" s="106"/>
      <c r="D1055" s="106"/>
      <c r="E1055" s="106"/>
    </row>
    <row r="1056" spans="3:5">
      <c r="C1056" s="106"/>
      <c r="D1056" s="106"/>
      <c r="E1056" s="106"/>
    </row>
    <row r="1057" spans="3:5">
      <c r="C1057" s="106"/>
      <c r="D1057" s="106"/>
      <c r="E1057" s="106"/>
    </row>
    <row r="1058" spans="3:5">
      <c r="C1058" s="106"/>
      <c r="D1058" s="106"/>
      <c r="E1058" s="106"/>
    </row>
    <row r="1059" spans="3:5">
      <c r="C1059" s="106"/>
      <c r="D1059" s="106"/>
      <c r="E1059" s="106"/>
    </row>
    <row r="1060" spans="3:5">
      <c r="C1060" s="106"/>
      <c r="D1060" s="106"/>
      <c r="E1060" s="106"/>
    </row>
    <row r="1061" spans="3:5">
      <c r="C1061" s="106"/>
      <c r="D1061" s="106"/>
      <c r="E1061" s="106"/>
    </row>
    <row r="1062" spans="3:5">
      <c r="C1062" s="106"/>
      <c r="D1062" s="106"/>
      <c r="E1062" s="106"/>
    </row>
    <row r="1063" spans="3:5">
      <c r="C1063" s="106"/>
      <c r="D1063" s="106"/>
      <c r="E1063" s="106"/>
    </row>
    <row r="1064" spans="3:5">
      <c r="C1064" s="106"/>
      <c r="D1064" s="106"/>
      <c r="E1064" s="106"/>
    </row>
    <row r="1065" spans="3:5">
      <c r="C1065" s="106"/>
      <c r="D1065" s="106"/>
      <c r="E1065" s="106"/>
    </row>
    <row r="1066" spans="3:5">
      <c r="C1066" s="106"/>
      <c r="D1066" s="106"/>
      <c r="E1066" s="106"/>
    </row>
    <row r="1067" spans="3:5">
      <c r="C1067" s="106"/>
      <c r="D1067" s="106"/>
      <c r="E1067" s="106"/>
    </row>
    <row r="1068" spans="3:5">
      <c r="C1068" s="106"/>
      <c r="D1068" s="106"/>
      <c r="E1068" s="106"/>
    </row>
    <row r="1069" spans="3:5">
      <c r="C1069" s="106"/>
      <c r="D1069" s="106"/>
      <c r="E1069" s="106"/>
    </row>
    <row r="1070" spans="3:5">
      <c r="C1070" s="106"/>
      <c r="D1070" s="106"/>
      <c r="E1070" s="106"/>
    </row>
    <row r="1071" spans="3:5">
      <c r="C1071" s="106"/>
      <c r="D1071" s="106"/>
      <c r="E1071" s="106"/>
    </row>
    <row r="1072" spans="3:5">
      <c r="C1072" s="106"/>
      <c r="D1072" s="106"/>
      <c r="E1072" s="106"/>
    </row>
    <row r="1073" spans="3:5">
      <c r="C1073" s="106"/>
      <c r="D1073" s="106"/>
      <c r="E1073" s="106"/>
    </row>
    <row r="1074" spans="3:5">
      <c r="C1074" s="106"/>
      <c r="D1074" s="106"/>
      <c r="E1074" s="106"/>
    </row>
    <row r="1075" spans="3:5">
      <c r="C1075" s="106"/>
      <c r="D1075" s="106"/>
      <c r="E1075" s="106"/>
    </row>
    <row r="1076" spans="3:5">
      <c r="C1076" s="106"/>
      <c r="D1076" s="106"/>
      <c r="E1076" s="106"/>
    </row>
    <row r="1077" spans="3:5">
      <c r="C1077" s="106"/>
      <c r="D1077" s="106"/>
      <c r="E1077" s="106"/>
    </row>
    <row r="1078" spans="3:5">
      <c r="C1078" s="106"/>
      <c r="D1078" s="106"/>
      <c r="E1078" s="106"/>
    </row>
    <row r="1079" spans="3:5">
      <c r="C1079" s="106"/>
      <c r="D1079" s="106"/>
      <c r="E1079" s="106"/>
    </row>
    <row r="1080" spans="3:5">
      <c r="C1080" s="106"/>
      <c r="D1080" s="106"/>
      <c r="E1080" s="106"/>
    </row>
    <row r="1081" spans="3:5">
      <c r="C1081" s="106"/>
      <c r="D1081" s="106"/>
      <c r="E1081" s="106"/>
    </row>
    <row r="1082" spans="3:5">
      <c r="C1082" s="106"/>
      <c r="D1082" s="106"/>
      <c r="E1082" s="106"/>
    </row>
    <row r="1083" spans="3:5">
      <c r="C1083" s="106"/>
      <c r="D1083" s="106"/>
      <c r="E1083" s="106"/>
    </row>
    <row r="1084" spans="3:5">
      <c r="C1084" s="106"/>
      <c r="D1084" s="106"/>
      <c r="E1084" s="106"/>
    </row>
    <row r="1085" spans="3:5">
      <c r="C1085" s="106"/>
      <c r="D1085" s="106"/>
      <c r="E1085" s="106"/>
    </row>
    <row r="1086" spans="3:5">
      <c r="C1086" s="106"/>
      <c r="D1086" s="106"/>
      <c r="E1086" s="106"/>
    </row>
    <row r="1087" spans="3:5">
      <c r="C1087" s="106"/>
      <c r="D1087" s="106"/>
      <c r="E1087" s="106"/>
    </row>
    <row r="1088" spans="3:5">
      <c r="C1088" s="106"/>
      <c r="D1088" s="106"/>
      <c r="E1088" s="106"/>
    </row>
    <row r="1089" spans="3:5">
      <c r="C1089" s="106"/>
      <c r="D1089" s="106"/>
      <c r="E1089" s="106"/>
    </row>
    <row r="1090" spans="3:5">
      <c r="C1090" s="106"/>
      <c r="D1090" s="106"/>
      <c r="E1090" s="106"/>
    </row>
    <row r="1091" spans="3:5">
      <c r="C1091" s="106"/>
      <c r="D1091" s="106"/>
      <c r="E1091" s="106"/>
    </row>
    <row r="1092" spans="3:5">
      <c r="C1092" s="106"/>
      <c r="D1092" s="106"/>
      <c r="E1092" s="106"/>
    </row>
    <row r="1093" spans="3:5">
      <c r="C1093" s="106"/>
      <c r="D1093" s="106"/>
      <c r="E1093" s="106"/>
    </row>
    <row r="1094" spans="3:5">
      <c r="C1094" s="106"/>
      <c r="D1094" s="106"/>
      <c r="E1094" s="106"/>
    </row>
    <row r="1095" spans="3:5">
      <c r="C1095" s="106"/>
      <c r="D1095" s="106"/>
      <c r="E1095" s="106"/>
    </row>
    <row r="1096" spans="3:5">
      <c r="C1096" s="106"/>
      <c r="D1096" s="106"/>
      <c r="E1096" s="106"/>
    </row>
    <row r="1097" spans="3:5">
      <c r="C1097" s="106"/>
      <c r="D1097" s="106"/>
      <c r="E1097" s="106"/>
    </row>
    <row r="1098" spans="3:5">
      <c r="C1098" s="106"/>
      <c r="D1098" s="106"/>
      <c r="E1098" s="106"/>
    </row>
    <row r="1099" spans="3:5">
      <c r="C1099" s="106"/>
      <c r="D1099" s="106"/>
      <c r="E1099" s="106"/>
    </row>
    <row r="1100" spans="3:5">
      <c r="C1100" s="106"/>
      <c r="D1100" s="106"/>
      <c r="E1100" s="106"/>
    </row>
    <row r="1101" spans="3:5">
      <c r="C1101" s="106"/>
      <c r="D1101" s="106"/>
      <c r="E1101" s="106"/>
    </row>
    <row r="1102" spans="3:5">
      <c r="C1102" s="106"/>
      <c r="D1102" s="106"/>
      <c r="E1102" s="106"/>
    </row>
    <row r="1103" spans="3:5">
      <c r="C1103" s="106"/>
      <c r="D1103" s="106"/>
      <c r="E1103" s="106"/>
    </row>
    <row r="1104" spans="3:5">
      <c r="C1104" s="106"/>
      <c r="D1104" s="106"/>
      <c r="E1104" s="106"/>
    </row>
    <row r="1105" spans="3:5">
      <c r="C1105" s="106"/>
      <c r="D1105" s="106"/>
      <c r="E1105" s="106"/>
    </row>
    <row r="1106" spans="3:5">
      <c r="C1106" s="106"/>
      <c r="D1106" s="106"/>
      <c r="E1106" s="106"/>
    </row>
    <row r="1107" spans="3:5">
      <c r="C1107" s="106"/>
      <c r="D1107" s="106"/>
      <c r="E1107" s="106"/>
    </row>
    <row r="1108" spans="3:5">
      <c r="C1108" s="106"/>
      <c r="D1108" s="106"/>
      <c r="E1108" s="106"/>
    </row>
    <row r="1109" spans="3:5">
      <c r="C1109" s="106"/>
      <c r="D1109" s="106"/>
      <c r="E1109" s="106"/>
    </row>
    <row r="1110" spans="3:5">
      <c r="C1110" s="106"/>
      <c r="D1110" s="106"/>
      <c r="E1110" s="106"/>
    </row>
    <row r="1111" spans="3:5">
      <c r="C1111" s="106"/>
      <c r="D1111" s="106"/>
      <c r="E1111" s="106"/>
    </row>
    <row r="1112" spans="3:5">
      <c r="C1112" s="106"/>
      <c r="D1112" s="106"/>
      <c r="E1112" s="106"/>
    </row>
    <row r="1113" spans="3:5">
      <c r="C1113" s="106"/>
      <c r="D1113" s="106"/>
      <c r="E1113" s="106"/>
    </row>
    <row r="1114" spans="3:5">
      <c r="C1114" s="106"/>
      <c r="D1114" s="106"/>
      <c r="E1114" s="106"/>
    </row>
    <row r="1115" spans="3:5">
      <c r="C1115" s="106"/>
      <c r="D1115" s="106"/>
      <c r="E1115" s="106"/>
    </row>
    <row r="1116" spans="3:5">
      <c r="C1116" s="106"/>
      <c r="D1116" s="106"/>
      <c r="E1116" s="106"/>
    </row>
    <row r="1117" spans="3:5">
      <c r="C1117" s="106"/>
      <c r="D1117" s="106"/>
      <c r="E1117" s="106"/>
    </row>
    <row r="1118" spans="3:5">
      <c r="C1118" s="106"/>
      <c r="D1118" s="106"/>
      <c r="E1118" s="106"/>
    </row>
    <row r="1119" spans="3:5">
      <c r="C1119" s="106"/>
      <c r="D1119" s="106"/>
      <c r="E1119" s="106"/>
    </row>
    <row r="1120" spans="3:5">
      <c r="C1120" s="106"/>
      <c r="D1120" s="106"/>
      <c r="E1120" s="106"/>
    </row>
    <row r="1121" spans="3:5">
      <c r="C1121" s="106"/>
      <c r="D1121" s="106"/>
      <c r="E1121" s="106"/>
    </row>
    <row r="1122" spans="3:5">
      <c r="C1122" s="106"/>
      <c r="D1122" s="106"/>
      <c r="E1122" s="106"/>
    </row>
    <row r="1123" spans="3:5">
      <c r="C1123" s="106"/>
      <c r="D1123" s="106"/>
      <c r="E1123" s="106"/>
    </row>
    <row r="1124" spans="3:5">
      <c r="C1124" s="106"/>
      <c r="D1124" s="106"/>
      <c r="E1124" s="106"/>
    </row>
    <row r="1125" spans="3:5">
      <c r="C1125" s="106"/>
      <c r="D1125" s="106"/>
      <c r="E1125" s="106"/>
    </row>
    <row r="1126" spans="3:5">
      <c r="C1126" s="106"/>
      <c r="D1126" s="106"/>
      <c r="E1126" s="106"/>
    </row>
    <row r="1127" spans="3:5">
      <c r="C1127" s="106"/>
      <c r="D1127" s="106"/>
      <c r="E1127" s="106"/>
    </row>
    <row r="1128" spans="3:5">
      <c r="C1128" s="106"/>
      <c r="D1128" s="106"/>
      <c r="E1128" s="106"/>
    </row>
    <row r="1129" spans="3:5">
      <c r="C1129" s="106"/>
      <c r="D1129" s="106"/>
      <c r="E1129" s="106"/>
    </row>
    <row r="1130" spans="3:5">
      <c r="C1130" s="106"/>
      <c r="D1130" s="106"/>
      <c r="E1130" s="106"/>
    </row>
    <row r="1131" spans="3:5">
      <c r="C1131" s="106"/>
      <c r="D1131" s="106"/>
      <c r="E1131" s="106"/>
    </row>
    <row r="1132" spans="3:5">
      <c r="C1132" s="106"/>
      <c r="D1132" s="106"/>
      <c r="E1132" s="106"/>
    </row>
    <row r="1133" spans="3:5">
      <c r="C1133" s="106"/>
      <c r="D1133" s="106"/>
      <c r="E1133" s="106"/>
    </row>
    <row r="1134" spans="3:5">
      <c r="C1134" s="106"/>
      <c r="D1134" s="106"/>
      <c r="E1134" s="106"/>
    </row>
    <row r="1135" spans="3:5">
      <c r="C1135" s="106"/>
      <c r="D1135" s="106"/>
      <c r="E1135" s="106"/>
    </row>
    <row r="1136" spans="3:5">
      <c r="C1136" s="106"/>
      <c r="D1136" s="106"/>
      <c r="E1136" s="106"/>
    </row>
    <row r="1137" spans="3:5">
      <c r="C1137" s="106"/>
      <c r="D1137" s="106"/>
      <c r="E1137" s="106"/>
    </row>
    <row r="1138" spans="3:5">
      <c r="C1138" s="106"/>
      <c r="D1138" s="106"/>
      <c r="E1138" s="106"/>
    </row>
    <row r="1139" spans="3:5">
      <c r="C1139" s="106"/>
      <c r="D1139" s="106"/>
      <c r="E1139" s="106"/>
    </row>
    <row r="1140" spans="3:5">
      <c r="C1140" s="106"/>
      <c r="D1140" s="106"/>
      <c r="E1140" s="106"/>
    </row>
    <row r="1141" spans="3:5">
      <c r="C1141" s="106"/>
      <c r="D1141" s="106"/>
      <c r="E1141" s="106"/>
    </row>
    <row r="1142" spans="3:5">
      <c r="C1142" s="106"/>
      <c r="D1142" s="106"/>
      <c r="E1142" s="106"/>
    </row>
    <row r="1143" spans="3:5">
      <c r="C1143" s="106"/>
      <c r="D1143" s="106"/>
      <c r="E1143" s="106"/>
    </row>
    <row r="1144" spans="3:5">
      <c r="C1144" s="106"/>
      <c r="D1144" s="106"/>
      <c r="E1144" s="106"/>
    </row>
    <row r="1145" spans="3:5">
      <c r="C1145" s="106"/>
      <c r="D1145" s="106"/>
      <c r="E1145" s="106"/>
    </row>
    <row r="1146" spans="3:5">
      <c r="C1146" s="106"/>
      <c r="D1146" s="106"/>
      <c r="E1146" s="106"/>
    </row>
    <row r="1147" spans="3:5">
      <c r="C1147" s="106"/>
      <c r="D1147" s="106"/>
      <c r="E1147" s="106"/>
    </row>
    <row r="1148" spans="3:5">
      <c r="C1148" s="106"/>
      <c r="D1148" s="106"/>
      <c r="E1148" s="106"/>
    </row>
    <row r="1149" spans="3:5">
      <c r="C1149" s="106"/>
      <c r="D1149" s="106"/>
      <c r="E1149" s="106"/>
    </row>
    <row r="1150" spans="3:5">
      <c r="C1150" s="106"/>
      <c r="D1150" s="106"/>
      <c r="E1150" s="106"/>
    </row>
    <row r="1151" spans="3:5">
      <c r="C1151" s="106"/>
      <c r="D1151" s="106"/>
      <c r="E1151" s="106"/>
    </row>
    <row r="1152" spans="3:5">
      <c r="C1152" s="106"/>
      <c r="D1152" s="106"/>
      <c r="E1152" s="106"/>
    </row>
    <row r="1153" spans="3:5">
      <c r="C1153" s="106"/>
      <c r="D1153" s="106"/>
      <c r="E1153" s="106"/>
    </row>
    <row r="1154" spans="3:5">
      <c r="C1154" s="106"/>
      <c r="D1154" s="106"/>
      <c r="E1154" s="106"/>
    </row>
    <row r="1155" spans="3:5">
      <c r="C1155" s="106"/>
      <c r="D1155" s="106"/>
      <c r="E1155" s="106"/>
    </row>
    <row r="1156" spans="3:5">
      <c r="C1156" s="106"/>
      <c r="D1156" s="106"/>
      <c r="E1156" s="106"/>
    </row>
    <row r="1157" spans="3:5">
      <c r="C1157" s="106"/>
      <c r="D1157" s="106"/>
      <c r="E1157" s="106"/>
    </row>
    <row r="1158" spans="3:5">
      <c r="C1158" s="106"/>
      <c r="D1158" s="106"/>
      <c r="E1158" s="106"/>
    </row>
    <row r="1159" spans="3:5">
      <c r="C1159" s="106"/>
      <c r="D1159" s="106"/>
      <c r="E1159" s="106"/>
    </row>
    <row r="1160" spans="3:5">
      <c r="C1160" s="106"/>
      <c r="D1160" s="106"/>
      <c r="E1160" s="106"/>
    </row>
    <row r="1161" spans="3:5">
      <c r="C1161" s="106"/>
      <c r="D1161" s="106"/>
      <c r="E1161" s="106"/>
    </row>
    <row r="1162" spans="3:5">
      <c r="C1162" s="106"/>
      <c r="D1162" s="106"/>
      <c r="E1162" s="106"/>
    </row>
    <row r="1163" spans="3:5">
      <c r="C1163" s="106"/>
      <c r="D1163" s="106"/>
      <c r="E1163" s="106"/>
    </row>
    <row r="1164" spans="3:5">
      <c r="C1164" s="106"/>
      <c r="D1164" s="106"/>
      <c r="E1164" s="106"/>
    </row>
    <row r="1165" spans="3:5">
      <c r="C1165" s="106"/>
      <c r="D1165" s="106"/>
      <c r="E1165" s="106"/>
    </row>
    <row r="1166" spans="3:5">
      <c r="C1166" s="106"/>
      <c r="D1166" s="106"/>
      <c r="E1166" s="106"/>
    </row>
    <row r="1167" spans="3:5">
      <c r="C1167" s="106"/>
      <c r="D1167" s="106"/>
      <c r="E1167" s="106"/>
    </row>
    <row r="1168" spans="3:5">
      <c r="C1168" s="106"/>
      <c r="D1168" s="106"/>
      <c r="E1168" s="106"/>
    </row>
    <row r="1169" spans="3:5">
      <c r="C1169" s="106"/>
      <c r="D1169" s="106"/>
      <c r="E1169" s="106"/>
    </row>
    <row r="1170" spans="3:5">
      <c r="C1170" s="106"/>
      <c r="D1170" s="106"/>
      <c r="E1170" s="106"/>
    </row>
    <row r="1171" spans="3:5">
      <c r="C1171" s="106"/>
      <c r="D1171" s="106"/>
      <c r="E1171" s="106"/>
    </row>
    <row r="1172" spans="3:5">
      <c r="C1172" s="106"/>
      <c r="D1172" s="106"/>
      <c r="E1172" s="106"/>
    </row>
    <row r="1173" spans="3:5">
      <c r="C1173" s="106"/>
      <c r="D1173" s="106"/>
      <c r="E1173" s="106"/>
    </row>
    <row r="1174" spans="3:5">
      <c r="C1174" s="106"/>
      <c r="D1174" s="106"/>
      <c r="E1174" s="106"/>
    </row>
    <row r="1175" spans="3:5">
      <c r="C1175" s="106"/>
      <c r="D1175" s="106"/>
      <c r="E1175" s="106"/>
    </row>
    <row r="1176" spans="3:5">
      <c r="C1176" s="106"/>
      <c r="D1176" s="106"/>
      <c r="E1176" s="106"/>
    </row>
    <row r="1177" spans="3:5">
      <c r="C1177" s="106"/>
      <c r="D1177" s="106"/>
      <c r="E1177" s="106"/>
    </row>
    <row r="1178" spans="3:5">
      <c r="C1178" s="106"/>
      <c r="D1178" s="106"/>
      <c r="E1178" s="106"/>
    </row>
    <row r="1179" spans="3:5">
      <c r="C1179" s="106"/>
      <c r="D1179" s="106"/>
      <c r="E1179" s="106"/>
    </row>
    <row r="1180" spans="3:5">
      <c r="C1180" s="106"/>
      <c r="D1180" s="106"/>
      <c r="E1180" s="106"/>
    </row>
    <row r="1181" spans="3:5">
      <c r="C1181" s="106"/>
      <c r="D1181" s="106"/>
      <c r="E1181" s="106"/>
    </row>
    <row r="1182" spans="3:5">
      <c r="C1182" s="106"/>
      <c r="D1182" s="106"/>
      <c r="E1182" s="106"/>
    </row>
    <row r="1183" spans="3:5">
      <c r="C1183" s="106"/>
      <c r="D1183" s="106"/>
      <c r="E1183" s="106"/>
    </row>
    <row r="1184" spans="3:5">
      <c r="C1184" s="106"/>
      <c r="D1184" s="106"/>
      <c r="E1184" s="106"/>
    </row>
    <row r="1185" spans="3:5">
      <c r="C1185" s="106"/>
      <c r="D1185" s="106"/>
      <c r="E1185" s="106"/>
    </row>
    <row r="1186" spans="3:5">
      <c r="C1186" s="106"/>
      <c r="D1186" s="106"/>
      <c r="E1186" s="106"/>
    </row>
    <row r="1187" spans="3:5">
      <c r="C1187" s="106"/>
      <c r="D1187" s="106"/>
      <c r="E1187" s="106"/>
    </row>
    <row r="1188" spans="3:5">
      <c r="C1188" s="106"/>
      <c r="D1188" s="106"/>
      <c r="E1188" s="106"/>
    </row>
  </sheetData>
  <mergeCells count="5">
    <mergeCell ref="A1:F1"/>
    <mergeCell ref="E2:F2"/>
    <mergeCell ref="A3:B3"/>
    <mergeCell ref="C3:D3"/>
    <mergeCell ref="E3:F3"/>
  </mergeCells>
  <phoneticPr fontId="13" type="noConversion"/>
  <pageMargins left="0.87" right="0.35" top="0.98" bottom="0.87" header="0.51" footer="0.51"/>
  <pageSetup paperSize="9" scale="85" firstPageNumber="6" orientation="portrait" useFirstPageNumber="1"/>
  <headerFooter scaleWithDoc="0" alignWithMargins="0">
    <oddFooter>&amp;C&amp;"宋体"&amp;12&amp;P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workbookViewId="0">
      <selection sqref="A1:F1"/>
    </sheetView>
  </sheetViews>
  <sheetFormatPr defaultColWidth="9" defaultRowHeight="14.25"/>
  <cols>
    <col min="1" max="1" width="5.875" style="77" customWidth="1"/>
    <col min="2" max="2" width="17.875" style="77" customWidth="1"/>
    <col min="3" max="3" width="35.25" style="78" customWidth="1"/>
    <col min="4" max="4" width="14.125" style="79" customWidth="1"/>
    <col min="5" max="5" width="0.125" style="77" hidden="1" customWidth="1"/>
    <col min="6" max="6" width="19.5" style="76" customWidth="1"/>
    <col min="7" max="7" width="17.625" style="77" customWidth="1"/>
    <col min="8" max="8" width="22.75" style="77" customWidth="1"/>
    <col min="9" max="16384" width="9" style="77"/>
  </cols>
  <sheetData>
    <row r="1" spans="1:6" ht="50.25" customHeight="1">
      <c r="A1" s="579" t="s">
        <v>2074</v>
      </c>
      <c r="B1" s="579"/>
      <c r="C1" s="579"/>
      <c r="D1" s="580"/>
      <c r="E1" s="579"/>
      <c r="F1" s="581"/>
    </row>
    <row r="2" spans="1:6" ht="21.2" customHeight="1">
      <c r="A2" s="582" t="s">
        <v>2075</v>
      </c>
      <c r="B2" s="582"/>
      <c r="D2" s="80"/>
      <c r="E2" s="81"/>
      <c r="F2" s="82" t="s">
        <v>2076</v>
      </c>
    </row>
    <row r="3" spans="1:6" ht="39.950000000000003" customHeight="1">
      <c r="A3" s="83" t="s">
        <v>72</v>
      </c>
      <c r="B3" s="83" t="s">
        <v>213</v>
      </c>
      <c r="C3" s="84" t="s">
        <v>730</v>
      </c>
      <c r="D3" s="83" t="s">
        <v>6</v>
      </c>
      <c r="E3" s="83" t="s">
        <v>2052</v>
      </c>
      <c r="F3" s="83" t="s">
        <v>2077</v>
      </c>
    </row>
    <row r="4" spans="1:6" ht="39.950000000000003" customHeight="1">
      <c r="A4" s="85">
        <v>1</v>
      </c>
      <c r="B4" s="85" t="s">
        <v>135</v>
      </c>
      <c r="C4" s="86" t="s">
        <v>2078</v>
      </c>
      <c r="D4" s="87">
        <v>190</v>
      </c>
      <c r="E4" s="88"/>
      <c r="F4" s="85" t="s">
        <v>2079</v>
      </c>
    </row>
    <row r="5" spans="1:6" ht="39.950000000000003" customHeight="1">
      <c r="A5" s="85">
        <v>2</v>
      </c>
      <c r="B5" s="85" t="s">
        <v>153</v>
      </c>
      <c r="C5" s="86" t="s">
        <v>2080</v>
      </c>
      <c r="D5" s="87">
        <v>1161.22</v>
      </c>
      <c r="E5" s="88"/>
      <c r="F5" s="85" t="s">
        <v>2081</v>
      </c>
    </row>
    <row r="6" spans="1:6" ht="39.950000000000003" customHeight="1">
      <c r="A6" s="85">
        <v>3</v>
      </c>
      <c r="B6" s="85" t="s">
        <v>127</v>
      </c>
      <c r="C6" s="86" t="s">
        <v>2082</v>
      </c>
      <c r="D6" s="87">
        <v>58.02</v>
      </c>
      <c r="E6" s="88"/>
      <c r="F6" s="85" t="s">
        <v>2081</v>
      </c>
    </row>
    <row r="7" spans="1:6" ht="39.950000000000003" customHeight="1">
      <c r="A7" s="85">
        <v>4</v>
      </c>
      <c r="B7" s="85" t="s">
        <v>220</v>
      </c>
      <c r="C7" s="86" t="s">
        <v>2083</v>
      </c>
      <c r="D7" s="87">
        <v>27.5</v>
      </c>
      <c r="E7" s="88"/>
      <c r="F7" s="85" t="s">
        <v>2081</v>
      </c>
    </row>
    <row r="8" spans="1:6" ht="39.950000000000003" customHeight="1">
      <c r="A8" s="85">
        <v>5</v>
      </c>
      <c r="B8" s="85" t="s">
        <v>2084</v>
      </c>
      <c r="C8" s="86" t="s">
        <v>2085</v>
      </c>
      <c r="D8" s="87">
        <v>484.8</v>
      </c>
      <c r="E8" s="88"/>
      <c r="F8" s="85" t="s">
        <v>2079</v>
      </c>
    </row>
    <row r="9" spans="1:6" ht="39.950000000000003" customHeight="1">
      <c r="A9" s="85">
        <v>6</v>
      </c>
      <c r="B9" s="85" t="s">
        <v>2086</v>
      </c>
      <c r="C9" s="86" t="s">
        <v>2087</v>
      </c>
      <c r="D9" s="87">
        <v>3.59</v>
      </c>
      <c r="E9" s="88"/>
      <c r="F9" s="85" t="s">
        <v>2081</v>
      </c>
    </row>
    <row r="10" spans="1:6" ht="39.950000000000003" customHeight="1">
      <c r="A10" s="85">
        <v>7</v>
      </c>
      <c r="B10" s="85" t="s">
        <v>2088</v>
      </c>
      <c r="C10" s="86" t="s">
        <v>2089</v>
      </c>
      <c r="D10" s="87">
        <v>10</v>
      </c>
      <c r="E10" s="88"/>
      <c r="F10" s="85" t="s">
        <v>2079</v>
      </c>
    </row>
    <row r="11" spans="1:6" ht="51" customHeight="1">
      <c r="A11" s="85">
        <v>8</v>
      </c>
      <c r="B11" s="85" t="s">
        <v>2090</v>
      </c>
      <c r="C11" s="86" t="s">
        <v>2091</v>
      </c>
      <c r="D11" s="87">
        <v>3767.7579999999998</v>
      </c>
      <c r="E11" s="88"/>
      <c r="F11" s="85" t="s">
        <v>2079</v>
      </c>
    </row>
    <row r="12" spans="1:6" ht="44.1" customHeight="1">
      <c r="A12" s="85">
        <v>9</v>
      </c>
      <c r="B12" s="85" t="s">
        <v>189</v>
      </c>
      <c r="C12" s="86" t="s">
        <v>2092</v>
      </c>
      <c r="D12" s="87">
        <v>2962</v>
      </c>
      <c r="E12" s="88"/>
      <c r="F12" s="85" t="s">
        <v>2093</v>
      </c>
    </row>
    <row r="13" spans="1:6" ht="39.950000000000003" customHeight="1">
      <c r="A13" s="85">
        <v>10</v>
      </c>
      <c r="B13" s="85" t="s">
        <v>198</v>
      </c>
      <c r="C13" s="86" t="s">
        <v>2094</v>
      </c>
      <c r="D13" s="87">
        <v>1739.63</v>
      </c>
      <c r="E13" s="88"/>
      <c r="F13" s="85" t="s">
        <v>2081</v>
      </c>
    </row>
    <row r="14" spans="1:6" ht="62.45" customHeight="1">
      <c r="A14" s="85">
        <v>11</v>
      </c>
      <c r="B14" s="85" t="s">
        <v>200</v>
      </c>
      <c r="C14" s="86" t="s">
        <v>2095</v>
      </c>
      <c r="D14" s="87">
        <v>72.768100000000004</v>
      </c>
      <c r="E14" s="88"/>
      <c r="F14" s="85" t="s">
        <v>2081</v>
      </c>
    </row>
    <row r="15" spans="1:6" ht="39.950000000000003" customHeight="1">
      <c r="A15" s="583" t="s">
        <v>62</v>
      </c>
      <c r="B15" s="584"/>
      <c r="C15" s="86"/>
      <c r="D15" s="87">
        <f>SUM(D4:D14)</f>
        <v>10477.286099999999</v>
      </c>
      <c r="E15" s="90"/>
      <c r="F15" s="85"/>
    </row>
    <row r="16" spans="1:6" s="76" customFormat="1" ht="26.45" customHeight="1">
      <c r="A16" s="585" t="s">
        <v>2096</v>
      </c>
      <c r="B16" s="585"/>
      <c r="C16" s="585"/>
      <c r="D16" s="586"/>
      <c r="E16" s="585"/>
      <c r="F16" s="587"/>
    </row>
    <row r="31" ht="36" customHeight="1"/>
    <row r="33" ht="36.75" customHeight="1"/>
    <row r="69" spans="4:4">
      <c r="D69" s="79">
        <v>12007836</v>
      </c>
    </row>
  </sheetData>
  <mergeCells count="4">
    <mergeCell ref="A1:F1"/>
    <mergeCell ref="A2:B2"/>
    <mergeCell ref="A15:B15"/>
    <mergeCell ref="A16:F16"/>
  </mergeCells>
  <phoneticPr fontId="13" type="noConversion"/>
  <pageMargins left="0.75" right="0.35" top="0.87" bottom="0.98" header="0.51" footer="0.51"/>
  <pageSetup paperSize="9" scale="90" firstPageNumber="7" orientation="portrait" useFirstPageNumber="1"/>
  <headerFooter scaleWithDoc="0" alignWithMargins="0">
    <oddFooter>&amp;C&amp;"宋体"&amp;12&amp;P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56"/>
  <sheetViews>
    <sheetView showZeros="0" topLeftCell="A28" workbookViewId="0">
      <selection activeCell="B19" sqref="A19:XFD54"/>
    </sheetView>
  </sheetViews>
  <sheetFormatPr defaultColWidth="9" defaultRowHeight="14.25"/>
  <cols>
    <col min="1" max="1" width="7.625" style="62" customWidth="1"/>
    <col min="2" max="2" width="29.25" style="62" customWidth="1"/>
    <col min="3" max="3" width="10.75" style="63" customWidth="1"/>
    <col min="4" max="4" width="12.5" style="63" customWidth="1"/>
    <col min="5" max="5" width="11.375" style="63" customWidth="1"/>
    <col min="6" max="6" width="7.5" style="64" customWidth="1"/>
    <col min="7" max="16384" width="9" style="62"/>
  </cols>
  <sheetData>
    <row r="1" spans="1:6" s="58" customFormat="1" ht="38.25" customHeight="1">
      <c r="A1" s="588" t="s">
        <v>2097</v>
      </c>
      <c r="B1" s="588"/>
      <c r="C1" s="588"/>
      <c r="D1" s="588"/>
      <c r="E1" s="588"/>
      <c r="F1" s="588"/>
    </row>
    <row r="2" spans="1:6" s="58" customFormat="1" ht="18" customHeight="1">
      <c r="A2" s="589" t="s">
        <v>2098</v>
      </c>
      <c r="B2" s="589"/>
      <c r="C2" s="589"/>
      <c r="D2" s="589"/>
      <c r="E2" s="589"/>
      <c r="F2" s="589"/>
    </row>
    <row r="3" spans="1:6" s="59" customFormat="1" ht="32.1" customHeight="1">
      <c r="A3" s="65" t="s">
        <v>213</v>
      </c>
      <c r="B3" s="65" t="s">
        <v>250</v>
      </c>
      <c r="C3" s="66" t="s">
        <v>2099</v>
      </c>
      <c r="D3" s="66" t="s">
        <v>31</v>
      </c>
      <c r="E3" s="66" t="s">
        <v>6</v>
      </c>
      <c r="F3" s="65" t="s">
        <v>732</v>
      </c>
    </row>
    <row r="4" spans="1:6" s="59" customFormat="1" ht="36.950000000000003" customHeight="1">
      <c r="A4" s="590" t="s">
        <v>781</v>
      </c>
      <c r="B4" s="590"/>
      <c r="C4" s="68">
        <f>SUMPRODUCT(ISNUMBER(FIND("合计",$B$5:$B$54))*(C5:C54))</f>
        <v>32000</v>
      </c>
      <c r="D4" s="69">
        <f>SUMPRODUCT(ISNUMBER(FIND("合计",$B$5:$B$54))*(D5:D54))</f>
        <v>19401.345319</v>
      </c>
      <c r="E4" s="69">
        <f>SUMPRODUCT(ISNUMBER(FIND("合计",$B$5:$B$54))*(E5:E54))</f>
        <v>52101.345319</v>
      </c>
      <c r="F4" s="67"/>
    </row>
    <row r="5" spans="1:6" s="60" customFormat="1" ht="36.950000000000003" customHeight="1">
      <c r="A5" s="591" t="s">
        <v>107</v>
      </c>
      <c r="B5" s="70" t="s">
        <v>81</v>
      </c>
      <c r="C5" s="71">
        <f>SUM(C6:C6)</f>
        <v>0</v>
      </c>
      <c r="D5" s="71">
        <f>SUM(D6:D7)</f>
        <v>43</v>
      </c>
      <c r="E5" s="71">
        <f t="shared" ref="E5:E11" si="0">C5+D5</f>
        <v>43</v>
      </c>
      <c r="F5" s="67" t="s">
        <v>1344</v>
      </c>
    </row>
    <row r="6" spans="1:6" s="61" customFormat="1" ht="36.950000000000003" customHeight="1">
      <c r="A6" s="591"/>
      <c r="B6" s="72" t="s">
        <v>2100</v>
      </c>
      <c r="C6" s="71"/>
      <c r="D6" s="71">
        <v>40</v>
      </c>
      <c r="E6" s="71">
        <f t="shared" si="0"/>
        <v>40</v>
      </c>
      <c r="F6" s="70" t="s">
        <v>2081</v>
      </c>
    </row>
    <row r="7" spans="1:6" s="61" customFormat="1" ht="36.950000000000003" customHeight="1">
      <c r="A7" s="591"/>
      <c r="B7" s="72" t="s">
        <v>2101</v>
      </c>
      <c r="C7" s="71"/>
      <c r="D7" s="71">
        <v>3</v>
      </c>
      <c r="E7" s="71">
        <v>3</v>
      </c>
      <c r="F7" s="70" t="s">
        <v>2081</v>
      </c>
    </row>
    <row r="8" spans="1:6" s="60" customFormat="1" ht="36.950000000000003" customHeight="1">
      <c r="A8" s="591" t="s">
        <v>220</v>
      </c>
      <c r="B8" s="70" t="s">
        <v>81</v>
      </c>
      <c r="C8" s="73">
        <v>1000</v>
      </c>
      <c r="D8" s="71">
        <f>SUM(D9:D11)</f>
        <v>2627</v>
      </c>
      <c r="E8" s="71">
        <f t="shared" si="0"/>
        <v>3627</v>
      </c>
      <c r="F8" s="67" t="s">
        <v>1344</v>
      </c>
    </row>
    <row r="9" spans="1:6" s="61" customFormat="1" ht="36.950000000000003" customHeight="1">
      <c r="A9" s="591"/>
      <c r="B9" s="72" t="s">
        <v>2102</v>
      </c>
      <c r="C9" s="71"/>
      <c r="D9" s="71">
        <v>27</v>
      </c>
      <c r="E9" s="71">
        <f t="shared" si="0"/>
        <v>27</v>
      </c>
      <c r="F9" s="70" t="s">
        <v>2081</v>
      </c>
    </row>
    <row r="10" spans="1:6" s="61" customFormat="1" ht="36.950000000000003" customHeight="1">
      <c r="A10" s="591"/>
      <c r="B10" s="74" t="s">
        <v>2103</v>
      </c>
      <c r="C10" s="74">
        <v>1000</v>
      </c>
      <c r="D10" s="71"/>
      <c r="E10" s="71">
        <f t="shared" si="0"/>
        <v>1000</v>
      </c>
      <c r="F10" s="70" t="s">
        <v>2079</v>
      </c>
    </row>
    <row r="11" spans="1:6" s="61" customFormat="1" ht="36.950000000000003" customHeight="1">
      <c r="A11" s="591"/>
      <c r="B11" s="74" t="s">
        <v>2104</v>
      </c>
      <c r="C11" s="74"/>
      <c r="D11" s="71">
        <v>2600</v>
      </c>
      <c r="E11" s="71">
        <f t="shared" si="0"/>
        <v>2600</v>
      </c>
      <c r="F11" s="70" t="s">
        <v>2105</v>
      </c>
    </row>
    <row r="12" spans="1:6" s="61" customFormat="1" ht="36.950000000000003" customHeight="1">
      <c r="A12" s="591" t="s">
        <v>127</v>
      </c>
      <c r="B12" s="70" t="s">
        <v>81</v>
      </c>
      <c r="C12" s="74">
        <f>SUM(C13:C17)</f>
        <v>0</v>
      </c>
      <c r="D12" s="67">
        <f>SUM(D13:D18)</f>
        <v>198.5</v>
      </c>
      <c r="E12" s="67">
        <f>SUM(E13:E18)</f>
        <v>198.5</v>
      </c>
      <c r="F12" s="70"/>
    </row>
    <row r="13" spans="1:6" s="61" customFormat="1" ht="54" customHeight="1">
      <c r="A13" s="591"/>
      <c r="B13" s="72" t="s">
        <v>2106</v>
      </c>
      <c r="C13" s="71"/>
      <c r="D13" s="71">
        <v>45</v>
      </c>
      <c r="E13" s="71">
        <f t="shared" ref="E13:E18" si="1">C13+D13</f>
        <v>45</v>
      </c>
      <c r="F13" s="70" t="s">
        <v>2081</v>
      </c>
    </row>
    <row r="14" spans="1:6" s="61" customFormat="1" ht="57.95" customHeight="1">
      <c r="A14" s="591"/>
      <c r="B14" s="72" t="s">
        <v>2107</v>
      </c>
      <c r="C14" s="71"/>
      <c r="D14" s="71">
        <v>60</v>
      </c>
      <c r="E14" s="71">
        <f t="shared" si="1"/>
        <v>60</v>
      </c>
      <c r="F14" s="70" t="s">
        <v>2081</v>
      </c>
    </row>
    <row r="15" spans="1:6" s="61" customFormat="1" ht="48.75" customHeight="1">
      <c r="A15" s="591"/>
      <c r="B15" s="72" t="s">
        <v>2108</v>
      </c>
      <c r="C15" s="71"/>
      <c r="D15" s="71">
        <v>63.7</v>
      </c>
      <c r="E15" s="71">
        <f t="shared" si="1"/>
        <v>63.7</v>
      </c>
      <c r="F15" s="70" t="s">
        <v>2081</v>
      </c>
    </row>
    <row r="16" spans="1:6" s="61" customFormat="1" ht="36.950000000000003" customHeight="1">
      <c r="A16" s="591"/>
      <c r="B16" s="72" t="s">
        <v>2109</v>
      </c>
      <c r="C16" s="71"/>
      <c r="D16" s="71">
        <v>24.3</v>
      </c>
      <c r="E16" s="71">
        <f t="shared" si="1"/>
        <v>24.3</v>
      </c>
      <c r="F16" s="70" t="s">
        <v>2081</v>
      </c>
    </row>
    <row r="17" spans="1:6" s="61" customFormat="1" ht="36.950000000000003" customHeight="1">
      <c r="A17" s="591"/>
      <c r="B17" s="75" t="s">
        <v>2110</v>
      </c>
      <c r="C17" s="67"/>
      <c r="D17" s="67">
        <v>3</v>
      </c>
      <c r="E17" s="71">
        <f t="shared" si="1"/>
        <v>3</v>
      </c>
      <c r="F17" s="70" t="s">
        <v>2081</v>
      </c>
    </row>
    <row r="18" spans="1:6" s="61" customFormat="1" ht="36.950000000000003" customHeight="1">
      <c r="A18" s="591"/>
      <c r="B18" s="75" t="s">
        <v>2111</v>
      </c>
      <c r="C18" s="67"/>
      <c r="D18" s="67">
        <v>2.5</v>
      </c>
      <c r="E18" s="71">
        <f t="shared" si="1"/>
        <v>2.5</v>
      </c>
      <c r="F18" s="70" t="s">
        <v>2081</v>
      </c>
    </row>
    <row r="19" spans="1:6" s="61" customFormat="1" ht="33" customHeight="1">
      <c r="A19" s="592" t="s">
        <v>526</v>
      </c>
      <c r="B19" s="70" t="s">
        <v>81</v>
      </c>
      <c r="C19" s="67">
        <f>SUM(C20:C20)</f>
        <v>7410</v>
      </c>
      <c r="D19" s="67">
        <f>SUM(D20:D20)</f>
        <v>-2775.5821999999998</v>
      </c>
      <c r="E19" s="67">
        <f>SUM(E20:E20)</f>
        <v>4634.4178000000002</v>
      </c>
      <c r="F19" s="70"/>
    </row>
    <row r="20" spans="1:6" s="61" customFormat="1" ht="33" customHeight="1">
      <c r="A20" s="592"/>
      <c r="B20" s="72" t="s">
        <v>2112</v>
      </c>
      <c r="C20" s="71">
        <f>3400+3000+500+310+200</f>
        <v>7410</v>
      </c>
      <c r="D20" s="71">
        <v>-2775.5821999999998</v>
      </c>
      <c r="E20" s="71">
        <f>C20+D20</f>
        <v>4634.4178000000002</v>
      </c>
      <c r="F20" s="70" t="s">
        <v>2079</v>
      </c>
    </row>
    <row r="21" spans="1:6" s="61" customFormat="1" ht="33" customHeight="1">
      <c r="A21" s="592" t="s">
        <v>139</v>
      </c>
      <c r="B21" s="70" t="s">
        <v>81</v>
      </c>
      <c r="C21" s="67">
        <f>SUM(C22:C22)</f>
        <v>1000</v>
      </c>
      <c r="D21" s="67">
        <f>SUM(D22:D22)</f>
        <v>0</v>
      </c>
      <c r="E21" s="67">
        <f>SUM(E22:E22)</f>
        <v>1000</v>
      </c>
      <c r="F21" s="70"/>
    </row>
    <row r="22" spans="1:6" s="61" customFormat="1" ht="33" customHeight="1">
      <c r="A22" s="592"/>
      <c r="B22" s="72" t="s">
        <v>2113</v>
      </c>
      <c r="C22" s="67">
        <v>1000</v>
      </c>
      <c r="D22" s="67"/>
      <c r="E22" s="71">
        <f>C22+D22</f>
        <v>1000</v>
      </c>
      <c r="F22" s="70" t="s">
        <v>2079</v>
      </c>
    </row>
    <row r="23" spans="1:6" s="61" customFormat="1" ht="33" customHeight="1">
      <c r="A23" s="592" t="s">
        <v>140</v>
      </c>
      <c r="B23" s="70" t="s">
        <v>81</v>
      </c>
      <c r="C23" s="67">
        <f>SUM(C24:C24)</f>
        <v>0</v>
      </c>
      <c r="D23" s="67">
        <f>SUM(D24:D24)</f>
        <v>1367.56</v>
      </c>
      <c r="E23" s="67">
        <f>SUM(E24:E24)</f>
        <v>1367.56</v>
      </c>
      <c r="F23" s="70"/>
    </row>
    <row r="24" spans="1:6" s="61" customFormat="1" ht="33" customHeight="1">
      <c r="A24" s="592"/>
      <c r="B24" s="75" t="s">
        <v>2114</v>
      </c>
      <c r="C24" s="67"/>
      <c r="D24" s="67">
        <v>1367.56</v>
      </c>
      <c r="E24" s="67">
        <f t="shared" ref="E24:E29" si="2">C24+D24</f>
        <v>1367.56</v>
      </c>
      <c r="F24" s="70" t="s">
        <v>2081</v>
      </c>
    </row>
    <row r="25" spans="1:6" s="61" customFormat="1" ht="33" customHeight="1">
      <c r="A25" s="592" t="s">
        <v>231</v>
      </c>
      <c r="B25" s="67" t="s">
        <v>81</v>
      </c>
      <c r="C25" s="67">
        <f>SUM(C26:C26)</f>
        <v>0</v>
      </c>
      <c r="D25" s="67">
        <f>SUM(D26:D27)</f>
        <v>3064.5135</v>
      </c>
      <c r="E25" s="67">
        <f t="shared" si="2"/>
        <v>3064.5135</v>
      </c>
      <c r="F25" s="70"/>
    </row>
    <row r="26" spans="1:6" s="61" customFormat="1" ht="33" customHeight="1">
      <c r="A26" s="592"/>
      <c r="B26" s="75" t="s">
        <v>2115</v>
      </c>
      <c r="C26" s="67"/>
      <c r="D26" s="67">
        <v>3000</v>
      </c>
      <c r="E26" s="67">
        <f t="shared" si="2"/>
        <v>3000</v>
      </c>
      <c r="F26" s="70" t="s">
        <v>2105</v>
      </c>
    </row>
    <row r="27" spans="1:6" s="61" customFormat="1" ht="33" customHeight="1">
      <c r="A27" s="592"/>
      <c r="B27" s="75" t="s">
        <v>2116</v>
      </c>
      <c r="C27" s="67"/>
      <c r="D27" s="67">
        <v>64.513499999999993</v>
      </c>
      <c r="E27" s="67">
        <f t="shared" si="2"/>
        <v>64.513499999999993</v>
      </c>
      <c r="F27" s="70" t="s">
        <v>2079</v>
      </c>
    </row>
    <row r="28" spans="1:6" s="61" customFormat="1" ht="33" customHeight="1">
      <c r="A28" s="592" t="s">
        <v>363</v>
      </c>
      <c r="B28" s="70" t="s">
        <v>81</v>
      </c>
      <c r="C28" s="67">
        <v>400</v>
      </c>
      <c r="D28" s="67"/>
      <c r="E28" s="67">
        <f t="shared" si="2"/>
        <v>400</v>
      </c>
      <c r="F28" s="70"/>
    </row>
    <row r="29" spans="1:6" s="61" customFormat="1" ht="33" customHeight="1">
      <c r="A29" s="592"/>
      <c r="B29" s="75" t="s">
        <v>2117</v>
      </c>
      <c r="C29" s="67">
        <v>400</v>
      </c>
      <c r="D29" s="67"/>
      <c r="E29" s="67">
        <f t="shared" si="2"/>
        <v>400</v>
      </c>
      <c r="F29" s="70" t="s">
        <v>2079</v>
      </c>
    </row>
    <row r="30" spans="1:6" s="61" customFormat="1" ht="33" customHeight="1">
      <c r="A30" s="592" t="s">
        <v>101</v>
      </c>
      <c r="B30" s="70" t="s">
        <v>81</v>
      </c>
      <c r="C30" s="67"/>
      <c r="D30" s="67">
        <f>D31</f>
        <v>-386.82508100000001</v>
      </c>
      <c r="E30" s="67">
        <f>E31</f>
        <v>13.174918999999999</v>
      </c>
      <c r="F30" s="70"/>
    </row>
    <row r="31" spans="1:6" s="61" customFormat="1" ht="33" customHeight="1">
      <c r="A31" s="592"/>
      <c r="B31" s="75" t="s">
        <v>2118</v>
      </c>
      <c r="C31" s="67">
        <v>400</v>
      </c>
      <c r="D31" s="67">
        <v>-386.82508100000001</v>
      </c>
      <c r="E31" s="67">
        <f>C31+D31</f>
        <v>13.174918999999999</v>
      </c>
      <c r="F31" s="70" t="s">
        <v>2079</v>
      </c>
    </row>
    <row r="32" spans="1:6" s="61" customFormat="1" ht="33" customHeight="1">
      <c r="A32" s="592" t="s">
        <v>585</v>
      </c>
      <c r="B32" s="70" t="s">
        <v>81</v>
      </c>
      <c r="C32" s="67">
        <v>50</v>
      </c>
      <c r="D32" s="67">
        <f>D33</f>
        <v>0</v>
      </c>
      <c r="E32" s="67">
        <f>E33</f>
        <v>50</v>
      </c>
      <c r="F32" s="70"/>
    </row>
    <row r="33" spans="1:6" s="61" customFormat="1" ht="33" customHeight="1">
      <c r="A33" s="592"/>
      <c r="B33" s="75" t="s">
        <v>2119</v>
      </c>
      <c r="C33" s="67">
        <v>50</v>
      </c>
      <c r="D33" s="67">
        <v>0</v>
      </c>
      <c r="E33" s="67">
        <f>C33+D33</f>
        <v>50</v>
      </c>
      <c r="F33" s="70" t="s">
        <v>2079</v>
      </c>
    </row>
    <row r="34" spans="1:6" s="61" customFormat="1" ht="33" customHeight="1">
      <c r="A34" s="592" t="s">
        <v>135</v>
      </c>
      <c r="B34" s="70" t="s">
        <v>81</v>
      </c>
      <c r="C34" s="67">
        <f>SUM(C35:C36)</f>
        <v>2170</v>
      </c>
      <c r="D34" s="67">
        <f>SUM(D35:D36)</f>
        <v>10600</v>
      </c>
      <c r="E34" s="67">
        <f>SUM(E35:E36)</f>
        <v>12770</v>
      </c>
      <c r="F34" s="70"/>
    </row>
    <row r="35" spans="1:6" s="61" customFormat="1" ht="33" customHeight="1">
      <c r="A35" s="592"/>
      <c r="B35" s="75" t="s">
        <v>2115</v>
      </c>
      <c r="C35" s="67"/>
      <c r="D35" s="67">
        <v>10000</v>
      </c>
      <c r="E35" s="67">
        <f>C35+D35</f>
        <v>10000</v>
      </c>
      <c r="F35" s="70"/>
    </row>
    <row r="36" spans="1:6" s="61" customFormat="1" ht="33" customHeight="1">
      <c r="A36" s="592"/>
      <c r="B36" s="75" t="s">
        <v>2120</v>
      </c>
      <c r="C36" s="67">
        <f>400+1500+270</f>
        <v>2170</v>
      </c>
      <c r="D36" s="67">
        <v>600</v>
      </c>
      <c r="E36" s="67">
        <f>C36+D36</f>
        <v>2770</v>
      </c>
      <c r="F36" s="70" t="s">
        <v>2079</v>
      </c>
    </row>
    <row r="37" spans="1:6" s="61" customFormat="1" ht="33" customHeight="1">
      <c r="A37" s="592" t="s">
        <v>228</v>
      </c>
      <c r="B37" s="70" t="s">
        <v>81</v>
      </c>
      <c r="C37" s="67">
        <f>SUM(C43:C43)</f>
        <v>0</v>
      </c>
      <c r="D37" s="67">
        <f>SUM(D38:D38)</f>
        <v>0</v>
      </c>
      <c r="E37" s="67">
        <f>C37+D37</f>
        <v>0</v>
      </c>
      <c r="F37" s="70"/>
    </row>
    <row r="38" spans="1:6" s="61" customFormat="1" ht="33" customHeight="1">
      <c r="A38" s="592"/>
      <c r="B38" s="72" t="s">
        <v>2121</v>
      </c>
      <c r="C38" s="67"/>
      <c r="D38" s="67"/>
      <c r="E38" s="67">
        <f>C38+D38</f>
        <v>0</v>
      </c>
      <c r="F38" s="70" t="s">
        <v>2081</v>
      </c>
    </row>
    <row r="39" spans="1:6" s="61" customFormat="1" ht="33" customHeight="1">
      <c r="A39" s="592" t="s">
        <v>1240</v>
      </c>
      <c r="B39" s="70" t="s">
        <v>81</v>
      </c>
      <c r="C39" s="67"/>
      <c r="D39" s="67">
        <f>D40</f>
        <v>205</v>
      </c>
      <c r="E39" s="67">
        <f>E40</f>
        <v>505</v>
      </c>
      <c r="F39" s="70"/>
    </row>
    <row r="40" spans="1:6" s="61" customFormat="1" ht="33" customHeight="1">
      <c r="A40" s="592"/>
      <c r="B40" s="75" t="s">
        <v>2122</v>
      </c>
      <c r="C40" s="67">
        <v>300</v>
      </c>
      <c r="D40" s="67">
        <v>205</v>
      </c>
      <c r="E40" s="67">
        <f>C40+D40</f>
        <v>505</v>
      </c>
      <c r="F40" s="70" t="s">
        <v>2079</v>
      </c>
    </row>
    <row r="41" spans="1:6" s="61" customFormat="1" ht="33" customHeight="1">
      <c r="A41" s="592" t="s">
        <v>225</v>
      </c>
      <c r="B41" s="70" t="s">
        <v>81</v>
      </c>
      <c r="C41" s="67">
        <f>C42</f>
        <v>300</v>
      </c>
      <c r="D41" s="67">
        <f>D42</f>
        <v>-300</v>
      </c>
      <c r="E41" s="67">
        <f>E42</f>
        <v>0</v>
      </c>
      <c r="F41" s="70"/>
    </row>
    <row r="42" spans="1:6" s="61" customFormat="1" ht="33" customHeight="1">
      <c r="A42" s="592"/>
      <c r="B42" s="75" t="s">
        <v>2123</v>
      </c>
      <c r="C42" s="67">
        <v>300</v>
      </c>
      <c r="D42" s="67">
        <v>-300</v>
      </c>
      <c r="E42" s="67">
        <f>C42+D42</f>
        <v>0</v>
      </c>
      <c r="F42" s="70" t="s">
        <v>2124</v>
      </c>
    </row>
    <row r="43" spans="1:6" s="61" customFormat="1" ht="33" customHeight="1">
      <c r="A43" s="592" t="s">
        <v>198</v>
      </c>
      <c r="B43" s="70" t="s">
        <v>81</v>
      </c>
      <c r="C43" s="67">
        <v>0</v>
      </c>
      <c r="D43" s="67">
        <f>SUM(D44:D45)</f>
        <v>20060.199100000002</v>
      </c>
      <c r="E43" s="67">
        <f>SUM(E44:E45)</f>
        <v>20060.199100000002</v>
      </c>
      <c r="F43" s="70"/>
    </row>
    <row r="44" spans="1:6" s="61" customFormat="1" ht="33" customHeight="1">
      <c r="A44" s="592"/>
      <c r="B44" s="75" t="s">
        <v>2125</v>
      </c>
      <c r="C44" s="67"/>
      <c r="D44" s="67">
        <v>18140</v>
      </c>
      <c r="E44" s="67">
        <f>C44+D44</f>
        <v>18140</v>
      </c>
      <c r="F44" s="70" t="s">
        <v>2105</v>
      </c>
    </row>
    <row r="45" spans="1:6" s="61" customFormat="1" ht="33" customHeight="1">
      <c r="A45" s="592"/>
      <c r="B45" s="75" t="s">
        <v>2126</v>
      </c>
      <c r="C45" s="67"/>
      <c r="D45" s="67">
        <v>1920.1991</v>
      </c>
      <c r="E45" s="67">
        <f>C45+D45</f>
        <v>1920.1991</v>
      </c>
      <c r="F45" s="70"/>
    </row>
    <row r="46" spans="1:6" s="61" customFormat="1" ht="33" customHeight="1">
      <c r="A46" s="592" t="s">
        <v>2127</v>
      </c>
      <c r="B46" s="70" t="s">
        <v>81</v>
      </c>
      <c r="C46" s="67">
        <v>0</v>
      </c>
      <c r="D46" s="67">
        <f>SUM(D47:D47)</f>
        <v>2000</v>
      </c>
      <c r="E46" s="67">
        <f>SUM(E47:E47)</f>
        <v>2000</v>
      </c>
      <c r="F46" s="70"/>
    </row>
    <row r="47" spans="1:6" s="61" customFormat="1" ht="33" customHeight="1">
      <c r="A47" s="592"/>
      <c r="B47" s="75" t="s">
        <v>2125</v>
      </c>
      <c r="C47" s="67"/>
      <c r="D47" s="67">
        <v>2000</v>
      </c>
      <c r="E47" s="67">
        <f>C47+D47</f>
        <v>2000</v>
      </c>
      <c r="F47" s="70" t="s">
        <v>2105</v>
      </c>
    </row>
    <row r="48" spans="1:6" s="61" customFormat="1" ht="33" customHeight="1">
      <c r="A48" s="592" t="s">
        <v>1313</v>
      </c>
      <c r="B48" s="70" t="s">
        <v>81</v>
      </c>
      <c r="C48" s="67">
        <v>0</v>
      </c>
      <c r="D48" s="67">
        <f>SUM(D49)</f>
        <v>1800</v>
      </c>
      <c r="E48" s="67">
        <f>SUM(E49)</f>
        <v>1800</v>
      </c>
      <c r="F48" s="70"/>
    </row>
    <row r="49" spans="1:6" s="61" customFormat="1" ht="33" customHeight="1">
      <c r="A49" s="592"/>
      <c r="B49" s="75" t="s">
        <v>2128</v>
      </c>
      <c r="C49" s="67"/>
      <c r="D49" s="67">
        <v>1800</v>
      </c>
      <c r="E49" s="67">
        <f>C49+D49</f>
        <v>1800</v>
      </c>
      <c r="F49" s="70" t="s">
        <v>2079</v>
      </c>
    </row>
    <row r="50" spans="1:6" s="61" customFormat="1" ht="33" customHeight="1">
      <c r="A50" s="592" t="s">
        <v>2129</v>
      </c>
      <c r="B50" s="70" t="s">
        <v>81</v>
      </c>
      <c r="C50" s="67">
        <v>0</v>
      </c>
      <c r="D50" s="67">
        <f>SUM(D51)</f>
        <v>567.98</v>
      </c>
      <c r="E50" s="67">
        <f>SUM(E51)</f>
        <v>567.98</v>
      </c>
      <c r="F50" s="70"/>
    </row>
    <row r="51" spans="1:6" s="61" customFormat="1" ht="33" customHeight="1">
      <c r="A51" s="592"/>
      <c r="B51" s="75" t="s">
        <v>2128</v>
      </c>
      <c r="C51" s="67"/>
      <c r="D51" s="67">
        <v>567.98</v>
      </c>
      <c r="E51" s="67">
        <f>C51+D51</f>
        <v>567.98</v>
      </c>
      <c r="F51" s="70" t="s">
        <v>2079</v>
      </c>
    </row>
    <row r="52" spans="1:6" s="61" customFormat="1" ht="33" customHeight="1">
      <c r="A52" s="592" t="s">
        <v>174</v>
      </c>
      <c r="B52" s="70" t="s">
        <v>81</v>
      </c>
      <c r="C52" s="67">
        <f>SUM(C53:C54)</f>
        <v>19670</v>
      </c>
      <c r="D52" s="67">
        <f>SUM(D53:D54)</f>
        <v>-19670</v>
      </c>
      <c r="E52" s="67">
        <f>SUM(E53:E54)</f>
        <v>0</v>
      </c>
      <c r="F52" s="70"/>
    </row>
    <row r="53" spans="1:6" s="61" customFormat="1" ht="33" customHeight="1">
      <c r="A53" s="592"/>
      <c r="B53" s="72" t="s">
        <v>2130</v>
      </c>
      <c r="C53" s="67">
        <v>2000</v>
      </c>
      <c r="D53" s="67">
        <v>-2000</v>
      </c>
      <c r="E53" s="67">
        <f>C53+D53</f>
        <v>0</v>
      </c>
      <c r="F53" s="70"/>
    </row>
    <row r="54" spans="1:6" s="61" customFormat="1" ht="33" customHeight="1">
      <c r="A54" s="592"/>
      <c r="B54" s="75" t="s">
        <v>2131</v>
      </c>
      <c r="C54" s="67">
        <f>17720-50</f>
        <v>17670</v>
      </c>
      <c r="D54" s="67">
        <f>-C54</f>
        <v>-17670</v>
      </c>
      <c r="E54" s="67">
        <f>C54+D54</f>
        <v>0</v>
      </c>
      <c r="F54" s="70"/>
    </row>
    <row r="55" spans="1:6">
      <c r="C55" s="62"/>
      <c r="D55" s="62"/>
      <c r="E55" s="62"/>
      <c r="F55" s="62"/>
    </row>
    <row r="56" spans="1:6">
      <c r="C56" s="62"/>
      <c r="D56" s="62"/>
      <c r="E56" s="62"/>
      <c r="F56" s="62"/>
    </row>
  </sheetData>
  <mergeCells count="22">
    <mergeCell ref="A50:A51"/>
    <mergeCell ref="A52:A54"/>
    <mergeCell ref="A39:A40"/>
    <mergeCell ref="A41:A42"/>
    <mergeCell ref="A43:A45"/>
    <mergeCell ref="A46:A47"/>
    <mergeCell ref="A48:A49"/>
    <mergeCell ref="A28:A29"/>
    <mergeCell ref="A30:A31"/>
    <mergeCell ref="A32:A33"/>
    <mergeCell ref="A34:A36"/>
    <mergeCell ref="A37:A38"/>
    <mergeCell ref="A12:A18"/>
    <mergeCell ref="A19:A20"/>
    <mergeCell ref="A21:A22"/>
    <mergeCell ref="A23:A24"/>
    <mergeCell ref="A25:A27"/>
    <mergeCell ref="A1:F1"/>
    <mergeCell ref="A2:F2"/>
    <mergeCell ref="A4:B4"/>
    <mergeCell ref="A5:A7"/>
    <mergeCell ref="A8:A11"/>
  </mergeCells>
  <phoneticPr fontId="13" type="noConversion"/>
  <printOptions horizontalCentered="1"/>
  <pageMargins left="0.78680555555555598" right="0.78680555555555598" top="0.86597222222222203" bottom="0.78680555555555598" header="0.31458333333333299" footer="0.31458333333333299"/>
  <pageSetup paperSize="9" firstPageNumber="65" fitToHeight="3" orientation="portrait" useFirstPageNumber="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0"/>
  <sheetViews>
    <sheetView showZeros="0" workbookViewId="0">
      <selection activeCell="D4" sqref="D4"/>
    </sheetView>
  </sheetViews>
  <sheetFormatPr defaultColWidth="10.125" defaultRowHeight="14.25"/>
  <cols>
    <col min="1" max="1" width="22.75" style="51" customWidth="1"/>
    <col min="2" max="2" width="13.125" style="51" customWidth="1"/>
    <col min="3" max="3" width="21.125" style="51" customWidth="1"/>
    <col min="4" max="4" width="24.125" style="51" customWidth="1"/>
    <col min="5" max="5" width="11.125" style="51" customWidth="1"/>
    <col min="6" max="6" width="18.75" style="51" customWidth="1"/>
    <col min="7" max="16384" width="10.125" style="51"/>
  </cols>
  <sheetData>
    <row r="1" spans="1:6" ht="39.75" customHeight="1">
      <c r="A1" s="593" t="s">
        <v>2132</v>
      </c>
      <c r="B1" s="593"/>
      <c r="C1" s="593"/>
      <c r="D1" s="593"/>
      <c r="E1" s="593"/>
      <c r="F1" s="593"/>
    </row>
    <row r="2" spans="1:6" s="30" customFormat="1" ht="26.1" customHeight="1">
      <c r="A2" s="52" t="s">
        <v>2133</v>
      </c>
      <c r="B2" s="53"/>
      <c r="C2" s="53"/>
      <c r="D2" s="53"/>
      <c r="E2" s="594" t="s">
        <v>2</v>
      </c>
      <c r="F2" s="594"/>
    </row>
    <row r="3" spans="1:6" s="30" customFormat="1" ht="64.150000000000006" customHeight="1">
      <c r="A3" s="595" t="s">
        <v>728</v>
      </c>
      <c r="B3" s="595"/>
      <c r="C3" s="595"/>
      <c r="D3" s="595" t="s">
        <v>2134</v>
      </c>
      <c r="E3" s="595"/>
      <c r="F3" s="595"/>
    </row>
    <row r="4" spans="1:6" s="30" customFormat="1" ht="51" customHeight="1">
      <c r="A4" s="41" t="s">
        <v>730</v>
      </c>
      <c r="B4" s="41" t="s">
        <v>6</v>
      </c>
      <c r="C4" s="41" t="s">
        <v>732</v>
      </c>
      <c r="D4" s="41" t="s">
        <v>730</v>
      </c>
      <c r="E4" s="41" t="s">
        <v>6</v>
      </c>
      <c r="F4" s="41" t="s">
        <v>732</v>
      </c>
    </row>
    <row r="5" spans="1:6" s="30" customFormat="1" ht="51" customHeight="1">
      <c r="A5" s="54" t="s">
        <v>2135</v>
      </c>
      <c r="B5" s="55">
        <v>3235</v>
      </c>
      <c r="C5" s="54"/>
      <c r="D5" s="54" t="s">
        <v>2136</v>
      </c>
      <c r="E5" s="55">
        <v>1009</v>
      </c>
      <c r="F5" s="25"/>
    </row>
    <row r="6" spans="1:6" s="30" customFormat="1" ht="80.099999999999994" customHeight="1">
      <c r="A6" s="56" t="s">
        <v>2137</v>
      </c>
      <c r="B6" s="40">
        <v>3235</v>
      </c>
      <c r="C6" s="42"/>
      <c r="D6" s="56" t="s">
        <v>2138</v>
      </c>
      <c r="E6" s="26">
        <v>1009</v>
      </c>
      <c r="F6" s="42"/>
    </row>
    <row r="7" spans="1:6" s="30" customFormat="1" ht="51" customHeight="1">
      <c r="A7" s="56"/>
      <c r="B7" s="40"/>
      <c r="C7" s="25"/>
      <c r="D7" s="57"/>
      <c r="E7" s="26"/>
      <c r="F7" s="25"/>
    </row>
    <row r="8" spans="1:6" s="30" customFormat="1" ht="51" customHeight="1">
      <c r="A8" s="56"/>
      <c r="B8" s="40"/>
      <c r="C8" s="56"/>
      <c r="D8" s="54" t="s">
        <v>2139</v>
      </c>
      <c r="E8" s="40">
        <f>B6-E6</f>
        <v>2226</v>
      </c>
      <c r="F8" s="25"/>
    </row>
    <row r="9" spans="1:6" s="50" customFormat="1" ht="13.5"/>
    <row r="10" spans="1:6" s="50" customFormat="1" ht="21.95" customHeight="1"/>
    <row r="11" spans="1:6" ht="21.95" customHeight="1"/>
    <row r="12" spans="1:6" ht="21.95" customHeight="1"/>
    <row r="13" spans="1:6" ht="21.95" customHeight="1"/>
    <row r="14" spans="1:6" ht="21.95" customHeight="1"/>
    <row r="15" spans="1:6" ht="21.95" customHeight="1"/>
    <row r="16" spans="1:6" ht="21.95" customHeight="1"/>
    <row r="17" ht="21.95" customHeight="1"/>
    <row r="18" ht="21.95" customHeight="1"/>
    <row r="19" ht="21.95" customHeight="1"/>
    <row r="20" ht="21.95" customHeight="1"/>
  </sheetData>
  <mergeCells count="4">
    <mergeCell ref="A1:F1"/>
    <mergeCell ref="E2:F2"/>
    <mergeCell ref="A3:C3"/>
    <mergeCell ref="D3:F3"/>
  </mergeCells>
  <phoneticPr fontId="13" type="noConversion"/>
  <printOptions horizontalCentered="1"/>
  <pageMargins left="0.86597222222222203" right="0.86597222222222203" top="0.86597222222222203" bottom="0.78680555555555598" header="0.51180555555555596" footer="0.51180555555555596"/>
  <pageSetup paperSize="9" firstPageNumber="66" orientation="landscape" useFirstPageNumber="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8"/>
  <sheetViews>
    <sheetView showZeros="0" workbookViewId="0">
      <selection activeCell="A2" sqref="A1:J1048576 A1:J1048576"/>
    </sheetView>
  </sheetViews>
  <sheetFormatPr defaultColWidth="9" defaultRowHeight="14.25"/>
  <cols>
    <col min="1" max="1" width="22.375" customWidth="1"/>
    <col min="2" max="4" width="8.5" customWidth="1"/>
    <col min="5" max="5" width="11" customWidth="1"/>
    <col min="6" max="6" width="22.375" customWidth="1"/>
    <col min="7" max="9" width="8.5" customWidth="1"/>
    <col min="10" max="10" width="11" customWidth="1"/>
    <col min="13" max="13" width="10.5" customWidth="1"/>
  </cols>
  <sheetData>
    <row r="1" spans="1:13" ht="39.75" customHeight="1">
      <c r="A1" s="596" t="s">
        <v>2140</v>
      </c>
      <c r="B1" s="596"/>
      <c r="C1" s="596"/>
      <c r="D1" s="596"/>
      <c r="E1" s="596"/>
      <c r="F1" s="596"/>
      <c r="G1" s="596"/>
      <c r="H1" s="596"/>
      <c r="I1" s="596"/>
      <c r="J1" s="596"/>
    </row>
    <row r="2" spans="1:13" s="34" customFormat="1" ht="13.5">
      <c r="A2" s="35" t="s">
        <v>2141</v>
      </c>
      <c r="B2" s="35"/>
      <c r="C2" s="35"/>
      <c r="D2" s="36"/>
      <c r="E2" s="36"/>
      <c r="F2" s="1"/>
      <c r="G2" s="1"/>
      <c r="H2" s="1"/>
      <c r="I2" s="47"/>
      <c r="J2" s="48" t="s">
        <v>2</v>
      </c>
    </row>
    <row r="3" spans="1:13" s="10" customFormat="1" ht="38.25" customHeight="1">
      <c r="A3" s="597" t="s">
        <v>728</v>
      </c>
      <c r="B3" s="597"/>
      <c r="C3" s="597"/>
      <c r="D3" s="597"/>
      <c r="E3" s="597"/>
      <c r="F3" s="597" t="s">
        <v>729</v>
      </c>
      <c r="G3" s="597"/>
      <c r="H3" s="597"/>
      <c r="I3" s="597"/>
      <c r="J3" s="597"/>
    </row>
    <row r="4" spans="1:13" s="10" customFormat="1" ht="53.25" customHeight="1">
      <c r="A4" s="37" t="s">
        <v>730</v>
      </c>
      <c r="B4" s="37" t="s">
        <v>30</v>
      </c>
      <c r="C4" s="37" t="s">
        <v>31</v>
      </c>
      <c r="D4" s="37" t="s">
        <v>6</v>
      </c>
      <c r="E4" s="15" t="s">
        <v>2142</v>
      </c>
      <c r="F4" s="15" t="s">
        <v>730</v>
      </c>
      <c r="G4" s="15" t="s">
        <v>30</v>
      </c>
      <c r="H4" s="15" t="s">
        <v>31</v>
      </c>
      <c r="I4" s="15" t="s">
        <v>6</v>
      </c>
      <c r="J4" s="15" t="s">
        <v>2142</v>
      </c>
    </row>
    <row r="5" spans="1:13" s="10" customFormat="1" ht="39" customHeight="1">
      <c r="A5" s="38" t="s">
        <v>2143</v>
      </c>
      <c r="B5" s="39">
        <v>23197</v>
      </c>
      <c r="C5" s="40"/>
      <c r="D5" s="40">
        <v>23683</v>
      </c>
      <c r="E5" s="41"/>
      <c r="F5" s="38" t="s">
        <v>2144</v>
      </c>
      <c r="G5" s="39">
        <v>21157</v>
      </c>
      <c r="H5" s="42"/>
      <c r="I5" s="40">
        <v>23823</v>
      </c>
      <c r="J5" s="15"/>
      <c r="M5" s="49"/>
    </row>
    <row r="6" spans="1:13" s="10" customFormat="1" ht="39" customHeight="1">
      <c r="A6" s="25" t="s">
        <v>2145</v>
      </c>
      <c r="B6" s="39">
        <v>12000</v>
      </c>
      <c r="C6" s="40"/>
      <c r="D6" s="43">
        <v>12012</v>
      </c>
      <c r="E6" s="44"/>
      <c r="F6" s="45" t="s">
        <v>2146</v>
      </c>
      <c r="G6" s="39">
        <v>8780</v>
      </c>
      <c r="H6" s="46"/>
      <c r="I6" s="43">
        <v>7781</v>
      </c>
      <c r="J6" s="15"/>
      <c r="M6" s="49"/>
    </row>
    <row r="7" spans="1:13" s="10" customFormat="1" ht="39" customHeight="1">
      <c r="A7" s="41" t="s">
        <v>765</v>
      </c>
      <c r="B7" s="39">
        <v>35197</v>
      </c>
      <c r="C7" s="40"/>
      <c r="D7" s="40">
        <v>35695</v>
      </c>
      <c r="E7" s="41"/>
      <c r="F7" s="41" t="s">
        <v>766</v>
      </c>
      <c r="G7" s="39">
        <v>29937</v>
      </c>
      <c r="H7" s="40"/>
      <c r="I7" s="40">
        <v>31604</v>
      </c>
      <c r="J7" s="15"/>
      <c r="M7" s="49"/>
    </row>
    <row r="8" spans="1:13" s="10" customFormat="1" ht="50.25" customHeight="1">
      <c r="A8" s="41" t="s">
        <v>25</v>
      </c>
      <c r="B8" s="39"/>
      <c r="C8" s="40"/>
      <c r="D8" s="40">
        <v>29783</v>
      </c>
      <c r="E8" s="41"/>
      <c r="F8" s="41" t="s">
        <v>772</v>
      </c>
      <c r="G8" s="39"/>
      <c r="H8" s="40"/>
      <c r="I8" s="40">
        <v>33874</v>
      </c>
      <c r="J8" s="40"/>
      <c r="M8" s="49"/>
    </row>
  </sheetData>
  <mergeCells count="3">
    <mergeCell ref="A1:J1"/>
    <mergeCell ref="A3:E3"/>
    <mergeCell ref="F3:J3"/>
  </mergeCells>
  <phoneticPr fontId="13" type="noConversion"/>
  <printOptions horizontalCentered="1"/>
  <pageMargins left="0.86597222222222203" right="0.86597222222222203" top="0.86597222222222203" bottom="0.78680555555555598" header="0.29861111111111099" footer="0.29861111111111099"/>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9"/>
  <sheetViews>
    <sheetView showZeros="0" workbookViewId="0">
      <selection activeCell="A3" sqref="A3:XFD19"/>
    </sheetView>
  </sheetViews>
  <sheetFormatPr defaultColWidth="9" defaultRowHeight="14.25"/>
  <cols>
    <col min="1" max="1" width="36.75" customWidth="1"/>
    <col min="2" max="3" width="9" hidden="1" customWidth="1"/>
    <col min="4" max="4" width="10.375" customWidth="1"/>
    <col min="5" max="5" width="69.75" customWidth="1"/>
  </cols>
  <sheetData>
    <row r="1" spans="1:5" ht="36.75" customHeight="1">
      <c r="A1" s="596" t="s">
        <v>2147</v>
      </c>
      <c r="B1" s="596"/>
      <c r="C1" s="596"/>
      <c r="D1" s="596"/>
      <c r="E1" s="596"/>
    </row>
    <row r="2" spans="1:5" s="10" customFormat="1" ht="23.1" customHeight="1">
      <c r="A2" s="11" t="s">
        <v>2148</v>
      </c>
      <c r="B2" s="12"/>
      <c r="C2" s="13"/>
      <c r="D2" s="13"/>
      <c r="E2" s="14" t="s">
        <v>2</v>
      </c>
    </row>
    <row r="3" spans="1:5" s="10" customFormat="1" ht="24.95" customHeight="1">
      <c r="A3" s="15" t="s">
        <v>730</v>
      </c>
      <c r="B3" s="15" t="s">
        <v>77</v>
      </c>
      <c r="C3" s="15" t="s">
        <v>75</v>
      </c>
      <c r="D3" s="15" t="s">
        <v>6</v>
      </c>
      <c r="E3" s="15" t="s">
        <v>2149</v>
      </c>
    </row>
    <row r="4" spans="1:5" s="10" customFormat="1" ht="24.95" customHeight="1">
      <c r="A4" s="25" t="s">
        <v>2143</v>
      </c>
      <c r="B4" s="19">
        <v>723.2</v>
      </c>
      <c r="C4" s="19"/>
      <c r="D4" s="26">
        <v>23683.289000000001</v>
      </c>
      <c r="E4" s="27"/>
    </row>
    <row r="5" spans="1:5" s="10" customFormat="1" ht="24.95" customHeight="1">
      <c r="A5" s="25" t="s">
        <v>2150</v>
      </c>
      <c r="B5" s="19">
        <v>354</v>
      </c>
      <c r="C5" s="20"/>
      <c r="D5" s="28">
        <v>12967.5</v>
      </c>
      <c r="E5" s="29" t="s">
        <v>2151</v>
      </c>
    </row>
    <row r="6" spans="1:5" s="10" customFormat="1" ht="24.95" customHeight="1">
      <c r="A6" s="25" t="s">
        <v>2152</v>
      </c>
      <c r="B6" s="19">
        <v>146.5</v>
      </c>
      <c r="C6" s="20"/>
      <c r="D6" s="28">
        <v>1501.81</v>
      </c>
      <c r="E6" s="29" t="s">
        <v>2153</v>
      </c>
    </row>
    <row r="7" spans="1:5" s="10" customFormat="1" ht="24.95" customHeight="1">
      <c r="A7" s="25" t="s">
        <v>2154</v>
      </c>
      <c r="B7" s="19">
        <v>6.2</v>
      </c>
      <c r="C7" s="20"/>
      <c r="D7" s="30">
        <v>156.9393</v>
      </c>
      <c r="E7" s="29" t="s">
        <v>2155</v>
      </c>
    </row>
    <row r="8" spans="1:5" s="10" customFormat="1" ht="24.95" customHeight="1">
      <c r="A8" s="25" t="s">
        <v>2156</v>
      </c>
      <c r="B8" s="19">
        <v>55</v>
      </c>
      <c r="C8" s="20"/>
      <c r="D8" s="28">
        <v>1412.4537</v>
      </c>
      <c r="E8" s="29" t="s">
        <v>2157</v>
      </c>
    </row>
    <row r="9" spans="1:5" s="10" customFormat="1" ht="24.95" customHeight="1">
      <c r="A9" s="25" t="s">
        <v>2158</v>
      </c>
      <c r="B9" s="19">
        <v>161.5</v>
      </c>
      <c r="C9" s="15"/>
      <c r="D9" s="26">
        <v>7545.1260000000002</v>
      </c>
      <c r="E9" s="29" t="s">
        <v>2159</v>
      </c>
    </row>
    <row r="10" spans="1:5" s="10" customFormat="1" ht="24.95" customHeight="1">
      <c r="A10" s="25" t="s">
        <v>2160</v>
      </c>
      <c r="B10" s="19"/>
      <c r="C10" s="19"/>
      <c r="D10" s="26">
        <v>99.46</v>
      </c>
      <c r="E10" s="27"/>
    </row>
    <row r="11" spans="1:5" s="10" customFormat="1" ht="24.95" customHeight="1">
      <c r="A11" s="25" t="s">
        <v>2161</v>
      </c>
      <c r="B11" s="19">
        <v>1010.7</v>
      </c>
      <c r="C11" s="19"/>
      <c r="D11" s="26">
        <v>23822.552500000002</v>
      </c>
      <c r="E11" s="27"/>
    </row>
    <row r="12" spans="1:5" s="10" customFormat="1" ht="24.95" customHeight="1">
      <c r="A12" s="25" t="s">
        <v>2162</v>
      </c>
      <c r="B12" s="19">
        <v>900</v>
      </c>
      <c r="C12" s="20"/>
      <c r="D12" s="28">
        <v>16308.53</v>
      </c>
      <c r="E12" s="31" t="s">
        <v>2163</v>
      </c>
    </row>
    <row r="13" spans="1:5" s="10" customFormat="1" ht="24.95" customHeight="1">
      <c r="A13" s="25" t="s">
        <v>2164</v>
      </c>
      <c r="B13" s="19">
        <v>88.2</v>
      </c>
      <c r="C13" s="20"/>
      <c r="D13" s="28">
        <v>598.95000000000005</v>
      </c>
      <c r="E13" s="31" t="s">
        <v>2165</v>
      </c>
    </row>
    <row r="14" spans="1:5" s="10" customFormat="1" ht="24.95" customHeight="1">
      <c r="A14" s="25" t="s">
        <v>2166</v>
      </c>
      <c r="B14" s="19">
        <v>22.5</v>
      </c>
      <c r="C14" s="20"/>
      <c r="D14" s="28">
        <v>1292.53</v>
      </c>
      <c r="E14" s="31" t="s">
        <v>2167</v>
      </c>
    </row>
    <row r="15" spans="1:5" s="10" customFormat="1" ht="24.95" customHeight="1">
      <c r="A15" s="32" t="s">
        <v>2168</v>
      </c>
      <c r="B15" s="19"/>
      <c r="C15" s="20"/>
      <c r="D15" s="33">
        <v>3189.98</v>
      </c>
      <c r="E15" s="31" t="s">
        <v>2169</v>
      </c>
    </row>
    <row r="16" spans="1:5" s="10" customFormat="1" ht="24.95" customHeight="1">
      <c r="A16" s="32" t="s">
        <v>2170</v>
      </c>
      <c r="B16" s="19"/>
      <c r="C16" s="20"/>
      <c r="D16" s="33">
        <v>2432.5625</v>
      </c>
      <c r="E16" s="29" t="s">
        <v>2171</v>
      </c>
    </row>
    <row r="17" spans="1:5" s="10" customFormat="1" ht="24.95" customHeight="1">
      <c r="A17" s="32" t="s">
        <v>2172</v>
      </c>
      <c r="B17" s="19">
        <v>-287.5</v>
      </c>
      <c r="C17" s="19"/>
      <c r="D17" s="33">
        <v>-139.26350000000099</v>
      </c>
      <c r="E17" s="27"/>
    </row>
    <row r="18" spans="1:5" s="10" customFormat="1" ht="24.95" customHeight="1">
      <c r="A18" s="25" t="s">
        <v>2173</v>
      </c>
      <c r="B18" s="19">
        <v>496.7</v>
      </c>
      <c r="C18" s="19"/>
      <c r="D18" s="28">
        <v>5785</v>
      </c>
      <c r="E18" s="27"/>
    </row>
    <row r="19" spans="1:5" s="10" customFormat="1" ht="24.95" customHeight="1">
      <c r="A19" s="21" t="s">
        <v>2174</v>
      </c>
      <c r="B19" s="21"/>
      <c r="C19" s="21"/>
      <c r="D19" s="19">
        <v>5645.7365</v>
      </c>
      <c r="E19" s="21"/>
    </row>
  </sheetData>
  <mergeCells count="1">
    <mergeCell ref="A1:E1"/>
  </mergeCells>
  <phoneticPr fontId="13" type="noConversion"/>
  <printOptions horizontalCentered="1"/>
  <pageMargins left="0.86597222222222203" right="0.86597222222222203" top="0.70833333333333304" bottom="0.59027777777777801" header="0.29861111111111099" footer="0.29861111111111099"/>
  <pageSetup paperSize="9" orientation="landscape"/>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22"/>
  <sheetViews>
    <sheetView showZeros="0" workbookViewId="0">
      <selection activeCell="E22" sqref="E22"/>
    </sheetView>
  </sheetViews>
  <sheetFormatPr defaultColWidth="9" defaultRowHeight="14.25"/>
  <cols>
    <col min="1" max="1" width="35.875" customWidth="1"/>
    <col min="2" max="3" width="9" hidden="1" customWidth="1"/>
    <col min="4" max="4" width="12.625" customWidth="1"/>
    <col min="5" max="5" width="68.625" customWidth="1"/>
  </cols>
  <sheetData>
    <row r="1" spans="1:5" ht="33.75" customHeight="1">
      <c r="A1" s="596" t="s">
        <v>2175</v>
      </c>
      <c r="B1" s="596"/>
      <c r="C1" s="596"/>
      <c r="D1" s="596"/>
      <c r="E1" s="596"/>
    </row>
    <row r="2" spans="1:5" s="10" customFormat="1" ht="24" customHeight="1">
      <c r="A2" s="11" t="s">
        <v>2176</v>
      </c>
      <c r="B2" s="12"/>
      <c r="C2" s="13"/>
      <c r="D2" s="13"/>
      <c r="E2" s="14" t="s">
        <v>2</v>
      </c>
    </row>
    <row r="3" spans="1:5" s="10" customFormat="1" ht="24" customHeight="1">
      <c r="A3" s="15" t="s">
        <v>2177</v>
      </c>
      <c r="B3" s="16" t="s">
        <v>77</v>
      </c>
      <c r="C3" s="15" t="s">
        <v>75</v>
      </c>
      <c r="D3" s="15" t="s">
        <v>6</v>
      </c>
      <c r="E3" s="15" t="s">
        <v>2149</v>
      </c>
    </row>
    <row r="4" spans="1:5" s="10" customFormat="1" ht="21" customHeight="1">
      <c r="A4" s="17" t="s">
        <v>2178</v>
      </c>
      <c r="B4" s="18">
        <v>5978.68</v>
      </c>
      <c r="C4" s="19"/>
      <c r="D4" s="17">
        <v>12012</v>
      </c>
      <c r="E4" s="15"/>
    </row>
    <row r="5" spans="1:5" s="10" customFormat="1" ht="21" customHeight="1">
      <c r="A5" s="17" t="s">
        <v>2150</v>
      </c>
      <c r="B5" s="18">
        <v>2714.5</v>
      </c>
      <c r="C5" s="20"/>
      <c r="D5" s="17">
        <v>5772</v>
      </c>
      <c r="E5" s="21" t="s">
        <v>2179</v>
      </c>
    </row>
    <row r="6" spans="1:5" s="10" customFormat="1" ht="21" customHeight="1">
      <c r="A6" s="17" t="s">
        <v>2152</v>
      </c>
      <c r="B6" s="18">
        <v>593.20000000000005</v>
      </c>
      <c r="C6" s="20"/>
      <c r="D6" s="17">
        <v>1041.4100000000001</v>
      </c>
      <c r="E6" s="21" t="s">
        <v>2180</v>
      </c>
    </row>
    <row r="7" spans="1:5" s="10" customFormat="1" ht="21" customHeight="1">
      <c r="A7" s="17" t="s">
        <v>2154</v>
      </c>
      <c r="B7" s="18"/>
      <c r="C7" s="20"/>
      <c r="D7" s="17">
        <v>92.14</v>
      </c>
      <c r="E7" s="21" t="s">
        <v>2181</v>
      </c>
    </row>
    <row r="8" spans="1:5" s="10" customFormat="1" ht="21" customHeight="1">
      <c r="A8" s="17" t="s">
        <v>2156</v>
      </c>
      <c r="B8" s="18">
        <v>1020.98</v>
      </c>
      <c r="C8" s="20"/>
      <c r="D8" s="17">
        <v>1573.44</v>
      </c>
      <c r="E8" s="22" t="s">
        <v>2182</v>
      </c>
    </row>
    <row r="9" spans="1:5" s="10" customFormat="1" ht="21" customHeight="1">
      <c r="A9" s="17" t="s">
        <v>2158</v>
      </c>
      <c r="B9" s="18">
        <v>1607</v>
      </c>
      <c r="C9" s="15"/>
      <c r="D9" s="17">
        <v>2675.44</v>
      </c>
      <c r="E9" s="23" t="s">
        <v>2183</v>
      </c>
    </row>
    <row r="10" spans="1:5" s="10" customFormat="1" ht="21" customHeight="1">
      <c r="A10" s="17" t="s">
        <v>2184</v>
      </c>
      <c r="B10" s="18">
        <v>43</v>
      </c>
      <c r="C10" s="20"/>
      <c r="D10" s="17">
        <v>399.48</v>
      </c>
      <c r="E10" s="21"/>
    </row>
    <row r="11" spans="1:5" s="10" customFormat="1" ht="21" customHeight="1">
      <c r="A11" s="17" t="s">
        <v>2185</v>
      </c>
      <c r="B11" s="18"/>
      <c r="C11" s="20"/>
      <c r="D11" s="17">
        <v>21.71</v>
      </c>
      <c r="E11" s="21"/>
    </row>
    <row r="12" spans="1:5" s="10" customFormat="1" ht="21" customHeight="1">
      <c r="A12" s="17" t="s">
        <v>2186</v>
      </c>
      <c r="B12" s="18"/>
      <c r="C12" s="20"/>
      <c r="D12" s="17">
        <v>21.2</v>
      </c>
      <c r="E12" s="21" t="s">
        <v>2187</v>
      </c>
    </row>
    <row r="13" spans="1:5" s="10" customFormat="1" ht="21" customHeight="1">
      <c r="A13" s="17" t="s">
        <v>2188</v>
      </c>
      <c r="B13" s="18"/>
      <c r="C13" s="20"/>
      <c r="D13" s="17">
        <v>415.18</v>
      </c>
      <c r="E13" s="21"/>
    </row>
    <row r="14" spans="1:5" s="10" customFormat="1" ht="21" customHeight="1">
      <c r="A14" s="17" t="s">
        <v>2146</v>
      </c>
      <c r="B14" s="18"/>
      <c r="C14" s="20"/>
      <c r="D14" s="17">
        <v>7781.48</v>
      </c>
      <c r="E14" s="21"/>
    </row>
    <row r="15" spans="1:5" s="10" customFormat="1" ht="21" customHeight="1">
      <c r="A15" s="17" t="s">
        <v>2189</v>
      </c>
      <c r="B15" s="18">
        <v>4605</v>
      </c>
      <c r="C15" s="19"/>
      <c r="D15" s="17">
        <v>7203.79</v>
      </c>
      <c r="E15" s="21"/>
    </row>
    <row r="16" spans="1:5" s="10" customFormat="1" ht="21" customHeight="1">
      <c r="A16" s="17" t="s">
        <v>2190</v>
      </c>
      <c r="B16" s="18">
        <v>4429.3</v>
      </c>
      <c r="C16" s="20"/>
      <c r="D16" s="17">
        <v>453.8</v>
      </c>
      <c r="E16" s="21"/>
    </row>
    <row r="17" spans="1:5" s="10" customFormat="1" ht="21" customHeight="1">
      <c r="A17" s="17" t="s">
        <v>2191</v>
      </c>
      <c r="B17" s="18">
        <v>47.7</v>
      </c>
      <c r="C17" s="20"/>
      <c r="D17" s="17">
        <v>115.84</v>
      </c>
      <c r="E17" s="21"/>
    </row>
    <row r="18" spans="1:5" s="10" customFormat="1" ht="21" customHeight="1">
      <c r="A18" s="17" t="s">
        <v>2192</v>
      </c>
      <c r="B18" s="18">
        <v>128</v>
      </c>
      <c r="C18" s="20"/>
      <c r="D18" s="17">
        <v>7.85</v>
      </c>
      <c r="E18" s="21"/>
    </row>
    <row r="19" spans="1:5" s="10" customFormat="1" ht="21" customHeight="1">
      <c r="A19" s="17" t="s">
        <v>2193</v>
      </c>
      <c r="B19" s="18"/>
      <c r="C19" s="20"/>
      <c r="D19" s="17">
        <v>0.2</v>
      </c>
      <c r="E19" s="21" t="s">
        <v>2194</v>
      </c>
    </row>
    <row r="20" spans="1:5" s="10" customFormat="1" ht="21" customHeight="1">
      <c r="A20" s="17" t="s">
        <v>2172</v>
      </c>
      <c r="B20" s="18">
        <v>1373.68</v>
      </c>
      <c r="C20" s="19"/>
      <c r="D20" s="17">
        <v>4230.5200000000004</v>
      </c>
      <c r="E20" s="21"/>
    </row>
    <row r="21" spans="1:5" s="10" customFormat="1" ht="21" customHeight="1">
      <c r="A21" s="17" t="s">
        <v>2173</v>
      </c>
      <c r="B21" s="18">
        <v>7014.8</v>
      </c>
      <c r="C21" s="15"/>
      <c r="D21" s="17">
        <v>23997.71</v>
      </c>
      <c r="E21" s="21"/>
    </row>
    <row r="22" spans="1:5" s="10" customFormat="1" ht="21" customHeight="1">
      <c r="A22" s="17" t="s">
        <v>2174</v>
      </c>
      <c r="B22" s="18">
        <v>8388.48</v>
      </c>
      <c r="C22" s="19"/>
      <c r="D22" s="24">
        <v>28228.23</v>
      </c>
      <c r="E22" s="21"/>
    </row>
  </sheetData>
  <mergeCells count="1">
    <mergeCell ref="A1:E1"/>
  </mergeCells>
  <phoneticPr fontId="13" type="noConversion"/>
  <printOptions horizontalCentered="1"/>
  <pageMargins left="0.86597222222222203" right="0.86597222222222203" top="0.70833333333333304" bottom="0.59027777777777801" header="0.31458333333333299" footer="0.31458333333333299"/>
  <pageSetup paperSize="9" fitToHeight="0" orientation="landscape"/>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6"/>
  <sheetViews>
    <sheetView workbookViewId="0">
      <selection activeCell="N11" sqref="N11"/>
    </sheetView>
  </sheetViews>
  <sheetFormatPr defaultColWidth="9" defaultRowHeight="14.25"/>
  <cols>
    <col min="1" max="1" width="14.625" style="3" customWidth="1"/>
    <col min="2" max="2" width="16.5" style="3" customWidth="1"/>
    <col min="3" max="3" width="10.875" style="3" customWidth="1"/>
    <col min="4" max="4" width="11.625" style="3" customWidth="1"/>
    <col min="5" max="5" width="15.375" style="3" customWidth="1"/>
    <col min="6" max="6" width="13.5" style="3" customWidth="1"/>
    <col min="7" max="7" width="17.25" style="3" customWidth="1"/>
    <col min="8" max="8" width="12.5" style="3" customWidth="1"/>
    <col min="9" max="16384" width="9" style="3"/>
  </cols>
  <sheetData>
    <row r="1" spans="1:8" ht="24.75">
      <c r="A1" s="598" t="s">
        <v>2195</v>
      </c>
      <c r="B1" s="599"/>
      <c r="C1" s="599"/>
      <c r="D1" s="599"/>
      <c r="E1" s="599"/>
      <c r="F1" s="599"/>
      <c r="G1" s="599"/>
      <c r="H1" s="599"/>
    </row>
    <row r="2" spans="1:8" s="1" customFormat="1" ht="18" customHeight="1">
      <c r="A2" s="600" t="s">
        <v>2196</v>
      </c>
      <c r="B2" s="601"/>
      <c r="C2" s="601"/>
      <c r="D2" s="601"/>
      <c r="E2" s="601"/>
      <c r="F2" s="601"/>
      <c r="G2" s="601"/>
      <c r="H2" s="601"/>
    </row>
    <row r="3" spans="1:8" s="2" customFormat="1" ht="24.75" customHeight="1">
      <c r="A3" s="603" t="s">
        <v>213</v>
      </c>
      <c r="B3" s="602" t="s">
        <v>2197</v>
      </c>
      <c r="C3" s="602"/>
      <c r="D3" s="602"/>
      <c r="E3" s="602"/>
      <c r="F3" s="602"/>
      <c r="G3" s="602"/>
      <c r="H3" s="602"/>
    </row>
    <row r="4" spans="1:8" s="2" customFormat="1" ht="41.1" customHeight="1">
      <c r="A4" s="603"/>
      <c r="B4" s="5" t="s">
        <v>2198</v>
      </c>
      <c r="C4" s="5" t="s">
        <v>2199</v>
      </c>
      <c r="D4" s="5" t="s">
        <v>2200</v>
      </c>
      <c r="E4" s="5" t="s">
        <v>2201</v>
      </c>
      <c r="F4" s="5" t="s">
        <v>2202</v>
      </c>
      <c r="G4" s="5" t="s">
        <v>2203</v>
      </c>
      <c r="H4" s="5" t="s">
        <v>81</v>
      </c>
    </row>
    <row r="5" spans="1:8" s="2" customFormat="1" ht="27.95" customHeight="1">
      <c r="A5" s="6" t="s">
        <v>2204</v>
      </c>
      <c r="B5" s="7">
        <f>-166.95+1771.69</f>
        <v>1604.74</v>
      </c>
      <c r="C5" s="7">
        <v>443.65</v>
      </c>
      <c r="D5" s="7">
        <f>-800+2501.13-800-100</f>
        <v>801.13</v>
      </c>
      <c r="E5" s="7">
        <f>-1000+3912.23-300</f>
        <v>2612.23</v>
      </c>
      <c r="F5" s="7">
        <v>621.43799999999999</v>
      </c>
      <c r="G5" s="7">
        <v>124.22</v>
      </c>
      <c r="H5" s="7">
        <f>B5+C5+D5+E5+F5+G5</f>
        <v>6207.4080000000004</v>
      </c>
    </row>
    <row r="6" spans="1:8" s="2" customFormat="1" ht="27.95" customHeight="1">
      <c r="A6" s="6" t="s">
        <v>2205</v>
      </c>
      <c r="B6" s="7">
        <f>-100+1439.02</f>
        <v>1339.02</v>
      </c>
      <c r="C6" s="7">
        <f>-500+1133.08-200</f>
        <v>433.08</v>
      </c>
      <c r="D6" s="7">
        <f>-100+638.38</f>
        <v>538.38</v>
      </c>
      <c r="E6" s="7">
        <f>-500+-1000+4264.68-300</f>
        <v>2464.6799999999998</v>
      </c>
      <c r="F6" s="7">
        <v>449.572</v>
      </c>
      <c r="G6" s="7">
        <v>81.61</v>
      </c>
      <c r="H6" s="7">
        <f t="shared" ref="H6:H14" si="0">B6+C6+D6+E6+F6+G6</f>
        <v>5306.3419999999996</v>
      </c>
    </row>
    <row r="7" spans="1:8" s="2" customFormat="1" ht="27.95" customHeight="1">
      <c r="A7" s="4" t="s">
        <v>2206</v>
      </c>
      <c r="B7" s="7">
        <f>-100+1221.53</f>
        <v>1121.53</v>
      </c>
      <c r="C7" s="7">
        <f>-1000+1777.34-150</f>
        <v>627.34</v>
      </c>
      <c r="D7" s="7">
        <f>-100+552.6</f>
        <v>452.6</v>
      </c>
      <c r="E7" s="7">
        <f>-500+-1000+4508.87-800</f>
        <v>2208.87</v>
      </c>
      <c r="F7" s="7">
        <v>493.33800000000002</v>
      </c>
      <c r="G7" s="7">
        <v>98.78</v>
      </c>
      <c r="H7" s="7">
        <f t="shared" si="0"/>
        <v>5002.4579999999996</v>
      </c>
    </row>
    <row r="8" spans="1:8" s="2" customFormat="1" ht="27.95" customHeight="1">
      <c r="A8" s="4" t="s">
        <v>2207</v>
      </c>
      <c r="B8" s="7">
        <v>1066.1400000000001</v>
      </c>
      <c r="C8" s="7">
        <v>571.28</v>
      </c>
      <c r="D8" s="7">
        <f>-100+575.13</f>
        <v>475.13</v>
      </c>
      <c r="E8" s="7">
        <v>2240.5700000000002</v>
      </c>
      <c r="F8" s="7">
        <v>315.49599999999998</v>
      </c>
      <c r="G8" s="7">
        <v>52.93</v>
      </c>
      <c r="H8" s="7">
        <f t="shared" si="0"/>
        <v>4721.5460000000003</v>
      </c>
    </row>
    <row r="9" spans="1:8" s="2" customFormat="1" ht="27.95" customHeight="1">
      <c r="A9" s="4" t="s">
        <v>2208</v>
      </c>
      <c r="B9" s="7">
        <v>545.30999999999995</v>
      </c>
      <c r="C9" s="7">
        <v>232.07</v>
      </c>
      <c r="D9" s="7">
        <f>-800+1685.01-100</f>
        <v>785.01</v>
      </c>
      <c r="E9" s="7">
        <v>150</v>
      </c>
      <c r="F9" s="7">
        <v>170.62200000000001</v>
      </c>
      <c r="G9" s="7">
        <v>35.44</v>
      </c>
      <c r="H9" s="7">
        <f t="shared" si="0"/>
        <v>1918.452</v>
      </c>
    </row>
    <row r="10" spans="1:8" s="2" customFormat="1" ht="27.95" customHeight="1">
      <c r="A10" s="4" t="s">
        <v>2209</v>
      </c>
      <c r="B10" s="7">
        <v>797.52</v>
      </c>
      <c r="C10" s="7">
        <v>65</v>
      </c>
      <c r="D10" s="7">
        <f>-100+503.99</f>
        <v>403.99</v>
      </c>
      <c r="E10" s="7">
        <v>1866.61</v>
      </c>
      <c r="F10" s="7">
        <v>232.37200000000001</v>
      </c>
      <c r="G10" s="7">
        <v>32.89</v>
      </c>
      <c r="H10" s="7">
        <f t="shared" si="0"/>
        <v>3398.3820000000001</v>
      </c>
    </row>
    <row r="11" spans="1:8" s="2" customFormat="1" ht="27.95" customHeight="1">
      <c r="A11" s="4" t="s">
        <v>2210</v>
      </c>
      <c r="B11" s="7">
        <v>468.31</v>
      </c>
      <c r="C11" s="7">
        <v>144.44</v>
      </c>
      <c r="D11" s="7">
        <v>210.25</v>
      </c>
      <c r="E11" s="7">
        <v>1633</v>
      </c>
      <c r="F11" s="7">
        <v>137.316</v>
      </c>
      <c r="G11" s="7">
        <v>36.56</v>
      </c>
      <c r="H11" s="7">
        <f t="shared" si="0"/>
        <v>2629.8760000000002</v>
      </c>
    </row>
    <row r="12" spans="1:8" s="2" customFormat="1" ht="27.95" customHeight="1">
      <c r="A12" s="4" t="s">
        <v>2211</v>
      </c>
      <c r="B12" s="7">
        <v>709.25</v>
      </c>
      <c r="C12" s="7">
        <v>677.91</v>
      </c>
      <c r="D12" s="7">
        <v>395.69</v>
      </c>
      <c r="E12" s="7">
        <f>-500+2940.25</f>
        <v>2440.25</v>
      </c>
      <c r="F12" s="7">
        <v>222.20400000000001</v>
      </c>
      <c r="G12" s="7">
        <v>38.92</v>
      </c>
      <c r="H12" s="7">
        <f t="shared" si="0"/>
        <v>4484.2240000000002</v>
      </c>
    </row>
    <row r="13" spans="1:8" s="2" customFormat="1" ht="27.95" customHeight="1">
      <c r="A13" s="4" t="s">
        <v>2212</v>
      </c>
      <c r="B13" s="7">
        <v>980.63</v>
      </c>
      <c r="C13" s="7">
        <f>-180+841.86</f>
        <v>661.86</v>
      </c>
      <c r="D13" s="7">
        <f>-100+616.11</f>
        <v>516.11</v>
      </c>
      <c r="E13" s="7">
        <f>-1000+3229.99</f>
        <v>2229.9899999999998</v>
      </c>
      <c r="F13" s="7">
        <v>446.97</v>
      </c>
      <c r="G13" s="7">
        <v>83.22</v>
      </c>
      <c r="H13" s="7">
        <f t="shared" si="0"/>
        <v>4918.78</v>
      </c>
    </row>
    <row r="14" spans="1:8" s="2" customFormat="1" ht="27.95" customHeight="1">
      <c r="A14" s="4" t="s">
        <v>2213</v>
      </c>
      <c r="B14" s="7">
        <v>891.24</v>
      </c>
      <c r="C14" s="7">
        <f>-500+1267.01-180</f>
        <v>587.01</v>
      </c>
      <c r="D14" s="7">
        <f>-100+670.72</f>
        <v>570.72</v>
      </c>
      <c r="E14" s="7">
        <f>-1000+3091.42</f>
        <v>2091.42</v>
      </c>
      <c r="F14" s="7">
        <v>337.71199999999999</v>
      </c>
      <c r="G14" s="7">
        <v>55.43</v>
      </c>
      <c r="H14" s="7">
        <f t="shared" si="0"/>
        <v>4533.5320000000002</v>
      </c>
    </row>
    <row r="15" spans="1:8" s="2" customFormat="1" ht="27.95" customHeight="1">
      <c r="A15" s="4" t="s">
        <v>81</v>
      </c>
      <c r="B15" s="7">
        <f t="shared" ref="B15:H15" si="1">B5+B6+B7+B8+B9+B10++B12+B11+B13+B14</f>
        <v>9523.69</v>
      </c>
      <c r="C15" s="7">
        <f t="shared" si="1"/>
        <v>4443.6400000000003</v>
      </c>
      <c r="D15" s="7">
        <f t="shared" si="1"/>
        <v>5149.01</v>
      </c>
      <c r="E15" s="7">
        <f t="shared" si="1"/>
        <v>19937.62</v>
      </c>
      <c r="F15" s="7">
        <f t="shared" si="1"/>
        <v>3427.04</v>
      </c>
      <c r="G15" s="7">
        <f t="shared" si="1"/>
        <v>640</v>
      </c>
      <c r="H15" s="7">
        <f t="shared" si="1"/>
        <v>43121</v>
      </c>
    </row>
    <row r="16" spans="1:8" s="2" customFormat="1" ht="23.25" customHeight="1">
      <c r="A16" s="8" t="s">
        <v>2214</v>
      </c>
      <c r="B16" s="9"/>
      <c r="C16" s="9"/>
      <c r="D16" s="9"/>
      <c r="E16" s="9"/>
      <c r="G16" s="9"/>
      <c r="H16" s="9"/>
    </row>
  </sheetData>
  <mergeCells count="4">
    <mergeCell ref="A1:H1"/>
    <mergeCell ref="A2:H2"/>
    <mergeCell ref="B3:H3"/>
    <mergeCell ref="A3:A4"/>
  </mergeCells>
  <phoneticPr fontId="13" type="noConversion"/>
  <printOptions horizontalCentered="1"/>
  <pageMargins left="0.86597222222222203" right="0.86597222222222203" top="0.86597222222222203" bottom="0.78680555555555598" header="0.29861111111111099" footer="0.29861111111111099"/>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9"/>
  <sheetViews>
    <sheetView showZeros="0" workbookViewId="0">
      <selection sqref="A1:E1"/>
    </sheetView>
  </sheetViews>
  <sheetFormatPr defaultColWidth="9" defaultRowHeight="14.25"/>
  <cols>
    <col min="1" max="1" width="37" style="436" customWidth="1"/>
    <col min="2" max="4" width="10.625" style="437" customWidth="1"/>
    <col min="5" max="5" width="11" style="437" customWidth="1"/>
    <col min="6" max="6" width="9" style="438"/>
    <col min="7" max="16384" width="9" style="437"/>
  </cols>
  <sheetData>
    <row r="1" spans="1:6" ht="43.5" customHeight="1">
      <c r="A1" s="467" t="s">
        <v>27</v>
      </c>
      <c r="B1" s="467"/>
      <c r="C1" s="467"/>
      <c r="D1" s="467"/>
      <c r="E1" s="467"/>
    </row>
    <row r="2" spans="1:6" s="435" customFormat="1" ht="20.100000000000001" customHeight="1">
      <c r="A2" s="439" t="s">
        <v>28</v>
      </c>
      <c r="D2" s="468" t="s">
        <v>29</v>
      </c>
      <c r="E2" s="468"/>
      <c r="F2" s="449"/>
    </row>
    <row r="3" spans="1:6" s="435" customFormat="1" ht="36.950000000000003" customHeight="1">
      <c r="A3" s="440" t="s">
        <v>3</v>
      </c>
      <c r="B3" s="441" t="s">
        <v>30</v>
      </c>
      <c r="C3" s="441" t="s">
        <v>31</v>
      </c>
      <c r="D3" s="442" t="s">
        <v>6</v>
      </c>
      <c r="E3" s="442" t="s">
        <v>32</v>
      </c>
      <c r="F3" s="449"/>
    </row>
    <row r="4" spans="1:6" s="435" customFormat="1" ht="23.1" customHeight="1">
      <c r="A4" s="443" t="s">
        <v>33</v>
      </c>
      <c r="B4" s="444">
        <v>23650</v>
      </c>
      <c r="C4" s="444">
        <v>21500</v>
      </c>
      <c r="D4" s="444">
        <v>19002</v>
      </c>
      <c r="E4" s="445"/>
      <c r="F4" s="449"/>
    </row>
    <row r="5" spans="1:6" s="435" customFormat="1" ht="23.1" customHeight="1">
      <c r="A5" s="443" t="s">
        <v>34</v>
      </c>
      <c r="B5" s="444">
        <v>9515</v>
      </c>
      <c r="C5" s="444">
        <v>7591</v>
      </c>
      <c r="D5" s="444">
        <v>6090</v>
      </c>
      <c r="E5" s="445"/>
      <c r="F5" s="449"/>
    </row>
    <row r="6" spans="1:6" s="435" customFormat="1" ht="23.1" customHeight="1">
      <c r="A6" s="443" t="s">
        <v>35</v>
      </c>
      <c r="B6" s="444">
        <v>62520</v>
      </c>
      <c r="C6" s="444">
        <v>65700</v>
      </c>
      <c r="D6" s="444">
        <v>65700</v>
      </c>
      <c r="E6" s="445"/>
      <c r="F6" s="449"/>
    </row>
    <row r="7" spans="1:6" s="435" customFormat="1" ht="23.1" customHeight="1">
      <c r="A7" s="443" t="s">
        <v>36</v>
      </c>
      <c r="B7" s="444">
        <v>880</v>
      </c>
      <c r="C7" s="444">
        <v>469</v>
      </c>
      <c r="D7" s="444">
        <v>670</v>
      </c>
      <c r="E7" s="445"/>
      <c r="F7" s="449"/>
    </row>
    <row r="8" spans="1:6" s="435" customFormat="1" ht="23.1" customHeight="1">
      <c r="A8" s="443" t="s">
        <v>37</v>
      </c>
      <c r="B8" s="444">
        <v>4855</v>
      </c>
      <c r="C8" s="444">
        <v>3592</v>
      </c>
      <c r="D8" s="444">
        <v>4620</v>
      </c>
      <c r="E8" s="445"/>
      <c r="F8" s="449"/>
    </row>
    <row r="9" spans="1:6" s="435" customFormat="1" ht="23.1" customHeight="1">
      <c r="A9" s="443" t="s">
        <v>38</v>
      </c>
      <c r="B9" s="444">
        <v>37560</v>
      </c>
      <c r="C9" s="444">
        <v>27610</v>
      </c>
      <c r="D9" s="444">
        <v>28608</v>
      </c>
      <c r="E9" s="445"/>
      <c r="F9" s="449"/>
    </row>
    <row r="10" spans="1:6" s="435" customFormat="1" ht="23.1" customHeight="1">
      <c r="A10" s="443" t="s">
        <v>39</v>
      </c>
      <c r="B10" s="444">
        <v>36150</v>
      </c>
      <c r="C10" s="444">
        <v>29343</v>
      </c>
      <c r="D10" s="444">
        <v>28115</v>
      </c>
      <c r="E10" s="445"/>
      <c r="F10" s="449"/>
    </row>
    <row r="11" spans="1:6" s="435" customFormat="1" ht="23.1" customHeight="1">
      <c r="A11" s="443" t="s">
        <v>40</v>
      </c>
      <c r="B11" s="444">
        <v>12530</v>
      </c>
      <c r="C11" s="444">
        <v>10360</v>
      </c>
      <c r="D11" s="444">
        <v>8608</v>
      </c>
      <c r="E11" s="445"/>
      <c r="F11" s="449"/>
    </row>
    <row r="12" spans="1:6" s="435" customFormat="1" ht="23.1" customHeight="1">
      <c r="A12" s="443" t="s">
        <v>41</v>
      </c>
      <c r="B12" s="444">
        <v>8920</v>
      </c>
      <c r="C12" s="444">
        <v>14520</v>
      </c>
      <c r="D12" s="444">
        <v>8701</v>
      </c>
      <c r="E12" s="445"/>
      <c r="F12" s="449"/>
    </row>
    <row r="13" spans="1:6" s="435" customFormat="1" ht="23.1" customHeight="1">
      <c r="A13" s="443" t="s">
        <v>42</v>
      </c>
      <c r="B13" s="444">
        <v>51205</v>
      </c>
      <c r="C13" s="444">
        <v>50126</v>
      </c>
      <c r="D13" s="444">
        <v>58326</v>
      </c>
      <c r="E13" s="445"/>
      <c r="F13" s="449"/>
    </row>
    <row r="14" spans="1:6" s="435" customFormat="1" ht="23.1" customHeight="1">
      <c r="A14" s="443" t="s">
        <v>43</v>
      </c>
      <c r="B14" s="444">
        <v>8500</v>
      </c>
      <c r="C14" s="444">
        <v>8476</v>
      </c>
      <c r="D14" s="444">
        <v>8313</v>
      </c>
      <c r="E14" s="445"/>
      <c r="F14" s="449"/>
    </row>
    <row r="15" spans="1:6" s="435" customFormat="1" ht="23.1" customHeight="1">
      <c r="A15" s="443" t="s">
        <v>44</v>
      </c>
      <c r="B15" s="444">
        <v>1900</v>
      </c>
      <c r="C15" s="444">
        <v>1128</v>
      </c>
      <c r="D15" s="444">
        <v>903</v>
      </c>
      <c r="E15" s="445"/>
      <c r="F15" s="449"/>
    </row>
    <row r="16" spans="1:6" s="435" customFormat="1" ht="23.1" customHeight="1">
      <c r="A16" s="443" t="s">
        <v>45</v>
      </c>
      <c r="B16" s="444">
        <v>285</v>
      </c>
      <c r="C16" s="444">
        <v>250</v>
      </c>
      <c r="D16" s="444">
        <v>302</v>
      </c>
      <c r="E16" s="445"/>
      <c r="F16" s="449"/>
    </row>
    <row r="17" spans="1:6" s="435" customFormat="1" ht="23.1" customHeight="1">
      <c r="A17" s="443" t="s">
        <v>46</v>
      </c>
      <c r="B17" s="444"/>
      <c r="C17" s="444"/>
      <c r="D17" s="444">
        <v>79</v>
      </c>
      <c r="E17" s="445"/>
      <c r="F17" s="449"/>
    </row>
    <row r="18" spans="1:6" s="435" customFormat="1" ht="23.1" customHeight="1">
      <c r="A18" s="443" t="s">
        <v>47</v>
      </c>
      <c r="B18" s="444"/>
      <c r="C18" s="444"/>
      <c r="D18" s="444"/>
      <c r="E18" s="445"/>
      <c r="F18" s="449"/>
    </row>
    <row r="19" spans="1:6" s="435" customFormat="1" ht="23.1" customHeight="1">
      <c r="A19" s="443" t="s">
        <v>48</v>
      </c>
      <c r="B19" s="444">
        <v>1450</v>
      </c>
      <c r="C19" s="444">
        <v>1900</v>
      </c>
      <c r="D19" s="444">
        <v>1464</v>
      </c>
      <c r="E19" s="445"/>
      <c r="F19" s="449"/>
    </row>
    <row r="20" spans="1:6" s="435" customFormat="1" ht="23.1" customHeight="1">
      <c r="A20" s="443" t="s">
        <v>49</v>
      </c>
      <c r="B20" s="444">
        <v>15500</v>
      </c>
      <c r="C20" s="444">
        <v>5890</v>
      </c>
      <c r="D20" s="444">
        <v>4391</v>
      </c>
      <c r="E20" s="445"/>
      <c r="F20" s="449"/>
    </row>
    <row r="21" spans="1:6" s="435" customFormat="1" ht="23.1" customHeight="1">
      <c r="A21" s="443" t="s">
        <v>50</v>
      </c>
      <c r="B21" s="444">
        <v>350</v>
      </c>
      <c r="C21" s="444">
        <v>25</v>
      </c>
      <c r="D21" s="444">
        <v>18</v>
      </c>
      <c r="E21" s="445"/>
      <c r="F21" s="449"/>
    </row>
    <row r="22" spans="1:6" s="435" customFormat="1" ht="23.1" customHeight="1">
      <c r="A22" s="443" t="s">
        <v>51</v>
      </c>
      <c r="B22" s="444">
        <v>880</v>
      </c>
      <c r="C22" s="444">
        <v>2000</v>
      </c>
      <c r="D22" s="444">
        <v>5468</v>
      </c>
      <c r="E22" s="445"/>
      <c r="F22" s="449"/>
    </row>
    <row r="23" spans="1:6" s="435" customFormat="1" ht="23.1" customHeight="1">
      <c r="A23" s="443" t="s">
        <v>52</v>
      </c>
      <c r="B23" s="444">
        <v>3350</v>
      </c>
      <c r="C23" s="444">
        <v>3520</v>
      </c>
      <c r="D23" s="444">
        <v>2889</v>
      </c>
      <c r="E23" s="445"/>
      <c r="F23" s="449"/>
    </row>
    <row r="24" spans="1:6" s="435" customFormat="1" ht="23.1" customHeight="1">
      <c r="A24" s="443" t="s">
        <v>53</v>
      </c>
      <c r="B24" s="444"/>
      <c r="C24" s="444">
        <v>1000</v>
      </c>
      <c r="D24" s="444">
        <v>2733</v>
      </c>
      <c r="E24" s="445"/>
      <c r="F24" s="449"/>
    </row>
    <row r="25" spans="1:6" s="435" customFormat="1" ht="23.1" customHeight="1">
      <c r="A25" s="443" t="s">
        <v>54</v>
      </c>
      <c r="B25" s="447">
        <v>4797</v>
      </c>
      <c r="C25" s="447">
        <v>4797</v>
      </c>
      <c r="D25" s="447">
        <v>4159</v>
      </c>
      <c r="E25" s="445"/>
      <c r="F25" s="449"/>
    </row>
    <row r="26" spans="1:6" s="435" customFormat="1" ht="23.1" customHeight="1">
      <c r="A26" s="443" t="s">
        <v>55</v>
      </c>
      <c r="B26" s="447"/>
      <c r="C26" s="447"/>
      <c r="D26" s="447">
        <v>21402</v>
      </c>
      <c r="E26" s="445"/>
      <c r="F26" s="449"/>
    </row>
    <row r="27" spans="1:6" s="435" customFormat="1" ht="23.1" customHeight="1">
      <c r="A27" s="443" t="s">
        <v>56</v>
      </c>
      <c r="B27" s="447"/>
      <c r="C27" s="447"/>
      <c r="D27" s="447">
        <v>35</v>
      </c>
      <c r="E27" s="445"/>
      <c r="F27" s="449"/>
    </row>
    <row r="28" spans="1:6" s="435" customFormat="1" ht="23.1" customHeight="1">
      <c r="A28" s="448" t="s">
        <v>57</v>
      </c>
      <c r="B28" s="447">
        <f>SUM(B4:B26)</f>
        <v>284797</v>
      </c>
      <c r="C28" s="447">
        <f>SUM(C4:C26)</f>
        <v>259797</v>
      </c>
      <c r="D28" s="447">
        <f>SUM(D4:D27)</f>
        <v>280596</v>
      </c>
      <c r="E28" s="445"/>
      <c r="F28" s="449"/>
    </row>
    <row r="29" spans="1:6" s="435" customFormat="1" ht="23.1" customHeight="1">
      <c r="A29" s="446" t="s">
        <v>58</v>
      </c>
      <c r="B29" s="447"/>
      <c r="C29" s="447"/>
      <c r="D29" s="447">
        <v>70</v>
      </c>
      <c r="E29" s="445"/>
      <c r="F29" s="449"/>
    </row>
  </sheetData>
  <mergeCells count="2">
    <mergeCell ref="A1:E1"/>
    <mergeCell ref="D2:E2"/>
  </mergeCells>
  <phoneticPr fontId="13" type="noConversion"/>
  <printOptions horizontalCentered="1"/>
  <pageMargins left="0.78680555555555598" right="0.78680555555555598" top="0.86597222222222203" bottom="0.78680555555555598" header="0.51180555555555596" footer="0.51180555555555596"/>
  <pageSetup paperSize="9" firstPageNumber="2" orientation="portrait" useFirstPageNumber="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W23"/>
  <sheetViews>
    <sheetView showZeros="0" workbookViewId="0">
      <selection activeCell="O27" sqref="O27"/>
    </sheetView>
  </sheetViews>
  <sheetFormatPr defaultColWidth="8.625" defaultRowHeight="14.25"/>
  <cols>
    <col min="1" max="1" width="42.625" style="452" customWidth="1"/>
    <col min="2" max="3" width="9.375" style="453" customWidth="1"/>
    <col min="4" max="4" width="9.375" style="454" customWidth="1"/>
    <col min="5" max="5" width="9" style="452" customWidth="1"/>
    <col min="6" max="228" width="8.625" style="452" customWidth="1"/>
    <col min="229" max="16384" width="8.625" style="62"/>
  </cols>
  <sheetData>
    <row r="1" spans="1:231" ht="34.5" customHeight="1">
      <c r="A1" s="463" t="s">
        <v>59</v>
      </c>
      <c r="B1" s="469"/>
      <c r="C1" s="469"/>
      <c r="D1" s="469"/>
      <c r="E1" s="469"/>
    </row>
    <row r="2" spans="1:231" s="256" customFormat="1" ht="20.100000000000001" customHeight="1">
      <c r="A2" s="256" t="s">
        <v>60</v>
      </c>
      <c r="B2" s="455"/>
      <c r="C2" s="455"/>
      <c r="D2" s="464" t="s">
        <v>2</v>
      </c>
      <c r="E2" s="464"/>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row>
    <row r="3" spans="1:231" s="256" customFormat="1" ht="36" customHeight="1">
      <c r="A3" s="440" t="s">
        <v>3</v>
      </c>
      <c r="B3" s="456" t="s">
        <v>30</v>
      </c>
      <c r="C3" s="456" t="s">
        <v>31</v>
      </c>
      <c r="D3" s="456" t="s">
        <v>6</v>
      </c>
      <c r="E3" s="442" t="s">
        <v>32</v>
      </c>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c r="BV3" s="450"/>
      <c r="BW3" s="450"/>
      <c r="BX3" s="450"/>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c r="GC3" s="450"/>
      <c r="GD3" s="450"/>
      <c r="GE3" s="450"/>
      <c r="GF3" s="450"/>
      <c r="GG3" s="450"/>
      <c r="GH3" s="450"/>
      <c r="GI3" s="450"/>
      <c r="GJ3" s="450"/>
      <c r="GK3" s="450"/>
      <c r="GL3" s="450"/>
      <c r="GM3" s="450"/>
      <c r="GN3" s="450"/>
      <c r="GO3" s="450"/>
      <c r="GP3" s="450"/>
      <c r="GQ3" s="450"/>
      <c r="GR3" s="450"/>
      <c r="GS3" s="450"/>
      <c r="GT3" s="450"/>
      <c r="GU3" s="450"/>
      <c r="GV3" s="450"/>
      <c r="GW3" s="450"/>
      <c r="GX3" s="450"/>
      <c r="GY3" s="450"/>
      <c r="GZ3" s="450"/>
      <c r="HA3" s="450"/>
      <c r="HB3" s="450"/>
      <c r="HC3" s="450"/>
      <c r="HD3" s="450"/>
      <c r="HE3" s="450"/>
      <c r="HF3" s="450"/>
      <c r="HG3" s="450"/>
      <c r="HH3" s="450"/>
      <c r="HI3" s="450"/>
      <c r="HJ3" s="450"/>
      <c r="HK3" s="450"/>
      <c r="HL3" s="450"/>
      <c r="HM3" s="450"/>
      <c r="HN3" s="450"/>
      <c r="HO3" s="450"/>
      <c r="HP3" s="450"/>
      <c r="HQ3" s="450"/>
      <c r="HR3" s="450"/>
      <c r="HS3" s="450"/>
      <c r="HT3" s="450"/>
    </row>
    <row r="4" spans="1:231" s="256" customFormat="1" ht="32.1" customHeight="1">
      <c r="A4" s="179" t="s">
        <v>61</v>
      </c>
      <c r="B4" s="457">
        <f>B5+B8</f>
        <v>12000</v>
      </c>
      <c r="C4" s="457">
        <f>C5+C8</f>
        <v>12900</v>
      </c>
      <c r="D4" s="457">
        <f>D5+D8</f>
        <v>12795</v>
      </c>
      <c r="E4" s="458"/>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row>
    <row r="5" spans="1:231" s="450" customFormat="1" ht="32.1" customHeight="1">
      <c r="A5" s="179" t="s">
        <v>9</v>
      </c>
      <c r="B5" s="459">
        <v>8645</v>
      </c>
      <c r="C5" s="459">
        <v>8645</v>
      </c>
      <c r="D5" s="459">
        <v>9061</v>
      </c>
      <c r="E5" s="458"/>
      <c r="HU5" s="256"/>
      <c r="HV5" s="256"/>
      <c r="HW5" s="256"/>
    </row>
    <row r="6" spans="1:231" s="450" customFormat="1" ht="32.1" customHeight="1">
      <c r="A6" s="179" t="s">
        <v>10</v>
      </c>
      <c r="B6" s="465">
        <v>8645</v>
      </c>
      <c r="C6" s="465">
        <v>8645</v>
      </c>
      <c r="D6" s="465">
        <v>9061</v>
      </c>
      <c r="E6" s="470"/>
      <c r="HU6" s="256"/>
      <c r="HV6" s="256"/>
      <c r="HW6" s="256"/>
    </row>
    <row r="7" spans="1:231" s="450" customFormat="1" ht="32.1" customHeight="1">
      <c r="A7" s="179" t="s">
        <v>11</v>
      </c>
      <c r="B7" s="466"/>
      <c r="C7" s="466"/>
      <c r="D7" s="466"/>
      <c r="E7" s="471"/>
      <c r="HU7" s="256"/>
      <c r="HV7" s="256"/>
      <c r="HW7" s="256"/>
    </row>
    <row r="8" spans="1:231" s="450" customFormat="1" ht="32.1" customHeight="1">
      <c r="A8" s="179" t="s">
        <v>12</v>
      </c>
      <c r="B8" s="457">
        <f>SUM(B9:B14)</f>
        <v>3355</v>
      </c>
      <c r="C8" s="457">
        <f>SUM(C9:C14)</f>
        <v>4255</v>
      </c>
      <c r="D8" s="457">
        <f>SUM(D9:D14)</f>
        <v>3734</v>
      </c>
      <c r="E8" s="458"/>
      <c r="HU8" s="256"/>
      <c r="HV8" s="256"/>
      <c r="HW8" s="256"/>
    </row>
    <row r="9" spans="1:231" s="450" customFormat="1" ht="32.1" customHeight="1">
      <c r="A9" s="179" t="s">
        <v>13</v>
      </c>
      <c r="B9" s="459">
        <v>520</v>
      </c>
      <c r="C9" s="459">
        <v>1000</v>
      </c>
      <c r="D9" s="459">
        <v>1003</v>
      </c>
      <c r="E9" s="458"/>
      <c r="HU9" s="256"/>
      <c r="HV9" s="256"/>
      <c r="HW9" s="256"/>
    </row>
    <row r="10" spans="1:231" s="450" customFormat="1" ht="32.1" customHeight="1">
      <c r="A10" s="179" t="s">
        <v>14</v>
      </c>
      <c r="B10" s="459">
        <v>1635</v>
      </c>
      <c r="C10" s="459">
        <v>1255</v>
      </c>
      <c r="D10" s="459">
        <v>1334</v>
      </c>
      <c r="E10" s="458"/>
      <c r="HU10" s="256"/>
      <c r="HV10" s="256"/>
      <c r="HW10" s="256"/>
    </row>
    <row r="11" spans="1:231" s="450" customFormat="1" ht="32.1" customHeight="1">
      <c r="A11" s="179" t="s">
        <v>15</v>
      </c>
      <c r="B11" s="459">
        <v>200</v>
      </c>
      <c r="C11" s="459">
        <v>1200</v>
      </c>
      <c r="D11" s="459">
        <v>358</v>
      </c>
      <c r="E11" s="458"/>
      <c r="HU11" s="256"/>
      <c r="HV11" s="256"/>
      <c r="HW11" s="256"/>
    </row>
    <row r="12" spans="1:231" s="450" customFormat="1" ht="32.1" customHeight="1">
      <c r="A12" s="179" t="s">
        <v>16</v>
      </c>
      <c r="B12" s="459">
        <v>700</v>
      </c>
      <c r="C12" s="459">
        <v>700</v>
      </c>
      <c r="D12" s="459">
        <v>565</v>
      </c>
      <c r="E12" s="458"/>
      <c r="HU12" s="256"/>
      <c r="HV12" s="256"/>
      <c r="HW12" s="256"/>
    </row>
    <row r="13" spans="1:231" s="450" customFormat="1" ht="32.1" customHeight="1">
      <c r="A13" s="179" t="s">
        <v>17</v>
      </c>
      <c r="B13" s="459"/>
      <c r="C13" s="459"/>
      <c r="D13" s="459"/>
      <c r="E13" s="458"/>
      <c r="HU13" s="256"/>
      <c r="HV13" s="256"/>
      <c r="HW13" s="256"/>
    </row>
    <row r="14" spans="1:231" s="450" customFormat="1" ht="32.1" customHeight="1">
      <c r="A14" s="179" t="s">
        <v>18</v>
      </c>
      <c r="B14" s="459">
        <v>300</v>
      </c>
      <c r="C14" s="459">
        <v>100</v>
      </c>
      <c r="D14" s="459">
        <v>474</v>
      </c>
      <c r="E14" s="458"/>
      <c r="HU14" s="256"/>
      <c r="HV14" s="256"/>
      <c r="HW14" s="256"/>
    </row>
    <row r="15" spans="1:231" s="450" customFormat="1" ht="32.1" customHeight="1">
      <c r="A15" s="179" t="s">
        <v>19</v>
      </c>
      <c r="B15" s="459">
        <v>86928</v>
      </c>
      <c r="C15" s="459">
        <v>96071</v>
      </c>
      <c r="D15" s="459">
        <v>103009</v>
      </c>
      <c r="E15" s="458"/>
      <c r="HU15" s="256"/>
      <c r="HV15" s="256"/>
      <c r="HW15" s="256"/>
    </row>
    <row r="16" spans="1:231" s="450" customFormat="1" ht="32.1" customHeight="1">
      <c r="A16" s="179" t="s">
        <v>20</v>
      </c>
      <c r="B16" s="459">
        <v>130000</v>
      </c>
      <c r="C16" s="459">
        <v>125000</v>
      </c>
      <c r="D16" s="459">
        <v>121380</v>
      </c>
      <c r="E16" s="458"/>
      <c r="HU16" s="256"/>
      <c r="HV16" s="256"/>
      <c r="HW16" s="256"/>
    </row>
    <row r="17" spans="1:231" s="450" customFormat="1" ht="32.1" customHeight="1">
      <c r="A17" s="179" t="s">
        <v>21</v>
      </c>
      <c r="B17" s="459">
        <v>24169</v>
      </c>
      <c r="C17" s="459">
        <v>18645</v>
      </c>
      <c r="D17" s="459">
        <v>13866</v>
      </c>
      <c r="E17" s="458"/>
      <c r="HU17" s="256"/>
      <c r="HV17" s="256"/>
      <c r="HW17" s="256"/>
    </row>
    <row r="18" spans="1:231" s="450" customFormat="1" ht="32.1" customHeight="1">
      <c r="A18" s="179" t="s">
        <v>22</v>
      </c>
      <c r="B18" s="460">
        <v>30000</v>
      </c>
      <c r="C18" s="459">
        <v>5481</v>
      </c>
      <c r="D18" s="459">
        <v>5481</v>
      </c>
      <c r="E18" s="458"/>
      <c r="HU18" s="256"/>
      <c r="HV18" s="256"/>
      <c r="HW18" s="256"/>
    </row>
    <row r="19" spans="1:231" s="450" customFormat="1" ht="32.1" customHeight="1">
      <c r="A19" s="179" t="s">
        <v>23</v>
      </c>
      <c r="B19" s="460"/>
      <c r="C19" s="459"/>
      <c r="D19" s="459">
        <v>18310</v>
      </c>
      <c r="E19" s="458"/>
      <c r="HU19" s="256"/>
      <c r="HV19" s="256"/>
      <c r="HW19" s="256"/>
    </row>
    <row r="20" spans="1:231" s="450" customFormat="1" ht="32.1" customHeight="1">
      <c r="A20" s="179" t="s">
        <v>24</v>
      </c>
      <c r="B20" s="460"/>
      <c r="C20" s="459"/>
      <c r="D20" s="459">
        <v>1604</v>
      </c>
      <c r="E20" s="458"/>
      <c r="HU20" s="256"/>
      <c r="HV20" s="256"/>
      <c r="HW20" s="256"/>
    </row>
    <row r="21" spans="1:231" s="450" customFormat="1" ht="32.1" customHeight="1">
      <c r="A21" s="97" t="s">
        <v>25</v>
      </c>
      <c r="B21" s="459"/>
      <c r="C21" s="459"/>
      <c r="D21" s="459">
        <v>-1318</v>
      </c>
      <c r="E21" s="458"/>
      <c r="HU21" s="256"/>
      <c r="HV21" s="256"/>
      <c r="HW21" s="256"/>
    </row>
    <row r="22" spans="1:231" s="450" customFormat="1" ht="32.1" customHeight="1">
      <c r="A22" s="97" t="s">
        <v>62</v>
      </c>
      <c r="B22" s="459">
        <f>B4+B15+B16+B17+B18+B19</f>
        <v>283097</v>
      </c>
      <c r="C22" s="459">
        <f>C4+C15+C16+C17+C18+C19</f>
        <v>258097</v>
      </c>
      <c r="D22" s="459">
        <f>D4+D15+D16+D17+D18+D19+D21+D20</f>
        <v>275127</v>
      </c>
      <c r="E22" s="458"/>
      <c r="HU22" s="256"/>
      <c r="HV22" s="256"/>
      <c r="HW22" s="256"/>
    </row>
    <row r="23" spans="1:231" s="451" customFormat="1" ht="12">
      <c r="A23" s="461"/>
      <c r="B23" s="462"/>
      <c r="C23" s="462"/>
      <c r="D23" s="462"/>
      <c r="E23" s="461"/>
      <c r="F23" s="461"/>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61"/>
      <c r="AU23" s="461"/>
      <c r="AV23" s="461"/>
      <c r="AW23" s="461"/>
      <c r="AX23" s="461"/>
      <c r="AY23" s="461"/>
      <c r="AZ23" s="461"/>
      <c r="BA23" s="461"/>
      <c r="BB23" s="461"/>
      <c r="BC23" s="461"/>
      <c r="BD23" s="461"/>
      <c r="BE23" s="461"/>
      <c r="BF23" s="461"/>
      <c r="BG23" s="461"/>
      <c r="BH23" s="461"/>
      <c r="BI23" s="461"/>
      <c r="BJ23" s="461"/>
      <c r="BK23" s="461"/>
      <c r="BL23" s="461"/>
      <c r="BM23" s="461"/>
      <c r="BN23" s="461"/>
      <c r="BO23" s="461"/>
      <c r="BP23" s="461"/>
      <c r="BQ23" s="461"/>
      <c r="BR23" s="461"/>
      <c r="BS23" s="461"/>
      <c r="BT23" s="461"/>
      <c r="BU23" s="461"/>
      <c r="BV23" s="461"/>
      <c r="BW23" s="461"/>
      <c r="BX23" s="461"/>
      <c r="BY23" s="461"/>
      <c r="BZ23" s="461"/>
      <c r="CA23" s="461"/>
      <c r="CB23" s="461"/>
      <c r="CC23" s="461"/>
      <c r="CD23" s="461"/>
      <c r="CE23" s="461"/>
      <c r="CF23" s="461"/>
      <c r="CG23" s="461"/>
      <c r="CH23" s="461"/>
      <c r="CI23" s="461"/>
      <c r="CJ23" s="461"/>
      <c r="CK23" s="461"/>
      <c r="CL23" s="461"/>
      <c r="CM23" s="461"/>
      <c r="CN23" s="461"/>
      <c r="CO23" s="461"/>
      <c r="CP23" s="461"/>
      <c r="CQ23" s="461"/>
      <c r="CR23" s="461"/>
      <c r="CS23" s="461"/>
      <c r="CT23" s="461"/>
      <c r="CU23" s="461"/>
      <c r="CV23" s="461"/>
      <c r="CW23" s="461"/>
      <c r="CX23" s="461"/>
      <c r="CY23" s="461"/>
      <c r="CZ23" s="461"/>
      <c r="DA23" s="461"/>
      <c r="DB23" s="461"/>
      <c r="DC23" s="461"/>
      <c r="DD23" s="461"/>
      <c r="DE23" s="461"/>
      <c r="DF23" s="461"/>
      <c r="DG23" s="461"/>
      <c r="DH23" s="461"/>
      <c r="DI23" s="461"/>
      <c r="DJ23" s="461"/>
      <c r="DK23" s="461"/>
      <c r="DL23" s="461"/>
      <c r="DM23" s="461"/>
      <c r="DN23" s="461"/>
      <c r="DO23" s="461"/>
      <c r="DP23" s="461"/>
      <c r="DQ23" s="461"/>
      <c r="DR23" s="461"/>
      <c r="DS23" s="461"/>
      <c r="DT23" s="461"/>
      <c r="DU23" s="461"/>
      <c r="DV23" s="461"/>
      <c r="DW23" s="461"/>
      <c r="DX23" s="461"/>
      <c r="DY23" s="461"/>
      <c r="DZ23" s="461"/>
      <c r="EA23" s="461"/>
      <c r="EB23" s="461"/>
      <c r="EC23" s="461"/>
      <c r="ED23" s="461"/>
      <c r="EE23" s="461"/>
      <c r="EF23" s="461"/>
      <c r="EG23" s="461"/>
      <c r="EH23" s="461"/>
      <c r="EI23" s="461"/>
      <c r="EJ23" s="461"/>
      <c r="EK23" s="461"/>
      <c r="EL23" s="461"/>
      <c r="EM23" s="461"/>
      <c r="EN23" s="461"/>
      <c r="EO23" s="461"/>
      <c r="EP23" s="461"/>
      <c r="EQ23" s="461"/>
      <c r="ER23" s="461"/>
      <c r="ES23" s="461"/>
      <c r="ET23" s="461"/>
      <c r="EU23" s="461"/>
      <c r="EV23" s="461"/>
      <c r="EW23" s="461"/>
      <c r="EX23" s="461"/>
      <c r="EY23" s="461"/>
      <c r="EZ23" s="461"/>
      <c r="FA23" s="461"/>
      <c r="FB23" s="461"/>
      <c r="FC23" s="461"/>
      <c r="FD23" s="461"/>
      <c r="FE23" s="461"/>
      <c r="FF23" s="461"/>
      <c r="FG23" s="461"/>
      <c r="FH23" s="461"/>
      <c r="FI23" s="461"/>
      <c r="FJ23" s="461"/>
      <c r="FK23" s="461"/>
      <c r="FL23" s="461"/>
      <c r="FM23" s="461"/>
      <c r="FN23" s="461"/>
      <c r="FO23" s="461"/>
      <c r="FP23" s="461"/>
      <c r="FQ23" s="461"/>
      <c r="FR23" s="461"/>
      <c r="FS23" s="461"/>
      <c r="FT23" s="461"/>
      <c r="FU23" s="461"/>
      <c r="FV23" s="461"/>
      <c r="FW23" s="461"/>
      <c r="FX23" s="461"/>
      <c r="FY23" s="461"/>
      <c r="FZ23" s="461"/>
      <c r="GA23" s="461"/>
      <c r="GB23" s="461"/>
      <c r="GC23" s="461"/>
      <c r="GD23" s="461"/>
      <c r="GE23" s="461"/>
      <c r="GF23" s="461"/>
      <c r="GG23" s="461"/>
      <c r="GH23" s="461"/>
      <c r="GI23" s="461"/>
      <c r="GJ23" s="461"/>
      <c r="GK23" s="461"/>
      <c r="GL23" s="461"/>
      <c r="GM23" s="461"/>
      <c r="GN23" s="461"/>
      <c r="GO23" s="461"/>
      <c r="GP23" s="461"/>
      <c r="GQ23" s="461"/>
      <c r="GR23" s="461"/>
      <c r="GS23" s="461"/>
      <c r="GT23" s="461"/>
      <c r="GU23" s="461"/>
      <c r="GV23" s="461"/>
      <c r="GW23" s="461"/>
      <c r="GX23" s="461"/>
      <c r="GY23" s="461"/>
      <c r="GZ23" s="461"/>
      <c r="HA23" s="461"/>
      <c r="HB23" s="461"/>
      <c r="HC23" s="461"/>
      <c r="HD23" s="461"/>
      <c r="HE23" s="461"/>
      <c r="HF23" s="461"/>
      <c r="HG23" s="461"/>
      <c r="HH23" s="461"/>
      <c r="HI23" s="461"/>
      <c r="HJ23" s="461"/>
      <c r="HK23" s="461"/>
      <c r="HL23" s="461"/>
      <c r="HM23" s="461"/>
      <c r="HN23" s="461"/>
      <c r="HO23" s="461"/>
      <c r="HP23" s="461"/>
      <c r="HQ23" s="461"/>
      <c r="HR23" s="461"/>
      <c r="HS23" s="461"/>
      <c r="HT23" s="461"/>
    </row>
  </sheetData>
  <mergeCells count="6">
    <mergeCell ref="A1:E1"/>
    <mergeCell ref="D2:E2"/>
    <mergeCell ref="B6:B7"/>
    <mergeCell ref="C6:C7"/>
    <mergeCell ref="D6:D7"/>
    <mergeCell ref="E6:E7"/>
  </mergeCells>
  <phoneticPr fontId="13" type="noConversion"/>
  <printOptions horizontalCentered="1"/>
  <pageMargins left="0.78680555555555598" right="0.78680555555555598" top="0.86597222222222203" bottom="0.78680555555555598" header="0.51180555555555596" footer="0.51180555555555596"/>
  <pageSetup paperSize="9" orientation="portrait" useFirstPageNumber="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1"/>
  <sheetViews>
    <sheetView showZeros="0" workbookViewId="0">
      <selection activeCell="K10" sqref="K10"/>
    </sheetView>
  </sheetViews>
  <sheetFormatPr defaultColWidth="9" defaultRowHeight="14.25"/>
  <cols>
    <col min="1" max="1" width="42.375" style="436" customWidth="1"/>
    <col min="2" max="4" width="8.875" style="437" customWidth="1"/>
    <col min="5" max="5" width="9.75" style="437" customWidth="1"/>
    <col min="6" max="8" width="9" style="437" hidden="1" customWidth="1"/>
    <col min="9" max="9" width="9" style="438"/>
    <col min="10" max="16384" width="9" style="437"/>
  </cols>
  <sheetData>
    <row r="1" spans="1:9" ht="43.5" customHeight="1">
      <c r="A1" s="467" t="s">
        <v>63</v>
      </c>
      <c r="B1" s="467"/>
      <c r="C1" s="467"/>
      <c r="D1" s="467"/>
      <c r="E1" s="467"/>
    </row>
    <row r="2" spans="1:9" s="435" customFormat="1" ht="20.100000000000001" customHeight="1">
      <c r="A2" s="439" t="s">
        <v>64</v>
      </c>
      <c r="D2" s="468" t="s">
        <v>29</v>
      </c>
      <c r="E2" s="468"/>
      <c r="I2" s="449"/>
    </row>
    <row r="3" spans="1:9" s="435" customFormat="1" ht="28.15" customHeight="1">
      <c r="A3" s="440" t="s">
        <v>3</v>
      </c>
      <c r="B3" s="441" t="s">
        <v>30</v>
      </c>
      <c r="C3" s="441" t="s">
        <v>31</v>
      </c>
      <c r="D3" s="442" t="s">
        <v>6</v>
      </c>
      <c r="E3" s="442" t="s">
        <v>32</v>
      </c>
      <c r="I3" s="449"/>
    </row>
    <row r="4" spans="1:9" s="435" customFormat="1" ht="21.6" customHeight="1">
      <c r="A4" s="443" t="s">
        <v>33</v>
      </c>
      <c r="B4" s="444">
        <v>19012</v>
      </c>
      <c r="C4" s="444">
        <v>17000</v>
      </c>
      <c r="D4" s="444">
        <v>10621</v>
      </c>
      <c r="E4" s="445"/>
      <c r="F4" s="435">
        <v>17091</v>
      </c>
      <c r="G4" s="435">
        <v>5539</v>
      </c>
      <c r="H4" s="435">
        <v>11552</v>
      </c>
      <c r="I4" s="449"/>
    </row>
    <row r="5" spans="1:9" s="435" customFormat="1" ht="21.6" customHeight="1">
      <c r="A5" s="443" t="s">
        <v>34</v>
      </c>
      <c r="B5" s="444">
        <v>9515</v>
      </c>
      <c r="C5" s="444">
        <v>7591</v>
      </c>
      <c r="D5" s="444">
        <v>6026</v>
      </c>
      <c r="E5" s="445"/>
      <c r="F5" s="435">
        <v>3910</v>
      </c>
      <c r="H5" s="435">
        <v>3910</v>
      </c>
      <c r="I5" s="449"/>
    </row>
    <row r="6" spans="1:9" s="435" customFormat="1" ht="21.6" customHeight="1">
      <c r="A6" s="443" t="s">
        <v>35</v>
      </c>
      <c r="B6" s="444">
        <v>62520</v>
      </c>
      <c r="C6" s="444">
        <v>65700</v>
      </c>
      <c r="D6" s="444">
        <v>65700</v>
      </c>
      <c r="E6" s="445"/>
      <c r="F6" s="435">
        <v>18730</v>
      </c>
      <c r="H6" s="435">
        <v>18730</v>
      </c>
      <c r="I6" s="449"/>
    </row>
    <row r="7" spans="1:9" s="435" customFormat="1" ht="21.6" customHeight="1">
      <c r="A7" s="443" t="s">
        <v>36</v>
      </c>
      <c r="B7" s="444">
        <v>880</v>
      </c>
      <c r="C7" s="444">
        <v>469</v>
      </c>
      <c r="D7" s="444">
        <v>665</v>
      </c>
      <c r="E7" s="445"/>
      <c r="F7" s="435">
        <v>118</v>
      </c>
      <c r="H7" s="435">
        <v>118</v>
      </c>
      <c r="I7" s="449"/>
    </row>
    <row r="8" spans="1:9" s="435" customFormat="1" ht="21.6" customHeight="1">
      <c r="A8" s="443" t="s">
        <v>37</v>
      </c>
      <c r="B8" s="444">
        <v>3688</v>
      </c>
      <c r="C8" s="444">
        <v>3492</v>
      </c>
      <c r="D8" s="444">
        <v>4218</v>
      </c>
      <c r="E8" s="445"/>
      <c r="F8" s="435">
        <v>949</v>
      </c>
      <c r="G8" s="435">
        <v>402</v>
      </c>
      <c r="H8" s="435">
        <v>547</v>
      </c>
      <c r="I8" s="449"/>
    </row>
    <row r="9" spans="1:9" s="435" customFormat="1" ht="21.6" customHeight="1">
      <c r="A9" s="443" t="s">
        <v>38</v>
      </c>
      <c r="B9" s="444">
        <v>30560</v>
      </c>
      <c r="C9" s="444">
        <v>27610</v>
      </c>
      <c r="D9" s="444">
        <v>24934</v>
      </c>
      <c r="E9" s="445"/>
      <c r="F9" s="435">
        <v>6244</v>
      </c>
      <c r="G9" s="435">
        <v>724</v>
      </c>
      <c r="H9" s="435">
        <v>5520</v>
      </c>
      <c r="I9" s="449"/>
    </row>
    <row r="10" spans="1:9" s="435" customFormat="1" ht="21.6" customHeight="1">
      <c r="A10" s="443" t="s">
        <v>39</v>
      </c>
      <c r="B10" s="444">
        <v>34150</v>
      </c>
      <c r="C10" s="444">
        <v>28893</v>
      </c>
      <c r="D10" s="444">
        <v>27671</v>
      </c>
      <c r="E10" s="445"/>
      <c r="F10" s="435">
        <v>8842</v>
      </c>
      <c r="H10" s="435">
        <v>8842</v>
      </c>
      <c r="I10" s="449"/>
    </row>
    <row r="11" spans="1:9" s="435" customFormat="1" ht="21.6" customHeight="1">
      <c r="A11" s="443" t="s">
        <v>40</v>
      </c>
      <c r="B11" s="444">
        <v>12530</v>
      </c>
      <c r="C11" s="444">
        <v>9160</v>
      </c>
      <c r="D11" s="444">
        <v>7239</v>
      </c>
      <c r="E11" s="445"/>
      <c r="F11" s="435">
        <v>2766</v>
      </c>
      <c r="H11" s="435">
        <v>2766</v>
      </c>
      <c r="I11" s="449"/>
    </row>
    <row r="12" spans="1:9" s="435" customFormat="1" ht="21.6" customHeight="1">
      <c r="A12" s="443" t="s">
        <v>41</v>
      </c>
      <c r="B12" s="444">
        <v>8920</v>
      </c>
      <c r="C12" s="444">
        <v>13520</v>
      </c>
      <c r="D12" s="444">
        <v>7555</v>
      </c>
      <c r="E12" s="445"/>
      <c r="F12" s="435">
        <v>2002</v>
      </c>
      <c r="G12" s="435">
        <v>44</v>
      </c>
      <c r="H12" s="435">
        <v>1958</v>
      </c>
      <c r="I12" s="449"/>
    </row>
    <row r="13" spans="1:9" s="435" customFormat="1" ht="21.6" customHeight="1">
      <c r="A13" s="443" t="s">
        <v>42</v>
      </c>
      <c r="B13" s="444">
        <v>50205</v>
      </c>
      <c r="C13" s="444">
        <v>39576</v>
      </c>
      <c r="D13" s="444">
        <v>33673</v>
      </c>
      <c r="E13" s="445"/>
      <c r="F13" s="435">
        <v>14245</v>
      </c>
      <c r="G13" s="435">
        <v>1974</v>
      </c>
      <c r="H13" s="435">
        <v>12271</v>
      </c>
      <c r="I13" s="449"/>
    </row>
    <row r="14" spans="1:9" s="435" customFormat="1" ht="21.6" customHeight="1">
      <c r="A14" s="443" t="s">
        <v>43</v>
      </c>
      <c r="B14" s="444">
        <v>8500</v>
      </c>
      <c r="C14" s="444">
        <v>7876</v>
      </c>
      <c r="D14" s="444">
        <v>7448</v>
      </c>
      <c r="E14" s="445"/>
      <c r="F14" s="435">
        <v>1602</v>
      </c>
      <c r="G14" s="435">
        <v>10</v>
      </c>
      <c r="H14" s="435">
        <v>1592</v>
      </c>
      <c r="I14" s="449"/>
    </row>
    <row r="15" spans="1:9" s="435" customFormat="1" ht="21.6" customHeight="1">
      <c r="A15" s="443" t="s">
        <v>44</v>
      </c>
      <c r="B15" s="444">
        <v>1900</v>
      </c>
      <c r="C15" s="444">
        <v>1128</v>
      </c>
      <c r="D15" s="444">
        <v>837</v>
      </c>
      <c r="E15" s="445"/>
      <c r="F15" s="435">
        <v>763</v>
      </c>
      <c r="G15" s="435">
        <v>31</v>
      </c>
      <c r="H15" s="435">
        <v>732</v>
      </c>
      <c r="I15" s="449"/>
    </row>
    <row r="16" spans="1:9" s="435" customFormat="1" ht="21.6" customHeight="1">
      <c r="A16" s="443" t="s">
        <v>45</v>
      </c>
      <c r="B16" s="444">
        <v>285</v>
      </c>
      <c r="C16" s="444">
        <v>250</v>
      </c>
      <c r="D16" s="444">
        <v>302</v>
      </c>
      <c r="E16" s="445"/>
      <c r="F16" s="435">
        <v>420</v>
      </c>
      <c r="H16" s="435">
        <v>420</v>
      </c>
      <c r="I16" s="449"/>
    </row>
    <row r="17" spans="1:9" s="435" customFormat="1" ht="21.6" customHeight="1">
      <c r="A17" s="443" t="s">
        <v>46</v>
      </c>
      <c r="B17" s="444"/>
      <c r="C17" s="444"/>
      <c r="D17" s="444">
        <v>79</v>
      </c>
      <c r="E17" s="445"/>
      <c r="I17" s="449"/>
    </row>
    <row r="18" spans="1:9" s="435" customFormat="1" ht="21.6" customHeight="1">
      <c r="A18" s="443" t="s">
        <v>47</v>
      </c>
      <c r="B18" s="444"/>
      <c r="C18" s="444"/>
      <c r="D18" s="444">
        <v>0</v>
      </c>
      <c r="E18" s="445"/>
      <c r="F18" s="435">
        <v>780</v>
      </c>
      <c r="H18" s="435">
        <v>780</v>
      </c>
      <c r="I18" s="449"/>
    </row>
    <row r="19" spans="1:9" s="435" customFormat="1" ht="21.6" customHeight="1">
      <c r="A19" s="443" t="s">
        <v>48</v>
      </c>
      <c r="B19" s="444">
        <v>1450</v>
      </c>
      <c r="C19" s="444">
        <v>1500</v>
      </c>
      <c r="D19" s="444">
        <v>1464</v>
      </c>
      <c r="E19" s="445"/>
      <c r="F19" s="435">
        <v>772</v>
      </c>
      <c r="H19" s="435">
        <v>772</v>
      </c>
      <c r="I19" s="449"/>
    </row>
    <row r="20" spans="1:9" s="435" customFormat="1" ht="21.6" customHeight="1">
      <c r="A20" s="443" t="s">
        <v>49</v>
      </c>
      <c r="B20" s="444">
        <v>12205</v>
      </c>
      <c r="C20" s="444">
        <v>5890</v>
      </c>
      <c r="D20" s="444">
        <v>3784</v>
      </c>
      <c r="E20" s="445"/>
      <c r="F20" s="435">
        <v>2605</v>
      </c>
      <c r="G20" s="435">
        <v>112</v>
      </c>
      <c r="H20" s="435">
        <v>2493</v>
      </c>
      <c r="I20" s="449"/>
    </row>
    <row r="21" spans="1:9" s="435" customFormat="1" ht="21.6" customHeight="1">
      <c r="A21" s="443" t="s">
        <v>50</v>
      </c>
      <c r="B21" s="444">
        <v>350</v>
      </c>
      <c r="C21" s="444">
        <v>25</v>
      </c>
      <c r="D21" s="444">
        <v>18</v>
      </c>
      <c r="E21" s="445"/>
      <c r="F21" s="435">
        <v>518</v>
      </c>
      <c r="H21" s="435">
        <v>518</v>
      </c>
      <c r="I21" s="449"/>
    </row>
    <row r="22" spans="1:9" s="435" customFormat="1" ht="21.6" customHeight="1">
      <c r="A22" s="443" t="s">
        <v>51</v>
      </c>
      <c r="B22" s="444">
        <v>880</v>
      </c>
      <c r="C22" s="444">
        <v>1700</v>
      </c>
      <c r="D22" s="444">
        <v>4352</v>
      </c>
      <c r="E22" s="445"/>
      <c r="I22" s="449"/>
    </row>
    <row r="23" spans="1:9" s="435" customFormat="1" ht="21.6" customHeight="1">
      <c r="A23" s="443" t="s">
        <v>52</v>
      </c>
      <c r="B23" s="444">
        <v>3350</v>
      </c>
      <c r="C23" s="444">
        <v>3520</v>
      </c>
      <c r="D23" s="444">
        <v>2891</v>
      </c>
      <c r="E23" s="445"/>
      <c r="I23" s="449"/>
    </row>
    <row r="24" spans="1:9" s="435" customFormat="1" ht="21.6" customHeight="1">
      <c r="A24" s="443" t="s">
        <v>53</v>
      </c>
      <c r="B24" s="444"/>
      <c r="C24" s="444">
        <v>1000</v>
      </c>
      <c r="D24" s="444">
        <v>2733</v>
      </c>
      <c r="E24" s="445"/>
      <c r="I24" s="449"/>
    </row>
    <row r="25" spans="1:9" s="435" customFormat="1" ht="21.6" customHeight="1">
      <c r="A25" s="446" t="s">
        <v>65</v>
      </c>
      <c r="B25" s="444">
        <f>SUM(B4:B24)</f>
        <v>260900</v>
      </c>
      <c r="C25" s="444">
        <f>SUM(C4:C24)</f>
        <v>235900</v>
      </c>
      <c r="D25" s="444">
        <f>SUM(D4:D24)</f>
        <v>212210</v>
      </c>
      <c r="E25" s="445"/>
      <c r="I25" s="449"/>
    </row>
    <row r="26" spans="1:9" s="435" customFormat="1" ht="21.6" customHeight="1">
      <c r="A26" s="443" t="s">
        <v>66</v>
      </c>
      <c r="B26" s="447">
        <v>17400</v>
      </c>
      <c r="C26" s="447">
        <v>17400</v>
      </c>
      <c r="D26" s="447">
        <v>40102</v>
      </c>
      <c r="E26" s="445"/>
      <c r="I26" s="449"/>
    </row>
    <row r="27" spans="1:9" s="435" customFormat="1" ht="21.6" customHeight="1">
      <c r="A27" s="443" t="s">
        <v>67</v>
      </c>
      <c r="B27" s="447">
        <v>4797</v>
      </c>
      <c r="C27" s="447">
        <v>4797</v>
      </c>
      <c r="D27" s="447">
        <v>4159</v>
      </c>
      <c r="E27" s="445"/>
      <c r="I27" s="449"/>
    </row>
    <row r="28" spans="1:9" s="435" customFormat="1" ht="21.6" customHeight="1">
      <c r="A28" s="443" t="s">
        <v>68</v>
      </c>
      <c r="B28" s="447"/>
      <c r="C28" s="447"/>
      <c r="D28" s="447">
        <v>21402</v>
      </c>
      <c r="E28" s="445"/>
      <c r="I28" s="449"/>
    </row>
    <row r="29" spans="1:9" s="435" customFormat="1" ht="21.6" customHeight="1">
      <c r="A29" s="443" t="s">
        <v>69</v>
      </c>
      <c r="B29" s="447"/>
      <c r="C29" s="447"/>
      <c r="D29" s="447">
        <v>35</v>
      </c>
      <c r="E29" s="445"/>
      <c r="I29" s="449"/>
    </row>
    <row r="30" spans="1:9" s="435" customFormat="1" ht="21.6" customHeight="1">
      <c r="A30" s="448" t="s">
        <v>57</v>
      </c>
      <c r="B30" s="447">
        <f>SUM(B25:B29)</f>
        <v>283097</v>
      </c>
      <c r="C30" s="447">
        <f>SUM(C25:C29)</f>
        <v>258097</v>
      </c>
      <c r="D30" s="447">
        <f>SUM(D25:D29)</f>
        <v>277908</v>
      </c>
      <c r="E30" s="445"/>
      <c r="I30" s="449"/>
    </row>
    <row r="31" spans="1:9" s="435" customFormat="1" ht="21.6" customHeight="1">
      <c r="A31" s="446" t="s">
        <v>58</v>
      </c>
      <c r="B31" s="447"/>
      <c r="C31" s="447"/>
      <c r="D31" s="447">
        <f>'县本级财政收入 (2021)'!D22-'县本级财政支出 (2021)'!D30</f>
        <v>-2781</v>
      </c>
      <c r="E31" s="445"/>
      <c r="I31" s="449"/>
    </row>
  </sheetData>
  <mergeCells count="2">
    <mergeCell ref="A1:E1"/>
    <mergeCell ref="D2:E2"/>
  </mergeCells>
  <phoneticPr fontId="13" type="noConversion"/>
  <printOptions horizontalCentered="1"/>
  <pageMargins left="0.78680555555555598" right="0.78680555555555598" top="0.86597222222222203" bottom="0.78680555555555598" header="0.51180555555555596" footer="0.51180555555555596"/>
  <pageSetup paperSize="9" firstPageNumber="2" orientation="portrait" useFirstPageNumber="1"/>
  <headerFooter scaleWithDoc="0"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16"/>
  <sheetViews>
    <sheetView showZeros="0" zoomScale="88" zoomScaleNormal="88" workbookViewId="0">
      <pane xSplit="3" ySplit="4" topLeftCell="D105" activePane="bottomRight" state="frozen"/>
      <selection pane="topRight"/>
      <selection pane="bottomLeft"/>
      <selection pane="bottomRight" activeCell="A108" sqref="A108:J108"/>
    </sheetView>
  </sheetViews>
  <sheetFormatPr defaultColWidth="9" defaultRowHeight="18.75"/>
  <cols>
    <col min="1" max="1" width="6.375" style="384" customWidth="1"/>
    <col min="2" max="2" width="21.5" style="385" customWidth="1"/>
    <col min="3" max="3" width="14.25" style="386" customWidth="1"/>
    <col min="4" max="4" width="16.75" style="387" customWidth="1"/>
    <col min="5" max="5" width="17.125" style="388" customWidth="1"/>
    <col min="6" max="6" width="14.75" style="387" customWidth="1"/>
    <col min="7" max="7" width="15.625" style="387" customWidth="1"/>
    <col min="8" max="8" width="15.125" style="387" customWidth="1"/>
    <col min="9" max="9" width="14.375" style="387" customWidth="1"/>
    <col min="10" max="10" width="33.125" style="424" customWidth="1"/>
    <col min="11" max="11" width="13.125" style="384" customWidth="1"/>
    <col min="12" max="255" width="9" style="384" customWidth="1"/>
    <col min="256" max="16384" width="9" style="92"/>
  </cols>
  <sheetData>
    <row r="1" spans="1:10" ht="33" customHeight="1">
      <c r="A1" s="472" t="s">
        <v>70</v>
      </c>
      <c r="B1" s="472"/>
      <c r="C1" s="472"/>
      <c r="D1" s="473"/>
      <c r="E1" s="474"/>
      <c r="F1" s="473"/>
      <c r="G1" s="473"/>
      <c r="H1" s="473"/>
      <c r="I1" s="473"/>
      <c r="J1" s="472"/>
    </row>
    <row r="2" spans="1:10" ht="23.1" customHeight="1">
      <c r="A2" s="475" t="s">
        <v>28</v>
      </c>
      <c r="B2" s="476"/>
      <c r="C2" s="390"/>
      <c r="D2" s="391"/>
      <c r="E2" s="392"/>
      <c r="F2" s="391"/>
      <c r="G2" s="391"/>
      <c r="H2" s="391"/>
      <c r="I2" s="477" t="s">
        <v>71</v>
      </c>
      <c r="J2" s="478"/>
    </row>
    <row r="3" spans="1:10" ht="33" customHeight="1">
      <c r="A3" s="486" t="s">
        <v>72</v>
      </c>
      <c r="B3" s="487" t="s">
        <v>73</v>
      </c>
      <c r="C3" s="479" t="s">
        <v>74</v>
      </c>
      <c r="D3" s="480"/>
      <c r="E3" s="481"/>
      <c r="F3" s="482" t="s">
        <v>75</v>
      </c>
      <c r="G3" s="482"/>
      <c r="H3" s="482"/>
      <c r="I3" s="482" t="s">
        <v>6</v>
      </c>
      <c r="J3" s="482" t="s">
        <v>76</v>
      </c>
    </row>
    <row r="4" spans="1:10" ht="31.7" customHeight="1">
      <c r="A4" s="486"/>
      <c r="B4" s="487"/>
      <c r="C4" s="393" t="s">
        <v>77</v>
      </c>
      <c r="D4" s="393" t="s">
        <v>78</v>
      </c>
      <c r="E4" s="425" t="s">
        <v>65</v>
      </c>
      <c r="F4" s="393" t="s">
        <v>65</v>
      </c>
      <c r="G4" s="393" t="s">
        <v>79</v>
      </c>
      <c r="H4" s="426" t="s">
        <v>80</v>
      </c>
      <c r="I4" s="482"/>
      <c r="J4" s="482"/>
    </row>
    <row r="5" spans="1:10" ht="31.7" customHeight="1">
      <c r="A5" s="397"/>
      <c r="B5" s="398" t="s">
        <v>81</v>
      </c>
      <c r="C5" s="399">
        <f t="shared" ref="C5:I5" si="0">SUM(C6:C106)</f>
        <v>170400</v>
      </c>
      <c r="D5" s="399">
        <f t="shared" si="0"/>
        <v>1.8189894035458601E-12</v>
      </c>
      <c r="E5" s="400">
        <f t="shared" si="0"/>
        <v>170400</v>
      </c>
      <c r="F5" s="400">
        <f t="shared" si="0"/>
        <v>-1937.9879570000101</v>
      </c>
      <c r="G5" s="400">
        <f t="shared" si="0"/>
        <v>7326.420075</v>
      </c>
      <c r="H5" s="400">
        <f t="shared" si="0"/>
        <v>-9264.4080319999994</v>
      </c>
      <c r="I5" s="412">
        <f t="shared" si="0"/>
        <v>168462.012043</v>
      </c>
      <c r="J5" s="427">
        <f>168462.012043</f>
        <v>168462.012043</v>
      </c>
    </row>
    <row r="6" spans="1:10" ht="22.7" customHeight="1">
      <c r="A6" s="89">
        <v>1</v>
      </c>
      <c r="B6" s="401" t="s">
        <v>82</v>
      </c>
      <c r="C6" s="402">
        <v>409.67770000000002</v>
      </c>
      <c r="D6" s="403">
        <v>15.300561999999999</v>
      </c>
      <c r="E6" s="404">
        <f t="shared" ref="E6:E29" si="1">C6+D6</f>
        <v>424.97826199999997</v>
      </c>
      <c r="F6" s="403">
        <f>I6-E6</f>
        <v>112.6677</v>
      </c>
      <c r="G6" s="405">
        <f t="shared" ref="G6:G38" si="2">F6-H6</f>
        <v>112.6677</v>
      </c>
      <c r="H6" s="403"/>
      <c r="I6" s="403">
        <v>537.64596200000005</v>
      </c>
      <c r="J6" s="264"/>
    </row>
    <row r="7" spans="1:10" ht="22.7" customHeight="1">
      <c r="A7" s="89">
        <v>2</v>
      </c>
      <c r="B7" s="401" t="s">
        <v>83</v>
      </c>
      <c r="C7" s="402">
        <v>592.0462</v>
      </c>
      <c r="D7" s="403">
        <f>58.372616+15</f>
        <v>73.372615999999994</v>
      </c>
      <c r="E7" s="404">
        <f t="shared" si="1"/>
        <v>665.41881599999999</v>
      </c>
      <c r="F7" s="403">
        <f t="shared" ref="F7:F38" si="3">I7-E7</f>
        <v>59.253100000000003</v>
      </c>
      <c r="G7" s="405">
        <f t="shared" si="2"/>
        <v>59.253100000000003</v>
      </c>
      <c r="H7" s="403"/>
      <c r="I7" s="403">
        <v>724.67191600000001</v>
      </c>
      <c r="J7" s="264"/>
    </row>
    <row r="8" spans="1:10" ht="22.7" customHeight="1">
      <c r="A8" s="89">
        <v>3</v>
      </c>
      <c r="B8" s="406" t="s">
        <v>84</v>
      </c>
      <c r="C8" s="402">
        <v>671.07650000000001</v>
      </c>
      <c r="D8" s="403">
        <v>26.135255300000001</v>
      </c>
      <c r="E8" s="404">
        <f t="shared" si="1"/>
        <v>697.21175530000005</v>
      </c>
      <c r="F8" s="403">
        <f t="shared" si="3"/>
        <v>66.923797700000094</v>
      </c>
      <c r="G8" s="405">
        <f t="shared" si="2"/>
        <v>66.923797700000094</v>
      </c>
      <c r="H8" s="403"/>
      <c r="I8" s="403">
        <v>764.13555299999996</v>
      </c>
      <c r="J8" s="264"/>
    </row>
    <row r="9" spans="1:10" ht="22.7" customHeight="1">
      <c r="A9" s="89">
        <v>4</v>
      </c>
      <c r="B9" s="401" t="s">
        <v>85</v>
      </c>
      <c r="C9" s="402">
        <v>333.05520000000001</v>
      </c>
      <c r="D9" s="403">
        <f>27.456317+8.3</f>
        <v>35.756317000000003</v>
      </c>
      <c r="E9" s="404">
        <f t="shared" si="1"/>
        <v>368.81151699999998</v>
      </c>
      <c r="F9" s="403">
        <f t="shared" si="3"/>
        <v>57.353099999999998</v>
      </c>
      <c r="G9" s="405">
        <f t="shared" si="2"/>
        <v>57.353099999999998</v>
      </c>
      <c r="H9" s="403"/>
      <c r="I9" s="403">
        <v>426.16461700000002</v>
      </c>
      <c r="J9" s="264"/>
    </row>
    <row r="10" spans="1:10" ht="22.7" customHeight="1">
      <c r="A10" s="89">
        <v>5</v>
      </c>
      <c r="B10" s="407" t="s">
        <v>86</v>
      </c>
      <c r="C10" s="402">
        <v>478.62759999999997</v>
      </c>
      <c r="D10" s="408">
        <v>49.931015000000002</v>
      </c>
      <c r="E10" s="404">
        <f t="shared" si="1"/>
        <v>528.55861500000003</v>
      </c>
      <c r="F10" s="403">
        <f t="shared" si="3"/>
        <v>71.9555000000001</v>
      </c>
      <c r="G10" s="405">
        <f t="shared" si="2"/>
        <v>71.9555000000001</v>
      </c>
      <c r="H10" s="403"/>
      <c r="I10" s="403">
        <v>600.51411499999995</v>
      </c>
      <c r="J10" s="264"/>
    </row>
    <row r="11" spans="1:10" ht="22.7" customHeight="1">
      <c r="A11" s="89">
        <v>6</v>
      </c>
      <c r="B11" s="401" t="s">
        <v>87</v>
      </c>
      <c r="C11" s="402">
        <v>99.286900000000003</v>
      </c>
      <c r="D11" s="408">
        <v>1.24318</v>
      </c>
      <c r="E11" s="404">
        <f t="shared" si="1"/>
        <v>100.53008</v>
      </c>
      <c r="F11" s="403">
        <f t="shared" si="3"/>
        <v>5.2780000000000102</v>
      </c>
      <c r="G11" s="405">
        <f t="shared" si="2"/>
        <v>5.2780000000000102</v>
      </c>
      <c r="H11" s="403"/>
      <c r="I11" s="403">
        <v>105.80808</v>
      </c>
      <c r="J11" s="264"/>
    </row>
    <row r="12" spans="1:10" ht="22.7" customHeight="1">
      <c r="A12" s="89">
        <v>7</v>
      </c>
      <c r="B12" s="401" t="s">
        <v>88</v>
      </c>
      <c r="C12" s="402">
        <v>239.8793</v>
      </c>
      <c r="D12" s="408">
        <v>8.240615</v>
      </c>
      <c r="E12" s="404">
        <f t="shared" si="1"/>
        <v>248.11991499999999</v>
      </c>
      <c r="F12" s="403">
        <f t="shared" si="3"/>
        <v>189.55770000000001</v>
      </c>
      <c r="G12" s="405">
        <f t="shared" si="2"/>
        <v>109.9447</v>
      </c>
      <c r="H12" s="403">
        <v>79.613</v>
      </c>
      <c r="I12" s="403">
        <v>437.677615</v>
      </c>
      <c r="J12" s="264" t="s">
        <v>89</v>
      </c>
    </row>
    <row r="13" spans="1:10" ht="22.7" customHeight="1">
      <c r="A13" s="89">
        <v>8</v>
      </c>
      <c r="B13" s="401" t="s">
        <v>90</v>
      </c>
      <c r="C13" s="402">
        <v>212.33590000000001</v>
      </c>
      <c r="D13" s="408">
        <f>12.008+48</f>
        <v>60.008000000000003</v>
      </c>
      <c r="E13" s="404">
        <f t="shared" si="1"/>
        <v>272.34390000000002</v>
      </c>
      <c r="F13" s="403">
        <f t="shared" si="3"/>
        <v>-38.799999999999997</v>
      </c>
      <c r="G13" s="405">
        <f t="shared" si="2"/>
        <v>-38.799999999999997</v>
      </c>
      <c r="H13" s="403"/>
      <c r="I13" s="403">
        <v>233.54390000000001</v>
      </c>
      <c r="J13" s="264" t="s">
        <v>91</v>
      </c>
    </row>
    <row r="14" spans="1:10" ht="22.7" customHeight="1">
      <c r="A14" s="89">
        <v>9</v>
      </c>
      <c r="B14" s="401" t="s">
        <v>92</v>
      </c>
      <c r="C14" s="402">
        <v>185.32259999999999</v>
      </c>
      <c r="D14" s="408">
        <v>27.224879999999999</v>
      </c>
      <c r="E14" s="404">
        <f t="shared" si="1"/>
        <v>212.54748000000001</v>
      </c>
      <c r="F14" s="403">
        <f t="shared" si="3"/>
        <v>19.7089</v>
      </c>
      <c r="G14" s="405">
        <f t="shared" si="2"/>
        <v>19.7089</v>
      </c>
      <c r="H14" s="403"/>
      <c r="I14" s="403">
        <v>232.25638000000001</v>
      </c>
      <c r="J14" s="264"/>
    </row>
    <row r="15" spans="1:10" ht="22.7" customHeight="1">
      <c r="A15" s="89">
        <v>10</v>
      </c>
      <c r="B15" s="401" t="s">
        <v>93</v>
      </c>
      <c r="C15" s="402">
        <v>79.325199999999995</v>
      </c>
      <c r="D15" s="408">
        <v>3.6031300000000002</v>
      </c>
      <c r="E15" s="404">
        <f t="shared" si="1"/>
        <v>82.928330000000003</v>
      </c>
      <c r="F15" s="403">
        <f t="shared" si="3"/>
        <v>10.5063</v>
      </c>
      <c r="G15" s="405">
        <f t="shared" si="2"/>
        <v>10.5063</v>
      </c>
      <c r="H15" s="403"/>
      <c r="I15" s="403">
        <v>93.434629999999999</v>
      </c>
      <c r="J15" s="264"/>
    </row>
    <row r="16" spans="1:10" ht="22.7" customHeight="1">
      <c r="A16" s="89">
        <v>11</v>
      </c>
      <c r="B16" s="401" t="s">
        <v>94</v>
      </c>
      <c r="C16" s="402">
        <v>66.092699999999994</v>
      </c>
      <c r="D16" s="408">
        <v>30.245519999999999</v>
      </c>
      <c r="E16" s="404">
        <f t="shared" si="1"/>
        <v>96.338220000000007</v>
      </c>
      <c r="F16" s="403">
        <f t="shared" si="3"/>
        <v>4.5285999999999804</v>
      </c>
      <c r="G16" s="405">
        <f t="shared" si="2"/>
        <v>4.5285999999999804</v>
      </c>
      <c r="H16" s="403"/>
      <c r="I16" s="403">
        <v>100.86682</v>
      </c>
      <c r="J16" s="264"/>
    </row>
    <row r="17" spans="1:256" ht="22.7" customHeight="1">
      <c r="A17" s="89">
        <v>12</v>
      </c>
      <c r="B17" s="401" t="s">
        <v>95</v>
      </c>
      <c r="C17" s="402">
        <v>79.5518</v>
      </c>
      <c r="D17" s="408">
        <f>17.93288+7.3</f>
        <v>25.232880000000002</v>
      </c>
      <c r="E17" s="404">
        <f t="shared" si="1"/>
        <v>104.78467999999999</v>
      </c>
      <c r="F17" s="403">
        <f t="shared" si="3"/>
        <v>48.942799999999998</v>
      </c>
      <c r="G17" s="405">
        <f t="shared" si="2"/>
        <v>48.942799999999998</v>
      </c>
      <c r="H17" s="403"/>
      <c r="I17" s="403">
        <v>153.72748000000001</v>
      </c>
      <c r="J17" s="264"/>
    </row>
    <row r="18" spans="1:256" ht="30.2" customHeight="1">
      <c r="A18" s="89">
        <v>13</v>
      </c>
      <c r="B18" s="401" t="s">
        <v>96</v>
      </c>
      <c r="C18" s="402">
        <v>1656.3153</v>
      </c>
      <c r="D18" s="408">
        <v>13.351998999999999</v>
      </c>
      <c r="E18" s="404">
        <f t="shared" si="1"/>
        <v>1669.667299</v>
      </c>
      <c r="F18" s="403">
        <f t="shared" si="3"/>
        <v>-1600.2286999999999</v>
      </c>
      <c r="G18" s="405">
        <f t="shared" si="2"/>
        <v>-1600.2286999999999</v>
      </c>
      <c r="H18" s="403"/>
      <c r="I18" s="403">
        <v>69.438598999999996</v>
      </c>
      <c r="J18" s="264" t="s">
        <v>97</v>
      </c>
    </row>
    <row r="19" spans="1:256" ht="32.25" customHeight="1">
      <c r="A19" s="89">
        <v>14</v>
      </c>
      <c r="B19" s="401" t="s">
        <v>98</v>
      </c>
      <c r="C19" s="402">
        <v>42.224299999999999</v>
      </c>
      <c r="D19" s="408">
        <v>7.89513</v>
      </c>
      <c r="E19" s="404">
        <f t="shared" si="1"/>
        <v>50.119430000000001</v>
      </c>
      <c r="F19" s="403">
        <f t="shared" si="3"/>
        <v>5.8653000000000004</v>
      </c>
      <c r="G19" s="405">
        <f t="shared" si="2"/>
        <v>5.8653000000000004</v>
      </c>
      <c r="H19" s="403"/>
      <c r="I19" s="403">
        <v>55.984729999999999</v>
      </c>
      <c r="J19" s="264"/>
    </row>
    <row r="20" spans="1:256" ht="33" customHeight="1">
      <c r="A20" s="89">
        <v>15</v>
      </c>
      <c r="B20" s="401" t="s">
        <v>99</v>
      </c>
      <c r="C20" s="402">
        <v>119.4135</v>
      </c>
      <c r="D20" s="408">
        <f>15.03924+7</f>
        <v>22.039239999999999</v>
      </c>
      <c r="E20" s="404">
        <f t="shared" si="1"/>
        <v>141.45274000000001</v>
      </c>
      <c r="F20" s="403">
        <f t="shared" si="3"/>
        <v>8.0627999999999798</v>
      </c>
      <c r="G20" s="405">
        <f t="shared" si="2"/>
        <v>8.0627999999999798</v>
      </c>
      <c r="H20" s="403"/>
      <c r="I20" s="403">
        <v>149.51553999999999</v>
      </c>
      <c r="J20" s="264"/>
    </row>
    <row r="21" spans="1:256" ht="22.7" customHeight="1">
      <c r="A21" s="89">
        <v>16</v>
      </c>
      <c r="B21" s="401" t="s">
        <v>100</v>
      </c>
      <c r="C21" s="402">
        <v>174.35980000000001</v>
      </c>
      <c r="D21" s="408">
        <v>14.148020000000001</v>
      </c>
      <c r="E21" s="404">
        <f t="shared" si="1"/>
        <v>188.50782000000001</v>
      </c>
      <c r="F21" s="403">
        <f t="shared" si="3"/>
        <v>31.877099999999999</v>
      </c>
      <c r="G21" s="405">
        <f t="shared" si="2"/>
        <v>31.877099999999999</v>
      </c>
      <c r="H21" s="403"/>
      <c r="I21" s="403">
        <v>220.38491999999999</v>
      </c>
      <c r="J21" s="264"/>
    </row>
    <row r="22" spans="1:256" ht="22.7" customHeight="1">
      <c r="A22" s="89">
        <v>17</v>
      </c>
      <c r="B22" s="406" t="s">
        <v>101</v>
      </c>
      <c r="C22" s="402">
        <v>162.74189999999999</v>
      </c>
      <c r="D22" s="408">
        <v>8.1200559999999999</v>
      </c>
      <c r="E22" s="404">
        <f t="shared" si="1"/>
        <v>170.86195599999999</v>
      </c>
      <c r="F22" s="403">
        <f t="shared" si="3"/>
        <v>47.014000000000003</v>
      </c>
      <c r="G22" s="405">
        <f t="shared" si="2"/>
        <v>47.014000000000003</v>
      </c>
      <c r="H22" s="403"/>
      <c r="I22" s="403">
        <v>217.875956</v>
      </c>
      <c r="J22" s="264"/>
    </row>
    <row r="23" spans="1:256" s="380" customFormat="1" ht="22.7" customHeight="1">
      <c r="A23" s="89">
        <v>18</v>
      </c>
      <c r="B23" s="401" t="s">
        <v>102</v>
      </c>
      <c r="C23" s="402">
        <v>92.059399999999997</v>
      </c>
      <c r="D23" s="408">
        <v>11.224159999999999</v>
      </c>
      <c r="E23" s="404">
        <f t="shared" si="1"/>
        <v>103.28355999999999</v>
      </c>
      <c r="F23" s="403">
        <f t="shared" si="3"/>
        <v>25.507300000000001</v>
      </c>
      <c r="G23" s="405">
        <f t="shared" si="2"/>
        <v>25.507300000000001</v>
      </c>
      <c r="H23" s="403"/>
      <c r="I23" s="414">
        <v>128.79086000000001</v>
      </c>
      <c r="J23" s="264"/>
    </row>
    <row r="24" spans="1:256" ht="22.7" customHeight="1">
      <c r="A24" s="89">
        <v>19</v>
      </c>
      <c r="B24" s="401" t="s">
        <v>103</v>
      </c>
      <c r="C24" s="402">
        <v>23.005099999999999</v>
      </c>
      <c r="D24" s="408">
        <f>8.644403+3</f>
        <v>11.644403000000001</v>
      </c>
      <c r="E24" s="404">
        <f t="shared" si="1"/>
        <v>34.649503000000003</v>
      </c>
      <c r="F24" s="403">
        <f t="shared" si="3"/>
        <v>44.9223</v>
      </c>
      <c r="G24" s="405">
        <f t="shared" si="2"/>
        <v>44.9223</v>
      </c>
      <c r="H24" s="403"/>
      <c r="I24" s="403">
        <v>79.571803000000003</v>
      </c>
      <c r="J24" s="264"/>
    </row>
    <row r="25" spans="1:256" ht="22.7" customHeight="1">
      <c r="A25" s="89">
        <v>20</v>
      </c>
      <c r="B25" s="401" t="s">
        <v>104</v>
      </c>
      <c r="C25" s="402">
        <v>59.548999999999999</v>
      </c>
      <c r="D25" s="408">
        <v>2.0185240000000002</v>
      </c>
      <c r="E25" s="404">
        <f t="shared" si="1"/>
        <v>61.567523999999999</v>
      </c>
      <c r="F25" s="403">
        <f t="shared" si="3"/>
        <v>14.648999999999999</v>
      </c>
      <c r="G25" s="405">
        <f t="shared" si="2"/>
        <v>10.949</v>
      </c>
      <c r="H25" s="94">
        <v>3.7</v>
      </c>
      <c r="I25" s="403">
        <v>76.216524000000007</v>
      </c>
      <c r="J25" s="264" t="s">
        <v>105</v>
      </c>
    </row>
    <row r="26" spans="1:256" ht="22.7" customHeight="1">
      <c r="A26" s="89">
        <v>21</v>
      </c>
      <c r="B26" s="401" t="s">
        <v>106</v>
      </c>
      <c r="C26" s="402">
        <v>41.025500000000001</v>
      </c>
      <c r="D26" s="408">
        <v>9.0292399999999997</v>
      </c>
      <c r="E26" s="404">
        <f t="shared" si="1"/>
        <v>50.054740000000002</v>
      </c>
      <c r="F26" s="403">
        <f t="shared" si="3"/>
        <v>6.1071999999999997</v>
      </c>
      <c r="G26" s="405">
        <f t="shared" si="2"/>
        <v>6.1071999999999997</v>
      </c>
      <c r="H26" s="403"/>
      <c r="I26" s="403">
        <v>56.161940000000001</v>
      </c>
      <c r="J26" s="264"/>
    </row>
    <row r="27" spans="1:256" ht="22.7" customHeight="1">
      <c r="A27" s="89">
        <v>22</v>
      </c>
      <c r="B27" s="401" t="s">
        <v>107</v>
      </c>
      <c r="C27" s="402">
        <v>615.56600000000003</v>
      </c>
      <c r="D27" s="408">
        <v>19.922619000000001</v>
      </c>
      <c r="E27" s="404">
        <f t="shared" si="1"/>
        <v>635.48861899999997</v>
      </c>
      <c r="F27" s="403">
        <f t="shared" si="3"/>
        <v>216.2704</v>
      </c>
      <c r="G27" s="405">
        <f t="shared" si="2"/>
        <v>-145.0796</v>
      </c>
      <c r="H27" s="403">
        <f>581.35-220</f>
        <v>361.35</v>
      </c>
      <c r="I27" s="403">
        <v>851.75901899999997</v>
      </c>
      <c r="J27" s="264" t="s">
        <v>108</v>
      </c>
    </row>
    <row r="28" spans="1:256" ht="22.7" customHeight="1">
      <c r="A28" s="89">
        <v>23</v>
      </c>
      <c r="B28" s="401" t="s">
        <v>109</v>
      </c>
      <c r="C28" s="402">
        <v>6276.7699000000002</v>
      </c>
      <c r="D28" s="408">
        <v>19.664729999999999</v>
      </c>
      <c r="E28" s="404">
        <f t="shared" si="1"/>
        <v>6296.4346299999997</v>
      </c>
      <c r="F28" s="403">
        <f t="shared" si="3"/>
        <v>-5989.3253000000004</v>
      </c>
      <c r="G28" s="405">
        <f t="shared" si="2"/>
        <v>2.6746999999995702</v>
      </c>
      <c r="H28" s="403">
        <v>-5992</v>
      </c>
      <c r="I28" s="403">
        <v>307.10933</v>
      </c>
      <c r="J28" s="264" t="s">
        <v>110</v>
      </c>
    </row>
    <row r="29" spans="1:256" ht="22.7" customHeight="1">
      <c r="A29" s="89">
        <v>24</v>
      </c>
      <c r="B29" s="401" t="s">
        <v>111</v>
      </c>
      <c r="C29" s="402">
        <v>468.28870000000001</v>
      </c>
      <c r="D29" s="408">
        <f>32.031985-31</f>
        <v>1.0319849999999999</v>
      </c>
      <c r="E29" s="404">
        <f t="shared" si="1"/>
        <v>469.32068500000003</v>
      </c>
      <c r="F29" s="403">
        <f t="shared" si="3"/>
        <v>55.581499999999899</v>
      </c>
      <c r="G29" s="405">
        <f t="shared" si="2"/>
        <v>9.58149999999989</v>
      </c>
      <c r="H29" s="403">
        <v>46</v>
      </c>
      <c r="I29" s="403">
        <v>524.90218500000003</v>
      </c>
      <c r="J29" s="264" t="s">
        <v>112</v>
      </c>
    </row>
    <row r="30" spans="1:256" ht="22.7" customHeight="1">
      <c r="A30" s="89">
        <v>25</v>
      </c>
      <c r="B30" s="401" t="s">
        <v>113</v>
      </c>
      <c r="C30" s="402">
        <v>32387.726999999999</v>
      </c>
      <c r="D30" s="408">
        <v>2198.0290279999999</v>
      </c>
      <c r="E30" s="404">
        <f t="shared" ref="E30:E64" si="4">C30+D30</f>
        <v>34585.756028000003</v>
      </c>
      <c r="F30" s="403">
        <f t="shared" si="3"/>
        <v>2888.1498259999998</v>
      </c>
      <c r="G30" s="405">
        <f t="shared" si="2"/>
        <v>2230.529826</v>
      </c>
      <c r="H30" s="403">
        <v>657.62</v>
      </c>
      <c r="I30" s="403">
        <v>37473.905853999997</v>
      </c>
      <c r="J30" s="264" t="s">
        <v>114</v>
      </c>
    </row>
    <row r="31" spans="1:256" s="381" customFormat="1" ht="22.7" customHeight="1">
      <c r="A31" s="89">
        <v>26</v>
      </c>
      <c r="B31" s="401" t="s">
        <v>115</v>
      </c>
      <c r="C31" s="402">
        <v>2156.7527</v>
      </c>
      <c r="D31" s="408">
        <v>46.008842999999999</v>
      </c>
      <c r="E31" s="404">
        <f t="shared" si="4"/>
        <v>2202.7615430000001</v>
      </c>
      <c r="F31" s="403">
        <f t="shared" si="3"/>
        <v>-1668.71585</v>
      </c>
      <c r="G31" s="405">
        <f t="shared" si="2"/>
        <v>-204.71584999999999</v>
      </c>
      <c r="H31" s="403">
        <v>-1464</v>
      </c>
      <c r="I31" s="403">
        <v>534.04569300000003</v>
      </c>
      <c r="J31" s="264" t="s">
        <v>110</v>
      </c>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4"/>
      <c r="BS31" s="384"/>
      <c r="BT31" s="384"/>
      <c r="BU31" s="384"/>
      <c r="BV31" s="384"/>
      <c r="BW31" s="384"/>
      <c r="BX31" s="384"/>
      <c r="BY31" s="384"/>
      <c r="BZ31" s="384"/>
      <c r="CA31" s="384"/>
      <c r="CB31" s="384"/>
      <c r="CC31" s="384"/>
      <c r="CD31" s="384"/>
      <c r="CE31" s="384"/>
      <c r="CF31" s="384"/>
      <c r="CG31" s="384"/>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4"/>
      <c r="DM31" s="384"/>
      <c r="DN31" s="384"/>
      <c r="DO31" s="384"/>
      <c r="DP31" s="384"/>
      <c r="DQ31" s="384"/>
      <c r="DR31" s="384"/>
      <c r="DS31" s="384"/>
      <c r="DT31" s="384"/>
      <c r="DU31" s="384"/>
      <c r="DV31" s="384"/>
      <c r="DW31" s="384"/>
      <c r="DX31" s="384"/>
      <c r="DY31" s="384"/>
      <c r="DZ31" s="384"/>
      <c r="EA31" s="384"/>
      <c r="EB31" s="384"/>
      <c r="EC31" s="384"/>
      <c r="ED31" s="384"/>
      <c r="EE31" s="384"/>
      <c r="EF31" s="384"/>
      <c r="EG31" s="384"/>
      <c r="EH31" s="384"/>
      <c r="EI31" s="384"/>
      <c r="EJ31" s="384"/>
      <c r="EK31" s="384"/>
      <c r="EL31" s="384"/>
      <c r="EM31" s="384"/>
      <c r="EN31" s="384"/>
      <c r="EO31" s="384"/>
      <c r="EP31" s="384"/>
      <c r="EQ31" s="384"/>
      <c r="ER31" s="384"/>
      <c r="ES31" s="384"/>
      <c r="ET31" s="384"/>
      <c r="EU31" s="384"/>
      <c r="EV31" s="384"/>
      <c r="EW31" s="384"/>
      <c r="EX31" s="384"/>
      <c r="EY31" s="384"/>
      <c r="EZ31" s="384"/>
      <c r="FA31" s="384"/>
      <c r="FB31" s="384"/>
      <c r="FC31" s="384"/>
      <c r="FD31" s="384"/>
      <c r="FE31" s="384"/>
      <c r="FF31" s="384"/>
      <c r="FG31" s="384"/>
      <c r="FH31" s="384"/>
      <c r="FI31" s="384"/>
      <c r="FJ31" s="384"/>
      <c r="FK31" s="384"/>
      <c r="FL31" s="384"/>
      <c r="FM31" s="384"/>
      <c r="FN31" s="384"/>
      <c r="FO31" s="384"/>
      <c r="FP31" s="384"/>
      <c r="FQ31" s="384"/>
      <c r="FR31" s="384"/>
      <c r="FS31" s="384"/>
      <c r="FT31" s="384"/>
      <c r="FU31" s="384"/>
      <c r="FV31" s="384"/>
      <c r="FW31" s="384"/>
      <c r="FX31" s="384"/>
      <c r="FY31" s="384"/>
      <c r="FZ31" s="384"/>
      <c r="GA31" s="384"/>
      <c r="GB31" s="384"/>
      <c r="GC31" s="384"/>
      <c r="GD31" s="384"/>
      <c r="GE31" s="384"/>
      <c r="GF31" s="384"/>
      <c r="GG31" s="384"/>
      <c r="GH31" s="384"/>
      <c r="GI31" s="384"/>
      <c r="GJ31" s="384"/>
      <c r="GK31" s="384"/>
      <c r="GL31" s="384"/>
      <c r="GM31" s="384"/>
      <c r="GN31" s="384"/>
      <c r="GO31" s="384"/>
      <c r="GP31" s="384"/>
      <c r="GQ31" s="384"/>
      <c r="GR31" s="384"/>
      <c r="GS31" s="384"/>
      <c r="GT31" s="384"/>
      <c r="GU31" s="384"/>
      <c r="GV31" s="384"/>
      <c r="GW31" s="384"/>
      <c r="GX31" s="384"/>
      <c r="GY31" s="384"/>
      <c r="GZ31" s="384"/>
      <c r="HA31" s="384"/>
      <c r="HB31" s="384"/>
      <c r="HC31" s="384"/>
      <c r="HD31" s="384"/>
      <c r="HE31" s="384"/>
      <c r="HF31" s="384"/>
      <c r="HG31" s="384"/>
      <c r="HH31" s="384"/>
      <c r="HI31" s="384"/>
      <c r="HJ31" s="384"/>
      <c r="HK31" s="384"/>
      <c r="HL31" s="384"/>
      <c r="HM31" s="384"/>
      <c r="HN31" s="384"/>
      <c r="HO31" s="384"/>
      <c r="HP31" s="384"/>
      <c r="HQ31" s="384"/>
      <c r="HR31" s="384"/>
      <c r="HS31" s="384"/>
      <c r="HT31" s="384"/>
      <c r="HU31" s="384"/>
      <c r="HV31" s="384"/>
      <c r="HW31" s="384"/>
      <c r="HX31" s="384"/>
      <c r="HY31" s="384"/>
      <c r="HZ31" s="384"/>
      <c r="IA31" s="384"/>
      <c r="IB31" s="384"/>
      <c r="IC31" s="384"/>
      <c r="ID31" s="384"/>
      <c r="IE31" s="384"/>
      <c r="IF31" s="384"/>
      <c r="IG31" s="384"/>
      <c r="IH31" s="384"/>
      <c r="II31" s="384"/>
      <c r="IJ31" s="384"/>
      <c r="IK31" s="384"/>
      <c r="IL31" s="384"/>
      <c r="IM31" s="384"/>
      <c r="IN31" s="384"/>
      <c r="IO31" s="384"/>
      <c r="IP31" s="384"/>
      <c r="IQ31" s="384"/>
      <c r="IR31" s="384"/>
      <c r="IS31" s="384"/>
      <c r="IT31" s="384"/>
      <c r="IU31" s="384"/>
      <c r="IV31" s="92"/>
    </row>
    <row r="32" spans="1:256" ht="27" customHeight="1">
      <c r="A32" s="89">
        <v>27</v>
      </c>
      <c r="B32" s="409" t="s">
        <v>116</v>
      </c>
      <c r="C32" s="402">
        <v>1085.6261999999999</v>
      </c>
      <c r="D32" s="408">
        <v>6.0246199999999996</v>
      </c>
      <c r="E32" s="404">
        <f t="shared" si="4"/>
        <v>1091.6508200000001</v>
      </c>
      <c r="F32" s="403">
        <f t="shared" si="3"/>
        <v>561.47059999999999</v>
      </c>
      <c r="G32" s="405">
        <f t="shared" si="2"/>
        <v>61.470600000000097</v>
      </c>
      <c r="H32" s="403">
        <v>500</v>
      </c>
      <c r="I32" s="403">
        <v>1653.1214199999999</v>
      </c>
      <c r="J32" s="264" t="s">
        <v>117</v>
      </c>
    </row>
    <row r="33" spans="1:10" s="382" customFormat="1" ht="22.7" customHeight="1">
      <c r="A33" s="89">
        <v>28</v>
      </c>
      <c r="B33" s="401" t="s">
        <v>118</v>
      </c>
      <c r="C33" s="402">
        <v>596.44439999999997</v>
      </c>
      <c r="D33" s="408">
        <v>129.60640799999999</v>
      </c>
      <c r="E33" s="404">
        <f t="shared" si="4"/>
        <v>726.05080799999996</v>
      </c>
      <c r="F33" s="403">
        <f t="shared" si="3"/>
        <v>896.52499999999998</v>
      </c>
      <c r="G33" s="405">
        <f t="shared" si="2"/>
        <v>495.52499999999998</v>
      </c>
      <c r="H33" s="403">
        <v>401</v>
      </c>
      <c r="I33" s="403">
        <v>1622.5758080000001</v>
      </c>
      <c r="J33" s="264" t="s">
        <v>119</v>
      </c>
    </row>
    <row r="34" spans="1:10" ht="22.7" customHeight="1">
      <c r="A34" s="89">
        <v>29</v>
      </c>
      <c r="B34" s="401" t="s">
        <v>120</v>
      </c>
      <c r="C34" s="402">
        <v>402.69349999999997</v>
      </c>
      <c r="D34" s="408">
        <v>28.398662000000002</v>
      </c>
      <c r="E34" s="404">
        <f t="shared" si="4"/>
        <v>431.09216199999997</v>
      </c>
      <c r="F34" s="403">
        <f t="shared" si="3"/>
        <v>449.78500000000003</v>
      </c>
      <c r="G34" s="405">
        <f t="shared" si="2"/>
        <v>154.88499999999999</v>
      </c>
      <c r="H34" s="403">
        <v>294.89999999999998</v>
      </c>
      <c r="I34" s="403">
        <v>880.877162</v>
      </c>
      <c r="J34" s="264" t="s">
        <v>121</v>
      </c>
    </row>
    <row r="35" spans="1:10" ht="22.7" customHeight="1">
      <c r="A35" s="89">
        <v>30</v>
      </c>
      <c r="B35" s="401" t="s">
        <v>122</v>
      </c>
      <c r="C35" s="402">
        <v>3407.7806</v>
      </c>
      <c r="D35" s="408">
        <f>728.138349+41</f>
        <v>769.13834899999995</v>
      </c>
      <c r="E35" s="404">
        <f t="shared" si="4"/>
        <v>4176.9189489999999</v>
      </c>
      <c r="F35" s="403">
        <f t="shared" si="3"/>
        <v>2584.9861000000001</v>
      </c>
      <c r="G35" s="405">
        <f t="shared" si="2"/>
        <v>804.647099999999</v>
      </c>
      <c r="H35" s="403">
        <v>1780.3389999999999</v>
      </c>
      <c r="I35" s="403">
        <v>6761.905049</v>
      </c>
      <c r="J35" s="264" t="s">
        <v>123</v>
      </c>
    </row>
    <row r="36" spans="1:10" ht="22.7" customHeight="1">
      <c r="A36" s="89">
        <v>31</v>
      </c>
      <c r="B36" s="401" t="s">
        <v>124</v>
      </c>
      <c r="C36" s="402">
        <v>327.85649999999998</v>
      </c>
      <c r="D36" s="408">
        <v>41.755026999999998</v>
      </c>
      <c r="E36" s="404">
        <f t="shared" si="4"/>
        <v>369.61152700000002</v>
      </c>
      <c r="F36" s="403">
        <f t="shared" si="3"/>
        <v>467.17500000000001</v>
      </c>
      <c r="G36" s="405">
        <f t="shared" si="2"/>
        <v>438.17500000000001</v>
      </c>
      <c r="H36" s="403">
        <v>29</v>
      </c>
      <c r="I36" s="403">
        <v>836.78652699999998</v>
      </c>
      <c r="J36" s="264" t="s">
        <v>125</v>
      </c>
    </row>
    <row r="37" spans="1:10" ht="22.7" customHeight="1">
      <c r="A37" s="89">
        <v>32</v>
      </c>
      <c r="B37" s="401" t="s">
        <v>126</v>
      </c>
      <c r="C37" s="402">
        <v>160</v>
      </c>
      <c r="D37" s="408">
        <v>0</v>
      </c>
      <c r="E37" s="404">
        <f t="shared" si="4"/>
        <v>160</v>
      </c>
      <c r="F37" s="403">
        <f t="shared" si="3"/>
        <v>10</v>
      </c>
      <c r="G37" s="405">
        <f t="shared" si="2"/>
        <v>10</v>
      </c>
      <c r="H37" s="403"/>
      <c r="I37" s="403">
        <v>170</v>
      </c>
      <c r="J37" s="264"/>
    </row>
    <row r="38" spans="1:10" ht="35.1" customHeight="1">
      <c r="A38" s="89">
        <v>33</v>
      </c>
      <c r="B38" s="401" t="s">
        <v>127</v>
      </c>
      <c r="C38" s="402">
        <v>10793.553400000001</v>
      </c>
      <c r="D38" s="408">
        <f>58.959717+59.48</f>
        <v>118.439717</v>
      </c>
      <c r="E38" s="404">
        <f t="shared" si="4"/>
        <v>10911.993117</v>
      </c>
      <c r="F38" s="403">
        <f t="shared" si="3"/>
        <v>-3210.2714000000001</v>
      </c>
      <c r="G38" s="405">
        <f t="shared" si="2"/>
        <v>-663.01900000000001</v>
      </c>
      <c r="H38" s="403">
        <v>-2547.2523999999999</v>
      </c>
      <c r="I38" s="403">
        <v>7701.7217170000004</v>
      </c>
      <c r="J38" s="264" t="s">
        <v>110</v>
      </c>
    </row>
    <row r="39" spans="1:10" ht="22.7" customHeight="1">
      <c r="A39" s="89">
        <v>34</v>
      </c>
      <c r="B39" s="401" t="s">
        <v>128</v>
      </c>
      <c r="C39" s="402">
        <v>1420.2681</v>
      </c>
      <c r="D39" s="403">
        <v>7.2445240000000002</v>
      </c>
      <c r="E39" s="404">
        <f t="shared" si="4"/>
        <v>1427.512624</v>
      </c>
      <c r="F39" s="403">
        <f t="shared" ref="F39:F70" si="5">I39-E39</f>
        <v>-254.0042</v>
      </c>
      <c r="G39" s="405">
        <f t="shared" ref="G39:G69" si="6">F39-H39</f>
        <v>-166.17420000000001</v>
      </c>
      <c r="H39" s="403">
        <v>-87.83</v>
      </c>
      <c r="I39" s="403">
        <v>1173.5084240000001</v>
      </c>
      <c r="J39" s="264" t="s">
        <v>110</v>
      </c>
    </row>
    <row r="40" spans="1:10" ht="22.7" customHeight="1">
      <c r="A40" s="89">
        <v>35</v>
      </c>
      <c r="B40" s="401" t="s">
        <v>129</v>
      </c>
      <c r="C40" s="402">
        <v>516.41629999999998</v>
      </c>
      <c r="D40" s="408">
        <v>-68.181308000000001</v>
      </c>
      <c r="E40" s="404">
        <f t="shared" si="4"/>
        <v>448.23499199999998</v>
      </c>
      <c r="F40" s="403">
        <f t="shared" si="5"/>
        <v>22.092199999999998</v>
      </c>
      <c r="G40" s="405">
        <f t="shared" si="6"/>
        <v>53.1922</v>
      </c>
      <c r="H40" s="410">
        <v>-31.1</v>
      </c>
      <c r="I40" s="410">
        <v>470.32719200000003</v>
      </c>
      <c r="J40" s="264" t="s">
        <v>110</v>
      </c>
    </row>
    <row r="41" spans="1:10" s="382" customFormat="1" ht="22.7" customHeight="1">
      <c r="A41" s="89">
        <v>36</v>
      </c>
      <c r="B41" s="401" t="s">
        <v>130</v>
      </c>
      <c r="C41" s="402">
        <v>264.26600000000002</v>
      </c>
      <c r="D41" s="408">
        <v>17.465074000000001</v>
      </c>
      <c r="E41" s="404">
        <f t="shared" si="4"/>
        <v>281.73107399999998</v>
      </c>
      <c r="F41" s="403">
        <f t="shared" si="5"/>
        <v>163.87710000000001</v>
      </c>
      <c r="G41" s="405">
        <f t="shared" si="6"/>
        <v>148.87710000000001</v>
      </c>
      <c r="H41" s="403">
        <v>15</v>
      </c>
      <c r="I41" s="403">
        <v>445.60817400000002</v>
      </c>
      <c r="J41" s="264" t="s">
        <v>110</v>
      </c>
    </row>
    <row r="42" spans="1:10" s="380" customFormat="1" ht="22.7" customHeight="1">
      <c r="A42" s="89">
        <v>37</v>
      </c>
      <c r="B42" s="401" t="s">
        <v>131</v>
      </c>
      <c r="C42" s="402">
        <v>6674.6229000000003</v>
      </c>
      <c r="D42" s="408">
        <v>74.811068000000006</v>
      </c>
      <c r="E42" s="404">
        <f t="shared" si="4"/>
        <v>6749.4339680000003</v>
      </c>
      <c r="F42" s="403">
        <f t="shared" si="5"/>
        <v>-5674.9429</v>
      </c>
      <c r="G42" s="405">
        <f t="shared" si="6"/>
        <v>170.05709999999999</v>
      </c>
      <c r="H42" s="403">
        <v>-5845</v>
      </c>
      <c r="I42" s="414">
        <v>1074.491068</v>
      </c>
      <c r="J42" s="264" t="s">
        <v>110</v>
      </c>
    </row>
    <row r="43" spans="1:10" ht="22.7" customHeight="1">
      <c r="A43" s="89">
        <v>38</v>
      </c>
      <c r="B43" s="401" t="s">
        <v>132</v>
      </c>
      <c r="C43" s="402">
        <v>7326.5210999999999</v>
      </c>
      <c r="D43" s="408">
        <f>58.101705+1408</f>
        <v>1466.101705</v>
      </c>
      <c r="E43" s="404">
        <f t="shared" si="4"/>
        <v>8792.6228050000009</v>
      </c>
      <c r="F43" s="403">
        <f t="shared" si="5"/>
        <v>1431.7363800000001</v>
      </c>
      <c r="G43" s="405">
        <f t="shared" si="6"/>
        <v>-625.18362000000002</v>
      </c>
      <c r="H43" s="403">
        <v>2056.92</v>
      </c>
      <c r="I43" s="403">
        <v>10224.359184999999</v>
      </c>
      <c r="J43" s="264" t="s">
        <v>133</v>
      </c>
    </row>
    <row r="44" spans="1:10" ht="35.1" customHeight="1">
      <c r="A44" s="89">
        <v>39</v>
      </c>
      <c r="B44" s="401" t="s">
        <v>134</v>
      </c>
      <c r="C44" s="402">
        <v>1639.2338</v>
      </c>
      <c r="D44" s="408">
        <v>-83.827787999999998</v>
      </c>
      <c r="E44" s="404">
        <f t="shared" si="4"/>
        <v>1555.4060119999999</v>
      </c>
      <c r="F44" s="403">
        <f t="shared" si="5"/>
        <v>52.589899999999901</v>
      </c>
      <c r="G44" s="405">
        <f t="shared" si="6"/>
        <v>530.26990000000001</v>
      </c>
      <c r="H44" s="403">
        <v>-477.68</v>
      </c>
      <c r="I44" s="403">
        <v>1607.9959120000001</v>
      </c>
      <c r="J44" s="264" t="s">
        <v>110</v>
      </c>
    </row>
    <row r="45" spans="1:10" ht="22.7" customHeight="1">
      <c r="A45" s="89">
        <v>40</v>
      </c>
      <c r="B45" s="401" t="s">
        <v>135</v>
      </c>
      <c r="C45" s="402">
        <v>9799.3181000000004</v>
      </c>
      <c r="D45" s="408">
        <f>47.084848+44.6342407</f>
        <v>91.7190887</v>
      </c>
      <c r="E45" s="404">
        <f t="shared" si="4"/>
        <v>9891.0371887000001</v>
      </c>
      <c r="F45" s="403">
        <f t="shared" si="5"/>
        <v>-5400.6764407000001</v>
      </c>
      <c r="G45" s="405">
        <f t="shared" si="6"/>
        <v>112.3235593</v>
      </c>
      <c r="H45" s="403">
        <v>-5513</v>
      </c>
      <c r="I45" s="403">
        <v>4490.3607480000001</v>
      </c>
      <c r="J45" s="264" t="s">
        <v>110</v>
      </c>
    </row>
    <row r="46" spans="1:10" ht="22.7" customHeight="1">
      <c r="A46" s="89">
        <v>41</v>
      </c>
      <c r="B46" s="407" t="s">
        <v>136</v>
      </c>
      <c r="C46" s="402">
        <v>1015</v>
      </c>
      <c r="D46" s="408"/>
      <c r="E46" s="404">
        <f t="shared" si="4"/>
        <v>1015</v>
      </c>
      <c r="F46" s="403">
        <f t="shared" si="5"/>
        <v>-1000</v>
      </c>
      <c r="G46" s="405">
        <f t="shared" si="6"/>
        <v>-1000</v>
      </c>
      <c r="H46" s="403"/>
      <c r="I46" s="403">
        <v>15</v>
      </c>
      <c r="J46" s="264" t="s">
        <v>137</v>
      </c>
    </row>
    <row r="47" spans="1:10" ht="35.1" customHeight="1">
      <c r="A47" s="89">
        <v>42</v>
      </c>
      <c r="B47" s="401" t="s">
        <v>138</v>
      </c>
      <c r="C47" s="402">
        <v>851.55830000000003</v>
      </c>
      <c r="D47" s="408">
        <v>15.540435</v>
      </c>
      <c r="E47" s="404">
        <f t="shared" si="4"/>
        <v>867.09873500000003</v>
      </c>
      <c r="F47" s="403">
        <f t="shared" si="5"/>
        <v>723.96579999999994</v>
      </c>
      <c r="G47" s="405">
        <f t="shared" si="6"/>
        <v>97.965799999999902</v>
      </c>
      <c r="H47" s="403">
        <v>626</v>
      </c>
      <c r="I47" s="403">
        <v>1591.064535</v>
      </c>
      <c r="J47" s="264" t="s">
        <v>133</v>
      </c>
    </row>
    <row r="48" spans="1:10" ht="22.7" customHeight="1">
      <c r="A48" s="89">
        <v>43</v>
      </c>
      <c r="B48" s="401" t="s">
        <v>139</v>
      </c>
      <c r="C48" s="402">
        <v>3610.3631</v>
      </c>
      <c r="D48" s="403">
        <v>58.902011000000002</v>
      </c>
      <c r="E48" s="404">
        <f t="shared" si="4"/>
        <v>3669.2651110000002</v>
      </c>
      <c r="F48" s="403">
        <f t="shared" si="5"/>
        <v>-1440.9416000000001</v>
      </c>
      <c r="G48" s="405">
        <f t="shared" si="6"/>
        <v>-812.57979999999998</v>
      </c>
      <c r="H48" s="403">
        <v>-628.36180000000002</v>
      </c>
      <c r="I48" s="403">
        <v>2228.3235110000001</v>
      </c>
      <c r="J48" s="264" t="s">
        <v>110</v>
      </c>
    </row>
    <row r="49" spans="1:10" ht="33.950000000000003" customHeight="1">
      <c r="A49" s="89">
        <v>44</v>
      </c>
      <c r="B49" s="401" t="s">
        <v>140</v>
      </c>
      <c r="C49" s="402">
        <v>8992.1136000000006</v>
      </c>
      <c r="D49" s="408">
        <v>43.100515000000001</v>
      </c>
      <c r="E49" s="404">
        <f t="shared" si="4"/>
        <v>9035.2141150000007</v>
      </c>
      <c r="F49" s="403">
        <f t="shared" si="5"/>
        <v>-4803.8738199999998</v>
      </c>
      <c r="G49" s="405">
        <f t="shared" si="6"/>
        <v>843.91617999999903</v>
      </c>
      <c r="H49" s="403">
        <v>-5647.79</v>
      </c>
      <c r="I49" s="403">
        <v>4231.340295</v>
      </c>
      <c r="J49" s="264" t="s">
        <v>110</v>
      </c>
    </row>
    <row r="50" spans="1:10" ht="36" customHeight="1">
      <c r="A50" s="89">
        <v>45</v>
      </c>
      <c r="B50" s="401" t="s">
        <v>141</v>
      </c>
      <c r="C50" s="402">
        <v>9479.2556999999997</v>
      </c>
      <c r="D50" s="408">
        <f>56.93329+162.6</f>
        <v>219.53328999999999</v>
      </c>
      <c r="E50" s="404">
        <f t="shared" si="4"/>
        <v>9698.7889899999991</v>
      </c>
      <c r="F50" s="403">
        <f t="shared" si="5"/>
        <v>-1145.8368969999999</v>
      </c>
      <c r="G50" s="405">
        <f t="shared" si="6"/>
        <v>242.920603</v>
      </c>
      <c r="H50" s="403">
        <v>-1388.7574999999999</v>
      </c>
      <c r="I50" s="403">
        <v>8552.9520929999999</v>
      </c>
      <c r="J50" s="264" t="s">
        <v>110</v>
      </c>
    </row>
    <row r="51" spans="1:10" ht="39.950000000000003" customHeight="1">
      <c r="A51" s="89">
        <v>46</v>
      </c>
      <c r="B51" s="407" t="s">
        <v>142</v>
      </c>
      <c r="C51" s="402">
        <v>239.3783</v>
      </c>
      <c r="D51" s="408">
        <v>4.8310000000000004</v>
      </c>
      <c r="E51" s="404">
        <f t="shared" si="4"/>
        <v>244.20930000000001</v>
      </c>
      <c r="F51" s="403">
        <f t="shared" si="5"/>
        <v>-98.622799999999998</v>
      </c>
      <c r="G51" s="405">
        <f t="shared" si="6"/>
        <v>-98.622799999999998</v>
      </c>
      <c r="H51" s="403">
        <v>0</v>
      </c>
      <c r="I51" s="403">
        <v>145.5865</v>
      </c>
      <c r="J51" s="264" t="s">
        <v>143</v>
      </c>
    </row>
    <row r="52" spans="1:10" ht="35.1" customHeight="1">
      <c r="A52" s="89">
        <v>47</v>
      </c>
      <c r="B52" s="401" t="s">
        <v>144</v>
      </c>
      <c r="C52" s="402">
        <v>2104.3620000000001</v>
      </c>
      <c r="D52" s="408">
        <v>35.909621999999999</v>
      </c>
      <c r="E52" s="404">
        <f t="shared" si="4"/>
        <v>2140.2716220000002</v>
      </c>
      <c r="F52" s="403">
        <f t="shared" si="5"/>
        <v>-808.65470000000005</v>
      </c>
      <c r="G52" s="405">
        <f t="shared" si="6"/>
        <v>-445.25470000000001</v>
      </c>
      <c r="H52" s="403">
        <v>-363.4</v>
      </c>
      <c r="I52" s="403">
        <v>1331.6169219999999</v>
      </c>
      <c r="J52" s="264" t="s">
        <v>145</v>
      </c>
    </row>
    <row r="53" spans="1:10" ht="22.7" customHeight="1">
      <c r="A53" s="89">
        <v>48</v>
      </c>
      <c r="B53" s="401" t="s">
        <v>146</v>
      </c>
      <c r="C53" s="402">
        <v>14314.5016</v>
      </c>
      <c r="D53" s="408">
        <f>680.105963+22</f>
        <v>702.10596299999997</v>
      </c>
      <c r="E53" s="404">
        <f t="shared" si="4"/>
        <v>15016.607563</v>
      </c>
      <c r="F53" s="403">
        <f t="shared" si="5"/>
        <v>3280.3431500000002</v>
      </c>
      <c r="G53" s="405">
        <f t="shared" si="6"/>
        <v>524.64904999999806</v>
      </c>
      <c r="H53" s="403">
        <v>2755.6941000000002</v>
      </c>
      <c r="I53" s="415">
        <v>18296.950712999998</v>
      </c>
      <c r="J53" s="264" t="s">
        <v>147</v>
      </c>
    </row>
    <row r="54" spans="1:10" ht="22.7" customHeight="1">
      <c r="A54" s="89">
        <v>49</v>
      </c>
      <c r="B54" s="401" t="s">
        <v>148</v>
      </c>
      <c r="C54" s="402">
        <v>962.08510000000001</v>
      </c>
      <c r="D54" s="408">
        <f>14.255101+50</f>
        <v>64.255100999999996</v>
      </c>
      <c r="E54" s="404">
        <f t="shared" si="4"/>
        <v>1026.340201</v>
      </c>
      <c r="F54" s="403">
        <f t="shared" si="5"/>
        <v>112.95699</v>
      </c>
      <c r="G54" s="405">
        <f t="shared" si="6"/>
        <v>187.69699</v>
      </c>
      <c r="H54" s="403">
        <v>-74.739999999999995</v>
      </c>
      <c r="I54" s="403">
        <v>1139.2971910000001</v>
      </c>
      <c r="J54" s="264" t="s">
        <v>110</v>
      </c>
    </row>
    <row r="55" spans="1:10" s="380" customFormat="1" ht="22.7" customHeight="1">
      <c r="A55" s="89">
        <v>50</v>
      </c>
      <c r="B55" s="401" t="s">
        <v>149</v>
      </c>
      <c r="C55" s="402">
        <v>218.4683</v>
      </c>
      <c r="D55" s="408">
        <v>3.2015859999999998</v>
      </c>
      <c r="E55" s="404">
        <f t="shared" si="4"/>
        <v>221.66988599999999</v>
      </c>
      <c r="F55" s="403">
        <f t="shared" si="5"/>
        <v>46.277099999999997</v>
      </c>
      <c r="G55" s="405">
        <f t="shared" si="6"/>
        <v>46.277099999999997</v>
      </c>
      <c r="H55" s="403">
        <v>0</v>
      </c>
      <c r="I55" s="414">
        <v>267.94698599999998</v>
      </c>
      <c r="J55" s="264"/>
    </row>
    <row r="56" spans="1:10" ht="22.7" customHeight="1">
      <c r="A56" s="89">
        <v>51</v>
      </c>
      <c r="B56" s="401" t="s">
        <v>150</v>
      </c>
      <c r="C56" s="402">
        <v>162.6729</v>
      </c>
      <c r="D56" s="408">
        <v>0.96606000000000003</v>
      </c>
      <c r="E56" s="404">
        <f t="shared" si="4"/>
        <v>163.63896</v>
      </c>
      <c r="F56" s="403">
        <f t="shared" si="5"/>
        <v>31.577100000000002</v>
      </c>
      <c r="G56" s="405">
        <f t="shared" si="6"/>
        <v>51.577100000000002</v>
      </c>
      <c r="H56" s="403">
        <v>-20</v>
      </c>
      <c r="I56" s="403">
        <v>195.21606</v>
      </c>
      <c r="J56" s="264" t="s">
        <v>110</v>
      </c>
    </row>
    <row r="57" spans="1:10" ht="22.7" customHeight="1">
      <c r="A57" s="89">
        <v>52</v>
      </c>
      <c r="B57" s="401" t="s">
        <v>151</v>
      </c>
      <c r="C57" s="402">
        <v>180.27629999999999</v>
      </c>
      <c r="D57" s="408">
        <v>12.960834999999999</v>
      </c>
      <c r="E57" s="404">
        <f t="shared" si="4"/>
        <v>193.23713499999999</v>
      </c>
      <c r="F57" s="403">
        <f t="shared" si="5"/>
        <v>26.7</v>
      </c>
      <c r="G57" s="405">
        <f t="shared" si="6"/>
        <v>26.7</v>
      </c>
      <c r="H57" s="403"/>
      <c r="I57" s="403">
        <v>219.93713500000001</v>
      </c>
      <c r="J57" s="264"/>
    </row>
    <row r="58" spans="1:10" ht="22.7" customHeight="1">
      <c r="A58" s="89">
        <v>53</v>
      </c>
      <c r="B58" s="401" t="s">
        <v>152</v>
      </c>
      <c r="C58" s="402">
        <v>3710.1696000000002</v>
      </c>
      <c r="D58" s="408">
        <v>38.553840000000001</v>
      </c>
      <c r="E58" s="404">
        <f t="shared" si="4"/>
        <v>3748.7234400000002</v>
      </c>
      <c r="F58" s="403">
        <f t="shared" si="5"/>
        <v>-2340.0146690000001</v>
      </c>
      <c r="G58" s="405">
        <f t="shared" si="6"/>
        <v>-78.014669000000097</v>
      </c>
      <c r="H58" s="403">
        <v>-2262</v>
      </c>
      <c r="I58" s="403">
        <v>1408.7087710000001</v>
      </c>
      <c r="J58" s="264" t="s">
        <v>110</v>
      </c>
    </row>
    <row r="59" spans="1:10" ht="22.7" customHeight="1">
      <c r="A59" s="89">
        <v>54</v>
      </c>
      <c r="B59" s="401" t="s">
        <v>153</v>
      </c>
      <c r="C59" s="402">
        <v>611.32730000000004</v>
      </c>
      <c r="D59" s="408">
        <f>22.27023+1.8</f>
        <v>24.070229999999999</v>
      </c>
      <c r="E59" s="404">
        <f t="shared" si="4"/>
        <v>635.39752999999996</v>
      </c>
      <c r="F59" s="403">
        <f t="shared" si="5"/>
        <v>-494.89389999999997</v>
      </c>
      <c r="G59" s="405">
        <f t="shared" si="6"/>
        <v>5.1060999999999099</v>
      </c>
      <c r="H59" s="403">
        <v>-500</v>
      </c>
      <c r="I59" s="403">
        <v>140.50362999999999</v>
      </c>
      <c r="J59" s="264" t="s">
        <v>110</v>
      </c>
    </row>
    <row r="60" spans="1:10" ht="35.1" customHeight="1">
      <c r="A60" s="89">
        <v>55</v>
      </c>
      <c r="B60" s="401" t="s">
        <v>154</v>
      </c>
      <c r="C60" s="402">
        <v>140.44159999999999</v>
      </c>
      <c r="D60" s="408">
        <v>8.9037299999999995</v>
      </c>
      <c r="E60" s="404">
        <f t="shared" si="4"/>
        <v>149.34532999999999</v>
      </c>
      <c r="F60" s="403">
        <f t="shared" si="5"/>
        <v>-25.264900000000001</v>
      </c>
      <c r="G60" s="405">
        <f t="shared" si="6"/>
        <v>-25.264900000000001</v>
      </c>
      <c r="H60" s="403"/>
      <c r="I60" s="403">
        <v>124.08043000000001</v>
      </c>
      <c r="J60" s="264" t="s">
        <v>155</v>
      </c>
    </row>
    <row r="61" spans="1:10" ht="22.7" customHeight="1">
      <c r="A61" s="89">
        <v>56</v>
      </c>
      <c r="B61" s="401" t="s">
        <v>156</v>
      </c>
      <c r="C61" s="402">
        <v>105.95310000000001</v>
      </c>
      <c r="D61" s="408">
        <v>-1.070459</v>
      </c>
      <c r="E61" s="404">
        <f t="shared" si="4"/>
        <v>104.88264100000001</v>
      </c>
      <c r="F61" s="403">
        <f t="shared" si="5"/>
        <v>6.5999999999999801</v>
      </c>
      <c r="G61" s="405">
        <f t="shared" si="6"/>
        <v>6.5999999999999801</v>
      </c>
      <c r="H61" s="403"/>
      <c r="I61" s="403">
        <v>111.482641</v>
      </c>
      <c r="J61" s="264"/>
    </row>
    <row r="62" spans="1:10" ht="22.7" customHeight="1">
      <c r="A62" s="89">
        <v>57</v>
      </c>
      <c r="B62" s="401" t="s">
        <v>157</v>
      </c>
      <c r="C62" s="402">
        <v>32.345799999999997</v>
      </c>
      <c r="D62" s="408">
        <v>2.2949999999999999</v>
      </c>
      <c r="E62" s="404">
        <f t="shared" si="4"/>
        <v>34.640799999999999</v>
      </c>
      <c r="F62" s="403">
        <f t="shared" si="5"/>
        <v>5.0999999999999996</v>
      </c>
      <c r="G62" s="405">
        <f t="shared" si="6"/>
        <v>5.0999999999999996</v>
      </c>
      <c r="H62" s="403"/>
      <c r="I62" s="403">
        <v>39.7408</v>
      </c>
      <c r="J62" s="264"/>
    </row>
    <row r="63" spans="1:10" ht="33.950000000000003" customHeight="1">
      <c r="A63" s="89">
        <v>58</v>
      </c>
      <c r="B63" s="401" t="s">
        <v>158</v>
      </c>
      <c r="C63" s="402">
        <v>104</v>
      </c>
      <c r="D63" s="408"/>
      <c r="E63" s="404">
        <f t="shared" si="4"/>
        <v>104</v>
      </c>
      <c r="F63" s="403">
        <f t="shared" si="5"/>
        <v>-41.293199999999999</v>
      </c>
      <c r="G63" s="405">
        <f t="shared" si="6"/>
        <v>-41.293199999999999</v>
      </c>
      <c r="H63" s="403"/>
      <c r="I63" s="403">
        <v>62.706800000000001</v>
      </c>
      <c r="J63" s="264" t="s">
        <v>159</v>
      </c>
    </row>
    <row r="64" spans="1:10" ht="44.1" customHeight="1">
      <c r="A64" s="89">
        <v>59</v>
      </c>
      <c r="B64" s="401" t="s">
        <v>160</v>
      </c>
      <c r="C64" s="402">
        <v>1570</v>
      </c>
      <c r="D64" s="408"/>
      <c r="E64" s="404">
        <f t="shared" si="4"/>
        <v>1570</v>
      </c>
      <c r="F64" s="403">
        <f t="shared" si="5"/>
        <v>-1500.364</v>
      </c>
      <c r="G64" s="405">
        <f t="shared" si="6"/>
        <v>-1200.364</v>
      </c>
      <c r="H64" s="403">
        <v>-300</v>
      </c>
      <c r="I64" s="403">
        <v>69.635999999999996</v>
      </c>
      <c r="J64" s="264" t="s">
        <v>161</v>
      </c>
    </row>
    <row r="65" spans="1:10" s="380" customFormat="1" ht="22.7" customHeight="1">
      <c r="A65" s="89">
        <v>60</v>
      </c>
      <c r="B65" s="401" t="s">
        <v>162</v>
      </c>
      <c r="C65" s="402">
        <v>12194.5</v>
      </c>
      <c r="D65" s="408"/>
      <c r="E65" s="404">
        <f t="shared" ref="E65:E77" si="7">C65+D65</f>
        <v>12194.5</v>
      </c>
      <c r="F65" s="403">
        <f t="shared" si="5"/>
        <v>-3174.56</v>
      </c>
      <c r="G65" s="405">
        <f t="shared" si="6"/>
        <v>9.0000000000004494</v>
      </c>
      <c r="H65" s="403">
        <v>-3183.56</v>
      </c>
      <c r="I65" s="414">
        <v>9019.94</v>
      </c>
      <c r="J65" s="264" t="s">
        <v>110</v>
      </c>
    </row>
    <row r="66" spans="1:10" ht="22.7" customHeight="1">
      <c r="A66" s="89">
        <v>61</v>
      </c>
      <c r="B66" s="401" t="s">
        <v>163</v>
      </c>
      <c r="C66" s="402">
        <v>15</v>
      </c>
      <c r="D66" s="408"/>
      <c r="E66" s="404">
        <f t="shared" si="7"/>
        <v>15</v>
      </c>
      <c r="F66" s="403">
        <f t="shared" si="5"/>
        <v>96.8</v>
      </c>
      <c r="G66" s="405">
        <f t="shared" si="6"/>
        <v>96.8</v>
      </c>
      <c r="H66" s="403"/>
      <c r="I66" s="403">
        <v>111.8</v>
      </c>
      <c r="J66" s="264"/>
    </row>
    <row r="67" spans="1:10" ht="22.7" customHeight="1">
      <c r="A67" s="89">
        <v>62</v>
      </c>
      <c r="B67" s="407" t="s">
        <v>164</v>
      </c>
      <c r="C67" s="402">
        <v>14.4353</v>
      </c>
      <c r="D67" s="408">
        <v>0.33539999999999998</v>
      </c>
      <c r="E67" s="404">
        <f t="shared" si="7"/>
        <v>14.7707</v>
      </c>
      <c r="F67" s="403">
        <f t="shared" si="5"/>
        <v>144.80000000000001</v>
      </c>
      <c r="G67" s="405">
        <f t="shared" si="6"/>
        <v>144.80000000000001</v>
      </c>
      <c r="H67" s="403"/>
      <c r="I67" s="403">
        <v>159.57069999999999</v>
      </c>
      <c r="J67" s="264"/>
    </row>
    <row r="68" spans="1:10" ht="22.7" customHeight="1">
      <c r="A68" s="89">
        <v>63</v>
      </c>
      <c r="B68" s="401" t="s">
        <v>165</v>
      </c>
      <c r="C68" s="402">
        <v>210.7141</v>
      </c>
      <c r="D68" s="408">
        <f>16.8724+23.4059</f>
        <v>40.278300000000002</v>
      </c>
      <c r="E68" s="404">
        <f t="shared" si="7"/>
        <v>250.9924</v>
      </c>
      <c r="F68" s="403">
        <f t="shared" si="5"/>
        <v>-79.000100000000003</v>
      </c>
      <c r="G68" s="405">
        <f t="shared" si="6"/>
        <v>20.9999</v>
      </c>
      <c r="H68" s="403">
        <v>-100</v>
      </c>
      <c r="I68" s="403">
        <v>171.9923</v>
      </c>
      <c r="J68" s="264" t="s">
        <v>110</v>
      </c>
    </row>
    <row r="69" spans="1:10" ht="22.7" customHeight="1">
      <c r="A69" s="89">
        <v>64</v>
      </c>
      <c r="B69" s="407" t="s">
        <v>166</v>
      </c>
      <c r="C69" s="402">
        <v>182.0506</v>
      </c>
      <c r="D69" s="403">
        <v>23.781414000000002</v>
      </c>
      <c r="E69" s="404">
        <f t="shared" si="7"/>
        <v>205.83201399999999</v>
      </c>
      <c r="F69" s="403">
        <f t="shared" si="5"/>
        <v>55.2971</v>
      </c>
      <c r="G69" s="405">
        <f t="shared" si="6"/>
        <v>55.2971</v>
      </c>
      <c r="H69" s="403"/>
      <c r="I69" s="403">
        <v>261.12911400000002</v>
      </c>
      <c r="J69" s="264"/>
    </row>
    <row r="70" spans="1:10" ht="22.7" customHeight="1">
      <c r="A70" s="89">
        <v>65</v>
      </c>
      <c r="B70" s="401" t="s">
        <v>167</v>
      </c>
      <c r="C70" s="402">
        <v>52.173999999999999</v>
      </c>
      <c r="D70" s="408">
        <v>4.012283</v>
      </c>
      <c r="E70" s="404">
        <f t="shared" si="7"/>
        <v>56.186283000000003</v>
      </c>
      <c r="F70" s="403">
        <f t="shared" si="5"/>
        <v>0</v>
      </c>
      <c r="G70" s="405">
        <f t="shared" ref="G70:G106" si="8">F70-H70</f>
        <v>0</v>
      </c>
      <c r="H70" s="403"/>
      <c r="I70" s="403">
        <v>56.186283000000003</v>
      </c>
      <c r="J70" s="264"/>
    </row>
    <row r="71" spans="1:10" ht="22.7" customHeight="1">
      <c r="A71" s="89">
        <v>66</v>
      </c>
      <c r="B71" s="401" t="s">
        <v>168</v>
      </c>
      <c r="C71" s="402">
        <v>16</v>
      </c>
      <c r="D71" s="408"/>
      <c r="E71" s="404">
        <f t="shared" si="7"/>
        <v>16</v>
      </c>
      <c r="F71" s="403">
        <f t="shared" ref="F71:F106" si="9">I71-E71</f>
        <v>3</v>
      </c>
      <c r="G71" s="405">
        <f t="shared" si="8"/>
        <v>3</v>
      </c>
      <c r="H71" s="403"/>
      <c r="I71" s="403">
        <v>19</v>
      </c>
      <c r="J71" s="264"/>
    </row>
    <row r="72" spans="1:10" ht="22.7" customHeight="1">
      <c r="A72" s="89">
        <v>67</v>
      </c>
      <c r="B72" s="401" t="s">
        <v>169</v>
      </c>
      <c r="C72" s="402">
        <v>15</v>
      </c>
      <c r="D72" s="403"/>
      <c r="E72" s="404">
        <f t="shared" si="7"/>
        <v>15</v>
      </c>
      <c r="F72" s="403">
        <f t="shared" si="9"/>
        <v>8</v>
      </c>
      <c r="G72" s="405">
        <f t="shared" si="8"/>
        <v>8</v>
      </c>
      <c r="H72" s="403"/>
      <c r="I72" s="403">
        <v>23</v>
      </c>
      <c r="J72" s="264"/>
    </row>
    <row r="73" spans="1:10" ht="22.7" customHeight="1">
      <c r="A73" s="89">
        <v>68</v>
      </c>
      <c r="B73" s="401" t="s">
        <v>170</v>
      </c>
      <c r="C73" s="402">
        <v>4</v>
      </c>
      <c r="D73" s="408"/>
      <c r="E73" s="404">
        <f t="shared" si="7"/>
        <v>4</v>
      </c>
      <c r="F73" s="403">
        <f t="shared" si="9"/>
        <v>2</v>
      </c>
      <c r="G73" s="405">
        <f t="shared" si="8"/>
        <v>2</v>
      </c>
      <c r="H73" s="403"/>
      <c r="I73" s="403">
        <v>6</v>
      </c>
      <c r="J73" s="264"/>
    </row>
    <row r="74" spans="1:10" ht="46.15" customHeight="1">
      <c r="A74" s="89">
        <v>69</v>
      </c>
      <c r="B74" s="401" t="s">
        <v>171</v>
      </c>
      <c r="C74" s="402">
        <v>25</v>
      </c>
      <c r="D74" s="408"/>
      <c r="E74" s="404">
        <f t="shared" si="7"/>
        <v>25</v>
      </c>
      <c r="F74" s="403">
        <f t="shared" si="9"/>
        <v>-15</v>
      </c>
      <c r="G74" s="405">
        <f t="shared" si="8"/>
        <v>-15</v>
      </c>
      <c r="H74" s="403"/>
      <c r="I74" s="403">
        <v>10</v>
      </c>
      <c r="J74" s="264" t="s">
        <v>172</v>
      </c>
    </row>
    <row r="75" spans="1:10" ht="22.7" customHeight="1">
      <c r="A75" s="89">
        <v>70</v>
      </c>
      <c r="B75" s="407" t="s">
        <v>173</v>
      </c>
      <c r="C75" s="402">
        <v>9830.1767999999993</v>
      </c>
      <c r="D75" s="408">
        <v>-9830.1767999999993</v>
      </c>
      <c r="E75" s="404">
        <f t="shared" si="7"/>
        <v>0</v>
      </c>
      <c r="F75" s="403">
        <f t="shared" si="9"/>
        <v>0</v>
      </c>
      <c r="G75" s="405">
        <f t="shared" si="8"/>
        <v>0</v>
      </c>
      <c r="H75" s="403">
        <f>I75/10000</f>
        <v>0</v>
      </c>
      <c r="I75" s="403"/>
      <c r="J75" s="264"/>
    </row>
    <row r="76" spans="1:10" ht="22.7" customHeight="1">
      <c r="A76" s="89">
        <v>71</v>
      </c>
      <c r="B76" s="401" t="s">
        <v>174</v>
      </c>
      <c r="C76" s="402">
        <v>5300</v>
      </c>
      <c r="D76" s="403">
        <v>-5300</v>
      </c>
      <c r="E76" s="404">
        <f t="shared" si="7"/>
        <v>0</v>
      </c>
      <c r="F76" s="403">
        <f t="shared" si="9"/>
        <v>0</v>
      </c>
      <c r="G76" s="405">
        <f t="shared" si="8"/>
        <v>0</v>
      </c>
      <c r="H76" s="403">
        <f>I76/10000</f>
        <v>0</v>
      </c>
      <c r="I76" s="403"/>
      <c r="J76" s="264"/>
    </row>
    <row r="77" spans="1:10" ht="22.7" customHeight="1">
      <c r="A77" s="89">
        <v>72</v>
      </c>
      <c r="B77" s="407" t="s">
        <v>175</v>
      </c>
      <c r="C77" s="402">
        <v>2000</v>
      </c>
      <c r="D77" s="403"/>
      <c r="E77" s="404">
        <f t="shared" si="7"/>
        <v>2000</v>
      </c>
      <c r="F77" s="403">
        <f t="shared" si="9"/>
        <v>-2000</v>
      </c>
      <c r="G77" s="405">
        <f t="shared" si="8"/>
        <v>-2000</v>
      </c>
      <c r="H77" s="403">
        <f>I77/10000</f>
        <v>0</v>
      </c>
      <c r="I77" s="403"/>
      <c r="J77" s="264"/>
    </row>
    <row r="78" spans="1:10" ht="22.7" customHeight="1">
      <c r="A78" s="89">
        <v>73</v>
      </c>
      <c r="B78" s="420" t="s">
        <v>176</v>
      </c>
      <c r="C78" s="402"/>
      <c r="D78" s="403"/>
      <c r="E78" s="404">
        <f t="shared" ref="E78:E106" si="10">C78+D78</f>
        <v>0</v>
      </c>
      <c r="F78" s="403">
        <f t="shared" si="9"/>
        <v>55.71</v>
      </c>
      <c r="G78" s="405">
        <f t="shared" si="8"/>
        <v>55.71</v>
      </c>
      <c r="H78" s="403"/>
      <c r="I78" s="403">
        <v>55.71</v>
      </c>
      <c r="J78" s="264"/>
    </row>
    <row r="79" spans="1:10" ht="22.7" customHeight="1">
      <c r="A79" s="89">
        <v>74</v>
      </c>
      <c r="B79" s="420" t="s">
        <v>177</v>
      </c>
      <c r="C79" s="402"/>
      <c r="D79" s="403">
        <v>233</v>
      </c>
      <c r="E79" s="404">
        <f t="shared" si="10"/>
        <v>233</v>
      </c>
      <c r="F79" s="403">
        <f t="shared" si="9"/>
        <v>14.74475</v>
      </c>
      <c r="G79" s="405">
        <f t="shared" si="8"/>
        <v>11.829133000000001</v>
      </c>
      <c r="H79" s="403">
        <v>2.9156170000000001</v>
      </c>
      <c r="I79" s="403">
        <v>247.74475000000001</v>
      </c>
      <c r="J79" s="264"/>
    </row>
    <row r="80" spans="1:10" ht="22.7" customHeight="1">
      <c r="A80" s="89">
        <v>75</v>
      </c>
      <c r="B80" s="420" t="s">
        <v>178</v>
      </c>
      <c r="C80" s="402"/>
      <c r="D80" s="403">
        <v>220</v>
      </c>
      <c r="E80" s="404">
        <f t="shared" si="10"/>
        <v>220</v>
      </c>
      <c r="F80" s="403">
        <f t="shared" si="9"/>
        <v>0</v>
      </c>
      <c r="G80" s="405">
        <f t="shared" si="8"/>
        <v>0</v>
      </c>
      <c r="H80" s="403"/>
      <c r="I80" s="403">
        <v>220</v>
      </c>
      <c r="J80" s="264"/>
    </row>
    <row r="81" spans="1:10" ht="22.7" customHeight="1">
      <c r="A81" s="89">
        <v>76</v>
      </c>
      <c r="B81" s="420" t="s">
        <v>179</v>
      </c>
      <c r="C81" s="402"/>
      <c r="D81" s="403">
        <v>60</v>
      </c>
      <c r="E81" s="404">
        <f t="shared" si="10"/>
        <v>60</v>
      </c>
      <c r="F81" s="403">
        <f t="shared" si="9"/>
        <v>60</v>
      </c>
      <c r="G81" s="405">
        <f t="shared" si="8"/>
        <v>60</v>
      </c>
      <c r="H81" s="403"/>
      <c r="I81" s="403">
        <v>120</v>
      </c>
      <c r="J81" s="264"/>
    </row>
    <row r="82" spans="1:10" ht="22.7" customHeight="1">
      <c r="A82" s="89">
        <v>77</v>
      </c>
      <c r="B82" s="420" t="s">
        <v>180</v>
      </c>
      <c r="C82" s="402"/>
      <c r="D82" s="403"/>
      <c r="E82" s="404">
        <f t="shared" si="10"/>
        <v>0</v>
      </c>
      <c r="F82" s="403">
        <f t="shared" si="9"/>
        <v>100</v>
      </c>
      <c r="G82" s="405">
        <f t="shared" si="8"/>
        <v>100</v>
      </c>
      <c r="H82" s="403"/>
      <c r="I82" s="403">
        <v>100</v>
      </c>
      <c r="J82" s="264"/>
    </row>
    <row r="83" spans="1:10" ht="22.7" customHeight="1">
      <c r="A83" s="89">
        <v>78</v>
      </c>
      <c r="B83" s="420" t="s">
        <v>181</v>
      </c>
      <c r="C83" s="402"/>
      <c r="D83" s="403"/>
      <c r="E83" s="404">
        <f t="shared" si="10"/>
        <v>0</v>
      </c>
      <c r="F83" s="403">
        <f t="shared" si="9"/>
        <v>2.97</v>
      </c>
      <c r="G83" s="405">
        <f t="shared" si="8"/>
        <v>0</v>
      </c>
      <c r="H83" s="403">
        <v>2.97</v>
      </c>
      <c r="I83" s="403">
        <v>2.97</v>
      </c>
      <c r="J83" s="264"/>
    </row>
    <row r="84" spans="1:10" ht="22.7" customHeight="1">
      <c r="A84" s="89">
        <v>79</v>
      </c>
      <c r="B84" s="420" t="s">
        <v>182</v>
      </c>
      <c r="C84" s="402"/>
      <c r="D84" s="403"/>
      <c r="E84" s="404">
        <f t="shared" si="10"/>
        <v>0</v>
      </c>
      <c r="F84" s="403">
        <f t="shared" si="9"/>
        <v>150.1</v>
      </c>
      <c r="G84" s="405">
        <f t="shared" si="8"/>
        <v>150.1</v>
      </c>
      <c r="H84" s="403"/>
      <c r="I84" s="403">
        <v>150.1</v>
      </c>
      <c r="J84" s="264"/>
    </row>
    <row r="85" spans="1:10" ht="22.7" customHeight="1">
      <c r="A85" s="89">
        <v>80</v>
      </c>
      <c r="B85" s="420" t="s">
        <v>183</v>
      </c>
      <c r="C85" s="402"/>
      <c r="D85" s="403"/>
      <c r="E85" s="404">
        <f t="shared" si="10"/>
        <v>0</v>
      </c>
      <c r="F85" s="403">
        <f t="shared" si="9"/>
        <v>10</v>
      </c>
      <c r="G85" s="405">
        <f t="shared" si="8"/>
        <v>0</v>
      </c>
      <c r="H85" s="403">
        <v>10</v>
      </c>
      <c r="I85" s="403">
        <v>10</v>
      </c>
      <c r="J85" s="264"/>
    </row>
    <row r="86" spans="1:10" ht="22.7" customHeight="1">
      <c r="A86" s="89">
        <v>81</v>
      </c>
      <c r="B86" s="420" t="s">
        <v>184</v>
      </c>
      <c r="C86" s="402"/>
      <c r="D86" s="403">
        <v>219.15</v>
      </c>
      <c r="E86" s="404">
        <f t="shared" si="10"/>
        <v>219.15</v>
      </c>
      <c r="F86" s="403">
        <f t="shared" si="9"/>
        <v>0</v>
      </c>
      <c r="G86" s="405">
        <f t="shared" si="8"/>
        <v>0</v>
      </c>
      <c r="H86" s="403">
        <v>0</v>
      </c>
      <c r="I86" s="403">
        <v>219.15</v>
      </c>
      <c r="J86" s="264"/>
    </row>
    <row r="87" spans="1:10" ht="22.7" customHeight="1">
      <c r="A87" s="89">
        <v>82</v>
      </c>
      <c r="B87" s="420" t="s">
        <v>185</v>
      </c>
      <c r="C87" s="402"/>
      <c r="D87" s="403"/>
      <c r="E87" s="404">
        <f t="shared" si="10"/>
        <v>0</v>
      </c>
      <c r="F87" s="403">
        <f t="shared" si="9"/>
        <v>2.41</v>
      </c>
      <c r="G87" s="405">
        <f t="shared" si="8"/>
        <v>0</v>
      </c>
      <c r="H87" s="403">
        <v>2.41</v>
      </c>
      <c r="I87" s="403">
        <v>2.41</v>
      </c>
      <c r="J87" s="264"/>
    </row>
    <row r="88" spans="1:10" ht="22.7" customHeight="1">
      <c r="A88" s="89">
        <v>83</v>
      </c>
      <c r="B88" s="420" t="s">
        <v>186</v>
      </c>
      <c r="C88" s="402"/>
      <c r="D88" s="403"/>
      <c r="E88" s="404">
        <f t="shared" si="10"/>
        <v>0</v>
      </c>
      <c r="F88" s="403">
        <f t="shared" si="9"/>
        <v>1.5</v>
      </c>
      <c r="G88" s="405">
        <f t="shared" si="8"/>
        <v>0</v>
      </c>
      <c r="H88" s="403">
        <v>1.5</v>
      </c>
      <c r="I88" s="403">
        <v>1.5</v>
      </c>
      <c r="J88" s="264"/>
    </row>
    <row r="89" spans="1:10" ht="22.7" customHeight="1">
      <c r="A89" s="89">
        <v>84</v>
      </c>
      <c r="B89" s="420" t="s">
        <v>187</v>
      </c>
      <c r="C89" s="402"/>
      <c r="D89" s="403"/>
      <c r="E89" s="404">
        <f t="shared" si="10"/>
        <v>0</v>
      </c>
      <c r="F89" s="403">
        <f t="shared" si="9"/>
        <v>1</v>
      </c>
      <c r="G89" s="405">
        <f t="shared" si="8"/>
        <v>0</v>
      </c>
      <c r="H89" s="403">
        <v>1</v>
      </c>
      <c r="I89" s="403">
        <v>1</v>
      </c>
      <c r="J89" s="264"/>
    </row>
    <row r="90" spans="1:10" ht="22.7" customHeight="1">
      <c r="A90" s="89">
        <v>85</v>
      </c>
      <c r="B90" s="420" t="s">
        <v>188</v>
      </c>
      <c r="C90" s="402"/>
      <c r="D90" s="403"/>
      <c r="E90" s="404">
        <f t="shared" si="10"/>
        <v>0</v>
      </c>
      <c r="F90" s="403">
        <f t="shared" si="9"/>
        <v>7.21</v>
      </c>
      <c r="G90" s="405">
        <f t="shared" si="8"/>
        <v>0</v>
      </c>
      <c r="H90" s="403">
        <v>7.21</v>
      </c>
      <c r="I90" s="403">
        <v>7.21</v>
      </c>
      <c r="J90" s="264"/>
    </row>
    <row r="91" spans="1:10" ht="22.7" customHeight="1">
      <c r="A91" s="89">
        <v>86</v>
      </c>
      <c r="B91" s="420" t="s">
        <v>189</v>
      </c>
      <c r="C91" s="402"/>
      <c r="D91" s="403">
        <v>4010</v>
      </c>
      <c r="E91" s="404">
        <f t="shared" si="10"/>
        <v>4010</v>
      </c>
      <c r="F91" s="403">
        <f t="shared" si="9"/>
        <v>7783.9439510000002</v>
      </c>
      <c r="G91" s="405">
        <f t="shared" si="8"/>
        <v>910.99999999999898</v>
      </c>
      <c r="H91" s="405">
        <f>7783.943951-911</f>
        <v>6872.9439510000002</v>
      </c>
      <c r="I91" s="433">
        <v>11793.943950999999</v>
      </c>
      <c r="J91" s="264"/>
    </row>
    <row r="92" spans="1:10" ht="22.7" customHeight="1">
      <c r="A92" s="89">
        <v>87</v>
      </c>
      <c r="B92" s="420" t="s">
        <v>190</v>
      </c>
      <c r="C92" s="402"/>
      <c r="D92" s="403"/>
      <c r="E92" s="404">
        <f t="shared" si="10"/>
        <v>0</v>
      </c>
      <c r="F92" s="403">
        <f t="shared" si="9"/>
        <v>146.91</v>
      </c>
      <c r="G92" s="405">
        <f t="shared" si="8"/>
        <v>0</v>
      </c>
      <c r="H92" s="403">
        <v>146.91</v>
      </c>
      <c r="I92" s="403">
        <v>146.91</v>
      </c>
      <c r="J92" s="264"/>
    </row>
    <row r="93" spans="1:10" ht="22.7" customHeight="1">
      <c r="A93" s="89">
        <v>88</v>
      </c>
      <c r="B93" s="420" t="s">
        <v>191</v>
      </c>
      <c r="C93" s="402"/>
      <c r="D93" s="403"/>
      <c r="E93" s="404">
        <f t="shared" si="10"/>
        <v>0</v>
      </c>
      <c r="F93" s="403">
        <f t="shared" si="9"/>
        <v>4.8600000000000003</v>
      </c>
      <c r="G93" s="405">
        <f t="shared" si="8"/>
        <v>0</v>
      </c>
      <c r="H93" s="403">
        <v>4.8600000000000003</v>
      </c>
      <c r="I93" s="403">
        <v>4.8600000000000003</v>
      </c>
      <c r="J93" s="264"/>
    </row>
    <row r="94" spans="1:10" ht="22.7" customHeight="1">
      <c r="A94" s="89">
        <v>89</v>
      </c>
      <c r="B94" s="420" t="s">
        <v>192</v>
      </c>
      <c r="C94" s="402"/>
      <c r="D94" s="403"/>
      <c r="E94" s="404">
        <f t="shared" si="10"/>
        <v>0</v>
      </c>
      <c r="F94" s="403">
        <f t="shared" si="9"/>
        <v>3.0575570000000001</v>
      </c>
      <c r="G94" s="405">
        <f t="shared" si="8"/>
        <v>3.0575570000000001</v>
      </c>
      <c r="H94" s="403"/>
      <c r="I94" s="403">
        <v>3.0575570000000001</v>
      </c>
      <c r="J94" s="264"/>
    </row>
    <row r="95" spans="1:10" ht="22.7" customHeight="1">
      <c r="A95" s="89">
        <v>90</v>
      </c>
      <c r="B95" s="420" t="s">
        <v>193</v>
      </c>
      <c r="C95" s="402"/>
      <c r="D95" s="403"/>
      <c r="E95" s="404">
        <f t="shared" si="10"/>
        <v>0</v>
      </c>
      <c r="F95" s="403">
        <f t="shared" si="9"/>
        <v>2.5539999999999998</v>
      </c>
      <c r="G95" s="405">
        <f t="shared" si="8"/>
        <v>0</v>
      </c>
      <c r="H95" s="403">
        <v>2.5539999999999998</v>
      </c>
      <c r="I95" s="403">
        <v>2.5539999999999998</v>
      </c>
      <c r="J95" s="264"/>
    </row>
    <row r="96" spans="1:10" ht="22.7" customHeight="1">
      <c r="A96" s="89">
        <v>91</v>
      </c>
      <c r="B96" s="420" t="s">
        <v>194</v>
      </c>
      <c r="C96" s="402"/>
      <c r="D96" s="403"/>
      <c r="E96" s="404">
        <f t="shared" si="10"/>
        <v>0</v>
      </c>
      <c r="F96" s="403">
        <f t="shared" si="9"/>
        <v>10</v>
      </c>
      <c r="G96" s="405">
        <f t="shared" si="8"/>
        <v>0</v>
      </c>
      <c r="H96" s="403">
        <v>10</v>
      </c>
      <c r="I96" s="403">
        <v>10</v>
      </c>
      <c r="J96" s="264"/>
    </row>
    <row r="97" spans="1:256" ht="22.7" customHeight="1">
      <c r="A97" s="89">
        <v>92</v>
      </c>
      <c r="B97" s="420" t="s">
        <v>195</v>
      </c>
      <c r="C97" s="402"/>
      <c r="D97" s="403"/>
      <c r="E97" s="404">
        <f t="shared" si="10"/>
        <v>0</v>
      </c>
      <c r="F97" s="403">
        <f t="shared" si="9"/>
        <v>2</v>
      </c>
      <c r="G97" s="405">
        <f t="shared" si="8"/>
        <v>0</v>
      </c>
      <c r="H97" s="403">
        <v>2</v>
      </c>
      <c r="I97" s="403">
        <v>2</v>
      </c>
      <c r="J97" s="264"/>
    </row>
    <row r="98" spans="1:256" ht="22.7" customHeight="1">
      <c r="A98" s="89">
        <v>93</v>
      </c>
      <c r="B98" s="420" t="s">
        <v>196</v>
      </c>
      <c r="C98" s="402"/>
      <c r="D98" s="403"/>
      <c r="E98" s="404">
        <f t="shared" si="10"/>
        <v>0</v>
      </c>
      <c r="F98" s="403">
        <f t="shared" si="9"/>
        <v>67.430000000000007</v>
      </c>
      <c r="G98" s="405">
        <f t="shared" si="8"/>
        <v>0</v>
      </c>
      <c r="H98" s="403">
        <v>67.430000000000007</v>
      </c>
      <c r="I98" s="403">
        <v>67.430000000000007</v>
      </c>
      <c r="J98" s="264"/>
    </row>
    <row r="99" spans="1:256" ht="22.7" customHeight="1">
      <c r="A99" s="89">
        <v>94</v>
      </c>
      <c r="B99" s="420" t="s">
        <v>197</v>
      </c>
      <c r="C99" s="402"/>
      <c r="D99" s="403">
        <v>31</v>
      </c>
      <c r="E99" s="404">
        <f t="shared" si="10"/>
        <v>31</v>
      </c>
      <c r="F99" s="403">
        <f t="shared" si="9"/>
        <v>0</v>
      </c>
      <c r="G99" s="405">
        <f t="shared" si="8"/>
        <v>0</v>
      </c>
      <c r="H99" s="403"/>
      <c r="I99" s="403">
        <v>31</v>
      </c>
      <c r="J99" s="264"/>
    </row>
    <row r="100" spans="1:256" ht="22.7" customHeight="1">
      <c r="A100" s="89">
        <v>95</v>
      </c>
      <c r="B100" s="420" t="s">
        <v>198</v>
      </c>
      <c r="C100" s="402"/>
      <c r="D100" s="403">
        <v>3000</v>
      </c>
      <c r="E100" s="404">
        <f t="shared" si="10"/>
        <v>3000</v>
      </c>
      <c r="F100" s="403">
        <f t="shared" si="9"/>
        <v>5023.6374999999998</v>
      </c>
      <c r="G100" s="405">
        <f t="shared" si="8"/>
        <v>5023.6374999999998</v>
      </c>
      <c r="H100" s="403"/>
      <c r="I100" s="403">
        <v>8023.6374999999998</v>
      </c>
      <c r="J100" s="264"/>
    </row>
    <row r="101" spans="1:256" ht="28.15" customHeight="1">
      <c r="A101" s="89">
        <v>96</v>
      </c>
      <c r="B101" s="420" t="s">
        <v>199</v>
      </c>
      <c r="C101" s="402"/>
      <c r="D101" s="403"/>
      <c r="E101" s="404">
        <f t="shared" si="10"/>
        <v>0</v>
      </c>
      <c r="F101" s="403">
        <f t="shared" si="9"/>
        <v>1822.698918</v>
      </c>
      <c r="G101" s="405">
        <f t="shared" si="8"/>
        <v>1822.698918</v>
      </c>
      <c r="H101" s="403"/>
      <c r="I101" s="403">
        <v>1822.698918</v>
      </c>
      <c r="J101" s="264"/>
    </row>
    <row r="102" spans="1:256" ht="22.7" customHeight="1">
      <c r="A102" s="89">
        <v>97</v>
      </c>
      <c r="B102" s="420" t="s">
        <v>200</v>
      </c>
      <c r="C102" s="402"/>
      <c r="D102" s="403"/>
      <c r="E102" s="404">
        <f t="shared" si="10"/>
        <v>0</v>
      </c>
      <c r="F102" s="403">
        <f t="shared" si="9"/>
        <v>7000.4139999999998</v>
      </c>
      <c r="G102" s="405">
        <f t="shared" si="8"/>
        <v>0</v>
      </c>
      <c r="H102" s="403">
        <f>I102-E102</f>
        <v>7000.4139999999998</v>
      </c>
      <c r="I102" s="403">
        <v>7000.4139999999998</v>
      </c>
      <c r="J102" s="264"/>
    </row>
    <row r="103" spans="1:256" ht="22.7" customHeight="1">
      <c r="A103" s="89">
        <v>98</v>
      </c>
      <c r="B103" s="420" t="s">
        <v>201</v>
      </c>
      <c r="C103" s="402"/>
      <c r="D103" s="403">
        <v>715.44354999999996</v>
      </c>
      <c r="E103" s="404">
        <f t="shared" si="10"/>
        <v>715.44354999999996</v>
      </c>
      <c r="F103" s="403">
        <f t="shared" si="9"/>
        <v>0</v>
      </c>
      <c r="G103" s="405">
        <f t="shared" si="8"/>
        <v>0</v>
      </c>
      <c r="H103" s="403"/>
      <c r="I103" s="403">
        <v>715.44354999999996</v>
      </c>
      <c r="J103" s="264"/>
    </row>
    <row r="104" spans="1:256" ht="22.7" customHeight="1">
      <c r="A104" s="89">
        <v>99</v>
      </c>
      <c r="B104" s="420" t="s">
        <v>202</v>
      </c>
      <c r="C104" s="402"/>
      <c r="D104" s="403"/>
      <c r="E104" s="404">
        <f t="shared" si="10"/>
        <v>0</v>
      </c>
      <c r="F104" s="403">
        <f t="shared" si="9"/>
        <v>145</v>
      </c>
      <c r="G104" s="405">
        <f t="shared" si="8"/>
        <v>0</v>
      </c>
      <c r="H104" s="403">
        <v>145</v>
      </c>
      <c r="I104" s="403">
        <v>145</v>
      </c>
      <c r="J104" s="264"/>
    </row>
    <row r="105" spans="1:256" ht="22.7" customHeight="1">
      <c r="A105" s="89">
        <v>100</v>
      </c>
      <c r="B105" s="420" t="s">
        <v>203</v>
      </c>
      <c r="C105" s="402"/>
      <c r="D105" s="403"/>
      <c r="E105" s="404">
        <f t="shared" si="10"/>
        <v>0</v>
      </c>
      <c r="F105" s="403">
        <f t="shared" si="9"/>
        <v>1848.81</v>
      </c>
      <c r="G105" s="405">
        <f t="shared" si="8"/>
        <v>0</v>
      </c>
      <c r="H105" s="403">
        <v>1848.81</v>
      </c>
      <c r="I105" s="403">
        <v>1848.81</v>
      </c>
      <c r="J105" s="264"/>
    </row>
    <row r="106" spans="1:256" ht="22.7" customHeight="1">
      <c r="A106" s="89">
        <v>101</v>
      </c>
      <c r="B106" s="420" t="s">
        <v>204</v>
      </c>
      <c r="C106" s="402"/>
      <c r="D106" s="403"/>
      <c r="E106" s="404">
        <f t="shared" si="10"/>
        <v>0</v>
      </c>
      <c r="F106" s="403">
        <f t="shared" si="9"/>
        <v>1426</v>
      </c>
      <c r="G106" s="405">
        <f t="shared" si="8"/>
        <v>0</v>
      </c>
      <c r="H106" s="403">
        <v>1426</v>
      </c>
      <c r="I106" s="403">
        <v>1426</v>
      </c>
      <c r="J106" s="264"/>
    </row>
    <row r="107" spans="1:256" ht="22.7" customHeight="1">
      <c r="A107" s="428"/>
      <c r="B107" s="429"/>
      <c r="C107" s="430"/>
      <c r="D107" s="431"/>
      <c r="E107" s="432"/>
      <c r="F107" s="431"/>
      <c r="G107" s="431"/>
      <c r="H107" s="431"/>
      <c r="I107" s="431"/>
      <c r="J107" s="434"/>
    </row>
    <row r="108" spans="1:256" ht="35.1" customHeight="1">
      <c r="A108" s="483" t="s">
        <v>205</v>
      </c>
      <c r="B108" s="483"/>
      <c r="C108" s="483"/>
      <c r="D108" s="483"/>
      <c r="E108" s="484"/>
      <c r="F108" s="483"/>
      <c r="G108" s="483"/>
      <c r="H108" s="483"/>
      <c r="I108" s="483"/>
      <c r="J108" s="485"/>
    </row>
    <row r="109" spans="1:256" s="383" customFormat="1" ht="24" customHeight="1">
      <c r="A109" s="384"/>
      <c r="B109" s="384"/>
      <c r="C109" s="384"/>
      <c r="D109" s="384"/>
      <c r="E109" s="421"/>
      <c r="F109" s="384"/>
      <c r="G109" s="384"/>
      <c r="H109" s="384"/>
      <c r="I109" s="384"/>
      <c r="J109" s="386"/>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c r="EX109" s="384"/>
      <c r="EY109" s="384"/>
      <c r="EZ109" s="384"/>
      <c r="FA109" s="384"/>
      <c r="FB109" s="384"/>
      <c r="FC109" s="384"/>
      <c r="FD109" s="384"/>
      <c r="FE109" s="384"/>
      <c r="FF109" s="384"/>
      <c r="FG109" s="384"/>
      <c r="FH109" s="384"/>
      <c r="FI109" s="384"/>
      <c r="FJ109" s="384"/>
      <c r="FK109" s="384"/>
      <c r="FL109" s="384"/>
      <c r="FM109" s="384"/>
      <c r="FN109" s="384"/>
      <c r="FO109" s="384"/>
      <c r="FP109" s="384"/>
      <c r="FQ109" s="384"/>
      <c r="FR109" s="384"/>
      <c r="FS109" s="384"/>
      <c r="FT109" s="384"/>
      <c r="FU109" s="384"/>
      <c r="FV109" s="384"/>
      <c r="FW109" s="384"/>
      <c r="FX109" s="384"/>
      <c r="FY109" s="384"/>
      <c r="FZ109" s="384"/>
      <c r="GA109" s="384"/>
      <c r="GB109" s="384"/>
      <c r="GC109" s="384"/>
      <c r="GD109" s="384"/>
      <c r="GE109" s="384"/>
      <c r="GF109" s="384"/>
      <c r="GG109" s="384"/>
      <c r="GH109" s="384"/>
      <c r="GI109" s="384"/>
      <c r="GJ109" s="384"/>
      <c r="GK109" s="384"/>
      <c r="GL109" s="384"/>
      <c r="GM109" s="384"/>
      <c r="GN109" s="384"/>
      <c r="GO109" s="384"/>
      <c r="GP109" s="384"/>
      <c r="GQ109" s="384"/>
      <c r="GR109" s="384"/>
      <c r="GS109" s="384"/>
      <c r="GT109" s="384"/>
      <c r="GU109" s="384"/>
      <c r="GV109" s="384"/>
      <c r="GW109" s="384"/>
      <c r="GX109" s="384"/>
      <c r="GY109" s="384"/>
      <c r="GZ109" s="384"/>
      <c r="HA109" s="384"/>
      <c r="HB109" s="384"/>
      <c r="HC109" s="384"/>
      <c r="HD109" s="384"/>
      <c r="HE109" s="384"/>
      <c r="HF109" s="384"/>
      <c r="HG109" s="384"/>
      <c r="HH109" s="384"/>
      <c r="HI109" s="384"/>
      <c r="HJ109" s="384"/>
      <c r="HK109" s="384"/>
      <c r="HL109" s="384"/>
      <c r="HM109" s="384"/>
      <c r="HN109" s="384"/>
      <c r="HO109" s="384"/>
      <c r="HP109" s="384"/>
      <c r="HQ109" s="384"/>
      <c r="HR109" s="384"/>
      <c r="HS109" s="384"/>
      <c r="HT109" s="384"/>
      <c r="HU109" s="384"/>
      <c r="HV109" s="384"/>
      <c r="HW109" s="384"/>
      <c r="HX109" s="384"/>
      <c r="HY109" s="384"/>
      <c r="HZ109" s="384"/>
      <c r="IA109" s="384"/>
      <c r="IB109" s="384"/>
      <c r="IC109" s="384"/>
      <c r="ID109" s="384"/>
      <c r="IE109" s="384"/>
      <c r="IF109" s="384"/>
      <c r="IG109" s="384"/>
      <c r="IH109" s="384"/>
      <c r="II109" s="384"/>
      <c r="IJ109" s="384"/>
      <c r="IK109" s="384"/>
      <c r="IL109" s="384"/>
      <c r="IM109" s="384"/>
      <c r="IN109" s="384"/>
      <c r="IO109" s="384"/>
      <c r="IP109" s="384"/>
      <c r="IQ109" s="384"/>
      <c r="IR109" s="384"/>
      <c r="IS109" s="384"/>
      <c r="IT109" s="384"/>
      <c r="IU109" s="384"/>
      <c r="IV109" s="384"/>
    </row>
    <row r="110" spans="1:256" s="383" customFormat="1" ht="24" customHeight="1">
      <c r="A110" s="384"/>
      <c r="B110" s="384"/>
      <c r="C110" s="384"/>
      <c r="D110" s="384"/>
      <c r="E110" s="421"/>
      <c r="F110" s="384"/>
      <c r="G110" s="384"/>
      <c r="H110" s="384"/>
      <c r="I110" s="384"/>
      <c r="J110" s="386"/>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c r="EX110" s="384"/>
      <c r="EY110" s="384"/>
      <c r="EZ110" s="384"/>
      <c r="FA110" s="384"/>
      <c r="FB110" s="384"/>
      <c r="FC110" s="384"/>
      <c r="FD110" s="384"/>
      <c r="FE110" s="384"/>
      <c r="FF110" s="384"/>
      <c r="FG110" s="384"/>
      <c r="FH110" s="384"/>
      <c r="FI110" s="384"/>
      <c r="FJ110" s="384"/>
      <c r="FK110" s="384"/>
      <c r="FL110" s="384"/>
      <c r="FM110" s="384"/>
      <c r="FN110" s="384"/>
      <c r="FO110" s="384"/>
      <c r="FP110" s="384"/>
      <c r="FQ110" s="384"/>
      <c r="FR110" s="384"/>
      <c r="FS110" s="384"/>
      <c r="FT110" s="384"/>
      <c r="FU110" s="384"/>
      <c r="FV110" s="384"/>
      <c r="FW110" s="384"/>
      <c r="FX110" s="384"/>
      <c r="FY110" s="384"/>
      <c r="FZ110" s="384"/>
      <c r="GA110" s="384"/>
      <c r="GB110" s="384"/>
      <c r="GC110" s="384"/>
      <c r="GD110" s="384"/>
      <c r="GE110" s="384"/>
      <c r="GF110" s="384"/>
      <c r="GG110" s="384"/>
      <c r="GH110" s="384"/>
      <c r="GI110" s="384"/>
      <c r="GJ110" s="384"/>
      <c r="GK110" s="384"/>
      <c r="GL110" s="384"/>
      <c r="GM110" s="384"/>
      <c r="GN110" s="384"/>
      <c r="GO110" s="384"/>
      <c r="GP110" s="384"/>
      <c r="GQ110" s="384"/>
      <c r="GR110" s="384"/>
      <c r="GS110" s="384"/>
      <c r="GT110" s="384"/>
      <c r="GU110" s="384"/>
      <c r="GV110" s="384"/>
      <c r="GW110" s="384"/>
      <c r="GX110" s="384"/>
      <c r="GY110" s="384"/>
      <c r="GZ110" s="384"/>
      <c r="HA110" s="384"/>
      <c r="HB110" s="384"/>
      <c r="HC110" s="384"/>
      <c r="HD110" s="384"/>
      <c r="HE110" s="384"/>
      <c r="HF110" s="384"/>
      <c r="HG110" s="384"/>
      <c r="HH110" s="384"/>
      <c r="HI110" s="384"/>
      <c r="HJ110" s="384"/>
      <c r="HK110" s="384"/>
      <c r="HL110" s="384"/>
      <c r="HM110" s="384"/>
      <c r="HN110" s="384"/>
      <c r="HO110" s="384"/>
      <c r="HP110" s="384"/>
      <c r="HQ110" s="384"/>
      <c r="HR110" s="384"/>
      <c r="HS110" s="384"/>
      <c r="HT110" s="384"/>
      <c r="HU110" s="384"/>
      <c r="HV110" s="384"/>
      <c r="HW110" s="384"/>
      <c r="HX110" s="384"/>
      <c r="HY110" s="384"/>
      <c r="HZ110" s="384"/>
      <c r="IA110" s="384"/>
      <c r="IB110" s="384"/>
      <c r="IC110" s="384"/>
      <c r="ID110" s="384"/>
      <c r="IE110" s="384"/>
      <c r="IF110" s="384"/>
      <c r="IG110" s="384"/>
      <c r="IH110" s="384"/>
      <c r="II110" s="384"/>
      <c r="IJ110" s="384"/>
      <c r="IK110" s="384"/>
      <c r="IL110" s="384"/>
      <c r="IM110" s="384"/>
      <c r="IN110" s="384"/>
      <c r="IO110" s="384"/>
      <c r="IP110" s="384"/>
      <c r="IQ110" s="384"/>
      <c r="IR110" s="384"/>
      <c r="IS110" s="384"/>
      <c r="IT110" s="384"/>
      <c r="IU110" s="384"/>
      <c r="IV110" s="384"/>
    </row>
    <row r="111" spans="1:256" s="383" customFormat="1" ht="24" customHeight="1">
      <c r="A111" s="384"/>
      <c r="B111" s="384"/>
      <c r="C111" s="384"/>
      <c r="D111" s="384"/>
      <c r="E111" s="421"/>
      <c r="F111" s="384"/>
      <c r="G111" s="384"/>
      <c r="H111" s="384"/>
      <c r="I111" s="384"/>
      <c r="J111" s="386"/>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c r="EX111" s="384"/>
      <c r="EY111" s="384"/>
      <c r="EZ111" s="384"/>
      <c r="FA111" s="384"/>
      <c r="FB111" s="384"/>
      <c r="FC111" s="384"/>
      <c r="FD111" s="384"/>
      <c r="FE111" s="384"/>
      <c r="FF111" s="384"/>
      <c r="FG111" s="384"/>
      <c r="FH111" s="384"/>
      <c r="FI111" s="384"/>
      <c r="FJ111" s="384"/>
      <c r="FK111" s="384"/>
      <c r="FL111" s="384"/>
      <c r="FM111" s="384"/>
      <c r="FN111" s="384"/>
      <c r="FO111" s="384"/>
      <c r="FP111" s="384"/>
      <c r="FQ111" s="384"/>
      <c r="FR111" s="384"/>
      <c r="FS111" s="384"/>
      <c r="FT111" s="384"/>
      <c r="FU111" s="384"/>
      <c r="FV111" s="384"/>
      <c r="FW111" s="384"/>
      <c r="FX111" s="384"/>
      <c r="FY111" s="384"/>
      <c r="FZ111" s="384"/>
      <c r="GA111" s="384"/>
      <c r="GB111" s="384"/>
      <c r="GC111" s="384"/>
      <c r="GD111" s="384"/>
      <c r="GE111" s="384"/>
      <c r="GF111" s="384"/>
      <c r="GG111" s="384"/>
      <c r="GH111" s="384"/>
      <c r="GI111" s="384"/>
      <c r="GJ111" s="384"/>
      <c r="GK111" s="384"/>
      <c r="GL111" s="384"/>
      <c r="GM111" s="384"/>
      <c r="GN111" s="384"/>
      <c r="GO111" s="384"/>
      <c r="GP111" s="384"/>
      <c r="GQ111" s="384"/>
      <c r="GR111" s="384"/>
      <c r="GS111" s="384"/>
      <c r="GT111" s="384"/>
      <c r="GU111" s="384"/>
      <c r="GV111" s="384"/>
      <c r="GW111" s="384"/>
      <c r="GX111" s="384"/>
      <c r="GY111" s="384"/>
      <c r="GZ111" s="384"/>
      <c r="HA111" s="384"/>
      <c r="HB111" s="384"/>
      <c r="HC111" s="384"/>
      <c r="HD111" s="384"/>
      <c r="HE111" s="384"/>
      <c r="HF111" s="384"/>
      <c r="HG111" s="384"/>
      <c r="HH111" s="384"/>
      <c r="HI111" s="384"/>
      <c r="HJ111" s="384"/>
      <c r="HK111" s="384"/>
      <c r="HL111" s="384"/>
      <c r="HM111" s="384"/>
      <c r="HN111" s="384"/>
      <c r="HO111" s="384"/>
      <c r="HP111" s="384"/>
      <c r="HQ111" s="384"/>
      <c r="HR111" s="384"/>
      <c r="HS111" s="384"/>
      <c r="HT111" s="384"/>
      <c r="HU111" s="384"/>
      <c r="HV111" s="384"/>
      <c r="HW111" s="384"/>
      <c r="HX111" s="384"/>
      <c r="HY111" s="384"/>
      <c r="HZ111" s="384"/>
      <c r="IA111" s="384"/>
      <c r="IB111" s="384"/>
      <c r="IC111" s="384"/>
      <c r="ID111" s="384"/>
      <c r="IE111" s="384"/>
      <c r="IF111" s="384"/>
      <c r="IG111" s="384"/>
      <c r="IH111" s="384"/>
      <c r="II111" s="384"/>
      <c r="IJ111" s="384"/>
      <c r="IK111" s="384"/>
      <c r="IL111" s="384"/>
      <c r="IM111" s="384"/>
      <c r="IN111" s="384"/>
      <c r="IO111" s="384"/>
      <c r="IP111" s="384"/>
      <c r="IQ111" s="384"/>
      <c r="IR111" s="384"/>
      <c r="IS111" s="384"/>
      <c r="IT111" s="384"/>
      <c r="IU111" s="384"/>
      <c r="IV111" s="384"/>
    </row>
    <row r="112" spans="1:256" s="383" customFormat="1" ht="24" customHeight="1">
      <c r="A112" s="384"/>
      <c r="B112" s="384"/>
      <c r="C112" s="384"/>
      <c r="D112" s="384"/>
      <c r="E112" s="421"/>
      <c r="F112" s="384"/>
      <c r="G112" s="384"/>
      <c r="H112" s="384"/>
      <c r="I112" s="384"/>
      <c r="J112" s="386"/>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c r="EX112" s="384"/>
      <c r="EY112" s="384"/>
      <c r="EZ112" s="384"/>
      <c r="FA112" s="384"/>
      <c r="FB112" s="384"/>
      <c r="FC112" s="384"/>
      <c r="FD112" s="384"/>
      <c r="FE112" s="384"/>
      <c r="FF112" s="384"/>
      <c r="FG112" s="384"/>
      <c r="FH112" s="384"/>
      <c r="FI112" s="384"/>
      <c r="FJ112" s="384"/>
      <c r="FK112" s="384"/>
      <c r="FL112" s="384"/>
      <c r="FM112" s="384"/>
      <c r="FN112" s="384"/>
      <c r="FO112" s="384"/>
      <c r="FP112" s="384"/>
      <c r="FQ112" s="384"/>
      <c r="FR112" s="384"/>
      <c r="FS112" s="384"/>
      <c r="FT112" s="384"/>
      <c r="FU112" s="384"/>
      <c r="FV112" s="384"/>
      <c r="FW112" s="384"/>
      <c r="FX112" s="384"/>
      <c r="FY112" s="384"/>
      <c r="FZ112" s="384"/>
      <c r="GA112" s="384"/>
      <c r="GB112" s="384"/>
      <c r="GC112" s="384"/>
      <c r="GD112" s="384"/>
      <c r="GE112" s="384"/>
      <c r="GF112" s="384"/>
      <c r="GG112" s="384"/>
      <c r="GH112" s="384"/>
      <c r="GI112" s="384"/>
      <c r="GJ112" s="384"/>
      <c r="GK112" s="384"/>
      <c r="GL112" s="384"/>
      <c r="GM112" s="384"/>
      <c r="GN112" s="384"/>
      <c r="GO112" s="384"/>
      <c r="GP112" s="384"/>
      <c r="GQ112" s="384"/>
      <c r="GR112" s="384"/>
      <c r="GS112" s="384"/>
      <c r="GT112" s="384"/>
      <c r="GU112" s="384"/>
      <c r="GV112" s="384"/>
      <c r="GW112" s="384"/>
      <c r="GX112" s="384"/>
      <c r="GY112" s="384"/>
      <c r="GZ112" s="384"/>
      <c r="HA112" s="384"/>
      <c r="HB112" s="384"/>
      <c r="HC112" s="384"/>
      <c r="HD112" s="384"/>
      <c r="HE112" s="384"/>
      <c r="HF112" s="384"/>
      <c r="HG112" s="384"/>
      <c r="HH112" s="384"/>
      <c r="HI112" s="384"/>
      <c r="HJ112" s="384"/>
      <c r="HK112" s="384"/>
      <c r="HL112" s="384"/>
      <c r="HM112" s="384"/>
      <c r="HN112" s="384"/>
      <c r="HO112" s="384"/>
      <c r="HP112" s="384"/>
      <c r="HQ112" s="384"/>
      <c r="HR112" s="384"/>
      <c r="HS112" s="384"/>
      <c r="HT112" s="384"/>
      <c r="HU112" s="384"/>
      <c r="HV112" s="384"/>
      <c r="HW112" s="384"/>
      <c r="HX112" s="384"/>
      <c r="HY112" s="384"/>
      <c r="HZ112" s="384"/>
      <c r="IA112" s="384"/>
      <c r="IB112" s="384"/>
      <c r="IC112" s="384"/>
      <c r="ID112" s="384"/>
      <c r="IE112" s="384"/>
      <c r="IF112" s="384"/>
      <c r="IG112" s="384"/>
      <c r="IH112" s="384"/>
      <c r="II112" s="384"/>
      <c r="IJ112" s="384"/>
      <c r="IK112" s="384"/>
      <c r="IL112" s="384"/>
      <c r="IM112" s="384"/>
      <c r="IN112" s="384"/>
      <c r="IO112" s="384"/>
      <c r="IP112" s="384"/>
      <c r="IQ112" s="384"/>
      <c r="IR112" s="384"/>
      <c r="IS112" s="384"/>
      <c r="IT112" s="384"/>
      <c r="IU112" s="384"/>
      <c r="IV112" s="384"/>
    </row>
    <row r="113" spans="1:256" s="383" customFormat="1" ht="24" customHeight="1">
      <c r="A113" s="384"/>
      <c r="B113" s="384"/>
      <c r="C113" s="384"/>
      <c r="D113" s="384"/>
      <c r="E113" s="421"/>
      <c r="F113" s="384"/>
      <c r="G113" s="384"/>
      <c r="H113" s="384"/>
      <c r="I113" s="384"/>
      <c r="J113" s="386"/>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c r="EX113" s="384"/>
      <c r="EY113" s="384"/>
      <c r="EZ113" s="384"/>
      <c r="FA113" s="384"/>
      <c r="FB113" s="384"/>
      <c r="FC113" s="384"/>
      <c r="FD113" s="384"/>
      <c r="FE113" s="384"/>
      <c r="FF113" s="384"/>
      <c r="FG113" s="384"/>
      <c r="FH113" s="384"/>
      <c r="FI113" s="384"/>
      <c r="FJ113" s="384"/>
      <c r="FK113" s="384"/>
      <c r="FL113" s="384"/>
      <c r="FM113" s="384"/>
      <c r="FN113" s="384"/>
      <c r="FO113" s="384"/>
      <c r="FP113" s="384"/>
      <c r="FQ113" s="384"/>
      <c r="FR113" s="384"/>
      <c r="FS113" s="384"/>
      <c r="FT113" s="384"/>
      <c r="FU113" s="384"/>
      <c r="FV113" s="384"/>
      <c r="FW113" s="384"/>
      <c r="FX113" s="384"/>
      <c r="FY113" s="384"/>
      <c r="FZ113" s="384"/>
      <c r="GA113" s="384"/>
      <c r="GB113" s="384"/>
      <c r="GC113" s="384"/>
      <c r="GD113" s="384"/>
      <c r="GE113" s="384"/>
      <c r="GF113" s="384"/>
      <c r="GG113" s="384"/>
      <c r="GH113" s="384"/>
      <c r="GI113" s="384"/>
      <c r="GJ113" s="384"/>
      <c r="GK113" s="384"/>
      <c r="GL113" s="384"/>
      <c r="GM113" s="384"/>
      <c r="GN113" s="384"/>
      <c r="GO113" s="384"/>
      <c r="GP113" s="384"/>
      <c r="GQ113" s="384"/>
      <c r="GR113" s="384"/>
      <c r="GS113" s="384"/>
      <c r="GT113" s="384"/>
      <c r="GU113" s="384"/>
      <c r="GV113" s="384"/>
      <c r="GW113" s="384"/>
      <c r="GX113" s="384"/>
      <c r="GY113" s="384"/>
      <c r="GZ113" s="384"/>
      <c r="HA113" s="384"/>
      <c r="HB113" s="384"/>
      <c r="HC113" s="384"/>
      <c r="HD113" s="384"/>
      <c r="HE113" s="384"/>
      <c r="HF113" s="384"/>
      <c r="HG113" s="384"/>
      <c r="HH113" s="384"/>
      <c r="HI113" s="384"/>
      <c r="HJ113" s="384"/>
      <c r="HK113" s="384"/>
      <c r="HL113" s="384"/>
      <c r="HM113" s="384"/>
      <c r="HN113" s="384"/>
      <c r="HO113" s="384"/>
      <c r="HP113" s="384"/>
      <c r="HQ113" s="384"/>
      <c r="HR113" s="384"/>
      <c r="HS113" s="384"/>
      <c r="HT113" s="384"/>
      <c r="HU113" s="384"/>
      <c r="HV113" s="384"/>
      <c r="HW113" s="384"/>
      <c r="HX113" s="384"/>
      <c r="HY113" s="384"/>
      <c r="HZ113" s="384"/>
      <c r="IA113" s="384"/>
      <c r="IB113" s="384"/>
      <c r="IC113" s="384"/>
      <c r="ID113" s="384"/>
      <c r="IE113" s="384"/>
      <c r="IF113" s="384"/>
      <c r="IG113" s="384"/>
      <c r="IH113" s="384"/>
      <c r="II113" s="384"/>
      <c r="IJ113" s="384"/>
      <c r="IK113" s="384"/>
      <c r="IL113" s="384"/>
      <c r="IM113" s="384"/>
      <c r="IN113" s="384"/>
      <c r="IO113" s="384"/>
      <c r="IP113" s="384"/>
      <c r="IQ113" s="384"/>
      <c r="IR113" s="384"/>
      <c r="IS113" s="384"/>
      <c r="IT113" s="384"/>
      <c r="IU113" s="384"/>
      <c r="IV113" s="384"/>
    </row>
    <row r="114" spans="1:256" s="383" customFormat="1" ht="24" customHeight="1">
      <c r="A114" s="384"/>
      <c r="B114" s="384"/>
      <c r="C114" s="384"/>
      <c r="D114" s="384"/>
      <c r="E114" s="421"/>
      <c r="F114" s="384"/>
      <c r="G114" s="384"/>
      <c r="H114" s="384"/>
      <c r="I114" s="384"/>
      <c r="J114" s="386"/>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c r="EX114" s="384"/>
      <c r="EY114" s="384"/>
      <c r="EZ114" s="384"/>
      <c r="FA114" s="384"/>
      <c r="FB114" s="384"/>
      <c r="FC114" s="384"/>
      <c r="FD114" s="384"/>
      <c r="FE114" s="384"/>
      <c r="FF114" s="384"/>
      <c r="FG114" s="384"/>
      <c r="FH114" s="384"/>
      <c r="FI114" s="384"/>
      <c r="FJ114" s="384"/>
      <c r="FK114" s="384"/>
      <c r="FL114" s="384"/>
      <c r="FM114" s="384"/>
      <c r="FN114" s="384"/>
      <c r="FO114" s="384"/>
      <c r="FP114" s="384"/>
      <c r="FQ114" s="384"/>
      <c r="FR114" s="384"/>
      <c r="FS114" s="384"/>
      <c r="FT114" s="384"/>
      <c r="FU114" s="384"/>
      <c r="FV114" s="384"/>
      <c r="FW114" s="384"/>
      <c r="FX114" s="384"/>
      <c r="FY114" s="384"/>
      <c r="FZ114" s="384"/>
      <c r="GA114" s="384"/>
      <c r="GB114" s="384"/>
      <c r="GC114" s="384"/>
      <c r="GD114" s="384"/>
      <c r="GE114" s="384"/>
      <c r="GF114" s="384"/>
      <c r="GG114" s="384"/>
      <c r="GH114" s="384"/>
      <c r="GI114" s="384"/>
      <c r="GJ114" s="384"/>
      <c r="GK114" s="384"/>
      <c r="GL114" s="384"/>
      <c r="GM114" s="384"/>
      <c r="GN114" s="384"/>
      <c r="GO114" s="384"/>
      <c r="GP114" s="384"/>
      <c r="GQ114" s="384"/>
      <c r="GR114" s="384"/>
      <c r="GS114" s="384"/>
      <c r="GT114" s="384"/>
      <c r="GU114" s="384"/>
      <c r="GV114" s="384"/>
      <c r="GW114" s="384"/>
      <c r="GX114" s="384"/>
      <c r="GY114" s="384"/>
      <c r="GZ114" s="384"/>
      <c r="HA114" s="384"/>
      <c r="HB114" s="384"/>
      <c r="HC114" s="384"/>
      <c r="HD114" s="384"/>
      <c r="HE114" s="384"/>
      <c r="HF114" s="384"/>
      <c r="HG114" s="384"/>
      <c r="HH114" s="384"/>
      <c r="HI114" s="384"/>
      <c r="HJ114" s="384"/>
      <c r="HK114" s="384"/>
      <c r="HL114" s="384"/>
      <c r="HM114" s="384"/>
      <c r="HN114" s="384"/>
      <c r="HO114" s="384"/>
      <c r="HP114" s="384"/>
      <c r="HQ114" s="384"/>
      <c r="HR114" s="384"/>
      <c r="HS114" s="384"/>
      <c r="HT114" s="384"/>
      <c r="HU114" s="384"/>
      <c r="HV114" s="384"/>
      <c r="HW114" s="384"/>
      <c r="HX114" s="384"/>
      <c r="HY114" s="384"/>
      <c r="HZ114" s="384"/>
      <c r="IA114" s="384"/>
      <c r="IB114" s="384"/>
      <c r="IC114" s="384"/>
      <c r="ID114" s="384"/>
      <c r="IE114" s="384"/>
      <c r="IF114" s="384"/>
      <c r="IG114" s="384"/>
      <c r="IH114" s="384"/>
      <c r="II114" s="384"/>
      <c r="IJ114" s="384"/>
      <c r="IK114" s="384"/>
      <c r="IL114" s="384"/>
      <c r="IM114" s="384"/>
      <c r="IN114" s="384"/>
      <c r="IO114" s="384"/>
      <c r="IP114" s="384"/>
      <c r="IQ114" s="384"/>
      <c r="IR114" s="384"/>
      <c r="IS114" s="384"/>
      <c r="IT114" s="384"/>
      <c r="IU114" s="384"/>
      <c r="IV114" s="384"/>
    </row>
    <row r="115" spans="1:256" s="383" customFormat="1" ht="24" customHeight="1">
      <c r="A115" s="384"/>
      <c r="B115" s="384"/>
      <c r="C115" s="384"/>
      <c r="D115" s="384"/>
      <c r="E115" s="421"/>
      <c r="F115" s="384"/>
      <c r="G115" s="384"/>
      <c r="H115" s="384"/>
      <c r="I115" s="384"/>
      <c r="J115" s="386"/>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c r="EX115" s="384"/>
      <c r="EY115" s="384"/>
      <c r="EZ115" s="384"/>
      <c r="FA115" s="384"/>
      <c r="FB115" s="384"/>
      <c r="FC115" s="384"/>
      <c r="FD115" s="384"/>
      <c r="FE115" s="384"/>
      <c r="FF115" s="384"/>
      <c r="FG115" s="384"/>
      <c r="FH115" s="384"/>
      <c r="FI115" s="384"/>
      <c r="FJ115" s="384"/>
      <c r="FK115" s="384"/>
      <c r="FL115" s="384"/>
      <c r="FM115" s="384"/>
      <c r="FN115" s="384"/>
      <c r="FO115" s="384"/>
      <c r="FP115" s="384"/>
      <c r="FQ115" s="384"/>
      <c r="FR115" s="384"/>
      <c r="FS115" s="384"/>
      <c r="FT115" s="384"/>
      <c r="FU115" s="384"/>
      <c r="FV115" s="384"/>
      <c r="FW115" s="384"/>
      <c r="FX115" s="384"/>
      <c r="FY115" s="384"/>
      <c r="FZ115" s="384"/>
      <c r="GA115" s="384"/>
      <c r="GB115" s="384"/>
      <c r="GC115" s="384"/>
      <c r="GD115" s="384"/>
      <c r="GE115" s="384"/>
      <c r="GF115" s="384"/>
      <c r="GG115" s="384"/>
      <c r="GH115" s="384"/>
      <c r="GI115" s="384"/>
      <c r="GJ115" s="384"/>
      <c r="GK115" s="384"/>
      <c r="GL115" s="384"/>
      <c r="GM115" s="384"/>
      <c r="GN115" s="384"/>
      <c r="GO115" s="384"/>
      <c r="GP115" s="384"/>
      <c r="GQ115" s="384"/>
      <c r="GR115" s="384"/>
      <c r="GS115" s="384"/>
      <c r="GT115" s="384"/>
      <c r="GU115" s="384"/>
      <c r="GV115" s="384"/>
      <c r="GW115" s="384"/>
      <c r="GX115" s="384"/>
      <c r="GY115" s="384"/>
      <c r="GZ115" s="384"/>
      <c r="HA115" s="384"/>
      <c r="HB115" s="384"/>
      <c r="HC115" s="384"/>
      <c r="HD115" s="384"/>
      <c r="HE115" s="384"/>
      <c r="HF115" s="384"/>
      <c r="HG115" s="384"/>
      <c r="HH115" s="384"/>
      <c r="HI115" s="384"/>
      <c r="HJ115" s="384"/>
      <c r="HK115" s="384"/>
      <c r="HL115" s="384"/>
      <c r="HM115" s="384"/>
      <c r="HN115" s="384"/>
      <c r="HO115" s="384"/>
      <c r="HP115" s="384"/>
      <c r="HQ115" s="384"/>
      <c r="HR115" s="384"/>
      <c r="HS115" s="384"/>
      <c r="HT115" s="384"/>
      <c r="HU115" s="384"/>
      <c r="HV115" s="384"/>
      <c r="HW115" s="384"/>
      <c r="HX115" s="384"/>
      <c r="HY115" s="384"/>
      <c r="HZ115" s="384"/>
      <c r="IA115" s="384"/>
      <c r="IB115" s="384"/>
      <c r="IC115" s="384"/>
      <c r="ID115" s="384"/>
      <c r="IE115" s="384"/>
      <c r="IF115" s="384"/>
      <c r="IG115" s="384"/>
      <c r="IH115" s="384"/>
      <c r="II115" s="384"/>
      <c r="IJ115" s="384"/>
      <c r="IK115" s="384"/>
      <c r="IL115" s="384"/>
      <c r="IM115" s="384"/>
      <c r="IN115" s="384"/>
      <c r="IO115" s="384"/>
      <c r="IP115" s="384"/>
      <c r="IQ115" s="384"/>
      <c r="IR115" s="384"/>
      <c r="IS115" s="384"/>
      <c r="IT115" s="384"/>
      <c r="IU115" s="384"/>
      <c r="IV115" s="384"/>
    </row>
    <row r="116" spans="1:256" s="383" customFormat="1" ht="24" customHeight="1">
      <c r="A116" s="384"/>
      <c r="B116" s="384"/>
      <c r="C116" s="384"/>
      <c r="D116" s="384"/>
      <c r="E116" s="421"/>
      <c r="F116" s="384"/>
      <c r="G116" s="384"/>
      <c r="H116" s="384"/>
      <c r="I116" s="384"/>
      <c r="J116" s="386"/>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c r="EX116" s="384"/>
      <c r="EY116" s="384"/>
      <c r="EZ116" s="384"/>
      <c r="FA116" s="384"/>
      <c r="FB116" s="384"/>
      <c r="FC116" s="384"/>
      <c r="FD116" s="384"/>
      <c r="FE116" s="384"/>
      <c r="FF116" s="384"/>
      <c r="FG116" s="384"/>
      <c r="FH116" s="384"/>
      <c r="FI116" s="384"/>
      <c r="FJ116" s="384"/>
      <c r="FK116" s="384"/>
      <c r="FL116" s="384"/>
      <c r="FM116" s="384"/>
      <c r="FN116" s="384"/>
      <c r="FO116" s="384"/>
      <c r="FP116" s="384"/>
      <c r="FQ116" s="384"/>
      <c r="FR116" s="384"/>
      <c r="FS116" s="384"/>
      <c r="FT116" s="384"/>
      <c r="FU116" s="384"/>
      <c r="FV116" s="384"/>
      <c r="FW116" s="384"/>
      <c r="FX116" s="384"/>
      <c r="FY116" s="384"/>
      <c r="FZ116" s="384"/>
      <c r="GA116" s="384"/>
      <c r="GB116" s="384"/>
      <c r="GC116" s="384"/>
      <c r="GD116" s="384"/>
      <c r="GE116" s="384"/>
      <c r="GF116" s="384"/>
      <c r="GG116" s="384"/>
      <c r="GH116" s="384"/>
      <c r="GI116" s="384"/>
      <c r="GJ116" s="384"/>
      <c r="GK116" s="384"/>
      <c r="GL116" s="384"/>
      <c r="GM116" s="384"/>
      <c r="GN116" s="384"/>
      <c r="GO116" s="384"/>
      <c r="GP116" s="384"/>
      <c r="GQ116" s="384"/>
      <c r="GR116" s="384"/>
      <c r="GS116" s="384"/>
      <c r="GT116" s="384"/>
      <c r="GU116" s="384"/>
      <c r="GV116" s="384"/>
      <c r="GW116" s="384"/>
      <c r="GX116" s="384"/>
      <c r="GY116" s="384"/>
      <c r="GZ116" s="384"/>
      <c r="HA116" s="384"/>
      <c r="HB116" s="384"/>
      <c r="HC116" s="384"/>
      <c r="HD116" s="384"/>
      <c r="HE116" s="384"/>
      <c r="HF116" s="384"/>
      <c r="HG116" s="384"/>
      <c r="HH116" s="384"/>
      <c r="HI116" s="384"/>
      <c r="HJ116" s="384"/>
      <c r="HK116" s="384"/>
      <c r="HL116" s="384"/>
      <c r="HM116" s="384"/>
      <c r="HN116" s="384"/>
      <c r="HO116" s="384"/>
      <c r="HP116" s="384"/>
      <c r="HQ116" s="384"/>
      <c r="HR116" s="384"/>
      <c r="HS116" s="384"/>
      <c r="HT116" s="384"/>
      <c r="HU116" s="384"/>
      <c r="HV116" s="384"/>
      <c r="HW116" s="384"/>
      <c r="HX116" s="384"/>
      <c r="HY116" s="384"/>
      <c r="HZ116" s="384"/>
      <c r="IA116" s="384"/>
      <c r="IB116" s="384"/>
      <c r="IC116" s="384"/>
      <c r="ID116" s="384"/>
      <c r="IE116" s="384"/>
      <c r="IF116" s="384"/>
      <c r="IG116" s="384"/>
      <c r="IH116" s="384"/>
      <c r="II116" s="384"/>
      <c r="IJ116" s="384"/>
      <c r="IK116" s="384"/>
      <c r="IL116" s="384"/>
      <c r="IM116" s="384"/>
      <c r="IN116" s="384"/>
      <c r="IO116" s="384"/>
      <c r="IP116" s="384"/>
      <c r="IQ116" s="384"/>
      <c r="IR116" s="384"/>
      <c r="IS116" s="384"/>
      <c r="IT116" s="384"/>
      <c r="IU116" s="384"/>
      <c r="IV116" s="384"/>
    </row>
  </sheetData>
  <mergeCells count="10">
    <mergeCell ref="A108:J108"/>
    <mergeCell ref="A3:A4"/>
    <mergeCell ref="B3:B4"/>
    <mergeCell ref="I3:I4"/>
    <mergeCell ref="J3:J4"/>
    <mergeCell ref="A1:J1"/>
    <mergeCell ref="A2:B2"/>
    <mergeCell ref="I2:J2"/>
    <mergeCell ref="C3:E3"/>
    <mergeCell ref="F3:H3"/>
  </mergeCells>
  <phoneticPr fontId="13" type="noConversion"/>
  <pageMargins left="0.24" right="0.16" top="0.55000000000000004" bottom="0.28000000000000003" header="0.35" footer="0.12"/>
  <pageSetup paperSize="9" scale="80" firstPageNumber="2" orientation="landscape" useFirstPageNumber="1"/>
  <headerFooter scaleWithDoc="0" alignWithMargins="0">
    <oddFooter>&amp;C&amp;"宋体"&amp;12&amp;P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94"/>
  <sheetViews>
    <sheetView showZeros="0" zoomScale="88" zoomScaleNormal="88" workbookViewId="0">
      <pane xSplit="3" ySplit="4" topLeftCell="D71" activePane="bottomRight" state="frozen"/>
      <selection pane="topRight"/>
      <selection pane="bottomLeft"/>
      <selection pane="bottomRight" activeCell="A86" sqref="A86:J86"/>
    </sheetView>
  </sheetViews>
  <sheetFormatPr defaultColWidth="9" defaultRowHeight="18.75"/>
  <cols>
    <col min="1" max="1" width="5.625" style="384" customWidth="1"/>
    <col min="2" max="2" width="21.5" style="385" customWidth="1"/>
    <col min="3" max="3" width="14.25" style="386" customWidth="1"/>
    <col min="4" max="4" width="16.75" style="387" customWidth="1"/>
    <col min="5" max="5" width="15.875" style="388" customWidth="1"/>
    <col min="6" max="6" width="14.75" style="387" customWidth="1"/>
    <col min="7" max="7" width="15.625" style="387" customWidth="1"/>
    <col min="8" max="8" width="15.125" style="387" customWidth="1"/>
    <col min="9" max="9" width="15.375" style="387" customWidth="1"/>
    <col min="10" max="10" width="31" style="389" customWidth="1"/>
    <col min="11" max="11" width="13.125" style="384" customWidth="1"/>
    <col min="12" max="255" width="9" style="384" customWidth="1"/>
    <col min="256" max="16384" width="9" style="92"/>
  </cols>
  <sheetData>
    <row r="1" spans="1:10" ht="33" customHeight="1">
      <c r="A1" s="488" t="s">
        <v>70</v>
      </c>
      <c r="B1" s="488"/>
      <c r="C1" s="488"/>
      <c r="D1" s="489"/>
      <c r="E1" s="490"/>
      <c r="F1" s="489"/>
      <c r="G1" s="489"/>
      <c r="H1" s="489"/>
      <c r="I1" s="489"/>
      <c r="J1" s="488"/>
    </row>
    <row r="2" spans="1:10" ht="23.1" customHeight="1">
      <c r="A2" s="491" t="s">
        <v>28</v>
      </c>
      <c r="B2" s="492"/>
      <c r="C2" s="390"/>
      <c r="D2" s="391"/>
      <c r="E2" s="392"/>
      <c r="F2" s="391"/>
      <c r="G2" s="391"/>
      <c r="H2" s="391"/>
      <c r="I2" s="493" t="s">
        <v>71</v>
      </c>
      <c r="J2" s="494"/>
    </row>
    <row r="3" spans="1:10" s="379" customFormat="1" ht="21.2" customHeight="1">
      <c r="A3" s="501" t="s">
        <v>72</v>
      </c>
      <c r="B3" s="503" t="s">
        <v>73</v>
      </c>
      <c r="C3" s="495" t="s">
        <v>74</v>
      </c>
      <c r="D3" s="496"/>
      <c r="E3" s="497"/>
      <c r="F3" s="498" t="s">
        <v>75</v>
      </c>
      <c r="G3" s="498"/>
      <c r="H3" s="482"/>
      <c r="I3" s="505" t="s">
        <v>6</v>
      </c>
      <c r="J3" s="498" t="s">
        <v>76</v>
      </c>
    </row>
    <row r="4" spans="1:10" s="379" customFormat="1" ht="31.7" customHeight="1">
      <c r="A4" s="502"/>
      <c r="B4" s="504"/>
      <c r="C4" s="394" t="s">
        <v>77</v>
      </c>
      <c r="D4" s="83" t="s">
        <v>78</v>
      </c>
      <c r="E4" s="395" t="s">
        <v>65</v>
      </c>
      <c r="F4" s="83" t="s">
        <v>65</v>
      </c>
      <c r="G4" s="396" t="s">
        <v>79</v>
      </c>
      <c r="H4" s="396" t="s">
        <v>80</v>
      </c>
      <c r="I4" s="506"/>
      <c r="J4" s="507"/>
    </row>
    <row r="5" spans="1:10" ht="31.7" customHeight="1">
      <c r="A5" s="397"/>
      <c r="B5" s="398" t="s">
        <v>81</v>
      </c>
      <c r="C5" s="399">
        <f t="shared" ref="C5:I5" si="0">SUM(C6:C84)</f>
        <v>170400</v>
      </c>
      <c r="D5" s="399">
        <f t="shared" si="0"/>
        <v>0</v>
      </c>
      <c r="E5" s="400">
        <f t="shared" si="0"/>
        <v>170400</v>
      </c>
      <c r="F5" s="400">
        <f t="shared" si="0"/>
        <v>-3363.9879570000098</v>
      </c>
      <c r="G5" s="400">
        <f t="shared" si="0"/>
        <v>6415.420075</v>
      </c>
      <c r="H5" s="400">
        <f t="shared" si="0"/>
        <v>-9264.4080320000103</v>
      </c>
      <c r="I5" s="412">
        <f t="shared" si="0"/>
        <v>168462.012043</v>
      </c>
      <c r="J5" s="413"/>
    </row>
    <row r="6" spans="1:10" ht="22.7" customHeight="1">
      <c r="A6" s="89">
        <v>1</v>
      </c>
      <c r="B6" s="401" t="s">
        <v>82</v>
      </c>
      <c r="C6" s="402">
        <v>409.67770000000002</v>
      </c>
      <c r="D6" s="403">
        <v>15.300561999999999</v>
      </c>
      <c r="E6" s="404">
        <f t="shared" ref="E6:E69" si="1">C6+D6</f>
        <v>424.97826199999997</v>
      </c>
      <c r="F6" s="403">
        <f t="shared" ref="F6:F69" si="2">I6-E6</f>
        <v>112.6677</v>
      </c>
      <c r="G6" s="405">
        <f t="shared" ref="G6:G69" si="3">F6-H6</f>
        <v>112.6677</v>
      </c>
      <c r="H6" s="403"/>
      <c r="I6" s="403">
        <v>537.64596200000005</v>
      </c>
      <c r="J6" s="265"/>
    </row>
    <row r="7" spans="1:10" ht="22.7" customHeight="1">
      <c r="A7" s="89">
        <v>2</v>
      </c>
      <c r="B7" s="401" t="s">
        <v>83</v>
      </c>
      <c r="C7" s="402">
        <v>592.0462</v>
      </c>
      <c r="D7" s="403">
        <f>58.372616+15</f>
        <v>73.372615999999994</v>
      </c>
      <c r="E7" s="404">
        <f t="shared" si="1"/>
        <v>665.41881599999999</v>
      </c>
      <c r="F7" s="403">
        <f t="shared" si="2"/>
        <v>59.253100000000003</v>
      </c>
      <c r="G7" s="405">
        <f t="shared" si="3"/>
        <v>59.253100000000003</v>
      </c>
      <c r="H7" s="403"/>
      <c r="I7" s="403">
        <v>724.67191600000001</v>
      </c>
      <c r="J7" s="265"/>
    </row>
    <row r="8" spans="1:10" ht="22.7" customHeight="1">
      <c r="A8" s="89">
        <v>3</v>
      </c>
      <c r="B8" s="406" t="s">
        <v>84</v>
      </c>
      <c r="C8" s="402">
        <v>671.07650000000001</v>
      </c>
      <c r="D8" s="403">
        <v>26.135255300000001</v>
      </c>
      <c r="E8" s="404">
        <f t="shared" si="1"/>
        <v>697.21175530000005</v>
      </c>
      <c r="F8" s="403">
        <f t="shared" si="2"/>
        <v>66.923797700000094</v>
      </c>
      <c r="G8" s="405">
        <f t="shared" si="3"/>
        <v>66.923797700000094</v>
      </c>
      <c r="H8" s="403"/>
      <c r="I8" s="403">
        <v>764.13555299999996</v>
      </c>
      <c r="J8" s="265"/>
    </row>
    <row r="9" spans="1:10" ht="22.7" customHeight="1">
      <c r="A9" s="89">
        <v>4</v>
      </c>
      <c r="B9" s="401" t="s">
        <v>85</v>
      </c>
      <c r="C9" s="402">
        <v>333.05520000000001</v>
      </c>
      <c r="D9" s="403">
        <f>27.456317+8.3</f>
        <v>35.756317000000003</v>
      </c>
      <c r="E9" s="404">
        <f t="shared" si="1"/>
        <v>368.81151699999998</v>
      </c>
      <c r="F9" s="403">
        <f t="shared" si="2"/>
        <v>57.353099999999998</v>
      </c>
      <c r="G9" s="405">
        <f t="shared" si="3"/>
        <v>57.353099999999998</v>
      </c>
      <c r="H9" s="403"/>
      <c r="I9" s="403">
        <v>426.16461700000002</v>
      </c>
      <c r="J9" s="265"/>
    </row>
    <row r="10" spans="1:10" ht="22.7" customHeight="1">
      <c r="A10" s="89">
        <v>5</v>
      </c>
      <c r="B10" s="407" t="s">
        <v>86</v>
      </c>
      <c r="C10" s="402">
        <v>478.62759999999997</v>
      </c>
      <c r="D10" s="408">
        <v>49.931015000000002</v>
      </c>
      <c r="E10" s="404">
        <f t="shared" si="1"/>
        <v>528.55861500000003</v>
      </c>
      <c r="F10" s="403">
        <f t="shared" si="2"/>
        <v>71.9555000000001</v>
      </c>
      <c r="G10" s="405">
        <f t="shared" si="3"/>
        <v>71.9555000000001</v>
      </c>
      <c r="H10" s="403"/>
      <c r="I10" s="403">
        <v>600.51411499999995</v>
      </c>
      <c r="J10" s="265"/>
    </row>
    <row r="11" spans="1:10" ht="22.7" customHeight="1">
      <c r="A11" s="89">
        <v>6</v>
      </c>
      <c r="B11" s="401" t="s">
        <v>87</v>
      </c>
      <c r="C11" s="402">
        <v>99.286900000000003</v>
      </c>
      <c r="D11" s="408">
        <v>1.24318</v>
      </c>
      <c r="E11" s="404">
        <f t="shared" si="1"/>
        <v>100.53008</v>
      </c>
      <c r="F11" s="403">
        <f t="shared" si="2"/>
        <v>5.2780000000000102</v>
      </c>
      <c r="G11" s="405">
        <f t="shared" si="3"/>
        <v>5.2780000000000102</v>
      </c>
      <c r="H11" s="403"/>
      <c r="I11" s="403">
        <v>105.80808</v>
      </c>
      <c r="J11" s="265"/>
    </row>
    <row r="12" spans="1:10" ht="25.5" customHeight="1">
      <c r="A12" s="89">
        <v>7</v>
      </c>
      <c r="B12" s="401" t="s">
        <v>88</v>
      </c>
      <c r="C12" s="402">
        <v>239.8793</v>
      </c>
      <c r="D12" s="408">
        <v>8.240615</v>
      </c>
      <c r="E12" s="404">
        <f t="shared" si="1"/>
        <v>248.11991499999999</v>
      </c>
      <c r="F12" s="403">
        <f t="shared" si="2"/>
        <v>189.55770000000001</v>
      </c>
      <c r="G12" s="405">
        <f t="shared" si="3"/>
        <v>109.9447</v>
      </c>
      <c r="H12" s="403">
        <v>79.613</v>
      </c>
      <c r="I12" s="403">
        <v>437.677615</v>
      </c>
      <c r="J12" s="265" t="s">
        <v>89</v>
      </c>
    </row>
    <row r="13" spans="1:10" ht="22.7" customHeight="1">
      <c r="A13" s="89">
        <v>8</v>
      </c>
      <c r="B13" s="401" t="s">
        <v>90</v>
      </c>
      <c r="C13" s="402">
        <v>212.33590000000001</v>
      </c>
      <c r="D13" s="408">
        <f>12.008+48</f>
        <v>60.008000000000003</v>
      </c>
      <c r="E13" s="404">
        <f t="shared" si="1"/>
        <v>272.34390000000002</v>
      </c>
      <c r="F13" s="403">
        <f t="shared" si="2"/>
        <v>-38.799999999999997</v>
      </c>
      <c r="G13" s="405">
        <f t="shared" si="3"/>
        <v>-38.799999999999997</v>
      </c>
      <c r="H13" s="403"/>
      <c r="I13" s="403">
        <v>233.54390000000001</v>
      </c>
      <c r="J13" s="265" t="s">
        <v>91</v>
      </c>
    </row>
    <row r="14" spans="1:10" ht="22.7" customHeight="1">
      <c r="A14" s="89">
        <v>9</v>
      </c>
      <c r="B14" s="401" t="s">
        <v>92</v>
      </c>
      <c r="C14" s="402">
        <v>185.32259999999999</v>
      </c>
      <c r="D14" s="408">
        <v>27.224879999999999</v>
      </c>
      <c r="E14" s="404">
        <f t="shared" si="1"/>
        <v>212.54748000000001</v>
      </c>
      <c r="F14" s="403">
        <f t="shared" si="2"/>
        <v>19.7089</v>
      </c>
      <c r="G14" s="405">
        <f t="shared" si="3"/>
        <v>19.7089</v>
      </c>
      <c r="H14" s="403"/>
      <c r="I14" s="403">
        <v>232.25638000000001</v>
      </c>
      <c r="J14" s="265"/>
    </row>
    <row r="15" spans="1:10" ht="22.7" customHeight="1">
      <c r="A15" s="89">
        <v>10</v>
      </c>
      <c r="B15" s="401" t="s">
        <v>93</v>
      </c>
      <c r="C15" s="402">
        <v>79.325199999999995</v>
      </c>
      <c r="D15" s="408">
        <v>3.6031300000000002</v>
      </c>
      <c r="E15" s="404">
        <f t="shared" si="1"/>
        <v>82.928330000000003</v>
      </c>
      <c r="F15" s="403">
        <f t="shared" si="2"/>
        <v>10.5063</v>
      </c>
      <c r="G15" s="405">
        <f t="shared" si="3"/>
        <v>10.5063</v>
      </c>
      <c r="H15" s="403"/>
      <c r="I15" s="403">
        <v>93.434629999999999</v>
      </c>
      <c r="J15" s="265"/>
    </row>
    <row r="16" spans="1:10" ht="22.7" customHeight="1">
      <c r="A16" s="89">
        <v>11</v>
      </c>
      <c r="B16" s="401" t="s">
        <v>94</v>
      </c>
      <c r="C16" s="402">
        <v>66.092699999999994</v>
      </c>
      <c r="D16" s="408">
        <v>30.245519999999999</v>
      </c>
      <c r="E16" s="404">
        <f t="shared" si="1"/>
        <v>96.338220000000007</v>
      </c>
      <c r="F16" s="403">
        <f t="shared" si="2"/>
        <v>4.5285999999999804</v>
      </c>
      <c r="G16" s="405">
        <f t="shared" si="3"/>
        <v>4.5285999999999804</v>
      </c>
      <c r="H16" s="403"/>
      <c r="I16" s="403">
        <v>100.86682</v>
      </c>
      <c r="J16" s="265"/>
    </row>
    <row r="17" spans="1:256" ht="22.7" customHeight="1">
      <c r="A17" s="89">
        <v>12</v>
      </c>
      <c r="B17" s="401" t="s">
        <v>95</v>
      </c>
      <c r="C17" s="402">
        <v>79.5518</v>
      </c>
      <c r="D17" s="408">
        <f>17.93288+7.3</f>
        <v>25.232880000000002</v>
      </c>
      <c r="E17" s="404">
        <f t="shared" si="1"/>
        <v>104.78467999999999</v>
      </c>
      <c r="F17" s="403">
        <f t="shared" si="2"/>
        <v>48.942799999999998</v>
      </c>
      <c r="G17" s="405">
        <f t="shared" si="3"/>
        <v>48.942799999999998</v>
      </c>
      <c r="H17" s="403"/>
      <c r="I17" s="403">
        <v>153.72748000000001</v>
      </c>
      <c r="J17" s="265"/>
    </row>
    <row r="18" spans="1:256" ht="36.75" customHeight="1">
      <c r="A18" s="89">
        <v>13</v>
      </c>
      <c r="B18" s="401" t="s">
        <v>96</v>
      </c>
      <c r="C18" s="402">
        <v>1656.3153</v>
      </c>
      <c r="D18" s="408">
        <v>13.351998999999999</v>
      </c>
      <c r="E18" s="404">
        <f t="shared" si="1"/>
        <v>1669.667299</v>
      </c>
      <c r="F18" s="403">
        <f t="shared" si="2"/>
        <v>-1600.2286999999999</v>
      </c>
      <c r="G18" s="405">
        <f t="shared" si="3"/>
        <v>-1600.2286999999999</v>
      </c>
      <c r="H18" s="403"/>
      <c r="I18" s="403">
        <v>69.438598999999996</v>
      </c>
      <c r="J18" s="265" t="s">
        <v>97</v>
      </c>
    </row>
    <row r="19" spans="1:256" ht="21.75" customHeight="1">
      <c r="A19" s="89">
        <v>14</v>
      </c>
      <c r="B19" s="401" t="s">
        <v>98</v>
      </c>
      <c r="C19" s="402">
        <v>42.224299999999999</v>
      </c>
      <c r="D19" s="408">
        <v>7.89513</v>
      </c>
      <c r="E19" s="404">
        <f t="shared" si="1"/>
        <v>50.119430000000001</v>
      </c>
      <c r="F19" s="403">
        <f t="shared" si="2"/>
        <v>5.8653000000000004</v>
      </c>
      <c r="G19" s="405">
        <f t="shared" si="3"/>
        <v>5.8653000000000004</v>
      </c>
      <c r="H19" s="403"/>
      <c r="I19" s="403">
        <v>55.984729999999999</v>
      </c>
      <c r="J19" s="265"/>
    </row>
    <row r="20" spans="1:256" ht="20.25" customHeight="1">
      <c r="A20" s="89">
        <v>15</v>
      </c>
      <c r="B20" s="401" t="s">
        <v>99</v>
      </c>
      <c r="C20" s="402">
        <v>119.4135</v>
      </c>
      <c r="D20" s="408">
        <f>15.03924+7</f>
        <v>22.039239999999999</v>
      </c>
      <c r="E20" s="404">
        <f t="shared" si="1"/>
        <v>141.45274000000001</v>
      </c>
      <c r="F20" s="403">
        <f t="shared" si="2"/>
        <v>8.0627999999999798</v>
      </c>
      <c r="G20" s="405">
        <f t="shared" si="3"/>
        <v>8.0627999999999798</v>
      </c>
      <c r="H20" s="403"/>
      <c r="I20" s="403">
        <v>149.51553999999999</v>
      </c>
      <c r="J20" s="265"/>
    </row>
    <row r="21" spans="1:256" ht="22.7" customHeight="1">
      <c r="A21" s="89">
        <v>16</v>
      </c>
      <c r="B21" s="401" t="s">
        <v>100</v>
      </c>
      <c r="C21" s="402">
        <v>174.35980000000001</v>
      </c>
      <c r="D21" s="408">
        <v>14.148020000000001</v>
      </c>
      <c r="E21" s="404">
        <f t="shared" si="1"/>
        <v>188.50782000000001</v>
      </c>
      <c r="F21" s="403">
        <f t="shared" si="2"/>
        <v>31.877099999999999</v>
      </c>
      <c r="G21" s="405">
        <f t="shared" si="3"/>
        <v>31.877099999999999</v>
      </c>
      <c r="H21" s="403"/>
      <c r="I21" s="403">
        <v>220.38491999999999</v>
      </c>
      <c r="J21" s="265"/>
    </row>
    <row r="22" spans="1:256" ht="22.7" customHeight="1">
      <c r="A22" s="89">
        <v>17</v>
      </c>
      <c r="B22" s="406" t="s">
        <v>101</v>
      </c>
      <c r="C22" s="402">
        <v>162.74189999999999</v>
      </c>
      <c r="D22" s="408">
        <v>8.1200559999999999</v>
      </c>
      <c r="E22" s="404">
        <f t="shared" si="1"/>
        <v>170.86195599999999</v>
      </c>
      <c r="F22" s="403">
        <f t="shared" si="2"/>
        <v>47.014000000000003</v>
      </c>
      <c r="G22" s="405">
        <f t="shared" si="3"/>
        <v>47.014000000000003</v>
      </c>
      <c r="H22" s="403"/>
      <c r="I22" s="403">
        <v>217.875956</v>
      </c>
      <c r="J22" s="265"/>
    </row>
    <row r="23" spans="1:256" s="380" customFormat="1" ht="22.7" customHeight="1">
      <c r="A23" s="89">
        <v>18</v>
      </c>
      <c r="B23" s="401" t="s">
        <v>102</v>
      </c>
      <c r="C23" s="402">
        <v>92.059399999999997</v>
      </c>
      <c r="D23" s="408">
        <v>11.224159999999999</v>
      </c>
      <c r="E23" s="404">
        <f t="shared" si="1"/>
        <v>103.28355999999999</v>
      </c>
      <c r="F23" s="403">
        <f t="shared" si="2"/>
        <v>25.507300000000001</v>
      </c>
      <c r="G23" s="405">
        <f t="shared" si="3"/>
        <v>25.507300000000001</v>
      </c>
      <c r="H23" s="403"/>
      <c r="I23" s="414">
        <v>128.79086000000001</v>
      </c>
      <c r="J23" s="265"/>
    </row>
    <row r="24" spans="1:256" ht="22.7" customHeight="1">
      <c r="A24" s="89">
        <v>19</v>
      </c>
      <c r="B24" s="401" t="s">
        <v>103</v>
      </c>
      <c r="C24" s="402">
        <v>23.005099999999999</v>
      </c>
      <c r="D24" s="408">
        <f>8.644403+3</f>
        <v>11.644403000000001</v>
      </c>
      <c r="E24" s="404">
        <f t="shared" si="1"/>
        <v>34.649503000000003</v>
      </c>
      <c r="F24" s="403">
        <f t="shared" si="2"/>
        <v>44.9223</v>
      </c>
      <c r="G24" s="405">
        <f t="shared" si="3"/>
        <v>44.9223</v>
      </c>
      <c r="H24" s="403"/>
      <c r="I24" s="403">
        <v>79.571803000000003</v>
      </c>
      <c r="J24" s="265"/>
    </row>
    <row r="25" spans="1:256" ht="22.7" customHeight="1">
      <c r="A25" s="89">
        <v>20</v>
      </c>
      <c r="B25" s="401" t="s">
        <v>104</v>
      </c>
      <c r="C25" s="402">
        <v>59.548999999999999</v>
      </c>
      <c r="D25" s="408">
        <v>2.0185240000000002</v>
      </c>
      <c r="E25" s="404">
        <f t="shared" si="1"/>
        <v>61.567523999999999</v>
      </c>
      <c r="F25" s="403">
        <f t="shared" si="2"/>
        <v>14.648999999999999</v>
      </c>
      <c r="G25" s="405">
        <f t="shared" si="3"/>
        <v>10.949</v>
      </c>
      <c r="H25" s="94">
        <v>3.7</v>
      </c>
      <c r="I25" s="403">
        <v>76.216524000000007</v>
      </c>
      <c r="J25" s="265" t="s">
        <v>105</v>
      </c>
    </row>
    <row r="26" spans="1:256" ht="22.7" customHeight="1">
      <c r="A26" s="89">
        <v>21</v>
      </c>
      <c r="B26" s="401" t="s">
        <v>106</v>
      </c>
      <c r="C26" s="402">
        <v>41.025500000000001</v>
      </c>
      <c r="D26" s="408">
        <v>9.0292399999999997</v>
      </c>
      <c r="E26" s="404">
        <f t="shared" si="1"/>
        <v>50.054740000000002</v>
      </c>
      <c r="F26" s="403">
        <f t="shared" si="2"/>
        <v>6.1071999999999997</v>
      </c>
      <c r="G26" s="405">
        <f t="shared" si="3"/>
        <v>6.1071999999999997</v>
      </c>
      <c r="H26" s="403"/>
      <c r="I26" s="403">
        <v>56.161940000000001</v>
      </c>
      <c r="J26" s="265"/>
    </row>
    <row r="27" spans="1:256" ht="22.7" customHeight="1">
      <c r="A27" s="89">
        <v>22</v>
      </c>
      <c r="B27" s="401" t="s">
        <v>107</v>
      </c>
      <c r="C27" s="402">
        <v>615.56600000000003</v>
      </c>
      <c r="D27" s="408">
        <v>19.922619000000001</v>
      </c>
      <c r="E27" s="404">
        <f t="shared" si="1"/>
        <v>635.48861899999997</v>
      </c>
      <c r="F27" s="403">
        <f t="shared" si="2"/>
        <v>216.2704</v>
      </c>
      <c r="G27" s="405">
        <f t="shared" si="3"/>
        <v>-145.0796</v>
      </c>
      <c r="H27" s="403">
        <f>581.35-220</f>
        <v>361.35</v>
      </c>
      <c r="I27" s="403">
        <v>851.75901899999997</v>
      </c>
      <c r="J27" s="265" t="s">
        <v>108</v>
      </c>
    </row>
    <row r="28" spans="1:256" ht="22.7" customHeight="1">
      <c r="A28" s="89">
        <v>23</v>
      </c>
      <c r="B28" s="401" t="s">
        <v>109</v>
      </c>
      <c r="C28" s="402">
        <v>6276.7699000000002</v>
      </c>
      <c r="D28" s="408">
        <v>19.664729999999999</v>
      </c>
      <c r="E28" s="404">
        <f t="shared" si="1"/>
        <v>6296.4346299999997</v>
      </c>
      <c r="F28" s="403">
        <f t="shared" si="2"/>
        <v>-5989.3253000000004</v>
      </c>
      <c r="G28" s="405">
        <f t="shared" si="3"/>
        <v>2.6746999999995702</v>
      </c>
      <c r="H28" s="403">
        <v>-5992</v>
      </c>
      <c r="I28" s="403">
        <v>307.10933</v>
      </c>
      <c r="J28" s="265" t="s">
        <v>110</v>
      </c>
    </row>
    <row r="29" spans="1:256" ht="22.7" customHeight="1">
      <c r="A29" s="89">
        <v>24</v>
      </c>
      <c r="B29" s="401" t="s">
        <v>111</v>
      </c>
      <c r="C29" s="402">
        <v>468.28870000000001</v>
      </c>
      <c r="D29" s="408">
        <f>32.031985-31</f>
        <v>1.0319849999999999</v>
      </c>
      <c r="E29" s="404">
        <f t="shared" si="1"/>
        <v>469.32068500000003</v>
      </c>
      <c r="F29" s="403">
        <f t="shared" si="2"/>
        <v>55.581499999999899</v>
      </c>
      <c r="G29" s="405">
        <f t="shared" si="3"/>
        <v>9.58149999999989</v>
      </c>
      <c r="H29" s="403">
        <v>46</v>
      </c>
      <c r="I29" s="403">
        <v>524.90218500000003</v>
      </c>
      <c r="J29" s="265" t="s">
        <v>112</v>
      </c>
    </row>
    <row r="30" spans="1:256" ht="22.7" customHeight="1">
      <c r="A30" s="89">
        <v>25</v>
      </c>
      <c r="B30" s="401" t="s">
        <v>113</v>
      </c>
      <c r="C30" s="402">
        <v>32387.726999999999</v>
      </c>
      <c r="D30" s="408">
        <v>2198.0290279999999</v>
      </c>
      <c r="E30" s="404">
        <f t="shared" si="1"/>
        <v>34585.756028000003</v>
      </c>
      <c r="F30" s="403">
        <f t="shared" si="2"/>
        <v>2888.1498259999998</v>
      </c>
      <c r="G30" s="405">
        <f t="shared" si="3"/>
        <v>2230.529826</v>
      </c>
      <c r="H30" s="403">
        <v>657.62</v>
      </c>
      <c r="I30" s="403">
        <v>37473.905853999997</v>
      </c>
      <c r="J30" s="265" t="s">
        <v>114</v>
      </c>
    </row>
    <row r="31" spans="1:256" s="381" customFormat="1" ht="22.7" customHeight="1">
      <c r="A31" s="89">
        <v>26</v>
      </c>
      <c r="B31" s="401" t="s">
        <v>115</v>
      </c>
      <c r="C31" s="402">
        <v>2156.7527</v>
      </c>
      <c r="D31" s="408">
        <v>46.008842999999999</v>
      </c>
      <c r="E31" s="404">
        <f t="shared" si="1"/>
        <v>2202.7615430000001</v>
      </c>
      <c r="F31" s="403">
        <f t="shared" si="2"/>
        <v>-1668.71585</v>
      </c>
      <c r="G31" s="405">
        <f t="shared" si="3"/>
        <v>-204.71584999999999</v>
      </c>
      <c r="H31" s="403">
        <v>-1464</v>
      </c>
      <c r="I31" s="403">
        <v>534.04569300000003</v>
      </c>
      <c r="J31" s="265" t="s">
        <v>110</v>
      </c>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4"/>
      <c r="BS31" s="384"/>
      <c r="BT31" s="384"/>
      <c r="BU31" s="384"/>
      <c r="BV31" s="384"/>
      <c r="BW31" s="384"/>
      <c r="BX31" s="384"/>
      <c r="BY31" s="384"/>
      <c r="BZ31" s="384"/>
      <c r="CA31" s="384"/>
      <c r="CB31" s="384"/>
      <c r="CC31" s="384"/>
      <c r="CD31" s="384"/>
      <c r="CE31" s="384"/>
      <c r="CF31" s="384"/>
      <c r="CG31" s="384"/>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4"/>
      <c r="DM31" s="384"/>
      <c r="DN31" s="384"/>
      <c r="DO31" s="384"/>
      <c r="DP31" s="384"/>
      <c r="DQ31" s="384"/>
      <c r="DR31" s="384"/>
      <c r="DS31" s="384"/>
      <c r="DT31" s="384"/>
      <c r="DU31" s="384"/>
      <c r="DV31" s="384"/>
      <c r="DW31" s="384"/>
      <c r="DX31" s="384"/>
      <c r="DY31" s="384"/>
      <c r="DZ31" s="384"/>
      <c r="EA31" s="384"/>
      <c r="EB31" s="384"/>
      <c r="EC31" s="384"/>
      <c r="ED31" s="384"/>
      <c r="EE31" s="384"/>
      <c r="EF31" s="384"/>
      <c r="EG31" s="384"/>
      <c r="EH31" s="384"/>
      <c r="EI31" s="384"/>
      <c r="EJ31" s="384"/>
      <c r="EK31" s="384"/>
      <c r="EL31" s="384"/>
      <c r="EM31" s="384"/>
      <c r="EN31" s="384"/>
      <c r="EO31" s="384"/>
      <c r="EP31" s="384"/>
      <c r="EQ31" s="384"/>
      <c r="ER31" s="384"/>
      <c r="ES31" s="384"/>
      <c r="ET31" s="384"/>
      <c r="EU31" s="384"/>
      <c r="EV31" s="384"/>
      <c r="EW31" s="384"/>
      <c r="EX31" s="384"/>
      <c r="EY31" s="384"/>
      <c r="EZ31" s="384"/>
      <c r="FA31" s="384"/>
      <c r="FB31" s="384"/>
      <c r="FC31" s="384"/>
      <c r="FD31" s="384"/>
      <c r="FE31" s="384"/>
      <c r="FF31" s="384"/>
      <c r="FG31" s="384"/>
      <c r="FH31" s="384"/>
      <c r="FI31" s="384"/>
      <c r="FJ31" s="384"/>
      <c r="FK31" s="384"/>
      <c r="FL31" s="384"/>
      <c r="FM31" s="384"/>
      <c r="FN31" s="384"/>
      <c r="FO31" s="384"/>
      <c r="FP31" s="384"/>
      <c r="FQ31" s="384"/>
      <c r="FR31" s="384"/>
      <c r="FS31" s="384"/>
      <c r="FT31" s="384"/>
      <c r="FU31" s="384"/>
      <c r="FV31" s="384"/>
      <c r="FW31" s="384"/>
      <c r="FX31" s="384"/>
      <c r="FY31" s="384"/>
      <c r="FZ31" s="384"/>
      <c r="GA31" s="384"/>
      <c r="GB31" s="384"/>
      <c r="GC31" s="384"/>
      <c r="GD31" s="384"/>
      <c r="GE31" s="384"/>
      <c r="GF31" s="384"/>
      <c r="GG31" s="384"/>
      <c r="GH31" s="384"/>
      <c r="GI31" s="384"/>
      <c r="GJ31" s="384"/>
      <c r="GK31" s="384"/>
      <c r="GL31" s="384"/>
      <c r="GM31" s="384"/>
      <c r="GN31" s="384"/>
      <c r="GO31" s="384"/>
      <c r="GP31" s="384"/>
      <c r="GQ31" s="384"/>
      <c r="GR31" s="384"/>
      <c r="GS31" s="384"/>
      <c r="GT31" s="384"/>
      <c r="GU31" s="384"/>
      <c r="GV31" s="384"/>
      <c r="GW31" s="384"/>
      <c r="GX31" s="384"/>
      <c r="GY31" s="384"/>
      <c r="GZ31" s="384"/>
      <c r="HA31" s="384"/>
      <c r="HB31" s="384"/>
      <c r="HC31" s="384"/>
      <c r="HD31" s="384"/>
      <c r="HE31" s="384"/>
      <c r="HF31" s="384"/>
      <c r="HG31" s="384"/>
      <c r="HH31" s="384"/>
      <c r="HI31" s="384"/>
      <c r="HJ31" s="384"/>
      <c r="HK31" s="384"/>
      <c r="HL31" s="384"/>
      <c r="HM31" s="384"/>
      <c r="HN31" s="384"/>
      <c r="HO31" s="384"/>
      <c r="HP31" s="384"/>
      <c r="HQ31" s="384"/>
      <c r="HR31" s="384"/>
      <c r="HS31" s="384"/>
      <c r="HT31" s="384"/>
      <c r="HU31" s="384"/>
      <c r="HV31" s="384"/>
      <c r="HW31" s="384"/>
      <c r="HX31" s="384"/>
      <c r="HY31" s="384"/>
      <c r="HZ31" s="384"/>
      <c r="IA31" s="384"/>
      <c r="IB31" s="384"/>
      <c r="IC31" s="384"/>
      <c r="ID31" s="384"/>
      <c r="IE31" s="384"/>
      <c r="IF31" s="384"/>
      <c r="IG31" s="384"/>
      <c r="IH31" s="384"/>
      <c r="II31" s="384"/>
      <c r="IJ31" s="384"/>
      <c r="IK31" s="384"/>
      <c r="IL31" s="384"/>
      <c r="IM31" s="384"/>
      <c r="IN31" s="384"/>
      <c r="IO31" s="384"/>
      <c r="IP31" s="384"/>
      <c r="IQ31" s="384"/>
      <c r="IR31" s="384"/>
      <c r="IS31" s="384"/>
      <c r="IT31" s="384"/>
      <c r="IU31" s="384"/>
      <c r="IV31" s="92"/>
    </row>
    <row r="32" spans="1:256" ht="27" customHeight="1">
      <c r="A32" s="89">
        <v>27</v>
      </c>
      <c r="B32" s="409" t="s">
        <v>116</v>
      </c>
      <c r="C32" s="402">
        <v>1085.6261999999999</v>
      </c>
      <c r="D32" s="408">
        <v>6.0246199999999996</v>
      </c>
      <c r="E32" s="404">
        <f t="shared" si="1"/>
        <v>1091.6508200000001</v>
      </c>
      <c r="F32" s="403">
        <f t="shared" si="2"/>
        <v>561.47059999999999</v>
      </c>
      <c r="G32" s="405">
        <f t="shared" si="3"/>
        <v>61.470600000000097</v>
      </c>
      <c r="H32" s="403">
        <v>500</v>
      </c>
      <c r="I32" s="403">
        <v>1653.1214199999999</v>
      </c>
      <c r="J32" s="265" t="s">
        <v>117</v>
      </c>
    </row>
    <row r="33" spans="1:10" s="382" customFormat="1" ht="22.7" customHeight="1">
      <c r="A33" s="89">
        <v>28</v>
      </c>
      <c r="B33" s="401" t="s">
        <v>118</v>
      </c>
      <c r="C33" s="402">
        <v>596.44439999999997</v>
      </c>
      <c r="D33" s="408">
        <v>129.60640799999999</v>
      </c>
      <c r="E33" s="404">
        <f t="shared" si="1"/>
        <v>726.05080799999996</v>
      </c>
      <c r="F33" s="403">
        <f t="shared" si="2"/>
        <v>896.52499999999998</v>
      </c>
      <c r="G33" s="405">
        <f t="shared" si="3"/>
        <v>495.52499999999998</v>
      </c>
      <c r="H33" s="403">
        <v>401</v>
      </c>
      <c r="I33" s="403">
        <v>1622.5758080000001</v>
      </c>
      <c r="J33" s="265" t="s">
        <v>119</v>
      </c>
    </row>
    <row r="34" spans="1:10" ht="35.450000000000003" customHeight="1">
      <c r="A34" s="89">
        <v>29</v>
      </c>
      <c r="B34" s="401" t="s">
        <v>120</v>
      </c>
      <c r="C34" s="402">
        <v>402.69349999999997</v>
      </c>
      <c r="D34" s="408">
        <v>28.398662000000002</v>
      </c>
      <c r="E34" s="404">
        <f t="shared" si="1"/>
        <v>431.09216199999997</v>
      </c>
      <c r="F34" s="403">
        <f t="shared" si="2"/>
        <v>449.78500000000003</v>
      </c>
      <c r="G34" s="405">
        <f t="shared" si="3"/>
        <v>154.88499999999999</v>
      </c>
      <c r="H34" s="403">
        <v>294.89999999999998</v>
      </c>
      <c r="I34" s="403">
        <v>880.877162</v>
      </c>
      <c r="J34" s="265" t="s">
        <v>121</v>
      </c>
    </row>
    <row r="35" spans="1:10" ht="22.7" customHeight="1">
      <c r="A35" s="89">
        <v>30</v>
      </c>
      <c r="B35" s="401" t="s">
        <v>122</v>
      </c>
      <c r="C35" s="402">
        <v>3407.7806</v>
      </c>
      <c r="D35" s="408">
        <f>728.138349+41</f>
        <v>769.13834899999995</v>
      </c>
      <c r="E35" s="404">
        <f t="shared" si="1"/>
        <v>4176.9189489999999</v>
      </c>
      <c r="F35" s="403">
        <f t="shared" si="2"/>
        <v>2584.9861000000001</v>
      </c>
      <c r="G35" s="405">
        <f t="shared" si="3"/>
        <v>804.647099999999</v>
      </c>
      <c r="H35" s="403">
        <v>1780.3389999999999</v>
      </c>
      <c r="I35" s="403">
        <v>6761.905049</v>
      </c>
      <c r="J35" s="265" t="s">
        <v>123</v>
      </c>
    </row>
    <row r="36" spans="1:10" ht="22.7" customHeight="1">
      <c r="A36" s="89">
        <v>31</v>
      </c>
      <c r="B36" s="401" t="s">
        <v>124</v>
      </c>
      <c r="C36" s="402">
        <v>327.85649999999998</v>
      </c>
      <c r="D36" s="408">
        <v>41.755026999999998</v>
      </c>
      <c r="E36" s="404">
        <f t="shared" si="1"/>
        <v>369.61152700000002</v>
      </c>
      <c r="F36" s="403">
        <f t="shared" si="2"/>
        <v>467.17500000000001</v>
      </c>
      <c r="G36" s="405">
        <f t="shared" si="3"/>
        <v>438.17500000000001</v>
      </c>
      <c r="H36" s="403">
        <v>29</v>
      </c>
      <c r="I36" s="403">
        <v>836.78652699999998</v>
      </c>
      <c r="J36" s="265" t="s">
        <v>125</v>
      </c>
    </row>
    <row r="37" spans="1:10" ht="22.7" customHeight="1">
      <c r="A37" s="89">
        <v>32</v>
      </c>
      <c r="B37" s="401" t="s">
        <v>126</v>
      </c>
      <c r="C37" s="402">
        <v>160</v>
      </c>
      <c r="D37" s="408">
        <v>0</v>
      </c>
      <c r="E37" s="404">
        <f t="shared" si="1"/>
        <v>160</v>
      </c>
      <c r="F37" s="403">
        <f t="shared" si="2"/>
        <v>10</v>
      </c>
      <c r="G37" s="405">
        <f t="shared" si="3"/>
        <v>10</v>
      </c>
      <c r="H37" s="403"/>
      <c r="I37" s="403">
        <v>170</v>
      </c>
      <c r="J37" s="265"/>
    </row>
    <row r="38" spans="1:10" ht="35.1" customHeight="1">
      <c r="A38" s="89">
        <v>33</v>
      </c>
      <c r="B38" s="401" t="s">
        <v>127</v>
      </c>
      <c r="C38" s="402">
        <v>10793.553400000001</v>
      </c>
      <c r="D38" s="408">
        <f>58.959717+59.48</f>
        <v>118.439717</v>
      </c>
      <c r="E38" s="404">
        <f t="shared" si="1"/>
        <v>10911.993117</v>
      </c>
      <c r="F38" s="403">
        <f t="shared" si="2"/>
        <v>-3210.2714000000001</v>
      </c>
      <c r="G38" s="405">
        <f t="shared" si="3"/>
        <v>-663.01900000000001</v>
      </c>
      <c r="H38" s="403">
        <v>-2547.2523999999999</v>
      </c>
      <c r="I38" s="403">
        <v>7701.7217170000004</v>
      </c>
      <c r="J38" s="265" t="s">
        <v>110</v>
      </c>
    </row>
    <row r="39" spans="1:10" ht="22.7" customHeight="1">
      <c r="A39" s="89">
        <v>34</v>
      </c>
      <c r="B39" s="401" t="s">
        <v>128</v>
      </c>
      <c r="C39" s="402">
        <v>1420.2681</v>
      </c>
      <c r="D39" s="403">
        <v>7.2445240000000002</v>
      </c>
      <c r="E39" s="404">
        <f t="shared" si="1"/>
        <v>1427.512624</v>
      </c>
      <c r="F39" s="403">
        <f t="shared" si="2"/>
        <v>-254.0042</v>
      </c>
      <c r="G39" s="405">
        <f t="shared" si="3"/>
        <v>-166.17420000000001</v>
      </c>
      <c r="H39" s="403">
        <v>-87.83</v>
      </c>
      <c r="I39" s="403">
        <v>1173.5084240000001</v>
      </c>
      <c r="J39" s="265" t="s">
        <v>110</v>
      </c>
    </row>
    <row r="40" spans="1:10" ht="22.7" customHeight="1">
      <c r="A40" s="89">
        <v>35</v>
      </c>
      <c r="B40" s="401" t="s">
        <v>129</v>
      </c>
      <c r="C40" s="402">
        <v>516.41629999999998</v>
      </c>
      <c r="D40" s="408">
        <v>-68.181308000000001</v>
      </c>
      <c r="E40" s="404">
        <f t="shared" si="1"/>
        <v>448.23499199999998</v>
      </c>
      <c r="F40" s="403">
        <f t="shared" si="2"/>
        <v>22.092199999999998</v>
      </c>
      <c r="G40" s="405">
        <f t="shared" si="3"/>
        <v>53.1922</v>
      </c>
      <c r="H40" s="410">
        <v>-31.1</v>
      </c>
      <c r="I40" s="410">
        <v>470.32719200000003</v>
      </c>
      <c r="J40" s="265" t="s">
        <v>110</v>
      </c>
    </row>
    <row r="41" spans="1:10" s="382" customFormat="1" ht="22.7" customHeight="1">
      <c r="A41" s="89">
        <v>36</v>
      </c>
      <c r="B41" s="401" t="s">
        <v>130</v>
      </c>
      <c r="C41" s="402">
        <v>264.26600000000002</v>
      </c>
      <c r="D41" s="408">
        <v>17.465074000000001</v>
      </c>
      <c r="E41" s="404">
        <f t="shared" si="1"/>
        <v>281.73107399999998</v>
      </c>
      <c r="F41" s="403">
        <f t="shared" si="2"/>
        <v>163.87710000000001</v>
      </c>
      <c r="G41" s="405">
        <f t="shared" si="3"/>
        <v>148.87710000000001</v>
      </c>
      <c r="H41" s="403">
        <v>15</v>
      </c>
      <c r="I41" s="403">
        <v>445.60817400000002</v>
      </c>
      <c r="J41" s="265" t="s">
        <v>110</v>
      </c>
    </row>
    <row r="42" spans="1:10" s="380" customFormat="1" ht="22.7" customHeight="1">
      <c r="A42" s="89">
        <v>37</v>
      </c>
      <c r="B42" s="401" t="s">
        <v>131</v>
      </c>
      <c r="C42" s="402">
        <v>6674.6229000000003</v>
      </c>
      <c r="D42" s="408">
        <v>74.811068000000006</v>
      </c>
      <c r="E42" s="404">
        <f t="shared" si="1"/>
        <v>6749.4339680000003</v>
      </c>
      <c r="F42" s="403">
        <f t="shared" si="2"/>
        <v>-5674.9429</v>
      </c>
      <c r="G42" s="405">
        <f t="shared" si="3"/>
        <v>170.05709999999999</v>
      </c>
      <c r="H42" s="403">
        <v>-5845</v>
      </c>
      <c r="I42" s="414">
        <v>1074.491068</v>
      </c>
      <c r="J42" s="265" t="s">
        <v>110</v>
      </c>
    </row>
    <row r="43" spans="1:10" ht="22.7" customHeight="1">
      <c r="A43" s="89">
        <v>38</v>
      </c>
      <c r="B43" s="401" t="s">
        <v>132</v>
      </c>
      <c r="C43" s="402">
        <v>7326.5210999999999</v>
      </c>
      <c r="D43" s="408">
        <f>58.101705+1408</f>
        <v>1466.101705</v>
      </c>
      <c r="E43" s="404">
        <f t="shared" si="1"/>
        <v>8792.6228050000009</v>
      </c>
      <c r="F43" s="403">
        <f t="shared" si="2"/>
        <v>1431.7363800000001</v>
      </c>
      <c r="G43" s="405">
        <f t="shared" si="3"/>
        <v>-625.18362000000002</v>
      </c>
      <c r="H43" s="403">
        <v>2056.92</v>
      </c>
      <c r="I43" s="403">
        <v>10224.359184999999</v>
      </c>
      <c r="J43" s="265" t="s">
        <v>133</v>
      </c>
    </row>
    <row r="44" spans="1:10" ht="35.1" customHeight="1">
      <c r="A44" s="89">
        <v>39</v>
      </c>
      <c r="B44" s="401" t="s">
        <v>134</v>
      </c>
      <c r="C44" s="402">
        <v>1639.2338</v>
      </c>
      <c r="D44" s="408">
        <v>-83.827787999999998</v>
      </c>
      <c r="E44" s="404">
        <f t="shared" si="1"/>
        <v>1555.4060119999999</v>
      </c>
      <c r="F44" s="403">
        <f t="shared" si="2"/>
        <v>52.589899999999901</v>
      </c>
      <c r="G44" s="405">
        <f t="shared" si="3"/>
        <v>530.26990000000001</v>
      </c>
      <c r="H44" s="403">
        <v>-477.68</v>
      </c>
      <c r="I44" s="403">
        <v>1607.9959120000001</v>
      </c>
      <c r="J44" s="265" t="s">
        <v>110</v>
      </c>
    </row>
    <row r="45" spans="1:10" ht="22.7" customHeight="1">
      <c r="A45" s="89">
        <v>40</v>
      </c>
      <c r="B45" s="401" t="s">
        <v>135</v>
      </c>
      <c r="C45" s="402">
        <v>9799.3181000000004</v>
      </c>
      <c r="D45" s="408">
        <f>47.084848+44.6342407</f>
        <v>91.7190887</v>
      </c>
      <c r="E45" s="404">
        <f t="shared" si="1"/>
        <v>9891.0371887000001</v>
      </c>
      <c r="F45" s="403">
        <f t="shared" si="2"/>
        <v>-5400.6764407000001</v>
      </c>
      <c r="G45" s="405">
        <f t="shared" si="3"/>
        <v>112.3235593</v>
      </c>
      <c r="H45" s="403">
        <v>-5513</v>
      </c>
      <c r="I45" s="403">
        <v>4490.3607480000001</v>
      </c>
      <c r="J45" s="265" t="s">
        <v>110</v>
      </c>
    </row>
    <row r="46" spans="1:10" ht="22.7" customHeight="1">
      <c r="A46" s="89">
        <v>41</v>
      </c>
      <c r="B46" s="407" t="s">
        <v>136</v>
      </c>
      <c r="C46" s="411">
        <v>1015</v>
      </c>
      <c r="D46" s="408"/>
      <c r="E46" s="404">
        <f t="shared" si="1"/>
        <v>1015</v>
      </c>
      <c r="F46" s="403">
        <f t="shared" si="2"/>
        <v>-1000</v>
      </c>
      <c r="G46" s="405">
        <f t="shared" si="3"/>
        <v>-1000</v>
      </c>
      <c r="H46" s="403"/>
      <c r="I46" s="403">
        <v>15</v>
      </c>
      <c r="J46" s="265" t="s">
        <v>137</v>
      </c>
    </row>
    <row r="47" spans="1:10" ht="28.5" customHeight="1">
      <c r="A47" s="89">
        <v>42</v>
      </c>
      <c r="B47" s="401" t="s">
        <v>138</v>
      </c>
      <c r="C47" s="411">
        <v>851.55830000000003</v>
      </c>
      <c r="D47" s="408">
        <v>15.540435</v>
      </c>
      <c r="E47" s="404">
        <f t="shared" si="1"/>
        <v>867.09873500000003</v>
      </c>
      <c r="F47" s="403">
        <f t="shared" si="2"/>
        <v>723.96579999999994</v>
      </c>
      <c r="G47" s="405">
        <f t="shared" si="3"/>
        <v>97.965799999999902</v>
      </c>
      <c r="H47" s="403">
        <v>626</v>
      </c>
      <c r="I47" s="403">
        <v>1591.064535</v>
      </c>
      <c r="J47" s="265" t="s">
        <v>133</v>
      </c>
    </row>
    <row r="48" spans="1:10" ht="22.7" customHeight="1">
      <c r="A48" s="89">
        <v>43</v>
      </c>
      <c r="B48" s="401" t="s">
        <v>139</v>
      </c>
      <c r="C48" s="411">
        <v>3610.3631</v>
      </c>
      <c r="D48" s="403">
        <v>58.902011000000002</v>
      </c>
      <c r="E48" s="404">
        <f t="shared" si="1"/>
        <v>3669.2651110000002</v>
      </c>
      <c r="F48" s="403">
        <f t="shared" si="2"/>
        <v>-1440.9416000000001</v>
      </c>
      <c r="G48" s="405">
        <f t="shared" si="3"/>
        <v>-812.57979999999998</v>
      </c>
      <c r="H48" s="403">
        <v>-628.36180000000002</v>
      </c>
      <c r="I48" s="403">
        <v>2228.3235110000001</v>
      </c>
      <c r="J48" s="265" t="s">
        <v>110</v>
      </c>
    </row>
    <row r="49" spans="1:10" ht="25.5" customHeight="1">
      <c r="A49" s="89">
        <v>44</v>
      </c>
      <c r="B49" s="401" t="s">
        <v>140</v>
      </c>
      <c r="C49" s="402">
        <v>8992.1136000000006</v>
      </c>
      <c r="D49" s="408">
        <v>43.100515000000001</v>
      </c>
      <c r="E49" s="404">
        <f t="shared" si="1"/>
        <v>9035.2141150000007</v>
      </c>
      <c r="F49" s="403">
        <f t="shared" si="2"/>
        <v>-4803.8738199999998</v>
      </c>
      <c r="G49" s="405">
        <f t="shared" si="3"/>
        <v>843.91617999999903</v>
      </c>
      <c r="H49" s="403">
        <v>-5647.79</v>
      </c>
      <c r="I49" s="403">
        <v>4231.340295</v>
      </c>
      <c r="J49" s="265" t="s">
        <v>110</v>
      </c>
    </row>
    <row r="50" spans="1:10" ht="36" customHeight="1">
      <c r="A50" s="89">
        <v>45</v>
      </c>
      <c r="B50" s="401" t="s">
        <v>141</v>
      </c>
      <c r="C50" s="402">
        <v>9479.2556999999997</v>
      </c>
      <c r="D50" s="408">
        <f>56.93329+162.6</f>
        <v>219.53328999999999</v>
      </c>
      <c r="E50" s="404">
        <f t="shared" si="1"/>
        <v>9698.7889899999991</v>
      </c>
      <c r="F50" s="403">
        <f t="shared" si="2"/>
        <v>-1145.8368969999999</v>
      </c>
      <c r="G50" s="405">
        <f t="shared" si="3"/>
        <v>242.920603</v>
      </c>
      <c r="H50" s="403">
        <v>-1388.7574999999999</v>
      </c>
      <c r="I50" s="403">
        <v>8552.9520929999999</v>
      </c>
      <c r="J50" s="265" t="s">
        <v>110</v>
      </c>
    </row>
    <row r="51" spans="1:10" ht="39.950000000000003" customHeight="1">
      <c r="A51" s="89">
        <v>46</v>
      </c>
      <c r="B51" s="407" t="s">
        <v>142</v>
      </c>
      <c r="C51" s="411">
        <v>239.3783</v>
      </c>
      <c r="D51" s="408">
        <v>4.8310000000000004</v>
      </c>
      <c r="E51" s="404">
        <f t="shared" si="1"/>
        <v>244.20930000000001</v>
      </c>
      <c r="F51" s="403">
        <f t="shared" si="2"/>
        <v>-98.622799999999998</v>
      </c>
      <c r="G51" s="405">
        <f t="shared" si="3"/>
        <v>-98.622799999999998</v>
      </c>
      <c r="H51" s="403">
        <v>0</v>
      </c>
      <c r="I51" s="403">
        <v>145.5865</v>
      </c>
      <c r="J51" s="265" t="s">
        <v>143</v>
      </c>
    </row>
    <row r="52" spans="1:10" ht="45.75" customHeight="1">
      <c r="A52" s="89">
        <v>47</v>
      </c>
      <c r="B52" s="401" t="s">
        <v>144</v>
      </c>
      <c r="C52" s="411">
        <v>2104.3620000000001</v>
      </c>
      <c r="D52" s="408">
        <v>35.909621999999999</v>
      </c>
      <c r="E52" s="404">
        <f t="shared" si="1"/>
        <v>2140.2716220000002</v>
      </c>
      <c r="F52" s="403">
        <f t="shared" si="2"/>
        <v>-808.65470000000005</v>
      </c>
      <c r="G52" s="405">
        <f t="shared" si="3"/>
        <v>-445.25470000000001</v>
      </c>
      <c r="H52" s="403">
        <v>-363.4</v>
      </c>
      <c r="I52" s="403">
        <v>1331.6169219999999</v>
      </c>
      <c r="J52" s="265" t="s">
        <v>145</v>
      </c>
    </row>
    <row r="53" spans="1:10" ht="22.7" customHeight="1">
      <c r="A53" s="89">
        <v>48</v>
      </c>
      <c r="B53" s="401" t="s">
        <v>146</v>
      </c>
      <c r="C53" s="411">
        <v>14314.5016</v>
      </c>
      <c r="D53" s="408">
        <f>680.105963+22</f>
        <v>702.10596299999997</v>
      </c>
      <c r="E53" s="404">
        <f t="shared" si="1"/>
        <v>15016.607563</v>
      </c>
      <c r="F53" s="403">
        <f t="shared" si="2"/>
        <v>3280.3431500000002</v>
      </c>
      <c r="G53" s="405">
        <f t="shared" si="3"/>
        <v>524.64904999999806</v>
      </c>
      <c r="H53" s="403">
        <v>2755.6941000000002</v>
      </c>
      <c r="I53" s="415">
        <v>18296.950712999998</v>
      </c>
      <c r="J53" s="265" t="s">
        <v>147</v>
      </c>
    </row>
    <row r="54" spans="1:10" ht="22.7" customHeight="1">
      <c r="A54" s="89">
        <v>49</v>
      </c>
      <c r="B54" s="401" t="s">
        <v>148</v>
      </c>
      <c r="C54" s="411">
        <v>962.08510000000001</v>
      </c>
      <c r="D54" s="408">
        <f>14.255101+50</f>
        <v>64.255100999999996</v>
      </c>
      <c r="E54" s="404">
        <f t="shared" si="1"/>
        <v>1026.340201</v>
      </c>
      <c r="F54" s="403">
        <f t="shared" si="2"/>
        <v>112.95699</v>
      </c>
      <c r="G54" s="405">
        <f t="shared" si="3"/>
        <v>187.69699</v>
      </c>
      <c r="H54" s="403">
        <v>-74.739999999999995</v>
      </c>
      <c r="I54" s="403">
        <v>1139.2971910000001</v>
      </c>
      <c r="J54" s="265" t="s">
        <v>110</v>
      </c>
    </row>
    <row r="55" spans="1:10" s="380" customFormat="1" ht="22.7" customHeight="1">
      <c r="A55" s="89">
        <v>50</v>
      </c>
      <c r="B55" s="401" t="s">
        <v>149</v>
      </c>
      <c r="C55" s="411">
        <v>218.4683</v>
      </c>
      <c r="D55" s="408">
        <v>3.2015859999999998</v>
      </c>
      <c r="E55" s="404">
        <f t="shared" si="1"/>
        <v>221.66988599999999</v>
      </c>
      <c r="F55" s="403">
        <f t="shared" si="2"/>
        <v>46.277099999999997</v>
      </c>
      <c r="G55" s="405">
        <f t="shared" si="3"/>
        <v>46.277099999999997</v>
      </c>
      <c r="H55" s="403">
        <v>0</v>
      </c>
      <c r="I55" s="414">
        <v>267.94698599999998</v>
      </c>
      <c r="J55" s="265"/>
    </row>
    <row r="56" spans="1:10" ht="22.7" customHeight="1">
      <c r="A56" s="89">
        <v>51</v>
      </c>
      <c r="B56" s="401" t="s">
        <v>150</v>
      </c>
      <c r="C56" s="411">
        <v>162.6729</v>
      </c>
      <c r="D56" s="408">
        <v>0.96606000000000003</v>
      </c>
      <c r="E56" s="404">
        <f t="shared" si="1"/>
        <v>163.63896</v>
      </c>
      <c r="F56" s="403">
        <f t="shared" si="2"/>
        <v>31.577100000000002</v>
      </c>
      <c r="G56" s="405">
        <f t="shared" si="3"/>
        <v>51.577100000000002</v>
      </c>
      <c r="H56" s="403">
        <v>-20</v>
      </c>
      <c r="I56" s="403">
        <v>195.21606</v>
      </c>
      <c r="J56" s="265" t="s">
        <v>110</v>
      </c>
    </row>
    <row r="57" spans="1:10" ht="22.7" customHeight="1">
      <c r="A57" s="89">
        <v>52</v>
      </c>
      <c r="B57" s="401" t="s">
        <v>151</v>
      </c>
      <c r="C57" s="411">
        <v>180.27629999999999</v>
      </c>
      <c r="D57" s="408">
        <v>12.960834999999999</v>
      </c>
      <c r="E57" s="404">
        <f t="shared" si="1"/>
        <v>193.23713499999999</v>
      </c>
      <c r="F57" s="403">
        <f t="shared" si="2"/>
        <v>26.7</v>
      </c>
      <c r="G57" s="405">
        <f t="shared" si="3"/>
        <v>26.7</v>
      </c>
      <c r="H57" s="403"/>
      <c r="I57" s="403">
        <v>219.93713500000001</v>
      </c>
      <c r="J57" s="265"/>
    </row>
    <row r="58" spans="1:10" ht="22.7" customHeight="1">
      <c r="A58" s="89">
        <v>53</v>
      </c>
      <c r="B58" s="401" t="s">
        <v>152</v>
      </c>
      <c r="C58" s="411">
        <v>3710.1696000000002</v>
      </c>
      <c r="D58" s="408">
        <v>38.553840000000001</v>
      </c>
      <c r="E58" s="404">
        <f t="shared" si="1"/>
        <v>3748.7234400000002</v>
      </c>
      <c r="F58" s="403">
        <f t="shared" si="2"/>
        <v>-2340.0146690000001</v>
      </c>
      <c r="G58" s="405">
        <f t="shared" si="3"/>
        <v>-78.014669000000097</v>
      </c>
      <c r="H58" s="403">
        <v>-2262</v>
      </c>
      <c r="I58" s="403">
        <v>1408.7087710000001</v>
      </c>
      <c r="J58" s="265" t="s">
        <v>110</v>
      </c>
    </row>
    <row r="59" spans="1:10" ht="22.7" customHeight="1">
      <c r="A59" s="89">
        <v>54</v>
      </c>
      <c r="B59" s="401" t="s">
        <v>153</v>
      </c>
      <c r="C59" s="411">
        <v>611.32730000000004</v>
      </c>
      <c r="D59" s="408">
        <f>22.27023+1.8</f>
        <v>24.070229999999999</v>
      </c>
      <c r="E59" s="404">
        <f t="shared" si="1"/>
        <v>635.39752999999996</v>
      </c>
      <c r="F59" s="403">
        <f t="shared" si="2"/>
        <v>-494.89389999999997</v>
      </c>
      <c r="G59" s="405">
        <f t="shared" si="3"/>
        <v>5.1060999999999099</v>
      </c>
      <c r="H59" s="403">
        <v>-500</v>
      </c>
      <c r="I59" s="403">
        <v>140.50362999999999</v>
      </c>
      <c r="J59" s="265" t="s">
        <v>110</v>
      </c>
    </row>
    <row r="60" spans="1:10" ht="35.1" customHeight="1">
      <c r="A60" s="89">
        <v>55</v>
      </c>
      <c r="B60" s="401" t="s">
        <v>154</v>
      </c>
      <c r="C60" s="411">
        <v>140.44159999999999</v>
      </c>
      <c r="D60" s="408">
        <v>8.9037299999999995</v>
      </c>
      <c r="E60" s="404">
        <f t="shared" si="1"/>
        <v>149.34532999999999</v>
      </c>
      <c r="F60" s="403">
        <f t="shared" si="2"/>
        <v>-25.264900000000001</v>
      </c>
      <c r="G60" s="405">
        <f t="shared" si="3"/>
        <v>-25.264900000000001</v>
      </c>
      <c r="H60" s="403"/>
      <c r="I60" s="403">
        <v>124.08043000000001</v>
      </c>
      <c r="J60" s="265" t="s">
        <v>155</v>
      </c>
    </row>
    <row r="61" spans="1:10" ht="22.7" customHeight="1">
      <c r="A61" s="89">
        <v>56</v>
      </c>
      <c r="B61" s="401" t="s">
        <v>156</v>
      </c>
      <c r="C61" s="411">
        <v>105.95310000000001</v>
      </c>
      <c r="D61" s="408">
        <v>-1.070459</v>
      </c>
      <c r="E61" s="404">
        <f t="shared" si="1"/>
        <v>104.88264100000001</v>
      </c>
      <c r="F61" s="403">
        <f t="shared" si="2"/>
        <v>6.5999999999999801</v>
      </c>
      <c r="G61" s="405">
        <f t="shared" si="3"/>
        <v>6.5999999999999801</v>
      </c>
      <c r="H61" s="403"/>
      <c r="I61" s="403">
        <v>111.482641</v>
      </c>
      <c r="J61" s="265" t="s">
        <v>206</v>
      </c>
    </row>
    <row r="62" spans="1:10" ht="22.7" customHeight="1">
      <c r="A62" s="89">
        <v>57</v>
      </c>
      <c r="B62" s="401" t="s">
        <v>157</v>
      </c>
      <c r="C62" s="411">
        <v>32.345799999999997</v>
      </c>
      <c r="D62" s="408">
        <v>2.2949999999999999</v>
      </c>
      <c r="E62" s="404">
        <f t="shared" si="1"/>
        <v>34.640799999999999</v>
      </c>
      <c r="F62" s="403">
        <f t="shared" si="2"/>
        <v>5.0999999999999996</v>
      </c>
      <c r="G62" s="405">
        <f t="shared" si="3"/>
        <v>5.0999999999999996</v>
      </c>
      <c r="H62" s="403"/>
      <c r="I62" s="403">
        <v>39.7408</v>
      </c>
      <c r="J62" s="265"/>
    </row>
    <row r="63" spans="1:10" ht="33.950000000000003" customHeight="1">
      <c r="A63" s="89">
        <v>58</v>
      </c>
      <c r="B63" s="401" t="s">
        <v>158</v>
      </c>
      <c r="C63" s="411">
        <v>104</v>
      </c>
      <c r="D63" s="408"/>
      <c r="E63" s="404">
        <f t="shared" si="1"/>
        <v>104</v>
      </c>
      <c r="F63" s="403">
        <f t="shared" si="2"/>
        <v>-41.293199999999999</v>
      </c>
      <c r="G63" s="405">
        <f t="shared" si="3"/>
        <v>-41.293199999999999</v>
      </c>
      <c r="H63" s="403"/>
      <c r="I63" s="403">
        <v>62.706800000000001</v>
      </c>
      <c r="J63" s="265" t="s">
        <v>159</v>
      </c>
    </row>
    <row r="64" spans="1:10" ht="44.1" customHeight="1">
      <c r="A64" s="89">
        <v>59</v>
      </c>
      <c r="B64" s="401" t="s">
        <v>160</v>
      </c>
      <c r="C64" s="411">
        <v>1570</v>
      </c>
      <c r="D64" s="408"/>
      <c r="E64" s="404">
        <f t="shared" si="1"/>
        <v>1570</v>
      </c>
      <c r="F64" s="403">
        <f t="shared" si="2"/>
        <v>-1500.364</v>
      </c>
      <c r="G64" s="405">
        <f t="shared" si="3"/>
        <v>-1200.364</v>
      </c>
      <c r="H64" s="403">
        <v>-300</v>
      </c>
      <c r="I64" s="403">
        <v>69.635999999999996</v>
      </c>
      <c r="J64" s="265" t="s">
        <v>161</v>
      </c>
    </row>
    <row r="65" spans="1:10" s="380" customFormat="1" ht="22.7" customHeight="1">
      <c r="A65" s="89">
        <v>60</v>
      </c>
      <c r="B65" s="401" t="s">
        <v>162</v>
      </c>
      <c r="C65" s="411">
        <v>12194.5</v>
      </c>
      <c r="D65" s="408"/>
      <c r="E65" s="404">
        <f t="shared" si="1"/>
        <v>12194.5</v>
      </c>
      <c r="F65" s="403">
        <f t="shared" si="2"/>
        <v>-3174.56</v>
      </c>
      <c r="G65" s="405">
        <f t="shared" si="3"/>
        <v>9.0000000000004494</v>
      </c>
      <c r="H65" s="403">
        <v>-3183.56</v>
      </c>
      <c r="I65" s="414">
        <v>9019.94</v>
      </c>
      <c r="J65" s="265" t="s">
        <v>110</v>
      </c>
    </row>
    <row r="66" spans="1:10" ht="22.7" customHeight="1">
      <c r="A66" s="89">
        <v>61</v>
      </c>
      <c r="B66" s="401" t="s">
        <v>163</v>
      </c>
      <c r="C66" s="411">
        <v>15</v>
      </c>
      <c r="D66" s="408"/>
      <c r="E66" s="404">
        <f t="shared" si="1"/>
        <v>15</v>
      </c>
      <c r="F66" s="403">
        <f t="shared" si="2"/>
        <v>96.8</v>
      </c>
      <c r="G66" s="405">
        <f t="shared" si="3"/>
        <v>96.8</v>
      </c>
      <c r="H66" s="403"/>
      <c r="I66" s="403">
        <v>111.8</v>
      </c>
      <c r="J66" s="265"/>
    </row>
    <row r="67" spans="1:10" ht="22.7" customHeight="1">
      <c r="A67" s="89">
        <v>62</v>
      </c>
      <c r="B67" s="407" t="s">
        <v>164</v>
      </c>
      <c r="C67" s="411">
        <v>14.4353</v>
      </c>
      <c r="D67" s="408">
        <v>0.33539999999999998</v>
      </c>
      <c r="E67" s="404">
        <f t="shared" si="1"/>
        <v>14.7707</v>
      </c>
      <c r="F67" s="403">
        <f t="shared" si="2"/>
        <v>144.80000000000001</v>
      </c>
      <c r="G67" s="405">
        <f t="shared" si="3"/>
        <v>144.80000000000001</v>
      </c>
      <c r="H67" s="403"/>
      <c r="I67" s="403">
        <v>159.57069999999999</v>
      </c>
      <c r="J67" s="265"/>
    </row>
    <row r="68" spans="1:10" ht="24" customHeight="1">
      <c r="A68" s="89">
        <v>63</v>
      </c>
      <c r="B68" s="401" t="s">
        <v>165</v>
      </c>
      <c r="C68" s="411">
        <v>210.7141</v>
      </c>
      <c r="D68" s="408">
        <f>16.8724+23.4059</f>
        <v>40.278300000000002</v>
      </c>
      <c r="E68" s="404">
        <f t="shared" si="1"/>
        <v>250.9924</v>
      </c>
      <c r="F68" s="403">
        <f t="shared" si="2"/>
        <v>-79.000100000000003</v>
      </c>
      <c r="G68" s="405">
        <f t="shared" si="3"/>
        <v>20.9999</v>
      </c>
      <c r="H68" s="403">
        <v>-100</v>
      </c>
      <c r="I68" s="403">
        <v>171.9923</v>
      </c>
      <c r="J68" s="265" t="s">
        <v>110</v>
      </c>
    </row>
    <row r="69" spans="1:10" ht="22.7" customHeight="1">
      <c r="A69" s="89">
        <v>64</v>
      </c>
      <c r="B69" s="407" t="s">
        <v>166</v>
      </c>
      <c r="C69" s="411">
        <v>182.0506</v>
      </c>
      <c r="D69" s="403">
        <v>23.781414000000002</v>
      </c>
      <c r="E69" s="404">
        <f t="shared" si="1"/>
        <v>205.83201399999999</v>
      </c>
      <c r="F69" s="403">
        <f t="shared" si="2"/>
        <v>55.2971</v>
      </c>
      <c r="G69" s="405">
        <f t="shared" si="3"/>
        <v>55.2971</v>
      </c>
      <c r="H69" s="403"/>
      <c r="I69" s="403">
        <v>261.12911400000002</v>
      </c>
      <c r="J69" s="265"/>
    </row>
    <row r="70" spans="1:10" ht="22.7" customHeight="1">
      <c r="A70" s="89">
        <v>65</v>
      </c>
      <c r="B70" s="401" t="s">
        <v>167</v>
      </c>
      <c r="C70" s="411">
        <v>52.173999999999999</v>
      </c>
      <c r="D70" s="408">
        <v>4.012283</v>
      </c>
      <c r="E70" s="404">
        <f t="shared" ref="E70:E83" si="4">C70+D70</f>
        <v>56.186283000000003</v>
      </c>
      <c r="F70" s="403">
        <f t="shared" ref="F70:F83" si="5">I70-E70</f>
        <v>0</v>
      </c>
      <c r="G70" s="405">
        <f t="shared" ref="G70:G83" si="6">F70-H70</f>
        <v>0</v>
      </c>
      <c r="H70" s="403"/>
      <c r="I70" s="403">
        <v>56.186283000000003</v>
      </c>
      <c r="J70" s="265"/>
    </row>
    <row r="71" spans="1:10" ht="22.7" customHeight="1">
      <c r="A71" s="89">
        <v>66</v>
      </c>
      <c r="B71" s="401" t="s">
        <v>168</v>
      </c>
      <c r="C71" s="411">
        <v>16</v>
      </c>
      <c r="D71" s="408"/>
      <c r="E71" s="404">
        <f t="shared" si="4"/>
        <v>16</v>
      </c>
      <c r="F71" s="403">
        <f t="shared" si="5"/>
        <v>3</v>
      </c>
      <c r="G71" s="405">
        <f t="shared" si="6"/>
        <v>3</v>
      </c>
      <c r="H71" s="403"/>
      <c r="I71" s="403">
        <v>19</v>
      </c>
      <c r="J71" s="265"/>
    </row>
    <row r="72" spans="1:10" ht="22.7" customHeight="1">
      <c r="A72" s="89">
        <v>67</v>
      </c>
      <c r="B72" s="401" t="s">
        <v>169</v>
      </c>
      <c r="C72" s="411">
        <v>15</v>
      </c>
      <c r="D72" s="403"/>
      <c r="E72" s="404">
        <f t="shared" si="4"/>
        <v>15</v>
      </c>
      <c r="F72" s="403">
        <f t="shared" si="5"/>
        <v>8</v>
      </c>
      <c r="G72" s="405">
        <f t="shared" si="6"/>
        <v>8</v>
      </c>
      <c r="H72" s="403"/>
      <c r="I72" s="403">
        <v>23</v>
      </c>
      <c r="J72" s="265"/>
    </row>
    <row r="73" spans="1:10" ht="22.7" customHeight="1">
      <c r="A73" s="89">
        <v>68</v>
      </c>
      <c r="B73" s="401" t="s">
        <v>170</v>
      </c>
      <c r="C73" s="411">
        <v>4</v>
      </c>
      <c r="D73" s="408"/>
      <c r="E73" s="404">
        <f t="shared" si="4"/>
        <v>4</v>
      </c>
      <c r="F73" s="403">
        <f t="shared" si="5"/>
        <v>2</v>
      </c>
      <c r="G73" s="405">
        <f t="shared" si="6"/>
        <v>2</v>
      </c>
      <c r="H73" s="403"/>
      <c r="I73" s="403">
        <v>6</v>
      </c>
      <c r="J73" s="265"/>
    </row>
    <row r="74" spans="1:10" ht="38.25" customHeight="1">
      <c r="A74" s="89">
        <v>69</v>
      </c>
      <c r="B74" s="401" t="s">
        <v>171</v>
      </c>
      <c r="C74" s="411">
        <v>25</v>
      </c>
      <c r="D74" s="408"/>
      <c r="E74" s="404">
        <f t="shared" si="4"/>
        <v>25</v>
      </c>
      <c r="F74" s="403">
        <f t="shared" si="5"/>
        <v>-15</v>
      </c>
      <c r="G74" s="405">
        <f t="shared" si="6"/>
        <v>-15</v>
      </c>
      <c r="H74" s="403"/>
      <c r="I74" s="403">
        <v>10</v>
      </c>
      <c r="J74" s="265" t="s">
        <v>172</v>
      </c>
    </row>
    <row r="75" spans="1:10" ht="22.7" customHeight="1">
      <c r="A75" s="89">
        <v>70</v>
      </c>
      <c r="B75" s="407" t="s">
        <v>173</v>
      </c>
      <c r="C75" s="411">
        <v>9830.1767999999993</v>
      </c>
      <c r="D75" s="408">
        <v>-9830.1767999999993</v>
      </c>
      <c r="E75" s="404">
        <f t="shared" si="4"/>
        <v>0</v>
      </c>
      <c r="F75" s="403">
        <f t="shared" si="5"/>
        <v>0</v>
      </c>
      <c r="G75" s="405">
        <f t="shared" si="6"/>
        <v>0</v>
      </c>
      <c r="H75" s="403">
        <f>I75/10000</f>
        <v>0</v>
      </c>
      <c r="I75" s="403"/>
      <c r="J75" s="265" t="s">
        <v>207</v>
      </c>
    </row>
    <row r="76" spans="1:10" ht="22.7" customHeight="1">
      <c r="A76" s="89">
        <v>71</v>
      </c>
      <c r="B76" s="401" t="s">
        <v>174</v>
      </c>
      <c r="C76" s="411">
        <v>5300</v>
      </c>
      <c r="D76" s="403">
        <v>-5300</v>
      </c>
      <c r="E76" s="404">
        <f t="shared" si="4"/>
        <v>0</v>
      </c>
      <c r="F76" s="403">
        <f t="shared" si="5"/>
        <v>0</v>
      </c>
      <c r="G76" s="405">
        <f t="shared" si="6"/>
        <v>0</v>
      </c>
      <c r="H76" s="403">
        <f>I76/10000</f>
        <v>0</v>
      </c>
      <c r="I76" s="403"/>
      <c r="J76" s="265" t="s">
        <v>207</v>
      </c>
    </row>
    <row r="77" spans="1:10" ht="22.7" customHeight="1">
      <c r="A77" s="89">
        <v>72</v>
      </c>
      <c r="B77" s="416" t="s">
        <v>175</v>
      </c>
      <c r="C77" s="417">
        <v>2000</v>
      </c>
      <c r="D77" s="418"/>
      <c r="E77" s="419">
        <f t="shared" si="4"/>
        <v>2000</v>
      </c>
      <c r="F77" s="403">
        <f t="shared" si="5"/>
        <v>-2000</v>
      </c>
      <c r="G77" s="405">
        <f t="shared" si="6"/>
        <v>-2000</v>
      </c>
      <c r="H77" s="418">
        <f>I77/10000</f>
        <v>0</v>
      </c>
      <c r="I77" s="418"/>
      <c r="J77" s="422"/>
    </row>
    <row r="78" spans="1:10" ht="22.7" customHeight="1">
      <c r="A78" s="89">
        <v>73</v>
      </c>
      <c r="B78" s="420" t="s">
        <v>176</v>
      </c>
      <c r="C78" s="402"/>
      <c r="D78" s="403"/>
      <c r="E78" s="419">
        <f t="shared" si="4"/>
        <v>0</v>
      </c>
      <c r="F78" s="403">
        <f t="shared" si="5"/>
        <v>55.71</v>
      </c>
      <c r="G78" s="405">
        <f t="shared" si="6"/>
        <v>55.71</v>
      </c>
      <c r="H78" s="403"/>
      <c r="I78" s="403">
        <v>55.71</v>
      </c>
      <c r="J78" s="265"/>
    </row>
    <row r="79" spans="1:10" ht="22.7" customHeight="1">
      <c r="A79" s="89">
        <v>74</v>
      </c>
      <c r="B79" s="420" t="s">
        <v>177</v>
      </c>
      <c r="C79" s="402"/>
      <c r="D79" s="403">
        <v>233</v>
      </c>
      <c r="E79" s="419">
        <f t="shared" si="4"/>
        <v>233</v>
      </c>
      <c r="F79" s="403">
        <f t="shared" si="5"/>
        <v>14.74475</v>
      </c>
      <c r="G79" s="405">
        <f t="shared" si="6"/>
        <v>11.829133000000001</v>
      </c>
      <c r="H79" s="403">
        <v>2.9156170000000001</v>
      </c>
      <c r="I79" s="403">
        <v>247.74475000000001</v>
      </c>
      <c r="J79" s="265"/>
    </row>
    <row r="80" spans="1:10" ht="22.7" customHeight="1">
      <c r="A80" s="89">
        <v>75</v>
      </c>
      <c r="B80" s="420" t="s">
        <v>178</v>
      </c>
      <c r="C80" s="402"/>
      <c r="D80" s="403">
        <v>220</v>
      </c>
      <c r="E80" s="419">
        <f t="shared" si="4"/>
        <v>220</v>
      </c>
      <c r="F80" s="403">
        <f t="shared" si="5"/>
        <v>0</v>
      </c>
      <c r="G80" s="405">
        <f t="shared" si="6"/>
        <v>0</v>
      </c>
      <c r="H80" s="403"/>
      <c r="I80" s="403">
        <v>220</v>
      </c>
      <c r="J80" s="265"/>
    </row>
    <row r="81" spans="1:256" ht="22.7" customHeight="1">
      <c r="A81" s="89">
        <v>76</v>
      </c>
      <c r="B81" s="420" t="s">
        <v>179</v>
      </c>
      <c r="C81" s="402"/>
      <c r="D81" s="403">
        <v>60</v>
      </c>
      <c r="E81" s="419">
        <f t="shared" si="4"/>
        <v>60</v>
      </c>
      <c r="F81" s="403">
        <f t="shared" si="5"/>
        <v>60</v>
      </c>
      <c r="G81" s="405">
        <f t="shared" si="6"/>
        <v>60</v>
      </c>
      <c r="H81" s="403"/>
      <c r="I81" s="403">
        <v>120</v>
      </c>
      <c r="J81" s="265"/>
    </row>
    <row r="82" spans="1:256" ht="22.7" customHeight="1">
      <c r="A82" s="89">
        <v>77</v>
      </c>
      <c r="B82" s="420" t="s">
        <v>180</v>
      </c>
      <c r="C82" s="402"/>
      <c r="D82" s="403"/>
      <c r="E82" s="419">
        <f t="shared" si="4"/>
        <v>0</v>
      </c>
      <c r="F82" s="403">
        <f t="shared" si="5"/>
        <v>100</v>
      </c>
      <c r="G82" s="405">
        <f t="shared" si="6"/>
        <v>100</v>
      </c>
      <c r="H82" s="403"/>
      <c r="I82" s="403">
        <v>100</v>
      </c>
      <c r="J82" s="265"/>
    </row>
    <row r="83" spans="1:256" ht="22.7" customHeight="1">
      <c r="A83" s="89">
        <v>78</v>
      </c>
      <c r="B83" s="420" t="s">
        <v>201</v>
      </c>
      <c r="C83" s="402"/>
      <c r="D83" s="403">
        <v>715.44354999999996</v>
      </c>
      <c r="E83" s="404">
        <f t="shared" si="4"/>
        <v>715.44354999999996</v>
      </c>
      <c r="F83" s="403">
        <f t="shared" si="5"/>
        <v>0</v>
      </c>
      <c r="G83" s="405">
        <f t="shared" si="6"/>
        <v>0</v>
      </c>
      <c r="H83" s="403"/>
      <c r="I83" s="403">
        <v>715.44354999999996</v>
      </c>
      <c r="J83" s="265"/>
    </row>
    <row r="84" spans="1:256" ht="22.7" customHeight="1">
      <c r="A84" s="89">
        <v>79</v>
      </c>
      <c r="B84" s="420" t="s">
        <v>208</v>
      </c>
      <c r="C84" s="402">
        <v>0</v>
      </c>
      <c r="D84" s="402">
        <v>7260.15</v>
      </c>
      <c r="E84" s="402">
        <v>7260.15</v>
      </c>
      <c r="F84" s="402">
        <v>24036.505926000002</v>
      </c>
      <c r="G84" s="402">
        <v>6999.4939750000003</v>
      </c>
      <c r="H84" s="402">
        <f>17037.011951+1426-911</f>
        <v>17552.011951</v>
      </c>
      <c r="I84" s="402">
        <f>31296.655926+1426</f>
        <v>32722.655925999999</v>
      </c>
      <c r="J84" s="265"/>
    </row>
    <row r="85" spans="1:256" ht="35.1" customHeight="1">
      <c r="A85" s="483" t="s">
        <v>209</v>
      </c>
      <c r="B85" s="483"/>
      <c r="C85" s="483"/>
      <c r="D85" s="483"/>
      <c r="E85" s="484"/>
      <c r="F85" s="483"/>
      <c r="G85" s="483"/>
      <c r="H85" s="483"/>
      <c r="I85" s="483"/>
      <c r="J85" s="485"/>
    </row>
    <row r="86" spans="1:256" s="383" customFormat="1" ht="79.5" customHeight="1">
      <c r="A86" s="499" t="s">
        <v>210</v>
      </c>
      <c r="B86" s="499"/>
      <c r="C86" s="499"/>
      <c r="D86" s="499"/>
      <c r="E86" s="500"/>
      <c r="F86" s="499"/>
      <c r="G86" s="499"/>
      <c r="H86" s="499"/>
      <c r="I86" s="499"/>
      <c r="J86" s="499"/>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84"/>
      <c r="BE86" s="384"/>
      <c r="BF86" s="384"/>
      <c r="BG86" s="384"/>
      <c r="BH86" s="384"/>
      <c r="BI86" s="384"/>
      <c r="BJ86" s="384"/>
      <c r="BK86" s="384"/>
      <c r="BL86" s="384"/>
      <c r="BM86" s="384"/>
      <c r="BN86" s="384"/>
      <c r="BO86" s="384"/>
      <c r="BP86" s="384"/>
      <c r="BQ86" s="384"/>
      <c r="BR86" s="384"/>
      <c r="BS86" s="384"/>
      <c r="BT86" s="384"/>
      <c r="BU86" s="384"/>
      <c r="BV86" s="384"/>
      <c r="BW86" s="384"/>
      <c r="BX86" s="384"/>
      <c r="BY86" s="384"/>
      <c r="BZ86" s="384"/>
      <c r="CA86" s="384"/>
      <c r="CB86" s="384"/>
      <c r="CC86" s="384"/>
      <c r="CD86" s="384"/>
      <c r="CE86" s="384"/>
      <c r="CF86" s="384"/>
      <c r="CG86" s="384"/>
      <c r="CH86" s="384"/>
      <c r="CI86" s="384"/>
      <c r="CJ86" s="384"/>
      <c r="CK86" s="384"/>
      <c r="CL86" s="384"/>
      <c r="CM86" s="384"/>
      <c r="CN86" s="384"/>
      <c r="CO86" s="384"/>
      <c r="CP86" s="384"/>
      <c r="CQ86" s="384"/>
      <c r="CR86" s="384"/>
      <c r="CS86" s="384"/>
      <c r="CT86" s="384"/>
      <c r="CU86" s="384"/>
      <c r="CV86" s="384"/>
      <c r="CW86" s="384"/>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c r="EY86" s="384"/>
      <c r="EZ86" s="384"/>
      <c r="FA86" s="384"/>
      <c r="FB86" s="384"/>
      <c r="FC86" s="384"/>
      <c r="FD86" s="384"/>
      <c r="FE86" s="384"/>
      <c r="FF86" s="384"/>
      <c r="FG86" s="384"/>
      <c r="FH86" s="384"/>
      <c r="FI86" s="384"/>
      <c r="FJ86" s="384"/>
      <c r="FK86" s="384"/>
      <c r="FL86" s="384"/>
      <c r="FM86" s="384"/>
      <c r="FN86" s="384"/>
      <c r="FO86" s="384"/>
      <c r="FP86" s="384"/>
      <c r="FQ86" s="384"/>
      <c r="FR86" s="384"/>
      <c r="FS86" s="384"/>
      <c r="FT86" s="384"/>
      <c r="FU86" s="384"/>
      <c r="FV86" s="384"/>
      <c r="FW86" s="384"/>
      <c r="FX86" s="384"/>
      <c r="FY86" s="384"/>
      <c r="FZ86" s="384"/>
      <c r="GA86" s="384"/>
      <c r="GB86" s="384"/>
      <c r="GC86" s="384"/>
      <c r="GD86" s="384"/>
      <c r="GE86" s="384"/>
      <c r="GF86" s="384"/>
      <c r="GG86" s="384"/>
      <c r="GH86" s="384"/>
      <c r="GI86" s="384"/>
      <c r="GJ86" s="384"/>
      <c r="GK86" s="384"/>
      <c r="GL86" s="384"/>
      <c r="GM86" s="384"/>
      <c r="GN86" s="384"/>
      <c r="GO86" s="384"/>
      <c r="GP86" s="384"/>
      <c r="GQ86" s="384"/>
      <c r="GR86" s="384"/>
      <c r="GS86" s="384"/>
      <c r="GT86" s="384"/>
      <c r="GU86" s="384"/>
      <c r="GV86" s="384"/>
      <c r="GW86" s="384"/>
      <c r="GX86" s="384"/>
      <c r="GY86" s="384"/>
      <c r="GZ86" s="384"/>
      <c r="HA86" s="384"/>
      <c r="HB86" s="384"/>
      <c r="HC86" s="384"/>
      <c r="HD86" s="384"/>
      <c r="HE86" s="384"/>
      <c r="HF86" s="384"/>
      <c r="HG86" s="384"/>
      <c r="HH86" s="384"/>
      <c r="HI86" s="384"/>
      <c r="HJ86" s="384"/>
      <c r="HK86" s="384"/>
      <c r="HL86" s="384"/>
      <c r="HM86" s="384"/>
      <c r="HN86" s="384"/>
      <c r="HO86" s="384"/>
      <c r="HP86" s="384"/>
      <c r="HQ86" s="384"/>
      <c r="HR86" s="384"/>
      <c r="HS86" s="384"/>
      <c r="HT86" s="384"/>
      <c r="HU86" s="384"/>
      <c r="HV86" s="384"/>
      <c r="HW86" s="384"/>
      <c r="HX86" s="384"/>
      <c r="HY86" s="384"/>
      <c r="HZ86" s="384"/>
      <c r="IA86" s="384"/>
      <c r="IB86" s="384"/>
      <c r="IC86" s="384"/>
      <c r="ID86" s="384"/>
      <c r="IE86" s="384"/>
      <c r="IF86" s="384"/>
      <c r="IG86" s="384"/>
      <c r="IH86" s="384"/>
      <c r="II86" s="384"/>
      <c r="IJ86" s="384"/>
      <c r="IK86" s="384"/>
      <c r="IL86" s="384"/>
      <c r="IM86" s="384"/>
      <c r="IN86" s="384"/>
      <c r="IO86" s="384"/>
      <c r="IP86" s="384"/>
      <c r="IQ86" s="384"/>
      <c r="IR86" s="384"/>
      <c r="IS86" s="384"/>
      <c r="IT86" s="384"/>
      <c r="IU86" s="384"/>
      <c r="IV86" s="384"/>
    </row>
    <row r="87" spans="1:256" s="383" customFormat="1" ht="24" customHeight="1">
      <c r="A87" s="384"/>
      <c r="B87" s="384"/>
      <c r="C87" s="384"/>
      <c r="D87" s="384"/>
      <c r="E87" s="421"/>
      <c r="F87" s="384"/>
      <c r="G87" s="384"/>
      <c r="H87" s="384"/>
      <c r="I87" s="384"/>
      <c r="J87" s="423"/>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84"/>
      <c r="BE87" s="384"/>
      <c r="BF87" s="384"/>
      <c r="BG87" s="384"/>
      <c r="BH87" s="384"/>
      <c r="BI87" s="384"/>
      <c r="BJ87" s="384"/>
      <c r="BK87" s="384"/>
      <c r="BL87" s="384"/>
      <c r="BM87" s="384"/>
      <c r="BN87" s="384"/>
      <c r="BO87" s="384"/>
      <c r="BP87" s="384"/>
      <c r="BQ87" s="384"/>
      <c r="BR87" s="384"/>
      <c r="BS87" s="384"/>
      <c r="BT87" s="384"/>
      <c r="BU87" s="384"/>
      <c r="BV87" s="384"/>
      <c r="BW87" s="384"/>
      <c r="BX87" s="384"/>
      <c r="BY87" s="384"/>
      <c r="BZ87" s="384"/>
      <c r="CA87" s="384"/>
      <c r="CB87" s="384"/>
      <c r="CC87" s="384"/>
      <c r="CD87" s="384"/>
      <c r="CE87" s="384"/>
      <c r="CF87" s="384"/>
      <c r="CG87" s="384"/>
      <c r="CH87" s="384"/>
      <c r="CI87" s="384"/>
      <c r="CJ87" s="384"/>
      <c r="CK87" s="384"/>
      <c r="CL87" s="384"/>
      <c r="CM87" s="384"/>
      <c r="CN87" s="384"/>
      <c r="CO87" s="384"/>
      <c r="CP87" s="384"/>
      <c r="CQ87" s="384"/>
      <c r="CR87" s="384"/>
      <c r="CS87" s="384"/>
      <c r="CT87" s="384"/>
      <c r="CU87" s="384"/>
      <c r="CV87" s="384"/>
      <c r="CW87" s="384"/>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c r="EY87" s="384"/>
      <c r="EZ87" s="384"/>
      <c r="FA87" s="384"/>
      <c r="FB87" s="384"/>
      <c r="FC87" s="384"/>
      <c r="FD87" s="384"/>
      <c r="FE87" s="384"/>
      <c r="FF87" s="384"/>
      <c r="FG87" s="384"/>
      <c r="FH87" s="384"/>
      <c r="FI87" s="384"/>
      <c r="FJ87" s="384"/>
      <c r="FK87" s="384"/>
      <c r="FL87" s="384"/>
      <c r="FM87" s="384"/>
      <c r="FN87" s="384"/>
      <c r="FO87" s="384"/>
      <c r="FP87" s="384"/>
      <c r="FQ87" s="384"/>
      <c r="FR87" s="384"/>
      <c r="FS87" s="384"/>
      <c r="FT87" s="384"/>
      <c r="FU87" s="384"/>
      <c r="FV87" s="384"/>
      <c r="FW87" s="384"/>
      <c r="FX87" s="384"/>
      <c r="FY87" s="384"/>
      <c r="FZ87" s="384"/>
      <c r="GA87" s="384"/>
      <c r="GB87" s="384"/>
      <c r="GC87" s="384"/>
      <c r="GD87" s="384"/>
      <c r="GE87" s="384"/>
      <c r="GF87" s="384"/>
      <c r="GG87" s="384"/>
      <c r="GH87" s="384"/>
      <c r="GI87" s="384"/>
      <c r="GJ87" s="384"/>
      <c r="GK87" s="384"/>
      <c r="GL87" s="384"/>
      <c r="GM87" s="384"/>
      <c r="GN87" s="384"/>
      <c r="GO87" s="384"/>
      <c r="GP87" s="384"/>
      <c r="GQ87" s="384"/>
      <c r="GR87" s="384"/>
      <c r="GS87" s="384"/>
      <c r="GT87" s="384"/>
      <c r="GU87" s="384"/>
      <c r="GV87" s="384"/>
      <c r="GW87" s="384"/>
      <c r="GX87" s="384"/>
      <c r="GY87" s="384"/>
      <c r="GZ87" s="384"/>
      <c r="HA87" s="384"/>
      <c r="HB87" s="384"/>
      <c r="HC87" s="384"/>
      <c r="HD87" s="384"/>
      <c r="HE87" s="384"/>
      <c r="HF87" s="384"/>
      <c r="HG87" s="384"/>
      <c r="HH87" s="384"/>
      <c r="HI87" s="384"/>
      <c r="HJ87" s="384"/>
      <c r="HK87" s="384"/>
      <c r="HL87" s="384"/>
      <c r="HM87" s="384"/>
      <c r="HN87" s="384"/>
      <c r="HO87" s="384"/>
      <c r="HP87" s="384"/>
      <c r="HQ87" s="384"/>
      <c r="HR87" s="384"/>
      <c r="HS87" s="384"/>
      <c r="HT87" s="384"/>
      <c r="HU87" s="384"/>
      <c r="HV87" s="384"/>
      <c r="HW87" s="384"/>
      <c r="HX87" s="384"/>
      <c r="HY87" s="384"/>
      <c r="HZ87" s="384"/>
      <c r="IA87" s="384"/>
      <c r="IB87" s="384"/>
      <c r="IC87" s="384"/>
      <c r="ID87" s="384"/>
      <c r="IE87" s="384"/>
      <c r="IF87" s="384"/>
      <c r="IG87" s="384"/>
      <c r="IH87" s="384"/>
      <c r="II87" s="384"/>
      <c r="IJ87" s="384"/>
      <c r="IK87" s="384"/>
      <c r="IL87" s="384"/>
      <c r="IM87" s="384"/>
      <c r="IN87" s="384"/>
      <c r="IO87" s="384"/>
      <c r="IP87" s="384"/>
      <c r="IQ87" s="384"/>
      <c r="IR87" s="384"/>
      <c r="IS87" s="384"/>
      <c r="IT87" s="384"/>
      <c r="IU87" s="384"/>
      <c r="IV87" s="384"/>
    </row>
    <row r="88" spans="1:256" s="383" customFormat="1" ht="24" customHeight="1">
      <c r="A88" s="384"/>
      <c r="B88" s="384"/>
      <c r="C88" s="384"/>
      <c r="D88" s="384"/>
      <c r="E88" s="421"/>
      <c r="F88" s="384"/>
      <c r="G88" s="384"/>
      <c r="H88" s="384"/>
      <c r="I88" s="384"/>
      <c r="J88" s="423"/>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c r="EX88" s="384"/>
      <c r="EY88" s="384"/>
      <c r="EZ88" s="384"/>
      <c r="FA88" s="384"/>
      <c r="FB88" s="384"/>
      <c r="FC88" s="384"/>
      <c r="FD88" s="384"/>
      <c r="FE88" s="384"/>
      <c r="FF88" s="384"/>
      <c r="FG88" s="384"/>
      <c r="FH88" s="384"/>
      <c r="FI88" s="384"/>
      <c r="FJ88" s="384"/>
      <c r="FK88" s="384"/>
      <c r="FL88" s="384"/>
      <c r="FM88" s="384"/>
      <c r="FN88" s="384"/>
      <c r="FO88" s="384"/>
      <c r="FP88" s="384"/>
      <c r="FQ88" s="384"/>
      <c r="FR88" s="384"/>
      <c r="FS88" s="384"/>
      <c r="FT88" s="384"/>
      <c r="FU88" s="384"/>
      <c r="FV88" s="384"/>
      <c r="FW88" s="384"/>
      <c r="FX88" s="384"/>
      <c r="FY88" s="384"/>
      <c r="FZ88" s="384"/>
      <c r="GA88" s="384"/>
      <c r="GB88" s="384"/>
      <c r="GC88" s="384"/>
      <c r="GD88" s="384"/>
      <c r="GE88" s="384"/>
      <c r="GF88" s="384"/>
      <c r="GG88" s="384"/>
      <c r="GH88" s="384"/>
      <c r="GI88" s="384"/>
      <c r="GJ88" s="384"/>
      <c r="GK88" s="384"/>
      <c r="GL88" s="384"/>
      <c r="GM88" s="384"/>
      <c r="GN88" s="384"/>
      <c r="GO88" s="384"/>
      <c r="GP88" s="384"/>
      <c r="GQ88" s="384"/>
      <c r="GR88" s="384"/>
      <c r="GS88" s="384"/>
      <c r="GT88" s="384"/>
      <c r="GU88" s="384"/>
      <c r="GV88" s="384"/>
      <c r="GW88" s="384"/>
      <c r="GX88" s="384"/>
      <c r="GY88" s="384"/>
      <c r="GZ88" s="384"/>
      <c r="HA88" s="384"/>
      <c r="HB88" s="384"/>
      <c r="HC88" s="384"/>
      <c r="HD88" s="384"/>
      <c r="HE88" s="384"/>
      <c r="HF88" s="384"/>
      <c r="HG88" s="384"/>
      <c r="HH88" s="384"/>
      <c r="HI88" s="384"/>
      <c r="HJ88" s="384"/>
      <c r="HK88" s="384"/>
      <c r="HL88" s="384"/>
      <c r="HM88" s="384"/>
      <c r="HN88" s="384"/>
      <c r="HO88" s="384"/>
      <c r="HP88" s="384"/>
      <c r="HQ88" s="384"/>
      <c r="HR88" s="384"/>
      <c r="HS88" s="384"/>
      <c r="HT88" s="384"/>
      <c r="HU88" s="384"/>
      <c r="HV88" s="384"/>
      <c r="HW88" s="384"/>
      <c r="HX88" s="384"/>
      <c r="HY88" s="384"/>
      <c r="HZ88" s="384"/>
      <c r="IA88" s="384"/>
      <c r="IB88" s="384"/>
      <c r="IC88" s="384"/>
      <c r="ID88" s="384"/>
      <c r="IE88" s="384"/>
      <c r="IF88" s="384"/>
      <c r="IG88" s="384"/>
      <c r="IH88" s="384"/>
      <c r="II88" s="384"/>
      <c r="IJ88" s="384"/>
      <c r="IK88" s="384"/>
      <c r="IL88" s="384"/>
      <c r="IM88" s="384"/>
      <c r="IN88" s="384"/>
      <c r="IO88" s="384"/>
      <c r="IP88" s="384"/>
      <c r="IQ88" s="384"/>
      <c r="IR88" s="384"/>
      <c r="IS88" s="384"/>
      <c r="IT88" s="384"/>
      <c r="IU88" s="384"/>
      <c r="IV88" s="384"/>
    </row>
    <row r="89" spans="1:256" s="383" customFormat="1" ht="24" customHeight="1">
      <c r="A89" s="384"/>
      <c r="B89" s="384"/>
      <c r="C89" s="384"/>
      <c r="D89" s="384"/>
      <c r="E89" s="421"/>
      <c r="F89" s="384"/>
      <c r="G89" s="384"/>
      <c r="H89" s="384"/>
      <c r="I89" s="384"/>
      <c r="J89" s="423"/>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c r="EX89" s="384"/>
      <c r="EY89" s="384"/>
      <c r="EZ89" s="384"/>
      <c r="FA89" s="384"/>
      <c r="FB89" s="384"/>
      <c r="FC89" s="384"/>
      <c r="FD89" s="384"/>
      <c r="FE89" s="384"/>
      <c r="FF89" s="384"/>
      <c r="FG89" s="384"/>
      <c r="FH89" s="384"/>
      <c r="FI89" s="384"/>
      <c r="FJ89" s="384"/>
      <c r="FK89" s="384"/>
      <c r="FL89" s="384"/>
      <c r="FM89" s="384"/>
      <c r="FN89" s="384"/>
      <c r="FO89" s="384"/>
      <c r="FP89" s="384"/>
      <c r="FQ89" s="384"/>
      <c r="FR89" s="384"/>
      <c r="FS89" s="384"/>
      <c r="FT89" s="384"/>
      <c r="FU89" s="384"/>
      <c r="FV89" s="384"/>
      <c r="FW89" s="384"/>
      <c r="FX89" s="384"/>
      <c r="FY89" s="384"/>
      <c r="FZ89" s="384"/>
      <c r="GA89" s="384"/>
      <c r="GB89" s="384"/>
      <c r="GC89" s="384"/>
      <c r="GD89" s="384"/>
      <c r="GE89" s="384"/>
      <c r="GF89" s="384"/>
      <c r="GG89" s="384"/>
      <c r="GH89" s="384"/>
      <c r="GI89" s="384"/>
      <c r="GJ89" s="384"/>
      <c r="GK89" s="384"/>
      <c r="GL89" s="384"/>
      <c r="GM89" s="384"/>
      <c r="GN89" s="384"/>
      <c r="GO89" s="384"/>
      <c r="GP89" s="384"/>
      <c r="GQ89" s="384"/>
      <c r="GR89" s="384"/>
      <c r="GS89" s="384"/>
      <c r="GT89" s="384"/>
      <c r="GU89" s="384"/>
      <c r="GV89" s="384"/>
      <c r="GW89" s="384"/>
      <c r="GX89" s="384"/>
      <c r="GY89" s="384"/>
      <c r="GZ89" s="384"/>
      <c r="HA89" s="384"/>
      <c r="HB89" s="384"/>
      <c r="HC89" s="384"/>
      <c r="HD89" s="384"/>
      <c r="HE89" s="384"/>
      <c r="HF89" s="384"/>
      <c r="HG89" s="384"/>
      <c r="HH89" s="384"/>
      <c r="HI89" s="384"/>
      <c r="HJ89" s="384"/>
      <c r="HK89" s="384"/>
      <c r="HL89" s="384"/>
      <c r="HM89" s="384"/>
      <c r="HN89" s="384"/>
      <c r="HO89" s="384"/>
      <c r="HP89" s="384"/>
      <c r="HQ89" s="384"/>
      <c r="HR89" s="384"/>
      <c r="HS89" s="384"/>
      <c r="HT89" s="384"/>
      <c r="HU89" s="384"/>
      <c r="HV89" s="384"/>
      <c r="HW89" s="384"/>
      <c r="HX89" s="384"/>
      <c r="HY89" s="384"/>
      <c r="HZ89" s="384"/>
      <c r="IA89" s="384"/>
      <c r="IB89" s="384"/>
      <c r="IC89" s="384"/>
      <c r="ID89" s="384"/>
      <c r="IE89" s="384"/>
      <c r="IF89" s="384"/>
      <c r="IG89" s="384"/>
      <c r="IH89" s="384"/>
      <c r="II89" s="384"/>
      <c r="IJ89" s="384"/>
      <c r="IK89" s="384"/>
      <c r="IL89" s="384"/>
      <c r="IM89" s="384"/>
      <c r="IN89" s="384"/>
      <c r="IO89" s="384"/>
      <c r="IP89" s="384"/>
      <c r="IQ89" s="384"/>
      <c r="IR89" s="384"/>
      <c r="IS89" s="384"/>
      <c r="IT89" s="384"/>
      <c r="IU89" s="384"/>
      <c r="IV89" s="384"/>
    </row>
    <row r="90" spans="1:256" s="383" customFormat="1" ht="24" customHeight="1">
      <c r="A90" s="384"/>
      <c r="B90" s="384"/>
      <c r="C90" s="384"/>
      <c r="D90" s="384"/>
      <c r="E90" s="421"/>
      <c r="F90" s="384"/>
      <c r="G90" s="384"/>
      <c r="H90" s="384"/>
      <c r="I90" s="384"/>
      <c r="J90" s="423"/>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c r="EX90" s="384"/>
      <c r="EY90" s="384"/>
      <c r="EZ90" s="384"/>
      <c r="FA90" s="384"/>
      <c r="FB90" s="384"/>
      <c r="FC90" s="384"/>
      <c r="FD90" s="384"/>
      <c r="FE90" s="384"/>
      <c r="FF90" s="384"/>
      <c r="FG90" s="384"/>
      <c r="FH90" s="384"/>
      <c r="FI90" s="384"/>
      <c r="FJ90" s="384"/>
      <c r="FK90" s="384"/>
      <c r="FL90" s="384"/>
      <c r="FM90" s="384"/>
      <c r="FN90" s="384"/>
      <c r="FO90" s="384"/>
      <c r="FP90" s="384"/>
      <c r="FQ90" s="384"/>
      <c r="FR90" s="384"/>
      <c r="FS90" s="384"/>
      <c r="FT90" s="384"/>
      <c r="FU90" s="384"/>
      <c r="FV90" s="384"/>
      <c r="FW90" s="384"/>
      <c r="FX90" s="384"/>
      <c r="FY90" s="384"/>
      <c r="FZ90" s="384"/>
      <c r="GA90" s="384"/>
      <c r="GB90" s="384"/>
      <c r="GC90" s="384"/>
      <c r="GD90" s="384"/>
      <c r="GE90" s="384"/>
      <c r="GF90" s="384"/>
      <c r="GG90" s="384"/>
      <c r="GH90" s="384"/>
      <c r="GI90" s="384"/>
      <c r="GJ90" s="384"/>
      <c r="GK90" s="384"/>
      <c r="GL90" s="384"/>
      <c r="GM90" s="384"/>
      <c r="GN90" s="384"/>
      <c r="GO90" s="384"/>
      <c r="GP90" s="384"/>
      <c r="GQ90" s="384"/>
      <c r="GR90" s="384"/>
      <c r="GS90" s="384"/>
      <c r="GT90" s="384"/>
      <c r="GU90" s="384"/>
      <c r="GV90" s="384"/>
      <c r="GW90" s="384"/>
      <c r="GX90" s="384"/>
      <c r="GY90" s="384"/>
      <c r="GZ90" s="384"/>
      <c r="HA90" s="384"/>
      <c r="HB90" s="384"/>
      <c r="HC90" s="384"/>
      <c r="HD90" s="384"/>
      <c r="HE90" s="384"/>
      <c r="HF90" s="384"/>
      <c r="HG90" s="384"/>
      <c r="HH90" s="384"/>
      <c r="HI90" s="384"/>
      <c r="HJ90" s="384"/>
      <c r="HK90" s="384"/>
      <c r="HL90" s="384"/>
      <c r="HM90" s="384"/>
      <c r="HN90" s="384"/>
      <c r="HO90" s="384"/>
      <c r="HP90" s="384"/>
      <c r="HQ90" s="384"/>
      <c r="HR90" s="384"/>
      <c r="HS90" s="384"/>
      <c r="HT90" s="384"/>
      <c r="HU90" s="384"/>
      <c r="HV90" s="384"/>
      <c r="HW90" s="384"/>
      <c r="HX90" s="384"/>
      <c r="HY90" s="384"/>
      <c r="HZ90" s="384"/>
      <c r="IA90" s="384"/>
      <c r="IB90" s="384"/>
      <c r="IC90" s="384"/>
      <c r="ID90" s="384"/>
      <c r="IE90" s="384"/>
      <c r="IF90" s="384"/>
      <c r="IG90" s="384"/>
      <c r="IH90" s="384"/>
      <c r="II90" s="384"/>
      <c r="IJ90" s="384"/>
      <c r="IK90" s="384"/>
      <c r="IL90" s="384"/>
      <c r="IM90" s="384"/>
      <c r="IN90" s="384"/>
      <c r="IO90" s="384"/>
      <c r="IP90" s="384"/>
      <c r="IQ90" s="384"/>
      <c r="IR90" s="384"/>
      <c r="IS90" s="384"/>
      <c r="IT90" s="384"/>
      <c r="IU90" s="384"/>
      <c r="IV90" s="384"/>
    </row>
    <row r="91" spans="1:256" s="383" customFormat="1" ht="24" customHeight="1">
      <c r="A91" s="384"/>
      <c r="B91" s="384"/>
      <c r="C91" s="384"/>
      <c r="D91" s="384"/>
      <c r="E91" s="421"/>
      <c r="F91" s="384"/>
      <c r="G91" s="384"/>
      <c r="H91" s="384"/>
      <c r="I91" s="384"/>
      <c r="J91" s="423"/>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c r="EX91" s="384"/>
      <c r="EY91" s="384"/>
      <c r="EZ91" s="384"/>
      <c r="FA91" s="384"/>
      <c r="FB91" s="384"/>
      <c r="FC91" s="384"/>
      <c r="FD91" s="384"/>
      <c r="FE91" s="384"/>
      <c r="FF91" s="384"/>
      <c r="FG91" s="384"/>
      <c r="FH91" s="384"/>
      <c r="FI91" s="384"/>
      <c r="FJ91" s="384"/>
      <c r="FK91" s="384"/>
      <c r="FL91" s="384"/>
      <c r="FM91" s="384"/>
      <c r="FN91" s="384"/>
      <c r="FO91" s="384"/>
      <c r="FP91" s="384"/>
      <c r="FQ91" s="384"/>
      <c r="FR91" s="384"/>
      <c r="FS91" s="384"/>
      <c r="FT91" s="384"/>
      <c r="FU91" s="384"/>
      <c r="FV91" s="384"/>
      <c r="FW91" s="384"/>
      <c r="FX91" s="384"/>
      <c r="FY91" s="384"/>
      <c r="FZ91" s="384"/>
      <c r="GA91" s="384"/>
      <c r="GB91" s="384"/>
      <c r="GC91" s="384"/>
      <c r="GD91" s="384"/>
      <c r="GE91" s="384"/>
      <c r="GF91" s="384"/>
      <c r="GG91" s="384"/>
      <c r="GH91" s="384"/>
      <c r="GI91" s="384"/>
      <c r="GJ91" s="384"/>
      <c r="GK91" s="384"/>
      <c r="GL91" s="384"/>
      <c r="GM91" s="384"/>
      <c r="GN91" s="384"/>
      <c r="GO91" s="384"/>
      <c r="GP91" s="384"/>
      <c r="GQ91" s="384"/>
      <c r="GR91" s="384"/>
      <c r="GS91" s="384"/>
      <c r="GT91" s="384"/>
      <c r="GU91" s="384"/>
      <c r="GV91" s="384"/>
      <c r="GW91" s="384"/>
      <c r="GX91" s="384"/>
      <c r="GY91" s="384"/>
      <c r="GZ91" s="384"/>
      <c r="HA91" s="384"/>
      <c r="HB91" s="384"/>
      <c r="HC91" s="384"/>
      <c r="HD91" s="384"/>
      <c r="HE91" s="384"/>
      <c r="HF91" s="384"/>
      <c r="HG91" s="384"/>
      <c r="HH91" s="384"/>
      <c r="HI91" s="384"/>
      <c r="HJ91" s="384"/>
      <c r="HK91" s="384"/>
      <c r="HL91" s="384"/>
      <c r="HM91" s="384"/>
      <c r="HN91" s="384"/>
      <c r="HO91" s="384"/>
      <c r="HP91" s="384"/>
      <c r="HQ91" s="384"/>
      <c r="HR91" s="384"/>
      <c r="HS91" s="384"/>
      <c r="HT91" s="384"/>
      <c r="HU91" s="384"/>
      <c r="HV91" s="384"/>
      <c r="HW91" s="384"/>
      <c r="HX91" s="384"/>
      <c r="HY91" s="384"/>
      <c r="HZ91" s="384"/>
      <c r="IA91" s="384"/>
      <c r="IB91" s="384"/>
      <c r="IC91" s="384"/>
      <c r="ID91" s="384"/>
      <c r="IE91" s="384"/>
      <c r="IF91" s="384"/>
      <c r="IG91" s="384"/>
      <c r="IH91" s="384"/>
      <c r="II91" s="384"/>
      <c r="IJ91" s="384"/>
      <c r="IK91" s="384"/>
      <c r="IL91" s="384"/>
      <c r="IM91" s="384"/>
      <c r="IN91" s="384"/>
      <c r="IO91" s="384"/>
      <c r="IP91" s="384"/>
      <c r="IQ91" s="384"/>
      <c r="IR91" s="384"/>
      <c r="IS91" s="384"/>
      <c r="IT91" s="384"/>
      <c r="IU91" s="384"/>
      <c r="IV91" s="384"/>
    </row>
    <row r="92" spans="1:256" s="383" customFormat="1" ht="24" customHeight="1">
      <c r="A92" s="384"/>
      <c r="B92" s="384"/>
      <c r="C92" s="384"/>
      <c r="D92" s="384"/>
      <c r="E92" s="421"/>
      <c r="F92" s="384"/>
      <c r="G92" s="384"/>
      <c r="H92" s="384"/>
      <c r="I92" s="384"/>
      <c r="J92" s="423"/>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c r="EX92" s="384"/>
      <c r="EY92" s="384"/>
      <c r="EZ92" s="384"/>
      <c r="FA92" s="384"/>
      <c r="FB92" s="384"/>
      <c r="FC92" s="384"/>
      <c r="FD92" s="384"/>
      <c r="FE92" s="384"/>
      <c r="FF92" s="384"/>
      <c r="FG92" s="384"/>
      <c r="FH92" s="384"/>
      <c r="FI92" s="384"/>
      <c r="FJ92" s="384"/>
      <c r="FK92" s="384"/>
      <c r="FL92" s="384"/>
      <c r="FM92" s="384"/>
      <c r="FN92" s="384"/>
      <c r="FO92" s="384"/>
      <c r="FP92" s="384"/>
      <c r="FQ92" s="384"/>
      <c r="FR92" s="384"/>
      <c r="FS92" s="384"/>
      <c r="FT92" s="384"/>
      <c r="FU92" s="384"/>
      <c r="FV92" s="384"/>
      <c r="FW92" s="384"/>
      <c r="FX92" s="384"/>
      <c r="FY92" s="384"/>
      <c r="FZ92" s="384"/>
      <c r="GA92" s="384"/>
      <c r="GB92" s="384"/>
      <c r="GC92" s="384"/>
      <c r="GD92" s="384"/>
      <c r="GE92" s="384"/>
      <c r="GF92" s="384"/>
      <c r="GG92" s="384"/>
      <c r="GH92" s="384"/>
      <c r="GI92" s="384"/>
      <c r="GJ92" s="384"/>
      <c r="GK92" s="384"/>
      <c r="GL92" s="384"/>
      <c r="GM92" s="384"/>
      <c r="GN92" s="384"/>
      <c r="GO92" s="384"/>
      <c r="GP92" s="384"/>
      <c r="GQ92" s="384"/>
      <c r="GR92" s="384"/>
      <c r="GS92" s="384"/>
      <c r="GT92" s="384"/>
      <c r="GU92" s="384"/>
      <c r="GV92" s="384"/>
      <c r="GW92" s="384"/>
      <c r="GX92" s="384"/>
      <c r="GY92" s="384"/>
      <c r="GZ92" s="384"/>
      <c r="HA92" s="384"/>
      <c r="HB92" s="384"/>
      <c r="HC92" s="384"/>
      <c r="HD92" s="384"/>
      <c r="HE92" s="384"/>
      <c r="HF92" s="384"/>
      <c r="HG92" s="384"/>
      <c r="HH92" s="384"/>
      <c r="HI92" s="384"/>
      <c r="HJ92" s="384"/>
      <c r="HK92" s="384"/>
      <c r="HL92" s="384"/>
      <c r="HM92" s="384"/>
      <c r="HN92" s="384"/>
      <c r="HO92" s="384"/>
      <c r="HP92" s="384"/>
      <c r="HQ92" s="384"/>
      <c r="HR92" s="384"/>
      <c r="HS92" s="384"/>
      <c r="HT92" s="384"/>
      <c r="HU92" s="384"/>
      <c r="HV92" s="384"/>
      <c r="HW92" s="384"/>
      <c r="HX92" s="384"/>
      <c r="HY92" s="384"/>
      <c r="HZ92" s="384"/>
      <c r="IA92" s="384"/>
      <c r="IB92" s="384"/>
      <c r="IC92" s="384"/>
      <c r="ID92" s="384"/>
      <c r="IE92" s="384"/>
      <c r="IF92" s="384"/>
      <c r="IG92" s="384"/>
      <c r="IH92" s="384"/>
      <c r="II92" s="384"/>
      <c r="IJ92" s="384"/>
      <c r="IK92" s="384"/>
      <c r="IL92" s="384"/>
      <c r="IM92" s="384"/>
      <c r="IN92" s="384"/>
      <c r="IO92" s="384"/>
      <c r="IP92" s="384"/>
      <c r="IQ92" s="384"/>
      <c r="IR92" s="384"/>
      <c r="IS92" s="384"/>
      <c r="IT92" s="384"/>
      <c r="IU92" s="384"/>
      <c r="IV92" s="384"/>
    </row>
    <row r="93" spans="1:256" s="383" customFormat="1" ht="24" customHeight="1">
      <c r="A93" s="384"/>
      <c r="B93" s="384"/>
      <c r="C93" s="384"/>
      <c r="D93" s="384"/>
      <c r="E93" s="421"/>
      <c r="F93" s="384"/>
      <c r="G93" s="384"/>
      <c r="H93" s="384"/>
      <c r="I93" s="384"/>
      <c r="J93" s="423"/>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c r="EX93" s="384"/>
      <c r="EY93" s="384"/>
      <c r="EZ93" s="384"/>
      <c r="FA93" s="384"/>
      <c r="FB93" s="384"/>
      <c r="FC93" s="384"/>
      <c r="FD93" s="384"/>
      <c r="FE93" s="384"/>
      <c r="FF93" s="384"/>
      <c r="FG93" s="384"/>
      <c r="FH93" s="384"/>
      <c r="FI93" s="384"/>
      <c r="FJ93" s="384"/>
      <c r="FK93" s="384"/>
      <c r="FL93" s="384"/>
      <c r="FM93" s="384"/>
      <c r="FN93" s="384"/>
      <c r="FO93" s="384"/>
      <c r="FP93" s="384"/>
      <c r="FQ93" s="384"/>
      <c r="FR93" s="384"/>
      <c r="FS93" s="384"/>
      <c r="FT93" s="384"/>
      <c r="FU93" s="384"/>
      <c r="FV93" s="384"/>
      <c r="FW93" s="384"/>
      <c r="FX93" s="384"/>
      <c r="FY93" s="384"/>
      <c r="FZ93" s="384"/>
      <c r="GA93" s="384"/>
      <c r="GB93" s="384"/>
      <c r="GC93" s="384"/>
      <c r="GD93" s="384"/>
      <c r="GE93" s="384"/>
      <c r="GF93" s="384"/>
      <c r="GG93" s="384"/>
      <c r="GH93" s="384"/>
      <c r="GI93" s="384"/>
      <c r="GJ93" s="384"/>
      <c r="GK93" s="384"/>
      <c r="GL93" s="384"/>
      <c r="GM93" s="384"/>
      <c r="GN93" s="384"/>
      <c r="GO93" s="384"/>
      <c r="GP93" s="384"/>
      <c r="GQ93" s="384"/>
      <c r="GR93" s="384"/>
      <c r="GS93" s="384"/>
      <c r="GT93" s="384"/>
      <c r="GU93" s="384"/>
      <c r="GV93" s="384"/>
      <c r="GW93" s="384"/>
      <c r="GX93" s="384"/>
      <c r="GY93" s="384"/>
      <c r="GZ93" s="384"/>
      <c r="HA93" s="384"/>
      <c r="HB93" s="384"/>
      <c r="HC93" s="384"/>
      <c r="HD93" s="384"/>
      <c r="HE93" s="384"/>
      <c r="HF93" s="384"/>
      <c r="HG93" s="384"/>
      <c r="HH93" s="384"/>
      <c r="HI93" s="384"/>
      <c r="HJ93" s="384"/>
      <c r="HK93" s="384"/>
      <c r="HL93" s="384"/>
      <c r="HM93" s="384"/>
      <c r="HN93" s="384"/>
      <c r="HO93" s="384"/>
      <c r="HP93" s="384"/>
      <c r="HQ93" s="384"/>
      <c r="HR93" s="384"/>
      <c r="HS93" s="384"/>
      <c r="HT93" s="384"/>
      <c r="HU93" s="384"/>
      <c r="HV93" s="384"/>
      <c r="HW93" s="384"/>
      <c r="HX93" s="384"/>
      <c r="HY93" s="384"/>
      <c r="HZ93" s="384"/>
      <c r="IA93" s="384"/>
      <c r="IB93" s="384"/>
      <c r="IC93" s="384"/>
      <c r="ID93" s="384"/>
      <c r="IE93" s="384"/>
      <c r="IF93" s="384"/>
      <c r="IG93" s="384"/>
      <c r="IH93" s="384"/>
      <c r="II93" s="384"/>
      <c r="IJ93" s="384"/>
      <c r="IK93" s="384"/>
      <c r="IL93" s="384"/>
      <c r="IM93" s="384"/>
      <c r="IN93" s="384"/>
      <c r="IO93" s="384"/>
      <c r="IP93" s="384"/>
      <c r="IQ93" s="384"/>
      <c r="IR93" s="384"/>
      <c r="IS93" s="384"/>
      <c r="IT93" s="384"/>
      <c r="IU93" s="384"/>
      <c r="IV93" s="384"/>
    </row>
    <row r="94" spans="1:256" s="383" customFormat="1" ht="24" customHeight="1">
      <c r="A94" s="384"/>
      <c r="B94" s="384"/>
      <c r="C94" s="384"/>
      <c r="D94" s="384"/>
      <c r="E94" s="421"/>
      <c r="F94" s="384"/>
      <c r="G94" s="384"/>
      <c r="H94" s="384"/>
      <c r="I94" s="384"/>
      <c r="J94" s="423"/>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c r="EX94" s="384"/>
      <c r="EY94" s="384"/>
      <c r="EZ94" s="384"/>
      <c r="FA94" s="384"/>
      <c r="FB94" s="384"/>
      <c r="FC94" s="384"/>
      <c r="FD94" s="384"/>
      <c r="FE94" s="384"/>
      <c r="FF94" s="384"/>
      <c r="FG94" s="384"/>
      <c r="FH94" s="384"/>
      <c r="FI94" s="384"/>
      <c r="FJ94" s="384"/>
      <c r="FK94" s="384"/>
      <c r="FL94" s="384"/>
      <c r="FM94" s="384"/>
      <c r="FN94" s="384"/>
      <c r="FO94" s="384"/>
      <c r="FP94" s="384"/>
      <c r="FQ94" s="384"/>
      <c r="FR94" s="384"/>
      <c r="FS94" s="384"/>
      <c r="FT94" s="384"/>
      <c r="FU94" s="384"/>
      <c r="FV94" s="384"/>
      <c r="FW94" s="384"/>
      <c r="FX94" s="384"/>
      <c r="FY94" s="384"/>
      <c r="FZ94" s="384"/>
      <c r="GA94" s="384"/>
      <c r="GB94" s="384"/>
      <c r="GC94" s="384"/>
      <c r="GD94" s="384"/>
      <c r="GE94" s="384"/>
      <c r="GF94" s="384"/>
      <c r="GG94" s="384"/>
      <c r="GH94" s="384"/>
      <c r="GI94" s="384"/>
      <c r="GJ94" s="384"/>
      <c r="GK94" s="384"/>
      <c r="GL94" s="384"/>
      <c r="GM94" s="384"/>
      <c r="GN94" s="384"/>
      <c r="GO94" s="384"/>
      <c r="GP94" s="384"/>
      <c r="GQ94" s="384"/>
      <c r="GR94" s="384"/>
      <c r="GS94" s="384"/>
      <c r="GT94" s="384"/>
      <c r="GU94" s="384"/>
      <c r="GV94" s="384"/>
      <c r="GW94" s="384"/>
      <c r="GX94" s="384"/>
      <c r="GY94" s="384"/>
      <c r="GZ94" s="384"/>
      <c r="HA94" s="384"/>
      <c r="HB94" s="384"/>
      <c r="HC94" s="384"/>
      <c r="HD94" s="384"/>
      <c r="HE94" s="384"/>
      <c r="HF94" s="384"/>
      <c r="HG94" s="384"/>
      <c r="HH94" s="384"/>
      <c r="HI94" s="384"/>
      <c r="HJ94" s="384"/>
      <c r="HK94" s="384"/>
      <c r="HL94" s="384"/>
      <c r="HM94" s="384"/>
      <c r="HN94" s="384"/>
      <c r="HO94" s="384"/>
      <c r="HP94" s="384"/>
      <c r="HQ94" s="384"/>
      <c r="HR94" s="384"/>
      <c r="HS94" s="384"/>
      <c r="HT94" s="384"/>
      <c r="HU94" s="384"/>
      <c r="HV94" s="384"/>
      <c r="HW94" s="384"/>
      <c r="HX94" s="384"/>
      <c r="HY94" s="384"/>
      <c r="HZ94" s="384"/>
      <c r="IA94" s="384"/>
      <c r="IB94" s="384"/>
      <c r="IC94" s="384"/>
      <c r="ID94" s="384"/>
      <c r="IE94" s="384"/>
      <c r="IF94" s="384"/>
      <c r="IG94" s="384"/>
      <c r="IH94" s="384"/>
      <c r="II94" s="384"/>
      <c r="IJ94" s="384"/>
      <c r="IK94" s="384"/>
      <c r="IL94" s="384"/>
      <c r="IM94" s="384"/>
      <c r="IN94" s="384"/>
      <c r="IO94" s="384"/>
      <c r="IP94" s="384"/>
      <c r="IQ94" s="384"/>
      <c r="IR94" s="384"/>
      <c r="IS94" s="384"/>
      <c r="IT94" s="384"/>
      <c r="IU94" s="384"/>
      <c r="IV94" s="384"/>
    </row>
  </sheetData>
  <mergeCells count="11">
    <mergeCell ref="A85:J85"/>
    <mergeCell ref="A86:J86"/>
    <mergeCell ref="A3:A4"/>
    <mergeCell ref="B3:B4"/>
    <mergeCell ref="I3:I4"/>
    <mergeCell ref="J3:J4"/>
    <mergeCell ref="A1:J1"/>
    <mergeCell ref="A2:B2"/>
    <mergeCell ref="I2:J2"/>
    <mergeCell ref="C3:E3"/>
    <mergeCell ref="F3:H3"/>
  </mergeCells>
  <phoneticPr fontId="13" type="noConversion"/>
  <pageMargins left="0.35" right="0.16" top="0.83" bottom="0.47" header="0.75" footer="0.28000000000000003"/>
  <pageSetup paperSize="9" scale="80" firstPageNumber="2" orientation="landscape" useFirstPageNumber="1"/>
  <headerFooter scaleWithDoc="0" alignWithMargins="0">
    <oddFooter>&amp;C&amp;"宋體"&amp;12&amp;P</oddFooter>
  </headerFooter>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V65512"/>
  <sheetViews>
    <sheetView showZeros="0" workbookViewId="0">
      <selection activeCell="O73" sqref="O73"/>
    </sheetView>
  </sheetViews>
  <sheetFormatPr defaultColWidth="9" defaultRowHeight="14.25"/>
  <cols>
    <col min="1" max="1" width="3.5" customWidth="1"/>
    <col min="2" max="2" width="13.125" customWidth="1"/>
    <col min="3" max="3" width="8.25" customWidth="1"/>
    <col min="4" max="4" width="10.5" customWidth="1"/>
    <col min="5" max="5" width="10.125" customWidth="1"/>
    <col min="6" max="6" width="8.125" customWidth="1"/>
    <col min="7" max="7" width="9.625" customWidth="1"/>
    <col min="8" max="8" width="8.875" customWidth="1"/>
    <col min="9" max="9" width="7.75" customWidth="1"/>
  </cols>
  <sheetData>
    <row r="1" spans="1:246" ht="25.5">
      <c r="A1" s="508" t="s">
        <v>211</v>
      </c>
      <c r="B1" s="508"/>
      <c r="C1" s="508"/>
      <c r="D1" s="508"/>
      <c r="E1" s="508"/>
      <c r="F1" s="508"/>
      <c r="G1" s="508"/>
      <c r="H1" s="508"/>
      <c r="I1" s="508"/>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63"/>
      <c r="BJ1" s="363"/>
      <c r="BK1" s="363"/>
      <c r="BL1" s="363"/>
      <c r="BM1" s="363"/>
      <c r="BN1" s="363"/>
      <c r="BO1" s="363"/>
      <c r="BP1" s="363"/>
      <c r="BQ1" s="363"/>
      <c r="BR1" s="363"/>
      <c r="BS1" s="363"/>
      <c r="BT1" s="363"/>
      <c r="BU1" s="363"/>
      <c r="BV1" s="363"/>
      <c r="BW1" s="363"/>
      <c r="BX1" s="363"/>
      <c r="BY1" s="363"/>
      <c r="BZ1" s="363"/>
      <c r="CA1" s="363"/>
      <c r="CB1" s="363"/>
      <c r="CC1" s="363"/>
      <c r="CD1" s="363"/>
      <c r="CE1" s="363"/>
      <c r="CF1" s="363"/>
      <c r="CG1" s="363"/>
      <c r="CH1" s="363"/>
      <c r="CI1" s="363"/>
      <c r="CJ1" s="363"/>
      <c r="CK1" s="363"/>
      <c r="CL1" s="363"/>
      <c r="CM1" s="363"/>
      <c r="CN1" s="363"/>
      <c r="CO1" s="363"/>
      <c r="CP1" s="363"/>
      <c r="CQ1" s="363"/>
      <c r="CR1" s="363"/>
      <c r="CS1" s="363"/>
      <c r="CT1" s="363"/>
      <c r="CU1" s="363"/>
      <c r="CV1" s="363"/>
      <c r="CW1" s="363"/>
      <c r="CX1" s="363"/>
      <c r="CY1" s="363"/>
      <c r="CZ1" s="363"/>
      <c r="DA1" s="363"/>
      <c r="DB1" s="363"/>
      <c r="DC1" s="363"/>
      <c r="DD1" s="363"/>
      <c r="DE1" s="363"/>
      <c r="DF1" s="363"/>
      <c r="DG1" s="363"/>
      <c r="DH1" s="363"/>
      <c r="DI1" s="363"/>
      <c r="DJ1" s="363"/>
      <c r="DK1" s="363"/>
      <c r="DL1" s="363"/>
      <c r="DM1" s="363"/>
      <c r="DN1" s="363"/>
      <c r="DO1" s="363"/>
      <c r="DP1" s="363"/>
      <c r="DQ1" s="363"/>
      <c r="DR1" s="363"/>
      <c r="DS1" s="363"/>
      <c r="DT1" s="363"/>
      <c r="DU1" s="363"/>
      <c r="DV1" s="363"/>
      <c r="DW1" s="363"/>
      <c r="DX1" s="363"/>
      <c r="DY1" s="363"/>
      <c r="DZ1" s="363"/>
      <c r="EA1" s="363"/>
      <c r="EB1" s="363"/>
      <c r="EC1" s="363"/>
      <c r="ED1" s="363"/>
      <c r="EE1" s="363"/>
      <c r="EF1" s="363"/>
      <c r="EG1" s="363"/>
      <c r="EH1" s="363"/>
      <c r="EI1" s="363"/>
      <c r="EJ1" s="363"/>
      <c r="EK1" s="363"/>
      <c r="EL1" s="363"/>
      <c r="EM1" s="363"/>
      <c r="EN1" s="363"/>
      <c r="EO1" s="363"/>
      <c r="EP1" s="363"/>
      <c r="EQ1" s="363"/>
      <c r="ER1" s="363"/>
      <c r="ES1" s="363"/>
      <c r="ET1" s="363"/>
      <c r="EU1" s="363"/>
      <c r="EV1" s="363"/>
      <c r="EW1" s="363"/>
      <c r="EX1" s="363"/>
      <c r="EY1" s="363"/>
      <c r="EZ1" s="363"/>
      <c r="FA1" s="363"/>
      <c r="FB1" s="363"/>
      <c r="FC1" s="363"/>
      <c r="FD1" s="363"/>
      <c r="FE1" s="363"/>
      <c r="FF1" s="363"/>
      <c r="FG1" s="363"/>
      <c r="FH1" s="363"/>
      <c r="FI1" s="363"/>
      <c r="FJ1" s="363"/>
      <c r="FK1" s="363"/>
      <c r="FL1" s="363"/>
      <c r="FM1" s="363"/>
      <c r="FN1" s="363"/>
      <c r="FO1" s="363"/>
      <c r="FP1" s="363"/>
      <c r="FQ1" s="363"/>
      <c r="FR1" s="363"/>
      <c r="FS1" s="363"/>
      <c r="FT1" s="363"/>
      <c r="FU1" s="363"/>
      <c r="FV1" s="363"/>
      <c r="FW1" s="363"/>
      <c r="FX1" s="363"/>
      <c r="FY1" s="363"/>
      <c r="FZ1" s="363"/>
      <c r="GA1" s="363"/>
      <c r="GB1" s="363"/>
      <c r="GC1" s="363"/>
      <c r="GD1" s="363"/>
      <c r="GE1" s="363"/>
      <c r="GF1" s="363"/>
      <c r="GG1" s="363"/>
      <c r="GH1" s="363"/>
      <c r="GI1" s="363"/>
      <c r="GJ1" s="363"/>
      <c r="GK1" s="363"/>
      <c r="GL1" s="363"/>
      <c r="GM1" s="363"/>
      <c r="GN1" s="363"/>
      <c r="GO1" s="363"/>
      <c r="GP1" s="363"/>
      <c r="GQ1" s="363"/>
      <c r="GR1" s="363"/>
      <c r="GS1" s="363"/>
      <c r="GT1" s="363"/>
      <c r="GU1" s="363"/>
      <c r="GV1" s="363"/>
      <c r="GW1" s="363"/>
      <c r="GX1" s="363"/>
      <c r="GY1" s="363"/>
      <c r="GZ1" s="363"/>
      <c r="HA1" s="363"/>
      <c r="HB1" s="363"/>
      <c r="HC1" s="363"/>
      <c r="HD1" s="363"/>
      <c r="HE1" s="363"/>
      <c r="HF1" s="363"/>
      <c r="HG1" s="363"/>
      <c r="HH1" s="363"/>
      <c r="HI1" s="363"/>
      <c r="HJ1" s="363"/>
      <c r="HK1" s="363"/>
      <c r="HL1" s="363"/>
      <c r="HM1" s="363"/>
      <c r="HN1" s="363"/>
      <c r="HO1" s="363"/>
      <c r="HP1" s="363"/>
      <c r="HQ1" s="363"/>
      <c r="HR1" s="363"/>
      <c r="HS1" s="363"/>
      <c r="HT1" s="363"/>
      <c r="HU1" s="363"/>
      <c r="HV1" s="363"/>
      <c r="HW1" s="363"/>
      <c r="HX1" s="363"/>
      <c r="HY1" s="363"/>
      <c r="HZ1" s="363"/>
      <c r="IA1" s="363"/>
      <c r="IB1" s="363"/>
      <c r="IC1" s="363"/>
      <c r="ID1" s="363"/>
      <c r="IE1" s="363"/>
      <c r="IF1" s="363"/>
      <c r="IG1" s="363"/>
      <c r="IH1" s="363"/>
      <c r="II1" s="363"/>
      <c r="IJ1" s="363"/>
      <c r="IK1" s="363"/>
      <c r="IL1" s="363"/>
    </row>
    <row r="2" spans="1:246" s="10" customFormat="1" ht="27" customHeight="1">
      <c r="A2" s="509" t="s">
        <v>212</v>
      </c>
      <c r="B2" s="509"/>
      <c r="C2" s="509"/>
      <c r="D2" s="509"/>
      <c r="E2" s="509"/>
      <c r="F2" s="509"/>
      <c r="G2" s="509"/>
      <c r="H2" s="509"/>
      <c r="I2" s="509"/>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c r="CH2" s="364"/>
      <c r="CI2" s="364"/>
      <c r="CJ2" s="364"/>
      <c r="CK2" s="364"/>
      <c r="CL2" s="364"/>
      <c r="CM2" s="364"/>
      <c r="CN2" s="364"/>
      <c r="CO2" s="364"/>
      <c r="CP2" s="364"/>
      <c r="CQ2" s="364"/>
      <c r="CR2" s="364"/>
      <c r="CS2" s="364"/>
      <c r="CT2" s="364"/>
      <c r="CU2" s="364"/>
      <c r="CV2" s="364"/>
      <c r="CW2" s="364"/>
      <c r="CX2" s="364"/>
      <c r="CY2" s="364"/>
      <c r="CZ2" s="364"/>
      <c r="DA2" s="364"/>
      <c r="DB2" s="364"/>
      <c r="DC2" s="364"/>
      <c r="DD2" s="364"/>
      <c r="DE2" s="364"/>
      <c r="DF2" s="364"/>
      <c r="DG2" s="364"/>
      <c r="DH2" s="364"/>
      <c r="DI2" s="364"/>
      <c r="DJ2" s="364"/>
      <c r="DK2" s="364"/>
      <c r="DL2" s="364"/>
      <c r="DM2" s="364"/>
      <c r="DN2" s="364"/>
      <c r="DO2" s="364"/>
      <c r="DP2" s="364"/>
      <c r="DQ2" s="364"/>
      <c r="DR2" s="364"/>
      <c r="DS2" s="364"/>
      <c r="DT2" s="364"/>
      <c r="DU2" s="364"/>
      <c r="DV2" s="364"/>
      <c r="DW2" s="364"/>
      <c r="DX2" s="364"/>
      <c r="DY2" s="364"/>
      <c r="DZ2" s="364"/>
      <c r="EA2" s="364"/>
      <c r="EB2" s="364"/>
      <c r="EC2" s="364"/>
      <c r="ED2" s="364"/>
      <c r="EE2" s="364"/>
      <c r="EF2" s="364"/>
      <c r="EG2" s="364"/>
      <c r="EH2" s="364"/>
      <c r="EI2" s="364"/>
      <c r="EJ2" s="364"/>
      <c r="EK2" s="364"/>
      <c r="EL2" s="364"/>
      <c r="EM2" s="364"/>
      <c r="EN2" s="364"/>
      <c r="EO2" s="364"/>
      <c r="EP2" s="364"/>
      <c r="EQ2" s="364"/>
      <c r="ER2" s="364"/>
      <c r="ES2" s="364"/>
      <c r="ET2" s="364"/>
      <c r="EU2" s="364"/>
      <c r="EV2" s="364"/>
      <c r="EW2" s="364"/>
      <c r="EX2" s="364"/>
      <c r="EY2" s="364"/>
      <c r="EZ2" s="364"/>
      <c r="FA2" s="364"/>
      <c r="FB2" s="364"/>
      <c r="FC2" s="364"/>
      <c r="FD2" s="364"/>
      <c r="FE2" s="364"/>
      <c r="FF2" s="364"/>
      <c r="FG2" s="364"/>
      <c r="FH2" s="364"/>
      <c r="FI2" s="364"/>
      <c r="FJ2" s="364"/>
      <c r="FK2" s="364"/>
      <c r="FL2" s="364"/>
      <c r="FM2" s="364"/>
      <c r="FN2" s="364"/>
      <c r="FO2" s="364"/>
      <c r="FP2" s="364"/>
      <c r="FQ2" s="364"/>
      <c r="FR2" s="364"/>
      <c r="FS2" s="364"/>
      <c r="FT2" s="364"/>
      <c r="FU2" s="364"/>
      <c r="FV2" s="364"/>
      <c r="FW2" s="364"/>
      <c r="FX2" s="364"/>
      <c r="FY2" s="364"/>
      <c r="FZ2" s="364"/>
      <c r="GA2" s="364"/>
      <c r="GB2" s="364"/>
      <c r="GC2" s="364"/>
      <c r="GD2" s="364"/>
      <c r="GE2" s="364"/>
      <c r="GF2" s="364"/>
      <c r="GG2" s="364"/>
      <c r="GH2" s="364"/>
      <c r="GI2" s="364"/>
      <c r="GJ2" s="364"/>
      <c r="GK2" s="364"/>
      <c r="GL2" s="364"/>
      <c r="GM2" s="364"/>
      <c r="GN2" s="364"/>
      <c r="GO2" s="364"/>
      <c r="GP2" s="364"/>
      <c r="GQ2" s="364"/>
      <c r="GR2" s="364"/>
      <c r="GS2" s="364"/>
      <c r="GT2" s="364"/>
      <c r="GU2" s="364"/>
      <c r="GV2" s="364"/>
      <c r="GW2" s="364"/>
      <c r="GX2" s="364"/>
      <c r="GY2" s="364"/>
      <c r="GZ2" s="364"/>
      <c r="HA2" s="364"/>
      <c r="HB2" s="364"/>
      <c r="HC2" s="364"/>
      <c r="HD2" s="364"/>
      <c r="HE2" s="364"/>
      <c r="HF2" s="364"/>
      <c r="HG2" s="364"/>
      <c r="HH2" s="364"/>
      <c r="HI2" s="364"/>
      <c r="HJ2" s="364"/>
      <c r="HK2" s="364"/>
      <c r="HL2" s="364"/>
      <c r="HM2" s="364"/>
      <c r="HN2" s="364"/>
      <c r="HO2" s="364"/>
      <c r="HP2" s="364"/>
      <c r="HQ2" s="364"/>
      <c r="HR2" s="364"/>
      <c r="HS2" s="364"/>
      <c r="HT2" s="364"/>
      <c r="HU2" s="364"/>
      <c r="HV2" s="364"/>
      <c r="HW2" s="364"/>
      <c r="HX2" s="364"/>
      <c r="HY2" s="364"/>
      <c r="HZ2" s="364"/>
      <c r="IA2" s="364"/>
      <c r="IB2" s="364"/>
      <c r="IC2" s="364"/>
      <c r="ID2" s="364"/>
      <c r="IE2" s="364"/>
      <c r="IF2" s="364"/>
      <c r="IG2" s="364"/>
      <c r="IH2" s="364"/>
      <c r="II2" s="364"/>
      <c r="IJ2" s="364"/>
      <c r="IK2" s="364"/>
      <c r="IL2" s="364"/>
    </row>
    <row r="3" spans="1:246" s="10" customFormat="1" ht="23.25" customHeight="1">
      <c r="A3" s="511" t="s">
        <v>72</v>
      </c>
      <c r="B3" s="512" t="s">
        <v>213</v>
      </c>
      <c r="C3" s="510" t="s">
        <v>214</v>
      </c>
      <c r="D3" s="510"/>
      <c r="E3" s="510"/>
      <c r="F3" s="510"/>
      <c r="G3" s="513" t="s">
        <v>31</v>
      </c>
      <c r="H3" s="512" t="s">
        <v>6</v>
      </c>
      <c r="I3" s="512" t="s">
        <v>7</v>
      </c>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c r="BA3" s="365"/>
      <c r="BB3" s="365"/>
      <c r="BC3" s="365"/>
      <c r="BD3" s="365"/>
      <c r="BE3" s="365"/>
      <c r="BF3" s="365"/>
      <c r="BG3" s="365"/>
      <c r="BH3" s="365"/>
      <c r="BI3" s="365"/>
      <c r="BJ3" s="365"/>
      <c r="BK3" s="365"/>
      <c r="BL3" s="365"/>
      <c r="BM3" s="365"/>
      <c r="BN3" s="365"/>
      <c r="BO3" s="365"/>
      <c r="BP3" s="365"/>
      <c r="BQ3" s="365"/>
      <c r="BR3" s="365"/>
      <c r="BS3" s="365"/>
      <c r="BT3" s="365"/>
      <c r="BU3" s="365"/>
      <c r="BV3" s="365"/>
      <c r="BW3" s="365"/>
      <c r="BX3" s="365"/>
      <c r="BY3" s="365"/>
      <c r="BZ3" s="365"/>
      <c r="CA3" s="365"/>
      <c r="CB3" s="365"/>
      <c r="CC3" s="365"/>
      <c r="CD3" s="365"/>
      <c r="CE3" s="365"/>
      <c r="CF3" s="365"/>
      <c r="CG3" s="365"/>
      <c r="CH3" s="365"/>
      <c r="CI3" s="365"/>
      <c r="CJ3" s="365"/>
      <c r="CK3" s="365"/>
      <c r="CL3" s="365"/>
      <c r="CM3" s="365"/>
      <c r="CN3" s="365"/>
      <c r="CO3" s="365"/>
      <c r="CP3" s="365"/>
      <c r="CQ3" s="365"/>
      <c r="CR3" s="365"/>
      <c r="CS3" s="365"/>
      <c r="CT3" s="365"/>
      <c r="CU3" s="365"/>
      <c r="CV3" s="365"/>
      <c r="CW3" s="365"/>
      <c r="CX3" s="365"/>
      <c r="CY3" s="365"/>
      <c r="CZ3" s="365"/>
      <c r="DA3" s="365"/>
      <c r="DB3" s="365"/>
      <c r="DC3" s="365"/>
      <c r="DD3" s="365"/>
      <c r="DE3" s="365"/>
      <c r="DF3" s="365"/>
      <c r="DG3" s="365"/>
      <c r="DH3" s="365"/>
      <c r="DI3" s="365"/>
      <c r="DJ3" s="365"/>
      <c r="DK3" s="365"/>
      <c r="DL3" s="365"/>
      <c r="DM3" s="365"/>
      <c r="DN3" s="365"/>
      <c r="DO3" s="365"/>
      <c r="DP3" s="365"/>
      <c r="DQ3" s="365"/>
      <c r="DR3" s="365"/>
      <c r="DS3" s="365"/>
      <c r="DT3" s="365"/>
      <c r="DU3" s="365"/>
      <c r="DV3" s="365"/>
      <c r="DW3" s="365"/>
      <c r="DX3" s="365"/>
      <c r="DY3" s="365"/>
      <c r="DZ3" s="365"/>
      <c r="EA3" s="365"/>
      <c r="EB3" s="365"/>
      <c r="EC3" s="365"/>
      <c r="ED3" s="365"/>
      <c r="EE3" s="365"/>
      <c r="EF3" s="365"/>
      <c r="EG3" s="365"/>
      <c r="EH3" s="365"/>
      <c r="EI3" s="365"/>
      <c r="EJ3" s="365"/>
      <c r="EK3" s="365"/>
      <c r="EL3" s="365"/>
      <c r="EM3" s="365"/>
      <c r="EN3" s="365"/>
      <c r="EO3" s="365"/>
      <c r="EP3" s="365"/>
      <c r="EQ3" s="365"/>
      <c r="ER3" s="365"/>
      <c r="ES3" s="365"/>
      <c r="ET3" s="365"/>
      <c r="EU3" s="365"/>
      <c r="EV3" s="365"/>
      <c r="EW3" s="365"/>
      <c r="EX3" s="365"/>
      <c r="EY3" s="365"/>
      <c r="EZ3" s="365"/>
      <c r="FA3" s="365"/>
      <c r="FB3" s="365"/>
      <c r="FC3" s="365"/>
      <c r="FD3" s="365"/>
      <c r="FE3" s="365"/>
      <c r="FF3" s="365"/>
      <c r="FG3" s="365"/>
      <c r="FH3" s="365"/>
      <c r="FI3" s="365"/>
      <c r="FJ3" s="365"/>
      <c r="FK3" s="365"/>
      <c r="FL3" s="365"/>
      <c r="FM3" s="365"/>
      <c r="FN3" s="365"/>
      <c r="FO3" s="365"/>
      <c r="FP3" s="365"/>
      <c r="FQ3" s="365"/>
      <c r="FR3" s="365"/>
      <c r="FS3" s="365"/>
      <c r="FT3" s="365"/>
      <c r="FU3" s="365"/>
      <c r="FV3" s="365"/>
      <c r="FW3" s="365"/>
      <c r="FX3" s="365"/>
      <c r="FY3" s="365"/>
      <c r="FZ3" s="365"/>
      <c r="GA3" s="365"/>
      <c r="GB3" s="365"/>
      <c r="GC3" s="365"/>
      <c r="GD3" s="365"/>
      <c r="GE3" s="365"/>
      <c r="GF3" s="365"/>
      <c r="GG3" s="365"/>
      <c r="GH3" s="365"/>
      <c r="GI3" s="365"/>
      <c r="GJ3" s="365"/>
      <c r="GK3" s="365"/>
      <c r="GL3" s="365"/>
      <c r="GM3" s="365"/>
      <c r="GN3" s="365"/>
      <c r="GO3" s="365"/>
      <c r="GP3" s="365"/>
      <c r="GQ3" s="365"/>
      <c r="GR3" s="365"/>
      <c r="GS3" s="365"/>
      <c r="GT3" s="365"/>
      <c r="GU3" s="365"/>
      <c r="GV3" s="365"/>
      <c r="GW3" s="365"/>
      <c r="GX3" s="365"/>
      <c r="GY3" s="365"/>
      <c r="GZ3" s="365"/>
      <c r="HA3" s="365"/>
      <c r="HB3" s="365"/>
      <c r="HC3" s="365"/>
      <c r="HD3" s="365"/>
      <c r="HE3" s="365"/>
      <c r="HF3" s="365"/>
      <c r="HG3" s="365"/>
      <c r="HH3" s="365"/>
      <c r="HI3" s="365"/>
      <c r="HJ3" s="365"/>
      <c r="HK3" s="365"/>
      <c r="HL3" s="365"/>
      <c r="HM3" s="365"/>
      <c r="HN3" s="365"/>
      <c r="HO3" s="365"/>
      <c r="HP3" s="365"/>
      <c r="HQ3" s="365"/>
      <c r="HR3" s="365"/>
      <c r="HS3" s="365"/>
      <c r="HT3" s="365"/>
      <c r="HU3" s="365"/>
      <c r="HV3" s="365"/>
      <c r="HW3" s="365"/>
      <c r="HX3" s="365"/>
      <c r="HY3" s="365"/>
      <c r="HZ3" s="365"/>
      <c r="IA3" s="365"/>
      <c r="IB3" s="365"/>
      <c r="IC3" s="365"/>
      <c r="ID3" s="365"/>
      <c r="IE3" s="365"/>
      <c r="IF3" s="365"/>
      <c r="IG3" s="365"/>
      <c r="IH3" s="365"/>
      <c r="II3" s="365"/>
      <c r="IJ3" s="365"/>
      <c r="IK3" s="365"/>
      <c r="IL3" s="365"/>
    </row>
    <row r="4" spans="1:246" s="10" customFormat="1" ht="44.1" customHeight="1">
      <c r="A4" s="511"/>
      <c r="B4" s="512"/>
      <c r="C4" s="352" t="s">
        <v>215</v>
      </c>
      <c r="D4" s="352" t="s">
        <v>216</v>
      </c>
      <c r="E4" s="352" t="s">
        <v>217</v>
      </c>
      <c r="F4" s="352" t="s">
        <v>65</v>
      </c>
      <c r="G4" s="513"/>
      <c r="H4" s="512"/>
      <c r="I4" s="512"/>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c r="CE4" s="365"/>
      <c r="CF4" s="365"/>
      <c r="CG4" s="365"/>
      <c r="CH4" s="365"/>
      <c r="CI4" s="365"/>
      <c r="CJ4" s="365"/>
      <c r="CK4" s="365"/>
      <c r="CL4" s="365"/>
      <c r="CM4" s="365"/>
      <c r="CN4" s="365"/>
      <c r="CO4" s="365"/>
      <c r="CP4" s="365"/>
      <c r="CQ4" s="365"/>
      <c r="CR4" s="365"/>
      <c r="CS4" s="365"/>
      <c r="CT4" s="365"/>
      <c r="CU4" s="365"/>
      <c r="CV4" s="365"/>
      <c r="CW4" s="365"/>
      <c r="CX4" s="365"/>
      <c r="CY4" s="365"/>
      <c r="CZ4" s="365"/>
      <c r="DA4" s="365"/>
      <c r="DB4" s="365"/>
      <c r="DC4" s="365"/>
      <c r="DD4" s="365"/>
      <c r="DE4" s="365"/>
      <c r="DF4" s="365"/>
      <c r="DG4" s="365"/>
      <c r="DH4" s="365"/>
      <c r="DI4" s="365"/>
      <c r="DJ4" s="365"/>
      <c r="DK4" s="365"/>
      <c r="DL4" s="365"/>
      <c r="DM4" s="365"/>
      <c r="DN4" s="365"/>
      <c r="DO4" s="365"/>
      <c r="DP4" s="365"/>
      <c r="DQ4" s="365"/>
      <c r="DR4" s="365"/>
      <c r="DS4" s="365"/>
      <c r="DT4" s="365"/>
      <c r="DU4" s="365"/>
      <c r="DV4" s="365"/>
      <c r="DW4" s="365"/>
      <c r="DX4" s="365"/>
      <c r="DY4" s="365"/>
      <c r="DZ4" s="365"/>
      <c r="EA4" s="365"/>
      <c r="EB4" s="365"/>
      <c r="EC4" s="365"/>
      <c r="ED4" s="365"/>
      <c r="EE4" s="365"/>
      <c r="EF4" s="365"/>
      <c r="EG4" s="365"/>
      <c r="EH4" s="365"/>
      <c r="EI4" s="365"/>
      <c r="EJ4" s="365"/>
      <c r="EK4" s="365"/>
      <c r="EL4" s="365"/>
      <c r="EM4" s="365"/>
      <c r="EN4" s="365"/>
      <c r="EO4" s="365"/>
      <c r="EP4" s="365"/>
      <c r="EQ4" s="365"/>
      <c r="ER4" s="365"/>
      <c r="ES4" s="365"/>
      <c r="ET4" s="365"/>
      <c r="EU4" s="365"/>
      <c r="EV4" s="365"/>
      <c r="EW4" s="365"/>
      <c r="EX4" s="365"/>
      <c r="EY4" s="365"/>
      <c r="EZ4" s="365"/>
      <c r="FA4" s="365"/>
      <c r="FB4" s="365"/>
      <c r="FC4" s="365"/>
      <c r="FD4" s="365"/>
      <c r="FE4" s="365"/>
      <c r="FF4" s="365"/>
      <c r="FG4" s="365"/>
      <c r="FH4" s="365"/>
      <c r="FI4" s="365"/>
      <c r="FJ4" s="365"/>
      <c r="FK4" s="365"/>
      <c r="FL4" s="365"/>
      <c r="FM4" s="365"/>
      <c r="FN4" s="365"/>
      <c r="FO4" s="365"/>
      <c r="FP4" s="365"/>
      <c r="FQ4" s="365"/>
      <c r="FR4" s="365"/>
      <c r="FS4" s="365"/>
      <c r="FT4" s="365"/>
      <c r="FU4" s="365"/>
      <c r="FV4" s="365"/>
      <c r="FW4" s="365"/>
      <c r="FX4" s="365"/>
      <c r="FY4" s="365"/>
      <c r="FZ4" s="365"/>
      <c r="GA4" s="365"/>
      <c r="GB4" s="365"/>
      <c r="GC4" s="365"/>
      <c r="GD4" s="365"/>
      <c r="GE4" s="365"/>
      <c r="GF4" s="365"/>
      <c r="GG4" s="365"/>
      <c r="GH4" s="365"/>
      <c r="GI4" s="365"/>
      <c r="GJ4" s="365"/>
      <c r="GK4" s="365"/>
      <c r="GL4" s="365"/>
      <c r="GM4" s="365"/>
      <c r="GN4" s="365"/>
      <c r="GO4" s="365"/>
      <c r="GP4" s="365"/>
      <c r="GQ4" s="365"/>
      <c r="GR4" s="365"/>
      <c r="GS4" s="365"/>
      <c r="GT4" s="365"/>
      <c r="GU4" s="365"/>
      <c r="GV4" s="365"/>
      <c r="GW4" s="365"/>
      <c r="GX4" s="365"/>
      <c r="GY4" s="365"/>
      <c r="GZ4" s="365"/>
      <c r="HA4" s="365"/>
      <c r="HB4" s="365"/>
      <c r="HC4" s="365"/>
      <c r="HD4" s="365"/>
      <c r="HE4" s="365"/>
      <c r="HF4" s="365"/>
      <c r="HG4" s="365"/>
      <c r="HH4" s="365"/>
      <c r="HI4" s="365"/>
      <c r="HJ4" s="365"/>
      <c r="HK4" s="365"/>
      <c r="HL4" s="365"/>
      <c r="HM4" s="365"/>
      <c r="HN4" s="365"/>
      <c r="HO4" s="365"/>
      <c r="HP4" s="365"/>
      <c r="HQ4" s="365"/>
      <c r="HR4" s="365"/>
      <c r="HS4" s="365"/>
      <c r="HT4" s="365"/>
      <c r="HU4" s="365"/>
      <c r="HV4" s="365"/>
      <c r="HW4" s="365"/>
      <c r="HX4" s="365"/>
      <c r="HY4" s="365"/>
      <c r="HZ4" s="365"/>
      <c r="IA4" s="365"/>
      <c r="IB4" s="365"/>
      <c r="IC4" s="365"/>
      <c r="ID4" s="365"/>
      <c r="IE4" s="365"/>
      <c r="IF4" s="365"/>
      <c r="IG4" s="365"/>
      <c r="IH4" s="365"/>
      <c r="II4" s="365"/>
      <c r="IJ4" s="365"/>
      <c r="IK4" s="365"/>
      <c r="IL4" s="365"/>
    </row>
    <row r="5" spans="1:246" s="10" customFormat="1" ht="33.75" customHeight="1">
      <c r="A5" s="350"/>
      <c r="B5" s="351" t="s">
        <v>81</v>
      </c>
      <c r="C5" s="353">
        <f>SUM(C6:C74)</f>
        <v>115899.92834</v>
      </c>
      <c r="D5" s="353">
        <f t="shared" ref="D5:I5" si="0">SUM(D6:D74)</f>
        <v>-0.293620999991617</v>
      </c>
      <c r="E5" s="353">
        <f t="shared" si="0"/>
        <v>89650.393863999998</v>
      </c>
      <c r="F5" s="353">
        <f t="shared" si="0"/>
        <v>205550.02858300001</v>
      </c>
      <c r="G5" s="353">
        <f t="shared" si="0"/>
        <v>6659.7894999999999</v>
      </c>
      <c r="H5" s="353">
        <f t="shared" si="0"/>
        <v>212209.81808299999</v>
      </c>
      <c r="I5" s="352">
        <f t="shared" si="0"/>
        <v>0</v>
      </c>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c r="BA5" s="365"/>
      <c r="BB5" s="365"/>
      <c r="BC5" s="365"/>
      <c r="BD5" s="365"/>
      <c r="BE5" s="365"/>
      <c r="BF5" s="365"/>
      <c r="BG5" s="365"/>
      <c r="BH5" s="365"/>
      <c r="BI5" s="365"/>
      <c r="BJ5" s="365"/>
      <c r="BK5" s="365"/>
      <c r="BL5" s="365"/>
      <c r="BM5" s="365"/>
      <c r="BN5" s="365"/>
      <c r="BO5" s="365"/>
      <c r="BP5" s="365"/>
      <c r="BQ5" s="365"/>
      <c r="BR5" s="365"/>
      <c r="BS5" s="365"/>
      <c r="BT5" s="365"/>
      <c r="BU5" s="365"/>
      <c r="BV5" s="365"/>
      <c r="BW5" s="365"/>
      <c r="BX5" s="365"/>
      <c r="BY5" s="365"/>
      <c r="BZ5" s="365"/>
      <c r="CA5" s="365"/>
      <c r="CB5" s="365"/>
      <c r="CC5" s="365"/>
      <c r="CD5" s="365"/>
      <c r="CE5" s="365"/>
      <c r="CF5" s="365"/>
      <c r="CG5" s="365"/>
      <c r="CH5" s="365"/>
      <c r="CI5" s="365"/>
      <c r="CJ5" s="365"/>
      <c r="CK5" s="365"/>
      <c r="CL5" s="365"/>
      <c r="CM5" s="365"/>
      <c r="CN5" s="365"/>
      <c r="CO5" s="365"/>
      <c r="CP5" s="365"/>
      <c r="CQ5" s="365"/>
      <c r="CR5" s="365"/>
      <c r="CS5" s="365"/>
      <c r="CT5" s="365"/>
      <c r="CU5" s="365"/>
      <c r="CV5" s="365"/>
      <c r="CW5" s="365"/>
      <c r="CX5" s="365"/>
      <c r="CY5" s="365"/>
      <c r="CZ5" s="365"/>
      <c r="DA5" s="365"/>
      <c r="DB5" s="365"/>
      <c r="DC5" s="365"/>
      <c r="DD5" s="365"/>
      <c r="DE5" s="365"/>
      <c r="DF5" s="365"/>
      <c r="DG5" s="365"/>
      <c r="DH5" s="365"/>
      <c r="DI5" s="365"/>
      <c r="DJ5" s="365"/>
      <c r="DK5" s="365"/>
      <c r="DL5" s="365"/>
      <c r="DM5" s="365"/>
      <c r="DN5" s="365"/>
      <c r="DO5" s="365"/>
      <c r="DP5" s="365"/>
      <c r="DQ5" s="365"/>
      <c r="DR5" s="365"/>
      <c r="DS5" s="365"/>
      <c r="DT5" s="365"/>
      <c r="DU5" s="365"/>
      <c r="DV5" s="365"/>
      <c r="DW5" s="365"/>
      <c r="DX5" s="365"/>
      <c r="DY5" s="365"/>
      <c r="DZ5" s="365"/>
      <c r="EA5" s="365"/>
      <c r="EB5" s="365"/>
      <c r="EC5" s="365"/>
      <c r="ED5" s="365"/>
      <c r="EE5" s="365"/>
      <c r="EF5" s="365"/>
      <c r="EG5" s="365"/>
      <c r="EH5" s="365"/>
      <c r="EI5" s="365"/>
      <c r="EJ5" s="365"/>
      <c r="EK5" s="365"/>
      <c r="EL5" s="365"/>
      <c r="EM5" s="365"/>
      <c r="EN5" s="365"/>
      <c r="EO5" s="365"/>
      <c r="EP5" s="365"/>
      <c r="EQ5" s="365"/>
      <c r="ER5" s="365"/>
      <c r="ES5" s="365"/>
      <c r="ET5" s="365"/>
      <c r="EU5" s="365"/>
      <c r="EV5" s="365"/>
      <c r="EW5" s="365"/>
      <c r="EX5" s="365"/>
      <c r="EY5" s="365"/>
      <c r="EZ5" s="365"/>
      <c r="FA5" s="365"/>
      <c r="FB5" s="365"/>
      <c r="FC5" s="365"/>
      <c r="FD5" s="365"/>
      <c r="FE5" s="365"/>
      <c r="FF5" s="365"/>
      <c r="FG5" s="365"/>
      <c r="FH5" s="365"/>
      <c r="FI5" s="365"/>
      <c r="FJ5" s="365"/>
      <c r="FK5" s="365"/>
      <c r="FL5" s="365"/>
      <c r="FM5" s="365"/>
      <c r="FN5" s="365"/>
      <c r="FO5" s="365"/>
      <c r="FP5" s="365"/>
      <c r="FQ5" s="365"/>
      <c r="FR5" s="365"/>
      <c r="FS5" s="365"/>
      <c r="FT5" s="365"/>
      <c r="FU5" s="365"/>
      <c r="FV5" s="365"/>
      <c r="FW5" s="365"/>
      <c r="FX5" s="365"/>
      <c r="FY5" s="365"/>
      <c r="FZ5" s="365"/>
      <c r="GA5" s="365"/>
      <c r="GB5" s="365"/>
      <c r="GC5" s="365"/>
      <c r="GD5" s="365"/>
      <c r="GE5" s="365"/>
      <c r="GF5" s="365"/>
      <c r="GG5" s="365"/>
      <c r="GH5" s="365"/>
      <c r="GI5" s="365"/>
      <c r="GJ5" s="365"/>
      <c r="GK5" s="365"/>
      <c r="GL5" s="365"/>
      <c r="GM5" s="365"/>
      <c r="GN5" s="365"/>
      <c r="GO5" s="365"/>
      <c r="GP5" s="365"/>
      <c r="GQ5" s="365"/>
      <c r="GR5" s="365"/>
      <c r="GS5" s="365"/>
      <c r="GT5" s="365"/>
      <c r="GU5" s="365"/>
      <c r="GV5" s="365"/>
      <c r="GW5" s="365"/>
      <c r="GX5" s="365"/>
      <c r="GY5" s="365"/>
      <c r="GZ5" s="365"/>
      <c r="HA5" s="365"/>
      <c r="HB5" s="365"/>
      <c r="HC5" s="365"/>
      <c r="HD5" s="365"/>
      <c r="HE5" s="365"/>
      <c r="HF5" s="365"/>
      <c r="HG5" s="365"/>
      <c r="HH5" s="365"/>
      <c r="HI5" s="365"/>
      <c r="HJ5" s="365"/>
      <c r="HK5" s="365"/>
      <c r="HL5" s="365"/>
      <c r="HM5" s="365"/>
      <c r="HN5" s="365"/>
      <c r="HO5" s="365"/>
      <c r="HP5" s="365"/>
      <c r="HQ5" s="365"/>
      <c r="HR5" s="365"/>
      <c r="HS5" s="365"/>
      <c r="HT5" s="365"/>
      <c r="HU5" s="365"/>
      <c r="HV5" s="365"/>
      <c r="HW5" s="365"/>
      <c r="HX5" s="365"/>
      <c r="HY5" s="365"/>
      <c r="HZ5" s="365"/>
      <c r="IA5" s="365"/>
      <c r="IB5" s="365"/>
      <c r="IC5" s="365"/>
      <c r="ID5" s="365"/>
      <c r="IE5" s="365"/>
      <c r="IF5" s="365"/>
      <c r="IG5" s="365"/>
      <c r="IH5" s="365"/>
      <c r="II5" s="365"/>
      <c r="IJ5" s="365"/>
      <c r="IK5" s="365"/>
      <c r="IL5" s="365"/>
    </row>
    <row r="6" spans="1:246" s="10" customFormat="1" ht="33.75" customHeight="1">
      <c r="A6" s="350">
        <v>1</v>
      </c>
      <c r="B6" s="68" t="s">
        <v>82</v>
      </c>
      <c r="C6" s="354">
        <v>559.61</v>
      </c>
      <c r="D6" s="354">
        <v>183.49872099999999</v>
      </c>
      <c r="E6" s="354">
        <v>0</v>
      </c>
      <c r="F6" s="354">
        <v>743.10872099999995</v>
      </c>
      <c r="G6" s="354"/>
      <c r="H6" s="354">
        <v>743.10872099999995</v>
      </c>
      <c r="I6" s="366"/>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row>
    <row r="7" spans="1:246" s="10" customFormat="1" ht="33.75" customHeight="1">
      <c r="A7" s="350">
        <v>2</v>
      </c>
      <c r="B7" s="355" t="s">
        <v>83</v>
      </c>
      <c r="C7" s="354">
        <v>538.346</v>
      </c>
      <c r="D7" s="354">
        <v>182.57310699999999</v>
      </c>
      <c r="E7" s="354">
        <v>0</v>
      </c>
      <c r="F7" s="354">
        <v>720.91910700000005</v>
      </c>
      <c r="G7" s="356">
        <v>-41</v>
      </c>
      <c r="H7" s="354">
        <v>679.91910700000005</v>
      </c>
      <c r="I7" s="366"/>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row>
    <row r="8" spans="1:246" s="10" customFormat="1" ht="33.75" customHeight="1">
      <c r="A8" s="350">
        <v>3</v>
      </c>
      <c r="B8" s="68" t="s">
        <v>84</v>
      </c>
      <c r="C8" s="354">
        <v>669.11</v>
      </c>
      <c r="D8" s="354">
        <v>255.20321899999999</v>
      </c>
      <c r="E8" s="354">
        <v>0</v>
      </c>
      <c r="F8" s="354">
        <v>924.313219</v>
      </c>
      <c r="G8" s="357">
        <v>374.17464999999999</v>
      </c>
      <c r="H8" s="354">
        <v>1298.487869</v>
      </c>
      <c r="I8" s="367"/>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c r="DZ8" s="368"/>
      <c r="EA8" s="368"/>
      <c r="EB8" s="368"/>
      <c r="EC8" s="368"/>
      <c r="ED8" s="368"/>
      <c r="EE8" s="368"/>
      <c r="EF8" s="368"/>
      <c r="EG8" s="368"/>
      <c r="EH8" s="368"/>
      <c r="EI8" s="368"/>
      <c r="EJ8" s="368"/>
      <c r="EK8" s="368"/>
      <c r="EL8" s="368"/>
      <c r="EM8" s="368"/>
      <c r="EN8" s="368"/>
      <c r="EO8" s="368"/>
      <c r="EP8" s="368"/>
      <c r="EQ8" s="368"/>
      <c r="ER8" s="368"/>
      <c r="ES8" s="368"/>
      <c r="ET8" s="368"/>
      <c r="EU8" s="368"/>
      <c r="EV8" s="368"/>
      <c r="EW8" s="368"/>
      <c r="EX8" s="368"/>
      <c r="EY8" s="368"/>
      <c r="EZ8" s="368"/>
      <c r="FA8" s="368"/>
      <c r="FB8" s="368"/>
      <c r="FC8" s="368"/>
      <c r="FD8" s="368"/>
      <c r="FE8" s="368"/>
      <c r="FF8" s="368"/>
      <c r="FG8" s="368"/>
      <c r="FH8" s="368"/>
      <c r="FI8" s="368"/>
      <c r="FJ8" s="368"/>
      <c r="FK8" s="368"/>
      <c r="FL8" s="368"/>
      <c r="FM8" s="368"/>
      <c r="FN8" s="368"/>
      <c r="FO8" s="368"/>
      <c r="FP8" s="368"/>
      <c r="FQ8" s="368"/>
      <c r="FR8" s="368"/>
      <c r="FS8" s="368"/>
      <c r="FT8" s="368"/>
      <c r="FU8" s="368"/>
      <c r="FV8" s="368"/>
      <c r="FW8" s="368"/>
      <c r="FX8" s="368"/>
      <c r="FY8" s="368"/>
      <c r="FZ8" s="368"/>
      <c r="GA8" s="368"/>
      <c r="GB8" s="368"/>
      <c r="GC8" s="368"/>
      <c r="GD8" s="368"/>
      <c r="GE8" s="368"/>
      <c r="GF8" s="368"/>
      <c r="GG8" s="368"/>
      <c r="GH8" s="368"/>
      <c r="GI8" s="368"/>
      <c r="GJ8" s="368"/>
      <c r="GK8" s="368"/>
      <c r="GL8" s="368"/>
      <c r="GM8" s="368"/>
      <c r="GN8" s="368"/>
      <c r="GO8" s="368"/>
      <c r="GP8" s="368"/>
      <c r="GQ8" s="368"/>
      <c r="GR8" s="368"/>
      <c r="GS8" s="368"/>
      <c r="GT8" s="368"/>
      <c r="GU8" s="368"/>
      <c r="GV8" s="368"/>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row>
    <row r="9" spans="1:246" s="10" customFormat="1" ht="33.75" customHeight="1">
      <c r="A9" s="350">
        <v>4</v>
      </c>
      <c r="B9" s="68" t="s">
        <v>85</v>
      </c>
      <c r="C9" s="354">
        <v>286.01</v>
      </c>
      <c r="D9" s="354">
        <v>146.85078200000001</v>
      </c>
      <c r="E9" s="354">
        <v>0</v>
      </c>
      <c r="F9" s="354">
        <v>432.86078199999997</v>
      </c>
      <c r="G9" s="357">
        <v>-50.814736000000003</v>
      </c>
      <c r="H9" s="354">
        <v>382.04604599999999</v>
      </c>
      <c r="I9" s="367"/>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c r="DY9" s="368"/>
      <c r="DZ9" s="368"/>
      <c r="EA9" s="368"/>
      <c r="EB9" s="368"/>
      <c r="EC9" s="368"/>
      <c r="ED9" s="368"/>
      <c r="EE9" s="368"/>
      <c r="EF9" s="368"/>
      <c r="EG9" s="368"/>
      <c r="EH9" s="368"/>
      <c r="EI9" s="368"/>
      <c r="EJ9" s="368"/>
      <c r="EK9" s="368"/>
      <c r="EL9" s="368"/>
      <c r="EM9" s="368"/>
      <c r="EN9" s="368"/>
      <c r="EO9" s="368"/>
      <c r="EP9" s="368"/>
      <c r="EQ9" s="368"/>
      <c r="ER9" s="368"/>
      <c r="ES9" s="368"/>
      <c r="ET9" s="368"/>
      <c r="EU9" s="368"/>
      <c r="EV9" s="368"/>
      <c r="EW9" s="368"/>
      <c r="EX9" s="368"/>
      <c r="EY9" s="368"/>
      <c r="EZ9" s="368"/>
      <c r="FA9" s="368"/>
      <c r="FB9" s="368"/>
      <c r="FC9" s="368"/>
      <c r="FD9" s="368"/>
      <c r="FE9" s="368"/>
      <c r="FF9" s="368"/>
      <c r="FG9" s="368"/>
      <c r="FH9" s="368"/>
      <c r="FI9" s="368"/>
      <c r="FJ9" s="368"/>
      <c r="FK9" s="368"/>
      <c r="FL9" s="368"/>
      <c r="FM9" s="368"/>
      <c r="FN9" s="368"/>
      <c r="FO9" s="368"/>
      <c r="FP9" s="368"/>
      <c r="FQ9" s="368"/>
      <c r="FR9" s="368"/>
      <c r="FS9" s="368"/>
      <c r="FT9" s="368"/>
      <c r="FU9" s="368"/>
      <c r="FV9" s="368"/>
      <c r="FW9" s="368"/>
      <c r="FX9" s="368"/>
      <c r="FY9" s="368"/>
      <c r="FZ9" s="368"/>
      <c r="GA9" s="368"/>
      <c r="GB9" s="368"/>
      <c r="GC9" s="368"/>
      <c r="GD9" s="368"/>
      <c r="GE9" s="368"/>
      <c r="GF9" s="368"/>
      <c r="GG9" s="368"/>
      <c r="GH9" s="368"/>
      <c r="GI9" s="368"/>
      <c r="GJ9" s="368"/>
      <c r="GK9" s="368"/>
      <c r="GL9" s="368"/>
      <c r="GM9" s="368"/>
      <c r="GN9" s="368"/>
      <c r="GO9" s="368"/>
      <c r="GP9" s="368"/>
      <c r="GQ9" s="368"/>
      <c r="GR9" s="368"/>
      <c r="GS9" s="368"/>
      <c r="GT9" s="368"/>
      <c r="GU9" s="368"/>
      <c r="GV9" s="368"/>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row>
    <row r="10" spans="1:246" s="10" customFormat="1" ht="33.75" customHeight="1">
      <c r="A10" s="350">
        <v>5</v>
      </c>
      <c r="B10" s="68" t="s">
        <v>218</v>
      </c>
      <c r="C10" s="354">
        <v>830.54</v>
      </c>
      <c r="D10" s="354">
        <v>387.410662</v>
      </c>
      <c r="E10" s="354">
        <v>0</v>
      </c>
      <c r="F10" s="354">
        <v>1217.950662</v>
      </c>
      <c r="G10" s="356">
        <v>-400</v>
      </c>
      <c r="H10" s="354">
        <v>817.95066199999997</v>
      </c>
      <c r="I10" s="366"/>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row>
    <row r="11" spans="1:246" s="10" customFormat="1" ht="33.75" customHeight="1">
      <c r="A11" s="350">
        <v>6</v>
      </c>
      <c r="B11" s="68" t="s">
        <v>87</v>
      </c>
      <c r="C11" s="354">
        <v>64.47</v>
      </c>
      <c r="D11" s="354">
        <v>25.509065999999901</v>
      </c>
      <c r="E11" s="354">
        <v>0</v>
      </c>
      <c r="F11" s="354">
        <v>89.979065999999904</v>
      </c>
      <c r="G11" s="356">
        <v>11.22</v>
      </c>
      <c r="H11" s="354">
        <v>101.199066</v>
      </c>
      <c r="I11" s="366"/>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row>
    <row r="12" spans="1:246" s="10" customFormat="1" ht="33.75" customHeight="1">
      <c r="A12" s="350">
        <v>7</v>
      </c>
      <c r="B12" s="68" t="s">
        <v>88</v>
      </c>
      <c r="C12" s="354">
        <v>293.13</v>
      </c>
      <c r="D12" s="354">
        <v>150.440888</v>
      </c>
      <c r="E12" s="354">
        <v>32.11</v>
      </c>
      <c r="F12" s="354">
        <v>475.68088799999998</v>
      </c>
      <c r="G12" s="354">
        <v>13.583600000000001</v>
      </c>
      <c r="H12" s="354">
        <v>489.26448799999997</v>
      </c>
      <c r="I12" s="366"/>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row>
    <row r="13" spans="1:246" s="10" customFormat="1" ht="33.75" customHeight="1">
      <c r="A13" s="350">
        <v>8</v>
      </c>
      <c r="B13" s="68" t="s">
        <v>90</v>
      </c>
      <c r="C13" s="354">
        <v>518.04</v>
      </c>
      <c r="D13" s="354">
        <v>389.53721999999999</v>
      </c>
      <c r="E13" s="354">
        <v>70</v>
      </c>
      <c r="F13" s="354">
        <v>977.57722000000001</v>
      </c>
      <c r="G13" s="354">
        <v>-209.89250000000001</v>
      </c>
      <c r="H13" s="354">
        <v>767.68471999999997</v>
      </c>
      <c r="I13" s="366"/>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row>
    <row r="14" spans="1:246" s="10" customFormat="1" ht="33.75" customHeight="1">
      <c r="A14" s="350">
        <v>9</v>
      </c>
      <c r="B14" s="68" t="s">
        <v>92</v>
      </c>
      <c r="C14" s="358">
        <v>219.79</v>
      </c>
      <c r="D14" s="358">
        <v>104.092747</v>
      </c>
      <c r="E14" s="358">
        <v>0</v>
      </c>
      <c r="F14" s="354">
        <v>323.88274699999999</v>
      </c>
      <c r="G14" s="358">
        <v>-159.51926</v>
      </c>
      <c r="H14" s="354">
        <v>164.36348699999999</v>
      </c>
      <c r="I14" s="366"/>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row>
    <row r="15" spans="1:246" s="10" customFormat="1" ht="33.75" customHeight="1">
      <c r="A15" s="350">
        <v>10</v>
      </c>
      <c r="B15" s="68" t="s">
        <v>93</v>
      </c>
      <c r="C15" s="354">
        <v>89.05</v>
      </c>
      <c r="D15" s="354">
        <v>58.475757999999999</v>
      </c>
      <c r="E15" s="354">
        <v>0</v>
      </c>
      <c r="F15" s="354">
        <v>147.525758</v>
      </c>
      <c r="G15" s="354">
        <v>6.35</v>
      </c>
      <c r="H15" s="354">
        <v>153.87575799999999</v>
      </c>
      <c r="I15" s="366"/>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row>
    <row r="16" spans="1:246" s="10" customFormat="1" ht="33.75" customHeight="1">
      <c r="A16" s="350">
        <v>11</v>
      </c>
      <c r="B16" s="68" t="s">
        <v>95</v>
      </c>
      <c r="C16" s="354">
        <v>131.22</v>
      </c>
      <c r="D16" s="354">
        <v>62.175196999999997</v>
      </c>
      <c r="E16" s="354">
        <v>0</v>
      </c>
      <c r="F16" s="354">
        <v>193.395197</v>
      </c>
      <c r="G16" s="354">
        <v>-60.283900000000003</v>
      </c>
      <c r="H16" s="354">
        <v>133.11129700000001</v>
      </c>
      <c r="I16" s="366"/>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row>
    <row r="17" spans="1:9" s="10" customFormat="1" ht="33.75" customHeight="1">
      <c r="A17" s="350">
        <v>12</v>
      </c>
      <c r="B17" s="68" t="s">
        <v>96</v>
      </c>
      <c r="C17" s="354">
        <v>4572.76</v>
      </c>
      <c r="D17" s="354">
        <v>-4487.3288579999999</v>
      </c>
      <c r="E17" s="354">
        <v>0</v>
      </c>
      <c r="F17" s="354">
        <v>85.431141999999497</v>
      </c>
      <c r="G17" s="356">
        <v>10</v>
      </c>
      <c r="H17" s="354">
        <v>95.431141999999497</v>
      </c>
      <c r="I17" s="366"/>
    </row>
    <row r="18" spans="1:9" s="10" customFormat="1" ht="33.75" customHeight="1">
      <c r="A18" s="350">
        <v>13</v>
      </c>
      <c r="B18" s="68" t="s">
        <v>98</v>
      </c>
      <c r="C18" s="354">
        <v>54.74</v>
      </c>
      <c r="D18" s="354">
        <v>24.841891</v>
      </c>
      <c r="E18" s="354">
        <v>0</v>
      </c>
      <c r="F18" s="354">
        <v>79.581890999999999</v>
      </c>
      <c r="G18" s="354">
        <v>0</v>
      </c>
      <c r="H18" s="354">
        <v>79.581890999999999</v>
      </c>
      <c r="I18" s="366"/>
    </row>
    <row r="19" spans="1:9" s="10" customFormat="1" ht="33.75" customHeight="1">
      <c r="A19" s="350">
        <v>14</v>
      </c>
      <c r="B19" s="68" t="s">
        <v>99</v>
      </c>
      <c r="C19" s="354">
        <v>79.19</v>
      </c>
      <c r="D19" s="354">
        <v>13.974335999999999</v>
      </c>
      <c r="E19" s="354">
        <v>0</v>
      </c>
      <c r="F19" s="354">
        <v>93.164336000000006</v>
      </c>
      <c r="G19" s="354">
        <v>7.0042999999999997</v>
      </c>
      <c r="H19" s="354">
        <v>100.16863600000001</v>
      </c>
      <c r="I19" s="366"/>
    </row>
    <row r="20" spans="1:9" s="10" customFormat="1" ht="33.75" customHeight="1">
      <c r="A20" s="350">
        <v>15</v>
      </c>
      <c r="B20" s="68" t="s">
        <v>219</v>
      </c>
      <c r="C20" s="354">
        <v>101.6</v>
      </c>
      <c r="D20" s="354">
        <v>56.724808000000003</v>
      </c>
      <c r="E20" s="354">
        <v>153</v>
      </c>
      <c r="F20" s="354">
        <v>311.32480800000002</v>
      </c>
      <c r="G20" s="354">
        <v>10</v>
      </c>
      <c r="H20" s="354">
        <v>321.32480800000002</v>
      </c>
      <c r="I20" s="366"/>
    </row>
    <row r="21" spans="1:9" s="10" customFormat="1" ht="33.75" customHeight="1">
      <c r="A21" s="350">
        <v>16</v>
      </c>
      <c r="B21" s="68" t="s">
        <v>101</v>
      </c>
      <c r="C21" s="354">
        <v>130.88</v>
      </c>
      <c r="D21" s="354">
        <v>51.724443999999998</v>
      </c>
      <c r="E21" s="354">
        <v>0</v>
      </c>
      <c r="F21" s="354">
        <v>182.604444</v>
      </c>
      <c r="G21" s="356">
        <v>38.375999999999998</v>
      </c>
      <c r="H21" s="354">
        <v>220.98044400000001</v>
      </c>
      <c r="I21" s="366"/>
    </row>
    <row r="22" spans="1:9" s="10" customFormat="1" ht="33.75" customHeight="1">
      <c r="A22" s="350">
        <v>17</v>
      </c>
      <c r="B22" s="71" t="s">
        <v>102</v>
      </c>
      <c r="C22" s="354">
        <v>138.61000000000001</v>
      </c>
      <c r="D22" s="354">
        <v>31.242898</v>
      </c>
      <c r="E22" s="354">
        <v>0</v>
      </c>
      <c r="F22" s="354">
        <v>169.85289800000001</v>
      </c>
      <c r="G22" s="354">
        <v>16</v>
      </c>
      <c r="H22" s="354">
        <v>185.85289800000001</v>
      </c>
      <c r="I22" s="366"/>
    </row>
    <row r="23" spans="1:9" s="10" customFormat="1" ht="33.75" customHeight="1">
      <c r="A23" s="350">
        <v>18</v>
      </c>
      <c r="B23" s="68" t="s">
        <v>103</v>
      </c>
      <c r="C23" s="354">
        <v>53.84</v>
      </c>
      <c r="D23" s="354">
        <v>16.299505</v>
      </c>
      <c r="E23" s="354">
        <v>0</v>
      </c>
      <c r="F23" s="354">
        <v>70.139505</v>
      </c>
      <c r="G23" s="354">
        <v>0</v>
      </c>
      <c r="H23" s="354">
        <v>70.139505</v>
      </c>
      <c r="I23" s="366"/>
    </row>
    <row r="24" spans="1:9" s="10" customFormat="1" ht="33.75" customHeight="1">
      <c r="A24" s="350">
        <v>19</v>
      </c>
      <c r="B24" s="68" t="s">
        <v>104</v>
      </c>
      <c r="C24" s="354">
        <v>67.45</v>
      </c>
      <c r="D24" s="354">
        <v>14.692132000000001</v>
      </c>
      <c r="E24" s="354">
        <v>22</v>
      </c>
      <c r="F24" s="354">
        <v>104.142132</v>
      </c>
      <c r="G24" s="354">
        <v>-8.5</v>
      </c>
      <c r="H24" s="354">
        <v>95.642132000000004</v>
      </c>
      <c r="I24" s="366"/>
    </row>
    <row r="25" spans="1:9" s="10" customFormat="1" ht="33.75" customHeight="1">
      <c r="A25" s="350">
        <v>20</v>
      </c>
      <c r="B25" s="68" t="s">
        <v>106</v>
      </c>
      <c r="C25" s="354">
        <v>40.840000000000003</v>
      </c>
      <c r="D25" s="354">
        <v>16.735762999999999</v>
      </c>
      <c r="E25" s="354">
        <v>0</v>
      </c>
      <c r="F25" s="354">
        <v>57.575763000000002</v>
      </c>
      <c r="G25" s="354">
        <v>0</v>
      </c>
      <c r="H25" s="354">
        <v>57.575763000000002</v>
      </c>
      <c r="I25" s="366"/>
    </row>
    <row r="26" spans="1:9" s="10" customFormat="1" ht="33.75" customHeight="1">
      <c r="A26" s="350">
        <v>21</v>
      </c>
      <c r="B26" s="68" t="s">
        <v>107</v>
      </c>
      <c r="C26" s="354">
        <v>231.04</v>
      </c>
      <c r="D26" s="354">
        <v>41.357233000000001</v>
      </c>
      <c r="E26" s="354">
        <v>324.10000000000002</v>
      </c>
      <c r="F26" s="354">
        <v>596.49723300000005</v>
      </c>
      <c r="G26" s="354">
        <v>16.95</v>
      </c>
      <c r="H26" s="354">
        <v>613.44723299999998</v>
      </c>
      <c r="I26" s="366"/>
    </row>
    <row r="27" spans="1:9" s="10" customFormat="1" ht="33.75" customHeight="1">
      <c r="A27" s="350">
        <v>22</v>
      </c>
      <c r="B27" s="68" t="s">
        <v>109</v>
      </c>
      <c r="C27" s="354">
        <v>502.5471</v>
      </c>
      <c r="D27" s="354">
        <v>257.525824</v>
      </c>
      <c r="E27" s="354">
        <v>155</v>
      </c>
      <c r="F27" s="354">
        <v>915.07292399999994</v>
      </c>
      <c r="G27" s="354">
        <v>-136.74879999999999</v>
      </c>
      <c r="H27" s="354">
        <v>778.32412399999998</v>
      </c>
      <c r="I27" s="366"/>
    </row>
    <row r="28" spans="1:9" s="10" customFormat="1" ht="33.75" customHeight="1">
      <c r="A28" s="350">
        <v>23</v>
      </c>
      <c r="B28" s="68" t="s">
        <v>220</v>
      </c>
      <c r="C28" s="354">
        <v>25096.491999999998</v>
      </c>
      <c r="D28" s="354">
        <v>5997.2305450000104</v>
      </c>
      <c r="E28" s="354">
        <v>14679.546829999999</v>
      </c>
      <c r="F28" s="354">
        <v>45773.269375000003</v>
      </c>
      <c r="G28" s="356">
        <v>576.73969999999997</v>
      </c>
      <c r="H28" s="354">
        <v>46350.009075000002</v>
      </c>
      <c r="I28" s="366"/>
    </row>
    <row r="29" spans="1:9" s="10" customFormat="1" ht="33.75" customHeight="1">
      <c r="A29" s="350">
        <v>24</v>
      </c>
      <c r="B29" s="68" t="s">
        <v>115</v>
      </c>
      <c r="C29" s="359">
        <v>436.24</v>
      </c>
      <c r="D29" s="359">
        <v>128.431307</v>
      </c>
      <c r="E29" s="359">
        <v>732.51</v>
      </c>
      <c r="F29" s="354">
        <v>1297.1813070000001</v>
      </c>
      <c r="G29" s="359">
        <v>-469.33800000000002</v>
      </c>
      <c r="H29" s="354">
        <v>827.84330699999998</v>
      </c>
      <c r="I29" s="366"/>
    </row>
    <row r="30" spans="1:9" s="10" customFormat="1" ht="33.75" customHeight="1">
      <c r="A30" s="350">
        <v>25</v>
      </c>
      <c r="B30" s="68" t="s">
        <v>221</v>
      </c>
      <c r="C30" s="354">
        <v>126.01</v>
      </c>
      <c r="D30" s="354">
        <v>69.62079</v>
      </c>
      <c r="E30" s="354">
        <v>10</v>
      </c>
      <c r="F30" s="354">
        <v>205.63078999999999</v>
      </c>
      <c r="G30" s="354">
        <v>539.78</v>
      </c>
      <c r="H30" s="354">
        <v>745.41079000000002</v>
      </c>
      <c r="I30" s="366"/>
    </row>
    <row r="31" spans="1:9" s="10" customFormat="1" ht="33.75" customHeight="1">
      <c r="A31" s="350">
        <v>26</v>
      </c>
      <c r="B31" s="68" t="s">
        <v>122</v>
      </c>
      <c r="C31" s="354">
        <v>5182.8100000000004</v>
      </c>
      <c r="D31" s="354">
        <v>1388.6878320000001</v>
      </c>
      <c r="E31" s="354">
        <v>637.1</v>
      </c>
      <c r="F31" s="354">
        <v>7208.5978320000004</v>
      </c>
      <c r="G31" s="354">
        <v>-2915</v>
      </c>
      <c r="H31" s="354">
        <v>4293.5978320000004</v>
      </c>
      <c r="I31" s="366"/>
    </row>
    <row r="32" spans="1:9" s="10" customFormat="1" ht="33.75" customHeight="1">
      <c r="A32" s="350">
        <v>27</v>
      </c>
      <c r="B32" s="68" t="s">
        <v>222</v>
      </c>
      <c r="C32" s="354">
        <v>341.65</v>
      </c>
      <c r="D32" s="354">
        <v>-71.204552000000007</v>
      </c>
      <c r="E32" s="354">
        <v>8</v>
      </c>
      <c r="F32" s="354">
        <v>278.445448</v>
      </c>
      <c r="G32" s="354">
        <v>664.61800000000005</v>
      </c>
      <c r="H32" s="354">
        <v>943.06344799999999</v>
      </c>
      <c r="I32" s="366"/>
    </row>
    <row r="33" spans="1:246" s="10" customFormat="1" ht="33.75" customHeight="1">
      <c r="A33" s="350">
        <v>28</v>
      </c>
      <c r="B33" s="68" t="s">
        <v>223</v>
      </c>
      <c r="C33" s="354">
        <v>311.60000000000002</v>
      </c>
      <c r="D33" s="354">
        <v>0</v>
      </c>
      <c r="E33" s="354">
        <v>0</v>
      </c>
      <c r="F33" s="354">
        <v>311.60000000000002</v>
      </c>
      <c r="G33" s="354">
        <v>6.4646600000000003</v>
      </c>
      <c r="H33" s="354">
        <v>318.06466</v>
      </c>
      <c r="I33" s="366"/>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row>
    <row r="34" spans="1:246" s="10" customFormat="1" ht="33.75" customHeight="1">
      <c r="A34" s="350">
        <v>29</v>
      </c>
      <c r="B34" s="68" t="s">
        <v>127</v>
      </c>
      <c r="C34" s="354">
        <v>2745.03</v>
      </c>
      <c r="D34" s="354">
        <v>185.671188</v>
      </c>
      <c r="E34" s="354">
        <v>5947.4112500000001</v>
      </c>
      <c r="F34" s="354">
        <v>8878.1124380000001</v>
      </c>
      <c r="G34" s="354">
        <v>458.53259200000002</v>
      </c>
      <c r="H34" s="354">
        <v>9336.6450299999997</v>
      </c>
      <c r="I34" s="366"/>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row>
    <row r="35" spans="1:246" s="10" customFormat="1" ht="33.75" customHeight="1">
      <c r="A35" s="350">
        <v>30</v>
      </c>
      <c r="B35" s="68" t="s">
        <v>129</v>
      </c>
      <c r="C35" s="358">
        <v>428.74</v>
      </c>
      <c r="D35" s="358">
        <v>294.70649100000003</v>
      </c>
      <c r="E35" s="358">
        <v>121</v>
      </c>
      <c r="F35" s="354">
        <v>844.44649100000004</v>
      </c>
      <c r="G35" s="358">
        <v>39.5</v>
      </c>
      <c r="H35" s="354">
        <v>883.94649100000004</v>
      </c>
      <c r="I35" s="366"/>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row>
    <row r="36" spans="1:246" s="10" customFormat="1" ht="33.75" customHeight="1">
      <c r="A36" s="350">
        <v>31</v>
      </c>
      <c r="B36" s="68" t="s">
        <v>130</v>
      </c>
      <c r="C36" s="354">
        <v>334.49</v>
      </c>
      <c r="D36" s="354">
        <v>113.176241</v>
      </c>
      <c r="E36" s="354">
        <v>5</v>
      </c>
      <c r="F36" s="354">
        <v>452.66624100000001</v>
      </c>
      <c r="G36" s="354">
        <v>-156</v>
      </c>
      <c r="H36" s="354">
        <v>296.66624100000001</v>
      </c>
      <c r="I36" s="366"/>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row>
    <row r="37" spans="1:246" s="10" customFormat="1" ht="33.75" customHeight="1">
      <c r="A37" s="350">
        <v>32</v>
      </c>
      <c r="B37" s="68" t="s">
        <v>131</v>
      </c>
      <c r="C37" s="354">
        <v>973.09</v>
      </c>
      <c r="D37" s="354">
        <v>444.593976</v>
      </c>
      <c r="E37" s="354">
        <v>25.65</v>
      </c>
      <c r="F37" s="354">
        <v>1443.3339759999999</v>
      </c>
      <c r="G37" s="354">
        <v>-167.1969</v>
      </c>
      <c r="H37" s="354">
        <v>1276.137076</v>
      </c>
      <c r="I37" s="366"/>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row>
    <row r="38" spans="1:246" s="10" customFormat="1" ht="33.75" customHeight="1">
      <c r="A38" s="350">
        <v>33</v>
      </c>
      <c r="B38" s="68" t="s">
        <v>132</v>
      </c>
      <c r="C38" s="354">
        <v>4077.7</v>
      </c>
      <c r="D38" s="354">
        <v>228.141231</v>
      </c>
      <c r="E38" s="354">
        <v>11086.92</v>
      </c>
      <c r="F38" s="354">
        <v>15392.761231</v>
      </c>
      <c r="G38" s="354">
        <v>-4076.1033830000001</v>
      </c>
      <c r="H38" s="354">
        <v>11316.657848000001</v>
      </c>
      <c r="I38" s="366"/>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row>
    <row r="39" spans="1:246" s="10" customFormat="1" ht="33.75" customHeight="1">
      <c r="A39" s="350">
        <v>34</v>
      </c>
      <c r="B39" s="360" t="s">
        <v>224</v>
      </c>
      <c r="C39" s="358">
        <v>691.19</v>
      </c>
      <c r="D39" s="358">
        <v>263.359824</v>
      </c>
      <c r="E39" s="358">
        <v>1008</v>
      </c>
      <c r="F39" s="354">
        <v>1962.5498239999999</v>
      </c>
      <c r="G39" s="358">
        <v>-660.14138300000002</v>
      </c>
      <c r="H39" s="354">
        <v>1302.408441</v>
      </c>
      <c r="I39" s="366"/>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row>
    <row r="40" spans="1:246" s="10" customFormat="1" ht="33.75" customHeight="1">
      <c r="A40" s="350">
        <v>35</v>
      </c>
      <c r="B40" s="68" t="s">
        <v>135</v>
      </c>
      <c r="C40" s="358">
        <v>3501.24</v>
      </c>
      <c r="D40" s="358">
        <v>406.30474199999998</v>
      </c>
      <c r="E40" s="358">
        <v>3648.2</v>
      </c>
      <c r="F40" s="354">
        <v>7555.7447419999999</v>
      </c>
      <c r="G40" s="358">
        <v>1516.6374000000001</v>
      </c>
      <c r="H40" s="354">
        <v>9072.3821420000004</v>
      </c>
      <c r="I40" s="366"/>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row>
    <row r="41" spans="1:246" s="10" customFormat="1" ht="33.75" customHeight="1">
      <c r="A41" s="350">
        <v>36</v>
      </c>
      <c r="B41" s="68" t="s">
        <v>225</v>
      </c>
      <c r="C41" s="354">
        <v>10</v>
      </c>
      <c r="D41" s="354"/>
      <c r="E41" s="354"/>
      <c r="F41" s="354">
        <v>10</v>
      </c>
      <c r="G41" s="354">
        <v>-10</v>
      </c>
      <c r="H41" s="354">
        <v>0</v>
      </c>
      <c r="I41" s="366"/>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c r="EO41" s="364"/>
      <c r="EP41" s="364"/>
      <c r="EQ41" s="364"/>
      <c r="ER41" s="364"/>
      <c r="ES41" s="364"/>
      <c r="ET41" s="364"/>
      <c r="EU41" s="364"/>
      <c r="EV41" s="364"/>
      <c r="EW41" s="364"/>
      <c r="EX41" s="364"/>
      <c r="EY41" s="364"/>
      <c r="EZ41" s="364"/>
      <c r="FA41" s="364"/>
      <c r="FB41" s="364"/>
      <c r="FC41" s="364"/>
      <c r="FD41" s="364"/>
      <c r="FE41" s="364"/>
      <c r="FF41" s="364"/>
      <c r="FG41" s="364"/>
      <c r="FH41" s="364"/>
      <c r="FI41" s="364"/>
      <c r="FJ41" s="364"/>
      <c r="FK41" s="364"/>
      <c r="FL41" s="364"/>
      <c r="FM41" s="364"/>
      <c r="FN41" s="364"/>
      <c r="FO41" s="364"/>
      <c r="FP41" s="364"/>
      <c r="FQ41" s="364"/>
      <c r="FR41" s="364"/>
      <c r="FS41" s="364"/>
      <c r="FT41" s="364"/>
      <c r="FU41" s="364"/>
      <c r="FV41" s="364"/>
      <c r="FW41" s="364"/>
      <c r="FX41" s="364"/>
      <c r="FY41" s="364"/>
      <c r="FZ41" s="364"/>
      <c r="GA41" s="364"/>
      <c r="GB41" s="364"/>
      <c r="GC41" s="364"/>
      <c r="GD41" s="364"/>
      <c r="GE41" s="364"/>
      <c r="GF41" s="364"/>
      <c r="GG41" s="364"/>
      <c r="GH41" s="364"/>
      <c r="GI41" s="364"/>
      <c r="GJ41" s="364"/>
      <c r="GK41" s="364"/>
      <c r="GL41" s="364"/>
      <c r="GM41" s="364"/>
      <c r="GN41" s="364"/>
      <c r="GO41" s="364"/>
      <c r="GP41" s="364"/>
      <c r="GQ41" s="364"/>
      <c r="GR41" s="364"/>
      <c r="GS41" s="364"/>
      <c r="GT41" s="364"/>
      <c r="GU41" s="364"/>
      <c r="GV41" s="364"/>
      <c r="GW41" s="364"/>
      <c r="GX41" s="364"/>
      <c r="GY41" s="364"/>
      <c r="GZ41" s="364"/>
      <c r="HA41" s="364"/>
      <c r="HB41" s="364"/>
      <c r="HC41" s="364"/>
      <c r="HD41" s="364"/>
      <c r="HE41" s="364"/>
      <c r="HF41" s="364"/>
      <c r="HG41" s="364"/>
      <c r="HH41" s="364"/>
      <c r="HI41" s="364"/>
      <c r="HJ41" s="364"/>
      <c r="HK41" s="364"/>
      <c r="HL41" s="364"/>
      <c r="HM41" s="364"/>
      <c r="HN41" s="364"/>
      <c r="HO41" s="364"/>
      <c r="HP41" s="364"/>
      <c r="HQ41" s="364"/>
      <c r="HR41" s="364"/>
      <c r="HS41" s="364"/>
      <c r="HT41" s="364"/>
      <c r="HU41" s="364"/>
      <c r="HV41" s="364"/>
      <c r="HW41" s="364"/>
      <c r="HX41" s="364"/>
      <c r="HY41" s="364"/>
      <c r="HZ41" s="364"/>
      <c r="IA41" s="364"/>
      <c r="IB41" s="364"/>
      <c r="IC41" s="364"/>
      <c r="ID41" s="364"/>
      <c r="IE41" s="364"/>
      <c r="IF41" s="364"/>
      <c r="IG41" s="364"/>
      <c r="IH41" s="364"/>
      <c r="II41" s="364"/>
      <c r="IJ41" s="364"/>
      <c r="IK41" s="364"/>
      <c r="IL41" s="364"/>
    </row>
    <row r="42" spans="1:246" s="10" customFormat="1" ht="33.75" customHeight="1">
      <c r="A42" s="350">
        <v>37</v>
      </c>
      <c r="B42" s="68" t="s">
        <v>226</v>
      </c>
      <c r="C42" s="358">
        <v>80</v>
      </c>
      <c r="D42" s="361"/>
      <c r="E42" s="361"/>
      <c r="F42" s="354">
        <v>80</v>
      </c>
      <c r="G42" s="356">
        <v>-61.8</v>
      </c>
      <c r="H42" s="354">
        <v>18.2</v>
      </c>
      <c r="I42" s="369"/>
      <c r="J42" s="370"/>
      <c r="K42" s="370"/>
      <c r="L42" s="370"/>
      <c r="M42" s="370"/>
      <c r="N42" s="370"/>
      <c r="O42" s="370"/>
      <c r="P42" s="370"/>
      <c r="Q42" s="370"/>
      <c r="R42" s="370"/>
      <c r="S42" s="370"/>
      <c r="T42" s="370"/>
      <c r="U42" s="370"/>
      <c r="V42" s="370"/>
      <c r="W42" s="370"/>
      <c r="X42" s="370"/>
      <c r="Y42" s="370"/>
      <c r="Z42" s="370"/>
      <c r="AA42" s="370"/>
      <c r="AB42" s="370"/>
      <c r="AC42" s="370"/>
      <c r="AD42" s="370"/>
      <c r="AE42" s="370"/>
      <c r="AF42" s="370"/>
      <c r="AG42" s="370"/>
      <c r="AH42" s="370"/>
      <c r="AI42" s="370"/>
      <c r="AJ42" s="370"/>
      <c r="AK42" s="370"/>
      <c r="AL42" s="370"/>
      <c r="AM42" s="370"/>
      <c r="AN42" s="370"/>
      <c r="AO42" s="370"/>
      <c r="AP42" s="370"/>
      <c r="AQ42" s="370"/>
      <c r="AR42" s="370"/>
      <c r="AS42" s="370"/>
      <c r="AT42" s="370"/>
      <c r="AU42" s="370"/>
      <c r="AV42" s="370"/>
      <c r="AW42" s="370"/>
      <c r="AX42" s="370"/>
      <c r="AY42" s="370"/>
      <c r="AZ42" s="370"/>
      <c r="BA42" s="370"/>
      <c r="BB42" s="370"/>
      <c r="BC42" s="370"/>
      <c r="BD42" s="370"/>
      <c r="BE42" s="370"/>
      <c r="BF42" s="370"/>
      <c r="BG42" s="370"/>
      <c r="BH42" s="370"/>
      <c r="BI42" s="370"/>
      <c r="BJ42" s="370"/>
      <c r="BK42" s="370"/>
      <c r="BL42" s="370"/>
      <c r="BM42" s="370"/>
      <c r="BN42" s="370"/>
      <c r="BO42" s="370"/>
      <c r="BP42" s="370"/>
      <c r="BQ42" s="370"/>
      <c r="BR42" s="370"/>
      <c r="BS42" s="370"/>
      <c r="BT42" s="370"/>
      <c r="BU42" s="370"/>
      <c r="BV42" s="370"/>
      <c r="BW42" s="370"/>
      <c r="BX42" s="370"/>
      <c r="BY42" s="370"/>
      <c r="BZ42" s="370"/>
      <c r="CA42" s="370"/>
      <c r="CB42" s="370"/>
      <c r="CC42" s="370"/>
      <c r="CD42" s="370"/>
      <c r="CE42" s="370"/>
      <c r="CF42" s="370"/>
      <c r="CG42" s="370"/>
      <c r="CH42" s="370"/>
      <c r="CI42" s="370"/>
      <c r="CJ42" s="370"/>
      <c r="CK42" s="370"/>
      <c r="CL42" s="370"/>
      <c r="CM42" s="370"/>
      <c r="CN42" s="370"/>
      <c r="CO42" s="370"/>
      <c r="CP42" s="370"/>
      <c r="CQ42" s="370"/>
      <c r="CR42" s="370"/>
      <c r="CS42" s="370"/>
      <c r="CT42" s="370"/>
      <c r="CU42" s="370"/>
      <c r="CV42" s="370"/>
      <c r="CW42" s="370"/>
      <c r="CX42" s="370"/>
      <c r="CY42" s="370"/>
      <c r="CZ42" s="370"/>
      <c r="DA42" s="370"/>
      <c r="DB42" s="370"/>
      <c r="DC42" s="370"/>
      <c r="DD42" s="370"/>
      <c r="DE42" s="370"/>
      <c r="DF42" s="370"/>
      <c r="DG42" s="370"/>
      <c r="DH42" s="370"/>
      <c r="DI42" s="370"/>
      <c r="DJ42" s="370"/>
      <c r="DK42" s="370"/>
      <c r="DL42" s="370"/>
      <c r="DM42" s="370"/>
      <c r="DN42" s="370"/>
      <c r="DO42" s="370"/>
      <c r="DP42" s="370"/>
      <c r="DQ42" s="370"/>
      <c r="DR42" s="370"/>
      <c r="DS42" s="370"/>
      <c r="DT42" s="370"/>
      <c r="DU42" s="370"/>
      <c r="DV42" s="370"/>
      <c r="DW42" s="370"/>
      <c r="DX42" s="370"/>
      <c r="DY42" s="370"/>
      <c r="DZ42" s="370"/>
      <c r="EA42" s="370"/>
      <c r="EB42" s="370"/>
      <c r="EC42" s="370"/>
      <c r="ED42" s="370"/>
      <c r="EE42" s="370"/>
      <c r="EF42" s="370"/>
      <c r="EG42" s="370"/>
      <c r="EH42" s="370"/>
      <c r="EI42" s="370"/>
      <c r="EJ42" s="370"/>
      <c r="EK42" s="370"/>
      <c r="EL42" s="370"/>
      <c r="EM42" s="370"/>
      <c r="EN42" s="370"/>
      <c r="EO42" s="370"/>
      <c r="EP42" s="370"/>
      <c r="EQ42" s="370"/>
      <c r="ER42" s="370"/>
      <c r="ES42" s="370"/>
      <c r="ET42" s="370"/>
      <c r="EU42" s="370"/>
      <c r="EV42" s="370"/>
      <c r="EW42" s="370"/>
      <c r="EX42" s="370"/>
      <c r="EY42" s="370"/>
      <c r="EZ42" s="370"/>
      <c r="FA42" s="370"/>
      <c r="FB42" s="370"/>
      <c r="FC42" s="370"/>
      <c r="FD42" s="370"/>
      <c r="FE42" s="370"/>
      <c r="FF42" s="370"/>
      <c r="FG42" s="370"/>
      <c r="FH42" s="370"/>
      <c r="FI42" s="370"/>
      <c r="FJ42" s="370"/>
      <c r="FK42" s="370"/>
      <c r="FL42" s="370"/>
      <c r="FM42" s="370"/>
      <c r="FN42" s="370"/>
      <c r="FO42" s="370"/>
      <c r="FP42" s="370"/>
      <c r="FQ42" s="370"/>
      <c r="FR42" s="370"/>
      <c r="FS42" s="370"/>
      <c r="FT42" s="370"/>
      <c r="FU42" s="370"/>
      <c r="FV42" s="370"/>
      <c r="FW42" s="370"/>
      <c r="FX42" s="370"/>
      <c r="FY42" s="370"/>
      <c r="FZ42" s="370"/>
      <c r="GA42" s="370"/>
      <c r="GB42" s="370"/>
      <c r="GC42" s="370"/>
      <c r="GD42" s="370"/>
      <c r="GE42" s="370"/>
      <c r="GF42" s="370"/>
      <c r="GG42" s="370"/>
      <c r="GH42" s="370"/>
      <c r="GI42" s="370"/>
      <c r="GJ42" s="370"/>
      <c r="GK42" s="370"/>
      <c r="GL42" s="370"/>
      <c r="GM42" s="370"/>
      <c r="GN42" s="370"/>
      <c r="GO42" s="370"/>
      <c r="GP42" s="370"/>
      <c r="GQ42" s="370"/>
      <c r="GR42" s="370"/>
      <c r="GS42" s="370"/>
      <c r="GT42" s="370"/>
      <c r="GU42" s="370"/>
      <c r="GV42" s="370"/>
      <c r="GW42" s="364"/>
      <c r="GX42" s="364"/>
      <c r="GY42" s="364"/>
      <c r="GZ42" s="364"/>
      <c r="HA42" s="364"/>
      <c r="HB42" s="364"/>
      <c r="HC42" s="364"/>
      <c r="HD42" s="364"/>
      <c r="HE42" s="364"/>
      <c r="HF42" s="364"/>
      <c r="HG42" s="364"/>
      <c r="HH42" s="364"/>
      <c r="HI42" s="364"/>
      <c r="HJ42" s="364"/>
      <c r="HK42" s="364"/>
      <c r="HL42" s="364"/>
      <c r="HM42" s="364"/>
      <c r="HN42" s="364"/>
      <c r="HO42" s="364"/>
      <c r="HP42" s="364"/>
      <c r="HQ42" s="364"/>
      <c r="HR42" s="364"/>
      <c r="HS42" s="364"/>
      <c r="HT42" s="364"/>
      <c r="HU42" s="364"/>
      <c r="HV42" s="364"/>
      <c r="HW42" s="364"/>
      <c r="HX42" s="364"/>
      <c r="HY42" s="364"/>
      <c r="HZ42" s="364"/>
      <c r="IA42" s="364"/>
      <c r="IB42" s="364"/>
      <c r="IC42" s="364"/>
      <c r="ID42" s="364"/>
      <c r="IE42" s="364"/>
      <c r="IF42" s="364"/>
      <c r="IG42" s="364"/>
      <c r="IH42" s="364"/>
      <c r="II42" s="364"/>
      <c r="IJ42" s="364"/>
      <c r="IK42" s="364"/>
      <c r="IL42" s="364"/>
    </row>
    <row r="43" spans="1:246" s="10" customFormat="1" ht="33.75" customHeight="1">
      <c r="A43" s="350">
        <v>38</v>
      </c>
      <c r="B43" s="68" t="s">
        <v>227</v>
      </c>
      <c r="C43" s="358">
        <v>373.16</v>
      </c>
      <c r="D43" s="358">
        <v>76.439722000000003</v>
      </c>
      <c r="E43" s="358">
        <v>0</v>
      </c>
      <c r="F43" s="354">
        <v>449.59972199999999</v>
      </c>
      <c r="G43" s="358">
        <v>232.07679999999999</v>
      </c>
      <c r="H43" s="354">
        <v>681.67652199999998</v>
      </c>
      <c r="I43" s="371"/>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N43" s="364"/>
      <c r="EO43" s="364"/>
      <c r="EP43" s="364"/>
      <c r="EQ43" s="364"/>
      <c r="ER43" s="364"/>
      <c r="ES43" s="364"/>
      <c r="ET43" s="364"/>
      <c r="EU43" s="364"/>
      <c r="EV43" s="364"/>
      <c r="EW43" s="364"/>
      <c r="EX43" s="364"/>
      <c r="EY43" s="364"/>
      <c r="EZ43" s="364"/>
      <c r="FA43" s="364"/>
      <c r="FB43" s="364"/>
      <c r="FC43" s="364"/>
      <c r="FD43" s="364"/>
      <c r="FE43" s="364"/>
      <c r="FF43" s="364"/>
      <c r="FG43" s="364"/>
      <c r="FH43" s="364"/>
      <c r="FI43" s="364"/>
      <c r="FJ43" s="364"/>
      <c r="FK43" s="364"/>
      <c r="FL43" s="364"/>
      <c r="FM43" s="364"/>
      <c r="FN43" s="364"/>
      <c r="FO43" s="364"/>
      <c r="FP43" s="364"/>
      <c r="FQ43" s="364"/>
      <c r="FR43" s="364"/>
      <c r="FS43" s="364"/>
      <c r="FT43" s="364"/>
      <c r="FU43" s="364"/>
      <c r="FV43" s="364"/>
      <c r="FW43" s="364"/>
      <c r="FX43" s="364"/>
      <c r="FY43" s="364"/>
      <c r="FZ43" s="364"/>
      <c r="GA43" s="364"/>
      <c r="GB43" s="364"/>
      <c r="GC43" s="364"/>
      <c r="GD43" s="364"/>
      <c r="GE43" s="364"/>
      <c r="GF43" s="364"/>
      <c r="GG43" s="364"/>
      <c r="GH43" s="364"/>
      <c r="GI43" s="364"/>
      <c r="GJ43" s="364"/>
      <c r="GK43" s="364"/>
      <c r="GL43" s="364"/>
      <c r="GM43" s="364"/>
      <c r="GN43" s="364"/>
      <c r="GO43" s="364"/>
      <c r="GP43" s="364"/>
      <c r="GQ43" s="364"/>
      <c r="GR43" s="364"/>
      <c r="GS43" s="364"/>
      <c r="GT43" s="364"/>
      <c r="GU43" s="364"/>
      <c r="GV43" s="364"/>
      <c r="GW43" s="364"/>
      <c r="GX43" s="364"/>
      <c r="GY43" s="364"/>
      <c r="GZ43" s="364"/>
      <c r="HA43" s="364"/>
      <c r="HB43" s="364"/>
      <c r="HC43" s="364"/>
      <c r="HD43" s="364"/>
      <c r="HE43" s="364"/>
      <c r="HF43" s="364"/>
      <c r="HG43" s="364"/>
      <c r="HH43" s="364"/>
      <c r="HI43" s="364"/>
      <c r="HJ43" s="364"/>
      <c r="HK43" s="364"/>
      <c r="HL43" s="364"/>
      <c r="HM43" s="364"/>
      <c r="HN43" s="364"/>
      <c r="HO43" s="364"/>
      <c r="HP43" s="364"/>
      <c r="HQ43" s="364"/>
      <c r="HR43" s="364"/>
      <c r="HS43" s="364"/>
      <c r="HT43" s="364"/>
      <c r="HU43" s="364"/>
      <c r="HV43" s="364"/>
      <c r="HW43" s="364"/>
      <c r="HX43" s="364"/>
      <c r="HY43" s="364"/>
      <c r="HZ43" s="364"/>
      <c r="IA43" s="364"/>
      <c r="IB43" s="364"/>
      <c r="IC43" s="364"/>
      <c r="ID43" s="364"/>
      <c r="IE43" s="364"/>
      <c r="IF43" s="364"/>
      <c r="IG43" s="364"/>
      <c r="IH43" s="364"/>
      <c r="II43" s="364"/>
      <c r="IJ43" s="364"/>
      <c r="IK43" s="364"/>
      <c r="IL43" s="364"/>
    </row>
    <row r="44" spans="1:246" s="10" customFormat="1" ht="33.75" customHeight="1">
      <c r="A44" s="350">
        <v>39</v>
      </c>
      <c r="B44" s="68" t="s">
        <v>139</v>
      </c>
      <c r="C44" s="354">
        <v>1549.9</v>
      </c>
      <c r="D44" s="354">
        <v>250.452146</v>
      </c>
      <c r="E44" s="354">
        <v>3393.3319999999999</v>
      </c>
      <c r="F44" s="354">
        <v>5193.6841459999996</v>
      </c>
      <c r="G44" s="354">
        <v>4104.527</v>
      </c>
      <c r="H44" s="354">
        <v>9298.2111459999996</v>
      </c>
      <c r="I44" s="366"/>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4"/>
      <c r="FU44" s="364"/>
      <c r="FV44" s="364"/>
      <c r="FW44" s="364"/>
      <c r="FX44" s="364"/>
      <c r="FY44" s="364"/>
      <c r="FZ44" s="364"/>
      <c r="GA44" s="364"/>
      <c r="GB44" s="364"/>
      <c r="GC44" s="364"/>
      <c r="GD44" s="364"/>
      <c r="GE44" s="364"/>
      <c r="GF44" s="364"/>
      <c r="GG44" s="364"/>
      <c r="GH44" s="364"/>
      <c r="GI44" s="364"/>
      <c r="GJ44" s="364"/>
      <c r="GK44" s="364"/>
      <c r="GL44" s="364"/>
      <c r="GM44" s="364"/>
      <c r="GN44" s="364"/>
      <c r="GO44" s="364"/>
      <c r="GP44" s="364"/>
      <c r="GQ44" s="364"/>
      <c r="GR44" s="364"/>
      <c r="GS44" s="364"/>
      <c r="GT44" s="364"/>
      <c r="GU44" s="364"/>
      <c r="GV44" s="364"/>
      <c r="GW44" s="364"/>
      <c r="GX44" s="364"/>
      <c r="GY44" s="364"/>
      <c r="GZ44" s="364"/>
      <c r="HA44" s="364"/>
      <c r="HB44" s="364"/>
      <c r="HC44" s="364"/>
      <c r="HD44" s="364"/>
      <c r="HE44" s="364"/>
      <c r="HF44" s="364"/>
      <c r="HG44" s="364"/>
      <c r="HH44" s="364"/>
      <c r="HI44" s="364"/>
      <c r="HJ44" s="364"/>
      <c r="HK44" s="364"/>
      <c r="HL44" s="364"/>
      <c r="HM44" s="364"/>
      <c r="HN44" s="364"/>
      <c r="HO44" s="364"/>
      <c r="HP44" s="364"/>
      <c r="HQ44" s="364"/>
      <c r="HR44" s="364"/>
      <c r="HS44" s="364"/>
      <c r="HT44" s="364"/>
      <c r="HU44" s="364"/>
      <c r="HV44" s="364"/>
      <c r="HW44" s="364"/>
      <c r="HX44" s="364"/>
      <c r="HY44" s="364"/>
      <c r="HZ44" s="364"/>
      <c r="IA44" s="364"/>
      <c r="IB44" s="364"/>
      <c r="IC44" s="364"/>
      <c r="ID44" s="364"/>
      <c r="IE44" s="364"/>
      <c r="IF44" s="364"/>
      <c r="IG44" s="364"/>
      <c r="IH44" s="364"/>
      <c r="II44" s="364"/>
      <c r="IJ44" s="364"/>
      <c r="IK44" s="364"/>
      <c r="IL44" s="364"/>
    </row>
    <row r="45" spans="1:246" s="10" customFormat="1" ht="33.75" customHeight="1">
      <c r="A45" s="350">
        <v>40</v>
      </c>
      <c r="B45" s="68" t="s">
        <v>140</v>
      </c>
      <c r="C45" s="354">
        <v>1095.22</v>
      </c>
      <c r="D45" s="354">
        <v>300.17971</v>
      </c>
      <c r="E45" s="354">
        <v>5841.83</v>
      </c>
      <c r="F45" s="354">
        <v>7237.2297099999996</v>
      </c>
      <c r="G45" s="354">
        <v>822.92150000000004</v>
      </c>
      <c r="H45" s="354">
        <v>8060.15121</v>
      </c>
      <c r="I45" s="366"/>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c r="EO45" s="364"/>
      <c r="EP45" s="364"/>
      <c r="EQ45" s="364"/>
      <c r="ER45" s="364"/>
      <c r="ES45" s="364"/>
      <c r="ET45" s="364"/>
      <c r="EU45" s="364"/>
      <c r="EV45" s="364"/>
      <c r="EW45" s="364"/>
      <c r="EX45" s="364"/>
      <c r="EY45" s="364"/>
      <c r="EZ45" s="364"/>
      <c r="FA45" s="364"/>
      <c r="FB45" s="364"/>
      <c r="FC45" s="364"/>
      <c r="FD45" s="364"/>
      <c r="FE45" s="364"/>
      <c r="FF45" s="364"/>
      <c r="FG45" s="364"/>
      <c r="FH45" s="364"/>
      <c r="FI45" s="364"/>
      <c r="FJ45" s="364"/>
      <c r="FK45" s="364"/>
      <c r="FL45" s="364"/>
      <c r="FM45" s="364"/>
      <c r="FN45" s="364"/>
      <c r="FO45" s="364"/>
      <c r="FP45" s="364"/>
      <c r="FQ45" s="364"/>
      <c r="FR45" s="364"/>
      <c r="FS45" s="364"/>
      <c r="FT45" s="364"/>
      <c r="FU45" s="364"/>
      <c r="FV45" s="364"/>
      <c r="FW45" s="364"/>
      <c r="FX45" s="364"/>
      <c r="FY45" s="364"/>
      <c r="FZ45" s="364"/>
      <c r="GA45" s="364"/>
      <c r="GB45" s="364"/>
      <c r="GC45" s="364"/>
      <c r="GD45" s="364"/>
      <c r="GE45" s="364"/>
      <c r="GF45" s="364"/>
      <c r="GG45" s="364"/>
      <c r="GH45" s="364"/>
      <c r="GI45" s="364"/>
      <c r="GJ45" s="364"/>
      <c r="GK45" s="364"/>
      <c r="GL45" s="364"/>
      <c r="GM45" s="364"/>
      <c r="GN45" s="364"/>
      <c r="GO45" s="364"/>
      <c r="GP45" s="364"/>
      <c r="GQ45" s="364"/>
      <c r="GR45" s="364"/>
      <c r="GS45" s="364"/>
      <c r="GT45" s="364"/>
      <c r="GU45" s="364"/>
      <c r="GV45" s="364"/>
      <c r="GW45" s="364"/>
      <c r="GX45" s="364"/>
      <c r="GY45" s="364"/>
      <c r="GZ45" s="364"/>
      <c r="HA45" s="364"/>
      <c r="HB45" s="364"/>
      <c r="HC45" s="364"/>
      <c r="HD45" s="364"/>
      <c r="HE45" s="364"/>
      <c r="HF45" s="364"/>
      <c r="HG45" s="364"/>
      <c r="HH45" s="364"/>
      <c r="HI45" s="364"/>
      <c r="HJ45" s="364"/>
      <c r="HK45" s="364"/>
      <c r="HL45" s="364"/>
      <c r="HM45" s="364"/>
      <c r="HN45" s="364"/>
      <c r="HO45" s="364"/>
      <c r="HP45" s="364"/>
      <c r="HQ45" s="364"/>
      <c r="HR45" s="364"/>
      <c r="HS45" s="364"/>
      <c r="HT45" s="364"/>
      <c r="HU45" s="364"/>
      <c r="HV45" s="364"/>
      <c r="HW45" s="364"/>
      <c r="HX45" s="364"/>
      <c r="HY45" s="364"/>
      <c r="HZ45" s="364"/>
      <c r="IA45" s="364"/>
      <c r="IB45" s="364"/>
      <c r="IC45" s="364"/>
      <c r="ID45" s="364"/>
      <c r="IE45" s="364"/>
      <c r="IF45" s="364"/>
      <c r="IG45" s="364"/>
      <c r="IH45" s="364"/>
      <c r="II45" s="364"/>
      <c r="IJ45" s="364"/>
      <c r="IK45" s="364"/>
      <c r="IL45" s="364"/>
    </row>
    <row r="46" spans="1:246" s="10" customFormat="1" ht="33.75" customHeight="1">
      <c r="A46" s="350">
        <v>41</v>
      </c>
      <c r="B46" s="68" t="s">
        <v>228</v>
      </c>
      <c r="C46" s="354">
        <v>798.72</v>
      </c>
      <c r="D46" s="354">
        <v>301.93031400000001</v>
      </c>
      <c r="E46" s="354">
        <v>3010.5250000000001</v>
      </c>
      <c r="F46" s="354">
        <v>4111.1753140000001</v>
      </c>
      <c r="G46" s="354">
        <v>-72</v>
      </c>
      <c r="H46" s="354">
        <v>4039.1753140000001</v>
      </c>
      <c r="I46" s="366"/>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N46" s="364"/>
      <c r="EO46" s="364"/>
      <c r="EP46" s="364"/>
      <c r="EQ46" s="364"/>
      <c r="ER46" s="364"/>
      <c r="ES46" s="364"/>
      <c r="ET46" s="364"/>
      <c r="EU46" s="364"/>
      <c r="EV46" s="364"/>
      <c r="EW46" s="364"/>
      <c r="EX46" s="364"/>
      <c r="EY46" s="364"/>
      <c r="EZ46" s="364"/>
      <c r="FA46" s="364"/>
      <c r="FB46" s="364"/>
      <c r="FC46" s="364"/>
      <c r="FD46" s="364"/>
      <c r="FE46" s="364"/>
      <c r="FF46" s="364"/>
      <c r="FG46" s="364"/>
      <c r="FH46" s="364"/>
      <c r="FI46" s="364"/>
      <c r="FJ46" s="364"/>
      <c r="FK46" s="364"/>
      <c r="FL46" s="364"/>
      <c r="FM46" s="364"/>
      <c r="FN46" s="364"/>
      <c r="FO46" s="364"/>
      <c r="FP46" s="364"/>
      <c r="FQ46" s="364"/>
      <c r="FR46" s="364"/>
      <c r="FS46" s="364"/>
      <c r="FT46" s="364"/>
      <c r="FU46" s="364"/>
      <c r="FV46" s="364"/>
      <c r="FW46" s="364"/>
      <c r="FX46" s="364"/>
      <c r="FY46" s="364"/>
      <c r="FZ46" s="364"/>
      <c r="GA46" s="364"/>
      <c r="GB46" s="364"/>
      <c r="GC46" s="364"/>
      <c r="GD46" s="364"/>
      <c r="GE46" s="364"/>
      <c r="GF46" s="364"/>
      <c r="GG46" s="364"/>
      <c r="GH46" s="364"/>
      <c r="GI46" s="364"/>
      <c r="GJ46" s="364"/>
      <c r="GK46" s="364"/>
      <c r="GL46" s="364"/>
      <c r="GM46" s="364"/>
      <c r="GN46" s="364"/>
      <c r="GO46" s="364"/>
      <c r="GP46" s="364"/>
      <c r="GQ46" s="364"/>
      <c r="GR46" s="364"/>
      <c r="GS46" s="364"/>
      <c r="GT46" s="364"/>
      <c r="GU46" s="364"/>
      <c r="GV46" s="364"/>
      <c r="GW46" s="364"/>
      <c r="GX46" s="364"/>
      <c r="GY46" s="364"/>
      <c r="GZ46" s="364"/>
      <c r="HA46" s="364"/>
      <c r="HB46" s="364"/>
      <c r="HC46" s="364"/>
      <c r="HD46" s="364"/>
      <c r="HE46" s="364"/>
      <c r="HF46" s="364"/>
      <c r="HG46" s="364"/>
      <c r="HH46" s="364"/>
      <c r="HI46" s="364"/>
      <c r="HJ46" s="364"/>
      <c r="HK46" s="364"/>
      <c r="HL46" s="364"/>
      <c r="HM46" s="364"/>
      <c r="HN46" s="364"/>
      <c r="HO46" s="364"/>
      <c r="HP46" s="364"/>
      <c r="HQ46" s="364"/>
      <c r="HR46" s="364"/>
      <c r="HS46" s="364"/>
      <c r="HT46" s="364"/>
      <c r="HU46" s="364"/>
      <c r="HV46" s="364"/>
      <c r="HW46" s="364"/>
      <c r="HX46" s="364"/>
      <c r="HY46" s="364"/>
      <c r="HZ46" s="364"/>
      <c r="IA46" s="364"/>
      <c r="IB46" s="364"/>
      <c r="IC46" s="364"/>
      <c r="ID46" s="364"/>
      <c r="IE46" s="364"/>
      <c r="IF46" s="364"/>
      <c r="IG46" s="364"/>
      <c r="IH46" s="364"/>
      <c r="II46" s="364"/>
      <c r="IJ46" s="364"/>
      <c r="IK46" s="364"/>
      <c r="IL46" s="364"/>
    </row>
    <row r="47" spans="1:246" s="10" customFormat="1" ht="33.75" customHeight="1">
      <c r="A47" s="350">
        <v>42</v>
      </c>
      <c r="B47" s="68" t="s">
        <v>229</v>
      </c>
      <c r="C47" s="354">
        <v>1247.71</v>
      </c>
      <c r="D47" s="354">
        <v>412.46316400000001</v>
      </c>
      <c r="E47" s="354">
        <v>12544.31</v>
      </c>
      <c r="F47" s="354">
        <v>14204.483163999999</v>
      </c>
      <c r="G47" s="354">
        <v>-5411.1689999999999</v>
      </c>
      <c r="H47" s="354">
        <v>8793.3141639999994</v>
      </c>
      <c r="I47" s="366"/>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c r="EO47" s="364"/>
      <c r="EP47" s="364"/>
      <c r="EQ47" s="364"/>
      <c r="ER47" s="364"/>
      <c r="ES47" s="364"/>
      <c r="ET47" s="364"/>
      <c r="EU47" s="364"/>
      <c r="EV47" s="364"/>
      <c r="EW47" s="364"/>
      <c r="EX47" s="364"/>
      <c r="EY47" s="364"/>
      <c r="EZ47" s="364"/>
      <c r="FA47" s="364"/>
      <c r="FB47" s="364"/>
      <c r="FC47" s="364"/>
      <c r="FD47" s="364"/>
      <c r="FE47" s="364"/>
      <c r="FF47" s="364"/>
      <c r="FG47" s="364"/>
      <c r="FH47" s="364"/>
      <c r="FI47" s="364"/>
      <c r="FJ47" s="364"/>
      <c r="FK47" s="364"/>
      <c r="FL47" s="364"/>
      <c r="FM47" s="364"/>
      <c r="FN47" s="364"/>
      <c r="FO47" s="364"/>
      <c r="FP47" s="364"/>
      <c r="FQ47" s="364"/>
      <c r="FR47" s="364"/>
      <c r="FS47" s="364"/>
      <c r="FT47" s="364"/>
      <c r="FU47" s="364"/>
      <c r="FV47" s="364"/>
      <c r="FW47" s="364"/>
      <c r="FX47" s="364"/>
      <c r="FY47" s="364"/>
      <c r="FZ47" s="364"/>
      <c r="GA47" s="364"/>
      <c r="GB47" s="364"/>
      <c r="GC47" s="364"/>
      <c r="GD47" s="364"/>
      <c r="GE47" s="364"/>
      <c r="GF47" s="364"/>
      <c r="GG47" s="364"/>
      <c r="GH47" s="364"/>
      <c r="GI47" s="364"/>
      <c r="GJ47" s="364"/>
      <c r="GK47" s="364"/>
      <c r="GL47" s="364"/>
      <c r="GM47" s="364"/>
      <c r="GN47" s="364"/>
      <c r="GO47" s="364"/>
      <c r="GP47" s="364"/>
      <c r="GQ47" s="364"/>
      <c r="GR47" s="364"/>
      <c r="GS47" s="364"/>
      <c r="GT47" s="364"/>
      <c r="GU47" s="364"/>
      <c r="GV47" s="364"/>
      <c r="GW47" s="364"/>
      <c r="GX47" s="364"/>
      <c r="GY47" s="364"/>
      <c r="GZ47" s="364"/>
      <c r="HA47" s="364"/>
      <c r="HB47" s="364"/>
      <c r="HC47" s="364"/>
      <c r="HD47" s="364"/>
      <c r="HE47" s="364"/>
      <c r="HF47" s="364"/>
      <c r="HG47" s="364"/>
      <c r="HH47" s="364"/>
      <c r="HI47" s="364"/>
      <c r="HJ47" s="364"/>
      <c r="HK47" s="364"/>
      <c r="HL47" s="364"/>
      <c r="HM47" s="364"/>
      <c r="HN47" s="364"/>
      <c r="HO47" s="364"/>
      <c r="HP47" s="364"/>
      <c r="HQ47" s="364"/>
      <c r="HR47" s="364"/>
      <c r="HS47" s="364"/>
      <c r="HT47" s="364"/>
      <c r="HU47" s="364"/>
      <c r="HV47" s="364"/>
      <c r="HW47" s="364"/>
      <c r="HX47" s="364"/>
      <c r="HY47" s="364"/>
      <c r="HZ47" s="364"/>
      <c r="IA47" s="364"/>
      <c r="IB47" s="364"/>
      <c r="IC47" s="364"/>
      <c r="ID47" s="364"/>
      <c r="IE47" s="364"/>
      <c r="IF47" s="364"/>
      <c r="IG47" s="364"/>
      <c r="IH47" s="364"/>
      <c r="II47" s="364"/>
      <c r="IJ47" s="364"/>
      <c r="IK47" s="364"/>
      <c r="IL47" s="364"/>
    </row>
    <row r="48" spans="1:246" s="10" customFormat="1" ht="33.75" customHeight="1">
      <c r="A48" s="350">
        <v>43</v>
      </c>
      <c r="B48" s="68" t="s">
        <v>230</v>
      </c>
      <c r="C48" s="354">
        <v>234.12</v>
      </c>
      <c r="D48" s="354">
        <v>35.056424</v>
      </c>
      <c r="E48" s="354">
        <v>170</v>
      </c>
      <c r="F48" s="354">
        <v>439.176424</v>
      </c>
      <c r="G48" s="354">
        <v>10</v>
      </c>
      <c r="H48" s="354">
        <v>449.176424</v>
      </c>
      <c r="I48" s="366"/>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c r="CM48" s="364"/>
      <c r="CN48" s="364"/>
      <c r="CO48" s="364"/>
      <c r="CP48" s="364"/>
      <c r="CQ48" s="364"/>
      <c r="CR48" s="364"/>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N48" s="364"/>
      <c r="EO48" s="364"/>
      <c r="EP48" s="364"/>
      <c r="EQ48" s="364"/>
      <c r="ER48" s="364"/>
      <c r="ES48" s="364"/>
      <c r="ET48" s="364"/>
      <c r="EU48" s="364"/>
      <c r="EV48" s="364"/>
      <c r="EW48" s="364"/>
      <c r="EX48" s="364"/>
      <c r="EY48" s="364"/>
      <c r="EZ48" s="364"/>
      <c r="FA48" s="364"/>
      <c r="FB48" s="364"/>
      <c r="FC48" s="364"/>
      <c r="FD48" s="364"/>
      <c r="FE48" s="364"/>
      <c r="FF48" s="364"/>
      <c r="FG48" s="364"/>
      <c r="FH48" s="364"/>
      <c r="FI48" s="364"/>
      <c r="FJ48" s="364"/>
      <c r="FK48" s="364"/>
      <c r="FL48" s="364"/>
      <c r="FM48" s="364"/>
      <c r="FN48" s="364"/>
      <c r="FO48" s="364"/>
      <c r="FP48" s="364"/>
      <c r="FQ48" s="364"/>
      <c r="FR48" s="364"/>
      <c r="FS48" s="364"/>
      <c r="FT48" s="364"/>
      <c r="FU48" s="364"/>
      <c r="FV48" s="364"/>
      <c r="FW48" s="364"/>
      <c r="FX48" s="364"/>
      <c r="FY48" s="364"/>
      <c r="FZ48" s="364"/>
      <c r="GA48" s="364"/>
      <c r="GB48" s="364"/>
      <c r="GC48" s="364"/>
      <c r="GD48" s="364"/>
      <c r="GE48" s="364"/>
      <c r="GF48" s="364"/>
      <c r="GG48" s="364"/>
      <c r="GH48" s="364"/>
      <c r="GI48" s="364"/>
      <c r="GJ48" s="364"/>
      <c r="GK48" s="364"/>
      <c r="GL48" s="364"/>
      <c r="GM48" s="364"/>
      <c r="GN48" s="364"/>
      <c r="GO48" s="364"/>
      <c r="GP48" s="364"/>
      <c r="GQ48" s="364"/>
      <c r="GR48" s="364"/>
      <c r="GS48" s="364"/>
      <c r="GT48" s="364"/>
      <c r="GU48" s="364"/>
      <c r="GV48" s="364"/>
      <c r="GW48" s="364"/>
      <c r="GX48" s="364"/>
      <c r="GY48" s="364"/>
      <c r="GZ48" s="364"/>
      <c r="HA48" s="364"/>
      <c r="HB48" s="364"/>
      <c r="HC48" s="364"/>
      <c r="HD48" s="364"/>
      <c r="HE48" s="364"/>
      <c r="HF48" s="364"/>
      <c r="HG48" s="364"/>
      <c r="HH48" s="364"/>
      <c r="HI48" s="364"/>
      <c r="HJ48" s="364"/>
      <c r="HK48" s="364"/>
      <c r="HL48" s="364"/>
      <c r="HM48" s="364"/>
      <c r="HN48" s="364"/>
      <c r="HO48" s="364"/>
      <c r="HP48" s="364"/>
      <c r="HQ48" s="364"/>
      <c r="HR48" s="364"/>
      <c r="HS48" s="364"/>
      <c r="HT48" s="364"/>
      <c r="HU48" s="364"/>
      <c r="HV48" s="364"/>
      <c r="HW48" s="364"/>
      <c r="HX48" s="364"/>
      <c r="HY48" s="364"/>
      <c r="HZ48" s="364"/>
      <c r="IA48" s="364"/>
      <c r="IB48" s="364"/>
      <c r="IC48" s="364"/>
      <c r="ID48" s="364"/>
      <c r="IE48" s="364"/>
      <c r="IF48" s="364"/>
      <c r="IG48" s="364"/>
      <c r="IH48" s="364"/>
      <c r="II48" s="364"/>
      <c r="IJ48" s="364"/>
      <c r="IK48" s="364"/>
      <c r="IL48" s="364"/>
    </row>
    <row r="49" spans="1:246" s="10" customFormat="1" ht="33.75" customHeight="1">
      <c r="A49" s="350">
        <v>44</v>
      </c>
      <c r="B49" s="68" t="s">
        <v>144</v>
      </c>
      <c r="C49" s="354">
        <v>452.29</v>
      </c>
      <c r="D49" s="354">
        <v>224.33069599999999</v>
      </c>
      <c r="E49" s="354">
        <v>745.4</v>
      </c>
      <c r="F49" s="354">
        <v>1422.020696</v>
      </c>
      <c r="G49" s="354">
        <v>217.81429199999999</v>
      </c>
      <c r="H49" s="354">
        <v>1639.8349880000001</v>
      </c>
      <c r="I49" s="366"/>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64"/>
      <c r="BT49" s="364"/>
      <c r="BU49" s="364"/>
      <c r="BV49" s="364"/>
      <c r="BW49" s="364"/>
      <c r="BX49" s="364"/>
      <c r="BY49" s="364"/>
      <c r="BZ49" s="364"/>
      <c r="CA49" s="364"/>
      <c r="CB49" s="364"/>
      <c r="CC49" s="364"/>
      <c r="CD49" s="364"/>
      <c r="CE49" s="364"/>
      <c r="CF49" s="364"/>
      <c r="CG49" s="364"/>
      <c r="CH49" s="364"/>
      <c r="CI49" s="364"/>
      <c r="CJ49" s="364"/>
      <c r="CK49" s="364"/>
      <c r="CL49" s="364"/>
      <c r="CM49" s="364"/>
      <c r="CN49" s="364"/>
      <c r="CO49" s="364"/>
      <c r="CP49" s="364"/>
      <c r="CQ49" s="364"/>
      <c r="CR49" s="364"/>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N49" s="364"/>
      <c r="EO49" s="364"/>
      <c r="EP49" s="364"/>
      <c r="EQ49" s="364"/>
      <c r="ER49" s="364"/>
      <c r="ES49" s="364"/>
      <c r="ET49" s="364"/>
      <c r="EU49" s="364"/>
      <c r="EV49" s="364"/>
      <c r="EW49" s="364"/>
      <c r="EX49" s="364"/>
      <c r="EY49" s="364"/>
      <c r="EZ49" s="364"/>
      <c r="FA49" s="364"/>
      <c r="FB49" s="364"/>
      <c r="FC49" s="364"/>
      <c r="FD49" s="364"/>
      <c r="FE49" s="364"/>
      <c r="FF49" s="364"/>
      <c r="FG49" s="364"/>
      <c r="FH49" s="364"/>
      <c r="FI49" s="364"/>
      <c r="FJ49" s="364"/>
      <c r="FK49" s="364"/>
      <c r="FL49" s="364"/>
      <c r="FM49" s="364"/>
      <c r="FN49" s="364"/>
      <c r="FO49" s="364"/>
      <c r="FP49" s="364"/>
      <c r="FQ49" s="364"/>
      <c r="FR49" s="364"/>
      <c r="FS49" s="364"/>
      <c r="FT49" s="364"/>
      <c r="FU49" s="364"/>
      <c r="FV49" s="364"/>
      <c r="FW49" s="364"/>
      <c r="FX49" s="364"/>
      <c r="FY49" s="364"/>
      <c r="FZ49" s="364"/>
      <c r="GA49" s="364"/>
      <c r="GB49" s="364"/>
      <c r="GC49" s="364"/>
      <c r="GD49" s="364"/>
      <c r="GE49" s="364"/>
      <c r="GF49" s="364"/>
      <c r="GG49" s="364"/>
      <c r="GH49" s="364"/>
      <c r="GI49" s="364"/>
      <c r="GJ49" s="364"/>
      <c r="GK49" s="364"/>
      <c r="GL49" s="364"/>
      <c r="GM49" s="364"/>
      <c r="GN49" s="364"/>
      <c r="GO49" s="364"/>
      <c r="GP49" s="364"/>
      <c r="GQ49" s="364"/>
      <c r="GR49" s="364"/>
      <c r="GS49" s="364"/>
      <c r="GT49" s="364"/>
      <c r="GU49" s="364"/>
      <c r="GV49" s="364"/>
      <c r="GW49" s="364"/>
      <c r="GX49" s="364"/>
      <c r="GY49" s="364"/>
      <c r="GZ49" s="364"/>
      <c r="HA49" s="364"/>
      <c r="HB49" s="364"/>
      <c r="HC49" s="364"/>
      <c r="HD49" s="364"/>
      <c r="HE49" s="364"/>
      <c r="HF49" s="364"/>
      <c r="HG49" s="364"/>
      <c r="HH49" s="364"/>
      <c r="HI49" s="364"/>
      <c r="HJ49" s="364"/>
      <c r="HK49" s="364"/>
      <c r="HL49" s="364"/>
      <c r="HM49" s="364"/>
      <c r="HN49" s="364"/>
      <c r="HO49" s="364"/>
      <c r="HP49" s="364"/>
      <c r="HQ49" s="364"/>
      <c r="HR49" s="364"/>
      <c r="HS49" s="364"/>
      <c r="HT49" s="364"/>
      <c r="HU49" s="364"/>
      <c r="HV49" s="364"/>
      <c r="HW49" s="364"/>
      <c r="HX49" s="364"/>
      <c r="HY49" s="364"/>
      <c r="HZ49" s="364"/>
      <c r="IA49" s="364"/>
      <c r="IB49" s="364"/>
      <c r="IC49" s="364"/>
      <c r="ID49" s="364"/>
      <c r="IE49" s="364"/>
      <c r="IF49" s="364"/>
      <c r="IG49" s="364"/>
      <c r="IH49" s="364"/>
      <c r="II49" s="364"/>
      <c r="IJ49" s="364"/>
      <c r="IK49" s="364"/>
      <c r="IL49" s="364"/>
    </row>
    <row r="50" spans="1:246" s="10" customFormat="1" ht="33.75" customHeight="1">
      <c r="A50" s="350">
        <v>45</v>
      </c>
      <c r="B50" s="68" t="s">
        <v>231</v>
      </c>
      <c r="C50" s="354">
        <v>6438.04324</v>
      </c>
      <c r="D50" s="354">
        <v>0</v>
      </c>
      <c r="E50" s="354">
        <v>5280.1649799999996</v>
      </c>
      <c r="F50" s="354">
        <v>11718.20822</v>
      </c>
      <c r="G50" s="354">
        <v>0</v>
      </c>
      <c r="H50" s="354">
        <v>11718.20822</v>
      </c>
      <c r="I50" s="366"/>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c r="CM50" s="364"/>
      <c r="CN50" s="364"/>
      <c r="CO50" s="364"/>
      <c r="CP50" s="364"/>
      <c r="CQ50" s="364"/>
      <c r="CR50" s="364"/>
      <c r="CS50" s="364"/>
      <c r="CT50" s="364"/>
      <c r="CU50" s="364"/>
      <c r="CV50" s="364"/>
      <c r="CW50" s="364"/>
      <c r="CX50" s="364"/>
      <c r="CY50" s="364"/>
      <c r="CZ50" s="364"/>
      <c r="DA50" s="364"/>
      <c r="DB50" s="364"/>
      <c r="DC50" s="364"/>
      <c r="DD50" s="364"/>
      <c r="DE50" s="364"/>
      <c r="DF50" s="364"/>
      <c r="DG50" s="364"/>
      <c r="DH50" s="364"/>
      <c r="DI50" s="364"/>
      <c r="DJ50" s="364"/>
      <c r="DK50" s="364"/>
      <c r="DL50" s="364"/>
      <c r="DM50" s="364"/>
      <c r="DN50" s="364"/>
      <c r="DO50" s="364"/>
      <c r="DP50" s="364"/>
      <c r="DQ50" s="364"/>
      <c r="DR50" s="364"/>
      <c r="DS50" s="364"/>
      <c r="DT50" s="364"/>
      <c r="DU50" s="364"/>
      <c r="DV50" s="364"/>
      <c r="DW50" s="364"/>
      <c r="DX50" s="364"/>
      <c r="DY50" s="364"/>
      <c r="DZ50" s="364"/>
      <c r="EA50" s="364"/>
      <c r="EB50" s="364"/>
      <c r="EC50" s="364"/>
      <c r="ED50" s="364"/>
      <c r="EE50" s="364"/>
      <c r="EF50" s="364"/>
      <c r="EG50" s="364"/>
      <c r="EH50" s="364"/>
      <c r="EI50" s="364"/>
      <c r="EJ50" s="364"/>
      <c r="EK50" s="364"/>
      <c r="EL50" s="364"/>
      <c r="EM50" s="364"/>
      <c r="EN50" s="364"/>
      <c r="EO50" s="364"/>
      <c r="EP50" s="364"/>
      <c r="EQ50" s="364"/>
      <c r="ER50" s="364"/>
      <c r="ES50" s="364"/>
      <c r="ET50" s="364"/>
      <c r="EU50" s="364"/>
      <c r="EV50" s="364"/>
      <c r="EW50" s="364"/>
      <c r="EX50" s="364"/>
      <c r="EY50" s="364"/>
      <c r="EZ50" s="364"/>
      <c r="FA50" s="364"/>
      <c r="FB50" s="364"/>
      <c r="FC50" s="364"/>
      <c r="FD50" s="364"/>
      <c r="FE50" s="364"/>
      <c r="FF50" s="364"/>
      <c r="FG50" s="364"/>
      <c r="FH50" s="364"/>
      <c r="FI50" s="364"/>
      <c r="FJ50" s="364"/>
      <c r="FK50" s="364"/>
      <c r="FL50" s="364"/>
      <c r="FM50" s="364"/>
      <c r="FN50" s="364"/>
      <c r="FO50" s="364"/>
      <c r="FP50" s="364"/>
      <c r="FQ50" s="364"/>
      <c r="FR50" s="364"/>
      <c r="FS50" s="364"/>
      <c r="FT50" s="364"/>
      <c r="FU50" s="364"/>
      <c r="FV50" s="364"/>
      <c r="FW50" s="364"/>
      <c r="FX50" s="364"/>
      <c r="FY50" s="364"/>
      <c r="FZ50" s="364"/>
      <c r="GA50" s="364"/>
      <c r="GB50" s="364"/>
      <c r="GC50" s="364"/>
      <c r="GD50" s="364"/>
      <c r="GE50" s="364"/>
      <c r="GF50" s="364"/>
      <c r="GG50" s="364"/>
      <c r="GH50" s="364"/>
      <c r="GI50" s="364"/>
      <c r="GJ50" s="364"/>
      <c r="GK50" s="364"/>
      <c r="GL50" s="364"/>
      <c r="GM50" s="364"/>
      <c r="GN50" s="364"/>
      <c r="GO50" s="364"/>
      <c r="GP50" s="364"/>
      <c r="GQ50" s="364"/>
      <c r="GR50" s="364"/>
      <c r="GS50" s="364"/>
      <c r="GT50" s="364"/>
      <c r="GU50" s="364"/>
      <c r="GV50" s="364"/>
      <c r="GW50" s="364"/>
      <c r="GX50" s="364"/>
      <c r="GY50" s="364"/>
      <c r="GZ50" s="364"/>
      <c r="HA50" s="364"/>
      <c r="HB50" s="364"/>
      <c r="HC50" s="364"/>
      <c r="HD50" s="364"/>
      <c r="HE50" s="364"/>
      <c r="HF50" s="364"/>
      <c r="HG50" s="364"/>
      <c r="HH50" s="364"/>
      <c r="HI50" s="364"/>
      <c r="HJ50" s="364"/>
      <c r="HK50" s="364"/>
      <c r="HL50" s="364"/>
      <c r="HM50" s="364"/>
      <c r="HN50" s="364"/>
      <c r="HO50" s="364"/>
      <c r="HP50" s="364"/>
      <c r="HQ50" s="364"/>
      <c r="HR50" s="364"/>
      <c r="HS50" s="364"/>
      <c r="HT50" s="364"/>
      <c r="HU50" s="364"/>
      <c r="HV50" s="364"/>
      <c r="HW50" s="364"/>
      <c r="HX50" s="364"/>
      <c r="HY50" s="364"/>
      <c r="HZ50" s="364"/>
      <c r="IA50" s="364"/>
      <c r="IB50" s="364"/>
      <c r="IC50" s="364"/>
      <c r="ID50" s="364"/>
      <c r="IE50" s="364"/>
      <c r="IF50" s="364"/>
      <c r="IG50" s="364"/>
      <c r="IH50" s="364"/>
      <c r="II50" s="364"/>
      <c r="IJ50" s="364"/>
      <c r="IK50" s="364"/>
      <c r="IL50" s="364"/>
    </row>
    <row r="51" spans="1:246" s="10" customFormat="1" ht="33.75" customHeight="1">
      <c r="A51" s="350">
        <v>46</v>
      </c>
      <c r="B51" s="68" t="s">
        <v>232</v>
      </c>
      <c r="C51" s="354">
        <v>1769.77</v>
      </c>
      <c r="D51" s="356">
        <v>120.720585</v>
      </c>
      <c r="E51" s="356">
        <v>16297.197729</v>
      </c>
      <c r="F51" s="354">
        <v>18187.688313999999</v>
      </c>
      <c r="G51" s="356">
        <v>-14697</v>
      </c>
      <c r="H51" s="354">
        <v>3490.688314</v>
      </c>
      <c r="I51" s="366"/>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64"/>
      <c r="BT51" s="364"/>
      <c r="BU51" s="364"/>
      <c r="BV51" s="364"/>
      <c r="BW51" s="364"/>
      <c r="BX51" s="364"/>
      <c r="BY51" s="364"/>
      <c r="BZ51" s="364"/>
      <c r="CA51" s="364"/>
      <c r="CB51" s="364"/>
      <c r="CC51" s="364"/>
      <c r="CD51" s="364"/>
      <c r="CE51" s="364"/>
      <c r="CF51" s="364"/>
      <c r="CG51" s="364"/>
      <c r="CH51" s="364"/>
      <c r="CI51" s="364"/>
      <c r="CJ51" s="364"/>
      <c r="CK51" s="364"/>
      <c r="CL51" s="364"/>
      <c r="CM51" s="364"/>
      <c r="CN51" s="364"/>
      <c r="CO51" s="364"/>
      <c r="CP51" s="364"/>
      <c r="CQ51" s="364"/>
      <c r="CR51" s="364"/>
      <c r="CS51" s="364"/>
      <c r="CT51" s="364"/>
      <c r="CU51" s="364"/>
      <c r="CV51" s="364"/>
      <c r="CW51" s="364"/>
      <c r="CX51" s="364"/>
      <c r="CY51" s="364"/>
      <c r="CZ51" s="364"/>
      <c r="DA51" s="364"/>
      <c r="DB51" s="364"/>
      <c r="DC51" s="364"/>
      <c r="DD51" s="364"/>
      <c r="DE51" s="364"/>
      <c r="DF51" s="364"/>
      <c r="DG51" s="364"/>
      <c r="DH51" s="364"/>
      <c r="DI51" s="364"/>
      <c r="DJ51" s="364"/>
      <c r="DK51" s="364"/>
      <c r="DL51" s="364"/>
      <c r="DM51" s="364"/>
      <c r="DN51" s="364"/>
      <c r="DO51" s="364"/>
      <c r="DP51" s="364"/>
      <c r="DQ51" s="364"/>
      <c r="DR51" s="364"/>
      <c r="DS51" s="364"/>
      <c r="DT51" s="364"/>
      <c r="DU51" s="364"/>
      <c r="DV51" s="364"/>
      <c r="DW51" s="364"/>
      <c r="DX51" s="364"/>
      <c r="DY51" s="364"/>
      <c r="DZ51" s="364"/>
      <c r="EA51" s="364"/>
      <c r="EB51" s="364"/>
      <c r="EC51" s="364"/>
      <c r="ED51" s="364"/>
      <c r="EE51" s="364"/>
      <c r="EF51" s="364"/>
      <c r="EG51" s="364"/>
      <c r="EH51" s="364"/>
      <c r="EI51" s="364"/>
      <c r="EJ51" s="364"/>
      <c r="EK51" s="364"/>
      <c r="EL51" s="364"/>
      <c r="EM51" s="364"/>
      <c r="EN51" s="364"/>
      <c r="EO51" s="364"/>
      <c r="EP51" s="364"/>
      <c r="EQ51" s="364"/>
      <c r="ER51" s="364"/>
      <c r="ES51" s="364"/>
      <c r="ET51" s="364"/>
      <c r="EU51" s="364"/>
      <c r="EV51" s="364"/>
      <c r="EW51" s="364"/>
      <c r="EX51" s="364"/>
      <c r="EY51" s="364"/>
      <c r="EZ51" s="364"/>
      <c r="FA51" s="364"/>
      <c r="FB51" s="364"/>
      <c r="FC51" s="364"/>
      <c r="FD51" s="364"/>
      <c r="FE51" s="364"/>
      <c r="FF51" s="364"/>
      <c r="FG51" s="364"/>
      <c r="FH51" s="364"/>
      <c r="FI51" s="364"/>
      <c r="FJ51" s="364"/>
      <c r="FK51" s="364"/>
      <c r="FL51" s="364"/>
      <c r="FM51" s="364"/>
      <c r="FN51" s="364"/>
      <c r="FO51" s="364"/>
      <c r="FP51" s="364"/>
      <c r="FQ51" s="364"/>
      <c r="FR51" s="364"/>
      <c r="FS51" s="364"/>
      <c r="FT51" s="364"/>
      <c r="FU51" s="364"/>
      <c r="FV51" s="364"/>
      <c r="FW51" s="364"/>
      <c r="FX51" s="364"/>
      <c r="FY51" s="364"/>
      <c r="FZ51" s="364"/>
      <c r="GA51" s="364"/>
      <c r="GB51" s="364"/>
      <c r="GC51" s="364"/>
      <c r="GD51" s="364"/>
      <c r="GE51" s="364"/>
      <c r="GF51" s="364"/>
      <c r="GG51" s="364"/>
      <c r="GH51" s="364"/>
      <c r="GI51" s="364"/>
      <c r="GJ51" s="364"/>
      <c r="GK51" s="364"/>
      <c r="GL51" s="364"/>
      <c r="GM51" s="364"/>
      <c r="GN51" s="364"/>
      <c r="GO51" s="364"/>
      <c r="GP51" s="364"/>
      <c r="GQ51" s="364"/>
      <c r="GR51" s="364"/>
      <c r="GS51" s="364"/>
      <c r="GT51" s="364"/>
      <c r="GU51" s="364"/>
      <c r="GV51" s="364"/>
      <c r="GW51" s="364"/>
      <c r="GX51" s="364"/>
      <c r="GY51" s="364"/>
      <c r="GZ51" s="364"/>
      <c r="HA51" s="364"/>
      <c r="HB51" s="364"/>
      <c r="HC51" s="364"/>
      <c r="HD51" s="364"/>
      <c r="HE51" s="364"/>
      <c r="HF51" s="364"/>
      <c r="HG51" s="364"/>
      <c r="HH51" s="364"/>
      <c r="HI51" s="364"/>
      <c r="HJ51" s="364"/>
      <c r="HK51" s="364"/>
      <c r="HL51" s="364"/>
      <c r="HM51" s="364"/>
      <c r="HN51" s="364"/>
      <c r="HO51" s="364"/>
      <c r="HP51" s="364"/>
      <c r="HQ51" s="364"/>
      <c r="HR51" s="364"/>
      <c r="HS51" s="364"/>
      <c r="HT51" s="364"/>
      <c r="HU51" s="364"/>
      <c r="HV51" s="364"/>
      <c r="HW51" s="364"/>
      <c r="HX51" s="364"/>
      <c r="HY51" s="364"/>
      <c r="HZ51" s="364"/>
      <c r="IA51" s="364"/>
      <c r="IB51" s="364"/>
      <c r="IC51" s="364"/>
      <c r="ID51" s="364"/>
      <c r="IE51" s="364"/>
      <c r="IF51" s="364"/>
      <c r="IG51" s="364"/>
      <c r="IH51" s="364"/>
      <c r="II51" s="364"/>
      <c r="IJ51" s="364"/>
      <c r="IK51" s="364"/>
      <c r="IL51" s="364"/>
    </row>
    <row r="52" spans="1:246" s="10" customFormat="1" ht="33.75" customHeight="1">
      <c r="A52" s="350">
        <v>47</v>
      </c>
      <c r="B52" s="68" t="s">
        <v>233</v>
      </c>
      <c r="C52" s="354">
        <v>910.55</v>
      </c>
      <c r="D52" s="354">
        <v>59.592621999999999</v>
      </c>
      <c r="E52" s="354">
        <v>1587.5116849999999</v>
      </c>
      <c r="F52" s="354">
        <v>2557.6543069999998</v>
      </c>
      <c r="G52" s="354">
        <v>57.608015999999999</v>
      </c>
      <c r="H52" s="354">
        <v>2615.2623229999999</v>
      </c>
      <c r="I52" s="366"/>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c r="BS52" s="364"/>
      <c r="BT52" s="364"/>
      <c r="BU52" s="364"/>
      <c r="BV52" s="364"/>
      <c r="BW52" s="364"/>
      <c r="BX52" s="364"/>
      <c r="BY52" s="364"/>
      <c r="BZ52" s="364"/>
      <c r="CA52" s="364"/>
      <c r="CB52" s="364"/>
      <c r="CC52" s="364"/>
      <c r="CD52" s="364"/>
      <c r="CE52" s="364"/>
      <c r="CF52" s="364"/>
      <c r="CG52" s="364"/>
      <c r="CH52" s="364"/>
      <c r="CI52" s="364"/>
      <c r="CJ52" s="364"/>
      <c r="CK52" s="364"/>
      <c r="CL52" s="364"/>
      <c r="CM52" s="364"/>
      <c r="CN52" s="364"/>
      <c r="CO52" s="364"/>
      <c r="CP52" s="364"/>
      <c r="CQ52" s="364"/>
      <c r="CR52" s="364"/>
      <c r="CS52" s="364"/>
      <c r="CT52" s="364"/>
      <c r="CU52" s="364"/>
      <c r="CV52" s="364"/>
      <c r="CW52" s="364"/>
      <c r="CX52" s="364"/>
      <c r="CY52" s="364"/>
      <c r="CZ52" s="364"/>
      <c r="DA52" s="364"/>
      <c r="DB52" s="364"/>
      <c r="DC52" s="364"/>
      <c r="DD52" s="364"/>
      <c r="DE52" s="364"/>
      <c r="DF52" s="364"/>
      <c r="DG52" s="364"/>
      <c r="DH52" s="364"/>
      <c r="DI52" s="364"/>
      <c r="DJ52" s="364"/>
      <c r="DK52" s="364"/>
      <c r="DL52" s="364"/>
      <c r="DM52" s="364"/>
      <c r="DN52" s="364"/>
      <c r="DO52" s="364"/>
      <c r="DP52" s="364"/>
      <c r="DQ52" s="364"/>
      <c r="DR52" s="364"/>
      <c r="DS52" s="364"/>
      <c r="DT52" s="364"/>
      <c r="DU52" s="364"/>
      <c r="DV52" s="364"/>
      <c r="DW52" s="364"/>
      <c r="DX52" s="364"/>
      <c r="DY52" s="364"/>
      <c r="DZ52" s="364"/>
      <c r="EA52" s="364"/>
      <c r="EB52" s="364"/>
      <c r="EC52" s="364"/>
      <c r="ED52" s="364"/>
      <c r="EE52" s="364"/>
      <c r="EF52" s="364"/>
      <c r="EG52" s="364"/>
      <c r="EH52" s="364"/>
      <c r="EI52" s="364"/>
      <c r="EJ52" s="364"/>
      <c r="EK52" s="364"/>
      <c r="EL52" s="364"/>
      <c r="EM52" s="364"/>
      <c r="EN52" s="364"/>
      <c r="EO52" s="364"/>
      <c r="EP52" s="364"/>
      <c r="EQ52" s="364"/>
      <c r="ER52" s="364"/>
      <c r="ES52" s="364"/>
      <c r="ET52" s="364"/>
      <c r="EU52" s="364"/>
      <c r="EV52" s="364"/>
      <c r="EW52" s="364"/>
      <c r="EX52" s="364"/>
      <c r="EY52" s="364"/>
      <c r="EZ52" s="364"/>
      <c r="FA52" s="364"/>
      <c r="FB52" s="364"/>
      <c r="FC52" s="364"/>
      <c r="FD52" s="364"/>
      <c r="FE52" s="364"/>
      <c r="FF52" s="364"/>
      <c r="FG52" s="364"/>
      <c r="FH52" s="364"/>
      <c r="FI52" s="364"/>
      <c r="FJ52" s="364"/>
      <c r="FK52" s="364"/>
      <c r="FL52" s="364"/>
      <c r="FM52" s="364"/>
      <c r="FN52" s="364"/>
      <c r="FO52" s="364"/>
      <c r="FP52" s="364"/>
      <c r="FQ52" s="364"/>
      <c r="FR52" s="364"/>
      <c r="FS52" s="364"/>
      <c r="FT52" s="364"/>
      <c r="FU52" s="364"/>
      <c r="FV52" s="364"/>
      <c r="FW52" s="364"/>
      <c r="FX52" s="364"/>
      <c r="FY52" s="364"/>
      <c r="FZ52" s="364"/>
      <c r="GA52" s="364"/>
      <c r="GB52" s="364"/>
      <c r="GC52" s="364"/>
      <c r="GD52" s="364"/>
      <c r="GE52" s="364"/>
      <c r="GF52" s="364"/>
      <c r="GG52" s="364"/>
      <c r="GH52" s="364"/>
      <c r="GI52" s="364"/>
      <c r="GJ52" s="364"/>
      <c r="GK52" s="364"/>
      <c r="GL52" s="364"/>
      <c r="GM52" s="364"/>
      <c r="GN52" s="364"/>
      <c r="GO52" s="364"/>
      <c r="GP52" s="364"/>
      <c r="GQ52" s="364"/>
      <c r="GR52" s="364"/>
      <c r="GS52" s="364"/>
      <c r="GT52" s="364"/>
      <c r="GU52" s="364"/>
      <c r="GV52" s="364"/>
      <c r="GW52" s="364"/>
      <c r="GX52" s="364"/>
      <c r="GY52" s="364"/>
      <c r="GZ52" s="364"/>
      <c r="HA52" s="364"/>
      <c r="HB52" s="364"/>
      <c r="HC52" s="364"/>
      <c r="HD52" s="364"/>
      <c r="HE52" s="364"/>
      <c r="HF52" s="364"/>
      <c r="HG52" s="364"/>
      <c r="HH52" s="364"/>
      <c r="HI52" s="364"/>
      <c r="HJ52" s="364"/>
      <c r="HK52" s="364"/>
      <c r="HL52" s="364"/>
      <c r="HM52" s="364"/>
      <c r="HN52" s="364"/>
      <c r="HO52" s="364"/>
      <c r="HP52" s="364"/>
      <c r="HQ52" s="364"/>
      <c r="HR52" s="364"/>
      <c r="HS52" s="364"/>
      <c r="HT52" s="364"/>
      <c r="HU52" s="364"/>
      <c r="HV52" s="364"/>
      <c r="HW52" s="364"/>
      <c r="HX52" s="364"/>
      <c r="HY52" s="364"/>
      <c r="HZ52" s="364"/>
      <c r="IA52" s="364"/>
      <c r="IB52" s="364"/>
      <c r="IC52" s="364"/>
      <c r="ID52" s="364"/>
      <c r="IE52" s="364"/>
      <c r="IF52" s="364"/>
      <c r="IG52" s="364"/>
      <c r="IH52" s="364"/>
      <c r="II52" s="364"/>
      <c r="IJ52" s="364"/>
      <c r="IK52" s="364"/>
      <c r="IL52" s="364"/>
    </row>
    <row r="53" spans="1:246" s="10" customFormat="1" ht="33.75" customHeight="1">
      <c r="A53" s="350">
        <v>48</v>
      </c>
      <c r="B53" s="68" t="s">
        <v>148</v>
      </c>
      <c r="C53" s="354">
        <v>1062.1300000000001</v>
      </c>
      <c r="D53" s="354">
        <v>436.23388299999999</v>
      </c>
      <c r="E53" s="354">
        <v>65</v>
      </c>
      <c r="F53" s="354">
        <v>1563.363883</v>
      </c>
      <c r="G53" s="354">
        <v>-84</v>
      </c>
      <c r="H53" s="354">
        <v>1479.363883</v>
      </c>
      <c r="I53" s="366"/>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c r="CF53" s="364"/>
      <c r="CG53" s="364"/>
      <c r="CH53" s="364"/>
      <c r="CI53" s="364"/>
      <c r="CJ53" s="364"/>
      <c r="CK53" s="364"/>
      <c r="CL53" s="364"/>
      <c r="CM53" s="364"/>
      <c r="CN53" s="364"/>
      <c r="CO53" s="364"/>
      <c r="CP53" s="364"/>
      <c r="CQ53" s="364"/>
      <c r="CR53" s="364"/>
      <c r="CS53" s="364"/>
      <c r="CT53" s="364"/>
      <c r="CU53" s="364"/>
      <c r="CV53" s="364"/>
      <c r="CW53" s="364"/>
      <c r="CX53" s="364"/>
      <c r="CY53" s="364"/>
      <c r="CZ53" s="364"/>
      <c r="DA53" s="364"/>
      <c r="DB53" s="364"/>
      <c r="DC53" s="364"/>
      <c r="DD53" s="364"/>
      <c r="DE53" s="364"/>
      <c r="DF53" s="364"/>
      <c r="DG53" s="364"/>
      <c r="DH53" s="364"/>
      <c r="DI53" s="364"/>
      <c r="DJ53" s="364"/>
      <c r="DK53" s="364"/>
      <c r="DL53" s="364"/>
      <c r="DM53" s="364"/>
      <c r="DN53" s="364"/>
      <c r="DO53" s="364"/>
      <c r="DP53" s="364"/>
      <c r="DQ53" s="364"/>
      <c r="DR53" s="364"/>
      <c r="DS53" s="364"/>
      <c r="DT53" s="364"/>
      <c r="DU53" s="364"/>
      <c r="DV53" s="364"/>
      <c r="DW53" s="364"/>
      <c r="DX53" s="364"/>
      <c r="DY53" s="364"/>
      <c r="DZ53" s="364"/>
      <c r="EA53" s="364"/>
      <c r="EB53" s="364"/>
      <c r="EC53" s="364"/>
      <c r="ED53" s="364"/>
      <c r="EE53" s="364"/>
      <c r="EF53" s="364"/>
      <c r="EG53" s="364"/>
      <c r="EH53" s="364"/>
      <c r="EI53" s="364"/>
      <c r="EJ53" s="364"/>
      <c r="EK53" s="364"/>
      <c r="EL53" s="364"/>
      <c r="EM53" s="364"/>
      <c r="EN53" s="364"/>
      <c r="EO53" s="364"/>
      <c r="EP53" s="364"/>
      <c r="EQ53" s="364"/>
      <c r="ER53" s="364"/>
      <c r="ES53" s="364"/>
      <c r="ET53" s="364"/>
      <c r="EU53" s="364"/>
      <c r="EV53" s="364"/>
      <c r="EW53" s="364"/>
      <c r="EX53" s="364"/>
      <c r="EY53" s="364"/>
      <c r="EZ53" s="364"/>
      <c r="FA53" s="364"/>
      <c r="FB53" s="364"/>
      <c r="FC53" s="364"/>
      <c r="FD53" s="364"/>
      <c r="FE53" s="364"/>
      <c r="FF53" s="364"/>
      <c r="FG53" s="364"/>
      <c r="FH53" s="364"/>
      <c r="FI53" s="364"/>
      <c r="FJ53" s="364"/>
      <c r="FK53" s="364"/>
      <c r="FL53" s="364"/>
      <c r="FM53" s="364"/>
      <c r="FN53" s="364"/>
      <c r="FO53" s="364"/>
      <c r="FP53" s="364"/>
      <c r="FQ53" s="364"/>
      <c r="FR53" s="364"/>
      <c r="FS53" s="364"/>
      <c r="FT53" s="364"/>
      <c r="FU53" s="364"/>
      <c r="FV53" s="364"/>
      <c r="FW53" s="364"/>
      <c r="FX53" s="364"/>
      <c r="FY53" s="364"/>
      <c r="FZ53" s="364"/>
      <c r="GA53" s="364"/>
      <c r="GB53" s="364"/>
      <c r="GC53" s="364"/>
      <c r="GD53" s="364"/>
      <c r="GE53" s="364"/>
      <c r="GF53" s="364"/>
      <c r="GG53" s="364"/>
      <c r="GH53" s="364"/>
      <c r="GI53" s="364"/>
      <c r="GJ53" s="364"/>
      <c r="GK53" s="364"/>
      <c r="GL53" s="364"/>
      <c r="GM53" s="364"/>
      <c r="GN53" s="364"/>
      <c r="GO53" s="364"/>
      <c r="GP53" s="364"/>
      <c r="GQ53" s="364"/>
      <c r="GR53" s="364"/>
      <c r="GS53" s="364"/>
      <c r="GT53" s="364"/>
      <c r="GU53" s="364"/>
      <c r="GV53" s="364"/>
      <c r="GW53" s="364"/>
      <c r="GX53" s="364"/>
      <c r="GY53" s="364"/>
      <c r="GZ53" s="364"/>
      <c r="HA53" s="364"/>
      <c r="HB53" s="364"/>
      <c r="HC53" s="364"/>
      <c r="HD53" s="364"/>
      <c r="HE53" s="364"/>
      <c r="HF53" s="364"/>
      <c r="HG53" s="364"/>
      <c r="HH53" s="364"/>
      <c r="HI53" s="364"/>
      <c r="HJ53" s="364"/>
      <c r="HK53" s="364"/>
      <c r="HL53" s="364"/>
      <c r="HM53" s="364"/>
      <c r="HN53" s="364"/>
      <c r="HO53" s="364"/>
      <c r="HP53" s="364"/>
      <c r="HQ53" s="364"/>
      <c r="HR53" s="364"/>
      <c r="HS53" s="364"/>
      <c r="HT53" s="364"/>
      <c r="HU53" s="364"/>
      <c r="HV53" s="364"/>
      <c r="HW53" s="364"/>
      <c r="HX53" s="364"/>
      <c r="HY53" s="364"/>
      <c r="HZ53" s="364"/>
      <c r="IA53" s="364"/>
      <c r="IB53" s="364"/>
      <c r="IC53" s="364"/>
      <c r="ID53" s="364"/>
      <c r="IE53" s="364"/>
      <c r="IF53" s="364"/>
      <c r="IG53" s="364"/>
      <c r="IH53" s="364"/>
      <c r="II53" s="364"/>
      <c r="IJ53" s="364"/>
      <c r="IK53" s="364"/>
      <c r="IL53" s="364"/>
    </row>
    <row r="54" spans="1:246" s="10" customFormat="1" ht="33.75" customHeight="1">
      <c r="A54" s="350">
        <v>49</v>
      </c>
      <c r="B54" s="68" t="s">
        <v>149</v>
      </c>
      <c r="C54" s="354">
        <v>224.04</v>
      </c>
      <c r="D54" s="354">
        <v>55.863726999999997</v>
      </c>
      <c r="E54" s="354">
        <v>0</v>
      </c>
      <c r="F54" s="354">
        <v>279.903727</v>
      </c>
      <c r="G54" s="354">
        <v>0</v>
      </c>
      <c r="H54" s="354">
        <v>279.903727</v>
      </c>
      <c r="I54" s="366"/>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c r="CM54" s="364"/>
      <c r="CN54" s="364"/>
      <c r="CO54" s="364"/>
      <c r="CP54" s="364"/>
      <c r="CQ54" s="364"/>
      <c r="CR54" s="364"/>
      <c r="CS54" s="364"/>
      <c r="CT54" s="364"/>
      <c r="CU54" s="364"/>
      <c r="CV54" s="364"/>
      <c r="CW54" s="364"/>
      <c r="CX54" s="364"/>
      <c r="CY54" s="364"/>
      <c r="CZ54" s="364"/>
      <c r="DA54" s="364"/>
      <c r="DB54" s="364"/>
      <c r="DC54" s="364"/>
      <c r="DD54" s="364"/>
      <c r="DE54" s="364"/>
      <c r="DF54" s="364"/>
      <c r="DG54" s="364"/>
      <c r="DH54" s="364"/>
      <c r="DI54" s="364"/>
      <c r="DJ54" s="364"/>
      <c r="DK54" s="364"/>
      <c r="DL54" s="364"/>
      <c r="DM54" s="364"/>
      <c r="DN54" s="364"/>
      <c r="DO54" s="364"/>
      <c r="DP54" s="364"/>
      <c r="DQ54" s="364"/>
      <c r="DR54" s="364"/>
      <c r="DS54" s="364"/>
      <c r="DT54" s="364"/>
      <c r="DU54" s="364"/>
      <c r="DV54" s="364"/>
      <c r="DW54" s="364"/>
      <c r="DX54" s="364"/>
      <c r="DY54" s="364"/>
      <c r="DZ54" s="364"/>
      <c r="EA54" s="364"/>
      <c r="EB54" s="364"/>
      <c r="EC54" s="364"/>
      <c r="ED54" s="364"/>
      <c r="EE54" s="364"/>
      <c r="EF54" s="364"/>
      <c r="EG54" s="364"/>
      <c r="EH54" s="364"/>
      <c r="EI54" s="364"/>
      <c r="EJ54" s="364"/>
      <c r="EK54" s="364"/>
      <c r="EL54" s="364"/>
      <c r="EM54" s="364"/>
      <c r="EN54" s="364"/>
      <c r="EO54" s="364"/>
      <c r="EP54" s="364"/>
      <c r="EQ54" s="364"/>
      <c r="ER54" s="364"/>
      <c r="ES54" s="364"/>
      <c r="ET54" s="364"/>
      <c r="EU54" s="364"/>
      <c r="EV54" s="364"/>
      <c r="EW54" s="364"/>
      <c r="EX54" s="364"/>
      <c r="EY54" s="364"/>
      <c r="EZ54" s="364"/>
      <c r="FA54" s="364"/>
      <c r="FB54" s="364"/>
      <c r="FC54" s="364"/>
      <c r="FD54" s="364"/>
      <c r="FE54" s="364"/>
      <c r="FF54" s="364"/>
      <c r="FG54" s="364"/>
      <c r="FH54" s="364"/>
      <c r="FI54" s="364"/>
      <c r="FJ54" s="364"/>
      <c r="FK54" s="364"/>
      <c r="FL54" s="364"/>
      <c r="FM54" s="364"/>
      <c r="FN54" s="364"/>
      <c r="FO54" s="364"/>
      <c r="FP54" s="364"/>
      <c r="FQ54" s="364"/>
      <c r="FR54" s="364"/>
      <c r="FS54" s="364"/>
      <c r="FT54" s="364"/>
      <c r="FU54" s="364"/>
      <c r="FV54" s="364"/>
      <c r="FW54" s="364"/>
      <c r="FX54" s="364"/>
      <c r="FY54" s="364"/>
      <c r="FZ54" s="364"/>
      <c r="GA54" s="364"/>
      <c r="GB54" s="364"/>
      <c r="GC54" s="364"/>
      <c r="GD54" s="364"/>
      <c r="GE54" s="364"/>
      <c r="GF54" s="364"/>
      <c r="GG54" s="364"/>
      <c r="GH54" s="364"/>
      <c r="GI54" s="364"/>
      <c r="GJ54" s="364"/>
      <c r="GK54" s="364"/>
      <c r="GL54" s="364"/>
      <c r="GM54" s="364"/>
      <c r="GN54" s="364"/>
      <c r="GO54" s="364"/>
      <c r="GP54" s="364"/>
      <c r="GQ54" s="364"/>
      <c r="GR54" s="364"/>
      <c r="GS54" s="364"/>
      <c r="GT54" s="364"/>
      <c r="GU54" s="364"/>
      <c r="GV54" s="364"/>
      <c r="GW54" s="364"/>
      <c r="GX54" s="364"/>
      <c r="GY54" s="364"/>
      <c r="GZ54" s="364"/>
      <c r="HA54" s="364"/>
      <c r="HB54" s="364"/>
      <c r="HC54" s="364"/>
      <c r="HD54" s="364"/>
      <c r="HE54" s="364"/>
      <c r="HF54" s="364"/>
      <c r="HG54" s="364"/>
      <c r="HH54" s="364"/>
      <c r="HI54" s="364"/>
      <c r="HJ54" s="364"/>
      <c r="HK54" s="364"/>
      <c r="HL54" s="364"/>
      <c r="HM54" s="364"/>
      <c r="HN54" s="364"/>
      <c r="HO54" s="364"/>
      <c r="HP54" s="364"/>
      <c r="HQ54" s="364"/>
      <c r="HR54" s="364"/>
      <c r="HS54" s="364"/>
      <c r="HT54" s="364"/>
      <c r="HU54" s="364"/>
      <c r="HV54" s="364"/>
      <c r="HW54" s="364"/>
      <c r="HX54" s="364"/>
      <c r="HY54" s="364"/>
      <c r="HZ54" s="364"/>
      <c r="IA54" s="364"/>
      <c r="IB54" s="364"/>
      <c r="IC54" s="364"/>
      <c r="ID54" s="364"/>
      <c r="IE54" s="364"/>
      <c r="IF54" s="364"/>
      <c r="IG54" s="364"/>
      <c r="IH54" s="364"/>
      <c r="II54" s="364"/>
      <c r="IJ54" s="364"/>
      <c r="IK54" s="364"/>
      <c r="IL54" s="364"/>
    </row>
    <row r="55" spans="1:246" s="10" customFormat="1" ht="33.75" customHeight="1">
      <c r="A55" s="350">
        <v>50</v>
      </c>
      <c r="B55" s="68" t="s">
        <v>234</v>
      </c>
      <c r="C55" s="354">
        <v>270.29000000000002</v>
      </c>
      <c r="D55" s="354">
        <v>144.52737999999999</v>
      </c>
      <c r="E55" s="354">
        <v>65</v>
      </c>
      <c r="F55" s="354">
        <v>479.81738000000001</v>
      </c>
      <c r="G55" s="354">
        <v>241.85720000000001</v>
      </c>
      <c r="H55" s="354">
        <v>721.67457999999999</v>
      </c>
      <c r="I55" s="366"/>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c r="BS55" s="364"/>
      <c r="BT55" s="364"/>
      <c r="BU55" s="364"/>
      <c r="BV55" s="364"/>
      <c r="BW55" s="364"/>
      <c r="BX55" s="364"/>
      <c r="BY55" s="364"/>
      <c r="BZ55" s="364"/>
      <c r="CA55" s="364"/>
      <c r="CB55" s="364"/>
      <c r="CC55" s="364"/>
      <c r="CD55" s="364"/>
      <c r="CE55" s="364"/>
      <c r="CF55" s="364"/>
      <c r="CG55" s="364"/>
      <c r="CH55" s="364"/>
      <c r="CI55" s="364"/>
      <c r="CJ55" s="364"/>
      <c r="CK55" s="364"/>
      <c r="CL55" s="364"/>
      <c r="CM55" s="364"/>
      <c r="CN55" s="364"/>
      <c r="CO55" s="364"/>
      <c r="CP55" s="364"/>
      <c r="CQ55" s="364"/>
      <c r="CR55" s="364"/>
      <c r="CS55" s="364"/>
      <c r="CT55" s="364"/>
      <c r="CU55" s="364"/>
      <c r="CV55" s="364"/>
      <c r="CW55" s="364"/>
      <c r="CX55" s="364"/>
      <c r="CY55" s="364"/>
      <c r="CZ55" s="364"/>
      <c r="DA55" s="364"/>
      <c r="DB55" s="364"/>
      <c r="DC55" s="364"/>
      <c r="DD55" s="364"/>
      <c r="DE55" s="364"/>
      <c r="DF55" s="364"/>
      <c r="DG55" s="364"/>
      <c r="DH55" s="364"/>
      <c r="DI55" s="364"/>
      <c r="DJ55" s="364"/>
      <c r="DK55" s="364"/>
      <c r="DL55" s="364"/>
      <c r="DM55" s="364"/>
      <c r="DN55" s="364"/>
      <c r="DO55" s="364"/>
      <c r="DP55" s="364"/>
      <c r="DQ55" s="364"/>
      <c r="DR55" s="364"/>
      <c r="DS55" s="364"/>
      <c r="DT55" s="364"/>
      <c r="DU55" s="364"/>
      <c r="DV55" s="364"/>
      <c r="DW55" s="364"/>
      <c r="DX55" s="364"/>
      <c r="DY55" s="364"/>
      <c r="DZ55" s="364"/>
      <c r="EA55" s="364"/>
      <c r="EB55" s="364"/>
      <c r="EC55" s="364"/>
      <c r="ED55" s="364"/>
      <c r="EE55" s="364"/>
      <c r="EF55" s="364"/>
      <c r="EG55" s="364"/>
      <c r="EH55" s="364"/>
      <c r="EI55" s="364"/>
      <c r="EJ55" s="364"/>
      <c r="EK55" s="364"/>
      <c r="EL55" s="364"/>
      <c r="EM55" s="364"/>
      <c r="EN55" s="364"/>
      <c r="EO55" s="364"/>
      <c r="EP55" s="364"/>
      <c r="EQ55" s="364"/>
      <c r="ER55" s="364"/>
      <c r="ES55" s="364"/>
      <c r="ET55" s="364"/>
      <c r="EU55" s="364"/>
      <c r="EV55" s="364"/>
      <c r="EW55" s="364"/>
      <c r="EX55" s="364"/>
      <c r="EY55" s="364"/>
      <c r="EZ55" s="364"/>
      <c r="FA55" s="364"/>
      <c r="FB55" s="364"/>
      <c r="FC55" s="364"/>
      <c r="FD55" s="364"/>
      <c r="FE55" s="364"/>
      <c r="FF55" s="364"/>
      <c r="FG55" s="364"/>
      <c r="FH55" s="364"/>
      <c r="FI55" s="364"/>
      <c r="FJ55" s="364"/>
      <c r="FK55" s="364"/>
      <c r="FL55" s="364"/>
      <c r="FM55" s="364"/>
      <c r="FN55" s="364"/>
      <c r="FO55" s="364"/>
      <c r="FP55" s="364"/>
      <c r="FQ55" s="364"/>
      <c r="FR55" s="364"/>
      <c r="FS55" s="364"/>
      <c r="FT55" s="364"/>
      <c r="FU55" s="364"/>
      <c r="FV55" s="364"/>
      <c r="FW55" s="364"/>
      <c r="FX55" s="364"/>
      <c r="FY55" s="364"/>
      <c r="FZ55" s="364"/>
      <c r="GA55" s="364"/>
      <c r="GB55" s="364"/>
      <c r="GC55" s="364"/>
      <c r="GD55" s="364"/>
      <c r="GE55" s="364"/>
      <c r="GF55" s="364"/>
      <c r="GG55" s="364"/>
      <c r="GH55" s="364"/>
      <c r="GI55" s="364"/>
      <c r="GJ55" s="364"/>
      <c r="GK55" s="364"/>
      <c r="GL55" s="364"/>
      <c r="GM55" s="364"/>
      <c r="GN55" s="364"/>
      <c r="GO55" s="364"/>
      <c r="GP55" s="364"/>
      <c r="GQ55" s="364"/>
      <c r="GR55" s="364"/>
      <c r="GS55" s="364"/>
      <c r="GT55" s="364"/>
      <c r="GU55" s="364"/>
      <c r="GV55" s="364"/>
      <c r="GW55" s="364"/>
      <c r="GX55" s="364"/>
      <c r="GY55" s="364"/>
      <c r="GZ55" s="364"/>
      <c r="HA55" s="364"/>
      <c r="HB55" s="364"/>
      <c r="HC55" s="364"/>
      <c r="HD55" s="364"/>
      <c r="HE55" s="364"/>
      <c r="HF55" s="364"/>
      <c r="HG55" s="364"/>
      <c r="HH55" s="364"/>
      <c r="HI55" s="364"/>
      <c r="HJ55" s="364"/>
      <c r="HK55" s="364"/>
      <c r="HL55" s="364"/>
      <c r="HM55" s="364"/>
      <c r="HN55" s="364"/>
      <c r="HO55" s="364"/>
      <c r="HP55" s="364"/>
      <c r="HQ55" s="364"/>
      <c r="HR55" s="364"/>
      <c r="HS55" s="364"/>
      <c r="HT55" s="364"/>
      <c r="HU55" s="364"/>
      <c r="HV55" s="364"/>
      <c r="HW55" s="364"/>
      <c r="HX55" s="364"/>
      <c r="HY55" s="364"/>
      <c r="HZ55" s="364"/>
      <c r="IA55" s="364"/>
      <c r="IB55" s="364"/>
      <c r="IC55" s="364"/>
      <c r="ID55" s="364"/>
      <c r="IE55" s="364"/>
      <c r="IF55" s="364"/>
      <c r="IG55" s="364"/>
      <c r="IH55" s="364"/>
      <c r="II55" s="364"/>
      <c r="IJ55" s="364"/>
      <c r="IK55" s="364"/>
      <c r="IL55" s="364"/>
    </row>
    <row r="56" spans="1:246" s="10" customFormat="1" ht="33.75" customHeight="1">
      <c r="A56" s="350">
        <v>51</v>
      </c>
      <c r="B56" s="68" t="s">
        <v>151</v>
      </c>
      <c r="C56" s="354">
        <v>232.58</v>
      </c>
      <c r="D56" s="354">
        <v>47.009034999999997</v>
      </c>
      <c r="E56" s="354">
        <v>0</v>
      </c>
      <c r="F56" s="354">
        <v>279.58903500000002</v>
      </c>
      <c r="G56" s="354">
        <v>0</v>
      </c>
      <c r="H56" s="354">
        <v>279.58903500000002</v>
      </c>
      <c r="I56" s="366"/>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364"/>
      <c r="BS56" s="364"/>
      <c r="BT56" s="364"/>
      <c r="BU56" s="364"/>
      <c r="BV56" s="364"/>
      <c r="BW56" s="364"/>
      <c r="BX56" s="364"/>
      <c r="BY56" s="364"/>
      <c r="BZ56" s="364"/>
      <c r="CA56" s="364"/>
      <c r="CB56" s="364"/>
      <c r="CC56" s="364"/>
      <c r="CD56" s="364"/>
      <c r="CE56" s="364"/>
      <c r="CF56" s="364"/>
      <c r="CG56" s="364"/>
      <c r="CH56" s="364"/>
      <c r="CI56" s="364"/>
      <c r="CJ56" s="364"/>
      <c r="CK56" s="364"/>
      <c r="CL56" s="364"/>
      <c r="CM56" s="364"/>
      <c r="CN56" s="364"/>
      <c r="CO56" s="364"/>
      <c r="CP56" s="364"/>
      <c r="CQ56" s="364"/>
      <c r="CR56" s="364"/>
      <c r="CS56" s="364"/>
      <c r="CT56" s="364"/>
      <c r="CU56" s="364"/>
      <c r="CV56" s="364"/>
      <c r="CW56" s="364"/>
      <c r="CX56" s="364"/>
      <c r="CY56" s="364"/>
      <c r="CZ56" s="364"/>
      <c r="DA56" s="364"/>
      <c r="DB56" s="364"/>
      <c r="DC56" s="364"/>
      <c r="DD56" s="364"/>
      <c r="DE56" s="364"/>
      <c r="DF56" s="364"/>
      <c r="DG56" s="364"/>
      <c r="DH56" s="364"/>
      <c r="DI56" s="364"/>
      <c r="DJ56" s="364"/>
      <c r="DK56" s="364"/>
      <c r="DL56" s="364"/>
      <c r="DM56" s="364"/>
      <c r="DN56" s="364"/>
      <c r="DO56" s="364"/>
      <c r="DP56" s="364"/>
      <c r="DQ56" s="364"/>
      <c r="DR56" s="364"/>
      <c r="DS56" s="364"/>
      <c r="DT56" s="364"/>
      <c r="DU56" s="364"/>
      <c r="DV56" s="364"/>
      <c r="DW56" s="364"/>
      <c r="DX56" s="364"/>
      <c r="DY56" s="364"/>
      <c r="DZ56" s="364"/>
      <c r="EA56" s="364"/>
      <c r="EB56" s="364"/>
      <c r="EC56" s="364"/>
      <c r="ED56" s="364"/>
      <c r="EE56" s="364"/>
      <c r="EF56" s="364"/>
      <c r="EG56" s="364"/>
      <c r="EH56" s="364"/>
      <c r="EI56" s="364"/>
      <c r="EJ56" s="364"/>
      <c r="EK56" s="364"/>
      <c r="EL56" s="364"/>
      <c r="EM56" s="364"/>
      <c r="EN56" s="364"/>
      <c r="EO56" s="364"/>
      <c r="EP56" s="364"/>
      <c r="EQ56" s="364"/>
      <c r="ER56" s="364"/>
      <c r="ES56" s="364"/>
      <c r="ET56" s="364"/>
      <c r="EU56" s="364"/>
      <c r="EV56" s="364"/>
      <c r="EW56" s="364"/>
      <c r="EX56" s="364"/>
      <c r="EY56" s="364"/>
      <c r="EZ56" s="364"/>
      <c r="FA56" s="364"/>
      <c r="FB56" s="364"/>
      <c r="FC56" s="364"/>
      <c r="FD56" s="364"/>
      <c r="FE56" s="364"/>
      <c r="FF56" s="364"/>
      <c r="FG56" s="364"/>
      <c r="FH56" s="364"/>
      <c r="FI56" s="364"/>
      <c r="FJ56" s="364"/>
      <c r="FK56" s="364"/>
      <c r="FL56" s="364"/>
      <c r="FM56" s="364"/>
      <c r="FN56" s="364"/>
      <c r="FO56" s="364"/>
      <c r="FP56" s="364"/>
      <c r="FQ56" s="364"/>
      <c r="FR56" s="364"/>
      <c r="FS56" s="364"/>
      <c r="FT56" s="364"/>
      <c r="FU56" s="364"/>
      <c r="FV56" s="364"/>
      <c r="FW56" s="364"/>
      <c r="FX56" s="364"/>
      <c r="FY56" s="364"/>
      <c r="FZ56" s="364"/>
      <c r="GA56" s="364"/>
      <c r="GB56" s="364"/>
      <c r="GC56" s="364"/>
      <c r="GD56" s="364"/>
      <c r="GE56" s="364"/>
      <c r="GF56" s="364"/>
      <c r="GG56" s="364"/>
      <c r="GH56" s="364"/>
      <c r="GI56" s="364"/>
      <c r="GJ56" s="364"/>
      <c r="GK56" s="364"/>
      <c r="GL56" s="364"/>
      <c r="GM56" s="364"/>
      <c r="GN56" s="364"/>
      <c r="GO56" s="364"/>
      <c r="GP56" s="364"/>
      <c r="GQ56" s="364"/>
      <c r="GR56" s="364"/>
      <c r="GS56" s="364"/>
      <c r="GT56" s="364"/>
      <c r="GU56" s="364"/>
      <c r="GV56" s="364"/>
      <c r="GW56" s="364"/>
      <c r="GX56" s="364"/>
      <c r="GY56" s="364"/>
      <c r="GZ56" s="364"/>
      <c r="HA56" s="364"/>
      <c r="HB56" s="364"/>
      <c r="HC56" s="364"/>
      <c r="HD56" s="364"/>
      <c r="HE56" s="364"/>
      <c r="HF56" s="364"/>
      <c r="HG56" s="364"/>
      <c r="HH56" s="364"/>
      <c r="HI56" s="364"/>
      <c r="HJ56" s="364"/>
      <c r="HK56" s="364"/>
      <c r="HL56" s="364"/>
      <c r="HM56" s="364"/>
      <c r="HN56" s="364"/>
      <c r="HO56" s="364"/>
      <c r="HP56" s="364"/>
      <c r="HQ56" s="364"/>
      <c r="HR56" s="364"/>
      <c r="HS56" s="364"/>
      <c r="HT56" s="364"/>
      <c r="HU56" s="364"/>
      <c r="HV56" s="364"/>
      <c r="HW56" s="364"/>
      <c r="HX56" s="364"/>
      <c r="HY56" s="364"/>
      <c r="HZ56" s="364"/>
      <c r="IA56" s="364"/>
      <c r="IB56" s="364"/>
      <c r="IC56" s="364"/>
      <c r="ID56" s="364"/>
      <c r="IE56" s="364"/>
      <c r="IF56" s="364"/>
      <c r="IG56" s="364"/>
      <c r="IH56" s="364"/>
      <c r="II56" s="364"/>
      <c r="IJ56" s="364"/>
      <c r="IK56" s="364"/>
      <c r="IL56" s="364"/>
    </row>
    <row r="57" spans="1:246" s="10" customFormat="1" ht="33.75" customHeight="1">
      <c r="A57" s="350">
        <v>52</v>
      </c>
      <c r="B57" s="68" t="s">
        <v>235</v>
      </c>
      <c r="C57" s="354">
        <v>3890.25</v>
      </c>
      <c r="D57" s="354">
        <v>-3218.7063579999999</v>
      </c>
      <c r="E57" s="354">
        <v>1830</v>
      </c>
      <c r="F57" s="354">
        <v>2501.5436420000001</v>
      </c>
      <c r="G57" s="354">
        <v>329.41</v>
      </c>
      <c r="H57" s="354">
        <v>2830.9536419999999</v>
      </c>
      <c r="I57" s="366"/>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4"/>
      <c r="DR57" s="364"/>
      <c r="DS57" s="364"/>
      <c r="DT57" s="364"/>
      <c r="DU57" s="364"/>
      <c r="DV57" s="364"/>
      <c r="DW57" s="364"/>
      <c r="DX57" s="364"/>
      <c r="DY57" s="364"/>
      <c r="DZ57" s="364"/>
      <c r="EA57" s="364"/>
      <c r="EB57" s="364"/>
      <c r="EC57" s="364"/>
      <c r="ED57" s="364"/>
      <c r="EE57" s="364"/>
      <c r="EF57" s="364"/>
      <c r="EG57" s="364"/>
      <c r="EH57" s="364"/>
      <c r="EI57" s="364"/>
      <c r="EJ57" s="364"/>
      <c r="EK57" s="364"/>
      <c r="EL57" s="364"/>
      <c r="EM57" s="364"/>
      <c r="EN57" s="364"/>
      <c r="EO57" s="364"/>
      <c r="EP57" s="364"/>
      <c r="EQ57" s="364"/>
      <c r="ER57" s="364"/>
      <c r="ES57" s="364"/>
      <c r="ET57" s="364"/>
      <c r="EU57" s="364"/>
      <c r="EV57" s="364"/>
      <c r="EW57" s="364"/>
      <c r="EX57" s="364"/>
      <c r="EY57" s="364"/>
      <c r="EZ57" s="364"/>
      <c r="FA57" s="364"/>
      <c r="FB57" s="364"/>
      <c r="FC57" s="364"/>
      <c r="FD57" s="364"/>
      <c r="FE57" s="364"/>
      <c r="FF57" s="364"/>
      <c r="FG57" s="364"/>
      <c r="FH57" s="364"/>
      <c r="FI57" s="364"/>
      <c r="FJ57" s="364"/>
      <c r="FK57" s="364"/>
      <c r="FL57" s="364"/>
      <c r="FM57" s="364"/>
      <c r="FN57" s="364"/>
      <c r="FO57" s="364"/>
      <c r="FP57" s="364"/>
      <c r="FQ57" s="364"/>
      <c r="FR57" s="364"/>
      <c r="FS57" s="364"/>
      <c r="FT57" s="364"/>
      <c r="FU57" s="364"/>
      <c r="FV57" s="364"/>
      <c r="FW57" s="364"/>
      <c r="FX57" s="364"/>
      <c r="FY57" s="364"/>
      <c r="FZ57" s="364"/>
      <c r="GA57" s="364"/>
      <c r="GB57" s="364"/>
      <c r="GC57" s="364"/>
      <c r="GD57" s="364"/>
      <c r="GE57" s="364"/>
      <c r="GF57" s="364"/>
      <c r="GG57" s="364"/>
      <c r="GH57" s="364"/>
      <c r="GI57" s="364"/>
      <c r="GJ57" s="364"/>
      <c r="GK57" s="364"/>
      <c r="GL57" s="364"/>
      <c r="GM57" s="364"/>
      <c r="GN57" s="364"/>
      <c r="GO57" s="364"/>
      <c r="GP57" s="364"/>
      <c r="GQ57" s="364"/>
      <c r="GR57" s="364"/>
      <c r="GS57" s="364"/>
      <c r="GT57" s="364"/>
      <c r="GU57" s="364"/>
      <c r="GV57" s="364"/>
      <c r="GW57" s="364"/>
      <c r="GX57" s="364"/>
      <c r="GY57" s="364"/>
      <c r="GZ57" s="364"/>
      <c r="HA57" s="364"/>
      <c r="HB57" s="364"/>
      <c r="HC57" s="364"/>
      <c r="HD57" s="364"/>
      <c r="HE57" s="364"/>
      <c r="HF57" s="364"/>
      <c r="HG57" s="364"/>
      <c r="HH57" s="364"/>
      <c r="HI57" s="364"/>
      <c r="HJ57" s="364"/>
      <c r="HK57" s="364"/>
      <c r="HL57" s="364"/>
      <c r="HM57" s="364"/>
      <c r="HN57" s="364"/>
      <c r="HO57" s="364"/>
      <c r="HP57" s="364"/>
      <c r="HQ57" s="364"/>
      <c r="HR57" s="364"/>
      <c r="HS57" s="364"/>
      <c r="HT57" s="364"/>
      <c r="HU57" s="364"/>
      <c r="HV57" s="364"/>
      <c r="HW57" s="364"/>
      <c r="HX57" s="364"/>
      <c r="HY57" s="364"/>
      <c r="HZ57" s="364"/>
      <c r="IA57" s="364"/>
      <c r="IB57" s="364"/>
      <c r="IC57" s="364"/>
      <c r="ID57" s="364"/>
      <c r="IE57" s="364"/>
      <c r="IF57" s="364"/>
      <c r="IG57" s="364"/>
      <c r="IH57" s="364"/>
      <c r="II57" s="364"/>
      <c r="IJ57" s="364"/>
      <c r="IK57" s="364"/>
      <c r="IL57" s="364"/>
    </row>
    <row r="58" spans="1:246" s="10" customFormat="1" ht="33.75" customHeight="1">
      <c r="A58" s="350">
        <v>53</v>
      </c>
      <c r="B58" s="68" t="s">
        <v>236</v>
      </c>
      <c r="C58" s="354">
        <v>86.54</v>
      </c>
      <c r="D58" s="354">
        <v>52.489781999999998</v>
      </c>
      <c r="E58" s="354">
        <v>0</v>
      </c>
      <c r="F58" s="354">
        <v>139.02978200000001</v>
      </c>
      <c r="G58" s="354">
        <v>61.991</v>
      </c>
      <c r="H58" s="354">
        <v>201.020782</v>
      </c>
      <c r="I58" s="366"/>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4"/>
      <c r="DR58" s="364"/>
      <c r="DS58" s="364"/>
      <c r="DT58" s="364"/>
      <c r="DU58" s="364"/>
      <c r="DV58" s="364"/>
      <c r="DW58" s="364"/>
      <c r="DX58" s="364"/>
      <c r="DY58" s="364"/>
      <c r="DZ58" s="364"/>
      <c r="EA58" s="364"/>
      <c r="EB58" s="364"/>
      <c r="EC58" s="364"/>
      <c r="ED58" s="364"/>
      <c r="EE58" s="364"/>
      <c r="EF58" s="364"/>
      <c r="EG58" s="364"/>
      <c r="EH58" s="364"/>
      <c r="EI58" s="364"/>
      <c r="EJ58" s="364"/>
      <c r="EK58" s="364"/>
      <c r="EL58" s="364"/>
      <c r="EM58" s="364"/>
      <c r="EN58" s="364"/>
      <c r="EO58" s="364"/>
      <c r="EP58" s="364"/>
      <c r="EQ58" s="364"/>
      <c r="ER58" s="364"/>
      <c r="ES58" s="364"/>
      <c r="ET58" s="364"/>
      <c r="EU58" s="364"/>
      <c r="EV58" s="364"/>
      <c r="EW58" s="364"/>
      <c r="EX58" s="364"/>
      <c r="EY58" s="364"/>
      <c r="EZ58" s="364"/>
      <c r="FA58" s="364"/>
      <c r="FB58" s="364"/>
      <c r="FC58" s="364"/>
      <c r="FD58" s="364"/>
      <c r="FE58" s="364"/>
      <c r="FF58" s="364"/>
      <c r="FG58" s="364"/>
      <c r="FH58" s="364"/>
      <c r="FI58" s="364"/>
      <c r="FJ58" s="364"/>
      <c r="FK58" s="364"/>
      <c r="FL58" s="364"/>
      <c r="FM58" s="364"/>
      <c r="FN58" s="364"/>
      <c r="FO58" s="364"/>
      <c r="FP58" s="364"/>
      <c r="FQ58" s="364"/>
      <c r="FR58" s="364"/>
      <c r="FS58" s="364"/>
      <c r="FT58" s="364"/>
      <c r="FU58" s="364"/>
      <c r="FV58" s="364"/>
      <c r="FW58" s="364"/>
      <c r="FX58" s="364"/>
      <c r="FY58" s="364"/>
      <c r="FZ58" s="364"/>
      <c r="GA58" s="364"/>
      <c r="GB58" s="364"/>
      <c r="GC58" s="364"/>
      <c r="GD58" s="364"/>
      <c r="GE58" s="364"/>
      <c r="GF58" s="364"/>
      <c r="GG58" s="364"/>
      <c r="GH58" s="364"/>
      <c r="GI58" s="364"/>
      <c r="GJ58" s="364"/>
      <c r="GK58" s="364"/>
      <c r="GL58" s="364"/>
      <c r="GM58" s="364"/>
      <c r="GN58" s="364"/>
      <c r="GO58" s="364"/>
      <c r="GP58" s="364"/>
      <c r="GQ58" s="364"/>
      <c r="GR58" s="364"/>
      <c r="GS58" s="364"/>
      <c r="GT58" s="364"/>
      <c r="GU58" s="364"/>
      <c r="GV58" s="364"/>
      <c r="GW58" s="364"/>
      <c r="GX58" s="364"/>
      <c r="GY58" s="364"/>
      <c r="GZ58" s="364"/>
      <c r="HA58" s="364"/>
      <c r="HB58" s="364"/>
      <c r="HC58" s="364"/>
      <c r="HD58" s="364"/>
      <c r="HE58" s="364"/>
      <c r="HF58" s="364"/>
      <c r="HG58" s="364"/>
      <c r="HH58" s="364"/>
      <c r="HI58" s="364"/>
      <c r="HJ58" s="364"/>
      <c r="HK58" s="364"/>
      <c r="HL58" s="364"/>
      <c r="HM58" s="364"/>
      <c r="HN58" s="364"/>
      <c r="HO58" s="364"/>
      <c r="HP58" s="364"/>
      <c r="HQ58" s="364"/>
      <c r="HR58" s="364"/>
      <c r="HS58" s="364"/>
      <c r="HT58" s="364"/>
      <c r="HU58" s="364"/>
      <c r="HV58" s="364"/>
      <c r="HW58" s="364"/>
      <c r="HX58" s="364"/>
      <c r="HY58" s="364"/>
      <c r="HZ58" s="364"/>
      <c r="IA58" s="364"/>
      <c r="IB58" s="364"/>
      <c r="IC58" s="364"/>
      <c r="ID58" s="364"/>
      <c r="IE58" s="364"/>
      <c r="IF58" s="364"/>
      <c r="IG58" s="364"/>
      <c r="IH58" s="364"/>
      <c r="II58" s="364"/>
      <c r="IJ58" s="364"/>
      <c r="IK58" s="364"/>
      <c r="IL58" s="364"/>
    </row>
    <row r="59" spans="1:246" s="10" customFormat="1" ht="33.75" customHeight="1">
      <c r="A59" s="350">
        <v>54</v>
      </c>
      <c r="B59" s="68" t="s">
        <v>237</v>
      </c>
      <c r="C59" s="354">
        <v>146.26</v>
      </c>
      <c r="D59" s="354">
        <v>16.617846</v>
      </c>
      <c r="E59" s="354">
        <v>0</v>
      </c>
      <c r="F59" s="354">
        <v>162.87784600000001</v>
      </c>
      <c r="G59" s="354">
        <v>0</v>
      </c>
      <c r="H59" s="354">
        <v>162.87784600000001</v>
      </c>
      <c r="I59" s="366"/>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c r="EN59" s="364"/>
      <c r="EO59" s="364"/>
      <c r="EP59" s="364"/>
      <c r="EQ59" s="364"/>
      <c r="ER59" s="364"/>
      <c r="ES59" s="364"/>
      <c r="ET59" s="364"/>
      <c r="EU59" s="364"/>
      <c r="EV59" s="364"/>
      <c r="EW59" s="364"/>
      <c r="EX59" s="364"/>
      <c r="EY59" s="364"/>
      <c r="EZ59" s="364"/>
      <c r="FA59" s="364"/>
      <c r="FB59" s="364"/>
      <c r="FC59" s="364"/>
      <c r="FD59" s="364"/>
      <c r="FE59" s="364"/>
      <c r="FF59" s="364"/>
      <c r="FG59" s="364"/>
      <c r="FH59" s="364"/>
      <c r="FI59" s="364"/>
      <c r="FJ59" s="364"/>
      <c r="FK59" s="364"/>
      <c r="FL59" s="364"/>
      <c r="FM59" s="364"/>
      <c r="FN59" s="364"/>
      <c r="FO59" s="364"/>
      <c r="FP59" s="364"/>
      <c r="FQ59" s="364"/>
      <c r="FR59" s="364"/>
      <c r="FS59" s="364"/>
      <c r="FT59" s="364"/>
      <c r="FU59" s="364"/>
      <c r="FV59" s="364"/>
      <c r="FW59" s="364"/>
      <c r="FX59" s="364"/>
      <c r="FY59" s="364"/>
      <c r="FZ59" s="364"/>
      <c r="GA59" s="364"/>
      <c r="GB59" s="364"/>
      <c r="GC59" s="364"/>
      <c r="GD59" s="364"/>
      <c r="GE59" s="364"/>
      <c r="GF59" s="364"/>
      <c r="GG59" s="364"/>
      <c r="GH59" s="364"/>
      <c r="GI59" s="364"/>
      <c r="GJ59" s="364"/>
      <c r="GK59" s="364"/>
      <c r="GL59" s="364"/>
      <c r="GM59" s="364"/>
      <c r="GN59" s="364"/>
      <c r="GO59" s="364"/>
      <c r="GP59" s="364"/>
      <c r="GQ59" s="364"/>
      <c r="GR59" s="364"/>
      <c r="GS59" s="364"/>
      <c r="GT59" s="364"/>
      <c r="GU59" s="364"/>
      <c r="GV59" s="364"/>
      <c r="GW59" s="364"/>
      <c r="GX59" s="364"/>
      <c r="GY59" s="364"/>
      <c r="GZ59" s="364"/>
      <c r="HA59" s="364"/>
      <c r="HB59" s="364"/>
      <c r="HC59" s="364"/>
      <c r="HD59" s="364"/>
      <c r="HE59" s="364"/>
      <c r="HF59" s="364"/>
      <c r="HG59" s="364"/>
      <c r="HH59" s="364"/>
      <c r="HI59" s="364"/>
      <c r="HJ59" s="364"/>
      <c r="HK59" s="364"/>
      <c r="HL59" s="364"/>
      <c r="HM59" s="364"/>
      <c r="HN59" s="364"/>
      <c r="HO59" s="364"/>
      <c r="HP59" s="364"/>
      <c r="HQ59" s="364"/>
      <c r="HR59" s="364"/>
      <c r="HS59" s="364"/>
      <c r="HT59" s="364"/>
      <c r="HU59" s="364"/>
      <c r="HV59" s="364"/>
      <c r="HW59" s="364"/>
      <c r="HX59" s="364"/>
      <c r="HY59" s="364"/>
      <c r="HZ59" s="364"/>
      <c r="IA59" s="364"/>
      <c r="IB59" s="364"/>
      <c r="IC59" s="364"/>
      <c r="ID59" s="364"/>
      <c r="IE59" s="364"/>
      <c r="IF59" s="364"/>
      <c r="IG59" s="364"/>
      <c r="IH59" s="364"/>
      <c r="II59" s="364"/>
      <c r="IJ59" s="364"/>
      <c r="IK59" s="364"/>
      <c r="IL59" s="364"/>
    </row>
    <row r="60" spans="1:246" s="10" customFormat="1" ht="33.75" customHeight="1">
      <c r="A60" s="350">
        <v>55</v>
      </c>
      <c r="B60" s="68" t="s">
        <v>238</v>
      </c>
      <c r="C60" s="354">
        <v>34.450000000000003</v>
      </c>
      <c r="D60" s="354">
        <v>0</v>
      </c>
      <c r="E60" s="354">
        <v>0</v>
      </c>
      <c r="F60" s="354">
        <v>34.450000000000003</v>
      </c>
      <c r="G60" s="354">
        <v>81.912280999999993</v>
      </c>
      <c r="H60" s="354">
        <v>116.362281</v>
      </c>
      <c r="I60" s="366"/>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c r="EN60" s="364"/>
      <c r="EO60" s="364"/>
      <c r="EP60" s="364"/>
      <c r="EQ60" s="364"/>
      <c r="ER60" s="364"/>
      <c r="ES60" s="364"/>
      <c r="ET60" s="364"/>
      <c r="EU60" s="364"/>
      <c r="EV60" s="364"/>
      <c r="EW60" s="364"/>
      <c r="EX60" s="364"/>
      <c r="EY60" s="364"/>
      <c r="EZ60" s="364"/>
      <c r="FA60" s="364"/>
      <c r="FB60" s="364"/>
      <c r="FC60" s="364"/>
      <c r="FD60" s="364"/>
      <c r="FE60" s="364"/>
      <c r="FF60" s="364"/>
      <c r="FG60" s="364"/>
      <c r="FH60" s="364"/>
      <c r="FI60" s="364"/>
      <c r="FJ60" s="364"/>
      <c r="FK60" s="364"/>
      <c r="FL60" s="364"/>
      <c r="FM60" s="364"/>
      <c r="FN60" s="364"/>
      <c r="FO60" s="364"/>
      <c r="FP60" s="364"/>
      <c r="FQ60" s="364"/>
      <c r="FR60" s="364"/>
      <c r="FS60" s="364"/>
      <c r="FT60" s="364"/>
      <c r="FU60" s="364"/>
      <c r="FV60" s="364"/>
      <c r="FW60" s="364"/>
      <c r="FX60" s="364"/>
      <c r="FY60" s="364"/>
      <c r="FZ60" s="364"/>
      <c r="GA60" s="364"/>
      <c r="GB60" s="364"/>
      <c r="GC60" s="364"/>
      <c r="GD60" s="364"/>
      <c r="GE60" s="364"/>
      <c r="GF60" s="364"/>
      <c r="GG60" s="364"/>
      <c r="GH60" s="364"/>
      <c r="GI60" s="364"/>
      <c r="GJ60" s="364"/>
      <c r="GK60" s="364"/>
      <c r="GL60" s="364"/>
      <c r="GM60" s="364"/>
      <c r="GN60" s="364"/>
      <c r="GO60" s="364"/>
      <c r="GP60" s="364"/>
      <c r="GQ60" s="364"/>
      <c r="GR60" s="364"/>
      <c r="GS60" s="364"/>
      <c r="GT60" s="364"/>
      <c r="GU60" s="364"/>
      <c r="GV60" s="364"/>
      <c r="GW60" s="364"/>
      <c r="GX60" s="364"/>
      <c r="GY60" s="364"/>
      <c r="GZ60" s="364"/>
      <c r="HA60" s="364"/>
      <c r="HB60" s="364"/>
      <c r="HC60" s="364"/>
      <c r="HD60" s="364"/>
      <c r="HE60" s="364"/>
      <c r="HF60" s="364"/>
      <c r="HG60" s="364"/>
      <c r="HH60" s="364"/>
      <c r="HI60" s="364"/>
      <c r="HJ60" s="364"/>
      <c r="HK60" s="364"/>
      <c r="HL60" s="364"/>
      <c r="HM60" s="364"/>
      <c r="HN60" s="364"/>
      <c r="HO60" s="364"/>
      <c r="HP60" s="364"/>
      <c r="HQ60" s="364"/>
      <c r="HR60" s="364"/>
      <c r="HS60" s="364"/>
      <c r="HT60" s="364"/>
      <c r="HU60" s="364"/>
      <c r="HV60" s="364"/>
      <c r="HW60" s="364"/>
      <c r="HX60" s="364"/>
      <c r="HY60" s="364"/>
      <c r="HZ60" s="364"/>
      <c r="IA60" s="364"/>
      <c r="IB60" s="364"/>
      <c r="IC60" s="364"/>
      <c r="ID60" s="364"/>
      <c r="IE60" s="364"/>
      <c r="IF60" s="364"/>
      <c r="IG60" s="364"/>
      <c r="IH60" s="364"/>
      <c r="II60" s="364"/>
      <c r="IJ60" s="364"/>
      <c r="IK60" s="364"/>
      <c r="IL60" s="364"/>
    </row>
    <row r="61" spans="1:246" s="10" customFormat="1" ht="33.75" customHeight="1">
      <c r="A61" s="350">
        <v>56</v>
      </c>
      <c r="B61" s="362" t="s">
        <v>163</v>
      </c>
      <c r="C61" s="354">
        <v>5</v>
      </c>
      <c r="D61" s="354"/>
      <c r="E61" s="354"/>
      <c r="F61" s="354">
        <v>5</v>
      </c>
      <c r="G61" s="354">
        <v>-5</v>
      </c>
      <c r="H61" s="354">
        <v>0</v>
      </c>
      <c r="I61" s="366"/>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64"/>
      <c r="EU61" s="364"/>
      <c r="EV61" s="364"/>
      <c r="EW61" s="364"/>
      <c r="EX61" s="364"/>
      <c r="EY61" s="364"/>
      <c r="EZ61" s="364"/>
      <c r="FA61" s="364"/>
      <c r="FB61" s="364"/>
      <c r="FC61" s="364"/>
      <c r="FD61" s="364"/>
      <c r="FE61" s="364"/>
      <c r="FF61" s="364"/>
      <c r="FG61" s="364"/>
      <c r="FH61" s="364"/>
      <c r="FI61" s="364"/>
      <c r="FJ61" s="364"/>
      <c r="FK61" s="364"/>
      <c r="FL61" s="364"/>
      <c r="FM61" s="364"/>
      <c r="FN61" s="364"/>
      <c r="FO61" s="364"/>
      <c r="FP61" s="364"/>
      <c r="FQ61" s="364"/>
      <c r="FR61" s="364"/>
      <c r="FS61" s="364"/>
      <c r="FT61" s="364"/>
      <c r="FU61" s="364"/>
      <c r="FV61" s="364"/>
      <c r="FW61" s="364"/>
      <c r="FX61" s="364"/>
      <c r="FY61" s="364"/>
      <c r="FZ61" s="364"/>
      <c r="GA61" s="364"/>
      <c r="GB61" s="364"/>
      <c r="GC61" s="364"/>
      <c r="GD61" s="364"/>
      <c r="GE61" s="364"/>
      <c r="GF61" s="364"/>
      <c r="GG61" s="364"/>
      <c r="GH61" s="364"/>
      <c r="GI61" s="364"/>
      <c r="GJ61" s="364"/>
      <c r="GK61" s="364"/>
      <c r="GL61" s="364"/>
      <c r="GM61" s="364"/>
      <c r="GN61" s="364"/>
      <c r="GO61" s="364"/>
      <c r="GP61" s="364"/>
      <c r="GQ61" s="364"/>
      <c r="GR61" s="364"/>
      <c r="GS61" s="364"/>
      <c r="GT61" s="364"/>
      <c r="GU61" s="364"/>
      <c r="GV61" s="364"/>
      <c r="GW61" s="364"/>
      <c r="GX61" s="364"/>
      <c r="GY61" s="364"/>
      <c r="GZ61" s="364"/>
      <c r="HA61" s="364"/>
      <c r="HB61" s="364"/>
      <c r="HC61" s="364"/>
      <c r="HD61" s="364"/>
      <c r="HE61" s="364"/>
      <c r="HF61" s="364"/>
      <c r="HG61" s="364"/>
      <c r="HH61" s="364"/>
      <c r="HI61" s="364"/>
      <c r="HJ61" s="364"/>
      <c r="HK61" s="364"/>
      <c r="HL61" s="364"/>
      <c r="HM61" s="364"/>
      <c r="HN61" s="364"/>
      <c r="HO61" s="364"/>
      <c r="HP61" s="364"/>
      <c r="HQ61" s="364"/>
      <c r="HR61" s="364"/>
      <c r="HS61" s="364"/>
      <c r="HT61" s="364"/>
      <c r="HU61" s="364"/>
      <c r="HV61" s="364"/>
      <c r="HW61" s="364"/>
      <c r="HX61" s="364"/>
      <c r="HY61" s="364"/>
      <c r="HZ61" s="364"/>
      <c r="IA61" s="364"/>
      <c r="IB61" s="364"/>
      <c r="IC61" s="364"/>
      <c r="ID61" s="364"/>
      <c r="IE61" s="364"/>
      <c r="IF61" s="364"/>
      <c r="IG61" s="364"/>
      <c r="IH61" s="364"/>
      <c r="II61" s="364"/>
      <c r="IJ61" s="364"/>
      <c r="IK61" s="364"/>
      <c r="IL61" s="364"/>
    </row>
    <row r="62" spans="1:246" s="10" customFormat="1" ht="33.75" customHeight="1">
      <c r="A62" s="350">
        <v>57</v>
      </c>
      <c r="B62" s="68" t="s">
        <v>165</v>
      </c>
      <c r="C62" s="354">
        <v>76.709999999999994</v>
      </c>
      <c r="D62" s="356">
        <v>53.297947999999998</v>
      </c>
      <c r="E62" s="356">
        <v>69</v>
      </c>
      <c r="F62" s="354">
        <v>199.007948</v>
      </c>
      <c r="G62" s="356">
        <v>23.181840000000001</v>
      </c>
      <c r="H62" s="354">
        <v>222.18978799999999</v>
      </c>
      <c r="I62" s="366"/>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c r="EN62" s="364"/>
      <c r="EO62" s="364"/>
      <c r="EP62" s="364"/>
      <c r="EQ62" s="364"/>
      <c r="ER62" s="364"/>
      <c r="ES62" s="364"/>
      <c r="ET62" s="364"/>
      <c r="EU62" s="364"/>
      <c r="EV62" s="364"/>
      <c r="EW62" s="364"/>
      <c r="EX62" s="364"/>
      <c r="EY62" s="364"/>
      <c r="EZ62" s="364"/>
      <c r="FA62" s="364"/>
      <c r="FB62" s="364"/>
      <c r="FC62" s="364"/>
      <c r="FD62" s="364"/>
      <c r="FE62" s="364"/>
      <c r="FF62" s="364"/>
      <c r="FG62" s="364"/>
      <c r="FH62" s="364"/>
      <c r="FI62" s="364"/>
      <c r="FJ62" s="364"/>
      <c r="FK62" s="364"/>
      <c r="FL62" s="364"/>
      <c r="FM62" s="364"/>
      <c r="FN62" s="364"/>
      <c r="FO62" s="364"/>
      <c r="FP62" s="364"/>
      <c r="FQ62" s="364"/>
      <c r="FR62" s="364"/>
      <c r="FS62" s="364"/>
      <c r="FT62" s="364"/>
      <c r="FU62" s="364"/>
      <c r="FV62" s="364"/>
      <c r="FW62" s="364"/>
      <c r="FX62" s="364"/>
      <c r="FY62" s="364"/>
      <c r="FZ62" s="364"/>
      <c r="GA62" s="364"/>
      <c r="GB62" s="364"/>
      <c r="GC62" s="364"/>
      <c r="GD62" s="364"/>
      <c r="GE62" s="364"/>
      <c r="GF62" s="364"/>
      <c r="GG62" s="364"/>
      <c r="GH62" s="364"/>
      <c r="GI62" s="364"/>
      <c r="GJ62" s="364"/>
      <c r="GK62" s="364"/>
      <c r="GL62" s="364"/>
      <c r="GM62" s="364"/>
      <c r="GN62" s="364"/>
      <c r="GO62" s="364"/>
      <c r="GP62" s="364"/>
      <c r="GQ62" s="364"/>
      <c r="GR62" s="364"/>
      <c r="GS62" s="364"/>
      <c r="GT62" s="364"/>
      <c r="GU62" s="364"/>
      <c r="GV62" s="364"/>
      <c r="GW62" s="364"/>
      <c r="GX62" s="364"/>
      <c r="GY62" s="364"/>
      <c r="GZ62" s="364"/>
      <c r="HA62" s="364"/>
      <c r="HB62" s="364"/>
      <c r="HC62" s="364"/>
      <c r="HD62" s="364"/>
      <c r="HE62" s="364"/>
      <c r="HF62" s="364"/>
      <c r="HG62" s="364"/>
      <c r="HH62" s="364"/>
      <c r="HI62" s="364"/>
      <c r="HJ62" s="364"/>
      <c r="HK62" s="364"/>
      <c r="HL62" s="364"/>
      <c r="HM62" s="364"/>
      <c r="HN62" s="364"/>
      <c r="HO62" s="364"/>
      <c r="HP62" s="364"/>
      <c r="HQ62" s="364"/>
      <c r="HR62" s="364"/>
      <c r="HS62" s="364"/>
      <c r="HT62" s="364"/>
      <c r="HU62" s="364"/>
      <c r="HV62" s="364"/>
      <c r="HW62" s="364"/>
      <c r="HX62" s="364"/>
      <c r="HY62" s="364"/>
      <c r="HZ62" s="364"/>
      <c r="IA62" s="364"/>
      <c r="IB62" s="364"/>
      <c r="IC62" s="364"/>
      <c r="ID62" s="364"/>
      <c r="IE62" s="364"/>
      <c r="IF62" s="364"/>
      <c r="IG62" s="364"/>
      <c r="IH62" s="364"/>
      <c r="II62" s="364"/>
      <c r="IJ62" s="364"/>
      <c r="IK62" s="364"/>
      <c r="IL62" s="364"/>
    </row>
    <row r="63" spans="1:246" s="10" customFormat="1" ht="33.75" customHeight="1">
      <c r="A63" s="350">
        <v>58</v>
      </c>
      <c r="B63" s="68" t="s">
        <v>239</v>
      </c>
      <c r="C63" s="354">
        <v>314.87</v>
      </c>
      <c r="D63" s="354">
        <v>93.638343000000006</v>
      </c>
      <c r="E63" s="354">
        <v>0</v>
      </c>
      <c r="F63" s="354">
        <v>408.50834300000002</v>
      </c>
      <c r="G63" s="354">
        <v>99.521000000000001</v>
      </c>
      <c r="H63" s="354">
        <v>508.02934299999998</v>
      </c>
      <c r="I63" s="366"/>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c r="EO63" s="364"/>
      <c r="EP63" s="364"/>
      <c r="EQ63" s="364"/>
      <c r="ER63" s="364"/>
      <c r="ES63" s="364"/>
      <c r="ET63" s="364"/>
      <c r="EU63" s="364"/>
      <c r="EV63" s="364"/>
      <c r="EW63" s="364"/>
      <c r="EX63" s="364"/>
      <c r="EY63" s="364"/>
      <c r="EZ63" s="364"/>
      <c r="FA63" s="364"/>
      <c r="FB63" s="364"/>
      <c r="FC63" s="364"/>
      <c r="FD63" s="364"/>
      <c r="FE63" s="364"/>
      <c r="FF63" s="364"/>
      <c r="FG63" s="364"/>
      <c r="FH63" s="364"/>
      <c r="FI63" s="364"/>
      <c r="FJ63" s="364"/>
      <c r="FK63" s="364"/>
      <c r="FL63" s="364"/>
      <c r="FM63" s="364"/>
      <c r="FN63" s="364"/>
      <c r="FO63" s="364"/>
      <c r="FP63" s="364"/>
      <c r="FQ63" s="364"/>
      <c r="FR63" s="364"/>
      <c r="FS63" s="364"/>
      <c r="FT63" s="364"/>
      <c r="FU63" s="364"/>
      <c r="FV63" s="364"/>
      <c r="FW63" s="364"/>
      <c r="FX63" s="364"/>
      <c r="FY63" s="364"/>
      <c r="FZ63" s="364"/>
      <c r="GA63" s="364"/>
      <c r="GB63" s="364"/>
      <c r="GC63" s="364"/>
      <c r="GD63" s="364"/>
      <c r="GE63" s="364"/>
      <c r="GF63" s="364"/>
      <c r="GG63" s="364"/>
      <c r="GH63" s="364"/>
      <c r="GI63" s="364"/>
      <c r="GJ63" s="364"/>
      <c r="GK63" s="364"/>
      <c r="GL63" s="364"/>
      <c r="GM63" s="364"/>
      <c r="GN63" s="364"/>
      <c r="GO63" s="364"/>
      <c r="GP63" s="364"/>
      <c r="GQ63" s="364"/>
      <c r="GR63" s="364"/>
      <c r="GS63" s="364"/>
      <c r="GT63" s="364"/>
      <c r="GU63" s="364"/>
      <c r="GV63" s="364"/>
      <c r="GW63" s="364"/>
      <c r="GX63" s="364"/>
      <c r="GY63" s="364"/>
      <c r="GZ63" s="364"/>
      <c r="HA63" s="364"/>
      <c r="HB63" s="364"/>
      <c r="HC63" s="364"/>
      <c r="HD63" s="364"/>
      <c r="HE63" s="364"/>
      <c r="HF63" s="364"/>
      <c r="HG63" s="364"/>
      <c r="HH63" s="364"/>
      <c r="HI63" s="364"/>
      <c r="HJ63" s="364"/>
      <c r="HK63" s="364"/>
      <c r="HL63" s="364"/>
      <c r="HM63" s="364"/>
      <c r="HN63" s="364"/>
      <c r="HO63" s="364"/>
      <c r="HP63" s="364"/>
      <c r="HQ63" s="364"/>
      <c r="HR63" s="364"/>
      <c r="HS63" s="364"/>
      <c r="HT63" s="364"/>
      <c r="HU63" s="364"/>
      <c r="HV63" s="364"/>
      <c r="HW63" s="364"/>
      <c r="HX63" s="364"/>
      <c r="HY63" s="364"/>
      <c r="HZ63" s="364"/>
      <c r="IA63" s="364"/>
      <c r="IB63" s="364"/>
      <c r="IC63" s="364"/>
      <c r="ID63" s="364"/>
      <c r="IE63" s="364"/>
      <c r="IF63" s="364"/>
      <c r="IG63" s="364"/>
      <c r="IH63" s="364"/>
      <c r="II63" s="364"/>
      <c r="IJ63" s="364"/>
      <c r="IK63" s="364"/>
      <c r="IL63" s="364"/>
    </row>
    <row r="64" spans="1:246" s="10" customFormat="1" ht="33.75" customHeight="1">
      <c r="A64" s="350">
        <v>59</v>
      </c>
      <c r="B64" s="68" t="s">
        <v>169</v>
      </c>
      <c r="C64" s="354">
        <v>17</v>
      </c>
      <c r="D64" s="354"/>
      <c r="E64" s="354"/>
      <c r="F64" s="354">
        <v>17</v>
      </c>
      <c r="G64" s="354"/>
      <c r="H64" s="354">
        <v>17</v>
      </c>
      <c r="I64" s="366"/>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4"/>
      <c r="FU64" s="364"/>
      <c r="FV64" s="364"/>
      <c r="FW64" s="364"/>
      <c r="FX64" s="364"/>
      <c r="FY64" s="364"/>
      <c r="FZ64" s="364"/>
      <c r="GA64" s="364"/>
      <c r="GB64" s="364"/>
      <c r="GC64" s="364"/>
      <c r="GD64" s="364"/>
      <c r="GE64" s="364"/>
      <c r="GF64" s="364"/>
      <c r="GG64" s="364"/>
      <c r="GH64" s="364"/>
      <c r="GI64" s="364"/>
      <c r="GJ64" s="364"/>
      <c r="GK64" s="364"/>
      <c r="GL64" s="364"/>
      <c r="GM64" s="364"/>
      <c r="GN64" s="364"/>
      <c r="GO64" s="364"/>
      <c r="GP64" s="364"/>
      <c r="GQ64" s="364"/>
      <c r="GR64" s="364"/>
      <c r="GS64" s="364"/>
      <c r="GT64" s="364"/>
      <c r="GU64" s="364"/>
      <c r="GV64" s="364"/>
      <c r="GW64" s="364"/>
      <c r="GX64" s="364"/>
      <c r="GY64" s="364"/>
      <c r="GZ64" s="364"/>
      <c r="HA64" s="364"/>
      <c r="HB64" s="364"/>
      <c r="HC64" s="364"/>
      <c r="HD64" s="364"/>
      <c r="HE64" s="364"/>
      <c r="HF64" s="364"/>
      <c r="HG64" s="364"/>
      <c r="HH64" s="364"/>
      <c r="HI64" s="364"/>
      <c r="HJ64" s="364"/>
      <c r="HK64" s="364"/>
      <c r="HL64" s="364"/>
      <c r="HM64" s="364"/>
      <c r="HN64" s="364"/>
      <c r="HO64" s="364"/>
      <c r="HP64" s="364"/>
      <c r="HQ64" s="364"/>
      <c r="HR64" s="364"/>
      <c r="HS64" s="364"/>
      <c r="HT64" s="364"/>
      <c r="HU64" s="364"/>
      <c r="HV64" s="364"/>
      <c r="HW64" s="364"/>
      <c r="HX64" s="364"/>
      <c r="HY64" s="364"/>
      <c r="HZ64" s="364"/>
      <c r="IA64" s="364"/>
      <c r="IB64" s="364"/>
      <c r="IC64" s="364"/>
      <c r="ID64" s="364"/>
      <c r="IE64" s="364"/>
      <c r="IF64" s="364"/>
      <c r="IG64" s="364"/>
      <c r="IH64" s="364"/>
      <c r="II64" s="364"/>
      <c r="IJ64" s="364"/>
      <c r="IK64" s="364"/>
      <c r="IL64" s="364"/>
    </row>
    <row r="65" spans="1:246" s="10" customFormat="1" ht="33.75" customHeight="1">
      <c r="A65" s="350">
        <v>60</v>
      </c>
      <c r="B65" s="68" t="s">
        <v>240</v>
      </c>
      <c r="C65" s="354">
        <v>60.43</v>
      </c>
      <c r="D65" s="354">
        <v>14.154793</v>
      </c>
      <c r="E65" s="354">
        <v>500</v>
      </c>
      <c r="F65" s="354">
        <v>574.58479299999999</v>
      </c>
      <c r="G65" s="354">
        <v>0</v>
      </c>
      <c r="H65" s="354">
        <v>574.58479299999999</v>
      </c>
      <c r="I65" s="366"/>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4"/>
      <c r="EY65" s="364"/>
      <c r="EZ65" s="364"/>
      <c r="FA65" s="364"/>
      <c r="FB65" s="364"/>
      <c r="FC65" s="364"/>
      <c r="FD65" s="364"/>
      <c r="FE65" s="364"/>
      <c r="FF65" s="364"/>
      <c r="FG65" s="364"/>
      <c r="FH65" s="364"/>
      <c r="FI65" s="364"/>
      <c r="FJ65" s="364"/>
      <c r="FK65" s="364"/>
      <c r="FL65" s="364"/>
      <c r="FM65" s="364"/>
      <c r="FN65" s="364"/>
      <c r="FO65" s="364"/>
      <c r="FP65" s="364"/>
      <c r="FQ65" s="364"/>
      <c r="FR65" s="364"/>
      <c r="FS65" s="364"/>
      <c r="FT65" s="364"/>
      <c r="FU65" s="364"/>
      <c r="FV65" s="364"/>
      <c r="FW65" s="364"/>
      <c r="FX65" s="364"/>
      <c r="FY65" s="364"/>
      <c r="FZ65" s="364"/>
      <c r="GA65" s="364"/>
      <c r="GB65" s="364"/>
      <c r="GC65" s="364"/>
      <c r="GD65" s="364"/>
      <c r="GE65" s="364"/>
      <c r="GF65" s="364"/>
      <c r="GG65" s="364"/>
      <c r="GH65" s="364"/>
      <c r="GI65" s="364"/>
      <c r="GJ65" s="364"/>
      <c r="GK65" s="364"/>
      <c r="GL65" s="364"/>
      <c r="GM65" s="364"/>
      <c r="GN65" s="364"/>
      <c r="GO65" s="364"/>
      <c r="GP65" s="364"/>
      <c r="GQ65" s="364"/>
      <c r="GR65" s="364"/>
      <c r="GS65" s="364"/>
      <c r="GT65" s="364"/>
      <c r="GU65" s="364"/>
      <c r="GV65" s="364"/>
      <c r="GW65" s="364"/>
      <c r="GX65" s="364"/>
      <c r="GY65" s="364"/>
      <c r="GZ65" s="364"/>
      <c r="HA65" s="364"/>
      <c r="HB65" s="364"/>
      <c r="HC65" s="364"/>
      <c r="HD65" s="364"/>
      <c r="HE65" s="364"/>
      <c r="HF65" s="364"/>
      <c r="HG65" s="364"/>
      <c r="HH65" s="364"/>
      <c r="HI65" s="364"/>
      <c r="HJ65" s="364"/>
      <c r="HK65" s="364"/>
      <c r="HL65" s="364"/>
      <c r="HM65" s="364"/>
      <c r="HN65" s="364"/>
      <c r="HO65" s="364"/>
      <c r="HP65" s="364"/>
      <c r="HQ65" s="364"/>
      <c r="HR65" s="364"/>
      <c r="HS65" s="364"/>
      <c r="HT65" s="364"/>
      <c r="HU65" s="364"/>
      <c r="HV65" s="364"/>
      <c r="HW65" s="364"/>
      <c r="HX65" s="364"/>
      <c r="HY65" s="364"/>
      <c r="HZ65" s="364"/>
      <c r="IA65" s="364"/>
      <c r="IB65" s="364"/>
      <c r="IC65" s="364"/>
      <c r="ID65" s="364"/>
      <c r="IE65" s="364"/>
      <c r="IF65" s="364"/>
      <c r="IG65" s="364"/>
      <c r="IH65" s="364"/>
      <c r="II65" s="364"/>
      <c r="IJ65" s="364"/>
      <c r="IK65" s="364"/>
      <c r="IL65" s="364"/>
    </row>
    <row r="66" spans="1:246" s="10" customFormat="1" ht="33.75" customHeight="1">
      <c r="A66" s="350">
        <v>61</v>
      </c>
      <c r="B66" s="68" t="s">
        <v>170</v>
      </c>
      <c r="C66" s="354">
        <v>8</v>
      </c>
      <c r="D66" s="356"/>
      <c r="E66" s="356"/>
      <c r="F66" s="354">
        <v>8</v>
      </c>
      <c r="G66" s="356">
        <v>5</v>
      </c>
      <c r="H66" s="354">
        <v>13</v>
      </c>
      <c r="I66" s="366"/>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4"/>
      <c r="EY66" s="364"/>
      <c r="EZ66" s="364"/>
      <c r="FA66" s="364"/>
      <c r="FB66" s="364"/>
      <c r="FC66" s="364"/>
      <c r="FD66" s="364"/>
      <c r="FE66" s="364"/>
      <c r="FF66" s="364"/>
      <c r="FG66" s="364"/>
      <c r="FH66" s="364"/>
      <c r="FI66" s="364"/>
      <c r="FJ66" s="364"/>
      <c r="FK66" s="364"/>
      <c r="FL66" s="364"/>
      <c r="FM66" s="364"/>
      <c r="FN66" s="364"/>
      <c r="FO66" s="364"/>
      <c r="FP66" s="364"/>
      <c r="FQ66" s="364"/>
      <c r="FR66" s="364"/>
      <c r="FS66" s="364"/>
      <c r="FT66" s="364"/>
      <c r="FU66" s="364"/>
      <c r="FV66" s="364"/>
      <c r="FW66" s="364"/>
      <c r="FX66" s="364"/>
      <c r="FY66" s="364"/>
      <c r="FZ66" s="364"/>
      <c r="GA66" s="364"/>
      <c r="GB66" s="364"/>
      <c r="GC66" s="364"/>
      <c r="GD66" s="364"/>
      <c r="GE66" s="364"/>
      <c r="GF66" s="364"/>
      <c r="GG66" s="364"/>
      <c r="GH66" s="364"/>
      <c r="GI66" s="364"/>
      <c r="GJ66" s="364"/>
      <c r="GK66" s="364"/>
      <c r="GL66" s="364"/>
      <c r="GM66" s="364"/>
      <c r="GN66" s="364"/>
      <c r="GO66" s="364"/>
      <c r="GP66" s="364"/>
      <c r="GQ66" s="364"/>
      <c r="GR66" s="364"/>
      <c r="GS66" s="364"/>
      <c r="GT66" s="364"/>
      <c r="GU66" s="364"/>
      <c r="GV66" s="364"/>
      <c r="GW66" s="364"/>
      <c r="GX66" s="364"/>
      <c r="GY66" s="364"/>
      <c r="GZ66" s="364"/>
      <c r="HA66" s="364"/>
      <c r="HB66" s="364"/>
      <c r="HC66" s="364"/>
      <c r="HD66" s="364"/>
      <c r="HE66" s="364"/>
      <c r="HF66" s="364"/>
      <c r="HG66" s="364"/>
      <c r="HH66" s="364"/>
      <c r="HI66" s="364"/>
      <c r="HJ66" s="364"/>
      <c r="HK66" s="364"/>
      <c r="HL66" s="364"/>
      <c r="HM66" s="364"/>
      <c r="HN66" s="364"/>
      <c r="HO66" s="364"/>
      <c r="HP66" s="364"/>
      <c r="HQ66" s="364"/>
      <c r="HR66" s="364"/>
      <c r="HS66" s="364"/>
      <c r="HT66" s="364"/>
      <c r="HU66" s="364"/>
      <c r="HV66" s="364"/>
      <c r="HW66" s="364"/>
      <c r="HX66" s="364"/>
      <c r="HY66" s="364"/>
      <c r="HZ66" s="364"/>
      <c r="IA66" s="364"/>
      <c r="IB66" s="364"/>
      <c r="IC66" s="364"/>
      <c r="ID66" s="364"/>
      <c r="IE66" s="364"/>
      <c r="IF66" s="364"/>
      <c r="IG66" s="364"/>
      <c r="IH66" s="364"/>
      <c r="II66" s="364"/>
      <c r="IJ66" s="364"/>
      <c r="IK66" s="364"/>
      <c r="IL66" s="364"/>
    </row>
    <row r="67" spans="1:246" s="10" customFormat="1" ht="33.75" customHeight="1">
      <c r="A67" s="350">
        <v>62</v>
      </c>
      <c r="B67" s="68" t="s">
        <v>241</v>
      </c>
      <c r="C67" s="354">
        <v>1.8</v>
      </c>
      <c r="D67" s="356">
        <v>36.137658999999999</v>
      </c>
      <c r="E67" s="356">
        <v>5</v>
      </c>
      <c r="F67" s="354">
        <v>42.937658999999996</v>
      </c>
      <c r="G67" s="356">
        <v>0</v>
      </c>
      <c r="H67" s="354">
        <v>42.937658999999996</v>
      </c>
      <c r="I67" s="366"/>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364"/>
      <c r="BS67" s="364"/>
      <c r="BT67" s="364"/>
      <c r="BU67" s="364"/>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4"/>
      <c r="EY67" s="364"/>
      <c r="EZ67" s="364"/>
      <c r="FA67" s="364"/>
      <c r="FB67" s="364"/>
      <c r="FC67" s="364"/>
      <c r="FD67" s="364"/>
      <c r="FE67" s="364"/>
      <c r="FF67" s="364"/>
      <c r="FG67" s="364"/>
      <c r="FH67" s="364"/>
      <c r="FI67" s="364"/>
      <c r="FJ67" s="364"/>
      <c r="FK67" s="364"/>
      <c r="FL67" s="364"/>
      <c r="FM67" s="364"/>
      <c r="FN67" s="364"/>
      <c r="FO67" s="364"/>
      <c r="FP67" s="364"/>
      <c r="FQ67" s="364"/>
      <c r="FR67" s="364"/>
      <c r="FS67" s="364"/>
      <c r="FT67" s="364"/>
      <c r="FU67" s="364"/>
      <c r="FV67" s="364"/>
      <c r="FW67" s="364"/>
      <c r="FX67" s="364"/>
      <c r="FY67" s="364"/>
      <c r="FZ67" s="364"/>
      <c r="GA67" s="364"/>
      <c r="GB67" s="364"/>
      <c r="GC67" s="364"/>
      <c r="GD67" s="364"/>
      <c r="GE67" s="364"/>
      <c r="GF67" s="364"/>
      <c r="GG67" s="364"/>
      <c r="GH67" s="364"/>
      <c r="GI67" s="364"/>
      <c r="GJ67" s="364"/>
      <c r="GK67" s="364"/>
      <c r="GL67" s="364"/>
      <c r="GM67" s="364"/>
      <c r="GN67" s="364"/>
      <c r="GO67" s="364"/>
      <c r="GP67" s="364"/>
      <c r="GQ67" s="364"/>
      <c r="GR67" s="364"/>
      <c r="GS67" s="364"/>
      <c r="GT67" s="364"/>
      <c r="GU67" s="364"/>
      <c r="GV67" s="364"/>
      <c r="GW67" s="364"/>
      <c r="GX67" s="364"/>
      <c r="GY67" s="364"/>
      <c r="GZ67" s="364"/>
      <c r="HA67" s="364"/>
      <c r="HB67" s="364"/>
      <c r="HC67" s="364"/>
      <c r="HD67" s="364"/>
      <c r="HE67" s="364"/>
      <c r="HF67" s="364"/>
      <c r="HG67" s="364"/>
      <c r="HH67" s="364"/>
      <c r="HI67" s="364"/>
      <c r="HJ67" s="364"/>
      <c r="HK67" s="364"/>
      <c r="HL67" s="364"/>
      <c r="HM67" s="364"/>
      <c r="HN67" s="364"/>
      <c r="HO67" s="364"/>
      <c r="HP67" s="364"/>
      <c r="HQ67" s="364"/>
      <c r="HR67" s="364"/>
      <c r="HS67" s="364"/>
      <c r="HT67" s="364"/>
      <c r="HU67" s="364"/>
      <c r="HV67" s="364"/>
      <c r="HW67" s="364"/>
      <c r="HX67" s="364"/>
      <c r="HY67" s="364"/>
      <c r="HZ67" s="364"/>
      <c r="IA67" s="364"/>
      <c r="IB67" s="364"/>
      <c r="IC67" s="364"/>
      <c r="ID67" s="364"/>
      <c r="IE67" s="364"/>
      <c r="IF67" s="364"/>
      <c r="IG67" s="364"/>
      <c r="IH67" s="364"/>
      <c r="II67" s="364"/>
      <c r="IJ67" s="364"/>
      <c r="IK67" s="364"/>
      <c r="IL67" s="364"/>
    </row>
    <row r="68" spans="1:246" s="10" customFormat="1" ht="33.75" customHeight="1">
      <c r="A68" s="350">
        <v>63</v>
      </c>
      <c r="B68" s="150" t="s">
        <v>173</v>
      </c>
      <c r="C68" s="354">
        <v>22331</v>
      </c>
      <c r="D68" s="354">
        <v>-21185</v>
      </c>
      <c r="E68" s="354">
        <v>0</v>
      </c>
      <c r="F68" s="354">
        <v>1146</v>
      </c>
      <c r="G68" s="354">
        <v>-1146</v>
      </c>
      <c r="H68" s="354">
        <v>0</v>
      </c>
      <c r="I68" s="366"/>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364"/>
      <c r="BS68" s="364"/>
      <c r="BT68" s="364"/>
      <c r="BU68" s="364"/>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4"/>
      <c r="EY68" s="364"/>
      <c r="EZ68" s="364"/>
      <c r="FA68" s="364"/>
      <c r="FB68" s="364"/>
      <c r="FC68" s="364"/>
      <c r="FD68" s="364"/>
      <c r="FE68" s="364"/>
      <c r="FF68" s="364"/>
      <c r="FG68" s="364"/>
      <c r="FH68" s="364"/>
      <c r="FI68" s="364"/>
      <c r="FJ68" s="364"/>
      <c r="FK68" s="364"/>
      <c r="FL68" s="364"/>
      <c r="FM68" s="364"/>
      <c r="FN68" s="364"/>
      <c r="FO68" s="364"/>
      <c r="FP68" s="364"/>
      <c r="FQ68" s="364"/>
      <c r="FR68" s="364"/>
      <c r="FS68" s="364"/>
      <c r="FT68" s="364"/>
      <c r="FU68" s="364"/>
      <c r="FV68" s="364"/>
      <c r="FW68" s="364"/>
      <c r="FX68" s="364"/>
      <c r="FY68" s="364"/>
      <c r="FZ68" s="364"/>
      <c r="GA68" s="364"/>
      <c r="GB68" s="364"/>
      <c r="GC68" s="364"/>
      <c r="GD68" s="364"/>
      <c r="GE68" s="364"/>
      <c r="GF68" s="364"/>
      <c r="GG68" s="364"/>
      <c r="GH68" s="364"/>
      <c r="GI68" s="364"/>
      <c r="GJ68" s="364"/>
      <c r="GK68" s="364"/>
      <c r="GL68" s="364"/>
      <c r="GM68" s="364"/>
      <c r="GN68" s="364"/>
      <c r="GO68" s="364"/>
      <c r="GP68" s="364"/>
      <c r="GQ68" s="364"/>
      <c r="GR68" s="364"/>
      <c r="GS68" s="364"/>
      <c r="GT68" s="364"/>
      <c r="GU68" s="364"/>
      <c r="GV68" s="364"/>
      <c r="GW68" s="364"/>
      <c r="GX68" s="364"/>
      <c r="GY68" s="364"/>
      <c r="GZ68" s="364"/>
      <c r="HA68" s="364"/>
      <c r="HB68" s="364"/>
      <c r="HC68" s="364"/>
      <c r="HD68" s="364"/>
      <c r="HE68" s="364"/>
      <c r="HF68" s="364"/>
      <c r="HG68" s="364"/>
      <c r="HH68" s="364"/>
      <c r="HI68" s="364"/>
      <c r="HJ68" s="364"/>
      <c r="HK68" s="364"/>
      <c r="HL68" s="364"/>
      <c r="HM68" s="364"/>
      <c r="HN68" s="364"/>
      <c r="HO68" s="364"/>
      <c r="HP68" s="364"/>
      <c r="HQ68" s="364"/>
      <c r="HR68" s="364"/>
      <c r="HS68" s="364"/>
      <c r="HT68" s="364"/>
      <c r="HU68" s="364"/>
      <c r="HV68" s="364"/>
      <c r="HW68" s="364"/>
      <c r="HX68" s="364"/>
      <c r="HY68" s="364"/>
      <c r="HZ68" s="364"/>
      <c r="IA68" s="364"/>
      <c r="IB68" s="364"/>
      <c r="IC68" s="364"/>
      <c r="ID68" s="364"/>
      <c r="IE68" s="364"/>
      <c r="IF68" s="364"/>
      <c r="IG68" s="364"/>
      <c r="IH68" s="364"/>
      <c r="II68" s="364"/>
      <c r="IJ68" s="364"/>
      <c r="IK68" s="364"/>
      <c r="IL68" s="364"/>
    </row>
    <row r="69" spans="1:246" s="10" customFormat="1" ht="38.25" customHeight="1">
      <c r="A69" s="350">
        <v>64</v>
      </c>
      <c r="B69" s="150" t="s">
        <v>242</v>
      </c>
      <c r="C69" s="354">
        <v>17760</v>
      </c>
      <c r="D69" s="354">
        <v>14240</v>
      </c>
      <c r="E69" s="354">
        <v>-33320</v>
      </c>
      <c r="F69" s="354">
        <v>-1320</v>
      </c>
      <c r="G69" s="354">
        <v>13708.465700000001</v>
      </c>
      <c r="H69" s="354">
        <v>12388.465700000001</v>
      </c>
      <c r="I69" s="366"/>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c r="BP69" s="364"/>
      <c r="BQ69" s="364"/>
      <c r="BR69" s="364"/>
      <c r="BS69" s="364"/>
      <c r="BT69" s="364"/>
      <c r="BU69" s="364"/>
      <c r="BV69" s="364"/>
      <c r="BW69" s="364"/>
      <c r="BX69" s="364"/>
      <c r="BY69" s="364"/>
      <c r="BZ69" s="364"/>
      <c r="CA69" s="364"/>
      <c r="CB69" s="364"/>
      <c r="CC69" s="364"/>
      <c r="CD69" s="364"/>
      <c r="CE69" s="364"/>
      <c r="CF69" s="364"/>
      <c r="CG69" s="364"/>
      <c r="CH69" s="364"/>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4"/>
      <c r="DJ69" s="364"/>
      <c r="DK69" s="364"/>
      <c r="DL69" s="364"/>
      <c r="DM69" s="364"/>
      <c r="DN69" s="364"/>
      <c r="DO69" s="364"/>
      <c r="DP69" s="364"/>
      <c r="DQ69" s="364"/>
      <c r="DR69" s="364"/>
      <c r="DS69" s="364"/>
      <c r="DT69" s="364"/>
      <c r="DU69" s="364"/>
      <c r="DV69" s="364"/>
      <c r="DW69" s="364"/>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4"/>
      <c r="EY69" s="364"/>
      <c r="EZ69" s="364"/>
      <c r="FA69" s="364"/>
      <c r="FB69" s="364"/>
      <c r="FC69" s="364"/>
      <c r="FD69" s="364"/>
      <c r="FE69" s="364"/>
      <c r="FF69" s="364"/>
      <c r="FG69" s="364"/>
      <c r="FH69" s="364"/>
      <c r="FI69" s="364"/>
      <c r="FJ69" s="364"/>
      <c r="FK69" s="364"/>
      <c r="FL69" s="364"/>
      <c r="FM69" s="364"/>
      <c r="FN69" s="364"/>
      <c r="FO69" s="364"/>
      <c r="FP69" s="364"/>
      <c r="FQ69" s="364"/>
      <c r="FR69" s="364"/>
      <c r="FS69" s="364"/>
      <c r="FT69" s="364"/>
      <c r="FU69" s="364"/>
      <c r="FV69" s="364"/>
      <c r="FW69" s="364"/>
      <c r="FX69" s="364"/>
      <c r="FY69" s="364"/>
      <c r="FZ69" s="364"/>
      <c r="GA69" s="364"/>
      <c r="GB69" s="364"/>
      <c r="GC69" s="364"/>
      <c r="GD69" s="364"/>
      <c r="GE69" s="364"/>
      <c r="GF69" s="364"/>
      <c r="GG69" s="364"/>
      <c r="GH69" s="364"/>
      <c r="GI69" s="364"/>
      <c r="GJ69" s="364"/>
      <c r="GK69" s="364"/>
      <c r="GL69" s="364"/>
      <c r="GM69" s="364"/>
      <c r="GN69" s="364"/>
      <c r="GO69" s="364"/>
      <c r="GP69" s="364"/>
      <c r="GQ69" s="364"/>
      <c r="GR69" s="364"/>
      <c r="GS69" s="364"/>
      <c r="GT69" s="364"/>
      <c r="GU69" s="364"/>
      <c r="GV69" s="364"/>
      <c r="GW69" s="364"/>
      <c r="GX69" s="364"/>
      <c r="GY69" s="364"/>
      <c r="GZ69" s="364"/>
      <c r="HA69" s="364"/>
      <c r="HB69" s="364"/>
      <c r="HC69" s="364"/>
      <c r="HD69" s="364"/>
      <c r="HE69" s="364"/>
      <c r="HF69" s="364"/>
      <c r="HG69" s="364"/>
      <c r="HH69" s="364"/>
      <c r="HI69" s="364"/>
      <c r="HJ69" s="364"/>
      <c r="HK69" s="364"/>
      <c r="HL69" s="364"/>
      <c r="HM69" s="364"/>
      <c r="HN69" s="364"/>
      <c r="HO69" s="364"/>
      <c r="HP69" s="364"/>
      <c r="HQ69" s="364"/>
      <c r="HR69" s="364"/>
      <c r="HS69" s="364"/>
      <c r="HT69" s="364"/>
      <c r="HU69" s="364"/>
      <c r="HV69" s="364"/>
      <c r="HW69" s="364"/>
      <c r="HX69" s="364"/>
      <c r="HY69" s="364"/>
      <c r="HZ69" s="364"/>
      <c r="IA69" s="364"/>
      <c r="IB69" s="364"/>
      <c r="IC69" s="364"/>
      <c r="ID69" s="364"/>
      <c r="IE69" s="364"/>
      <c r="IF69" s="364"/>
      <c r="IG69" s="364"/>
      <c r="IH69" s="364"/>
      <c r="II69" s="364"/>
      <c r="IJ69" s="364"/>
      <c r="IK69" s="364"/>
      <c r="IL69" s="364"/>
    </row>
    <row r="70" spans="1:246" s="10" customFormat="1" ht="33.75" customHeight="1">
      <c r="A70" s="350">
        <v>65</v>
      </c>
      <c r="B70" s="372" t="s">
        <v>243</v>
      </c>
      <c r="C70" s="354">
        <v>0</v>
      </c>
      <c r="D70" s="356"/>
      <c r="E70" s="356">
        <v>0</v>
      </c>
      <c r="F70" s="354">
        <v>0</v>
      </c>
      <c r="G70" s="356">
        <v>2910.7145529999998</v>
      </c>
      <c r="H70" s="354">
        <v>2910.7145529999998</v>
      </c>
      <c r="I70" s="366"/>
      <c r="J70" s="364"/>
      <c r="K70" s="364"/>
      <c r="L70" s="364"/>
      <c r="M70" s="364"/>
      <c r="N70" s="364"/>
      <c r="O70" s="364"/>
      <c r="P70" s="364"/>
      <c r="Q70" s="364"/>
      <c r="R70" s="364"/>
      <c r="S70" s="364"/>
      <c r="T70" s="364"/>
      <c r="U70" s="364"/>
      <c r="V70" s="364"/>
      <c r="W70" s="364"/>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4"/>
      <c r="AZ70" s="364"/>
      <c r="BA70" s="364"/>
      <c r="BB70" s="364"/>
      <c r="BC70" s="364"/>
      <c r="BD70" s="364"/>
      <c r="BE70" s="364"/>
      <c r="BF70" s="364"/>
      <c r="BG70" s="364"/>
      <c r="BH70" s="364"/>
      <c r="BI70" s="364"/>
      <c r="BJ70" s="364"/>
      <c r="BK70" s="364"/>
      <c r="BL70" s="364"/>
      <c r="BM70" s="364"/>
      <c r="BN70" s="364"/>
      <c r="BO70" s="364"/>
      <c r="BP70" s="364"/>
      <c r="BQ70" s="364"/>
      <c r="BR70" s="364"/>
      <c r="BS70" s="364"/>
      <c r="BT70" s="364"/>
      <c r="BU70" s="364"/>
      <c r="BV70" s="364"/>
      <c r="BW70" s="364"/>
      <c r="BX70" s="364"/>
      <c r="BY70" s="364"/>
      <c r="BZ70" s="364"/>
      <c r="CA70" s="364"/>
      <c r="CB70" s="364"/>
      <c r="CC70" s="364"/>
      <c r="CD70" s="364"/>
      <c r="CE70" s="364"/>
      <c r="CF70" s="364"/>
      <c r="CG70" s="364"/>
      <c r="CH70" s="364"/>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4"/>
      <c r="DJ70" s="364"/>
      <c r="DK70" s="364"/>
      <c r="DL70" s="364"/>
      <c r="DM70" s="364"/>
      <c r="DN70" s="364"/>
      <c r="DO70" s="364"/>
      <c r="DP70" s="364"/>
      <c r="DQ70" s="364"/>
      <c r="DR70" s="364"/>
      <c r="DS70" s="364"/>
      <c r="DT70" s="364"/>
      <c r="DU70" s="364"/>
      <c r="DV70" s="364"/>
      <c r="DW70" s="364"/>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4"/>
      <c r="EY70" s="364"/>
      <c r="EZ70" s="364"/>
      <c r="FA70" s="364"/>
      <c r="FB70" s="364"/>
      <c r="FC70" s="364"/>
      <c r="FD70" s="364"/>
      <c r="FE70" s="364"/>
      <c r="FF70" s="364"/>
      <c r="FG70" s="364"/>
      <c r="FH70" s="364"/>
      <c r="FI70" s="364"/>
      <c r="FJ70" s="364"/>
      <c r="FK70" s="364"/>
      <c r="FL70" s="364"/>
      <c r="FM70" s="364"/>
      <c r="FN70" s="364"/>
      <c r="FO70" s="364"/>
      <c r="FP70" s="364"/>
      <c r="FQ70" s="364"/>
      <c r="FR70" s="364"/>
      <c r="FS70" s="364"/>
      <c r="FT70" s="364"/>
      <c r="FU70" s="364"/>
      <c r="FV70" s="364"/>
      <c r="FW70" s="364"/>
      <c r="FX70" s="364"/>
      <c r="FY70" s="364"/>
      <c r="FZ70" s="364"/>
      <c r="GA70" s="364"/>
      <c r="GB70" s="364"/>
      <c r="GC70" s="364"/>
      <c r="GD70" s="364"/>
      <c r="GE70" s="364"/>
      <c r="GF70" s="364"/>
      <c r="GG70" s="364"/>
      <c r="GH70" s="364"/>
      <c r="GI70" s="364"/>
      <c r="GJ70" s="364"/>
      <c r="GK70" s="364"/>
      <c r="GL70" s="364"/>
      <c r="GM70" s="364"/>
      <c r="GN70" s="364"/>
      <c r="GO70" s="364"/>
      <c r="GP70" s="364"/>
      <c r="GQ70" s="364"/>
      <c r="GR70" s="364"/>
      <c r="GS70" s="364"/>
      <c r="GT70" s="364"/>
      <c r="GU70" s="364"/>
      <c r="GV70" s="364"/>
      <c r="GW70" s="364"/>
      <c r="GX70" s="364"/>
      <c r="GY70" s="364"/>
      <c r="GZ70" s="364"/>
      <c r="HA70" s="364"/>
      <c r="HB70" s="364"/>
      <c r="HC70" s="364"/>
      <c r="HD70" s="364"/>
      <c r="HE70" s="364"/>
      <c r="HF70" s="364"/>
      <c r="HG70" s="364"/>
      <c r="HH70" s="364"/>
      <c r="HI70" s="364"/>
      <c r="HJ70" s="364"/>
      <c r="HK70" s="364"/>
      <c r="HL70" s="364"/>
      <c r="HM70" s="364"/>
      <c r="HN70" s="364"/>
      <c r="HO70" s="364"/>
      <c r="HP70" s="364"/>
      <c r="HQ70" s="364"/>
      <c r="HR70" s="364"/>
      <c r="HS70" s="364"/>
      <c r="HT70" s="364"/>
      <c r="HU70" s="364"/>
      <c r="HV70" s="364"/>
      <c r="HW70" s="364"/>
      <c r="HX70" s="364"/>
      <c r="HY70" s="364"/>
      <c r="HZ70" s="364"/>
      <c r="IA70" s="364"/>
      <c r="IB70" s="364"/>
      <c r="IC70" s="364"/>
      <c r="ID70" s="364"/>
      <c r="IE70" s="364"/>
      <c r="IF70" s="364"/>
      <c r="IG70" s="364"/>
      <c r="IH70" s="364"/>
      <c r="II70" s="364"/>
      <c r="IJ70" s="364"/>
      <c r="IK70" s="364"/>
      <c r="IL70" s="364"/>
    </row>
    <row r="71" spans="1:246" s="10" customFormat="1" ht="33.75" customHeight="1">
      <c r="A71" s="350">
        <v>66</v>
      </c>
      <c r="B71" s="372" t="s">
        <v>244</v>
      </c>
      <c r="C71" s="373"/>
      <c r="D71" s="356"/>
      <c r="E71" s="356"/>
      <c r="F71" s="354">
        <v>0</v>
      </c>
      <c r="G71" s="356">
        <v>809</v>
      </c>
      <c r="H71" s="354">
        <v>809</v>
      </c>
      <c r="I71" s="366"/>
      <c r="J71" s="364"/>
      <c r="K71" s="364"/>
      <c r="L71" s="364"/>
      <c r="M71" s="364"/>
      <c r="N71" s="364"/>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c r="BP71" s="364"/>
      <c r="BQ71" s="364"/>
      <c r="BR71" s="364"/>
      <c r="BS71" s="364"/>
      <c r="BT71" s="364"/>
      <c r="BU71" s="364"/>
      <c r="BV71" s="364"/>
      <c r="BW71" s="364"/>
      <c r="BX71" s="364"/>
      <c r="BY71" s="364"/>
      <c r="BZ71" s="364"/>
      <c r="CA71" s="364"/>
      <c r="CB71" s="364"/>
      <c r="CC71" s="364"/>
      <c r="CD71" s="364"/>
      <c r="CE71" s="364"/>
      <c r="CF71" s="364"/>
      <c r="CG71" s="364"/>
      <c r="CH71" s="364"/>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4"/>
      <c r="DJ71" s="364"/>
      <c r="DK71" s="364"/>
      <c r="DL71" s="364"/>
      <c r="DM71" s="364"/>
      <c r="DN71" s="364"/>
      <c r="DO71" s="364"/>
      <c r="DP71" s="364"/>
      <c r="DQ71" s="364"/>
      <c r="DR71" s="364"/>
      <c r="DS71" s="364"/>
      <c r="DT71" s="364"/>
      <c r="DU71" s="364"/>
      <c r="DV71" s="364"/>
      <c r="DW71" s="364"/>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4"/>
      <c r="EY71" s="364"/>
      <c r="EZ71" s="364"/>
      <c r="FA71" s="364"/>
      <c r="FB71" s="364"/>
      <c r="FC71" s="364"/>
      <c r="FD71" s="364"/>
      <c r="FE71" s="364"/>
      <c r="FF71" s="364"/>
      <c r="FG71" s="364"/>
      <c r="FH71" s="364"/>
      <c r="FI71" s="364"/>
      <c r="FJ71" s="364"/>
      <c r="FK71" s="364"/>
      <c r="FL71" s="364"/>
      <c r="FM71" s="364"/>
      <c r="FN71" s="364"/>
      <c r="FO71" s="364"/>
      <c r="FP71" s="364"/>
      <c r="FQ71" s="364"/>
      <c r="FR71" s="364"/>
      <c r="FS71" s="364"/>
      <c r="FT71" s="364"/>
      <c r="FU71" s="364"/>
      <c r="FV71" s="364"/>
      <c r="FW71" s="364"/>
      <c r="FX71" s="364"/>
      <c r="FY71" s="364"/>
      <c r="FZ71" s="364"/>
      <c r="GA71" s="364"/>
      <c r="GB71" s="364"/>
      <c r="GC71" s="364"/>
      <c r="GD71" s="364"/>
      <c r="GE71" s="364"/>
      <c r="GF71" s="364"/>
      <c r="GG71" s="364"/>
      <c r="GH71" s="364"/>
      <c r="GI71" s="364"/>
      <c r="GJ71" s="364"/>
      <c r="GK71" s="364"/>
      <c r="GL71" s="364"/>
      <c r="GM71" s="364"/>
      <c r="GN71" s="364"/>
      <c r="GO71" s="364"/>
      <c r="GP71" s="364"/>
      <c r="GQ71" s="364"/>
      <c r="GR71" s="364"/>
      <c r="GS71" s="364"/>
      <c r="GT71" s="364"/>
      <c r="GU71" s="364"/>
      <c r="GV71" s="364"/>
      <c r="GW71" s="364"/>
      <c r="GX71" s="364"/>
      <c r="GY71" s="364"/>
      <c r="GZ71" s="364"/>
      <c r="HA71" s="364"/>
      <c r="HB71" s="364"/>
      <c r="HC71" s="364"/>
      <c r="HD71" s="364"/>
      <c r="HE71" s="364"/>
      <c r="HF71" s="364"/>
      <c r="HG71" s="364"/>
      <c r="HH71" s="364"/>
      <c r="HI71" s="364"/>
      <c r="HJ71" s="364"/>
      <c r="HK71" s="364"/>
      <c r="HL71" s="364"/>
      <c r="HM71" s="364"/>
      <c r="HN71" s="364"/>
      <c r="HO71" s="364"/>
      <c r="HP71" s="364"/>
      <c r="HQ71" s="364"/>
      <c r="HR71" s="364"/>
      <c r="HS71" s="364"/>
      <c r="HT71" s="364"/>
      <c r="HU71" s="364"/>
      <c r="HV71" s="364"/>
      <c r="HW71" s="364"/>
      <c r="HX71" s="364"/>
      <c r="HY71" s="364"/>
      <c r="HZ71" s="364"/>
      <c r="IA71" s="364"/>
      <c r="IB71" s="364"/>
      <c r="IC71" s="364"/>
      <c r="ID71" s="364"/>
      <c r="IE71" s="364"/>
      <c r="IF71" s="364"/>
      <c r="IG71" s="364"/>
      <c r="IH71" s="364"/>
      <c r="II71" s="364"/>
      <c r="IJ71" s="364"/>
      <c r="IK71" s="364"/>
      <c r="IL71" s="364"/>
    </row>
    <row r="72" spans="1:246" s="10" customFormat="1" ht="33.75" customHeight="1">
      <c r="A72" s="350">
        <v>67</v>
      </c>
      <c r="B72" s="374" t="s">
        <v>245</v>
      </c>
      <c r="C72" s="373">
        <v>0</v>
      </c>
      <c r="D72" s="356">
        <v>0</v>
      </c>
      <c r="E72" s="356">
        <v>12709.25</v>
      </c>
      <c r="F72" s="354">
        <v>12709.25</v>
      </c>
      <c r="G72" s="356">
        <v>9093.8650600000001</v>
      </c>
      <c r="H72" s="354">
        <v>21803.11506</v>
      </c>
      <c r="I72" s="366"/>
      <c r="J72" s="364"/>
      <c r="K72" s="364"/>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4"/>
      <c r="AZ72" s="364"/>
      <c r="BA72" s="364"/>
      <c r="BB72" s="364"/>
      <c r="BC72" s="364"/>
      <c r="BD72" s="364"/>
      <c r="BE72" s="364"/>
      <c r="BF72" s="364"/>
      <c r="BG72" s="364"/>
      <c r="BH72" s="364"/>
      <c r="BI72" s="364"/>
      <c r="BJ72" s="364"/>
      <c r="BK72" s="364"/>
      <c r="BL72" s="364"/>
      <c r="BM72" s="364"/>
      <c r="BN72" s="364"/>
      <c r="BO72" s="364"/>
      <c r="BP72" s="364"/>
      <c r="BQ72" s="364"/>
      <c r="BR72" s="364"/>
      <c r="BS72" s="364"/>
      <c r="BT72" s="364"/>
      <c r="BU72" s="364"/>
      <c r="BV72" s="364"/>
      <c r="BW72" s="364"/>
      <c r="BX72" s="364"/>
      <c r="BY72" s="364"/>
      <c r="BZ72" s="364"/>
      <c r="CA72" s="364"/>
      <c r="CB72" s="364"/>
      <c r="CC72" s="364"/>
      <c r="CD72" s="364"/>
      <c r="CE72" s="364"/>
      <c r="CF72" s="364"/>
      <c r="CG72" s="364"/>
      <c r="CH72" s="364"/>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4"/>
      <c r="DJ72" s="364"/>
      <c r="DK72" s="364"/>
      <c r="DL72" s="364"/>
      <c r="DM72" s="364"/>
      <c r="DN72" s="364"/>
      <c r="DO72" s="364"/>
      <c r="DP72" s="364"/>
      <c r="DQ72" s="364"/>
      <c r="DR72" s="364"/>
      <c r="DS72" s="364"/>
      <c r="DT72" s="364"/>
      <c r="DU72" s="364"/>
      <c r="DV72" s="364"/>
      <c r="DW72" s="364"/>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4"/>
      <c r="EY72" s="364"/>
      <c r="EZ72" s="364"/>
      <c r="FA72" s="364"/>
      <c r="FB72" s="364"/>
      <c r="FC72" s="364"/>
      <c r="FD72" s="364"/>
      <c r="FE72" s="364"/>
      <c r="FF72" s="364"/>
      <c r="FG72" s="364"/>
      <c r="FH72" s="364"/>
      <c r="FI72" s="364"/>
      <c r="FJ72" s="364"/>
      <c r="FK72" s="364"/>
      <c r="FL72" s="364"/>
      <c r="FM72" s="364"/>
      <c r="FN72" s="364"/>
      <c r="FO72" s="364"/>
      <c r="FP72" s="364"/>
      <c r="FQ72" s="364"/>
      <c r="FR72" s="364"/>
      <c r="FS72" s="364"/>
      <c r="FT72" s="364"/>
      <c r="FU72" s="364"/>
      <c r="FV72" s="364"/>
      <c r="FW72" s="364"/>
      <c r="FX72" s="364"/>
      <c r="FY72" s="364"/>
      <c r="FZ72" s="364"/>
      <c r="GA72" s="364"/>
      <c r="GB72" s="364"/>
      <c r="GC72" s="364"/>
      <c r="GD72" s="364"/>
      <c r="GE72" s="364"/>
      <c r="GF72" s="364"/>
      <c r="GG72" s="364"/>
      <c r="GH72" s="364"/>
      <c r="GI72" s="364"/>
      <c r="GJ72" s="364"/>
      <c r="GK72" s="364"/>
      <c r="GL72" s="364"/>
      <c r="GM72" s="364"/>
      <c r="GN72" s="364"/>
      <c r="GO72" s="364"/>
      <c r="GP72" s="364"/>
      <c r="GQ72" s="364"/>
      <c r="GR72" s="364"/>
      <c r="GS72" s="364"/>
      <c r="GT72" s="364"/>
      <c r="GU72" s="364"/>
      <c r="GV72" s="364"/>
      <c r="GW72" s="364"/>
      <c r="GX72" s="364"/>
      <c r="GY72" s="364"/>
      <c r="GZ72" s="364"/>
      <c r="HA72" s="364"/>
      <c r="HB72" s="364"/>
      <c r="HC72" s="364"/>
      <c r="HD72" s="364"/>
      <c r="HE72" s="364"/>
      <c r="HF72" s="364"/>
      <c r="HG72" s="364"/>
      <c r="HH72" s="364"/>
      <c r="HI72" s="364"/>
      <c r="HJ72" s="364"/>
      <c r="HK72" s="364"/>
      <c r="HL72" s="364"/>
      <c r="HM72" s="364"/>
      <c r="HN72" s="364"/>
      <c r="HO72" s="364"/>
      <c r="HP72" s="364"/>
      <c r="HQ72" s="364"/>
      <c r="HR72" s="364"/>
      <c r="HS72" s="364"/>
      <c r="HT72" s="364"/>
      <c r="HU72" s="364"/>
      <c r="HV72" s="364"/>
      <c r="HW72" s="364"/>
      <c r="HX72" s="364"/>
      <c r="HY72" s="364"/>
      <c r="HZ72" s="364"/>
      <c r="IA72" s="364"/>
      <c r="IB72" s="364"/>
      <c r="IC72" s="364"/>
      <c r="ID72" s="364"/>
      <c r="IE72" s="364"/>
      <c r="IF72" s="364"/>
      <c r="IG72" s="364"/>
      <c r="IH72" s="364"/>
      <c r="II72" s="364"/>
      <c r="IJ72" s="364"/>
      <c r="IK72" s="364"/>
      <c r="IL72" s="364"/>
    </row>
    <row r="73" spans="1:246" s="10" customFormat="1" ht="33.75" customHeight="1">
      <c r="A73" s="350">
        <v>68</v>
      </c>
      <c r="B73" s="374" t="s">
        <v>246</v>
      </c>
      <c r="C73" s="373">
        <v>0</v>
      </c>
      <c r="D73" s="373">
        <v>0</v>
      </c>
      <c r="E73" s="373">
        <v>20191.324390000002</v>
      </c>
      <c r="F73" s="354">
        <v>20191.324390000002</v>
      </c>
      <c r="G73" s="373">
        <v>146.96521999999999</v>
      </c>
      <c r="H73" s="354">
        <v>20338.28961</v>
      </c>
      <c r="I73" s="366"/>
      <c r="J73" s="364"/>
      <c r="K73" s="364"/>
      <c r="L73" s="364"/>
      <c r="M73" s="364"/>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4"/>
      <c r="AZ73" s="364"/>
      <c r="BA73" s="364"/>
      <c r="BB73" s="364"/>
      <c r="BC73" s="364"/>
      <c r="BD73" s="364"/>
      <c r="BE73" s="364"/>
      <c r="BF73" s="364"/>
      <c r="BG73" s="364"/>
      <c r="BH73" s="364"/>
      <c r="BI73" s="364"/>
      <c r="BJ73" s="364"/>
      <c r="BK73" s="364"/>
      <c r="BL73" s="364"/>
      <c r="BM73" s="364"/>
      <c r="BN73" s="364"/>
      <c r="BO73" s="364"/>
      <c r="BP73" s="364"/>
      <c r="BQ73" s="364"/>
      <c r="BR73" s="364"/>
      <c r="BS73" s="364"/>
      <c r="BT73" s="364"/>
      <c r="BU73" s="364"/>
      <c r="BV73" s="364"/>
      <c r="BW73" s="364"/>
      <c r="BX73" s="364"/>
      <c r="BY73" s="364"/>
      <c r="BZ73" s="364"/>
      <c r="CA73" s="364"/>
      <c r="CB73" s="364"/>
      <c r="CC73" s="364"/>
      <c r="CD73" s="364"/>
      <c r="CE73" s="364"/>
      <c r="CF73" s="364"/>
      <c r="CG73" s="364"/>
      <c r="CH73" s="364"/>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4"/>
      <c r="DJ73" s="364"/>
      <c r="DK73" s="364"/>
      <c r="DL73" s="364"/>
      <c r="DM73" s="364"/>
      <c r="DN73" s="364"/>
      <c r="DO73" s="364"/>
      <c r="DP73" s="364"/>
      <c r="DQ73" s="364"/>
      <c r="DR73" s="364"/>
      <c r="DS73" s="364"/>
      <c r="DT73" s="364"/>
      <c r="DU73" s="364"/>
      <c r="DV73" s="364"/>
      <c r="DW73" s="364"/>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4"/>
      <c r="EY73" s="364"/>
      <c r="EZ73" s="364"/>
      <c r="FA73" s="364"/>
      <c r="FB73" s="364"/>
      <c r="FC73" s="364"/>
      <c r="FD73" s="364"/>
      <c r="FE73" s="364"/>
      <c r="FF73" s="364"/>
      <c r="FG73" s="364"/>
      <c r="FH73" s="364"/>
      <c r="FI73" s="364"/>
      <c r="FJ73" s="364"/>
      <c r="FK73" s="364"/>
      <c r="FL73" s="364"/>
      <c r="FM73" s="364"/>
      <c r="FN73" s="364"/>
      <c r="FO73" s="364"/>
      <c r="FP73" s="364"/>
      <c r="FQ73" s="364"/>
      <c r="FR73" s="364"/>
      <c r="FS73" s="364"/>
      <c r="FT73" s="364"/>
      <c r="FU73" s="364"/>
      <c r="FV73" s="364"/>
      <c r="FW73" s="364"/>
      <c r="FX73" s="364"/>
      <c r="FY73" s="364"/>
      <c r="FZ73" s="364"/>
      <c r="GA73" s="364"/>
      <c r="GB73" s="364"/>
      <c r="GC73" s="364"/>
      <c r="GD73" s="364"/>
      <c r="GE73" s="364"/>
      <c r="GF73" s="364"/>
      <c r="GG73" s="364"/>
      <c r="GH73" s="364"/>
      <c r="GI73" s="364"/>
      <c r="GJ73" s="364"/>
      <c r="GK73" s="364"/>
      <c r="GL73" s="364"/>
      <c r="GM73" s="364"/>
      <c r="GN73" s="364"/>
      <c r="GO73" s="364"/>
      <c r="GP73" s="364"/>
      <c r="GQ73" s="364"/>
      <c r="GR73" s="364"/>
      <c r="GS73" s="364"/>
      <c r="GT73" s="364"/>
      <c r="GU73" s="364"/>
      <c r="GV73" s="364"/>
      <c r="GW73" s="364"/>
      <c r="GX73" s="364"/>
      <c r="GY73" s="364"/>
      <c r="GZ73" s="364"/>
      <c r="HA73" s="364"/>
      <c r="HB73" s="364"/>
      <c r="HC73" s="364"/>
      <c r="HD73" s="364"/>
      <c r="HE73" s="364"/>
      <c r="HF73" s="364"/>
      <c r="HG73" s="364"/>
      <c r="HH73" s="364"/>
      <c r="HI73" s="364"/>
      <c r="HJ73" s="364"/>
      <c r="HK73" s="364"/>
      <c r="HL73" s="364"/>
      <c r="HM73" s="364"/>
      <c r="HN73" s="364"/>
      <c r="HO73" s="364"/>
      <c r="HP73" s="364"/>
      <c r="HQ73" s="364"/>
      <c r="HR73" s="364"/>
      <c r="HS73" s="364"/>
      <c r="HT73" s="364"/>
      <c r="HU73" s="364"/>
      <c r="HV73" s="364"/>
      <c r="HW73" s="364"/>
      <c r="HX73" s="364"/>
      <c r="HY73" s="364"/>
      <c r="HZ73" s="364"/>
      <c r="IA73" s="364"/>
      <c r="IB73" s="364"/>
      <c r="IC73" s="364"/>
      <c r="ID73" s="364"/>
      <c r="IE73" s="364"/>
      <c r="IF73" s="364"/>
      <c r="IG73" s="364"/>
      <c r="IH73" s="364"/>
      <c r="II73" s="364"/>
      <c r="IJ73" s="364"/>
      <c r="IK73" s="364"/>
      <c r="IL73" s="364"/>
    </row>
    <row r="74" spans="1:246" s="10" customFormat="1" ht="33.75" customHeight="1">
      <c r="A74" s="350">
        <v>69</v>
      </c>
      <c r="B74" s="372" t="s">
        <v>247</v>
      </c>
      <c r="C74" s="373"/>
      <c r="D74" s="373"/>
      <c r="E74" s="373"/>
      <c r="F74" s="354">
        <v>0</v>
      </c>
      <c r="G74" s="373">
        <v>394.53499799999997</v>
      </c>
      <c r="H74" s="354">
        <v>394.53499799999997</v>
      </c>
      <c r="I74" s="375"/>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c r="AU74" s="376"/>
      <c r="AV74" s="376"/>
      <c r="AW74" s="376"/>
      <c r="AX74" s="376"/>
      <c r="AY74" s="376"/>
      <c r="AZ74" s="376"/>
      <c r="BA74" s="376"/>
      <c r="BB74" s="376"/>
      <c r="BC74" s="376"/>
      <c r="BD74" s="376"/>
      <c r="BE74" s="376"/>
      <c r="BF74" s="376"/>
      <c r="BG74" s="376"/>
      <c r="BH74" s="376"/>
      <c r="BI74" s="376"/>
      <c r="BJ74" s="376"/>
      <c r="BK74" s="376"/>
      <c r="BL74" s="376"/>
      <c r="BM74" s="376"/>
      <c r="BN74" s="376"/>
      <c r="BO74" s="376"/>
      <c r="BP74" s="376"/>
      <c r="BQ74" s="376"/>
      <c r="BR74" s="376"/>
      <c r="BS74" s="376"/>
      <c r="BT74" s="376"/>
      <c r="BU74" s="376"/>
      <c r="BV74" s="376"/>
      <c r="BW74" s="376"/>
      <c r="BX74" s="376"/>
      <c r="BY74" s="376"/>
      <c r="BZ74" s="376"/>
      <c r="CA74" s="376"/>
      <c r="CB74" s="376"/>
      <c r="CC74" s="376"/>
      <c r="CD74" s="376"/>
      <c r="CE74" s="376"/>
      <c r="CF74" s="376"/>
      <c r="CG74" s="376"/>
      <c r="CH74" s="376"/>
      <c r="CI74" s="376"/>
      <c r="CJ74" s="376"/>
      <c r="CK74" s="376"/>
      <c r="CL74" s="376"/>
      <c r="CM74" s="376"/>
      <c r="CN74" s="376"/>
      <c r="CO74" s="376"/>
      <c r="CP74" s="376"/>
      <c r="CQ74" s="376"/>
      <c r="CR74" s="376"/>
      <c r="CS74" s="376"/>
      <c r="CT74" s="376"/>
      <c r="CU74" s="376"/>
      <c r="CV74" s="376"/>
      <c r="CW74" s="376"/>
      <c r="CX74" s="376"/>
      <c r="CY74" s="376"/>
      <c r="CZ74" s="376"/>
      <c r="DA74" s="376"/>
      <c r="DB74" s="376"/>
      <c r="DC74" s="376"/>
      <c r="DD74" s="376"/>
      <c r="DE74" s="376"/>
      <c r="DF74" s="376"/>
      <c r="DG74" s="376"/>
      <c r="DH74" s="376"/>
      <c r="DI74" s="376"/>
      <c r="DJ74" s="376"/>
      <c r="DK74" s="376"/>
      <c r="DL74" s="376"/>
      <c r="DM74" s="376"/>
      <c r="DN74" s="376"/>
      <c r="DO74" s="376"/>
      <c r="DP74" s="376"/>
      <c r="DQ74" s="376"/>
      <c r="DR74" s="376"/>
      <c r="DS74" s="376"/>
      <c r="DT74" s="376"/>
      <c r="DU74" s="376"/>
      <c r="DV74" s="376"/>
      <c r="DW74" s="376"/>
      <c r="DX74" s="376"/>
      <c r="DY74" s="376"/>
      <c r="DZ74" s="376"/>
      <c r="EA74" s="376"/>
      <c r="EB74" s="376"/>
      <c r="EC74" s="376"/>
      <c r="ED74" s="376"/>
      <c r="EE74" s="376"/>
      <c r="EF74" s="376"/>
      <c r="EG74" s="376"/>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376"/>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row>
    <row r="75" spans="1:246">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row>
    <row r="76" spans="1:246">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row>
    <row r="77" spans="1:246">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row>
    <row r="78" spans="1:246">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row>
    <row r="79" spans="1:246">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row>
    <row r="80" spans="1:246">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row>
    <row r="81" spans="1:246">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row>
    <row r="82" spans="1:246">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row>
    <row r="83" spans="1:246">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row>
    <row r="84" spans="1:246">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row>
    <row r="85" spans="1:246">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row>
    <row r="86" spans="1:246">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row>
    <row r="64503" spans="2:256">
      <c r="B64503" s="3"/>
      <c r="C64503" s="3"/>
      <c r="D64503" s="3"/>
      <c r="E64503" s="3"/>
      <c r="F64503" s="3"/>
      <c r="G64503" s="3"/>
      <c r="H64503" s="3"/>
      <c r="I64503" s="3"/>
      <c r="J64503" s="3"/>
      <c r="K64503" s="3"/>
      <c r="L64503" s="3"/>
      <c r="M64503" s="3"/>
      <c r="N64503" s="3"/>
      <c r="O64503" s="3"/>
      <c r="P64503" s="3"/>
      <c r="Q64503" s="3"/>
      <c r="R64503" s="3"/>
      <c r="S64503" s="3"/>
      <c r="T64503" s="3"/>
      <c r="U64503" s="3"/>
      <c r="V64503" s="3"/>
      <c r="W64503" s="3"/>
      <c r="X64503" s="3"/>
      <c r="Y64503" s="3"/>
      <c r="Z64503" s="3"/>
      <c r="AA64503" s="3"/>
      <c r="AB64503" s="3"/>
      <c r="AC64503" s="3"/>
      <c r="AD64503" s="3"/>
      <c r="AE64503" s="3"/>
      <c r="AF64503" s="3"/>
      <c r="AG64503" s="3"/>
      <c r="AH64503" s="3"/>
      <c r="AI64503" s="3"/>
      <c r="AJ64503" s="3"/>
      <c r="AK64503" s="3"/>
      <c r="AL64503" s="3"/>
      <c r="AM64503" s="3"/>
      <c r="AN64503" s="3"/>
      <c r="AO64503" s="3"/>
      <c r="AP64503" s="3"/>
      <c r="AQ64503" s="3"/>
      <c r="AR64503" s="3"/>
      <c r="AS64503" s="3"/>
      <c r="AT64503" s="3"/>
      <c r="AU64503" s="3"/>
      <c r="AV64503" s="3"/>
      <c r="AW64503" s="3"/>
      <c r="AX64503" s="3"/>
      <c r="AY64503" s="3"/>
      <c r="AZ64503" s="3"/>
      <c r="BA64503" s="3"/>
      <c r="BB64503" s="3"/>
      <c r="BC64503" s="3"/>
      <c r="BD64503" s="3"/>
      <c r="BE64503" s="3"/>
      <c r="BF64503" s="3"/>
      <c r="BG64503" s="3"/>
      <c r="BH64503" s="3"/>
      <c r="BI64503" s="3"/>
      <c r="BJ64503" s="3"/>
      <c r="BK64503" s="3"/>
      <c r="BL64503" s="3"/>
      <c r="BM64503" s="3"/>
      <c r="BN64503" s="3"/>
      <c r="BO64503" s="3"/>
      <c r="BP64503" s="3"/>
      <c r="BQ64503" s="3"/>
      <c r="BR64503" s="3"/>
      <c r="BS64503" s="3"/>
      <c r="BT64503" s="3"/>
      <c r="BU64503" s="3"/>
      <c r="BV64503" s="3"/>
      <c r="BW64503" s="3"/>
      <c r="BX64503" s="3"/>
      <c r="BY64503" s="3"/>
      <c r="BZ64503" s="3"/>
      <c r="CA64503" s="3"/>
      <c r="CB64503" s="3"/>
      <c r="CC64503" s="3"/>
      <c r="CD64503" s="3"/>
      <c r="CE64503" s="3"/>
      <c r="CF64503" s="3"/>
      <c r="CG64503" s="3"/>
      <c r="CH64503" s="3"/>
      <c r="CI64503" s="3"/>
      <c r="CJ64503" s="3"/>
      <c r="CK64503" s="3"/>
      <c r="CL64503" s="3"/>
      <c r="CM64503" s="3"/>
      <c r="CN64503" s="3"/>
      <c r="CO64503" s="3"/>
      <c r="CP64503" s="3"/>
      <c r="CQ64503" s="3"/>
      <c r="CR64503" s="3"/>
      <c r="CS64503" s="3"/>
      <c r="CT64503" s="3"/>
      <c r="CU64503" s="3"/>
      <c r="CV64503" s="3"/>
      <c r="CW64503" s="3"/>
      <c r="CX64503" s="3"/>
      <c r="CY64503" s="3"/>
      <c r="CZ64503" s="3"/>
      <c r="DA64503" s="3"/>
      <c r="DB64503" s="3"/>
      <c r="DC64503" s="3"/>
      <c r="DD64503" s="3"/>
      <c r="DE64503" s="3"/>
      <c r="DF64503" s="3"/>
      <c r="DG64503" s="3"/>
      <c r="DH64503" s="3"/>
      <c r="DI64503" s="3"/>
      <c r="DJ64503" s="3"/>
      <c r="DK64503" s="3"/>
      <c r="DL64503" s="3"/>
      <c r="DM64503" s="3"/>
      <c r="DN64503" s="3"/>
      <c r="DO64503" s="3"/>
      <c r="DP64503" s="3"/>
      <c r="DQ64503" s="3"/>
      <c r="DR64503" s="3"/>
      <c r="DS64503" s="3"/>
      <c r="DT64503" s="3"/>
      <c r="DU64503" s="3"/>
      <c r="DV64503" s="3"/>
      <c r="DW64503" s="3"/>
      <c r="DX64503" s="3"/>
      <c r="DY64503" s="3"/>
      <c r="DZ64503" s="3"/>
      <c r="EA64503" s="3"/>
      <c r="EB64503" s="3"/>
      <c r="EC64503" s="3"/>
      <c r="ED64503" s="3"/>
      <c r="EE64503" s="3"/>
      <c r="EF64503" s="3"/>
      <c r="EG64503" s="3"/>
      <c r="EH64503" s="3"/>
      <c r="EI64503" s="3"/>
      <c r="EJ64503" s="3"/>
      <c r="EK64503" s="3"/>
      <c r="EL64503" s="3"/>
      <c r="EM64503" s="3"/>
      <c r="EN64503" s="3"/>
      <c r="EO64503" s="3"/>
      <c r="EP64503" s="3"/>
      <c r="EQ64503" s="3"/>
      <c r="ER64503" s="3"/>
      <c r="ES64503" s="3"/>
      <c r="ET64503" s="3"/>
      <c r="EU64503" s="3"/>
      <c r="EV64503" s="3"/>
      <c r="EW64503" s="3"/>
      <c r="EX64503" s="3"/>
      <c r="EY64503" s="3"/>
      <c r="EZ64503" s="3"/>
      <c r="FA64503" s="3"/>
      <c r="FB64503" s="3"/>
      <c r="FC64503" s="3"/>
      <c r="FD64503" s="3"/>
      <c r="FE64503" s="3"/>
      <c r="FF64503" s="3"/>
      <c r="FG64503" s="3"/>
      <c r="FH64503" s="3"/>
      <c r="FI64503" s="3"/>
      <c r="FJ64503" s="3"/>
      <c r="FK64503" s="3"/>
      <c r="FL64503" s="3"/>
      <c r="FM64503" s="3"/>
      <c r="FN64503" s="3"/>
      <c r="FO64503" s="3"/>
      <c r="FP64503" s="3"/>
      <c r="FQ64503" s="3"/>
      <c r="FR64503" s="3"/>
      <c r="FS64503" s="3"/>
      <c r="FT64503" s="3"/>
      <c r="FU64503" s="3"/>
      <c r="FV64503" s="3"/>
      <c r="FW64503" s="3"/>
      <c r="FX64503" s="3"/>
      <c r="FY64503" s="3"/>
      <c r="FZ64503" s="3"/>
      <c r="GA64503" s="3"/>
      <c r="GB64503" s="3"/>
      <c r="GC64503" s="3"/>
      <c r="GD64503" s="3"/>
      <c r="GE64503" s="3"/>
      <c r="GF64503" s="3"/>
      <c r="GG64503" s="3"/>
      <c r="GH64503" s="3"/>
      <c r="GI64503" s="3"/>
      <c r="GJ64503" s="3"/>
      <c r="GK64503" s="3"/>
      <c r="GL64503" s="3"/>
      <c r="GM64503" s="3"/>
      <c r="GN64503" s="3"/>
      <c r="GO64503" s="3"/>
      <c r="GP64503" s="3"/>
      <c r="GQ64503" s="3"/>
      <c r="GR64503" s="3"/>
      <c r="GS64503" s="3"/>
      <c r="GT64503" s="3"/>
      <c r="GU64503" s="3"/>
      <c r="GV64503" s="3"/>
      <c r="GW64503" s="3"/>
      <c r="GX64503" s="3"/>
      <c r="GY64503" s="3"/>
      <c r="GZ64503" s="3"/>
      <c r="HA64503" s="3"/>
      <c r="HB64503" s="3"/>
      <c r="HC64503" s="3"/>
      <c r="HD64503" s="3"/>
      <c r="HE64503" s="3"/>
      <c r="HF64503" s="3"/>
      <c r="HG64503" s="3"/>
      <c r="HH64503" s="3"/>
      <c r="HI64503" s="3"/>
      <c r="HJ64503" s="3"/>
      <c r="HK64503" s="3"/>
      <c r="HL64503" s="3"/>
      <c r="HM64503" s="3"/>
      <c r="HN64503" s="3"/>
      <c r="HO64503" s="3"/>
      <c r="HP64503" s="3"/>
      <c r="HQ64503" s="3"/>
      <c r="HR64503" s="3"/>
      <c r="HS64503" s="3"/>
      <c r="HT64503" s="3"/>
      <c r="HU64503" s="3"/>
      <c r="HV64503" s="3"/>
      <c r="HW64503" s="3"/>
      <c r="HX64503" s="3"/>
      <c r="HY64503" s="3"/>
      <c r="HZ64503" s="3"/>
      <c r="IA64503" s="3"/>
      <c r="IB64503" s="3"/>
      <c r="IC64503" s="3"/>
      <c r="ID64503" s="3"/>
      <c r="IE64503" s="3"/>
      <c r="IF64503" s="3"/>
      <c r="IG64503" s="3"/>
      <c r="IH64503" s="3"/>
      <c r="II64503" s="3"/>
      <c r="IJ64503" s="3"/>
      <c r="IK64503" s="3"/>
      <c r="IL64503" s="3"/>
      <c r="IM64503" s="3"/>
      <c r="IN64503" s="3"/>
      <c r="IO64503" s="3"/>
      <c r="IP64503" s="3"/>
      <c r="IQ64503" s="3"/>
      <c r="IR64503" s="3"/>
      <c r="IS64503" s="3"/>
      <c r="IT64503" s="3"/>
      <c r="IU64503" s="3"/>
      <c r="IV64503" s="3"/>
    </row>
    <row r="64504" spans="2:256">
      <c r="B64504" s="3"/>
      <c r="C64504" s="3"/>
      <c r="D64504" s="3"/>
      <c r="E64504" s="3"/>
      <c r="F64504" s="3"/>
      <c r="G64504" s="3"/>
      <c r="H64504" s="3"/>
      <c r="I64504" s="3"/>
      <c r="J64504" s="3"/>
      <c r="K64504" s="3"/>
      <c r="L64504" s="3"/>
      <c r="M64504" s="3"/>
      <c r="N64504" s="3"/>
      <c r="O64504" s="3"/>
      <c r="P64504" s="3"/>
      <c r="Q64504" s="3"/>
      <c r="R64504" s="3"/>
      <c r="S64504" s="3"/>
      <c r="T64504" s="3"/>
      <c r="U64504" s="3"/>
      <c r="V64504" s="3"/>
      <c r="W64504" s="3"/>
      <c r="X64504" s="3"/>
      <c r="Y64504" s="3"/>
      <c r="Z64504" s="3"/>
      <c r="AA64504" s="3"/>
      <c r="AB64504" s="3"/>
      <c r="AC64504" s="3"/>
      <c r="AD64504" s="3"/>
      <c r="AE64504" s="3"/>
      <c r="AF64504" s="3"/>
      <c r="AG64504" s="3"/>
      <c r="AH64504" s="3"/>
      <c r="AI64504" s="3"/>
      <c r="AJ64504" s="3"/>
      <c r="AK64504" s="3"/>
      <c r="AL64504" s="3"/>
      <c r="AM64504" s="3"/>
      <c r="AN64504" s="3"/>
      <c r="AO64504" s="3"/>
      <c r="AP64504" s="3"/>
      <c r="AQ64504" s="3"/>
      <c r="AR64504" s="3"/>
      <c r="AS64504" s="3"/>
      <c r="AT64504" s="3"/>
      <c r="AU64504" s="3"/>
      <c r="AV64504" s="3"/>
      <c r="AW64504" s="3"/>
      <c r="AX64504" s="3"/>
      <c r="AY64504" s="3"/>
      <c r="AZ64504" s="3"/>
      <c r="BA64504" s="3"/>
      <c r="BB64504" s="3"/>
      <c r="BC64504" s="3"/>
      <c r="BD64504" s="3"/>
      <c r="BE64504" s="3"/>
      <c r="BF64504" s="3"/>
      <c r="BG64504" s="3"/>
      <c r="BH64504" s="3"/>
      <c r="BI64504" s="3"/>
      <c r="BJ64504" s="3"/>
      <c r="BK64504" s="3"/>
      <c r="BL64504" s="3"/>
      <c r="BM64504" s="3"/>
      <c r="BN64504" s="3"/>
      <c r="BO64504" s="3"/>
      <c r="BP64504" s="3"/>
      <c r="BQ64504" s="3"/>
      <c r="BR64504" s="3"/>
      <c r="BS64504" s="3"/>
      <c r="BT64504" s="3"/>
      <c r="BU64504" s="3"/>
      <c r="BV64504" s="3"/>
      <c r="BW64504" s="3"/>
      <c r="BX64504" s="3"/>
      <c r="BY64504" s="3"/>
      <c r="BZ64504" s="3"/>
      <c r="CA64504" s="3"/>
      <c r="CB64504" s="3"/>
      <c r="CC64504" s="3"/>
      <c r="CD64504" s="3"/>
      <c r="CE64504" s="3"/>
      <c r="CF64504" s="3"/>
      <c r="CG64504" s="3"/>
      <c r="CH64504" s="3"/>
      <c r="CI64504" s="3"/>
      <c r="CJ64504" s="3"/>
      <c r="CK64504" s="3"/>
      <c r="CL64504" s="3"/>
      <c r="CM64504" s="3"/>
      <c r="CN64504" s="3"/>
      <c r="CO64504" s="3"/>
      <c r="CP64504" s="3"/>
      <c r="CQ64504" s="3"/>
      <c r="CR64504" s="3"/>
      <c r="CS64504" s="3"/>
      <c r="CT64504" s="3"/>
      <c r="CU64504" s="3"/>
      <c r="CV64504" s="3"/>
      <c r="CW64504" s="3"/>
      <c r="CX64504" s="3"/>
      <c r="CY64504" s="3"/>
      <c r="CZ64504" s="3"/>
      <c r="DA64504" s="3"/>
      <c r="DB64504" s="3"/>
      <c r="DC64504" s="3"/>
      <c r="DD64504" s="3"/>
      <c r="DE64504" s="3"/>
      <c r="DF64504" s="3"/>
      <c r="DG64504" s="3"/>
      <c r="DH64504" s="3"/>
      <c r="DI64504" s="3"/>
      <c r="DJ64504" s="3"/>
      <c r="DK64504" s="3"/>
      <c r="DL64504" s="3"/>
      <c r="DM64504" s="3"/>
      <c r="DN64504" s="3"/>
      <c r="DO64504" s="3"/>
      <c r="DP64504" s="3"/>
      <c r="DQ64504" s="3"/>
      <c r="DR64504" s="3"/>
      <c r="DS64504" s="3"/>
      <c r="DT64504" s="3"/>
      <c r="DU64504" s="3"/>
      <c r="DV64504" s="3"/>
      <c r="DW64504" s="3"/>
      <c r="DX64504" s="3"/>
      <c r="DY64504" s="3"/>
      <c r="DZ64504" s="3"/>
      <c r="EA64504" s="3"/>
      <c r="EB64504" s="3"/>
      <c r="EC64504" s="3"/>
      <c r="ED64504" s="3"/>
      <c r="EE64504" s="3"/>
      <c r="EF64504" s="3"/>
      <c r="EG64504" s="3"/>
      <c r="EH64504" s="3"/>
      <c r="EI64504" s="3"/>
      <c r="EJ64504" s="3"/>
      <c r="EK64504" s="3"/>
      <c r="EL64504" s="3"/>
      <c r="EM64504" s="3"/>
      <c r="EN64504" s="3"/>
      <c r="EO64504" s="3"/>
      <c r="EP64504" s="3"/>
      <c r="EQ64504" s="3"/>
      <c r="ER64504" s="3"/>
      <c r="ES64504" s="3"/>
      <c r="ET64504" s="3"/>
      <c r="EU64504" s="3"/>
      <c r="EV64504" s="3"/>
      <c r="EW64504" s="3"/>
      <c r="EX64504" s="3"/>
      <c r="EY64504" s="3"/>
      <c r="EZ64504" s="3"/>
      <c r="FA64504" s="3"/>
      <c r="FB64504" s="3"/>
      <c r="FC64504" s="3"/>
      <c r="FD64504" s="3"/>
      <c r="FE64504" s="3"/>
      <c r="FF64504" s="3"/>
      <c r="FG64504" s="3"/>
      <c r="FH64504" s="3"/>
      <c r="FI64504" s="3"/>
      <c r="FJ64504" s="3"/>
      <c r="FK64504" s="3"/>
      <c r="FL64504" s="3"/>
      <c r="FM64504" s="3"/>
      <c r="FN64504" s="3"/>
      <c r="FO64504" s="3"/>
      <c r="FP64504" s="3"/>
      <c r="FQ64504" s="3"/>
      <c r="FR64504" s="3"/>
      <c r="FS64504" s="3"/>
      <c r="FT64504" s="3"/>
      <c r="FU64504" s="3"/>
      <c r="FV64504" s="3"/>
      <c r="FW64504" s="3"/>
      <c r="FX64504" s="3"/>
      <c r="FY64504" s="3"/>
      <c r="FZ64504" s="3"/>
      <c r="GA64504" s="3"/>
      <c r="GB64504" s="3"/>
      <c r="GC64504" s="3"/>
      <c r="GD64504" s="3"/>
      <c r="GE64504" s="3"/>
      <c r="GF64504" s="3"/>
      <c r="GG64504" s="3"/>
      <c r="GH64504" s="3"/>
      <c r="GI64504" s="3"/>
      <c r="GJ64504" s="3"/>
      <c r="GK64504" s="3"/>
      <c r="GL64504" s="3"/>
      <c r="GM64504" s="3"/>
      <c r="GN64504" s="3"/>
      <c r="GO64504" s="3"/>
      <c r="GP64504" s="3"/>
      <c r="GQ64504" s="3"/>
      <c r="GR64504" s="3"/>
      <c r="GS64504" s="3"/>
      <c r="GT64504" s="3"/>
      <c r="GU64504" s="3"/>
      <c r="GV64504" s="3"/>
      <c r="GW64504" s="3"/>
      <c r="GX64504" s="3"/>
      <c r="GY64504" s="3"/>
      <c r="GZ64504" s="3"/>
      <c r="HA64504" s="3"/>
      <c r="HB64504" s="3"/>
      <c r="HC64504" s="3"/>
      <c r="HD64504" s="3"/>
      <c r="HE64504" s="3"/>
      <c r="HF64504" s="3"/>
      <c r="HG64504" s="3"/>
      <c r="HH64504" s="3"/>
      <c r="HI64504" s="3"/>
      <c r="HJ64504" s="3"/>
      <c r="HK64504" s="3"/>
      <c r="HL64504" s="3"/>
      <c r="HM64504" s="3"/>
      <c r="HN64504" s="3"/>
      <c r="HO64504" s="3"/>
      <c r="HP64504" s="3"/>
      <c r="HQ64504" s="3"/>
      <c r="HR64504" s="3"/>
      <c r="HS64504" s="3"/>
      <c r="HT64504" s="3"/>
      <c r="HU64504" s="3"/>
      <c r="HV64504" s="3"/>
      <c r="HW64504" s="3"/>
      <c r="HX64504" s="3"/>
      <c r="HY64504" s="3"/>
      <c r="HZ64504" s="3"/>
      <c r="IA64504" s="3"/>
      <c r="IB64504" s="3"/>
      <c r="IC64504" s="3"/>
      <c r="ID64504" s="3"/>
      <c r="IE64504" s="3"/>
      <c r="IF64504" s="3"/>
      <c r="IG64504" s="3"/>
      <c r="IH64504" s="3"/>
      <c r="II64504" s="3"/>
      <c r="IJ64504" s="3"/>
      <c r="IK64504" s="3"/>
      <c r="IL64504" s="3"/>
      <c r="IM64504" s="3"/>
      <c r="IN64504" s="3"/>
      <c r="IO64504" s="3"/>
      <c r="IP64504" s="3"/>
      <c r="IQ64504" s="3"/>
      <c r="IR64504" s="3"/>
      <c r="IS64504" s="3"/>
      <c r="IT64504" s="3"/>
      <c r="IU64504" s="3"/>
      <c r="IV64504" s="3"/>
    </row>
    <row r="64505" spans="2:256">
      <c r="B64505" s="3"/>
      <c r="C64505" s="3"/>
      <c r="D64505" s="3"/>
      <c r="E64505" s="3"/>
      <c r="F64505" s="3"/>
      <c r="G64505" s="3"/>
      <c r="H64505" s="3"/>
      <c r="I64505" s="3"/>
      <c r="J64505" s="3"/>
      <c r="K64505" s="3"/>
      <c r="L64505" s="3"/>
      <c r="M64505" s="3"/>
      <c r="N64505" s="3"/>
      <c r="O64505" s="3"/>
      <c r="P64505" s="3"/>
      <c r="Q64505" s="3"/>
      <c r="R64505" s="3"/>
      <c r="S64505" s="3"/>
      <c r="T64505" s="3"/>
      <c r="U64505" s="3"/>
      <c r="V64505" s="3"/>
      <c r="W64505" s="3"/>
      <c r="X64505" s="3"/>
      <c r="Y64505" s="3"/>
      <c r="Z64505" s="3"/>
      <c r="AA64505" s="3"/>
      <c r="AB64505" s="3"/>
      <c r="AC64505" s="3"/>
      <c r="AD64505" s="3"/>
      <c r="AE64505" s="3"/>
      <c r="AF64505" s="3"/>
      <c r="AG64505" s="3"/>
      <c r="AH64505" s="3"/>
      <c r="AI64505" s="3"/>
      <c r="AJ64505" s="3"/>
      <c r="AK64505" s="3"/>
      <c r="AL64505" s="3"/>
      <c r="AM64505" s="3"/>
      <c r="AN64505" s="3"/>
      <c r="AO64505" s="3"/>
      <c r="AP64505" s="3"/>
      <c r="AQ64505" s="3"/>
      <c r="AR64505" s="3"/>
      <c r="AS64505" s="3"/>
      <c r="AT64505" s="3"/>
      <c r="AU64505" s="3"/>
      <c r="AV64505" s="3"/>
      <c r="AW64505" s="3"/>
      <c r="AX64505" s="3"/>
      <c r="AY64505" s="3"/>
      <c r="AZ64505" s="3"/>
      <c r="BA64505" s="3"/>
      <c r="BB64505" s="3"/>
      <c r="BC64505" s="3"/>
      <c r="BD64505" s="3"/>
      <c r="BE64505" s="3"/>
      <c r="BF64505" s="3"/>
      <c r="BG64505" s="3"/>
      <c r="BH64505" s="3"/>
      <c r="BI64505" s="3"/>
      <c r="BJ64505" s="3"/>
      <c r="BK64505" s="3"/>
      <c r="BL64505" s="3"/>
      <c r="BM64505" s="3"/>
      <c r="BN64505" s="3"/>
      <c r="BO64505" s="3"/>
      <c r="BP64505" s="3"/>
      <c r="BQ64505" s="3"/>
      <c r="BR64505" s="3"/>
      <c r="BS64505" s="3"/>
      <c r="BT64505" s="3"/>
      <c r="BU64505" s="3"/>
      <c r="BV64505" s="3"/>
      <c r="BW64505" s="3"/>
      <c r="BX64505" s="3"/>
      <c r="BY64505" s="3"/>
      <c r="BZ64505" s="3"/>
      <c r="CA64505" s="3"/>
      <c r="CB64505" s="3"/>
      <c r="CC64505" s="3"/>
      <c r="CD64505" s="3"/>
      <c r="CE64505" s="3"/>
      <c r="CF64505" s="3"/>
      <c r="CG64505" s="3"/>
      <c r="CH64505" s="3"/>
      <c r="CI64505" s="3"/>
      <c r="CJ64505" s="3"/>
      <c r="CK64505" s="3"/>
      <c r="CL64505" s="3"/>
      <c r="CM64505" s="3"/>
      <c r="CN64505" s="3"/>
      <c r="CO64505" s="3"/>
      <c r="CP64505" s="3"/>
      <c r="CQ64505" s="3"/>
      <c r="CR64505" s="3"/>
      <c r="CS64505" s="3"/>
      <c r="CT64505" s="3"/>
      <c r="CU64505" s="3"/>
      <c r="CV64505" s="3"/>
      <c r="CW64505" s="3"/>
      <c r="CX64505" s="3"/>
      <c r="CY64505" s="3"/>
      <c r="CZ64505" s="3"/>
      <c r="DA64505" s="3"/>
      <c r="DB64505" s="3"/>
      <c r="DC64505" s="3"/>
      <c r="DD64505" s="3"/>
      <c r="DE64505" s="3"/>
      <c r="DF64505" s="3"/>
      <c r="DG64505" s="3"/>
      <c r="DH64505" s="3"/>
      <c r="DI64505" s="3"/>
      <c r="DJ64505" s="3"/>
      <c r="DK64505" s="3"/>
      <c r="DL64505" s="3"/>
      <c r="DM64505" s="3"/>
      <c r="DN64505" s="3"/>
      <c r="DO64505" s="3"/>
      <c r="DP64505" s="3"/>
      <c r="DQ64505" s="3"/>
      <c r="DR64505" s="3"/>
      <c r="DS64505" s="3"/>
      <c r="DT64505" s="3"/>
      <c r="DU64505" s="3"/>
      <c r="DV64505" s="3"/>
      <c r="DW64505" s="3"/>
      <c r="DX64505" s="3"/>
      <c r="DY64505" s="3"/>
      <c r="DZ64505" s="3"/>
      <c r="EA64505" s="3"/>
      <c r="EB64505" s="3"/>
      <c r="EC64505" s="3"/>
      <c r="ED64505" s="3"/>
      <c r="EE64505" s="3"/>
      <c r="EF64505" s="3"/>
      <c r="EG64505" s="3"/>
      <c r="EH64505" s="3"/>
      <c r="EI64505" s="3"/>
      <c r="EJ64505" s="3"/>
      <c r="EK64505" s="3"/>
      <c r="EL64505" s="3"/>
      <c r="EM64505" s="3"/>
      <c r="EN64505" s="3"/>
      <c r="EO64505" s="3"/>
      <c r="EP64505" s="3"/>
      <c r="EQ64505" s="3"/>
      <c r="ER64505" s="3"/>
      <c r="ES64505" s="3"/>
      <c r="ET64505" s="3"/>
      <c r="EU64505" s="3"/>
      <c r="EV64505" s="3"/>
      <c r="EW64505" s="3"/>
      <c r="EX64505" s="3"/>
      <c r="EY64505" s="3"/>
      <c r="EZ64505" s="3"/>
      <c r="FA64505" s="3"/>
      <c r="FB64505" s="3"/>
      <c r="FC64505" s="3"/>
      <c r="FD64505" s="3"/>
      <c r="FE64505" s="3"/>
      <c r="FF64505" s="3"/>
      <c r="FG64505" s="3"/>
      <c r="FH64505" s="3"/>
      <c r="FI64505" s="3"/>
      <c r="FJ64505" s="3"/>
      <c r="FK64505" s="3"/>
      <c r="FL64505" s="3"/>
      <c r="FM64505" s="3"/>
      <c r="FN64505" s="3"/>
      <c r="FO64505" s="3"/>
      <c r="FP64505" s="3"/>
      <c r="FQ64505" s="3"/>
      <c r="FR64505" s="3"/>
      <c r="FS64505" s="3"/>
      <c r="FT64505" s="3"/>
      <c r="FU64505" s="3"/>
      <c r="FV64505" s="3"/>
      <c r="FW64505" s="3"/>
      <c r="FX64505" s="3"/>
      <c r="FY64505" s="3"/>
      <c r="FZ64505" s="3"/>
      <c r="GA64505" s="3"/>
      <c r="GB64505" s="3"/>
      <c r="GC64505" s="3"/>
      <c r="GD64505" s="3"/>
      <c r="GE64505" s="3"/>
      <c r="GF64505" s="3"/>
      <c r="GG64505" s="3"/>
      <c r="GH64505" s="3"/>
      <c r="GI64505" s="3"/>
      <c r="GJ64505" s="3"/>
      <c r="GK64505" s="3"/>
      <c r="GL64505" s="3"/>
      <c r="GM64505" s="3"/>
      <c r="GN64505" s="3"/>
      <c r="GO64505" s="3"/>
      <c r="GP64505" s="3"/>
      <c r="GQ64505" s="3"/>
      <c r="GR64505" s="3"/>
      <c r="GS64505" s="3"/>
      <c r="GT64505" s="3"/>
      <c r="GU64505" s="3"/>
      <c r="GV64505" s="3"/>
      <c r="GW64505" s="3"/>
      <c r="GX64505" s="3"/>
      <c r="GY64505" s="3"/>
      <c r="GZ64505" s="3"/>
      <c r="HA64505" s="3"/>
      <c r="HB64505" s="3"/>
      <c r="HC64505" s="3"/>
      <c r="HD64505" s="3"/>
      <c r="HE64505" s="3"/>
      <c r="HF64505" s="3"/>
      <c r="HG64505" s="3"/>
      <c r="HH64505" s="3"/>
      <c r="HI64505" s="3"/>
      <c r="HJ64505" s="3"/>
      <c r="HK64505" s="3"/>
      <c r="HL64505" s="3"/>
      <c r="HM64505" s="3"/>
      <c r="HN64505" s="3"/>
      <c r="HO64505" s="3"/>
      <c r="HP64505" s="3"/>
      <c r="HQ64505" s="3"/>
      <c r="HR64505" s="3"/>
      <c r="HS64505" s="3"/>
      <c r="HT64505" s="3"/>
      <c r="HU64505" s="3"/>
      <c r="HV64505" s="3"/>
      <c r="HW64505" s="3"/>
      <c r="HX64505" s="3"/>
      <c r="HY64505" s="3"/>
      <c r="HZ64505" s="3"/>
      <c r="IA64505" s="3"/>
      <c r="IB64505" s="3"/>
      <c r="IC64505" s="3"/>
      <c r="ID64505" s="3"/>
      <c r="IE64505" s="3"/>
      <c r="IF64505" s="3"/>
      <c r="IG64505" s="3"/>
      <c r="IH64505" s="3"/>
      <c r="II64505" s="3"/>
      <c r="IJ64505" s="3"/>
      <c r="IK64505" s="3"/>
      <c r="IL64505" s="3"/>
      <c r="IM64505" s="3"/>
      <c r="IN64505" s="3"/>
      <c r="IO64505" s="3"/>
      <c r="IP64505" s="3"/>
      <c r="IQ64505" s="3"/>
      <c r="IR64505" s="3"/>
      <c r="IS64505" s="3"/>
      <c r="IT64505" s="3"/>
      <c r="IU64505" s="3"/>
      <c r="IV64505" s="3"/>
    </row>
    <row r="64506" spans="2:256">
      <c r="B64506" s="3"/>
      <c r="C64506" s="3"/>
      <c r="D64506" s="3"/>
      <c r="E64506" s="3"/>
      <c r="F64506" s="3"/>
      <c r="G64506" s="3"/>
      <c r="H64506" s="3"/>
      <c r="I64506" s="3"/>
      <c r="J64506" s="3"/>
      <c r="K64506" s="3"/>
      <c r="L64506" s="3"/>
      <c r="M64506" s="3"/>
      <c r="N64506" s="3"/>
      <c r="O64506" s="3"/>
      <c r="P64506" s="3"/>
      <c r="Q64506" s="3"/>
      <c r="R64506" s="3"/>
      <c r="S64506" s="3"/>
      <c r="T64506" s="3"/>
      <c r="U64506" s="3"/>
      <c r="V64506" s="3"/>
      <c r="W64506" s="3"/>
      <c r="X64506" s="3"/>
      <c r="Y64506" s="3"/>
      <c r="Z64506" s="3"/>
      <c r="AA64506" s="3"/>
      <c r="AB64506" s="3"/>
      <c r="AC64506" s="3"/>
      <c r="AD64506" s="3"/>
      <c r="AE64506" s="3"/>
      <c r="AF64506" s="3"/>
      <c r="AG64506" s="3"/>
      <c r="AH64506" s="3"/>
      <c r="AI64506" s="3"/>
      <c r="AJ64506" s="3"/>
      <c r="AK64506" s="3"/>
      <c r="AL64506" s="3"/>
      <c r="AM64506" s="3"/>
      <c r="AN64506" s="3"/>
      <c r="AO64506" s="3"/>
      <c r="AP64506" s="3"/>
      <c r="AQ64506" s="3"/>
      <c r="AR64506" s="3"/>
      <c r="AS64506" s="3"/>
      <c r="AT64506" s="3"/>
      <c r="AU64506" s="3"/>
      <c r="AV64506" s="3"/>
      <c r="AW64506" s="3"/>
      <c r="AX64506" s="3"/>
      <c r="AY64506" s="3"/>
      <c r="AZ64506" s="3"/>
      <c r="BA64506" s="3"/>
      <c r="BB64506" s="3"/>
      <c r="BC64506" s="3"/>
      <c r="BD64506" s="3"/>
      <c r="BE64506" s="3"/>
      <c r="BF64506" s="3"/>
      <c r="BG64506" s="3"/>
      <c r="BH64506" s="3"/>
      <c r="BI64506" s="3"/>
      <c r="BJ64506" s="3"/>
      <c r="BK64506" s="3"/>
      <c r="BL64506" s="3"/>
      <c r="BM64506" s="3"/>
      <c r="BN64506" s="3"/>
      <c r="BO64506" s="3"/>
      <c r="BP64506" s="3"/>
      <c r="BQ64506" s="3"/>
      <c r="BR64506" s="3"/>
      <c r="BS64506" s="3"/>
      <c r="BT64506" s="3"/>
      <c r="BU64506" s="3"/>
      <c r="BV64506" s="3"/>
      <c r="BW64506" s="3"/>
      <c r="BX64506" s="3"/>
      <c r="BY64506" s="3"/>
      <c r="BZ64506" s="3"/>
      <c r="CA64506" s="3"/>
      <c r="CB64506" s="3"/>
      <c r="CC64506" s="3"/>
      <c r="CD64506" s="3"/>
      <c r="CE64506" s="3"/>
      <c r="CF64506" s="3"/>
      <c r="CG64506" s="3"/>
      <c r="CH64506" s="3"/>
      <c r="CI64506" s="3"/>
      <c r="CJ64506" s="3"/>
      <c r="CK64506" s="3"/>
      <c r="CL64506" s="3"/>
      <c r="CM64506" s="3"/>
      <c r="CN64506" s="3"/>
      <c r="CO64506" s="3"/>
      <c r="CP64506" s="3"/>
      <c r="CQ64506" s="3"/>
      <c r="CR64506" s="3"/>
      <c r="CS64506" s="3"/>
      <c r="CT64506" s="3"/>
      <c r="CU64506" s="3"/>
      <c r="CV64506" s="3"/>
      <c r="CW64506" s="3"/>
      <c r="CX64506" s="3"/>
      <c r="CY64506" s="3"/>
      <c r="CZ64506" s="3"/>
      <c r="DA64506" s="3"/>
      <c r="DB64506" s="3"/>
      <c r="DC64506" s="3"/>
      <c r="DD64506" s="3"/>
      <c r="DE64506" s="3"/>
      <c r="DF64506" s="3"/>
      <c r="DG64506" s="3"/>
      <c r="DH64506" s="3"/>
      <c r="DI64506" s="3"/>
      <c r="DJ64506" s="3"/>
      <c r="DK64506" s="3"/>
      <c r="DL64506" s="3"/>
      <c r="DM64506" s="3"/>
      <c r="DN64506" s="3"/>
      <c r="DO64506" s="3"/>
      <c r="DP64506" s="3"/>
      <c r="DQ64506" s="3"/>
      <c r="DR64506" s="3"/>
      <c r="DS64506" s="3"/>
      <c r="DT64506" s="3"/>
      <c r="DU64506" s="3"/>
      <c r="DV64506" s="3"/>
      <c r="DW64506" s="3"/>
      <c r="DX64506" s="3"/>
      <c r="DY64506" s="3"/>
      <c r="DZ64506" s="3"/>
      <c r="EA64506" s="3"/>
      <c r="EB64506" s="3"/>
      <c r="EC64506" s="3"/>
      <c r="ED64506" s="3"/>
      <c r="EE64506" s="3"/>
      <c r="EF64506" s="3"/>
      <c r="EG64506" s="3"/>
      <c r="EH64506" s="3"/>
      <c r="EI64506" s="3"/>
      <c r="EJ64506" s="3"/>
      <c r="EK64506" s="3"/>
      <c r="EL64506" s="3"/>
      <c r="EM64506" s="3"/>
      <c r="EN64506" s="3"/>
      <c r="EO64506" s="3"/>
      <c r="EP64506" s="3"/>
      <c r="EQ64506" s="3"/>
      <c r="ER64506" s="3"/>
      <c r="ES64506" s="3"/>
      <c r="ET64506" s="3"/>
      <c r="EU64506" s="3"/>
      <c r="EV64506" s="3"/>
      <c r="EW64506" s="3"/>
      <c r="EX64506" s="3"/>
      <c r="EY64506" s="3"/>
      <c r="EZ64506" s="3"/>
      <c r="FA64506" s="3"/>
      <c r="FB64506" s="3"/>
      <c r="FC64506" s="3"/>
      <c r="FD64506" s="3"/>
      <c r="FE64506" s="3"/>
      <c r="FF64506" s="3"/>
      <c r="FG64506" s="3"/>
      <c r="FH64506" s="3"/>
      <c r="FI64506" s="3"/>
      <c r="FJ64506" s="3"/>
      <c r="FK64506" s="3"/>
      <c r="FL64506" s="3"/>
      <c r="FM64506" s="3"/>
      <c r="FN64506" s="3"/>
      <c r="FO64506" s="3"/>
      <c r="FP64506" s="3"/>
      <c r="FQ64506" s="3"/>
      <c r="FR64506" s="3"/>
      <c r="FS64506" s="3"/>
      <c r="FT64506" s="3"/>
      <c r="FU64506" s="3"/>
      <c r="FV64506" s="3"/>
      <c r="FW64506" s="3"/>
      <c r="FX64506" s="3"/>
      <c r="FY64506" s="3"/>
      <c r="FZ64506" s="3"/>
      <c r="GA64506" s="3"/>
      <c r="GB64506" s="3"/>
      <c r="GC64506" s="3"/>
      <c r="GD64506" s="3"/>
      <c r="GE64506" s="3"/>
      <c r="GF64506" s="3"/>
      <c r="GG64506" s="3"/>
      <c r="GH64506" s="3"/>
      <c r="GI64506" s="3"/>
      <c r="GJ64506" s="3"/>
      <c r="GK64506" s="3"/>
      <c r="GL64506" s="3"/>
      <c r="GM64506" s="3"/>
      <c r="GN64506" s="3"/>
      <c r="GO64506" s="3"/>
      <c r="GP64506" s="3"/>
      <c r="GQ64506" s="3"/>
      <c r="GR64506" s="3"/>
      <c r="GS64506" s="3"/>
      <c r="GT64506" s="3"/>
      <c r="GU64506" s="3"/>
      <c r="GV64506" s="3"/>
      <c r="GW64506" s="3"/>
      <c r="GX64506" s="3"/>
      <c r="GY64506" s="3"/>
      <c r="GZ64506" s="3"/>
      <c r="HA64506" s="3"/>
      <c r="HB64506" s="3"/>
      <c r="HC64506" s="3"/>
      <c r="HD64506" s="3"/>
      <c r="HE64506" s="3"/>
      <c r="HF64506" s="3"/>
      <c r="HG64506" s="3"/>
      <c r="HH64506" s="3"/>
      <c r="HI64506" s="3"/>
      <c r="HJ64506" s="3"/>
      <c r="HK64506" s="3"/>
      <c r="HL64506" s="3"/>
      <c r="HM64506" s="3"/>
      <c r="HN64506" s="3"/>
      <c r="HO64506" s="3"/>
      <c r="HP64506" s="3"/>
      <c r="HQ64506" s="3"/>
      <c r="HR64506" s="3"/>
      <c r="HS64506" s="3"/>
      <c r="HT64506" s="3"/>
      <c r="HU64506" s="3"/>
      <c r="HV64506" s="3"/>
      <c r="HW64506" s="3"/>
      <c r="HX64506" s="3"/>
      <c r="HY64506" s="3"/>
      <c r="HZ64506" s="3"/>
      <c r="IA64506" s="3"/>
      <c r="IB64506" s="3"/>
      <c r="IC64506" s="3"/>
      <c r="ID64506" s="3"/>
      <c r="IE64506" s="3"/>
      <c r="IF64506" s="3"/>
      <c r="IG64506" s="3"/>
      <c r="IH64506" s="3"/>
      <c r="II64506" s="3"/>
      <c r="IJ64506" s="3"/>
      <c r="IK64506" s="3"/>
      <c r="IL64506" s="3"/>
      <c r="IM64506" s="3"/>
      <c r="IN64506" s="3"/>
      <c r="IO64506" s="3"/>
      <c r="IP64506" s="3"/>
      <c r="IQ64506" s="3"/>
      <c r="IR64506" s="3"/>
      <c r="IS64506" s="3"/>
      <c r="IT64506" s="3"/>
      <c r="IU64506" s="3"/>
      <c r="IV64506" s="3"/>
    </row>
    <row r="64507" spans="2:256">
      <c r="B64507" s="3"/>
      <c r="C64507" s="3"/>
      <c r="D64507" s="3"/>
      <c r="E64507" s="3"/>
      <c r="F64507" s="3"/>
      <c r="G64507" s="3"/>
      <c r="H64507" s="3"/>
      <c r="I64507" s="3"/>
      <c r="J64507" s="3"/>
      <c r="K64507" s="3"/>
      <c r="L64507" s="3"/>
      <c r="M64507" s="3"/>
      <c r="N64507" s="3"/>
      <c r="O64507" s="3"/>
      <c r="P64507" s="3"/>
      <c r="Q64507" s="3"/>
      <c r="R64507" s="3"/>
      <c r="S64507" s="3"/>
      <c r="T64507" s="3"/>
      <c r="U64507" s="3"/>
      <c r="V64507" s="3"/>
      <c r="W64507" s="3"/>
      <c r="X64507" s="3"/>
      <c r="Y64507" s="3"/>
      <c r="Z64507" s="3"/>
      <c r="AA64507" s="3"/>
      <c r="AB64507" s="3"/>
      <c r="AC64507" s="3"/>
      <c r="AD64507" s="3"/>
      <c r="AE64507" s="3"/>
      <c r="AF64507" s="3"/>
      <c r="AG64507" s="3"/>
      <c r="AH64507" s="3"/>
      <c r="AI64507" s="3"/>
      <c r="AJ64507" s="3"/>
      <c r="AK64507" s="3"/>
      <c r="AL64507" s="3"/>
      <c r="AM64507" s="3"/>
      <c r="AN64507" s="3"/>
      <c r="AO64507" s="3"/>
      <c r="AP64507" s="3"/>
      <c r="AQ64507" s="3"/>
      <c r="AR64507" s="3"/>
      <c r="AS64507" s="3"/>
      <c r="AT64507" s="3"/>
      <c r="AU64507" s="3"/>
      <c r="AV64507" s="3"/>
      <c r="AW64507" s="3"/>
      <c r="AX64507" s="3"/>
      <c r="AY64507" s="3"/>
      <c r="AZ64507" s="3"/>
      <c r="BA64507" s="3"/>
      <c r="BB64507" s="3"/>
      <c r="BC64507" s="3"/>
      <c r="BD64507" s="3"/>
      <c r="BE64507" s="3"/>
      <c r="BF64507" s="3"/>
      <c r="BG64507" s="3"/>
      <c r="BH64507" s="3"/>
      <c r="BI64507" s="3"/>
      <c r="BJ64507" s="3"/>
      <c r="BK64507" s="3"/>
      <c r="BL64507" s="3"/>
      <c r="BM64507" s="3"/>
      <c r="BN64507" s="3"/>
      <c r="BO64507" s="3"/>
      <c r="BP64507" s="3"/>
      <c r="BQ64507" s="3"/>
      <c r="BR64507" s="3"/>
      <c r="BS64507" s="3"/>
      <c r="BT64507" s="3"/>
      <c r="BU64507" s="3"/>
      <c r="BV64507" s="3"/>
      <c r="BW64507" s="3"/>
      <c r="BX64507" s="3"/>
      <c r="BY64507" s="3"/>
      <c r="BZ64507" s="3"/>
      <c r="CA64507" s="3"/>
      <c r="CB64507" s="3"/>
      <c r="CC64507" s="3"/>
      <c r="CD64507" s="3"/>
      <c r="CE64507" s="3"/>
      <c r="CF64507" s="3"/>
      <c r="CG64507" s="3"/>
      <c r="CH64507" s="3"/>
      <c r="CI64507" s="3"/>
      <c r="CJ64507" s="3"/>
      <c r="CK64507" s="3"/>
      <c r="CL64507" s="3"/>
      <c r="CM64507" s="3"/>
      <c r="CN64507" s="3"/>
      <c r="CO64507" s="3"/>
      <c r="CP64507" s="3"/>
      <c r="CQ64507" s="3"/>
      <c r="CR64507" s="3"/>
      <c r="CS64507" s="3"/>
      <c r="CT64507" s="3"/>
      <c r="CU64507" s="3"/>
      <c r="CV64507" s="3"/>
      <c r="CW64507" s="3"/>
      <c r="CX64507" s="3"/>
      <c r="CY64507" s="3"/>
      <c r="CZ64507" s="3"/>
      <c r="DA64507" s="3"/>
      <c r="DB64507" s="3"/>
      <c r="DC64507" s="3"/>
      <c r="DD64507" s="3"/>
      <c r="DE64507" s="3"/>
      <c r="DF64507" s="3"/>
      <c r="DG64507" s="3"/>
      <c r="DH64507" s="3"/>
      <c r="DI64507" s="3"/>
      <c r="DJ64507" s="3"/>
      <c r="DK64507" s="3"/>
      <c r="DL64507" s="3"/>
      <c r="DM64507" s="3"/>
      <c r="DN64507" s="3"/>
      <c r="DO64507" s="3"/>
      <c r="DP64507" s="3"/>
      <c r="DQ64507" s="3"/>
      <c r="DR64507" s="3"/>
      <c r="DS64507" s="3"/>
      <c r="DT64507" s="3"/>
      <c r="DU64507" s="3"/>
      <c r="DV64507" s="3"/>
      <c r="DW64507" s="3"/>
      <c r="DX64507" s="3"/>
      <c r="DY64507" s="3"/>
      <c r="DZ64507" s="3"/>
      <c r="EA64507" s="3"/>
      <c r="EB64507" s="3"/>
      <c r="EC64507" s="3"/>
      <c r="ED64507" s="3"/>
      <c r="EE64507" s="3"/>
      <c r="EF64507" s="3"/>
      <c r="EG64507" s="3"/>
      <c r="EH64507" s="3"/>
      <c r="EI64507" s="3"/>
      <c r="EJ64507" s="3"/>
      <c r="EK64507" s="3"/>
      <c r="EL64507" s="3"/>
      <c r="EM64507" s="3"/>
      <c r="EN64507" s="3"/>
      <c r="EO64507" s="3"/>
      <c r="EP64507" s="3"/>
      <c r="EQ64507" s="3"/>
      <c r="ER64507" s="3"/>
      <c r="ES64507" s="3"/>
      <c r="ET64507" s="3"/>
      <c r="EU64507" s="3"/>
      <c r="EV64507" s="3"/>
      <c r="EW64507" s="3"/>
      <c r="EX64507" s="3"/>
      <c r="EY64507" s="3"/>
      <c r="EZ64507" s="3"/>
      <c r="FA64507" s="3"/>
      <c r="FB64507" s="3"/>
      <c r="FC64507" s="3"/>
      <c r="FD64507" s="3"/>
      <c r="FE64507" s="3"/>
      <c r="FF64507" s="3"/>
      <c r="FG64507" s="3"/>
      <c r="FH64507" s="3"/>
      <c r="FI64507" s="3"/>
      <c r="FJ64507" s="3"/>
      <c r="FK64507" s="3"/>
      <c r="FL64507" s="3"/>
      <c r="FM64507" s="3"/>
      <c r="FN64507" s="3"/>
      <c r="FO64507" s="3"/>
      <c r="FP64507" s="3"/>
      <c r="FQ64507" s="3"/>
      <c r="FR64507" s="3"/>
      <c r="FS64507" s="3"/>
      <c r="FT64507" s="3"/>
      <c r="FU64507" s="3"/>
      <c r="FV64507" s="3"/>
      <c r="FW64507" s="3"/>
      <c r="FX64507" s="3"/>
      <c r="FY64507" s="3"/>
      <c r="FZ64507" s="3"/>
      <c r="GA64507" s="3"/>
      <c r="GB64507" s="3"/>
      <c r="GC64507" s="3"/>
      <c r="GD64507" s="3"/>
      <c r="GE64507" s="3"/>
      <c r="GF64507" s="3"/>
      <c r="GG64507" s="3"/>
      <c r="GH64507" s="3"/>
      <c r="GI64507" s="3"/>
      <c r="GJ64507" s="3"/>
      <c r="GK64507" s="3"/>
      <c r="GL64507" s="3"/>
      <c r="GM64507" s="3"/>
      <c r="GN64507" s="3"/>
      <c r="GO64507" s="3"/>
      <c r="GP64507" s="3"/>
      <c r="GQ64507" s="3"/>
      <c r="GR64507" s="3"/>
      <c r="GS64507" s="3"/>
      <c r="GT64507" s="3"/>
      <c r="GU64507" s="3"/>
      <c r="GV64507" s="3"/>
      <c r="GW64507" s="3"/>
      <c r="GX64507" s="3"/>
      <c r="GY64507" s="3"/>
      <c r="GZ64507" s="3"/>
      <c r="HA64507" s="3"/>
      <c r="HB64507" s="3"/>
      <c r="HC64507" s="3"/>
      <c r="HD64507" s="3"/>
      <c r="HE64507" s="3"/>
      <c r="HF64507" s="3"/>
      <c r="HG64507" s="3"/>
      <c r="HH64507" s="3"/>
      <c r="HI64507" s="3"/>
      <c r="HJ64507" s="3"/>
      <c r="HK64507" s="3"/>
      <c r="HL64507" s="3"/>
      <c r="HM64507" s="3"/>
      <c r="HN64507" s="3"/>
      <c r="HO64507" s="3"/>
      <c r="HP64507" s="3"/>
      <c r="HQ64507" s="3"/>
      <c r="HR64507" s="3"/>
      <c r="HS64507" s="3"/>
      <c r="HT64507" s="3"/>
      <c r="HU64507" s="3"/>
      <c r="HV64507" s="3"/>
      <c r="HW64507" s="3"/>
      <c r="HX64507" s="3"/>
      <c r="HY64507" s="3"/>
      <c r="HZ64507" s="3"/>
      <c r="IA64507" s="3"/>
      <c r="IB64507" s="3"/>
      <c r="IC64507" s="3"/>
      <c r="ID64507" s="3"/>
      <c r="IE64507" s="3"/>
      <c r="IF64507" s="3"/>
      <c r="IG64507" s="3"/>
      <c r="IH64507" s="3"/>
      <c r="II64507" s="3"/>
      <c r="IJ64507" s="3"/>
      <c r="IK64507" s="3"/>
      <c r="IL64507" s="3"/>
      <c r="IM64507" s="3"/>
      <c r="IN64507" s="3"/>
      <c r="IO64507" s="3"/>
      <c r="IP64507" s="3"/>
      <c r="IQ64507" s="3"/>
      <c r="IR64507" s="3"/>
      <c r="IS64507" s="3"/>
      <c r="IT64507" s="3"/>
      <c r="IU64507" s="3"/>
      <c r="IV64507" s="3"/>
    </row>
    <row r="64508" spans="2:256">
      <c r="B64508" s="3"/>
      <c r="C64508" s="3"/>
      <c r="D64508" s="3"/>
      <c r="E64508" s="3"/>
      <c r="F64508" s="3"/>
      <c r="G64508" s="3"/>
      <c r="H64508" s="3"/>
      <c r="I64508" s="3"/>
      <c r="J64508" s="3"/>
      <c r="K64508" s="3"/>
      <c r="L64508" s="3"/>
      <c r="M64508" s="3"/>
      <c r="N64508" s="3"/>
      <c r="O64508" s="3"/>
      <c r="P64508" s="3"/>
      <c r="Q64508" s="3"/>
      <c r="R64508" s="3"/>
      <c r="S64508" s="3"/>
      <c r="T64508" s="3"/>
      <c r="U64508" s="3"/>
      <c r="V64508" s="3"/>
      <c r="W64508" s="3"/>
      <c r="X64508" s="3"/>
      <c r="Y64508" s="3"/>
      <c r="Z64508" s="3"/>
      <c r="AA64508" s="3"/>
      <c r="AB64508" s="3"/>
      <c r="AC64508" s="3"/>
      <c r="AD64508" s="3"/>
      <c r="AE64508" s="3"/>
      <c r="AF64508" s="3"/>
      <c r="AG64508" s="3"/>
      <c r="AH64508" s="3"/>
      <c r="AI64508" s="3"/>
      <c r="AJ64508" s="3"/>
      <c r="AK64508" s="3"/>
      <c r="AL64508" s="3"/>
      <c r="AM64508" s="3"/>
      <c r="AN64508" s="3"/>
      <c r="AO64508" s="3"/>
      <c r="AP64508" s="3"/>
      <c r="AQ64508" s="3"/>
      <c r="AR64508" s="3"/>
      <c r="AS64508" s="3"/>
      <c r="AT64508" s="3"/>
      <c r="AU64508" s="3"/>
      <c r="AV64508" s="3"/>
      <c r="AW64508" s="3"/>
      <c r="AX64508" s="3"/>
      <c r="AY64508" s="3"/>
      <c r="AZ64508" s="3"/>
      <c r="BA64508" s="3"/>
      <c r="BB64508" s="3"/>
      <c r="BC64508" s="3"/>
      <c r="BD64508" s="3"/>
      <c r="BE64508" s="3"/>
      <c r="BF64508" s="3"/>
      <c r="BG64508" s="3"/>
      <c r="BH64508" s="3"/>
      <c r="BI64508" s="3"/>
      <c r="BJ64508" s="3"/>
      <c r="BK64508" s="3"/>
      <c r="BL64508" s="3"/>
      <c r="BM64508" s="3"/>
      <c r="BN64508" s="3"/>
      <c r="BO64508" s="3"/>
      <c r="BP64508" s="3"/>
      <c r="BQ64508" s="3"/>
      <c r="BR64508" s="3"/>
      <c r="BS64508" s="3"/>
      <c r="BT64508" s="3"/>
      <c r="BU64508" s="3"/>
      <c r="BV64508" s="3"/>
      <c r="BW64508" s="3"/>
      <c r="BX64508" s="3"/>
      <c r="BY64508" s="3"/>
      <c r="BZ64508" s="3"/>
      <c r="CA64508" s="3"/>
      <c r="CB64508" s="3"/>
      <c r="CC64508" s="3"/>
      <c r="CD64508" s="3"/>
      <c r="CE64508" s="3"/>
      <c r="CF64508" s="3"/>
      <c r="CG64508" s="3"/>
      <c r="CH64508" s="3"/>
      <c r="CI64508" s="3"/>
      <c r="CJ64508" s="3"/>
      <c r="CK64508" s="3"/>
      <c r="CL64508" s="3"/>
      <c r="CM64508" s="3"/>
      <c r="CN64508" s="3"/>
      <c r="CO64508" s="3"/>
      <c r="CP64508" s="3"/>
      <c r="CQ64508" s="3"/>
      <c r="CR64508" s="3"/>
      <c r="CS64508" s="3"/>
      <c r="CT64508" s="3"/>
      <c r="CU64508" s="3"/>
      <c r="CV64508" s="3"/>
      <c r="CW64508" s="3"/>
      <c r="CX64508" s="3"/>
      <c r="CY64508" s="3"/>
      <c r="CZ64508" s="3"/>
      <c r="DA64508" s="3"/>
      <c r="DB64508" s="3"/>
      <c r="DC64508" s="3"/>
      <c r="DD64508" s="3"/>
      <c r="DE64508" s="3"/>
      <c r="DF64508" s="3"/>
      <c r="DG64508" s="3"/>
      <c r="DH64508" s="3"/>
      <c r="DI64508" s="3"/>
      <c r="DJ64508" s="3"/>
      <c r="DK64508" s="3"/>
      <c r="DL64508" s="3"/>
      <c r="DM64508" s="3"/>
      <c r="DN64508" s="3"/>
      <c r="DO64508" s="3"/>
      <c r="DP64508" s="3"/>
      <c r="DQ64508" s="3"/>
      <c r="DR64508" s="3"/>
      <c r="DS64508" s="3"/>
      <c r="DT64508" s="3"/>
      <c r="DU64508" s="3"/>
      <c r="DV64508" s="3"/>
      <c r="DW64508" s="3"/>
      <c r="DX64508" s="3"/>
      <c r="DY64508" s="3"/>
      <c r="DZ64508" s="3"/>
      <c r="EA64508" s="3"/>
      <c r="EB64508" s="3"/>
      <c r="EC64508" s="3"/>
      <c r="ED64508" s="3"/>
      <c r="EE64508" s="3"/>
      <c r="EF64508" s="3"/>
      <c r="EG64508" s="3"/>
      <c r="EH64508" s="3"/>
      <c r="EI64508" s="3"/>
      <c r="EJ64508" s="3"/>
      <c r="EK64508" s="3"/>
      <c r="EL64508" s="3"/>
      <c r="EM64508" s="3"/>
      <c r="EN64508" s="3"/>
      <c r="EO64508" s="3"/>
      <c r="EP64508" s="3"/>
      <c r="EQ64508" s="3"/>
      <c r="ER64508" s="3"/>
      <c r="ES64508" s="3"/>
      <c r="ET64508" s="3"/>
      <c r="EU64508" s="3"/>
      <c r="EV64508" s="3"/>
      <c r="EW64508" s="3"/>
      <c r="EX64508" s="3"/>
      <c r="EY64508" s="3"/>
      <c r="EZ64508" s="3"/>
      <c r="FA64508" s="3"/>
      <c r="FB64508" s="3"/>
      <c r="FC64508" s="3"/>
      <c r="FD64508" s="3"/>
      <c r="FE64508" s="3"/>
      <c r="FF64508" s="3"/>
      <c r="FG64508" s="3"/>
      <c r="FH64508" s="3"/>
      <c r="FI64508" s="3"/>
      <c r="FJ64508" s="3"/>
      <c r="FK64508" s="3"/>
      <c r="FL64508" s="3"/>
      <c r="FM64508" s="3"/>
      <c r="FN64508" s="3"/>
      <c r="FO64508" s="3"/>
      <c r="FP64508" s="3"/>
      <c r="FQ64508" s="3"/>
      <c r="FR64508" s="3"/>
      <c r="FS64508" s="3"/>
      <c r="FT64508" s="3"/>
      <c r="FU64508" s="3"/>
      <c r="FV64508" s="3"/>
      <c r="FW64508" s="3"/>
      <c r="FX64508" s="3"/>
      <c r="FY64508" s="3"/>
      <c r="FZ64508" s="3"/>
      <c r="GA64508" s="3"/>
      <c r="GB64508" s="3"/>
      <c r="GC64508" s="3"/>
      <c r="GD64508" s="3"/>
      <c r="GE64508" s="3"/>
      <c r="GF64508" s="3"/>
      <c r="GG64508" s="3"/>
      <c r="GH64508" s="3"/>
      <c r="GI64508" s="3"/>
      <c r="GJ64508" s="3"/>
      <c r="GK64508" s="3"/>
      <c r="GL64508" s="3"/>
      <c r="GM64508" s="3"/>
      <c r="GN64508" s="3"/>
      <c r="GO64508" s="3"/>
      <c r="GP64508" s="3"/>
      <c r="GQ64508" s="3"/>
      <c r="GR64508" s="3"/>
      <c r="GS64508" s="3"/>
      <c r="GT64508" s="3"/>
      <c r="GU64508" s="3"/>
      <c r="GV64508" s="3"/>
      <c r="GW64508" s="3"/>
      <c r="GX64508" s="3"/>
      <c r="GY64508" s="3"/>
      <c r="GZ64508" s="3"/>
      <c r="HA64508" s="3"/>
      <c r="HB64508" s="3"/>
      <c r="HC64508" s="3"/>
      <c r="HD64508" s="3"/>
      <c r="HE64508" s="3"/>
      <c r="HF64508" s="3"/>
      <c r="HG64508" s="3"/>
      <c r="HH64508" s="3"/>
      <c r="HI64508" s="3"/>
      <c r="HJ64508" s="3"/>
      <c r="HK64508" s="3"/>
      <c r="HL64508" s="3"/>
      <c r="HM64508" s="3"/>
      <c r="HN64508" s="3"/>
      <c r="HO64508" s="3"/>
      <c r="HP64508" s="3"/>
      <c r="HQ64508" s="3"/>
      <c r="HR64508" s="3"/>
      <c r="HS64508" s="3"/>
      <c r="HT64508" s="3"/>
      <c r="HU64508" s="3"/>
      <c r="HV64508" s="3"/>
      <c r="HW64508" s="3"/>
      <c r="HX64508" s="3"/>
      <c r="HY64508" s="3"/>
      <c r="HZ64508" s="3"/>
      <c r="IA64508" s="3"/>
      <c r="IB64508" s="3"/>
      <c r="IC64508" s="3"/>
      <c r="ID64508" s="3"/>
      <c r="IE64508" s="3"/>
      <c r="IF64508" s="3"/>
      <c r="IG64508" s="3"/>
      <c r="IH64508" s="3"/>
      <c r="II64508" s="3"/>
      <c r="IJ64508" s="3"/>
      <c r="IK64508" s="3"/>
      <c r="IL64508" s="3"/>
      <c r="IM64508" s="3"/>
      <c r="IN64508" s="3"/>
      <c r="IO64508" s="3"/>
      <c r="IP64508" s="3"/>
      <c r="IQ64508" s="3"/>
      <c r="IR64508" s="3"/>
      <c r="IS64508" s="3"/>
      <c r="IT64508" s="3"/>
      <c r="IU64508" s="3"/>
      <c r="IV64508" s="3"/>
    </row>
    <row r="64509" spans="2:256">
      <c r="B64509" s="3"/>
      <c r="C64509" s="3"/>
      <c r="D64509" s="3"/>
      <c r="E64509" s="3"/>
      <c r="F64509" s="3"/>
      <c r="G64509" s="3"/>
      <c r="H64509" s="3"/>
      <c r="I64509" s="3"/>
      <c r="J64509" s="3"/>
      <c r="K64509" s="3"/>
      <c r="L64509" s="3"/>
      <c r="M64509" s="3"/>
      <c r="N64509" s="3"/>
      <c r="O64509" s="3"/>
      <c r="P64509" s="3"/>
      <c r="Q64509" s="3"/>
      <c r="R64509" s="3"/>
      <c r="S64509" s="3"/>
      <c r="T64509" s="3"/>
      <c r="U64509" s="3"/>
      <c r="V64509" s="3"/>
      <c r="W64509" s="3"/>
      <c r="X64509" s="3"/>
      <c r="Y64509" s="3"/>
      <c r="Z64509" s="3"/>
      <c r="AA64509" s="3"/>
      <c r="AB64509" s="3"/>
      <c r="AC64509" s="3"/>
      <c r="AD64509" s="3"/>
      <c r="AE64509" s="3"/>
      <c r="AF64509" s="3"/>
      <c r="AG64509" s="3"/>
      <c r="AH64509" s="3"/>
      <c r="AI64509" s="3"/>
      <c r="AJ64509" s="3"/>
      <c r="AK64509" s="3"/>
      <c r="AL64509" s="3"/>
      <c r="AM64509" s="3"/>
      <c r="AN64509" s="3"/>
      <c r="AO64509" s="3"/>
      <c r="AP64509" s="3"/>
      <c r="AQ64509" s="3"/>
      <c r="AR64509" s="3"/>
      <c r="AS64509" s="3"/>
      <c r="AT64509" s="3"/>
      <c r="AU64509" s="3"/>
      <c r="AV64509" s="3"/>
      <c r="AW64509" s="3"/>
      <c r="AX64509" s="3"/>
      <c r="AY64509" s="3"/>
      <c r="AZ64509" s="3"/>
      <c r="BA64509" s="3"/>
      <c r="BB64509" s="3"/>
      <c r="BC64509" s="3"/>
      <c r="BD64509" s="3"/>
      <c r="BE64509" s="3"/>
      <c r="BF64509" s="3"/>
      <c r="BG64509" s="3"/>
      <c r="BH64509" s="3"/>
      <c r="BI64509" s="3"/>
      <c r="BJ64509" s="3"/>
      <c r="BK64509" s="3"/>
      <c r="BL64509" s="3"/>
      <c r="BM64509" s="3"/>
      <c r="BN64509" s="3"/>
      <c r="BO64509" s="3"/>
      <c r="BP64509" s="3"/>
      <c r="BQ64509" s="3"/>
      <c r="BR64509" s="3"/>
      <c r="BS64509" s="3"/>
      <c r="BT64509" s="3"/>
      <c r="BU64509" s="3"/>
      <c r="BV64509" s="3"/>
      <c r="BW64509" s="3"/>
      <c r="BX64509" s="3"/>
      <c r="BY64509" s="3"/>
      <c r="BZ64509" s="3"/>
      <c r="CA64509" s="3"/>
      <c r="CB64509" s="3"/>
      <c r="CC64509" s="3"/>
      <c r="CD64509" s="3"/>
      <c r="CE64509" s="3"/>
      <c r="CF64509" s="3"/>
      <c r="CG64509" s="3"/>
      <c r="CH64509" s="3"/>
      <c r="CI64509" s="3"/>
      <c r="CJ64509" s="3"/>
      <c r="CK64509" s="3"/>
      <c r="CL64509" s="3"/>
      <c r="CM64509" s="3"/>
      <c r="CN64509" s="3"/>
      <c r="CO64509" s="3"/>
      <c r="CP64509" s="3"/>
      <c r="CQ64509" s="3"/>
      <c r="CR64509" s="3"/>
      <c r="CS64509" s="3"/>
      <c r="CT64509" s="3"/>
      <c r="CU64509" s="3"/>
      <c r="CV64509" s="3"/>
      <c r="CW64509" s="3"/>
      <c r="CX64509" s="3"/>
      <c r="CY64509" s="3"/>
      <c r="CZ64509" s="3"/>
      <c r="DA64509" s="3"/>
      <c r="DB64509" s="3"/>
      <c r="DC64509" s="3"/>
      <c r="DD64509" s="3"/>
      <c r="DE64509" s="3"/>
      <c r="DF64509" s="3"/>
      <c r="DG64509" s="3"/>
      <c r="DH64509" s="3"/>
      <c r="DI64509" s="3"/>
      <c r="DJ64509" s="3"/>
      <c r="DK64509" s="3"/>
      <c r="DL64509" s="3"/>
      <c r="DM64509" s="3"/>
      <c r="DN64509" s="3"/>
      <c r="DO64509" s="3"/>
      <c r="DP64509" s="3"/>
      <c r="DQ64509" s="3"/>
      <c r="DR64509" s="3"/>
      <c r="DS64509" s="3"/>
      <c r="DT64509" s="3"/>
      <c r="DU64509" s="3"/>
      <c r="DV64509" s="3"/>
      <c r="DW64509" s="3"/>
      <c r="DX64509" s="3"/>
      <c r="DY64509" s="3"/>
      <c r="DZ64509" s="3"/>
      <c r="EA64509" s="3"/>
      <c r="EB64509" s="3"/>
      <c r="EC64509" s="3"/>
      <c r="ED64509" s="3"/>
      <c r="EE64509" s="3"/>
      <c r="EF64509" s="3"/>
      <c r="EG64509" s="3"/>
      <c r="EH64509" s="3"/>
      <c r="EI64509" s="3"/>
      <c r="EJ64509" s="3"/>
      <c r="EK64509" s="3"/>
      <c r="EL64509" s="3"/>
      <c r="EM64509" s="3"/>
      <c r="EN64509" s="3"/>
      <c r="EO64509" s="3"/>
      <c r="EP64509" s="3"/>
      <c r="EQ64509" s="3"/>
      <c r="ER64509" s="3"/>
      <c r="ES64509" s="3"/>
      <c r="ET64509" s="3"/>
      <c r="EU64509" s="3"/>
      <c r="EV64509" s="3"/>
      <c r="EW64509" s="3"/>
      <c r="EX64509" s="3"/>
      <c r="EY64509" s="3"/>
      <c r="EZ64509" s="3"/>
      <c r="FA64509" s="3"/>
      <c r="FB64509" s="3"/>
      <c r="FC64509" s="3"/>
      <c r="FD64509" s="3"/>
      <c r="FE64509" s="3"/>
      <c r="FF64509" s="3"/>
      <c r="FG64509" s="3"/>
      <c r="FH64509" s="3"/>
      <c r="FI64509" s="3"/>
      <c r="FJ64509" s="3"/>
      <c r="FK64509" s="3"/>
      <c r="FL64509" s="3"/>
      <c r="FM64509" s="3"/>
      <c r="FN64509" s="3"/>
      <c r="FO64509" s="3"/>
      <c r="FP64509" s="3"/>
      <c r="FQ64509" s="3"/>
      <c r="FR64509" s="3"/>
      <c r="FS64509" s="3"/>
      <c r="FT64509" s="3"/>
      <c r="FU64509" s="3"/>
      <c r="FV64509" s="3"/>
      <c r="FW64509" s="3"/>
      <c r="FX64509" s="3"/>
      <c r="FY64509" s="3"/>
      <c r="FZ64509" s="3"/>
      <c r="GA64509" s="3"/>
      <c r="GB64509" s="3"/>
      <c r="GC64509" s="3"/>
      <c r="GD64509" s="3"/>
      <c r="GE64509" s="3"/>
      <c r="GF64509" s="3"/>
      <c r="GG64509" s="3"/>
      <c r="GH64509" s="3"/>
      <c r="GI64509" s="3"/>
      <c r="GJ64509" s="3"/>
      <c r="GK64509" s="3"/>
      <c r="GL64509" s="3"/>
      <c r="GM64509" s="3"/>
      <c r="GN64509" s="3"/>
      <c r="GO64509" s="3"/>
      <c r="GP64509" s="3"/>
      <c r="GQ64509" s="3"/>
      <c r="GR64509" s="3"/>
      <c r="GS64509" s="3"/>
      <c r="GT64509" s="3"/>
      <c r="GU64509" s="3"/>
      <c r="GV64509" s="3"/>
      <c r="GW64509" s="3"/>
      <c r="GX64509" s="3"/>
      <c r="GY64509" s="3"/>
      <c r="GZ64509" s="3"/>
      <c r="HA64509" s="3"/>
      <c r="HB64509" s="3"/>
      <c r="HC64509" s="3"/>
      <c r="HD64509" s="3"/>
      <c r="HE64509" s="3"/>
      <c r="HF64509" s="3"/>
      <c r="HG64509" s="3"/>
      <c r="HH64509" s="3"/>
      <c r="HI64509" s="3"/>
      <c r="HJ64509" s="3"/>
      <c r="HK64509" s="3"/>
      <c r="HL64509" s="3"/>
      <c r="HM64509" s="3"/>
      <c r="HN64509" s="3"/>
      <c r="HO64509" s="3"/>
      <c r="HP64509" s="3"/>
      <c r="HQ64509" s="3"/>
      <c r="HR64509" s="3"/>
      <c r="HS64509" s="3"/>
      <c r="HT64509" s="3"/>
      <c r="HU64509" s="3"/>
      <c r="HV64509" s="3"/>
      <c r="HW64509" s="3"/>
      <c r="HX64509" s="3"/>
      <c r="HY64509" s="3"/>
      <c r="HZ64509" s="3"/>
      <c r="IA64509" s="3"/>
      <c r="IB64509" s="3"/>
      <c r="IC64509" s="3"/>
      <c r="ID64509" s="3"/>
      <c r="IE64509" s="3"/>
      <c r="IF64509" s="3"/>
      <c r="IG64509" s="3"/>
      <c r="IH64509" s="3"/>
      <c r="II64509" s="3"/>
      <c r="IJ64509" s="3"/>
      <c r="IK64509" s="3"/>
      <c r="IL64509" s="3"/>
      <c r="IM64509" s="3"/>
      <c r="IN64509" s="3"/>
      <c r="IO64509" s="3"/>
      <c r="IP64509" s="3"/>
      <c r="IQ64509" s="3"/>
      <c r="IR64509" s="3"/>
      <c r="IS64509" s="3"/>
      <c r="IT64509" s="3"/>
      <c r="IU64509" s="3"/>
      <c r="IV64509" s="3"/>
    </row>
    <row r="64510" spans="2:256">
      <c r="B64510" s="3"/>
      <c r="C64510" s="3"/>
      <c r="D64510" s="3"/>
      <c r="E64510" s="3"/>
      <c r="F64510" s="3"/>
      <c r="G64510" s="3"/>
      <c r="H64510" s="3"/>
      <c r="I64510" s="3"/>
      <c r="J64510" s="3"/>
      <c r="K64510" s="3"/>
      <c r="L64510" s="3"/>
      <c r="M64510" s="3"/>
      <c r="N64510" s="3"/>
      <c r="O64510" s="3"/>
      <c r="P64510" s="3"/>
      <c r="Q64510" s="3"/>
      <c r="R64510" s="3"/>
      <c r="S64510" s="3"/>
      <c r="T64510" s="3"/>
      <c r="U64510" s="3"/>
      <c r="V64510" s="3"/>
      <c r="W64510" s="3"/>
      <c r="X64510" s="3"/>
      <c r="Y64510" s="3"/>
      <c r="Z64510" s="3"/>
      <c r="AA64510" s="3"/>
      <c r="AB64510" s="3"/>
      <c r="AC64510" s="3"/>
      <c r="AD64510" s="3"/>
      <c r="AE64510" s="3"/>
      <c r="AF64510" s="3"/>
      <c r="AG64510" s="3"/>
      <c r="AH64510" s="3"/>
      <c r="AI64510" s="3"/>
      <c r="AJ64510" s="3"/>
      <c r="AK64510" s="3"/>
      <c r="AL64510" s="3"/>
      <c r="AM64510" s="3"/>
      <c r="AN64510" s="3"/>
      <c r="AO64510" s="3"/>
      <c r="AP64510" s="3"/>
      <c r="AQ64510" s="3"/>
      <c r="AR64510" s="3"/>
      <c r="AS64510" s="3"/>
      <c r="AT64510" s="3"/>
      <c r="AU64510" s="3"/>
      <c r="AV64510" s="3"/>
      <c r="AW64510" s="3"/>
      <c r="AX64510" s="3"/>
      <c r="AY64510" s="3"/>
      <c r="AZ64510" s="3"/>
      <c r="BA64510" s="3"/>
      <c r="BB64510" s="3"/>
      <c r="BC64510" s="3"/>
      <c r="BD64510" s="3"/>
      <c r="BE64510" s="3"/>
      <c r="BF64510" s="3"/>
      <c r="BG64510" s="3"/>
      <c r="BH64510" s="3"/>
      <c r="BI64510" s="3"/>
      <c r="BJ64510" s="3"/>
      <c r="BK64510" s="3"/>
      <c r="BL64510" s="3"/>
      <c r="BM64510" s="3"/>
      <c r="BN64510" s="3"/>
      <c r="BO64510" s="3"/>
      <c r="BP64510" s="3"/>
      <c r="BQ64510" s="3"/>
      <c r="BR64510" s="3"/>
      <c r="BS64510" s="3"/>
      <c r="BT64510" s="3"/>
      <c r="BU64510" s="3"/>
      <c r="BV64510" s="3"/>
      <c r="BW64510" s="3"/>
      <c r="BX64510" s="3"/>
      <c r="BY64510" s="3"/>
      <c r="BZ64510" s="3"/>
      <c r="CA64510" s="3"/>
      <c r="CB64510" s="3"/>
      <c r="CC64510" s="3"/>
      <c r="CD64510" s="3"/>
      <c r="CE64510" s="3"/>
      <c r="CF64510" s="3"/>
      <c r="CG64510" s="3"/>
      <c r="CH64510" s="3"/>
      <c r="CI64510" s="3"/>
      <c r="CJ64510" s="3"/>
      <c r="CK64510" s="3"/>
      <c r="CL64510" s="3"/>
      <c r="CM64510" s="3"/>
      <c r="CN64510" s="3"/>
      <c r="CO64510" s="3"/>
      <c r="CP64510" s="3"/>
      <c r="CQ64510" s="3"/>
      <c r="CR64510" s="3"/>
      <c r="CS64510" s="3"/>
      <c r="CT64510" s="3"/>
      <c r="CU64510" s="3"/>
      <c r="CV64510" s="3"/>
      <c r="CW64510" s="3"/>
      <c r="CX64510" s="3"/>
      <c r="CY64510" s="3"/>
      <c r="CZ64510" s="3"/>
      <c r="DA64510" s="3"/>
      <c r="DB64510" s="3"/>
      <c r="DC64510" s="3"/>
      <c r="DD64510" s="3"/>
      <c r="DE64510" s="3"/>
      <c r="DF64510" s="3"/>
      <c r="DG64510" s="3"/>
      <c r="DH64510" s="3"/>
      <c r="DI64510" s="3"/>
      <c r="DJ64510" s="3"/>
      <c r="DK64510" s="3"/>
      <c r="DL64510" s="3"/>
      <c r="DM64510" s="3"/>
      <c r="DN64510" s="3"/>
      <c r="DO64510" s="3"/>
      <c r="DP64510" s="3"/>
      <c r="DQ64510" s="3"/>
      <c r="DR64510" s="3"/>
      <c r="DS64510" s="3"/>
      <c r="DT64510" s="3"/>
      <c r="DU64510" s="3"/>
      <c r="DV64510" s="3"/>
      <c r="DW64510" s="3"/>
      <c r="DX64510" s="3"/>
      <c r="DY64510" s="3"/>
      <c r="DZ64510" s="3"/>
      <c r="EA64510" s="3"/>
      <c r="EB64510" s="3"/>
      <c r="EC64510" s="3"/>
      <c r="ED64510" s="3"/>
      <c r="EE64510" s="3"/>
      <c r="EF64510" s="3"/>
      <c r="EG64510" s="3"/>
      <c r="EH64510" s="3"/>
      <c r="EI64510" s="3"/>
      <c r="EJ64510" s="3"/>
      <c r="EK64510" s="3"/>
      <c r="EL64510" s="3"/>
      <c r="EM64510" s="3"/>
      <c r="EN64510" s="3"/>
      <c r="EO64510" s="3"/>
      <c r="EP64510" s="3"/>
      <c r="EQ64510" s="3"/>
      <c r="ER64510" s="3"/>
      <c r="ES64510" s="3"/>
      <c r="ET64510" s="3"/>
      <c r="EU64510" s="3"/>
      <c r="EV64510" s="3"/>
      <c r="EW64510" s="3"/>
      <c r="EX64510" s="3"/>
      <c r="EY64510" s="3"/>
      <c r="EZ64510" s="3"/>
      <c r="FA64510" s="3"/>
      <c r="FB64510" s="3"/>
      <c r="FC64510" s="3"/>
      <c r="FD64510" s="3"/>
      <c r="FE64510" s="3"/>
      <c r="FF64510" s="3"/>
      <c r="FG64510" s="3"/>
      <c r="FH64510" s="3"/>
      <c r="FI64510" s="3"/>
      <c r="FJ64510" s="3"/>
      <c r="FK64510" s="3"/>
      <c r="FL64510" s="3"/>
      <c r="FM64510" s="3"/>
      <c r="FN64510" s="3"/>
      <c r="FO64510" s="3"/>
      <c r="FP64510" s="3"/>
      <c r="FQ64510" s="3"/>
      <c r="FR64510" s="3"/>
      <c r="FS64510" s="3"/>
      <c r="FT64510" s="3"/>
      <c r="FU64510" s="3"/>
      <c r="FV64510" s="3"/>
      <c r="FW64510" s="3"/>
      <c r="FX64510" s="3"/>
      <c r="FY64510" s="3"/>
      <c r="FZ64510" s="3"/>
      <c r="GA64510" s="3"/>
      <c r="GB64510" s="3"/>
      <c r="GC64510" s="3"/>
      <c r="GD64510" s="3"/>
      <c r="GE64510" s="3"/>
      <c r="GF64510" s="3"/>
      <c r="GG64510" s="3"/>
      <c r="GH64510" s="3"/>
      <c r="GI64510" s="3"/>
      <c r="GJ64510" s="3"/>
      <c r="GK64510" s="3"/>
      <c r="GL64510" s="3"/>
      <c r="GM64510" s="3"/>
      <c r="GN64510" s="3"/>
      <c r="GO64510" s="3"/>
      <c r="GP64510" s="3"/>
      <c r="GQ64510" s="3"/>
      <c r="GR64510" s="3"/>
      <c r="GS64510" s="3"/>
      <c r="GT64510" s="3"/>
      <c r="GU64510" s="3"/>
      <c r="GV64510" s="3"/>
      <c r="GW64510" s="3"/>
      <c r="GX64510" s="3"/>
      <c r="GY64510" s="3"/>
      <c r="GZ64510" s="3"/>
      <c r="HA64510" s="3"/>
      <c r="HB64510" s="3"/>
      <c r="HC64510" s="3"/>
      <c r="HD64510" s="3"/>
      <c r="HE64510" s="3"/>
      <c r="HF64510" s="3"/>
      <c r="HG64510" s="3"/>
      <c r="HH64510" s="3"/>
      <c r="HI64510" s="3"/>
      <c r="HJ64510" s="3"/>
      <c r="HK64510" s="3"/>
      <c r="HL64510" s="3"/>
      <c r="HM64510" s="3"/>
      <c r="HN64510" s="3"/>
      <c r="HO64510" s="3"/>
      <c r="HP64510" s="3"/>
      <c r="HQ64510" s="3"/>
      <c r="HR64510" s="3"/>
      <c r="HS64510" s="3"/>
      <c r="HT64510" s="3"/>
      <c r="HU64510" s="3"/>
      <c r="HV64510" s="3"/>
      <c r="HW64510" s="3"/>
      <c r="HX64510" s="3"/>
      <c r="HY64510" s="3"/>
      <c r="HZ64510" s="3"/>
      <c r="IA64510" s="3"/>
      <c r="IB64510" s="3"/>
      <c r="IC64510" s="3"/>
      <c r="ID64510" s="3"/>
      <c r="IE64510" s="3"/>
      <c r="IF64510" s="3"/>
      <c r="IG64510" s="3"/>
      <c r="IH64510" s="3"/>
      <c r="II64510" s="3"/>
      <c r="IJ64510" s="3"/>
      <c r="IK64510" s="3"/>
      <c r="IL64510" s="3"/>
      <c r="IM64510" s="3"/>
      <c r="IN64510" s="3"/>
      <c r="IO64510" s="3"/>
      <c r="IP64510" s="3"/>
      <c r="IQ64510" s="3"/>
      <c r="IR64510" s="3"/>
      <c r="IS64510" s="3"/>
      <c r="IT64510" s="3"/>
      <c r="IU64510" s="3"/>
      <c r="IV64510" s="3"/>
    </row>
    <row r="64511" spans="2:256">
      <c r="B64511" s="3"/>
      <c r="C64511" s="3"/>
      <c r="D64511" s="3"/>
      <c r="E64511" s="3"/>
      <c r="F64511" s="3"/>
      <c r="G64511" s="3"/>
      <c r="H64511" s="3"/>
      <c r="I64511" s="3"/>
      <c r="J64511" s="3"/>
      <c r="K64511" s="3"/>
      <c r="L64511" s="3"/>
      <c r="M64511" s="3"/>
      <c r="N64511" s="3"/>
      <c r="O64511" s="3"/>
      <c r="P64511" s="3"/>
      <c r="Q64511" s="3"/>
      <c r="R64511" s="3"/>
      <c r="S64511" s="3"/>
      <c r="T64511" s="3"/>
      <c r="U64511" s="3"/>
      <c r="V64511" s="3"/>
      <c r="W64511" s="3"/>
      <c r="X64511" s="3"/>
      <c r="Y64511" s="3"/>
      <c r="Z64511" s="3"/>
      <c r="AA64511" s="3"/>
      <c r="AB64511" s="3"/>
      <c r="AC64511" s="3"/>
      <c r="AD64511" s="3"/>
      <c r="AE64511" s="3"/>
      <c r="AF64511" s="3"/>
      <c r="AG64511" s="3"/>
      <c r="AH64511" s="3"/>
      <c r="AI64511" s="3"/>
      <c r="AJ64511" s="3"/>
      <c r="AK64511" s="3"/>
      <c r="AL64511" s="3"/>
      <c r="AM64511" s="3"/>
      <c r="AN64511" s="3"/>
      <c r="AO64511" s="3"/>
      <c r="AP64511" s="3"/>
      <c r="AQ64511" s="3"/>
      <c r="AR64511" s="3"/>
      <c r="AS64511" s="3"/>
      <c r="AT64511" s="3"/>
      <c r="AU64511" s="3"/>
      <c r="AV64511" s="3"/>
      <c r="AW64511" s="3"/>
      <c r="AX64511" s="3"/>
      <c r="AY64511" s="3"/>
      <c r="AZ64511" s="3"/>
      <c r="BA64511" s="3"/>
      <c r="BB64511" s="3"/>
      <c r="BC64511" s="3"/>
      <c r="BD64511" s="3"/>
      <c r="BE64511" s="3"/>
      <c r="BF64511" s="3"/>
      <c r="BG64511" s="3"/>
      <c r="BH64511" s="3"/>
      <c r="BI64511" s="3"/>
      <c r="BJ64511" s="3"/>
      <c r="BK64511" s="3"/>
      <c r="BL64511" s="3"/>
      <c r="BM64511" s="3"/>
      <c r="BN64511" s="3"/>
      <c r="BO64511" s="3"/>
      <c r="BP64511" s="3"/>
      <c r="BQ64511" s="3"/>
      <c r="BR64511" s="3"/>
      <c r="BS64511" s="3"/>
      <c r="BT64511" s="3"/>
      <c r="BU64511" s="3"/>
      <c r="BV64511" s="3"/>
      <c r="BW64511" s="3"/>
      <c r="BX64511" s="3"/>
      <c r="BY64511" s="3"/>
      <c r="BZ64511" s="3"/>
      <c r="CA64511" s="3"/>
      <c r="CB64511" s="3"/>
      <c r="CC64511" s="3"/>
      <c r="CD64511" s="3"/>
      <c r="CE64511" s="3"/>
      <c r="CF64511" s="3"/>
      <c r="CG64511" s="3"/>
      <c r="CH64511" s="3"/>
      <c r="CI64511" s="3"/>
      <c r="CJ64511" s="3"/>
      <c r="CK64511" s="3"/>
      <c r="CL64511" s="3"/>
      <c r="CM64511" s="3"/>
      <c r="CN64511" s="3"/>
      <c r="CO64511" s="3"/>
      <c r="CP64511" s="3"/>
      <c r="CQ64511" s="3"/>
      <c r="CR64511" s="3"/>
      <c r="CS64511" s="3"/>
      <c r="CT64511" s="3"/>
      <c r="CU64511" s="3"/>
      <c r="CV64511" s="3"/>
      <c r="CW64511" s="3"/>
      <c r="CX64511" s="3"/>
      <c r="CY64511" s="3"/>
      <c r="CZ64511" s="3"/>
      <c r="DA64511" s="3"/>
      <c r="DB64511" s="3"/>
      <c r="DC64511" s="3"/>
      <c r="DD64511" s="3"/>
      <c r="DE64511" s="3"/>
      <c r="DF64511" s="3"/>
      <c r="DG64511" s="3"/>
      <c r="DH64511" s="3"/>
      <c r="DI64511" s="3"/>
      <c r="DJ64511" s="3"/>
      <c r="DK64511" s="3"/>
      <c r="DL64511" s="3"/>
      <c r="DM64511" s="3"/>
      <c r="DN64511" s="3"/>
      <c r="DO64511" s="3"/>
      <c r="DP64511" s="3"/>
      <c r="DQ64511" s="3"/>
      <c r="DR64511" s="3"/>
      <c r="DS64511" s="3"/>
      <c r="DT64511" s="3"/>
      <c r="DU64511" s="3"/>
      <c r="DV64511" s="3"/>
      <c r="DW64511" s="3"/>
      <c r="DX64511" s="3"/>
      <c r="DY64511" s="3"/>
      <c r="DZ64511" s="3"/>
      <c r="EA64511" s="3"/>
      <c r="EB64511" s="3"/>
      <c r="EC64511" s="3"/>
      <c r="ED64511" s="3"/>
      <c r="EE64511" s="3"/>
      <c r="EF64511" s="3"/>
      <c r="EG64511" s="3"/>
      <c r="EH64511" s="3"/>
      <c r="EI64511" s="3"/>
      <c r="EJ64511" s="3"/>
      <c r="EK64511" s="3"/>
      <c r="EL64511" s="3"/>
      <c r="EM64511" s="3"/>
      <c r="EN64511" s="3"/>
      <c r="EO64511" s="3"/>
      <c r="EP64511" s="3"/>
      <c r="EQ64511" s="3"/>
      <c r="ER64511" s="3"/>
      <c r="ES64511" s="3"/>
      <c r="ET64511" s="3"/>
      <c r="EU64511" s="3"/>
      <c r="EV64511" s="3"/>
      <c r="EW64511" s="3"/>
      <c r="EX64511" s="3"/>
      <c r="EY64511" s="3"/>
      <c r="EZ64511" s="3"/>
      <c r="FA64511" s="3"/>
      <c r="FB64511" s="3"/>
      <c r="FC64511" s="3"/>
      <c r="FD64511" s="3"/>
      <c r="FE64511" s="3"/>
      <c r="FF64511" s="3"/>
      <c r="FG64511" s="3"/>
      <c r="FH64511" s="3"/>
      <c r="FI64511" s="3"/>
      <c r="FJ64511" s="3"/>
      <c r="FK64511" s="3"/>
      <c r="FL64511" s="3"/>
      <c r="FM64511" s="3"/>
      <c r="FN64511" s="3"/>
      <c r="FO64511" s="3"/>
      <c r="FP64511" s="3"/>
      <c r="FQ64511" s="3"/>
      <c r="FR64511" s="3"/>
      <c r="FS64511" s="3"/>
      <c r="FT64511" s="3"/>
      <c r="FU64511" s="3"/>
      <c r="FV64511" s="3"/>
      <c r="FW64511" s="3"/>
      <c r="FX64511" s="3"/>
      <c r="FY64511" s="3"/>
      <c r="FZ64511" s="3"/>
      <c r="GA64511" s="3"/>
      <c r="GB64511" s="3"/>
      <c r="GC64511" s="3"/>
      <c r="GD64511" s="3"/>
      <c r="GE64511" s="3"/>
      <c r="GF64511" s="3"/>
      <c r="GG64511" s="3"/>
      <c r="GH64511" s="3"/>
      <c r="GI64511" s="3"/>
      <c r="GJ64511" s="3"/>
      <c r="GK64511" s="3"/>
      <c r="GL64511" s="3"/>
      <c r="GM64511" s="3"/>
      <c r="GN64511" s="3"/>
      <c r="GO64511" s="3"/>
      <c r="GP64511" s="3"/>
      <c r="GQ64511" s="3"/>
      <c r="GR64511" s="3"/>
      <c r="GS64511" s="3"/>
      <c r="GT64511" s="3"/>
      <c r="GU64511" s="3"/>
      <c r="GV64511" s="3"/>
      <c r="GW64511" s="3"/>
      <c r="GX64511" s="3"/>
      <c r="GY64511" s="3"/>
      <c r="GZ64511" s="3"/>
      <c r="HA64511" s="3"/>
      <c r="HB64511" s="3"/>
      <c r="HC64511" s="3"/>
      <c r="HD64511" s="3"/>
      <c r="HE64511" s="3"/>
      <c r="HF64511" s="3"/>
      <c r="HG64511" s="3"/>
      <c r="HH64511" s="3"/>
      <c r="HI64511" s="3"/>
      <c r="HJ64511" s="3"/>
      <c r="HK64511" s="3"/>
      <c r="HL64511" s="3"/>
      <c r="HM64511" s="3"/>
      <c r="HN64511" s="3"/>
      <c r="HO64511" s="3"/>
      <c r="HP64511" s="3"/>
      <c r="HQ64511" s="3"/>
      <c r="HR64511" s="3"/>
      <c r="HS64511" s="3"/>
      <c r="HT64511" s="3"/>
      <c r="HU64511" s="3"/>
      <c r="HV64511" s="3"/>
      <c r="HW64511" s="3"/>
      <c r="HX64511" s="3"/>
      <c r="HY64511" s="3"/>
      <c r="HZ64511" s="3"/>
      <c r="IA64511" s="3"/>
      <c r="IB64511" s="3"/>
      <c r="IC64511" s="3"/>
      <c r="ID64511" s="3"/>
      <c r="IE64511" s="3"/>
      <c r="IF64511" s="3"/>
      <c r="IG64511" s="3"/>
      <c r="IH64511" s="3"/>
      <c r="II64511" s="3"/>
      <c r="IJ64511" s="3"/>
      <c r="IK64511" s="3"/>
      <c r="IL64511" s="3"/>
      <c r="IM64511" s="3"/>
      <c r="IN64511" s="3"/>
      <c r="IO64511" s="3"/>
      <c r="IP64511" s="3"/>
      <c r="IQ64511" s="3"/>
      <c r="IR64511" s="3"/>
      <c r="IS64511" s="3"/>
      <c r="IT64511" s="3"/>
      <c r="IU64511" s="3"/>
      <c r="IV64511" s="3"/>
    </row>
    <row r="64512" spans="2:256">
      <c r="B64512" s="3"/>
      <c r="C64512" s="3"/>
      <c r="D64512" s="3"/>
      <c r="E64512" s="3"/>
      <c r="F64512" s="3"/>
      <c r="G64512" s="3"/>
      <c r="H64512" s="3"/>
      <c r="I64512" s="3"/>
      <c r="J64512" s="3"/>
      <c r="K64512" s="3"/>
      <c r="L64512" s="3"/>
      <c r="M64512" s="3"/>
      <c r="N64512" s="3"/>
      <c r="O64512" s="3"/>
      <c r="P64512" s="3"/>
      <c r="Q64512" s="3"/>
      <c r="R64512" s="3"/>
      <c r="S64512" s="3"/>
      <c r="T64512" s="3"/>
      <c r="U64512" s="3"/>
      <c r="V64512" s="3"/>
      <c r="W64512" s="3"/>
      <c r="X64512" s="3"/>
      <c r="Y64512" s="3"/>
      <c r="Z64512" s="3"/>
      <c r="AA64512" s="3"/>
      <c r="AB64512" s="3"/>
      <c r="AC64512" s="3"/>
      <c r="AD64512" s="3"/>
      <c r="AE64512" s="3"/>
      <c r="AF64512" s="3"/>
      <c r="AG64512" s="3"/>
      <c r="AH64512" s="3"/>
      <c r="AI64512" s="3"/>
      <c r="AJ64512" s="3"/>
      <c r="AK64512" s="3"/>
      <c r="AL64512" s="3"/>
      <c r="AM64512" s="3"/>
      <c r="AN64512" s="3"/>
      <c r="AO64512" s="3"/>
      <c r="AP64512" s="3"/>
      <c r="AQ64512" s="3"/>
      <c r="AR64512" s="3"/>
      <c r="AS64512" s="3"/>
      <c r="AT64512" s="3"/>
      <c r="AU64512" s="3"/>
      <c r="AV64512" s="3"/>
      <c r="AW64512" s="3"/>
      <c r="AX64512" s="3"/>
      <c r="AY64512" s="3"/>
      <c r="AZ64512" s="3"/>
      <c r="BA64512" s="3"/>
      <c r="BB64512" s="3"/>
      <c r="BC64512" s="3"/>
      <c r="BD64512" s="3"/>
      <c r="BE64512" s="3"/>
      <c r="BF64512" s="3"/>
      <c r="BG64512" s="3"/>
      <c r="BH64512" s="3"/>
      <c r="BI64512" s="3"/>
      <c r="BJ64512" s="3"/>
      <c r="BK64512" s="3"/>
      <c r="BL64512" s="3"/>
      <c r="BM64512" s="3"/>
      <c r="BN64512" s="3"/>
      <c r="BO64512" s="3"/>
      <c r="BP64512" s="3"/>
      <c r="BQ64512" s="3"/>
      <c r="BR64512" s="3"/>
      <c r="BS64512" s="3"/>
      <c r="BT64512" s="3"/>
      <c r="BU64512" s="3"/>
      <c r="BV64512" s="3"/>
      <c r="BW64512" s="3"/>
      <c r="BX64512" s="3"/>
      <c r="BY64512" s="3"/>
      <c r="BZ64512" s="3"/>
      <c r="CA64512" s="3"/>
      <c r="CB64512" s="3"/>
      <c r="CC64512" s="3"/>
      <c r="CD64512" s="3"/>
      <c r="CE64512" s="3"/>
      <c r="CF64512" s="3"/>
      <c r="CG64512" s="3"/>
      <c r="CH64512" s="3"/>
      <c r="CI64512" s="3"/>
      <c r="CJ64512" s="3"/>
      <c r="CK64512" s="3"/>
      <c r="CL64512" s="3"/>
      <c r="CM64512" s="3"/>
      <c r="CN64512" s="3"/>
      <c r="CO64512" s="3"/>
      <c r="CP64512" s="3"/>
      <c r="CQ64512" s="3"/>
      <c r="CR64512" s="3"/>
      <c r="CS64512" s="3"/>
      <c r="CT64512" s="3"/>
      <c r="CU64512" s="3"/>
      <c r="CV64512" s="3"/>
      <c r="CW64512" s="3"/>
      <c r="CX64512" s="3"/>
      <c r="CY64512" s="3"/>
      <c r="CZ64512" s="3"/>
      <c r="DA64512" s="3"/>
      <c r="DB64512" s="3"/>
      <c r="DC64512" s="3"/>
      <c r="DD64512" s="3"/>
      <c r="DE64512" s="3"/>
      <c r="DF64512" s="3"/>
      <c r="DG64512" s="3"/>
      <c r="DH64512" s="3"/>
      <c r="DI64512" s="3"/>
      <c r="DJ64512" s="3"/>
      <c r="DK64512" s="3"/>
      <c r="DL64512" s="3"/>
      <c r="DM64512" s="3"/>
      <c r="DN64512" s="3"/>
      <c r="DO64512" s="3"/>
      <c r="DP64512" s="3"/>
      <c r="DQ64512" s="3"/>
      <c r="DR64512" s="3"/>
      <c r="DS64512" s="3"/>
      <c r="DT64512" s="3"/>
      <c r="DU64512" s="3"/>
      <c r="DV64512" s="3"/>
      <c r="DW64512" s="3"/>
      <c r="DX64512" s="3"/>
      <c r="DY64512" s="3"/>
      <c r="DZ64512" s="3"/>
      <c r="EA64512" s="3"/>
      <c r="EB64512" s="3"/>
      <c r="EC64512" s="3"/>
      <c r="ED64512" s="3"/>
      <c r="EE64512" s="3"/>
      <c r="EF64512" s="3"/>
      <c r="EG64512" s="3"/>
      <c r="EH64512" s="3"/>
      <c r="EI64512" s="3"/>
      <c r="EJ64512" s="3"/>
      <c r="EK64512" s="3"/>
      <c r="EL64512" s="3"/>
      <c r="EM64512" s="3"/>
      <c r="EN64512" s="3"/>
      <c r="EO64512" s="3"/>
      <c r="EP64512" s="3"/>
      <c r="EQ64512" s="3"/>
      <c r="ER64512" s="3"/>
      <c r="ES64512" s="3"/>
      <c r="ET64512" s="3"/>
      <c r="EU64512" s="3"/>
      <c r="EV64512" s="3"/>
      <c r="EW64512" s="3"/>
      <c r="EX64512" s="3"/>
      <c r="EY64512" s="3"/>
      <c r="EZ64512" s="3"/>
      <c r="FA64512" s="3"/>
      <c r="FB64512" s="3"/>
      <c r="FC64512" s="3"/>
      <c r="FD64512" s="3"/>
      <c r="FE64512" s="3"/>
      <c r="FF64512" s="3"/>
      <c r="FG64512" s="3"/>
      <c r="FH64512" s="3"/>
      <c r="FI64512" s="3"/>
      <c r="FJ64512" s="3"/>
      <c r="FK64512" s="3"/>
      <c r="FL64512" s="3"/>
      <c r="FM64512" s="3"/>
      <c r="FN64512" s="3"/>
      <c r="FO64512" s="3"/>
      <c r="FP64512" s="3"/>
      <c r="FQ64512" s="3"/>
      <c r="FR64512" s="3"/>
      <c r="FS64512" s="3"/>
      <c r="FT64512" s="3"/>
      <c r="FU64512" s="3"/>
      <c r="FV64512" s="3"/>
      <c r="FW64512" s="3"/>
      <c r="FX64512" s="3"/>
      <c r="FY64512" s="3"/>
      <c r="FZ64512" s="3"/>
      <c r="GA64512" s="3"/>
      <c r="GB64512" s="3"/>
      <c r="GC64512" s="3"/>
      <c r="GD64512" s="3"/>
      <c r="GE64512" s="3"/>
      <c r="GF64512" s="3"/>
      <c r="GG64512" s="3"/>
      <c r="GH64512" s="3"/>
      <c r="GI64512" s="3"/>
      <c r="GJ64512" s="3"/>
      <c r="GK64512" s="3"/>
      <c r="GL64512" s="3"/>
      <c r="GM64512" s="3"/>
      <c r="GN64512" s="3"/>
      <c r="GO64512" s="3"/>
      <c r="GP64512" s="3"/>
      <c r="GQ64512" s="3"/>
      <c r="GR64512" s="3"/>
      <c r="GS64512" s="3"/>
      <c r="GT64512" s="3"/>
      <c r="GU64512" s="3"/>
      <c r="GV64512" s="3"/>
      <c r="GW64512" s="3"/>
      <c r="GX64512" s="3"/>
      <c r="GY64512" s="3"/>
      <c r="GZ64512" s="3"/>
      <c r="HA64512" s="3"/>
      <c r="HB64512" s="3"/>
      <c r="HC64512" s="3"/>
      <c r="HD64512" s="3"/>
      <c r="HE64512" s="3"/>
      <c r="HF64512" s="3"/>
      <c r="HG64512" s="3"/>
      <c r="HH64512" s="3"/>
      <c r="HI64512" s="3"/>
      <c r="HJ64512" s="3"/>
      <c r="HK64512" s="3"/>
      <c r="HL64512" s="3"/>
      <c r="HM64512" s="3"/>
      <c r="HN64512" s="3"/>
      <c r="HO64512" s="3"/>
      <c r="HP64512" s="3"/>
      <c r="HQ64512" s="3"/>
      <c r="HR64512" s="3"/>
      <c r="HS64512" s="3"/>
      <c r="HT64512" s="3"/>
      <c r="HU64512" s="3"/>
      <c r="HV64512" s="3"/>
      <c r="HW64512" s="3"/>
      <c r="HX64512" s="3"/>
      <c r="HY64512" s="3"/>
      <c r="HZ64512" s="3"/>
      <c r="IA64512" s="3"/>
      <c r="IB64512" s="3"/>
      <c r="IC64512" s="3"/>
      <c r="ID64512" s="3"/>
      <c r="IE64512" s="3"/>
      <c r="IF64512" s="3"/>
      <c r="IG64512" s="3"/>
      <c r="IH64512" s="3"/>
      <c r="II64512" s="3"/>
      <c r="IJ64512" s="3"/>
      <c r="IK64512" s="3"/>
      <c r="IL64512" s="3"/>
      <c r="IM64512" s="3"/>
      <c r="IN64512" s="3"/>
      <c r="IO64512" s="3"/>
      <c r="IP64512" s="3"/>
      <c r="IQ64512" s="3"/>
      <c r="IR64512" s="3"/>
      <c r="IS64512" s="3"/>
      <c r="IT64512" s="3"/>
      <c r="IU64512" s="3"/>
      <c r="IV64512" s="3"/>
    </row>
    <row r="64513" spans="2:256">
      <c r="B64513" s="3"/>
      <c r="C64513" s="3"/>
      <c r="D64513" s="3"/>
      <c r="E64513" s="3"/>
      <c r="F64513" s="3"/>
      <c r="G64513" s="3"/>
      <c r="H64513" s="3"/>
      <c r="I64513" s="3"/>
      <c r="J64513" s="3"/>
      <c r="K64513" s="3"/>
      <c r="L64513" s="3"/>
      <c r="M64513" s="3"/>
      <c r="N64513" s="3"/>
      <c r="O64513" s="3"/>
      <c r="P64513" s="3"/>
      <c r="Q64513" s="3"/>
      <c r="R64513" s="3"/>
      <c r="S64513" s="3"/>
      <c r="T64513" s="3"/>
      <c r="U64513" s="3"/>
      <c r="V64513" s="3"/>
      <c r="W64513" s="3"/>
      <c r="X64513" s="3"/>
      <c r="Y64513" s="3"/>
      <c r="Z64513" s="3"/>
      <c r="AA64513" s="3"/>
      <c r="AB64513" s="3"/>
      <c r="AC64513" s="3"/>
      <c r="AD64513" s="3"/>
      <c r="AE64513" s="3"/>
      <c r="AF64513" s="3"/>
      <c r="AG64513" s="3"/>
      <c r="AH64513" s="3"/>
      <c r="AI64513" s="3"/>
      <c r="AJ64513" s="3"/>
      <c r="AK64513" s="3"/>
      <c r="AL64513" s="3"/>
      <c r="AM64513" s="3"/>
      <c r="AN64513" s="3"/>
      <c r="AO64513" s="3"/>
      <c r="AP64513" s="3"/>
      <c r="AQ64513" s="3"/>
      <c r="AR64513" s="3"/>
      <c r="AS64513" s="3"/>
      <c r="AT64513" s="3"/>
      <c r="AU64513" s="3"/>
      <c r="AV64513" s="3"/>
      <c r="AW64513" s="3"/>
      <c r="AX64513" s="3"/>
      <c r="AY64513" s="3"/>
      <c r="AZ64513" s="3"/>
      <c r="BA64513" s="3"/>
      <c r="BB64513" s="3"/>
      <c r="BC64513" s="3"/>
      <c r="BD64513" s="3"/>
      <c r="BE64513" s="3"/>
      <c r="BF64513" s="3"/>
      <c r="BG64513" s="3"/>
      <c r="BH64513" s="3"/>
      <c r="BI64513" s="3"/>
      <c r="BJ64513" s="3"/>
      <c r="BK64513" s="3"/>
      <c r="BL64513" s="3"/>
      <c r="BM64513" s="3"/>
      <c r="BN64513" s="3"/>
      <c r="BO64513" s="3"/>
      <c r="BP64513" s="3"/>
      <c r="BQ64513" s="3"/>
      <c r="BR64513" s="3"/>
      <c r="BS64513" s="3"/>
      <c r="BT64513" s="3"/>
      <c r="BU64513" s="3"/>
      <c r="BV64513" s="3"/>
      <c r="BW64513" s="3"/>
      <c r="BX64513" s="3"/>
      <c r="BY64513" s="3"/>
      <c r="BZ64513" s="3"/>
      <c r="CA64513" s="3"/>
      <c r="CB64513" s="3"/>
      <c r="CC64513" s="3"/>
      <c r="CD64513" s="3"/>
      <c r="CE64513" s="3"/>
      <c r="CF64513" s="3"/>
      <c r="CG64513" s="3"/>
      <c r="CH64513" s="3"/>
      <c r="CI64513" s="3"/>
      <c r="CJ64513" s="3"/>
      <c r="CK64513" s="3"/>
      <c r="CL64513" s="3"/>
      <c r="CM64513" s="3"/>
      <c r="CN64513" s="3"/>
      <c r="CO64513" s="3"/>
      <c r="CP64513" s="3"/>
      <c r="CQ64513" s="3"/>
      <c r="CR64513" s="3"/>
      <c r="CS64513" s="3"/>
      <c r="CT64513" s="3"/>
      <c r="CU64513" s="3"/>
      <c r="CV64513" s="3"/>
      <c r="CW64513" s="3"/>
      <c r="CX64513" s="3"/>
      <c r="CY64513" s="3"/>
      <c r="CZ64513" s="3"/>
      <c r="DA64513" s="3"/>
      <c r="DB64513" s="3"/>
      <c r="DC64513" s="3"/>
      <c r="DD64513" s="3"/>
      <c r="DE64513" s="3"/>
      <c r="DF64513" s="3"/>
      <c r="DG64513" s="3"/>
      <c r="DH64513" s="3"/>
      <c r="DI64513" s="3"/>
      <c r="DJ64513" s="3"/>
      <c r="DK64513" s="3"/>
      <c r="DL64513" s="3"/>
      <c r="DM64513" s="3"/>
      <c r="DN64513" s="3"/>
      <c r="DO64513" s="3"/>
      <c r="DP64513" s="3"/>
      <c r="DQ64513" s="3"/>
      <c r="DR64513" s="3"/>
      <c r="DS64513" s="3"/>
      <c r="DT64513" s="3"/>
      <c r="DU64513" s="3"/>
      <c r="DV64513" s="3"/>
      <c r="DW64513" s="3"/>
      <c r="DX64513" s="3"/>
      <c r="DY64513" s="3"/>
      <c r="DZ64513" s="3"/>
      <c r="EA64513" s="3"/>
      <c r="EB64513" s="3"/>
      <c r="EC64513" s="3"/>
      <c r="ED64513" s="3"/>
      <c r="EE64513" s="3"/>
      <c r="EF64513" s="3"/>
      <c r="EG64513" s="3"/>
      <c r="EH64513" s="3"/>
      <c r="EI64513" s="3"/>
      <c r="EJ64513" s="3"/>
      <c r="EK64513" s="3"/>
      <c r="EL64513" s="3"/>
      <c r="EM64513" s="3"/>
      <c r="EN64513" s="3"/>
      <c r="EO64513" s="3"/>
      <c r="EP64513" s="3"/>
      <c r="EQ64513" s="3"/>
      <c r="ER64513" s="3"/>
      <c r="ES64513" s="3"/>
      <c r="ET64513" s="3"/>
      <c r="EU64513" s="3"/>
      <c r="EV64513" s="3"/>
      <c r="EW64513" s="3"/>
      <c r="EX64513" s="3"/>
      <c r="EY64513" s="3"/>
      <c r="EZ64513" s="3"/>
      <c r="FA64513" s="3"/>
      <c r="FB64513" s="3"/>
      <c r="FC64513" s="3"/>
      <c r="FD64513" s="3"/>
      <c r="FE64513" s="3"/>
      <c r="FF64513" s="3"/>
      <c r="FG64513" s="3"/>
      <c r="FH64513" s="3"/>
      <c r="FI64513" s="3"/>
      <c r="FJ64513" s="3"/>
      <c r="FK64513" s="3"/>
      <c r="FL64513" s="3"/>
      <c r="FM64513" s="3"/>
      <c r="FN64513" s="3"/>
      <c r="FO64513" s="3"/>
      <c r="FP64513" s="3"/>
      <c r="FQ64513" s="3"/>
      <c r="FR64513" s="3"/>
      <c r="FS64513" s="3"/>
      <c r="FT64513" s="3"/>
      <c r="FU64513" s="3"/>
      <c r="FV64513" s="3"/>
      <c r="FW64513" s="3"/>
      <c r="FX64513" s="3"/>
      <c r="FY64513" s="3"/>
      <c r="FZ64513" s="3"/>
      <c r="GA64513" s="3"/>
      <c r="GB64513" s="3"/>
      <c r="GC64513" s="3"/>
      <c r="GD64513" s="3"/>
      <c r="GE64513" s="3"/>
      <c r="GF64513" s="3"/>
      <c r="GG64513" s="3"/>
      <c r="GH64513" s="3"/>
      <c r="GI64513" s="3"/>
      <c r="GJ64513" s="3"/>
      <c r="GK64513" s="3"/>
      <c r="GL64513" s="3"/>
      <c r="GM64513" s="3"/>
      <c r="GN64513" s="3"/>
      <c r="GO64513" s="3"/>
      <c r="GP64513" s="3"/>
      <c r="GQ64513" s="3"/>
      <c r="GR64513" s="3"/>
      <c r="GS64513" s="3"/>
      <c r="GT64513" s="3"/>
      <c r="GU64513" s="3"/>
      <c r="GV64513" s="3"/>
      <c r="GW64513" s="3"/>
      <c r="GX64513" s="3"/>
      <c r="GY64513" s="3"/>
      <c r="GZ64513" s="3"/>
      <c r="HA64513" s="3"/>
      <c r="HB64513" s="3"/>
      <c r="HC64513" s="3"/>
      <c r="HD64513" s="3"/>
      <c r="HE64513" s="3"/>
      <c r="HF64513" s="3"/>
      <c r="HG64513" s="3"/>
      <c r="HH64513" s="3"/>
      <c r="HI64513" s="3"/>
      <c r="HJ64513" s="3"/>
      <c r="HK64513" s="3"/>
      <c r="HL64513" s="3"/>
      <c r="HM64513" s="3"/>
      <c r="HN64513" s="3"/>
      <c r="HO64513" s="3"/>
      <c r="HP64513" s="3"/>
      <c r="HQ64513" s="3"/>
      <c r="HR64513" s="3"/>
      <c r="HS64513" s="3"/>
      <c r="HT64513" s="3"/>
      <c r="HU64513" s="3"/>
      <c r="HV64513" s="3"/>
      <c r="HW64513" s="3"/>
      <c r="HX64513" s="3"/>
      <c r="HY64513" s="3"/>
      <c r="HZ64513" s="3"/>
      <c r="IA64513" s="3"/>
      <c r="IB64513" s="3"/>
      <c r="IC64513" s="3"/>
      <c r="ID64513" s="3"/>
      <c r="IE64513" s="3"/>
      <c r="IF64513" s="3"/>
      <c r="IG64513" s="3"/>
      <c r="IH64513" s="3"/>
      <c r="II64513" s="3"/>
      <c r="IJ64513" s="3"/>
      <c r="IK64513" s="3"/>
      <c r="IL64513" s="3"/>
      <c r="IM64513" s="3"/>
      <c r="IN64513" s="3"/>
      <c r="IO64513" s="3"/>
      <c r="IP64513" s="3"/>
      <c r="IQ64513" s="3"/>
      <c r="IR64513" s="3"/>
      <c r="IS64513" s="3"/>
      <c r="IT64513" s="3"/>
      <c r="IU64513" s="3"/>
      <c r="IV64513" s="3"/>
    </row>
    <row r="64514" spans="2:256">
      <c r="B64514" s="377"/>
      <c r="C64514" s="377"/>
      <c r="D64514" s="377"/>
      <c r="E64514" s="377"/>
      <c r="F64514" s="377"/>
      <c r="G64514" s="377"/>
      <c r="H64514" s="377"/>
      <c r="I64514" s="377"/>
      <c r="J64514" s="377"/>
      <c r="K64514" s="377"/>
      <c r="L64514" s="377"/>
      <c r="M64514" s="377"/>
      <c r="N64514" s="377"/>
      <c r="O64514" s="377"/>
      <c r="P64514" s="377"/>
      <c r="Q64514" s="377"/>
      <c r="R64514" s="377"/>
      <c r="S64514" s="377"/>
      <c r="T64514" s="377"/>
      <c r="U64514" s="377"/>
      <c r="V64514" s="377"/>
      <c r="W64514" s="377"/>
      <c r="X64514" s="377"/>
      <c r="Y64514" s="377"/>
      <c r="Z64514" s="377"/>
      <c r="AA64514" s="377"/>
      <c r="AB64514" s="377"/>
      <c r="AC64514" s="377"/>
      <c r="AD64514" s="377"/>
      <c r="AE64514" s="377"/>
      <c r="AF64514" s="377"/>
      <c r="AG64514" s="377"/>
      <c r="AH64514" s="377"/>
      <c r="AI64514" s="377"/>
      <c r="AJ64514" s="377"/>
      <c r="AK64514" s="377"/>
      <c r="AL64514" s="377"/>
      <c r="AM64514" s="377"/>
      <c r="AN64514" s="377"/>
      <c r="AO64514" s="377"/>
      <c r="AP64514" s="377"/>
      <c r="AQ64514" s="377"/>
      <c r="AR64514" s="377"/>
      <c r="AS64514" s="377"/>
      <c r="AT64514" s="377"/>
      <c r="AU64514" s="377"/>
      <c r="AV64514" s="377"/>
      <c r="AW64514" s="377"/>
      <c r="AX64514" s="377"/>
      <c r="AY64514" s="377"/>
      <c r="AZ64514" s="377"/>
      <c r="BA64514" s="377"/>
      <c r="BB64514" s="377"/>
      <c r="BC64514" s="377"/>
      <c r="BD64514" s="377"/>
      <c r="BE64514" s="377"/>
      <c r="BF64514" s="377"/>
      <c r="BG64514" s="377"/>
      <c r="BH64514" s="377"/>
      <c r="BI64514" s="377"/>
      <c r="BJ64514" s="377"/>
      <c r="BK64514" s="377"/>
      <c r="BL64514" s="377"/>
      <c r="BM64514" s="377"/>
      <c r="BN64514" s="377"/>
      <c r="BO64514" s="377"/>
      <c r="BP64514" s="377"/>
      <c r="BQ64514" s="377"/>
      <c r="BR64514" s="377"/>
      <c r="BS64514" s="377"/>
      <c r="BT64514" s="377"/>
      <c r="BU64514" s="377"/>
      <c r="BV64514" s="377"/>
      <c r="BW64514" s="377"/>
      <c r="BX64514" s="377"/>
      <c r="BY64514" s="377"/>
      <c r="BZ64514" s="377"/>
      <c r="CA64514" s="377"/>
      <c r="CB64514" s="377"/>
      <c r="CC64514" s="377"/>
      <c r="CD64514" s="377"/>
      <c r="CE64514" s="377"/>
      <c r="CF64514" s="377"/>
      <c r="CG64514" s="377"/>
      <c r="CH64514" s="377"/>
      <c r="CI64514" s="377"/>
      <c r="CJ64514" s="377"/>
      <c r="CK64514" s="377"/>
      <c r="CL64514" s="377"/>
      <c r="CM64514" s="377"/>
      <c r="CN64514" s="377"/>
      <c r="CO64514" s="377"/>
      <c r="CP64514" s="377"/>
      <c r="CQ64514" s="377"/>
      <c r="CR64514" s="377"/>
      <c r="CS64514" s="377"/>
      <c r="CT64514" s="377"/>
      <c r="CU64514" s="377"/>
      <c r="CV64514" s="377"/>
      <c r="CW64514" s="377"/>
      <c r="CX64514" s="377"/>
      <c r="CY64514" s="377"/>
      <c r="CZ64514" s="377"/>
      <c r="DA64514" s="377"/>
      <c r="DB64514" s="377"/>
      <c r="DC64514" s="377"/>
      <c r="DD64514" s="377"/>
      <c r="DE64514" s="377"/>
      <c r="DF64514" s="377"/>
      <c r="DG64514" s="377"/>
      <c r="DH64514" s="377"/>
      <c r="DI64514" s="377"/>
      <c r="DJ64514" s="377"/>
      <c r="DK64514" s="377"/>
      <c r="DL64514" s="377"/>
      <c r="DM64514" s="377"/>
      <c r="DN64514" s="377"/>
      <c r="DO64514" s="377"/>
      <c r="DP64514" s="377"/>
      <c r="DQ64514" s="377"/>
      <c r="DR64514" s="377"/>
      <c r="DS64514" s="377"/>
      <c r="DT64514" s="377"/>
      <c r="DU64514" s="377"/>
      <c r="DV64514" s="377"/>
      <c r="DW64514" s="377"/>
      <c r="DX64514" s="377"/>
      <c r="DY64514" s="377"/>
      <c r="DZ64514" s="377"/>
      <c r="EA64514" s="377"/>
      <c r="EB64514" s="377"/>
      <c r="EC64514" s="377"/>
      <c r="ED64514" s="377"/>
      <c r="EE64514" s="377"/>
      <c r="EF64514" s="377"/>
      <c r="EG64514" s="377"/>
      <c r="EH64514" s="377"/>
      <c r="EI64514" s="377"/>
      <c r="EJ64514" s="377"/>
      <c r="EK64514" s="377"/>
      <c r="EL64514" s="377"/>
      <c r="EM64514" s="377"/>
      <c r="EN64514" s="377"/>
      <c r="EO64514" s="377"/>
      <c r="EP64514" s="377"/>
      <c r="EQ64514" s="377"/>
      <c r="ER64514" s="377"/>
      <c r="ES64514" s="377"/>
      <c r="ET64514" s="377"/>
      <c r="EU64514" s="377"/>
      <c r="EV64514" s="377"/>
      <c r="EW64514" s="377"/>
      <c r="EX64514" s="377"/>
      <c r="EY64514" s="377"/>
      <c r="EZ64514" s="377"/>
      <c r="FA64514" s="377"/>
      <c r="FB64514" s="377"/>
      <c r="FC64514" s="377"/>
      <c r="FD64514" s="377"/>
      <c r="FE64514" s="377"/>
      <c r="FF64514" s="377"/>
      <c r="FG64514" s="377"/>
      <c r="FH64514" s="377"/>
      <c r="FI64514" s="377"/>
      <c r="FJ64514" s="377"/>
      <c r="FK64514" s="377"/>
      <c r="FL64514" s="377"/>
      <c r="FM64514" s="377"/>
      <c r="FN64514" s="377"/>
      <c r="FO64514" s="377"/>
      <c r="FP64514" s="377"/>
      <c r="FQ64514" s="377"/>
      <c r="FR64514" s="377"/>
      <c r="FS64514" s="377"/>
      <c r="FT64514" s="377"/>
      <c r="FU64514" s="377"/>
      <c r="FV64514" s="377"/>
      <c r="FW64514" s="377"/>
      <c r="FX64514" s="377"/>
      <c r="FY64514" s="377"/>
      <c r="FZ64514" s="377"/>
      <c r="GA64514" s="377"/>
      <c r="GB64514" s="377"/>
      <c r="GC64514" s="377"/>
      <c r="GD64514" s="377"/>
      <c r="GE64514" s="377"/>
      <c r="GF64514" s="377"/>
      <c r="GG64514" s="377"/>
      <c r="GH64514" s="377"/>
      <c r="GI64514" s="377"/>
      <c r="GJ64514" s="377"/>
      <c r="GK64514" s="377"/>
      <c r="GL64514" s="377"/>
      <c r="GM64514" s="377"/>
      <c r="GN64514" s="377"/>
      <c r="GO64514" s="377"/>
      <c r="GP64514" s="377"/>
      <c r="GQ64514" s="377"/>
      <c r="GR64514" s="377"/>
      <c r="GS64514" s="377"/>
      <c r="GT64514" s="377"/>
      <c r="GU64514" s="377"/>
      <c r="GV64514" s="377"/>
      <c r="GW64514" s="377"/>
      <c r="GX64514" s="377"/>
      <c r="GY64514" s="377"/>
      <c r="GZ64514" s="377"/>
      <c r="HA64514" s="377"/>
      <c r="HB64514" s="377"/>
      <c r="HC64514" s="377"/>
      <c r="HD64514" s="377"/>
      <c r="HE64514" s="377"/>
      <c r="HF64514" s="377"/>
      <c r="HG64514" s="377"/>
      <c r="HH64514" s="377"/>
      <c r="HI64514" s="377"/>
      <c r="HJ64514" s="377"/>
      <c r="HK64514" s="377"/>
      <c r="HL64514" s="377"/>
      <c r="HM64514" s="377"/>
      <c r="HN64514" s="377"/>
      <c r="HO64514" s="377"/>
      <c r="HP64514" s="377"/>
      <c r="HQ64514" s="377"/>
      <c r="HR64514" s="377"/>
      <c r="HS64514" s="377"/>
      <c r="HT64514" s="377"/>
      <c r="HU64514" s="377"/>
      <c r="HV64514" s="377"/>
      <c r="HW64514" s="377"/>
      <c r="HX64514" s="377"/>
      <c r="HY64514" s="377"/>
      <c r="HZ64514" s="377"/>
      <c r="IA64514" s="377"/>
      <c r="IB64514" s="377"/>
      <c r="IC64514" s="377"/>
      <c r="ID64514" s="377"/>
      <c r="IE64514" s="377"/>
      <c r="IF64514" s="377"/>
      <c r="IG64514" s="377"/>
      <c r="IH64514" s="377"/>
      <c r="II64514" s="377"/>
      <c r="IJ64514" s="377"/>
      <c r="IK64514" s="377"/>
      <c r="IL64514" s="377"/>
      <c r="IM64514" s="378"/>
      <c r="IN64514" s="378"/>
      <c r="IO64514" s="378"/>
      <c r="IP64514" s="378"/>
      <c r="IQ64514" s="378"/>
      <c r="IR64514" s="378"/>
      <c r="IS64514" s="378"/>
      <c r="IT64514" s="378"/>
      <c r="IU64514" s="378"/>
      <c r="IV64514" s="378"/>
    </row>
    <row r="64515" spans="2:256">
      <c r="B64515" s="377"/>
      <c r="C64515" s="377"/>
      <c r="D64515" s="377"/>
      <c r="E64515" s="377"/>
      <c r="F64515" s="377"/>
      <c r="G64515" s="377"/>
      <c r="H64515" s="377"/>
      <c r="I64515" s="377"/>
      <c r="J64515" s="377"/>
      <c r="K64515" s="377"/>
      <c r="L64515" s="377"/>
      <c r="M64515" s="377"/>
      <c r="N64515" s="377"/>
      <c r="O64515" s="377"/>
      <c r="P64515" s="377"/>
      <c r="Q64515" s="377"/>
      <c r="R64515" s="377"/>
      <c r="S64515" s="377"/>
      <c r="T64515" s="377"/>
      <c r="U64515" s="377"/>
      <c r="V64515" s="377"/>
      <c r="W64515" s="377"/>
      <c r="X64515" s="377"/>
      <c r="Y64515" s="377"/>
      <c r="Z64515" s="377"/>
      <c r="AA64515" s="377"/>
      <c r="AB64515" s="377"/>
      <c r="AC64515" s="377"/>
      <c r="AD64515" s="377"/>
      <c r="AE64515" s="377"/>
      <c r="AF64515" s="377"/>
      <c r="AG64515" s="377"/>
      <c r="AH64515" s="377"/>
      <c r="AI64515" s="377"/>
      <c r="AJ64515" s="377"/>
      <c r="AK64515" s="377"/>
      <c r="AL64515" s="377"/>
      <c r="AM64515" s="377"/>
      <c r="AN64515" s="377"/>
      <c r="AO64515" s="377"/>
      <c r="AP64515" s="377"/>
      <c r="AQ64515" s="377"/>
      <c r="AR64515" s="377"/>
      <c r="AS64515" s="377"/>
      <c r="AT64515" s="377"/>
      <c r="AU64515" s="377"/>
      <c r="AV64515" s="377"/>
      <c r="AW64515" s="377"/>
      <c r="AX64515" s="377"/>
      <c r="AY64515" s="377"/>
      <c r="AZ64515" s="377"/>
      <c r="BA64515" s="377"/>
      <c r="BB64515" s="377"/>
      <c r="BC64515" s="377"/>
      <c r="BD64515" s="377"/>
      <c r="BE64515" s="377"/>
      <c r="BF64515" s="377"/>
      <c r="BG64515" s="377"/>
      <c r="BH64515" s="377"/>
      <c r="BI64515" s="377"/>
      <c r="BJ64515" s="377"/>
      <c r="BK64515" s="377"/>
      <c r="BL64515" s="377"/>
      <c r="BM64515" s="377"/>
      <c r="BN64515" s="377"/>
      <c r="BO64515" s="377"/>
      <c r="BP64515" s="377"/>
      <c r="BQ64515" s="377"/>
      <c r="BR64515" s="377"/>
      <c r="BS64515" s="377"/>
      <c r="BT64515" s="377"/>
      <c r="BU64515" s="377"/>
      <c r="BV64515" s="377"/>
      <c r="BW64515" s="377"/>
      <c r="BX64515" s="377"/>
      <c r="BY64515" s="377"/>
      <c r="BZ64515" s="377"/>
      <c r="CA64515" s="377"/>
      <c r="CB64515" s="377"/>
      <c r="CC64515" s="377"/>
      <c r="CD64515" s="377"/>
      <c r="CE64515" s="377"/>
      <c r="CF64515" s="377"/>
      <c r="CG64515" s="377"/>
      <c r="CH64515" s="377"/>
      <c r="CI64515" s="377"/>
      <c r="CJ64515" s="377"/>
      <c r="CK64515" s="377"/>
      <c r="CL64515" s="377"/>
      <c r="CM64515" s="377"/>
      <c r="CN64515" s="377"/>
      <c r="CO64515" s="377"/>
      <c r="CP64515" s="377"/>
      <c r="CQ64515" s="377"/>
      <c r="CR64515" s="377"/>
      <c r="CS64515" s="377"/>
      <c r="CT64515" s="377"/>
      <c r="CU64515" s="377"/>
      <c r="CV64515" s="377"/>
      <c r="CW64515" s="377"/>
      <c r="CX64515" s="377"/>
      <c r="CY64515" s="377"/>
      <c r="CZ64515" s="377"/>
      <c r="DA64515" s="377"/>
      <c r="DB64515" s="377"/>
      <c r="DC64515" s="377"/>
      <c r="DD64515" s="377"/>
      <c r="DE64515" s="377"/>
      <c r="DF64515" s="377"/>
      <c r="DG64515" s="377"/>
      <c r="DH64515" s="377"/>
      <c r="DI64515" s="377"/>
      <c r="DJ64515" s="377"/>
      <c r="DK64515" s="377"/>
      <c r="DL64515" s="377"/>
      <c r="DM64515" s="377"/>
      <c r="DN64515" s="377"/>
      <c r="DO64515" s="377"/>
      <c r="DP64515" s="377"/>
      <c r="DQ64515" s="377"/>
      <c r="DR64515" s="377"/>
      <c r="DS64515" s="377"/>
      <c r="DT64515" s="377"/>
      <c r="DU64515" s="377"/>
      <c r="DV64515" s="377"/>
      <c r="DW64515" s="377"/>
      <c r="DX64515" s="377"/>
      <c r="DY64515" s="377"/>
      <c r="DZ64515" s="377"/>
      <c r="EA64515" s="377"/>
      <c r="EB64515" s="377"/>
      <c r="EC64515" s="377"/>
      <c r="ED64515" s="377"/>
      <c r="EE64515" s="377"/>
      <c r="EF64515" s="377"/>
      <c r="EG64515" s="377"/>
      <c r="EH64515" s="377"/>
      <c r="EI64515" s="377"/>
      <c r="EJ64515" s="377"/>
      <c r="EK64515" s="377"/>
      <c r="EL64515" s="377"/>
      <c r="EM64515" s="377"/>
      <c r="EN64515" s="377"/>
      <c r="EO64515" s="377"/>
      <c r="EP64515" s="377"/>
      <c r="EQ64515" s="377"/>
      <c r="ER64515" s="377"/>
      <c r="ES64515" s="377"/>
      <c r="ET64515" s="377"/>
      <c r="EU64515" s="377"/>
      <c r="EV64515" s="377"/>
      <c r="EW64515" s="377"/>
      <c r="EX64515" s="377"/>
      <c r="EY64515" s="377"/>
      <c r="EZ64515" s="377"/>
      <c r="FA64515" s="377"/>
      <c r="FB64515" s="377"/>
      <c r="FC64515" s="377"/>
      <c r="FD64515" s="377"/>
      <c r="FE64515" s="377"/>
      <c r="FF64515" s="377"/>
      <c r="FG64515" s="377"/>
      <c r="FH64515" s="377"/>
      <c r="FI64515" s="377"/>
      <c r="FJ64515" s="377"/>
      <c r="FK64515" s="377"/>
      <c r="FL64515" s="377"/>
      <c r="FM64515" s="377"/>
      <c r="FN64515" s="377"/>
      <c r="FO64515" s="377"/>
      <c r="FP64515" s="377"/>
      <c r="FQ64515" s="377"/>
      <c r="FR64515" s="377"/>
      <c r="FS64515" s="377"/>
      <c r="FT64515" s="377"/>
      <c r="FU64515" s="377"/>
      <c r="FV64515" s="377"/>
      <c r="FW64515" s="377"/>
      <c r="FX64515" s="377"/>
      <c r="FY64515" s="377"/>
      <c r="FZ64515" s="377"/>
      <c r="GA64515" s="377"/>
      <c r="GB64515" s="377"/>
      <c r="GC64515" s="377"/>
      <c r="GD64515" s="377"/>
      <c r="GE64515" s="377"/>
      <c r="GF64515" s="377"/>
      <c r="GG64515" s="377"/>
      <c r="GH64515" s="377"/>
      <c r="GI64515" s="377"/>
      <c r="GJ64515" s="377"/>
      <c r="GK64515" s="377"/>
      <c r="GL64515" s="377"/>
      <c r="GM64515" s="377"/>
      <c r="GN64515" s="377"/>
      <c r="GO64515" s="377"/>
      <c r="GP64515" s="377"/>
      <c r="GQ64515" s="377"/>
      <c r="GR64515" s="377"/>
      <c r="GS64515" s="377"/>
      <c r="GT64515" s="377"/>
      <c r="GU64515" s="377"/>
      <c r="GV64515" s="377"/>
      <c r="GW64515" s="377"/>
      <c r="GX64515" s="377"/>
      <c r="GY64515" s="377"/>
      <c r="GZ64515" s="377"/>
      <c r="HA64515" s="377"/>
      <c r="HB64515" s="377"/>
      <c r="HC64515" s="377"/>
      <c r="HD64515" s="377"/>
      <c r="HE64515" s="377"/>
      <c r="HF64515" s="377"/>
      <c r="HG64515" s="377"/>
      <c r="HH64515" s="377"/>
      <c r="HI64515" s="377"/>
      <c r="HJ64515" s="377"/>
      <c r="HK64515" s="377"/>
      <c r="HL64515" s="377"/>
      <c r="HM64515" s="377"/>
      <c r="HN64515" s="377"/>
      <c r="HO64515" s="377"/>
      <c r="HP64515" s="377"/>
      <c r="HQ64515" s="377"/>
      <c r="HR64515" s="377"/>
      <c r="HS64515" s="377"/>
      <c r="HT64515" s="377"/>
      <c r="HU64515" s="377"/>
      <c r="HV64515" s="377"/>
      <c r="HW64515" s="377"/>
      <c r="HX64515" s="377"/>
      <c r="HY64515" s="377"/>
      <c r="HZ64515" s="377"/>
      <c r="IA64515" s="377"/>
      <c r="IB64515" s="377"/>
      <c r="IC64515" s="377"/>
      <c r="ID64515" s="377"/>
      <c r="IE64515" s="377"/>
      <c r="IF64515" s="377"/>
      <c r="IG64515" s="377"/>
      <c r="IH64515" s="377"/>
      <c r="II64515" s="377"/>
      <c r="IJ64515" s="377"/>
      <c r="IK64515" s="377"/>
      <c r="IL64515" s="377"/>
      <c r="IM64515" s="378"/>
      <c r="IN64515" s="378"/>
      <c r="IO64515" s="378"/>
      <c r="IP64515" s="378"/>
      <c r="IQ64515" s="378"/>
      <c r="IR64515" s="378"/>
      <c r="IS64515" s="378"/>
      <c r="IT64515" s="378"/>
      <c r="IU64515" s="378"/>
      <c r="IV64515" s="378"/>
    </row>
    <row r="64516" spans="2:256">
      <c r="B64516" s="377"/>
      <c r="C64516" s="377"/>
      <c r="D64516" s="377"/>
      <c r="E64516" s="377"/>
      <c r="F64516" s="377"/>
      <c r="G64516" s="377"/>
      <c r="H64516" s="377"/>
      <c r="I64516" s="377"/>
      <c r="J64516" s="377"/>
      <c r="K64516" s="377"/>
      <c r="L64516" s="377"/>
      <c r="M64516" s="377"/>
      <c r="N64516" s="377"/>
      <c r="O64516" s="377"/>
      <c r="P64516" s="377"/>
      <c r="Q64516" s="377"/>
      <c r="R64516" s="377"/>
      <c r="S64516" s="377"/>
      <c r="T64516" s="377"/>
      <c r="U64516" s="377"/>
      <c r="V64516" s="377"/>
      <c r="W64516" s="377"/>
      <c r="X64516" s="377"/>
      <c r="Y64516" s="377"/>
      <c r="Z64516" s="377"/>
      <c r="AA64516" s="377"/>
      <c r="AB64516" s="377"/>
      <c r="AC64516" s="377"/>
      <c r="AD64516" s="377"/>
      <c r="AE64516" s="377"/>
      <c r="AF64516" s="377"/>
      <c r="AG64516" s="377"/>
      <c r="AH64516" s="377"/>
      <c r="AI64516" s="377"/>
      <c r="AJ64516" s="377"/>
      <c r="AK64516" s="377"/>
      <c r="AL64516" s="377"/>
      <c r="AM64516" s="377"/>
      <c r="AN64516" s="377"/>
      <c r="AO64516" s="377"/>
      <c r="AP64516" s="377"/>
      <c r="AQ64516" s="377"/>
      <c r="AR64516" s="377"/>
      <c r="AS64516" s="377"/>
      <c r="AT64516" s="377"/>
      <c r="AU64516" s="377"/>
      <c r="AV64516" s="377"/>
      <c r="AW64516" s="377"/>
      <c r="AX64516" s="377"/>
      <c r="AY64516" s="377"/>
      <c r="AZ64516" s="377"/>
      <c r="BA64516" s="377"/>
      <c r="BB64516" s="377"/>
      <c r="BC64516" s="377"/>
      <c r="BD64516" s="377"/>
      <c r="BE64516" s="377"/>
      <c r="BF64516" s="377"/>
      <c r="BG64516" s="377"/>
      <c r="BH64516" s="377"/>
      <c r="BI64516" s="377"/>
      <c r="BJ64516" s="377"/>
      <c r="BK64516" s="377"/>
      <c r="BL64516" s="377"/>
      <c r="BM64516" s="377"/>
      <c r="BN64516" s="377"/>
      <c r="BO64516" s="377"/>
      <c r="BP64516" s="377"/>
      <c r="BQ64516" s="377"/>
      <c r="BR64516" s="377"/>
      <c r="BS64516" s="377"/>
      <c r="BT64516" s="377"/>
      <c r="BU64516" s="377"/>
      <c r="BV64516" s="377"/>
      <c r="BW64516" s="377"/>
      <c r="BX64516" s="377"/>
      <c r="BY64516" s="377"/>
      <c r="BZ64516" s="377"/>
      <c r="CA64516" s="377"/>
      <c r="CB64516" s="377"/>
      <c r="CC64516" s="377"/>
      <c r="CD64516" s="377"/>
      <c r="CE64516" s="377"/>
      <c r="CF64516" s="377"/>
      <c r="CG64516" s="377"/>
      <c r="CH64516" s="377"/>
      <c r="CI64516" s="377"/>
      <c r="CJ64516" s="377"/>
      <c r="CK64516" s="377"/>
      <c r="CL64516" s="377"/>
      <c r="CM64516" s="377"/>
      <c r="CN64516" s="377"/>
      <c r="CO64516" s="377"/>
      <c r="CP64516" s="377"/>
      <c r="CQ64516" s="377"/>
      <c r="CR64516" s="377"/>
      <c r="CS64516" s="377"/>
      <c r="CT64516" s="377"/>
      <c r="CU64516" s="377"/>
      <c r="CV64516" s="377"/>
      <c r="CW64516" s="377"/>
      <c r="CX64516" s="377"/>
      <c r="CY64516" s="377"/>
      <c r="CZ64516" s="377"/>
      <c r="DA64516" s="377"/>
      <c r="DB64516" s="377"/>
      <c r="DC64516" s="377"/>
      <c r="DD64516" s="377"/>
      <c r="DE64516" s="377"/>
      <c r="DF64516" s="377"/>
      <c r="DG64516" s="377"/>
      <c r="DH64516" s="377"/>
      <c r="DI64516" s="377"/>
      <c r="DJ64516" s="377"/>
      <c r="DK64516" s="377"/>
      <c r="DL64516" s="377"/>
      <c r="DM64516" s="377"/>
      <c r="DN64516" s="377"/>
      <c r="DO64516" s="377"/>
      <c r="DP64516" s="377"/>
      <c r="DQ64516" s="377"/>
      <c r="DR64516" s="377"/>
      <c r="DS64516" s="377"/>
      <c r="DT64516" s="377"/>
      <c r="DU64516" s="377"/>
      <c r="DV64516" s="377"/>
      <c r="DW64516" s="377"/>
      <c r="DX64516" s="377"/>
      <c r="DY64516" s="377"/>
      <c r="DZ64516" s="377"/>
      <c r="EA64516" s="377"/>
      <c r="EB64516" s="377"/>
      <c r="EC64516" s="377"/>
      <c r="ED64516" s="377"/>
      <c r="EE64516" s="377"/>
      <c r="EF64516" s="377"/>
      <c r="EG64516" s="377"/>
      <c r="EH64516" s="377"/>
      <c r="EI64516" s="377"/>
      <c r="EJ64516" s="377"/>
      <c r="EK64516" s="377"/>
      <c r="EL64516" s="377"/>
      <c r="EM64516" s="377"/>
      <c r="EN64516" s="377"/>
      <c r="EO64516" s="377"/>
      <c r="EP64516" s="377"/>
      <c r="EQ64516" s="377"/>
      <c r="ER64516" s="377"/>
      <c r="ES64516" s="377"/>
      <c r="ET64516" s="377"/>
      <c r="EU64516" s="377"/>
      <c r="EV64516" s="377"/>
      <c r="EW64516" s="377"/>
      <c r="EX64516" s="377"/>
      <c r="EY64516" s="377"/>
      <c r="EZ64516" s="377"/>
      <c r="FA64516" s="377"/>
      <c r="FB64516" s="377"/>
      <c r="FC64516" s="377"/>
      <c r="FD64516" s="377"/>
      <c r="FE64516" s="377"/>
      <c r="FF64516" s="377"/>
      <c r="FG64516" s="377"/>
      <c r="FH64516" s="377"/>
      <c r="FI64516" s="377"/>
      <c r="FJ64516" s="377"/>
      <c r="FK64516" s="377"/>
      <c r="FL64516" s="377"/>
      <c r="FM64516" s="377"/>
      <c r="FN64516" s="377"/>
      <c r="FO64516" s="377"/>
      <c r="FP64516" s="377"/>
      <c r="FQ64516" s="377"/>
      <c r="FR64516" s="377"/>
      <c r="FS64516" s="377"/>
      <c r="FT64516" s="377"/>
      <c r="FU64516" s="377"/>
      <c r="FV64516" s="377"/>
      <c r="FW64516" s="377"/>
      <c r="FX64516" s="377"/>
      <c r="FY64516" s="377"/>
      <c r="FZ64516" s="377"/>
      <c r="GA64516" s="377"/>
      <c r="GB64516" s="377"/>
      <c r="GC64516" s="377"/>
      <c r="GD64516" s="377"/>
      <c r="GE64516" s="377"/>
      <c r="GF64516" s="377"/>
      <c r="GG64516" s="377"/>
      <c r="GH64516" s="377"/>
      <c r="GI64516" s="377"/>
      <c r="GJ64516" s="377"/>
      <c r="GK64516" s="377"/>
      <c r="GL64516" s="377"/>
      <c r="GM64516" s="377"/>
      <c r="GN64516" s="377"/>
      <c r="GO64516" s="377"/>
      <c r="GP64516" s="377"/>
      <c r="GQ64516" s="377"/>
      <c r="GR64516" s="377"/>
      <c r="GS64516" s="377"/>
      <c r="GT64516" s="377"/>
      <c r="GU64516" s="377"/>
      <c r="GV64516" s="377"/>
      <c r="GW64516" s="377"/>
      <c r="GX64516" s="377"/>
      <c r="GY64516" s="377"/>
      <c r="GZ64516" s="377"/>
      <c r="HA64516" s="377"/>
      <c r="HB64516" s="377"/>
      <c r="HC64516" s="377"/>
      <c r="HD64516" s="377"/>
      <c r="HE64516" s="377"/>
      <c r="HF64516" s="377"/>
      <c r="HG64516" s="377"/>
      <c r="HH64516" s="377"/>
      <c r="HI64516" s="377"/>
      <c r="HJ64516" s="377"/>
      <c r="HK64516" s="377"/>
      <c r="HL64516" s="377"/>
      <c r="HM64516" s="377"/>
      <c r="HN64516" s="377"/>
      <c r="HO64516" s="377"/>
      <c r="HP64516" s="377"/>
      <c r="HQ64516" s="377"/>
      <c r="HR64516" s="377"/>
      <c r="HS64516" s="377"/>
      <c r="HT64516" s="377"/>
      <c r="HU64516" s="377"/>
      <c r="HV64516" s="377"/>
      <c r="HW64516" s="377"/>
      <c r="HX64516" s="377"/>
      <c r="HY64516" s="377"/>
      <c r="HZ64516" s="377"/>
      <c r="IA64516" s="377"/>
      <c r="IB64516" s="377"/>
      <c r="IC64516" s="377"/>
      <c r="ID64516" s="377"/>
      <c r="IE64516" s="377"/>
      <c r="IF64516" s="377"/>
      <c r="IG64516" s="377"/>
      <c r="IH64516" s="377"/>
      <c r="II64516" s="377"/>
      <c r="IJ64516" s="377"/>
      <c r="IK64516" s="377"/>
      <c r="IL64516" s="377"/>
      <c r="IM64516" s="378"/>
      <c r="IN64516" s="378"/>
      <c r="IO64516" s="378"/>
      <c r="IP64516" s="378"/>
      <c r="IQ64516" s="378"/>
      <c r="IR64516" s="378"/>
      <c r="IS64516" s="378"/>
      <c r="IT64516" s="378"/>
      <c r="IU64516" s="378"/>
      <c r="IV64516" s="378"/>
    </row>
    <row r="64517" spans="2:256">
      <c r="B64517" s="378"/>
      <c r="C64517" s="378"/>
      <c r="D64517" s="378"/>
      <c r="E64517" s="378"/>
      <c r="F64517" s="378"/>
      <c r="G64517" s="378"/>
      <c r="H64517" s="378"/>
      <c r="I64517" s="378"/>
      <c r="J64517" s="378"/>
      <c r="K64517" s="378"/>
      <c r="L64517" s="378"/>
      <c r="M64517" s="378"/>
      <c r="N64517" s="378"/>
      <c r="O64517" s="378"/>
      <c r="P64517" s="378"/>
      <c r="Q64517" s="378"/>
      <c r="R64517" s="378"/>
      <c r="S64517" s="378"/>
      <c r="T64517" s="378"/>
      <c r="U64517" s="378"/>
      <c r="V64517" s="378"/>
      <c r="W64517" s="378"/>
      <c r="X64517" s="378"/>
      <c r="Y64517" s="378"/>
      <c r="Z64517" s="378"/>
      <c r="AA64517" s="378"/>
      <c r="AB64517" s="378"/>
      <c r="AC64517" s="378"/>
      <c r="AD64517" s="378"/>
      <c r="AE64517" s="378"/>
      <c r="AF64517" s="378"/>
      <c r="AG64517" s="378"/>
      <c r="AH64517" s="378"/>
      <c r="AI64517" s="378"/>
      <c r="AJ64517" s="378"/>
      <c r="AK64517" s="378"/>
      <c r="AL64517" s="378"/>
      <c r="AM64517" s="378"/>
      <c r="AN64517" s="378"/>
      <c r="AO64517" s="378"/>
      <c r="AP64517" s="378"/>
      <c r="AQ64517" s="378"/>
      <c r="AR64517" s="378"/>
      <c r="AS64517" s="378"/>
      <c r="AT64517" s="378"/>
      <c r="AU64517" s="378"/>
      <c r="AV64517" s="378"/>
      <c r="AW64517" s="378"/>
      <c r="AX64517" s="378"/>
      <c r="AY64517" s="378"/>
      <c r="AZ64517" s="378"/>
      <c r="BA64517" s="378"/>
      <c r="BB64517" s="378"/>
      <c r="BC64517" s="378"/>
      <c r="BD64517" s="378"/>
      <c r="BE64517" s="378"/>
      <c r="BF64517" s="378"/>
      <c r="BG64517" s="378"/>
      <c r="BH64517" s="378"/>
      <c r="BI64517" s="378"/>
      <c r="BJ64517" s="378"/>
      <c r="BK64517" s="378"/>
      <c r="BL64517" s="378"/>
      <c r="BM64517" s="378"/>
      <c r="BN64517" s="378"/>
      <c r="BO64517" s="378"/>
      <c r="BP64517" s="378"/>
      <c r="BQ64517" s="378"/>
      <c r="BR64517" s="378"/>
      <c r="BS64517" s="378"/>
      <c r="BT64517" s="378"/>
      <c r="BU64517" s="378"/>
      <c r="BV64517" s="378"/>
      <c r="BW64517" s="378"/>
      <c r="BX64517" s="378"/>
      <c r="BY64517" s="378"/>
      <c r="BZ64517" s="378"/>
      <c r="CA64517" s="378"/>
      <c r="CB64517" s="378"/>
      <c r="CC64517" s="378"/>
      <c r="CD64517" s="378"/>
      <c r="CE64517" s="378"/>
      <c r="CF64517" s="378"/>
      <c r="CG64517" s="378"/>
      <c r="CH64517" s="378"/>
      <c r="CI64517" s="378"/>
      <c r="CJ64517" s="378"/>
      <c r="CK64517" s="378"/>
      <c r="CL64517" s="378"/>
      <c r="CM64517" s="378"/>
      <c r="CN64517" s="378"/>
      <c r="CO64517" s="378"/>
      <c r="CP64517" s="378"/>
      <c r="CQ64517" s="378"/>
      <c r="CR64517" s="378"/>
      <c r="CS64517" s="378"/>
      <c r="CT64517" s="378"/>
      <c r="CU64517" s="378"/>
      <c r="CV64517" s="378"/>
      <c r="CW64517" s="378"/>
      <c r="CX64517" s="378"/>
      <c r="CY64517" s="378"/>
      <c r="CZ64517" s="378"/>
      <c r="DA64517" s="378"/>
      <c r="DB64517" s="378"/>
      <c r="DC64517" s="378"/>
      <c r="DD64517" s="378"/>
      <c r="DE64517" s="378"/>
      <c r="DF64517" s="378"/>
      <c r="DG64517" s="378"/>
      <c r="DH64517" s="378"/>
      <c r="DI64517" s="378"/>
      <c r="DJ64517" s="378"/>
      <c r="DK64517" s="378"/>
      <c r="DL64517" s="378"/>
      <c r="DM64517" s="378"/>
      <c r="DN64517" s="378"/>
      <c r="DO64517" s="378"/>
      <c r="DP64517" s="378"/>
      <c r="DQ64517" s="378"/>
      <c r="DR64517" s="378"/>
      <c r="DS64517" s="378"/>
      <c r="DT64517" s="378"/>
      <c r="DU64517" s="378"/>
      <c r="DV64517" s="378"/>
      <c r="DW64517" s="378"/>
      <c r="DX64517" s="378"/>
      <c r="DY64517" s="378"/>
      <c r="DZ64517" s="378"/>
      <c r="EA64517" s="378"/>
      <c r="EB64517" s="378"/>
      <c r="EC64517" s="378"/>
      <c r="ED64517" s="378"/>
      <c r="EE64517" s="378"/>
      <c r="EF64517" s="378"/>
      <c r="EG64517" s="378"/>
      <c r="EH64517" s="378"/>
      <c r="EI64517" s="378"/>
      <c r="EJ64517" s="378"/>
      <c r="EK64517" s="378"/>
      <c r="EL64517" s="378"/>
      <c r="EM64517" s="378"/>
      <c r="EN64517" s="378"/>
      <c r="EO64517" s="378"/>
      <c r="EP64517" s="378"/>
      <c r="EQ64517" s="378"/>
      <c r="ER64517" s="378"/>
      <c r="ES64517" s="378"/>
      <c r="ET64517" s="378"/>
      <c r="EU64517" s="378"/>
      <c r="EV64517" s="378"/>
      <c r="EW64517" s="378"/>
      <c r="EX64517" s="378"/>
      <c r="EY64517" s="378"/>
      <c r="EZ64517" s="378"/>
      <c r="FA64517" s="378"/>
      <c r="FB64517" s="378"/>
      <c r="FC64517" s="378"/>
      <c r="FD64517" s="378"/>
      <c r="FE64517" s="378"/>
      <c r="FF64517" s="378"/>
      <c r="FG64517" s="378"/>
      <c r="FH64517" s="378"/>
      <c r="FI64517" s="378"/>
      <c r="FJ64517" s="378"/>
      <c r="FK64517" s="378"/>
      <c r="FL64517" s="378"/>
      <c r="FM64517" s="378"/>
      <c r="FN64517" s="378"/>
      <c r="FO64517" s="378"/>
      <c r="FP64517" s="378"/>
      <c r="FQ64517" s="378"/>
      <c r="FR64517" s="378"/>
      <c r="FS64517" s="378"/>
      <c r="FT64517" s="378"/>
      <c r="FU64517" s="378"/>
      <c r="FV64517" s="378"/>
      <c r="FW64517" s="378"/>
      <c r="FX64517" s="378"/>
      <c r="FY64517" s="378"/>
      <c r="FZ64517" s="378"/>
      <c r="GA64517" s="378"/>
      <c r="GB64517" s="378"/>
      <c r="GC64517" s="378"/>
      <c r="GD64517" s="378"/>
      <c r="GE64517" s="378"/>
      <c r="GF64517" s="378"/>
      <c r="GG64517" s="378"/>
      <c r="GH64517" s="378"/>
      <c r="GI64517" s="378"/>
      <c r="GJ64517" s="378"/>
      <c r="GK64517" s="378"/>
      <c r="GL64517" s="378"/>
      <c r="GM64517" s="378"/>
      <c r="GN64517" s="378"/>
      <c r="GO64517" s="378"/>
      <c r="GP64517" s="378"/>
      <c r="GQ64517" s="378"/>
      <c r="GR64517" s="378"/>
      <c r="GS64517" s="378"/>
      <c r="GT64517" s="378"/>
      <c r="GU64517" s="378"/>
      <c r="GV64517" s="378"/>
      <c r="GW64517" s="378"/>
      <c r="GX64517" s="378"/>
      <c r="GY64517" s="378"/>
      <c r="GZ64517" s="378"/>
      <c r="HA64517" s="378"/>
      <c r="HB64517" s="378"/>
      <c r="HC64517" s="378"/>
      <c r="HD64517" s="378"/>
      <c r="HE64517" s="378"/>
      <c r="HF64517" s="378"/>
      <c r="HG64517" s="378"/>
      <c r="HH64517" s="378"/>
      <c r="HI64517" s="378"/>
      <c r="HJ64517" s="378"/>
      <c r="HK64517" s="378"/>
      <c r="HL64517" s="378"/>
      <c r="HM64517" s="378"/>
      <c r="HN64517" s="378"/>
      <c r="HO64517" s="378"/>
      <c r="HP64517" s="378"/>
      <c r="HQ64517" s="378"/>
      <c r="HR64517" s="378"/>
      <c r="HS64517" s="378"/>
      <c r="HT64517" s="378"/>
      <c r="HU64517" s="378"/>
      <c r="HV64517" s="378"/>
      <c r="HW64517" s="378"/>
      <c r="HX64517" s="378"/>
      <c r="HY64517" s="378"/>
      <c r="HZ64517" s="378"/>
      <c r="IA64517" s="378"/>
      <c r="IB64517" s="378"/>
      <c r="IC64517" s="378"/>
      <c r="ID64517" s="378"/>
      <c r="IE64517" s="378"/>
      <c r="IF64517" s="378"/>
      <c r="IG64517" s="378"/>
      <c r="IH64517" s="378"/>
      <c r="II64517" s="378"/>
      <c r="IJ64517" s="378"/>
      <c r="IK64517" s="378"/>
      <c r="IL64517" s="378"/>
      <c r="IM64517" s="3"/>
      <c r="IN64517" s="3"/>
      <c r="IO64517" s="3"/>
      <c r="IP64517" s="3"/>
      <c r="IQ64517" s="3"/>
      <c r="IR64517" s="3"/>
      <c r="IS64517" s="3"/>
      <c r="IT64517" s="3"/>
      <c r="IU64517" s="3"/>
      <c r="IV64517" s="3"/>
    </row>
    <row r="64518" spans="2:256">
      <c r="B64518" s="378"/>
      <c r="C64518" s="378"/>
      <c r="D64518" s="378"/>
      <c r="E64518" s="378"/>
      <c r="F64518" s="378"/>
      <c r="G64518" s="378"/>
      <c r="H64518" s="378"/>
      <c r="I64518" s="378"/>
      <c r="J64518" s="378"/>
      <c r="K64518" s="378"/>
      <c r="L64518" s="378"/>
      <c r="M64518" s="378"/>
      <c r="N64518" s="378"/>
      <c r="O64518" s="378"/>
      <c r="P64518" s="378"/>
      <c r="Q64518" s="378"/>
      <c r="R64518" s="378"/>
      <c r="S64518" s="378"/>
      <c r="T64518" s="378"/>
      <c r="U64518" s="378"/>
      <c r="V64518" s="378"/>
      <c r="W64518" s="378"/>
      <c r="X64518" s="378"/>
      <c r="Y64518" s="378"/>
      <c r="Z64518" s="378"/>
      <c r="AA64518" s="378"/>
      <c r="AB64518" s="378"/>
      <c r="AC64518" s="378"/>
      <c r="AD64518" s="378"/>
      <c r="AE64518" s="378"/>
      <c r="AF64518" s="378"/>
      <c r="AG64518" s="378"/>
      <c r="AH64518" s="378"/>
      <c r="AI64518" s="378"/>
      <c r="AJ64518" s="378"/>
      <c r="AK64518" s="378"/>
      <c r="AL64518" s="378"/>
      <c r="AM64518" s="378"/>
      <c r="AN64518" s="378"/>
      <c r="AO64518" s="378"/>
      <c r="AP64518" s="378"/>
      <c r="AQ64518" s="378"/>
      <c r="AR64518" s="378"/>
      <c r="AS64518" s="378"/>
      <c r="AT64518" s="378"/>
      <c r="AU64518" s="378"/>
      <c r="AV64518" s="378"/>
      <c r="AW64518" s="378"/>
      <c r="AX64518" s="378"/>
      <c r="AY64518" s="378"/>
      <c r="AZ64518" s="378"/>
      <c r="BA64518" s="378"/>
      <c r="BB64518" s="378"/>
      <c r="BC64518" s="378"/>
      <c r="BD64518" s="378"/>
      <c r="BE64518" s="378"/>
      <c r="BF64518" s="378"/>
      <c r="BG64518" s="378"/>
      <c r="BH64518" s="378"/>
      <c r="BI64518" s="378"/>
      <c r="BJ64518" s="378"/>
      <c r="BK64518" s="378"/>
      <c r="BL64518" s="378"/>
      <c r="BM64518" s="378"/>
      <c r="BN64518" s="378"/>
      <c r="BO64518" s="378"/>
      <c r="BP64518" s="378"/>
      <c r="BQ64518" s="378"/>
      <c r="BR64518" s="378"/>
      <c r="BS64518" s="378"/>
      <c r="BT64518" s="378"/>
      <c r="BU64518" s="378"/>
      <c r="BV64518" s="378"/>
      <c r="BW64518" s="378"/>
      <c r="BX64518" s="378"/>
      <c r="BY64518" s="378"/>
      <c r="BZ64518" s="378"/>
      <c r="CA64518" s="378"/>
      <c r="CB64518" s="378"/>
      <c r="CC64518" s="378"/>
      <c r="CD64518" s="378"/>
      <c r="CE64518" s="378"/>
      <c r="CF64518" s="378"/>
      <c r="CG64518" s="378"/>
      <c r="CH64518" s="378"/>
      <c r="CI64518" s="378"/>
      <c r="CJ64518" s="378"/>
      <c r="CK64518" s="378"/>
      <c r="CL64518" s="378"/>
      <c r="CM64518" s="378"/>
      <c r="CN64518" s="378"/>
      <c r="CO64518" s="378"/>
      <c r="CP64518" s="378"/>
      <c r="CQ64518" s="378"/>
      <c r="CR64518" s="378"/>
      <c r="CS64518" s="378"/>
      <c r="CT64518" s="378"/>
      <c r="CU64518" s="378"/>
      <c r="CV64518" s="378"/>
      <c r="CW64518" s="378"/>
      <c r="CX64518" s="378"/>
      <c r="CY64518" s="378"/>
      <c r="CZ64518" s="378"/>
      <c r="DA64518" s="378"/>
      <c r="DB64518" s="378"/>
      <c r="DC64518" s="378"/>
      <c r="DD64518" s="378"/>
      <c r="DE64518" s="378"/>
      <c r="DF64518" s="378"/>
      <c r="DG64518" s="378"/>
      <c r="DH64518" s="378"/>
      <c r="DI64518" s="378"/>
      <c r="DJ64518" s="378"/>
      <c r="DK64518" s="378"/>
      <c r="DL64518" s="378"/>
      <c r="DM64518" s="378"/>
      <c r="DN64518" s="378"/>
      <c r="DO64518" s="378"/>
      <c r="DP64518" s="378"/>
      <c r="DQ64518" s="378"/>
      <c r="DR64518" s="378"/>
      <c r="DS64518" s="378"/>
      <c r="DT64518" s="378"/>
      <c r="DU64518" s="378"/>
      <c r="DV64518" s="378"/>
      <c r="DW64518" s="378"/>
      <c r="DX64518" s="378"/>
      <c r="DY64518" s="378"/>
      <c r="DZ64518" s="378"/>
      <c r="EA64518" s="378"/>
      <c r="EB64518" s="378"/>
      <c r="EC64518" s="378"/>
      <c r="ED64518" s="378"/>
      <c r="EE64518" s="378"/>
      <c r="EF64518" s="378"/>
      <c r="EG64518" s="378"/>
      <c r="EH64518" s="378"/>
      <c r="EI64518" s="378"/>
      <c r="EJ64518" s="378"/>
      <c r="EK64518" s="378"/>
      <c r="EL64518" s="378"/>
      <c r="EM64518" s="378"/>
      <c r="EN64518" s="378"/>
      <c r="EO64518" s="378"/>
      <c r="EP64518" s="378"/>
      <c r="EQ64518" s="378"/>
      <c r="ER64518" s="378"/>
      <c r="ES64518" s="378"/>
      <c r="ET64518" s="378"/>
      <c r="EU64518" s="378"/>
      <c r="EV64518" s="378"/>
      <c r="EW64518" s="378"/>
      <c r="EX64518" s="378"/>
      <c r="EY64518" s="378"/>
      <c r="EZ64518" s="378"/>
      <c r="FA64518" s="378"/>
      <c r="FB64518" s="378"/>
      <c r="FC64518" s="378"/>
      <c r="FD64518" s="378"/>
      <c r="FE64518" s="378"/>
      <c r="FF64518" s="378"/>
      <c r="FG64518" s="378"/>
      <c r="FH64518" s="378"/>
      <c r="FI64518" s="378"/>
      <c r="FJ64518" s="378"/>
      <c r="FK64518" s="378"/>
      <c r="FL64518" s="378"/>
      <c r="FM64518" s="378"/>
      <c r="FN64518" s="378"/>
      <c r="FO64518" s="378"/>
      <c r="FP64518" s="378"/>
      <c r="FQ64518" s="378"/>
      <c r="FR64518" s="378"/>
      <c r="FS64518" s="378"/>
      <c r="FT64518" s="378"/>
      <c r="FU64518" s="378"/>
      <c r="FV64518" s="378"/>
      <c r="FW64518" s="378"/>
      <c r="FX64518" s="378"/>
      <c r="FY64518" s="378"/>
      <c r="FZ64518" s="378"/>
      <c r="GA64518" s="378"/>
      <c r="GB64518" s="378"/>
      <c r="GC64518" s="378"/>
      <c r="GD64518" s="378"/>
      <c r="GE64518" s="378"/>
      <c r="GF64518" s="378"/>
      <c r="GG64518" s="378"/>
      <c r="GH64518" s="378"/>
      <c r="GI64518" s="378"/>
      <c r="GJ64518" s="378"/>
      <c r="GK64518" s="378"/>
      <c r="GL64518" s="378"/>
      <c r="GM64518" s="378"/>
      <c r="GN64518" s="378"/>
      <c r="GO64518" s="378"/>
      <c r="GP64518" s="378"/>
      <c r="GQ64518" s="378"/>
      <c r="GR64518" s="378"/>
      <c r="GS64518" s="378"/>
      <c r="GT64518" s="378"/>
      <c r="GU64518" s="378"/>
      <c r="GV64518" s="378"/>
      <c r="GW64518" s="378"/>
      <c r="GX64518" s="378"/>
      <c r="GY64518" s="378"/>
      <c r="GZ64518" s="378"/>
      <c r="HA64518" s="378"/>
      <c r="HB64518" s="378"/>
      <c r="HC64518" s="378"/>
      <c r="HD64518" s="378"/>
      <c r="HE64518" s="378"/>
      <c r="HF64518" s="378"/>
      <c r="HG64518" s="378"/>
      <c r="HH64518" s="378"/>
      <c r="HI64518" s="378"/>
      <c r="HJ64518" s="378"/>
      <c r="HK64518" s="378"/>
      <c r="HL64518" s="378"/>
      <c r="HM64518" s="378"/>
      <c r="HN64518" s="378"/>
      <c r="HO64518" s="378"/>
      <c r="HP64518" s="378"/>
      <c r="HQ64518" s="378"/>
      <c r="HR64518" s="378"/>
      <c r="HS64518" s="378"/>
      <c r="HT64518" s="378"/>
      <c r="HU64518" s="378"/>
      <c r="HV64518" s="378"/>
      <c r="HW64518" s="378"/>
      <c r="HX64518" s="378"/>
      <c r="HY64518" s="378"/>
      <c r="HZ64518" s="378"/>
      <c r="IA64518" s="378"/>
      <c r="IB64518" s="378"/>
      <c r="IC64518" s="378"/>
      <c r="ID64518" s="378"/>
      <c r="IE64518" s="378"/>
      <c r="IF64518" s="378"/>
      <c r="IG64518" s="378"/>
      <c r="IH64518" s="378"/>
      <c r="II64518" s="378"/>
      <c r="IJ64518" s="378"/>
      <c r="IK64518" s="378"/>
      <c r="IL64518" s="378"/>
      <c r="IM64518" s="3"/>
      <c r="IN64518" s="3"/>
      <c r="IO64518" s="3"/>
      <c r="IP64518" s="3"/>
      <c r="IQ64518" s="3"/>
      <c r="IR64518" s="3"/>
      <c r="IS64518" s="3"/>
      <c r="IT64518" s="3"/>
      <c r="IU64518" s="3"/>
      <c r="IV64518" s="3"/>
    </row>
    <row r="64519" spans="2:256">
      <c r="B64519" s="378"/>
      <c r="C64519" s="378"/>
      <c r="D64519" s="378"/>
      <c r="E64519" s="378"/>
      <c r="F64519" s="378"/>
      <c r="G64519" s="378"/>
      <c r="H64519" s="378"/>
      <c r="I64519" s="378"/>
      <c r="J64519" s="378"/>
      <c r="K64519" s="378"/>
      <c r="L64519" s="378"/>
      <c r="M64519" s="378"/>
      <c r="N64519" s="378"/>
      <c r="O64519" s="378"/>
      <c r="P64519" s="378"/>
      <c r="Q64519" s="378"/>
      <c r="R64519" s="378"/>
      <c r="S64519" s="378"/>
      <c r="T64519" s="378"/>
      <c r="U64519" s="378"/>
      <c r="V64519" s="378"/>
      <c r="W64519" s="378"/>
      <c r="X64519" s="378"/>
      <c r="Y64519" s="378"/>
      <c r="Z64519" s="378"/>
      <c r="AA64519" s="378"/>
      <c r="AB64519" s="378"/>
      <c r="AC64519" s="378"/>
      <c r="AD64519" s="378"/>
      <c r="AE64519" s="378"/>
      <c r="AF64519" s="378"/>
      <c r="AG64519" s="378"/>
      <c r="AH64519" s="378"/>
      <c r="AI64519" s="378"/>
      <c r="AJ64519" s="378"/>
      <c r="AK64519" s="378"/>
      <c r="AL64519" s="378"/>
      <c r="AM64519" s="378"/>
      <c r="AN64519" s="378"/>
      <c r="AO64519" s="378"/>
      <c r="AP64519" s="378"/>
      <c r="AQ64519" s="378"/>
      <c r="AR64519" s="378"/>
      <c r="AS64519" s="378"/>
      <c r="AT64519" s="378"/>
      <c r="AU64519" s="378"/>
      <c r="AV64519" s="378"/>
      <c r="AW64519" s="378"/>
      <c r="AX64519" s="378"/>
      <c r="AY64519" s="378"/>
      <c r="AZ64519" s="378"/>
      <c r="BA64519" s="378"/>
      <c r="BB64519" s="378"/>
      <c r="BC64519" s="378"/>
      <c r="BD64519" s="378"/>
      <c r="BE64519" s="378"/>
      <c r="BF64519" s="378"/>
      <c r="BG64519" s="378"/>
      <c r="BH64519" s="378"/>
      <c r="BI64519" s="378"/>
      <c r="BJ64519" s="378"/>
      <c r="BK64519" s="378"/>
      <c r="BL64519" s="378"/>
      <c r="BM64519" s="378"/>
      <c r="BN64519" s="378"/>
      <c r="BO64519" s="378"/>
      <c r="BP64519" s="378"/>
      <c r="BQ64519" s="378"/>
      <c r="BR64519" s="378"/>
      <c r="BS64519" s="378"/>
      <c r="BT64519" s="378"/>
      <c r="BU64519" s="378"/>
      <c r="BV64519" s="378"/>
      <c r="BW64519" s="378"/>
      <c r="BX64519" s="378"/>
      <c r="BY64519" s="378"/>
      <c r="BZ64519" s="378"/>
      <c r="CA64519" s="378"/>
      <c r="CB64519" s="378"/>
      <c r="CC64519" s="378"/>
      <c r="CD64519" s="378"/>
      <c r="CE64519" s="378"/>
      <c r="CF64519" s="378"/>
      <c r="CG64519" s="378"/>
      <c r="CH64519" s="378"/>
      <c r="CI64519" s="378"/>
      <c r="CJ64519" s="378"/>
      <c r="CK64519" s="378"/>
      <c r="CL64519" s="378"/>
      <c r="CM64519" s="378"/>
      <c r="CN64519" s="378"/>
      <c r="CO64519" s="378"/>
      <c r="CP64519" s="378"/>
      <c r="CQ64519" s="378"/>
      <c r="CR64519" s="378"/>
      <c r="CS64519" s="378"/>
      <c r="CT64519" s="378"/>
      <c r="CU64519" s="378"/>
      <c r="CV64519" s="378"/>
      <c r="CW64519" s="378"/>
      <c r="CX64519" s="378"/>
      <c r="CY64519" s="378"/>
      <c r="CZ64519" s="378"/>
      <c r="DA64519" s="378"/>
      <c r="DB64519" s="378"/>
      <c r="DC64519" s="378"/>
      <c r="DD64519" s="378"/>
      <c r="DE64519" s="378"/>
      <c r="DF64519" s="378"/>
      <c r="DG64519" s="378"/>
      <c r="DH64519" s="378"/>
      <c r="DI64519" s="378"/>
      <c r="DJ64519" s="378"/>
      <c r="DK64519" s="378"/>
      <c r="DL64519" s="378"/>
      <c r="DM64519" s="378"/>
      <c r="DN64519" s="378"/>
      <c r="DO64519" s="378"/>
      <c r="DP64519" s="378"/>
      <c r="DQ64519" s="378"/>
      <c r="DR64519" s="378"/>
      <c r="DS64519" s="378"/>
      <c r="DT64519" s="378"/>
      <c r="DU64519" s="378"/>
      <c r="DV64519" s="378"/>
      <c r="DW64519" s="378"/>
      <c r="DX64519" s="378"/>
      <c r="DY64519" s="378"/>
      <c r="DZ64519" s="378"/>
      <c r="EA64519" s="378"/>
      <c r="EB64519" s="378"/>
      <c r="EC64519" s="378"/>
      <c r="ED64519" s="378"/>
      <c r="EE64519" s="378"/>
      <c r="EF64519" s="378"/>
      <c r="EG64519" s="378"/>
      <c r="EH64519" s="378"/>
      <c r="EI64519" s="378"/>
      <c r="EJ64519" s="378"/>
      <c r="EK64519" s="378"/>
      <c r="EL64519" s="378"/>
      <c r="EM64519" s="378"/>
      <c r="EN64519" s="378"/>
      <c r="EO64519" s="378"/>
      <c r="EP64519" s="378"/>
      <c r="EQ64519" s="378"/>
      <c r="ER64519" s="378"/>
      <c r="ES64519" s="378"/>
      <c r="ET64519" s="378"/>
      <c r="EU64519" s="378"/>
      <c r="EV64519" s="378"/>
      <c r="EW64519" s="378"/>
      <c r="EX64519" s="378"/>
      <c r="EY64519" s="378"/>
      <c r="EZ64519" s="378"/>
      <c r="FA64519" s="378"/>
      <c r="FB64519" s="378"/>
      <c r="FC64519" s="378"/>
      <c r="FD64519" s="378"/>
      <c r="FE64519" s="378"/>
      <c r="FF64519" s="378"/>
      <c r="FG64519" s="378"/>
      <c r="FH64519" s="378"/>
      <c r="FI64519" s="378"/>
      <c r="FJ64519" s="378"/>
      <c r="FK64519" s="378"/>
      <c r="FL64519" s="378"/>
      <c r="FM64519" s="378"/>
      <c r="FN64519" s="378"/>
      <c r="FO64519" s="378"/>
      <c r="FP64519" s="378"/>
      <c r="FQ64519" s="378"/>
      <c r="FR64519" s="378"/>
      <c r="FS64519" s="378"/>
      <c r="FT64519" s="378"/>
      <c r="FU64519" s="378"/>
      <c r="FV64519" s="378"/>
      <c r="FW64519" s="378"/>
      <c r="FX64519" s="378"/>
      <c r="FY64519" s="378"/>
      <c r="FZ64519" s="378"/>
      <c r="GA64519" s="378"/>
      <c r="GB64519" s="378"/>
      <c r="GC64519" s="378"/>
      <c r="GD64519" s="378"/>
      <c r="GE64519" s="378"/>
      <c r="GF64519" s="378"/>
      <c r="GG64519" s="378"/>
      <c r="GH64519" s="378"/>
      <c r="GI64519" s="378"/>
      <c r="GJ64519" s="378"/>
      <c r="GK64519" s="378"/>
      <c r="GL64519" s="378"/>
      <c r="GM64519" s="378"/>
      <c r="GN64519" s="378"/>
      <c r="GO64519" s="378"/>
      <c r="GP64519" s="378"/>
      <c r="GQ64519" s="378"/>
      <c r="GR64519" s="378"/>
      <c r="GS64519" s="378"/>
      <c r="GT64519" s="378"/>
      <c r="GU64519" s="378"/>
      <c r="GV64519" s="378"/>
      <c r="GW64519" s="378"/>
      <c r="GX64519" s="378"/>
      <c r="GY64519" s="378"/>
      <c r="GZ64519" s="378"/>
      <c r="HA64519" s="378"/>
      <c r="HB64519" s="378"/>
      <c r="HC64519" s="378"/>
      <c r="HD64519" s="378"/>
      <c r="HE64519" s="378"/>
      <c r="HF64519" s="378"/>
      <c r="HG64519" s="378"/>
      <c r="HH64519" s="378"/>
      <c r="HI64519" s="378"/>
      <c r="HJ64519" s="378"/>
      <c r="HK64519" s="378"/>
      <c r="HL64519" s="378"/>
      <c r="HM64519" s="378"/>
      <c r="HN64519" s="378"/>
      <c r="HO64519" s="378"/>
      <c r="HP64519" s="378"/>
      <c r="HQ64519" s="378"/>
      <c r="HR64519" s="378"/>
      <c r="HS64519" s="378"/>
      <c r="HT64519" s="378"/>
      <c r="HU64519" s="378"/>
      <c r="HV64519" s="378"/>
      <c r="HW64519" s="378"/>
      <c r="HX64519" s="378"/>
      <c r="HY64519" s="378"/>
      <c r="HZ64519" s="378"/>
      <c r="IA64519" s="378"/>
      <c r="IB64519" s="378"/>
      <c r="IC64519" s="378"/>
      <c r="ID64519" s="378"/>
      <c r="IE64519" s="378"/>
      <c r="IF64519" s="378"/>
      <c r="IG64519" s="378"/>
      <c r="IH64519" s="378"/>
      <c r="II64519" s="378"/>
      <c r="IJ64519" s="378"/>
      <c r="IK64519" s="378"/>
      <c r="IL64519" s="378"/>
    </row>
    <row r="64520" spans="2:256">
      <c r="B64520" s="378"/>
      <c r="C64520" s="378"/>
      <c r="D64520" s="378"/>
      <c r="E64520" s="378"/>
      <c r="F64520" s="378"/>
      <c r="G64520" s="378"/>
      <c r="H64520" s="378"/>
      <c r="I64520" s="378"/>
      <c r="J64520" s="378"/>
      <c r="K64520" s="378"/>
      <c r="L64520" s="378"/>
      <c r="M64520" s="378"/>
      <c r="N64520" s="378"/>
      <c r="O64520" s="378"/>
      <c r="P64520" s="378"/>
      <c r="Q64520" s="378"/>
      <c r="R64520" s="378"/>
      <c r="S64520" s="378"/>
      <c r="T64520" s="378"/>
      <c r="U64520" s="378"/>
      <c r="V64520" s="378"/>
      <c r="W64520" s="378"/>
      <c r="X64520" s="378"/>
      <c r="Y64520" s="378"/>
      <c r="Z64520" s="378"/>
      <c r="AA64520" s="378"/>
      <c r="AB64520" s="378"/>
      <c r="AC64520" s="378"/>
      <c r="AD64520" s="378"/>
      <c r="AE64520" s="378"/>
      <c r="AF64520" s="378"/>
      <c r="AG64520" s="378"/>
      <c r="AH64520" s="378"/>
      <c r="AI64520" s="378"/>
      <c r="AJ64520" s="378"/>
      <c r="AK64520" s="378"/>
      <c r="AL64520" s="378"/>
      <c r="AM64520" s="378"/>
      <c r="AN64520" s="378"/>
      <c r="AO64520" s="378"/>
      <c r="AP64520" s="378"/>
      <c r="AQ64520" s="378"/>
      <c r="AR64520" s="378"/>
      <c r="AS64520" s="378"/>
      <c r="AT64520" s="378"/>
      <c r="AU64520" s="378"/>
      <c r="AV64520" s="378"/>
      <c r="AW64520" s="378"/>
      <c r="AX64520" s="378"/>
      <c r="AY64520" s="378"/>
      <c r="AZ64520" s="378"/>
      <c r="BA64520" s="378"/>
      <c r="BB64520" s="378"/>
      <c r="BC64520" s="378"/>
      <c r="BD64520" s="378"/>
      <c r="BE64520" s="378"/>
      <c r="BF64520" s="378"/>
      <c r="BG64520" s="378"/>
      <c r="BH64520" s="378"/>
      <c r="BI64520" s="378"/>
      <c r="BJ64520" s="378"/>
      <c r="BK64520" s="378"/>
      <c r="BL64520" s="378"/>
      <c r="BM64520" s="378"/>
      <c r="BN64520" s="378"/>
      <c r="BO64520" s="378"/>
      <c r="BP64520" s="378"/>
      <c r="BQ64520" s="378"/>
      <c r="BR64520" s="378"/>
      <c r="BS64520" s="378"/>
      <c r="BT64520" s="378"/>
      <c r="BU64520" s="378"/>
      <c r="BV64520" s="378"/>
      <c r="BW64520" s="378"/>
      <c r="BX64520" s="378"/>
      <c r="BY64520" s="378"/>
      <c r="BZ64520" s="378"/>
      <c r="CA64520" s="378"/>
      <c r="CB64520" s="378"/>
      <c r="CC64520" s="378"/>
      <c r="CD64520" s="378"/>
      <c r="CE64520" s="378"/>
      <c r="CF64520" s="378"/>
      <c r="CG64520" s="378"/>
      <c r="CH64520" s="378"/>
      <c r="CI64520" s="378"/>
      <c r="CJ64520" s="378"/>
      <c r="CK64520" s="378"/>
      <c r="CL64520" s="378"/>
      <c r="CM64520" s="378"/>
      <c r="CN64520" s="378"/>
      <c r="CO64520" s="378"/>
      <c r="CP64520" s="378"/>
      <c r="CQ64520" s="378"/>
      <c r="CR64520" s="378"/>
      <c r="CS64520" s="378"/>
      <c r="CT64520" s="378"/>
      <c r="CU64520" s="378"/>
      <c r="CV64520" s="378"/>
      <c r="CW64520" s="378"/>
      <c r="CX64520" s="378"/>
      <c r="CY64520" s="378"/>
      <c r="CZ64520" s="378"/>
      <c r="DA64520" s="378"/>
      <c r="DB64520" s="378"/>
      <c r="DC64520" s="378"/>
      <c r="DD64520" s="378"/>
      <c r="DE64520" s="378"/>
      <c r="DF64520" s="378"/>
      <c r="DG64520" s="378"/>
      <c r="DH64520" s="378"/>
      <c r="DI64520" s="378"/>
      <c r="DJ64520" s="378"/>
      <c r="DK64520" s="378"/>
      <c r="DL64520" s="378"/>
      <c r="DM64520" s="378"/>
      <c r="DN64520" s="378"/>
      <c r="DO64520" s="378"/>
      <c r="DP64520" s="378"/>
      <c r="DQ64520" s="378"/>
      <c r="DR64520" s="378"/>
      <c r="DS64520" s="378"/>
      <c r="DT64520" s="378"/>
      <c r="DU64520" s="378"/>
      <c r="DV64520" s="378"/>
      <c r="DW64520" s="378"/>
      <c r="DX64520" s="378"/>
      <c r="DY64520" s="378"/>
      <c r="DZ64520" s="378"/>
      <c r="EA64520" s="378"/>
      <c r="EB64520" s="378"/>
      <c r="EC64520" s="378"/>
      <c r="ED64520" s="378"/>
      <c r="EE64520" s="378"/>
      <c r="EF64520" s="378"/>
      <c r="EG64520" s="378"/>
      <c r="EH64520" s="378"/>
      <c r="EI64520" s="378"/>
      <c r="EJ64520" s="378"/>
      <c r="EK64520" s="378"/>
      <c r="EL64520" s="378"/>
      <c r="EM64520" s="378"/>
      <c r="EN64520" s="378"/>
      <c r="EO64520" s="378"/>
      <c r="EP64520" s="378"/>
      <c r="EQ64520" s="378"/>
      <c r="ER64520" s="378"/>
      <c r="ES64520" s="378"/>
      <c r="ET64520" s="378"/>
      <c r="EU64520" s="378"/>
      <c r="EV64520" s="378"/>
      <c r="EW64520" s="378"/>
      <c r="EX64520" s="378"/>
      <c r="EY64520" s="378"/>
      <c r="EZ64520" s="378"/>
      <c r="FA64520" s="378"/>
      <c r="FB64520" s="378"/>
      <c r="FC64520" s="378"/>
      <c r="FD64520" s="378"/>
      <c r="FE64520" s="378"/>
      <c r="FF64520" s="378"/>
      <c r="FG64520" s="378"/>
      <c r="FH64520" s="378"/>
      <c r="FI64520" s="378"/>
      <c r="FJ64520" s="378"/>
      <c r="FK64520" s="378"/>
      <c r="FL64520" s="378"/>
      <c r="FM64520" s="378"/>
      <c r="FN64520" s="378"/>
      <c r="FO64520" s="378"/>
      <c r="FP64520" s="378"/>
      <c r="FQ64520" s="378"/>
      <c r="FR64520" s="378"/>
      <c r="FS64520" s="378"/>
      <c r="FT64520" s="378"/>
      <c r="FU64520" s="378"/>
      <c r="FV64520" s="378"/>
      <c r="FW64520" s="378"/>
      <c r="FX64520" s="378"/>
      <c r="FY64520" s="378"/>
      <c r="FZ64520" s="378"/>
      <c r="GA64520" s="378"/>
      <c r="GB64520" s="378"/>
      <c r="GC64520" s="378"/>
      <c r="GD64520" s="378"/>
      <c r="GE64520" s="378"/>
      <c r="GF64520" s="378"/>
      <c r="GG64520" s="378"/>
      <c r="GH64520" s="378"/>
      <c r="GI64520" s="378"/>
      <c r="GJ64520" s="378"/>
      <c r="GK64520" s="378"/>
      <c r="GL64520" s="378"/>
      <c r="GM64520" s="378"/>
      <c r="GN64520" s="378"/>
      <c r="GO64520" s="378"/>
      <c r="GP64520" s="378"/>
      <c r="GQ64520" s="378"/>
      <c r="GR64520" s="378"/>
      <c r="GS64520" s="378"/>
      <c r="GT64520" s="378"/>
      <c r="GU64520" s="378"/>
      <c r="GV64520" s="378"/>
      <c r="GW64520" s="378"/>
      <c r="GX64520" s="378"/>
      <c r="GY64520" s="378"/>
      <c r="GZ64520" s="378"/>
      <c r="HA64520" s="378"/>
      <c r="HB64520" s="378"/>
      <c r="HC64520" s="378"/>
      <c r="HD64520" s="378"/>
      <c r="HE64520" s="378"/>
      <c r="HF64520" s="378"/>
      <c r="HG64520" s="378"/>
      <c r="HH64520" s="378"/>
      <c r="HI64520" s="378"/>
      <c r="HJ64520" s="378"/>
      <c r="HK64520" s="378"/>
      <c r="HL64520" s="378"/>
      <c r="HM64520" s="378"/>
      <c r="HN64520" s="378"/>
      <c r="HO64520" s="378"/>
      <c r="HP64520" s="378"/>
      <c r="HQ64520" s="378"/>
      <c r="HR64520" s="378"/>
      <c r="HS64520" s="378"/>
      <c r="HT64520" s="378"/>
      <c r="HU64520" s="378"/>
      <c r="HV64520" s="378"/>
      <c r="HW64520" s="378"/>
      <c r="HX64520" s="378"/>
      <c r="HY64520" s="378"/>
      <c r="HZ64520" s="378"/>
      <c r="IA64520" s="378"/>
      <c r="IB64520" s="378"/>
      <c r="IC64520" s="378"/>
      <c r="ID64520" s="378"/>
      <c r="IE64520" s="378"/>
      <c r="IF64520" s="378"/>
      <c r="IG64520" s="378"/>
      <c r="IH64520" s="378"/>
      <c r="II64520" s="378"/>
      <c r="IJ64520" s="378"/>
      <c r="IK64520" s="378"/>
      <c r="IL64520" s="378"/>
    </row>
    <row r="64521" spans="2:256">
      <c r="B64521" s="378"/>
      <c r="C64521" s="378"/>
      <c r="D64521" s="378"/>
      <c r="E64521" s="378"/>
      <c r="F64521" s="378"/>
      <c r="G64521" s="378"/>
      <c r="H64521" s="378"/>
      <c r="I64521" s="378"/>
      <c r="J64521" s="378"/>
      <c r="K64521" s="378"/>
      <c r="L64521" s="378"/>
      <c r="M64521" s="378"/>
      <c r="N64521" s="378"/>
      <c r="O64521" s="378"/>
      <c r="P64521" s="378"/>
      <c r="Q64521" s="378"/>
      <c r="R64521" s="378"/>
      <c r="S64521" s="378"/>
      <c r="T64521" s="378"/>
      <c r="U64521" s="378"/>
      <c r="V64521" s="378"/>
      <c r="W64521" s="378"/>
      <c r="X64521" s="378"/>
      <c r="Y64521" s="378"/>
      <c r="Z64521" s="378"/>
      <c r="AA64521" s="378"/>
      <c r="AB64521" s="378"/>
      <c r="AC64521" s="378"/>
      <c r="AD64521" s="378"/>
      <c r="AE64521" s="378"/>
      <c r="AF64521" s="378"/>
      <c r="AG64521" s="378"/>
      <c r="AH64521" s="378"/>
      <c r="AI64521" s="378"/>
      <c r="AJ64521" s="378"/>
      <c r="AK64521" s="378"/>
      <c r="AL64521" s="378"/>
      <c r="AM64521" s="378"/>
      <c r="AN64521" s="378"/>
      <c r="AO64521" s="378"/>
      <c r="AP64521" s="378"/>
      <c r="AQ64521" s="378"/>
      <c r="AR64521" s="378"/>
      <c r="AS64521" s="378"/>
      <c r="AT64521" s="378"/>
      <c r="AU64521" s="378"/>
      <c r="AV64521" s="378"/>
      <c r="AW64521" s="378"/>
      <c r="AX64521" s="378"/>
      <c r="AY64521" s="378"/>
      <c r="AZ64521" s="378"/>
      <c r="BA64521" s="378"/>
      <c r="BB64521" s="378"/>
      <c r="BC64521" s="378"/>
      <c r="BD64521" s="378"/>
      <c r="BE64521" s="378"/>
      <c r="BF64521" s="378"/>
      <c r="BG64521" s="378"/>
      <c r="BH64521" s="378"/>
      <c r="BI64521" s="378"/>
      <c r="BJ64521" s="378"/>
      <c r="BK64521" s="378"/>
      <c r="BL64521" s="378"/>
      <c r="BM64521" s="378"/>
      <c r="BN64521" s="378"/>
      <c r="BO64521" s="378"/>
      <c r="BP64521" s="378"/>
      <c r="BQ64521" s="378"/>
      <c r="BR64521" s="378"/>
      <c r="BS64521" s="378"/>
      <c r="BT64521" s="378"/>
      <c r="BU64521" s="378"/>
      <c r="BV64521" s="378"/>
      <c r="BW64521" s="378"/>
      <c r="BX64521" s="378"/>
      <c r="BY64521" s="378"/>
      <c r="BZ64521" s="378"/>
      <c r="CA64521" s="378"/>
      <c r="CB64521" s="378"/>
      <c r="CC64521" s="378"/>
      <c r="CD64521" s="378"/>
      <c r="CE64521" s="378"/>
      <c r="CF64521" s="378"/>
      <c r="CG64521" s="378"/>
      <c r="CH64521" s="378"/>
      <c r="CI64521" s="378"/>
      <c r="CJ64521" s="378"/>
      <c r="CK64521" s="378"/>
      <c r="CL64521" s="378"/>
      <c r="CM64521" s="378"/>
      <c r="CN64521" s="378"/>
      <c r="CO64521" s="378"/>
      <c r="CP64521" s="378"/>
      <c r="CQ64521" s="378"/>
      <c r="CR64521" s="378"/>
      <c r="CS64521" s="378"/>
      <c r="CT64521" s="378"/>
      <c r="CU64521" s="378"/>
      <c r="CV64521" s="378"/>
      <c r="CW64521" s="378"/>
      <c r="CX64521" s="378"/>
      <c r="CY64521" s="378"/>
      <c r="CZ64521" s="378"/>
      <c r="DA64521" s="378"/>
      <c r="DB64521" s="378"/>
      <c r="DC64521" s="378"/>
      <c r="DD64521" s="378"/>
      <c r="DE64521" s="378"/>
      <c r="DF64521" s="378"/>
      <c r="DG64521" s="378"/>
      <c r="DH64521" s="378"/>
      <c r="DI64521" s="378"/>
      <c r="DJ64521" s="378"/>
      <c r="DK64521" s="378"/>
      <c r="DL64521" s="378"/>
      <c r="DM64521" s="378"/>
      <c r="DN64521" s="378"/>
      <c r="DO64521" s="378"/>
      <c r="DP64521" s="378"/>
      <c r="DQ64521" s="378"/>
      <c r="DR64521" s="378"/>
      <c r="DS64521" s="378"/>
      <c r="DT64521" s="378"/>
      <c r="DU64521" s="378"/>
      <c r="DV64521" s="378"/>
      <c r="DW64521" s="378"/>
      <c r="DX64521" s="378"/>
      <c r="DY64521" s="378"/>
      <c r="DZ64521" s="378"/>
      <c r="EA64521" s="378"/>
      <c r="EB64521" s="378"/>
      <c r="EC64521" s="378"/>
      <c r="ED64521" s="378"/>
      <c r="EE64521" s="378"/>
      <c r="EF64521" s="378"/>
      <c r="EG64521" s="378"/>
      <c r="EH64521" s="378"/>
      <c r="EI64521" s="378"/>
      <c r="EJ64521" s="378"/>
      <c r="EK64521" s="378"/>
      <c r="EL64521" s="378"/>
      <c r="EM64521" s="378"/>
      <c r="EN64521" s="378"/>
      <c r="EO64521" s="378"/>
      <c r="EP64521" s="378"/>
      <c r="EQ64521" s="378"/>
      <c r="ER64521" s="378"/>
      <c r="ES64521" s="378"/>
      <c r="ET64521" s="378"/>
      <c r="EU64521" s="378"/>
      <c r="EV64521" s="378"/>
      <c r="EW64521" s="378"/>
      <c r="EX64521" s="378"/>
      <c r="EY64521" s="378"/>
      <c r="EZ64521" s="378"/>
      <c r="FA64521" s="378"/>
      <c r="FB64521" s="378"/>
      <c r="FC64521" s="378"/>
      <c r="FD64521" s="378"/>
      <c r="FE64521" s="378"/>
      <c r="FF64521" s="378"/>
      <c r="FG64521" s="378"/>
      <c r="FH64521" s="378"/>
      <c r="FI64521" s="378"/>
      <c r="FJ64521" s="378"/>
      <c r="FK64521" s="378"/>
      <c r="FL64521" s="378"/>
      <c r="FM64521" s="378"/>
      <c r="FN64521" s="378"/>
      <c r="FO64521" s="378"/>
      <c r="FP64521" s="378"/>
      <c r="FQ64521" s="378"/>
      <c r="FR64521" s="378"/>
      <c r="FS64521" s="378"/>
      <c r="FT64521" s="378"/>
      <c r="FU64521" s="378"/>
      <c r="FV64521" s="378"/>
      <c r="FW64521" s="378"/>
      <c r="FX64521" s="378"/>
      <c r="FY64521" s="378"/>
      <c r="FZ64521" s="378"/>
      <c r="GA64521" s="378"/>
      <c r="GB64521" s="378"/>
      <c r="GC64521" s="378"/>
      <c r="GD64521" s="378"/>
      <c r="GE64521" s="378"/>
      <c r="GF64521" s="378"/>
      <c r="GG64521" s="378"/>
      <c r="GH64521" s="378"/>
      <c r="GI64521" s="378"/>
      <c r="GJ64521" s="378"/>
      <c r="GK64521" s="378"/>
      <c r="GL64521" s="378"/>
      <c r="GM64521" s="378"/>
      <c r="GN64521" s="378"/>
      <c r="GO64521" s="378"/>
      <c r="GP64521" s="378"/>
      <c r="GQ64521" s="378"/>
      <c r="GR64521" s="378"/>
      <c r="GS64521" s="378"/>
      <c r="GT64521" s="378"/>
      <c r="GU64521" s="378"/>
      <c r="GV64521" s="378"/>
      <c r="GW64521" s="378"/>
      <c r="GX64521" s="378"/>
      <c r="GY64521" s="378"/>
      <c r="GZ64521" s="378"/>
      <c r="HA64521" s="378"/>
      <c r="HB64521" s="378"/>
      <c r="HC64521" s="378"/>
      <c r="HD64521" s="378"/>
      <c r="HE64521" s="378"/>
      <c r="HF64521" s="378"/>
      <c r="HG64521" s="378"/>
      <c r="HH64521" s="378"/>
      <c r="HI64521" s="378"/>
      <c r="HJ64521" s="378"/>
      <c r="HK64521" s="378"/>
      <c r="HL64521" s="378"/>
      <c r="HM64521" s="378"/>
      <c r="HN64521" s="378"/>
      <c r="HO64521" s="378"/>
      <c r="HP64521" s="378"/>
      <c r="HQ64521" s="378"/>
      <c r="HR64521" s="378"/>
      <c r="HS64521" s="378"/>
      <c r="HT64521" s="378"/>
      <c r="HU64521" s="378"/>
      <c r="HV64521" s="378"/>
      <c r="HW64521" s="378"/>
      <c r="HX64521" s="378"/>
      <c r="HY64521" s="378"/>
      <c r="HZ64521" s="378"/>
      <c r="IA64521" s="378"/>
      <c r="IB64521" s="378"/>
      <c r="IC64521" s="378"/>
      <c r="ID64521" s="378"/>
      <c r="IE64521" s="378"/>
      <c r="IF64521" s="378"/>
      <c r="IG64521" s="378"/>
      <c r="IH64521" s="378"/>
      <c r="II64521" s="378"/>
      <c r="IJ64521" s="378"/>
      <c r="IK64521" s="378"/>
      <c r="IL64521" s="378"/>
    </row>
    <row r="64522" spans="2:256">
      <c r="B64522" s="378"/>
      <c r="C64522" s="378"/>
      <c r="D64522" s="378"/>
      <c r="E64522" s="378"/>
      <c r="F64522" s="378"/>
      <c r="G64522" s="378"/>
      <c r="H64522" s="378"/>
      <c r="I64522" s="378"/>
      <c r="J64522" s="378"/>
      <c r="K64522" s="378"/>
      <c r="L64522" s="378"/>
      <c r="M64522" s="378"/>
      <c r="N64522" s="378"/>
      <c r="O64522" s="378"/>
      <c r="P64522" s="378"/>
      <c r="Q64522" s="378"/>
      <c r="R64522" s="378"/>
      <c r="S64522" s="378"/>
      <c r="T64522" s="378"/>
      <c r="U64522" s="378"/>
      <c r="V64522" s="378"/>
      <c r="W64522" s="378"/>
      <c r="X64522" s="378"/>
      <c r="Y64522" s="378"/>
      <c r="Z64522" s="378"/>
      <c r="AA64522" s="378"/>
      <c r="AB64522" s="378"/>
      <c r="AC64522" s="378"/>
      <c r="AD64522" s="378"/>
      <c r="AE64522" s="378"/>
      <c r="AF64522" s="378"/>
      <c r="AG64522" s="378"/>
      <c r="AH64522" s="378"/>
      <c r="AI64522" s="378"/>
      <c r="AJ64522" s="378"/>
      <c r="AK64522" s="378"/>
      <c r="AL64522" s="378"/>
      <c r="AM64522" s="378"/>
      <c r="AN64522" s="378"/>
      <c r="AO64522" s="378"/>
      <c r="AP64522" s="378"/>
      <c r="AQ64522" s="378"/>
      <c r="AR64522" s="378"/>
      <c r="AS64522" s="378"/>
      <c r="AT64522" s="378"/>
      <c r="AU64522" s="378"/>
      <c r="AV64522" s="378"/>
      <c r="AW64522" s="378"/>
      <c r="AX64522" s="378"/>
      <c r="AY64522" s="378"/>
      <c r="AZ64522" s="378"/>
      <c r="BA64522" s="378"/>
      <c r="BB64522" s="378"/>
      <c r="BC64522" s="378"/>
      <c r="BD64522" s="378"/>
      <c r="BE64522" s="378"/>
      <c r="BF64522" s="378"/>
      <c r="BG64522" s="378"/>
      <c r="BH64522" s="378"/>
      <c r="BI64522" s="378"/>
      <c r="BJ64522" s="378"/>
      <c r="BK64522" s="378"/>
      <c r="BL64522" s="378"/>
      <c r="BM64522" s="378"/>
      <c r="BN64522" s="378"/>
      <c r="BO64522" s="378"/>
      <c r="BP64522" s="378"/>
      <c r="BQ64522" s="378"/>
      <c r="BR64522" s="378"/>
      <c r="BS64522" s="378"/>
      <c r="BT64522" s="378"/>
      <c r="BU64522" s="378"/>
      <c r="BV64522" s="378"/>
      <c r="BW64522" s="378"/>
      <c r="BX64522" s="378"/>
      <c r="BY64522" s="378"/>
      <c r="BZ64522" s="378"/>
      <c r="CA64522" s="378"/>
      <c r="CB64522" s="378"/>
      <c r="CC64522" s="378"/>
      <c r="CD64522" s="378"/>
      <c r="CE64522" s="378"/>
      <c r="CF64522" s="378"/>
      <c r="CG64522" s="378"/>
      <c r="CH64522" s="378"/>
      <c r="CI64522" s="378"/>
      <c r="CJ64522" s="378"/>
      <c r="CK64522" s="378"/>
      <c r="CL64522" s="378"/>
      <c r="CM64522" s="378"/>
      <c r="CN64522" s="378"/>
      <c r="CO64522" s="378"/>
      <c r="CP64522" s="378"/>
      <c r="CQ64522" s="378"/>
      <c r="CR64522" s="378"/>
      <c r="CS64522" s="378"/>
      <c r="CT64522" s="378"/>
      <c r="CU64522" s="378"/>
      <c r="CV64522" s="378"/>
      <c r="CW64522" s="378"/>
      <c r="CX64522" s="378"/>
      <c r="CY64522" s="378"/>
      <c r="CZ64522" s="378"/>
      <c r="DA64522" s="378"/>
      <c r="DB64522" s="378"/>
      <c r="DC64522" s="378"/>
      <c r="DD64522" s="378"/>
      <c r="DE64522" s="378"/>
      <c r="DF64522" s="378"/>
      <c r="DG64522" s="378"/>
      <c r="DH64522" s="378"/>
      <c r="DI64522" s="378"/>
      <c r="DJ64522" s="378"/>
      <c r="DK64522" s="378"/>
      <c r="DL64522" s="378"/>
      <c r="DM64522" s="378"/>
      <c r="DN64522" s="378"/>
      <c r="DO64522" s="378"/>
      <c r="DP64522" s="378"/>
      <c r="DQ64522" s="378"/>
      <c r="DR64522" s="378"/>
      <c r="DS64522" s="378"/>
      <c r="DT64522" s="378"/>
      <c r="DU64522" s="378"/>
      <c r="DV64522" s="378"/>
      <c r="DW64522" s="378"/>
      <c r="DX64522" s="378"/>
      <c r="DY64522" s="378"/>
      <c r="DZ64522" s="378"/>
      <c r="EA64522" s="378"/>
      <c r="EB64522" s="378"/>
      <c r="EC64522" s="378"/>
      <c r="ED64522" s="378"/>
      <c r="EE64522" s="378"/>
      <c r="EF64522" s="378"/>
      <c r="EG64522" s="378"/>
      <c r="EH64522" s="378"/>
      <c r="EI64522" s="378"/>
      <c r="EJ64522" s="378"/>
      <c r="EK64522" s="378"/>
      <c r="EL64522" s="378"/>
      <c r="EM64522" s="378"/>
      <c r="EN64522" s="378"/>
      <c r="EO64522" s="378"/>
      <c r="EP64522" s="378"/>
      <c r="EQ64522" s="378"/>
      <c r="ER64522" s="378"/>
      <c r="ES64522" s="378"/>
      <c r="ET64522" s="378"/>
      <c r="EU64522" s="378"/>
      <c r="EV64522" s="378"/>
      <c r="EW64522" s="378"/>
      <c r="EX64522" s="378"/>
      <c r="EY64522" s="378"/>
      <c r="EZ64522" s="378"/>
      <c r="FA64522" s="378"/>
      <c r="FB64522" s="378"/>
      <c r="FC64522" s="378"/>
      <c r="FD64522" s="378"/>
      <c r="FE64522" s="378"/>
      <c r="FF64522" s="378"/>
      <c r="FG64522" s="378"/>
      <c r="FH64522" s="378"/>
      <c r="FI64522" s="378"/>
      <c r="FJ64522" s="378"/>
      <c r="FK64522" s="378"/>
      <c r="FL64522" s="378"/>
      <c r="FM64522" s="378"/>
      <c r="FN64522" s="378"/>
      <c r="FO64522" s="378"/>
      <c r="FP64522" s="378"/>
      <c r="FQ64522" s="378"/>
      <c r="FR64522" s="378"/>
      <c r="FS64522" s="378"/>
      <c r="FT64522" s="378"/>
      <c r="FU64522" s="378"/>
      <c r="FV64522" s="378"/>
      <c r="FW64522" s="378"/>
      <c r="FX64522" s="378"/>
      <c r="FY64522" s="378"/>
      <c r="FZ64522" s="378"/>
      <c r="GA64522" s="378"/>
      <c r="GB64522" s="378"/>
      <c r="GC64522" s="378"/>
      <c r="GD64522" s="378"/>
      <c r="GE64522" s="378"/>
      <c r="GF64522" s="378"/>
      <c r="GG64522" s="378"/>
      <c r="GH64522" s="378"/>
      <c r="GI64522" s="378"/>
      <c r="GJ64522" s="378"/>
      <c r="GK64522" s="378"/>
      <c r="GL64522" s="378"/>
      <c r="GM64522" s="378"/>
      <c r="GN64522" s="378"/>
      <c r="GO64522" s="378"/>
      <c r="GP64522" s="378"/>
      <c r="GQ64522" s="378"/>
      <c r="GR64522" s="378"/>
      <c r="GS64522" s="378"/>
      <c r="GT64522" s="378"/>
      <c r="GU64522" s="378"/>
      <c r="GV64522" s="378"/>
      <c r="GW64522" s="378"/>
      <c r="GX64522" s="378"/>
      <c r="GY64522" s="378"/>
      <c r="GZ64522" s="378"/>
      <c r="HA64522" s="378"/>
      <c r="HB64522" s="378"/>
      <c r="HC64522" s="378"/>
      <c r="HD64522" s="378"/>
      <c r="HE64522" s="378"/>
      <c r="HF64522" s="378"/>
      <c r="HG64522" s="378"/>
      <c r="HH64522" s="378"/>
      <c r="HI64522" s="378"/>
      <c r="HJ64522" s="378"/>
      <c r="HK64522" s="378"/>
      <c r="HL64522" s="378"/>
      <c r="HM64522" s="378"/>
      <c r="HN64522" s="378"/>
      <c r="HO64522" s="378"/>
      <c r="HP64522" s="378"/>
      <c r="HQ64522" s="378"/>
      <c r="HR64522" s="378"/>
      <c r="HS64522" s="378"/>
      <c r="HT64522" s="378"/>
      <c r="HU64522" s="378"/>
      <c r="HV64522" s="378"/>
      <c r="HW64522" s="378"/>
      <c r="HX64522" s="378"/>
      <c r="HY64522" s="378"/>
      <c r="HZ64522" s="378"/>
      <c r="IA64522" s="378"/>
      <c r="IB64522" s="378"/>
      <c r="IC64522" s="378"/>
      <c r="ID64522" s="378"/>
      <c r="IE64522" s="378"/>
      <c r="IF64522" s="378"/>
      <c r="IG64522" s="378"/>
      <c r="IH64522" s="378"/>
      <c r="II64522" s="378"/>
      <c r="IJ64522" s="378"/>
      <c r="IK64522" s="378"/>
      <c r="IL64522" s="378"/>
    </row>
    <row r="64523" spans="2:256">
      <c r="B64523" s="378"/>
      <c r="C64523" s="378"/>
      <c r="D64523" s="378"/>
      <c r="E64523" s="378"/>
      <c r="F64523" s="378"/>
      <c r="G64523" s="378"/>
      <c r="H64523" s="378"/>
      <c r="I64523" s="378"/>
      <c r="J64523" s="378"/>
      <c r="K64523" s="378"/>
      <c r="L64523" s="378"/>
      <c r="M64523" s="378"/>
      <c r="N64523" s="378"/>
      <c r="O64523" s="378"/>
      <c r="P64523" s="378"/>
      <c r="Q64523" s="378"/>
      <c r="R64523" s="378"/>
      <c r="S64523" s="378"/>
      <c r="T64523" s="378"/>
      <c r="U64523" s="378"/>
      <c r="V64523" s="378"/>
      <c r="W64523" s="378"/>
      <c r="X64523" s="378"/>
      <c r="Y64523" s="378"/>
      <c r="Z64523" s="378"/>
      <c r="AA64523" s="378"/>
      <c r="AB64523" s="378"/>
      <c r="AC64523" s="378"/>
      <c r="AD64523" s="378"/>
      <c r="AE64523" s="378"/>
      <c r="AF64523" s="378"/>
      <c r="AG64523" s="378"/>
      <c r="AH64523" s="378"/>
      <c r="AI64523" s="378"/>
      <c r="AJ64523" s="378"/>
      <c r="AK64523" s="378"/>
      <c r="AL64523" s="378"/>
      <c r="AM64523" s="378"/>
      <c r="AN64523" s="378"/>
      <c r="AO64523" s="378"/>
      <c r="AP64523" s="378"/>
      <c r="AQ64523" s="378"/>
      <c r="AR64523" s="378"/>
      <c r="AS64523" s="378"/>
      <c r="AT64523" s="378"/>
      <c r="AU64523" s="378"/>
      <c r="AV64523" s="378"/>
      <c r="AW64523" s="378"/>
      <c r="AX64523" s="378"/>
      <c r="AY64523" s="378"/>
      <c r="AZ64523" s="378"/>
      <c r="BA64523" s="378"/>
      <c r="BB64523" s="378"/>
      <c r="BC64523" s="378"/>
      <c r="BD64523" s="378"/>
      <c r="BE64523" s="378"/>
      <c r="BF64523" s="378"/>
      <c r="BG64523" s="378"/>
      <c r="BH64523" s="378"/>
      <c r="BI64523" s="378"/>
      <c r="BJ64523" s="378"/>
      <c r="BK64523" s="378"/>
      <c r="BL64523" s="378"/>
      <c r="BM64523" s="378"/>
      <c r="BN64523" s="378"/>
      <c r="BO64523" s="378"/>
      <c r="BP64523" s="378"/>
      <c r="BQ64523" s="378"/>
      <c r="BR64523" s="378"/>
      <c r="BS64523" s="378"/>
      <c r="BT64523" s="378"/>
      <c r="BU64523" s="378"/>
      <c r="BV64523" s="378"/>
      <c r="BW64523" s="378"/>
      <c r="BX64523" s="378"/>
      <c r="BY64523" s="378"/>
      <c r="BZ64523" s="378"/>
      <c r="CA64523" s="378"/>
      <c r="CB64523" s="378"/>
      <c r="CC64523" s="378"/>
      <c r="CD64523" s="378"/>
      <c r="CE64523" s="378"/>
      <c r="CF64523" s="378"/>
      <c r="CG64523" s="378"/>
      <c r="CH64523" s="378"/>
      <c r="CI64523" s="378"/>
      <c r="CJ64523" s="378"/>
      <c r="CK64523" s="378"/>
      <c r="CL64523" s="378"/>
      <c r="CM64523" s="378"/>
      <c r="CN64523" s="378"/>
      <c r="CO64523" s="378"/>
      <c r="CP64523" s="378"/>
      <c r="CQ64523" s="378"/>
      <c r="CR64523" s="378"/>
      <c r="CS64523" s="378"/>
      <c r="CT64523" s="378"/>
      <c r="CU64523" s="378"/>
      <c r="CV64523" s="378"/>
      <c r="CW64523" s="378"/>
      <c r="CX64523" s="378"/>
      <c r="CY64523" s="378"/>
      <c r="CZ64523" s="378"/>
      <c r="DA64523" s="378"/>
      <c r="DB64523" s="378"/>
      <c r="DC64523" s="378"/>
      <c r="DD64523" s="378"/>
      <c r="DE64523" s="378"/>
      <c r="DF64523" s="378"/>
      <c r="DG64523" s="378"/>
      <c r="DH64523" s="378"/>
      <c r="DI64523" s="378"/>
      <c r="DJ64523" s="378"/>
      <c r="DK64523" s="378"/>
      <c r="DL64523" s="378"/>
      <c r="DM64523" s="378"/>
      <c r="DN64523" s="378"/>
      <c r="DO64523" s="378"/>
      <c r="DP64523" s="378"/>
      <c r="DQ64523" s="378"/>
      <c r="DR64523" s="378"/>
      <c r="DS64523" s="378"/>
      <c r="DT64523" s="378"/>
      <c r="DU64523" s="378"/>
      <c r="DV64523" s="378"/>
      <c r="DW64523" s="378"/>
      <c r="DX64523" s="378"/>
      <c r="DY64523" s="378"/>
      <c r="DZ64523" s="378"/>
      <c r="EA64523" s="378"/>
      <c r="EB64523" s="378"/>
      <c r="EC64523" s="378"/>
      <c r="ED64523" s="378"/>
      <c r="EE64523" s="378"/>
      <c r="EF64523" s="378"/>
      <c r="EG64523" s="378"/>
      <c r="EH64523" s="378"/>
      <c r="EI64523" s="378"/>
      <c r="EJ64523" s="378"/>
      <c r="EK64523" s="378"/>
      <c r="EL64523" s="378"/>
      <c r="EM64523" s="378"/>
      <c r="EN64523" s="378"/>
      <c r="EO64523" s="378"/>
      <c r="EP64523" s="378"/>
      <c r="EQ64523" s="378"/>
      <c r="ER64523" s="378"/>
      <c r="ES64523" s="378"/>
      <c r="ET64523" s="378"/>
      <c r="EU64523" s="378"/>
      <c r="EV64523" s="378"/>
      <c r="EW64523" s="378"/>
      <c r="EX64523" s="378"/>
      <c r="EY64523" s="378"/>
      <c r="EZ64523" s="378"/>
      <c r="FA64523" s="378"/>
      <c r="FB64523" s="378"/>
      <c r="FC64523" s="378"/>
      <c r="FD64523" s="378"/>
      <c r="FE64523" s="378"/>
      <c r="FF64523" s="378"/>
      <c r="FG64523" s="378"/>
      <c r="FH64523" s="378"/>
      <c r="FI64523" s="378"/>
      <c r="FJ64523" s="378"/>
      <c r="FK64523" s="378"/>
      <c r="FL64523" s="378"/>
      <c r="FM64523" s="378"/>
      <c r="FN64523" s="378"/>
      <c r="FO64523" s="378"/>
      <c r="FP64523" s="378"/>
      <c r="FQ64523" s="378"/>
      <c r="FR64523" s="378"/>
      <c r="FS64523" s="378"/>
      <c r="FT64523" s="378"/>
      <c r="FU64523" s="378"/>
      <c r="FV64523" s="378"/>
      <c r="FW64523" s="378"/>
      <c r="FX64523" s="378"/>
      <c r="FY64523" s="378"/>
      <c r="FZ64523" s="378"/>
      <c r="GA64523" s="378"/>
      <c r="GB64523" s="378"/>
      <c r="GC64523" s="378"/>
      <c r="GD64523" s="378"/>
      <c r="GE64523" s="378"/>
      <c r="GF64523" s="378"/>
      <c r="GG64523" s="378"/>
      <c r="GH64523" s="378"/>
      <c r="GI64523" s="378"/>
      <c r="GJ64523" s="378"/>
      <c r="GK64523" s="378"/>
      <c r="GL64523" s="378"/>
      <c r="GM64523" s="378"/>
      <c r="GN64523" s="378"/>
      <c r="GO64523" s="378"/>
      <c r="GP64523" s="378"/>
      <c r="GQ64523" s="378"/>
      <c r="GR64523" s="378"/>
      <c r="GS64523" s="378"/>
      <c r="GT64523" s="378"/>
      <c r="GU64523" s="378"/>
      <c r="GV64523" s="378"/>
      <c r="GW64523" s="378"/>
      <c r="GX64523" s="378"/>
      <c r="GY64523" s="378"/>
      <c r="GZ64523" s="378"/>
      <c r="HA64523" s="378"/>
      <c r="HB64523" s="378"/>
      <c r="HC64523" s="378"/>
      <c r="HD64523" s="378"/>
      <c r="HE64523" s="378"/>
      <c r="HF64523" s="378"/>
      <c r="HG64523" s="378"/>
      <c r="HH64523" s="378"/>
      <c r="HI64523" s="378"/>
      <c r="HJ64523" s="378"/>
      <c r="HK64523" s="378"/>
      <c r="HL64523" s="378"/>
      <c r="HM64523" s="378"/>
      <c r="HN64523" s="378"/>
      <c r="HO64523" s="378"/>
      <c r="HP64523" s="378"/>
      <c r="HQ64523" s="378"/>
      <c r="HR64523" s="378"/>
      <c r="HS64523" s="378"/>
      <c r="HT64523" s="378"/>
      <c r="HU64523" s="378"/>
      <c r="HV64523" s="378"/>
      <c r="HW64523" s="378"/>
      <c r="HX64523" s="378"/>
      <c r="HY64523" s="378"/>
      <c r="HZ64523" s="378"/>
      <c r="IA64523" s="378"/>
      <c r="IB64523" s="378"/>
      <c r="IC64523" s="378"/>
      <c r="ID64523" s="378"/>
      <c r="IE64523" s="378"/>
      <c r="IF64523" s="378"/>
      <c r="IG64523" s="378"/>
      <c r="IH64523" s="378"/>
      <c r="II64523" s="378"/>
      <c r="IJ64523" s="378"/>
      <c r="IK64523" s="378"/>
      <c r="IL64523" s="378"/>
    </row>
    <row r="64524" spans="2:256">
      <c r="B64524" s="378"/>
      <c r="C64524" s="378"/>
      <c r="D64524" s="378"/>
      <c r="E64524" s="378"/>
      <c r="F64524" s="378"/>
      <c r="G64524" s="378"/>
      <c r="H64524" s="378"/>
      <c r="I64524" s="378"/>
      <c r="J64524" s="378"/>
      <c r="K64524" s="378"/>
      <c r="L64524" s="378"/>
      <c r="M64524" s="378"/>
      <c r="N64524" s="378"/>
      <c r="O64524" s="378"/>
      <c r="P64524" s="378"/>
      <c r="Q64524" s="378"/>
      <c r="R64524" s="378"/>
      <c r="S64524" s="378"/>
      <c r="T64524" s="378"/>
      <c r="U64524" s="378"/>
      <c r="V64524" s="378"/>
      <c r="W64524" s="378"/>
      <c r="X64524" s="378"/>
      <c r="Y64524" s="378"/>
      <c r="Z64524" s="378"/>
      <c r="AA64524" s="378"/>
      <c r="AB64524" s="378"/>
      <c r="AC64524" s="378"/>
      <c r="AD64524" s="378"/>
      <c r="AE64524" s="378"/>
      <c r="AF64524" s="378"/>
      <c r="AG64524" s="378"/>
      <c r="AH64524" s="378"/>
      <c r="AI64524" s="378"/>
      <c r="AJ64524" s="378"/>
      <c r="AK64524" s="378"/>
      <c r="AL64524" s="378"/>
      <c r="AM64524" s="378"/>
      <c r="AN64524" s="378"/>
      <c r="AO64524" s="378"/>
      <c r="AP64524" s="378"/>
      <c r="AQ64524" s="378"/>
      <c r="AR64524" s="378"/>
      <c r="AS64524" s="378"/>
      <c r="AT64524" s="378"/>
      <c r="AU64524" s="378"/>
      <c r="AV64524" s="378"/>
      <c r="AW64524" s="378"/>
      <c r="AX64524" s="378"/>
      <c r="AY64524" s="378"/>
      <c r="AZ64524" s="378"/>
      <c r="BA64524" s="378"/>
      <c r="BB64524" s="378"/>
      <c r="BC64524" s="378"/>
      <c r="BD64524" s="378"/>
      <c r="BE64524" s="378"/>
      <c r="BF64524" s="378"/>
      <c r="BG64524" s="378"/>
      <c r="BH64524" s="378"/>
      <c r="BI64524" s="378"/>
      <c r="BJ64524" s="378"/>
      <c r="BK64524" s="378"/>
      <c r="BL64524" s="378"/>
      <c r="BM64524" s="378"/>
      <c r="BN64524" s="378"/>
      <c r="BO64524" s="378"/>
      <c r="BP64524" s="378"/>
      <c r="BQ64524" s="378"/>
      <c r="BR64524" s="378"/>
      <c r="BS64524" s="378"/>
      <c r="BT64524" s="378"/>
      <c r="BU64524" s="378"/>
      <c r="BV64524" s="378"/>
      <c r="BW64524" s="378"/>
      <c r="BX64524" s="378"/>
      <c r="BY64524" s="378"/>
      <c r="BZ64524" s="378"/>
      <c r="CA64524" s="378"/>
      <c r="CB64524" s="378"/>
      <c r="CC64524" s="378"/>
      <c r="CD64524" s="378"/>
      <c r="CE64524" s="378"/>
      <c r="CF64524" s="378"/>
      <c r="CG64524" s="378"/>
      <c r="CH64524" s="378"/>
      <c r="CI64524" s="378"/>
      <c r="CJ64524" s="378"/>
      <c r="CK64524" s="378"/>
      <c r="CL64524" s="378"/>
      <c r="CM64524" s="378"/>
      <c r="CN64524" s="378"/>
      <c r="CO64524" s="378"/>
      <c r="CP64524" s="378"/>
      <c r="CQ64524" s="378"/>
      <c r="CR64524" s="378"/>
      <c r="CS64524" s="378"/>
      <c r="CT64524" s="378"/>
      <c r="CU64524" s="378"/>
      <c r="CV64524" s="378"/>
      <c r="CW64524" s="378"/>
      <c r="CX64524" s="378"/>
      <c r="CY64524" s="378"/>
      <c r="CZ64524" s="378"/>
      <c r="DA64524" s="378"/>
      <c r="DB64524" s="378"/>
      <c r="DC64524" s="378"/>
      <c r="DD64524" s="378"/>
      <c r="DE64524" s="378"/>
      <c r="DF64524" s="378"/>
      <c r="DG64524" s="378"/>
      <c r="DH64524" s="378"/>
      <c r="DI64524" s="378"/>
      <c r="DJ64524" s="378"/>
      <c r="DK64524" s="378"/>
      <c r="DL64524" s="378"/>
      <c r="DM64524" s="378"/>
      <c r="DN64524" s="378"/>
      <c r="DO64524" s="378"/>
      <c r="DP64524" s="378"/>
      <c r="DQ64524" s="378"/>
      <c r="DR64524" s="378"/>
      <c r="DS64524" s="378"/>
      <c r="DT64524" s="378"/>
      <c r="DU64524" s="378"/>
      <c r="DV64524" s="378"/>
      <c r="DW64524" s="378"/>
      <c r="DX64524" s="378"/>
      <c r="DY64524" s="378"/>
      <c r="DZ64524" s="378"/>
      <c r="EA64524" s="378"/>
      <c r="EB64524" s="378"/>
      <c r="EC64524" s="378"/>
      <c r="ED64524" s="378"/>
      <c r="EE64524" s="378"/>
      <c r="EF64524" s="378"/>
      <c r="EG64524" s="378"/>
      <c r="EH64524" s="378"/>
      <c r="EI64524" s="378"/>
      <c r="EJ64524" s="378"/>
      <c r="EK64524" s="378"/>
      <c r="EL64524" s="378"/>
      <c r="EM64524" s="378"/>
      <c r="EN64524" s="378"/>
      <c r="EO64524" s="378"/>
      <c r="EP64524" s="378"/>
      <c r="EQ64524" s="378"/>
      <c r="ER64524" s="378"/>
      <c r="ES64524" s="378"/>
      <c r="ET64524" s="378"/>
      <c r="EU64524" s="378"/>
      <c r="EV64524" s="378"/>
      <c r="EW64524" s="378"/>
      <c r="EX64524" s="378"/>
      <c r="EY64524" s="378"/>
      <c r="EZ64524" s="378"/>
      <c r="FA64524" s="378"/>
      <c r="FB64524" s="378"/>
      <c r="FC64524" s="378"/>
      <c r="FD64524" s="378"/>
      <c r="FE64524" s="378"/>
      <c r="FF64524" s="378"/>
      <c r="FG64524" s="378"/>
      <c r="FH64524" s="378"/>
      <c r="FI64524" s="378"/>
      <c r="FJ64524" s="378"/>
      <c r="FK64524" s="378"/>
      <c r="FL64524" s="378"/>
      <c r="FM64524" s="378"/>
      <c r="FN64524" s="378"/>
      <c r="FO64524" s="378"/>
      <c r="FP64524" s="378"/>
      <c r="FQ64524" s="378"/>
      <c r="FR64524" s="378"/>
      <c r="FS64524" s="378"/>
      <c r="FT64524" s="378"/>
      <c r="FU64524" s="378"/>
      <c r="FV64524" s="378"/>
      <c r="FW64524" s="378"/>
      <c r="FX64524" s="378"/>
      <c r="FY64524" s="378"/>
      <c r="FZ64524" s="378"/>
      <c r="GA64524" s="378"/>
      <c r="GB64524" s="378"/>
      <c r="GC64524" s="378"/>
      <c r="GD64524" s="378"/>
      <c r="GE64524" s="378"/>
      <c r="GF64524" s="378"/>
      <c r="GG64524" s="378"/>
      <c r="GH64524" s="378"/>
      <c r="GI64524" s="378"/>
      <c r="GJ64524" s="378"/>
      <c r="GK64524" s="378"/>
      <c r="GL64524" s="378"/>
      <c r="GM64524" s="378"/>
      <c r="GN64524" s="378"/>
      <c r="GO64524" s="378"/>
      <c r="GP64524" s="378"/>
      <c r="GQ64524" s="378"/>
      <c r="GR64524" s="378"/>
      <c r="GS64524" s="378"/>
      <c r="GT64524" s="378"/>
      <c r="GU64524" s="378"/>
      <c r="GV64524" s="378"/>
      <c r="GW64524" s="378"/>
      <c r="GX64524" s="378"/>
      <c r="GY64524" s="378"/>
      <c r="GZ64524" s="378"/>
      <c r="HA64524" s="378"/>
      <c r="HB64524" s="378"/>
      <c r="HC64524" s="378"/>
      <c r="HD64524" s="378"/>
      <c r="HE64524" s="378"/>
      <c r="HF64524" s="378"/>
      <c r="HG64524" s="378"/>
      <c r="HH64524" s="378"/>
      <c r="HI64524" s="378"/>
      <c r="HJ64524" s="378"/>
      <c r="HK64524" s="378"/>
      <c r="HL64524" s="378"/>
      <c r="HM64524" s="378"/>
      <c r="HN64524" s="378"/>
      <c r="HO64524" s="378"/>
      <c r="HP64524" s="378"/>
      <c r="HQ64524" s="378"/>
      <c r="HR64524" s="378"/>
      <c r="HS64524" s="378"/>
      <c r="HT64524" s="378"/>
      <c r="HU64524" s="378"/>
      <c r="HV64524" s="378"/>
      <c r="HW64524" s="378"/>
      <c r="HX64524" s="378"/>
      <c r="HY64524" s="378"/>
      <c r="HZ64524" s="378"/>
      <c r="IA64524" s="378"/>
      <c r="IB64524" s="378"/>
      <c r="IC64524" s="378"/>
      <c r="ID64524" s="378"/>
      <c r="IE64524" s="378"/>
      <c r="IF64524" s="378"/>
      <c r="IG64524" s="378"/>
      <c r="IH64524" s="378"/>
      <c r="II64524" s="378"/>
      <c r="IJ64524" s="378"/>
      <c r="IK64524" s="378"/>
      <c r="IL64524" s="378"/>
    </row>
    <row r="64525" spans="2:256">
      <c r="B64525" s="378"/>
      <c r="C64525" s="378"/>
      <c r="D64525" s="378"/>
      <c r="E64525" s="378"/>
      <c r="F64525" s="378"/>
      <c r="G64525" s="378"/>
      <c r="H64525" s="378"/>
      <c r="I64525" s="378"/>
      <c r="J64525" s="378"/>
      <c r="K64525" s="378"/>
      <c r="L64525" s="378"/>
      <c r="M64525" s="378"/>
      <c r="N64525" s="378"/>
      <c r="O64525" s="378"/>
      <c r="P64525" s="378"/>
      <c r="Q64525" s="378"/>
      <c r="R64525" s="378"/>
      <c r="S64525" s="378"/>
      <c r="T64525" s="378"/>
      <c r="U64525" s="378"/>
      <c r="V64525" s="378"/>
      <c r="W64525" s="378"/>
      <c r="X64525" s="378"/>
      <c r="Y64525" s="378"/>
      <c r="Z64525" s="378"/>
      <c r="AA64525" s="378"/>
      <c r="AB64525" s="378"/>
      <c r="AC64525" s="378"/>
      <c r="AD64525" s="378"/>
      <c r="AE64525" s="378"/>
      <c r="AF64525" s="378"/>
      <c r="AG64525" s="378"/>
      <c r="AH64525" s="378"/>
      <c r="AI64525" s="378"/>
      <c r="AJ64525" s="378"/>
      <c r="AK64525" s="378"/>
      <c r="AL64525" s="378"/>
      <c r="AM64525" s="378"/>
      <c r="AN64525" s="378"/>
      <c r="AO64525" s="378"/>
      <c r="AP64525" s="378"/>
      <c r="AQ64525" s="378"/>
      <c r="AR64525" s="378"/>
      <c r="AS64525" s="378"/>
      <c r="AT64525" s="378"/>
      <c r="AU64525" s="378"/>
      <c r="AV64525" s="378"/>
      <c r="AW64525" s="378"/>
      <c r="AX64525" s="378"/>
      <c r="AY64525" s="378"/>
      <c r="AZ64525" s="378"/>
      <c r="BA64525" s="378"/>
      <c r="BB64525" s="378"/>
      <c r="BC64525" s="378"/>
      <c r="BD64525" s="378"/>
      <c r="BE64525" s="378"/>
      <c r="BF64525" s="378"/>
      <c r="BG64525" s="378"/>
      <c r="BH64525" s="378"/>
      <c r="BI64525" s="378"/>
      <c r="BJ64525" s="378"/>
      <c r="BK64525" s="378"/>
      <c r="BL64525" s="378"/>
      <c r="BM64525" s="378"/>
      <c r="BN64525" s="378"/>
      <c r="BO64525" s="378"/>
      <c r="BP64525" s="378"/>
      <c r="BQ64525" s="378"/>
      <c r="BR64525" s="378"/>
      <c r="BS64525" s="378"/>
      <c r="BT64525" s="378"/>
      <c r="BU64525" s="378"/>
      <c r="BV64525" s="378"/>
      <c r="BW64525" s="378"/>
      <c r="BX64525" s="378"/>
      <c r="BY64525" s="378"/>
      <c r="BZ64525" s="378"/>
      <c r="CA64525" s="378"/>
      <c r="CB64525" s="378"/>
      <c r="CC64525" s="378"/>
      <c r="CD64525" s="378"/>
      <c r="CE64525" s="378"/>
      <c r="CF64525" s="378"/>
      <c r="CG64525" s="378"/>
      <c r="CH64525" s="378"/>
      <c r="CI64525" s="378"/>
      <c r="CJ64525" s="378"/>
      <c r="CK64525" s="378"/>
      <c r="CL64525" s="378"/>
      <c r="CM64525" s="378"/>
      <c r="CN64525" s="378"/>
      <c r="CO64525" s="378"/>
      <c r="CP64525" s="378"/>
      <c r="CQ64525" s="378"/>
      <c r="CR64525" s="378"/>
      <c r="CS64525" s="378"/>
      <c r="CT64525" s="378"/>
      <c r="CU64525" s="378"/>
      <c r="CV64525" s="378"/>
      <c r="CW64525" s="378"/>
      <c r="CX64525" s="378"/>
      <c r="CY64525" s="378"/>
      <c r="CZ64525" s="378"/>
      <c r="DA64525" s="378"/>
      <c r="DB64525" s="378"/>
      <c r="DC64525" s="378"/>
      <c r="DD64525" s="378"/>
      <c r="DE64525" s="378"/>
      <c r="DF64525" s="378"/>
      <c r="DG64525" s="378"/>
      <c r="DH64525" s="378"/>
      <c r="DI64525" s="378"/>
      <c r="DJ64525" s="378"/>
      <c r="DK64525" s="378"/>
      <c r="DL64525" s="378"/>
      <c r="DM64525" s="378"/>
      <c r="DN64525" s="378"/>
      <c r="DO64525" s="378"/>
      <c r="DP64525" s="378"/>
      <c r="DQ64525" s="378"/>
      <c r="DR64525" s="378"/>
      <c r="DS64525" s="378"/>
      <c r="DT64525" s="378"/>
      <c r="DU64525" s="378"/>
      <c r="DV64525" s="378"/>
      <c r="DW64525" s="378"/>
      <c r="DX64525" s="378"/>
      <c r="DY64525" s="378"/>
      <c r="DZ64525" s="378"/>
      <c r="EA64525" s="378"/>
      <c r="EB64525" s="378"/>
      <c r="EC64525" s="378"/>
      <c r="ED64525" s="378"/>
      <c r="EE64525" s="378"/>
      <c r="EF64525" s="378"/>
      <c r="EG64525" s="378"/>
      <c r="EH64525" s="378"/>
      <c r="EI64525" s="378"/>
      <c r="EJ64525" s="378"/>
      <c r="EK64525" s="378"/>
      <c r="EL64525" s="378"/>
      <c r="EM64525" s="378"/>
      <c r="EN64525" s="378"/>
      <c r="EO64525" s="378"/>
      <c r="EP64525" s="378"/>
      <c r="EQ64525" s="378"/>
      <c r="ER64525" s="378"/>
      <c r="ES64525" s="378"/>
      <c r="ET64525" s="378"/>
      <c r="EU64525" s="378"/>
      <c r="EV64525" s="378"/>
      <c r="EW64525" s="378"/>
      <c r="EX64525" s="378"/>
      <c r="EY64525" s="378"/>
      <c r="EZ64525" s="378"/>
      <c r="FA64525" s="378"/>
      <c r="FB64525" s="378"/>
      <c r="FC64525" s="378"/>
      <c r="FD64525" s="378"/>
      <c r="FE64525" s="378"/>
      <c r="FF64525" s="378"/>
      <c r="FG64525" s="378"/>
      <c r="FH64525" s="378"/>
      <c r="FI64525" s="378"/>
      <c r="FJ64525" s="378"/>
      <c r="FK64525" s="378"/>
      <c r="FL64525" s="378"/>
      <c r="FM64525" s="378"/>
      <c r="FN64525" s="378"/>
      <c r="FO64525" s="378"/>
      <c r="FP64525" s="378"/>
      <c r="FQ64525" s="378"/>
      <c r="FR64525" s="378"/>
      <c r="FS64525" s="378"/>
      <c r="FT64525" s="378"/>
      <c r="FU64525" s="378"/>
      <c r="FV64525" s="378"/>
      <c r="FW64525" s="378"/>
      <c r="FX64525" s="378"/>
      <c r="FY64525" s="378"/>
      <c r="FZ64525" s="378"/>
      <c r="GA64525" s="378"/>
      <c r="GB64525" s="378"/>
      <c r="GC64525" s="378"/>
      <c r="GD64525" s="378"/>
      <c r="GE64525" s="378"/>
      <c r="GF64525" s="378"/>
      <c r="GG64525" s="378"/>
      <c r="GH64525" s="378"/>
      <c r="GI64525" s="378"/>
      <c r="GJ64525" s="378"/>
      <c r="GK64525" s="378"/>
      <c r="GL64525" s="378"/>
      <c r="GM64525" s="378"/>
      <c r="GN64525" s="378"/>
      <c r="GO64525" s="378"/>
      <c r="GP64525" s="378"/>
      <c r="GQ64525" s="378"/>
      <c r="GR64525" s="378"/>
      <c r="GS64525" s="378"/>
      <c r="GT64525" s="378"/>
      <c r="GU64525" s="378"/>
      <c r="GV64525" s="378"/>
      <c r="GW64525" s="378"/>
      <c r="GX64525" s="378"/>
      <c r="GY64525" s="378"/>
      <c r="GZ64525" s="378"/>
      <c r="HA64525" s="378"/>
      <c r="HB64525" s="378"/>
      <c r="HC64525" s="378"/>
      <c r="HD64525" s="378"/>
      <c r="HE64525" s="378"/>
      <c r="HF64525" s="378"/>
      <c r="HG64525" s="378"/>
      <c r="HH64525" s="378"/>
      <c r="HI64525" s="378"/>
      <c r="HJ64525" s="378"/>
      <c r="HK64525" s="378"/>
      <c r="HL64525" s="378"/>
      <c r="HM64525" s="378"/>
      <c r="HN64525" s="378"/>
      <c r="HO64525" s="378"/>
      <c r="HP64525" s="378"/>
      <c r="HQ64525" s="378"/>
      <c r="HR64525" s="378"/>
      <c r="HS64525" s="378"/>
      <c r="HT64525" s="378"/>
      <c r="HU64525" s="378"/>
      <c r="HV64525" s="378"/>
      <c r="HW64525" s="378"/>
      <c r="HX64525" s="378"/>
      <c r="HY64525" s="378"/>
      <c r="HZ64525" s="378"/>
      <c r="IA64525" s="378"/>
      <c r="IB64525" s="378"/>
      <c r="IC64525" s="378"/>
      <c r="ID64525" s="378"/>
      <c r="IE64525" s="378"/>
      <c r="IF64525" s="378"/>
      <c r="IG64525" s="378"/>
      <c r="IH64525" s="378"/>
      <c r="II64525" s="378"/>
      <c r="IJ64525" s="378"/>
      <c r="IK64525" s="378"/>
      <c r="IL64525" s="378"/>
    </row>
    <row r="64526" spans="2:256">
      <c r="B64526" s="378"/>
      <c r="C64526" s="378"/>
      <c r="D64526" s="378"/>
      <c r="E64526" s="378"/>
      <c r="F64526" s="378"/>
      <c r="G64526" s="378"/>
      <c r="H64526" s="378"/>
      <c r="I64526" s="378"/>
      <c r="J64526" s="378"/>
      <c r="K64526" s="378"/>
      <c r="L64526" s="378"/>
      <c r="M64526" s="378"/>
      <c r="N64526" s="378"/>
      <c r="O64526" s="378"/>
      <c r="P64526" s="378"/>
      <c r="Q64526" s="378"/>
      <c r="R64526" s="378"/>
      <c r="S64526" s="378"/>
      <c r="T64526" s="378"/>
      <c r="U64526" s="378"/>
      <c r="V64526" s="378"/>
      <c r="W64526" s="378"/>
      <c r="X64526" s="378"/>
      <c r="Y64526" s="378"/>
      <c r="Z64526" s="378"/>
      <c r="AA64526" s="378"/>
      <c r="AB64526" s="378"/>
      <c r="AC64526" s="378"/>
      <c r="AD64526" s="378"/>
      <c r="AE64526" s="378"/>
      <c r="AF64526" s="378"/>
      <c r="AG64526" s="378"/>
      <c r="AH64526" s="378"/>
      <c r="AI64526" s="378"/>
      <c r="AJ64526" s="378"/>
      <c r="AK64526" s="378"/>
      <c r="AL64526" s="378"/>
      <c r="AM64526" s="378"/>
      <c r="AN64526" s="378"/>
      <c r="AO64526" s="378"/>
      <c r="AP64526" s="378"/>
      <c r="AQ64526" s="378"/>
      <c r="AR64526" s="378"/>
      <c r="AS64526" s="378"/>
      <c r="AT64526" s="378"/>
      <c r="AU64526" s="378"/>
      <c r="AV64526" s="378"/>
      <c r="AW64526" s="378"/>
      <c r="AX64526" s="378"/>
      <c r="AY64526" s="378"/>
      <c r="AZ64526" s="378"/>
      <c r="BA64526" s="378"/>
      <c r="BB64526" s="378"/>
      <c r="BC64526" s="378"/>
      <c r="BD64526" s="378"/>
      <c r="BE64526" s="378"/>
      <c r="BF64526" s="378"/>
      <c r="BG64526" s="378"/>
      <c r="BH64526" s="378"/>
      <c r="BI64526" s="378"/>
      <c r="BJ64526" s="378"/>
      <c r="BK64526" s="378"/>
      <c r="BL64526" s="378"/>
      <c r="BM64526" s="378"/>
      <c r="BN64526" s="378"/>
      <c r="BO64526" s="378"/>
      <c r="BP64526" s="378"/>
      <c r="BQ64526" s="378"/>
      <c r="BR64526" s="378"/>
      <c r="BS64526" s="378"/>
      <c r="BT64526" s="378"/>
      <c r="BU64526" s="378"/>
      <c r="BV64526" s="378"/>
      <c r="BW64526" s="378"/>
      <c r="BX64526" s="378"/>
      <c r="BY64526" s="378"/>
      <c r="BZ64526" s="378"/>
      <c r="CA64526" s="378"/>
      <c r="CB64526" s="378"/>
      <c r="CC64526" s="378"/>
      <c r="CD64526" s="378"/>
      <c r="CE64526" s="378"/>
      <c r="CF64526" s="378"/>
      <c r="CG64526" s="378"/>
      <c r="CH64526" s="378"/>
      <c r="CI64526" s="378"/>
      <c r="CJ64526" s="378"/>
      <c r="CK64526" s="378"/>
      <c r="CL64526" s="378"/>
      <c r="CM64526" s="378"/>
      <c r="CN64526" s="378"/>
      <c r="CO64526" s="378"/>
      <c r="CP64526" s="378"/>
      <c r="CQ64526" s="378"/>
      <c r="CR64526" s="378"/>
      <c r="CS64526" s="378"/>
      <c r="CT64526" s="378"/>
      <c r="CU64526" s="378"/>
      <c r="CV64526" s="378"/>
      <c r="CW64526" s="378"/>
      <c r="CX64526" s="378"/>
      <c r="CY64526" s="378"/>
      <c r="CZ64526" s="378"/>
      <c r="DA64526" s="378"/>
      <c r="DB64526" s="378"/>
      <c r="DC64526" s="378"/>
      <c r="DD64526" s="378"/>
      <c r="DE64526" s="378"/>
      <c r="DF64526" s="378"/>
      <c r="DG64526" s="378"/>
      <c r="DH64526" s="378"/>
      <c r="DI64526" s="378"/>
      <c r="DJ64526" s="378"/>
      <c r="DK64526" s="378"/>
      <c r="DL64526" s="378"/>
      <c r="DM64526" s="378"/>
      <c r="DN64526" s="378"/>
      <c r="DO64526" s="378"/>
      <c r="DP64526" s="378"/>
      <c r="DQ64526" s="378"/>
      <c r="DR64526" s="378"/>
      <c r="DS64526" s="378"/>
      <c r="DT64526" s="378"/>
      <c r="DU64526" s="378"/>
      <c r="DV64526" s="378"/>
      <c r="DW64526" s="378"/>
      <c r="DX64526" s="378"/>
      <c r="DY64526" s="378"/>
      <c r="DZ64526" s="378"/>
      <c r="EA64526" s="378"/>
      <c r="EB64526" s="378"/>
      <c r="EC64526" s="378"/>
      <c r="ED64526" s="378"/>
      <c r="EE64526" s="378"/>
      <c r="EF64526" s="378"/>
      <c r="EG64526" s="378"/>
      <c r="EH64526" s="378"/>
      <c r="EI64526" s="378"/>
      <c r="EJ64526" s="378"/>
      <c r="EK64526" s="378"/>
      <c r="EL64526" s="378"/>
      <c r="EM64526" s="378"/>
      <c r="EN64526" s="378"/>
      <c r="EO64526" s="378"/>
      <c r="EP64526" s="378"/>
      <c r="EQ64526" s="378"/>
      <c r="ER64526" s="378"/>
      <c r="ES64526" s="378"/>
      <c r="ET64526" s="378"/>
      <c r="EU64526" s="378"/>
      <c r="EV64526" s="378"/>
      <c r="EW64526" s="378"/>
      <c r="EX64526" s="378"/>
      <c r="EY64526" s="378"/>
      <c r="EZ64526" s="378"/>
      <c r="FA64526" s="378"/>
      <c r="FB64526" s="378"/>
      <c r="FC64526" s="378"/>
      <c r="FD64526" s="378"/>
      <c r="FE64526" s="378"/>
      <c r="FF64526" s="378"/>
      <c r="FG64526" s="378"/>
      <c r="FH64526" s="378"/>
      <c r="FI64526" s="378"/>
      <c r="FJ64526" s="378"/>
      <c r="FK64526" s="378"/>
      <c r="FL64526" s="378"/>
      <c r="FM64526" s="378"/>
      <c r="FN64526" s="378"/>
      <c r="FO64526" s="378"/>
      <c r="FP64526" s="378"/>
      <c r="FQ64526" s="378"/>
      <c r="FR64526" s="378"/>
      <c r="FS64526" s="378"/>
      <c r="FT64526" s="378"/>
      <c r="FU64526" s="378"/>
      <c r="FV64526" s="378"/>
      <c r="FW64526" s="378"/>
      <c r="FX64526" s="378"/>
      <c r="FY64526" s="378"/>
      <c r="FZ64526" s="378"/>
      <c r="GA64526" s="378"/>
      <c r="GB64526" s="378"/>
      <c r="GC64526" s="378"/>
      <c r="GD64526" s="378"/>
      <c r="GE64526" s="378"/>
      <c r="GF64526" s="378"/>
      <c r="GG64526" s="378"/>
      <c r="GH64526" s="378"/>
      <c r="GI64526" s="378"/>
      <c r="GJ64526" s="378"/>
      <c r="GK64526" s="378"/>
      <c r="GL64526" s="378"/>
      <c r="GM64526" s="378"/>
      <c r="GN64526" s="378"/>
      <c r="GO64526" s="378"/>
      <c r="GP64526" s="378"/>
      <c r="GQ64526" s="378"/>
      <c r="GR64526" s="378"/>
      <c r="GS64526" s="378"/>
      <c r="GT64526" s="378"/>
      <c r="GU64526" s="378"/>
      <c r="GV64526" s="378"/>
      <c r="GW64526" s="378"/>
      <c r="GX64526" s="378"/>
      <c r="GY64526" s="378"/>
      <c r="GZ64526" s="378"/>
      <c r="HA64526" s="378"/>
      <c r="HB64526" s="378"/>
      <c r="HC64526" s="378"/>
      <c r="HD64526" s="378"/>
      <c r="HE64526" s="378"/>
      <c r="HF64526" s="378"/>
      <c r="HG64526" s="378"/>
      <c r="HH64526" s="378"/>
      <c r="HI64526" s="378"/>
      <c r="HJ64526" s="378"/>
      <c r="HK64526" s="378"/>
      <c r="HL64526" s="378"/>
      <c r="HM64526" s="378"/>
      <c r="HN64526" s="378"/>
      <c r="HO64526" s="378"/>
      <c r="HP64526" s="378"/>
      <c r="HQ64526" s="378"/>
      <c r="HR64526" s="378"/>
      <c r="HS64526" s="378"/>
      <c r="HT64526" s="378"/>
      <c r="HU64526" s="378"/>
      <c r="HV64526" s="378"/>
      <c r="HW64526" s="378"/>
      <c r="HX64526" s="378"/>
      <c r="HY64526" s="378"/>
      <c r="HZ64526" s="378"/>
      <c r="IA64526" s="378"/>
      <c r="IB64526" s="378"/>
      <c r="IC64526" s="378"/>
      <c r="ID64526" s="378"/>
      <c r="IE64526" s="378"/>
      <c r="IF64526" s="378"/>
      <c r="IG64526" s="378"/>
      <c r="IH64526" s="378"/>
      <c r="II64526" s="378"/>
      <c r="IJ64526" s="378"/>
      <c r="IK64526" s="378"/>
      <c r="IL64526" s="378"/>
    </row>
    <row r="64527" spans="2:256">
      <c r="B64527" s="378"/>
      <c r="C64527" s="378"/>
      <c r="D64527" s="378"/>
      <c r="E64527" s="378"/>
      <c r="F64527" s="378"/>
      <c r="G64527" s="378"/>
      <c r="H64527" s="378"/>
      <c r="I64527" s="378"/>
      <c r="J64527" s="378"/>
      <c r="K64527" s="378"/>
      <c r="L64527" s="378"/>
      <c r="M64527" s="378"/>
      <c r="N64527" s="378"/>
      <c r="O64527" s="378"/>
      <c r="P64527" s="378"/>
      <c r="Q64527" s="378"/>
      <c r="R64527" s="378"/>
      <c r="S64527" s="378"/>
      <c r="T64527" s="378"/>
      <c r="U64527" s="378"/>
      <c r="V64527" s="378"/>
      <c r="W64527" s="378"/>
      <c r="X64527" s="378"/>
      <c r="Y64527" s="378"/>
      <c r="Z64527" s="378"/>
      <c r="AA64527" s="378"/>
      <c r="AB64527" s="378"/>
      <c r="AC64527" s="378"/>
      <c r="AD64527" s="378"/>
      <c r="AE64527" s="378"/>
      <c r="AF64527" s="378"/>
      <c r="AG64527" s="378"/>
      <c r="AH64527" s="378"/>
      <c r="AI64527" s="378"/>
      <c r="AJ64527" s="378"/>
      <c r="AK64527" s="378"/>
      <c r="AL64527" s="378"/>
      <c r="AM64527" s="378"/>
      <c r="AN64527" s="378"/>
      <c r="AO64527" s="378"/>
      <c r="AP64527" s="378"/>
      <c r="AQ64527" s="378"/>
      <c r="AR64527" s="378"/>
      <c r="AS64527" s="378"/>
      <c r="AT64527" s="378"/>
      <c r="AU64527" s="378"/>
      <c r="AV64527" s="378"/>
      <c r="AW64527" s="378"/>
      <c r="AX64527" s="378"/>
      <c r="AY64527" s="378"/>
      <c r="AZ64527" s="378"/>
      <c r="BA64527" s="378"/>
      <c r="BB64527" s="378"/>
      <c r="BC64527" s="378"/>
      <c r="BD64527" s="378"/>
      <c r="BE64527" s="378"/>
      <c r="BF64527" s="378"/>
      <c r="BG64527" s="378"/>
      <c r="BH64527" s="378"/>
      <c r="BI64527" s="378"/>
      <c r="BJ64527" s="378"/>
      <c r="BK64527" s="378"/>
      <c r="BL64527" s="378"/>
      <c r="BM64527" s="378"/>
      <c r="BN64527" s="378"/>
      <c r="BO64527" s="378"/>
      <c r="BP64527" s="378"/>
      <c r="BQ64527" s="378"/>
      <c r="BR64527" s="378"/>
      <c r="BS64527" s="378"/>
      <c r="BT64527" s="378"/>
      <c r="BU64527" s="378"/>
      <c r="BV64527" s="378"/>
      <c r="BW64527" s="378"/>
      <c r="BX64527" s="378"/>
      <c r="BY64527" s="378"/>
      <c r="BZ64527" s="378"/>
      <c r="CA64527" s="378"/>
      <c r="CB64527" s="378"/>
      <c r="CC64527" s="378"/>
      <c r="CD64527" s="378"/>
      <c r="CE64527" s="378"/>
      <c r="CF64527" s="378"/>
      <c r="CG64527" s="378"/>
      <c r="CH64527" s="378"/>
      <c r="CI64527" s="378"/>
      <c r="CJ64527" s="378"/>
      <c r="CK64527" s="378"/>
      <c r="CL64527" s="378"/>
      <c r="CM64527" s="378"/>
      <c r="CN64527" s="378"/>
      <c r="CO64527" s="378"/>
      <c r="CP64527" s="378"/>
      <c r="CQ64527" s="378"/>
      <c r="CR64527" s="378"/>
      <c r="CS64527" s="378"/>
      <c r="CT64527" s="378"/>
      <c r="CU64527" s="378"/>
      <c r="CV64527" s="378"/>
      <c r="CW64527" s="378"/>
      <c r="CX64527" s="378"/>
      <c r="CY64527" s="378"/>
      <c r="CZ64527" s="378"/>
      <c r="DA64527" s="378"/>
      <c r="DB64527" s="378"/>
      <c r="DC64527" s="378"/>
      <c r="DD64527" s="378"/>
      <c r="DE64527" s="378"/>
      <c r="DF64527" s="378"/>
      <c r="DG64527" s="378"/>
      <c r="DH64527" s="378"/>
      <c r="DI64527" s="378"/>
      <c r="DJ64527" s="378"/>
      <c r="DK64527" s="378"/>
      <c r="DL64527" s="378"/>
      <c r="DM64527" s="378"/>
      <c r="DN64527" s="378"/>
      <c r="DO64527" s="378"/>
      <c r="DP64527" s="378"/>
      <c r="DQ64527" s="378"/>
      <c r="DR64527" s="378"/>
      <c r="DS64527" s="378"/>
      <c r="DT64527" s="378"/>
      <c r="DU64527" s="378"/>
      <c r="DV64527" s="378"/>
      <c r="DW64527" s="378"/>
      <c r="DX64527" s="378"/>
      <c r="DY64527" s="378"/>
      <c r="DZ64527" s="378"/>
      <c r="EA64527" s="378"/>
      <c r="EB64527" s="378"/>
      <c r="EC64527" s="378"/>
      <c r="ED64527" s="378"/>
      <c r="EE64527" s="378"/>
      <c r="EF64527" s="378"/>
      <c r="EG64527" s="378"/>
      <c r="EH64527" s="378"/>
      <c r="EI64527" s="378"/>
      <c r="EJ64527" s="378"/>
      <c r="EK64527" s="378"/>
      <c r="EL64527" s="378"/>
      <c r="EM64527" s="378"/>
      <c r="EN64527" s="378"/>
      <c r="EO64527" s="378"/>
      <c r="EP64527" s="378"/>
      <c r="EQ64527" s="378"/>
      <c r="ER64527" s="378"/>
      <c r="ES64527" s="378"/>
      <c r="ET64527" s="378"/>
      <c r="EU64527" s="378"/>
      <c r="EV64527" s="378"/>
      <c r="EW64527" s="378"/>
      <c r="EX64527" s="378"/>
      <c r="EY64527" s="378"/>
      <c r="EZ64527" s="378"/>
      <c r="FA64527" s="378"/>
      <c r="FB64527" s="378"/>
      <c r="FC64527" s="378"/>
      <c r="FD64527" s="378"/>
      <c r="FE64527" s="378"/>
      <c r="FF64527" s="378"/>
      <c r="FG64527" s="378"/>
      <c r="FH64527" s="378"/>
      <c r="FI64527" s="378"/>
      <c r="FJ64527" s="378"/>
      <c r="FK64527" s="378"/>
      <c r="FL64527" s="378"/>
      <c r="FM64527" s="378"/>
      <c r="FN64527" s="378"/>
      <c r="FO64527" s="378"/>
      <c r="FP64527" s="378"/>
      <c r="FQ64527" s="378"/>
      <c r="FR64527" s="378"/>
      <c r="FS64527" s="378"/>
      <c r="FT64527" s="378"/>
      <c r="FU64527" s="378"/>
      <c r="FV64527" s="378"/>
      <c r="FW64527" s="378"/>
      <c r="FX64527" s="378"/>
      <c r="FY64527" s="378"/>
      <c r="FZ64527" s="378"/>
      <c r="GA64527" s="378"/>
      <c r="GB64527" s="378"/>
      <c r="GC64527" s="378"/>
      <c r="GD64527" s="378"/>
      <c r="GE64527" s="378"/>
      <c r="GF64527" s="378"/>
      <c r="GG64527" s="378"/>
      <c r="GH64527" s="378"/>
      <c r="GI64527" s="378"/>
      <c r="GJ64527" s="378"/>
      <c r="GK64527" s="378"/>
      <c r="GL64527" s="378"/>
      <c r="GM64527" s="378"/>
      <c r="GN64527" s="378"/>
      <c r="GO64527" s="378"/>
      <c r="GP64527" s="378"/>
      <c r="GQ64527" s="378"/>
      <c r="GR64527" s="378"/>
      <c r="GS64527" s="378"/>
      <c r="GT64527" s="378"/>
      <c r="GU64527" s="378"/>
      <c r="GV64527" s="378"/>
      <c r="GW64527" s="378"/>
      <c r="GX64527" s="378"/>
      <c r="GY64527" s="378"/>
      <c r="GZ64527" s="378"/>
      <c r="HA64527" s="378"/>
      <c r="HB64527" s="378"/>
      <c r="HC64527" s="378"/>
      <c r="HD64527" s="378"/>
      <c r="HE64527" s="378"/>
      <c r="HF64527" s="378"/>
      <c r="HG64527" s="378"/>
      <c r="HH64527" s="378"/>
      <c r="HI64527" s="378"/>
      <c r="HJ64527" s="378"/>
      <c r="HK64527" s="378"/>
      <c r="HL64527" s="378"/>
      <c r="HM64527" s="378"/>
      <c r="HN64527" s="378"/>
      <c r="HO64527" s="378"/>
      <c r="HP64527" s="378"/>
      <c r="HQ64527" s="378"/>
      <c r="HR64527" s="378"/>
      <c r="HS64527" s="378"/>
      <c r="HT64527" s="378"/>
      <c r="HU64527" s="378"/>
      <c r="HV64527" s="378"/>
      <c r="HW64527" s="378"/>
      <c r="HX64527" s="378"/>
      <c r="HY64527" s="378"/>
      <c r="HZ64527" s="378"/>
      <c r="IA64527" s="378"/>
      <c r="IB64527" s="378"/>
      <c r="IC64527" s="378"/>
      <c r="ID64527" s="378"/>
      <c r="IE64527" s="378"/>
      <c r="IF64527" s="378"/>
      <c r="IG64527" s="378"/>
      <c r="IH64527" s="378"/>
      <c r="II64527" s="378"/>
      <c r="IJ64527" s="378"/>
      <c r="IK64527" s="378"/>
      <c r="IL64527" s="378"/>
    </row>
    <row r="64528" spans="2:256">
      <c r="B64528" s="378"/>
      <c r="C64528" s="378"/>
      <c r="D64528" s="378"/>
      <c r="E64528" s="378"/>
      <c r="F64528" s="378"/>
      <c r="G64528" s="378"/>
      <c r="H64528" s="378"/>
      <c r="I64528" s="378"/>
      <c r="J64528" s="378"/>
      <c r="K64528" s="378"/>
      <c r="L64528" s="378"/>
      <c r="M64528" s="378"/>
      <c r="N64528" s="378"/>
      <c r="O64528" s="378"/>
      <c r="P64528" s="378"/>
      <c r="Q64528" s="378"/>
      <c r="R64528" s="378"/>
      <c r="S64528" s="378"/>
      <c r="T64528" s="378"/>
      <c r="U64528" s="378"/>
      <c r="V64528" s="378"/>
      <c r="W64528" s="378"/>
      <c r="X64528" s="378"/>
      <c r="Y64528" s="378"/>
      <c r="Z64528" s="378"/>
      <c r="AA64528" s="378"/>
      <c r="AB64528" s="378"/>
      <c r="AC64528" s="378"/>
      <c r="AD64528" s="378"/>
      <c r="AE64528" s="378"/>
      <c r="AF64528" s="378"/>
      <c r="AG64528" s="378"/>
      <c r="AH64528" s="378"/>
      <c r="AI64528" s="378"/>
      <c r="AJ64528" s="378"/>
      <c r="AK64528" s="378"/>
      <c r="AL64528" s="378"/>
      <c r="AM64528" s="378"/>
      <c r="AN64528" s="378"/>
      <c r="AO64528" s="378"/>
      <c r="AP64528" s="378"/>
      <c r="AQ64528" s="378"/>
      <c r="AR64528" s="378"/>
      <c r="AS64528" s="378"/>
      <c r="AT64528" s="378"/>
      <c r="AU64528" s="378"/>
      <c r="AV64528" s="378"/>
      <c r="AW64528" s="378"/>
      <c r="AX64528" s="378"/>
      <c r="AY64528" s="378"/>
      <c r="AZ64528" s="378"/>
      <c r="BA64528" s="378"/>
      <c r="BB64528" s="378"/>
      <c r="BC64528" s="378"/>
      <c r="BD64528" s="378"/>
      <c r="BE64528" s="378"/>
      <c r="BF64528" s="378"/>
      <c r="BG64528" s="378"/>
      <c r="BH64528" s="378"/>
      <c r="BI64528" s="378"/>
      <c r="BJ64528" s="378"/>
      <c r="BK64528" s="378"/>
      <c r="BL64528" s="378"/>
      <c r="BM64528" s="378"/>
      <c r="BN64528" s="378"/>
      <c r="BO64528" s="378"/>
      <c r="BP64528" s="378"/>
      <c r="BQ64528" s="378"/>
      <c r="BR64528" s="378"/>
      <c r="BS64528" s="378"/>
      <c r="BT64528" s="378"/>
      <c r="BU64528" s="378"/>
      <c r="BV64528" s="378"/>
      <c r="BW64528" s="378"/>
      <c r="BX64528" s="378"/>
      <c r="BY64528" s="378"/>
      <c r="BZ64528" s="378"/>
      <c r="CA64528" s="378"/>
      <c r="CB64528" s="378"/>
      <c r="CC64528" s="378"/>
      <c r="CD64528" s="378"/>
      <c r="CE64528" s="378"/>
      <c r="CF64528" s="378"/>
      <c r="CG64528" s="378"/>
      <c r="CH64528" s="378"/>
      <c r="CI64528" s="378"/>
      <c r="CJ64528" s="378"/>
      <c r="CK64528" s="378"/>
      <c r="CL64528" s="378"/>
      <c r="CM64528" s="378"/>
      <c r="CN64528" s="378"/>
      <c r="CO64528" s="378"/>
      <c r="CP64528" s="378"/>
      <c r="CQ64528" s="378"/>
      <c r="CR64528" s="378"/>
      <c r="CS64528" s="378"/>
      <c r="CT64528" s="378"/>
      <c r="CU64528" s="378"/>
      <c r="CV64528" s="378"/>
      <c r="CW64528" s="378"/>
      <c r="CX64528" s="378"/>
      <c r="CY64528" s="378"/>
      <c r="CZ64528" s="378"/>
      <c r="DA64528" s="378"/>
      <c r="DB64528" s="378"/>
      <c r="DC64528" s="378"/>
      <c r="DD64528" s="378"/>
      <c r="DE64528" s="378"/>
      <c r="DF64528" s="378"/>
      <c r="DG64528" s="378"/>
      <c r="DH64528" s="378"/>
      <c r="DI64528" s="378"/>
      <c r="DJ64528" s="378"/>
      <c r="DK64528" s="378"/>
      <c r="DL64528" s="378"/>
      <c r="DM64528" s="378"/>
      <c r="DN64528" s="378"/>
      <c r="DO64528" s="378"/>
      <c r="DP64528" s="378"/>
      <c r="DQ64528" s="378"/>
      <c r="DR64528" s="378"/>
      <c r="DS64528" s="378"/>
      <c r="DT64528" s="378"/>
      <c r="DU64528" s="378"/>
      <c r="DV64528" s="378"/>
      <c r="DW64528" s="378"/>
      <c r="DX64528" s="378"/>
      <c r="DY64528" s="378"/>
      <c r="DZ64528" s="378"/>
      <c r="EA64528" s="378"/>
      <c r="EB64528" s="378"/>
      <c r="EC64528" s="378"/>
      <c r="ED64528" s="378"/>
      <c r="EE64528" s="378"/>
      <c r="EF64528" s="378"/>
      <c r="EG64528" s="378"/>
      <c r="EH64528" s="378"/>
      <c r="EI64528" s="378"/>
      <c r="EJ64528" s="378"/>
      <c r="EK64528" s="378"/>
      <c r="EL64528" s="378"/>
      <c r="EM64528" s="378"/>
      <c r="EN64528" s="378"/>
      <c r="EO64528" s="378"/>
      <c r="EP64528" s="378"/>
      <c r="EQ64528" s="378"/>
      <c r="ER64528" s="378"/>
      <c r="ES64528" s="378"/>
      <c r="ET64528" s="378"/>
      <c r="EU64528" s="378"/>
      <c r="EV64528" s="378"/>
      <c r="EW64528" s="378"/>
      <c r="EX64528" s="378"/>
      <c r="EY64528" s="378"/>
      <c r="EZ64528" s="378"/>
      <c r="FA64528" s="378"/>
      <c r="FB64528" s="378"/>
      <c r="FC64528" s="378"/>
      <c r="FD64528" s="378"/>
      <c r="FE64528" s="378"/>
      <c r="FF64528" s="378"/>
      <c r="FG64528" s="378"/>
      <c r="FH64528" s="378"/>
      <c r="FI64528" s="378"/>
      <c r="FJ64528" s="378"/>
      <c r="FK64528" s="378"/>
      <c r="FL64528" s="378"/>
      <c r="FM64528" s="378"/>
      <c r="FN64528" s="378"/>
      <c r="FO64528" s="378"/>
      <c r="FP64528" s="378"/>
      <c r="FQ64528" s="378"/>
      <c r="FR64528" s="378"/>
      <c r="FS64528" s="378"/>
      <c r="FT64528" s="378"/>
      <c r="FU64528" s="378"/>
      <c r="FV64528" s="378"/>
      <c r="FW64528" s="378"/>
      <c r="FX64528" s="378"/>
      <c r="FY64528" s="378"/>
      <c r="FZ64528" s="378"/>
      <c r="GA64528" s="378"/>
      <c r="GB64528" s="378"/>
      <c r="GC64528" s="378"/>
      <c r="GD64528" s="378"/>
      <c r="GE64528" s="378"/>
      <c r="GF64528" s="378"/>
      <c r="GG64528" s="378"/>
      <c r="GH64528" s="378"/>
      <c r="GI64528" s="378"/>
      <c r="GJ64528" s="378"/>
      <c r="GK64528" s="378"/>
      <c r="GL64528" s="378"/>
      <c r="GM64528" s="378"/>
      <c r="GN64528" s="378"/>
      <c r="GO64528" s="378"/>
      <c r="GP64528" s="378"/>
      <c r="GQ64528" s="378"/>
      <c r="GR64528" s="378"/>
      <c r="GS64528" s="378"/>
      <c r="GT64528" s="378"/>
      <c r="GU64528" s="378"/>
      <c r="GV64528" s="378"/>
      <c r="GW64528" s="378"/>
      <c r="GX64528" s="378"/>
      <c r="GY64528" s="378"/>
      <c r="GZ64528" s="378"/>
      <c r="HA64528" s="378"/>
      <c r="HB64528" s="378"/>
      <c r="HC64528" s="378"/>
      <c r="HD64528" s="378"/>
      <c r="HE64528" s="378"/>
      <c r="HF64528" s="378"/>
      <c r="HG64528" s="378"/>
      <c r="HH64528" s="378"/>
      <c r="HI64528" s="378"/>
      <c r="HJ64528" s="378"/>
      <c r="HK64528" s="378"/>
      <c r="HL64528" s="378"/>
      <c r="HM64528" s="378"/>
      <c r="HN64528" s="378"/>
      <c r="HO64528" s="378"/>
      <c r="HP64528" s="378"/>
      <c r="HQ64528" s="378"/>
      <c r="HR64528" s="378"/>
      <c r="HS64528" s="378"/>
      <c r="HT64528" s="378"/>
      <c r="HU64528" s="378"/>
      <c r="HV64528" s="378"/>
      <c r="HW64528" s="378"/>
      <c r="HX64528" s="378"/>
      <c r="HY64528" s="378"/>
      <c r="HZ64528" s="378"/>
      <c r="IA64528" s="378"/>
      <c r="IB64528" s="378"/>
      <c r="IC64528" s="378"/>
      <c r="ID64528" s="378"/>
      <c r="IE64528" s="378"/>
      <c r="IF64528" s="378"/>
      <c r="IG64528" s="378"/>
      <c r="IH64528" s="378"/>
      <c r="II64528" s="378"/>
      <c r="IJ64528" s="378"/>
      <c r="IK64528" s="378"/>
      <c r="IL64528" s="378"/>
    </row>
    <row r="64529" spans="2:246">
      <c r="B64529" s="378"/>
      <c r="C64529" s="378"/>
      <c r="D64529" s="378"/>
      <c r="E64529" s="378"/>
      <c r="F64529" s="378"/>
      <c r="G64529" s="378"/>
      <c r="H64529" s="378"/>
      <c r="I64529" s="378"/>
      <c r="J64529" s="378"/>
      <c r="K64529" s="378"/>
      <c r="L64529" s="378"/>
      <c r="M64529" s="378"/>
      <c r="N64529" s="378"/>
      <c r="O64529" s="378"/>
      <c r="P64529" s="378"/>
      <c r="Q64529" s="378"/>
      <c r="R64529" s="378"/>
      <c r="S64529" s="378"/>
      <c r="T64529" s="378"/>
      <c r="U64529" s="378"/>
      <c r="V64529" s="378"/>
      <c r="W64529" s="378"/>
      <c r="X64529" s="378"/>
      <c r="Y64529" s="378"/>
      <c r="Z64529" s="378"/>
      <c r="AA64529" s="378"/>
      <c r="AB64529" s="378"/>
      <c r="AC64529" s="378"/>
      <c r="AD64529" s="378"/>
      <c r="AE64529" s="378"/>
      <c r="AF64529" s="378"/>
      <c r="AG64529" s="378"/>
      <c r="AH64529" s="378"/>
      <c r="AI64529" s="378"/>
      <c r="AJ64529" s="378"/>
      <c r="AK64529" s="378"/>
      <c r="AL64529" s="378"/>
      <c r="AM64529" s="378"/>
      <c r="AN64529" s="378"/>
      <c r="AO64529" s="378"/>
      <c r="AP64529" s="378"/>
      <c r="AQ64529" s="378"/>
      <c r="AR64529" s="378"/>
      <c r="AS64529" s="378"/>
      <c r="AT64529" s="378"/>
      <c r="AU64529" s="378"/>
      <c r="AV64529" s="378"/>
      <c r="AW64529" s="378"/>
      <c r="AX64529" s="378"/>
      <c r="AY64529" s="378"/>
      <c r="AZ64529" s="378"/>
      <c r="BA64529" s="378"/>
      <c r="BB64529" s="378"/>
      <c r="BC64529" s="378"/>
      <c r="BD64529" s="378"/>
      <c r="BE64529" s="378"/>
      <c r="BF64529" s="378"/>
      <c r="BG64529" s="378"/>
      <c r="BH64529" s="378"/>
      <c r="BI64529" s="378"/>
      <c r="BJ64529" s="378"/>
      <c r="BK64529" s="378"/>
      <c r="BL64529" s="378"/>
      <c r="BM64529" s="378"/>
      <c r="BN64529" s="378"/>
      <c r="BO64529" s="378"/>
      <c r="BP64529" s="378"/>
      <c r="BQ64529" s="378"/>
      <c r="BR64529" s="378"/>
      <c r="BS64529" s="378"/>
      <c r="BT64529" s="378"/>
      <c r="BU64529" s="378"/>
      <c r="BV64529" s="378"/>
      <c r="BW64529" s="378"/>
      <c r="BX64529" s="378"/>
      <c r="BY64529" s="378"/>
      <c r="BZ64529" s="378"/>
      <c r="CA64529" s="378"/>
      <c r="CB64529" s="378"/>
      <c r="CC64529" s="378"/>
      <c r="CD64529" s="378"/>
      <c r="CE64529" s="378"/>
      <c r="CF64529" s="378"/>
      <c r="CG64529" s="378"/>
      <c r="CH64529" s="378"/>
      <c r="CI64529" s="378"/>
      <c r="CJ64529" s="378"/>
      <c r="CK64529" s="378"/>
      <c r="CL64529" s="378"/>
      <c r="CM64529" s="378"/>
      <c r="CN64529" s="378"/>
      <c r="CO64529" s="378"/>
      <c r="CP64529" s="378"/>
      <c r="CQ64529" s="378"/>
      <c r="CR64529" s="378"/>
      <c r="CS64529" s="378"/>
      <c r="CT64529" s="378"/>
      <c r="CU64529" s="378"/>
      <c r="CV64529" s="378"/>
      <c r="CW64529" s="378"/>
      <c r="CX64529" s="378"/>
      <c r="CY64529" s="378"/>
      <c r="CZ64529" s="378"/>
      <c r="DA64529" s="378"/>
      <c r="DB64529" s="378"/>
      <c r="DC64529" s="378"/>
      <c r="DD64529" s="378"/>
      <c r="DE64529" s="378"/>
      <c r="DF64529" s="378"/>
      <c r="DG64529" s="378"/>
      <c r="DH64529" s="378"/>
      <c r="DI64529" s="378"/>
      <c r="DJ64529" s="378"/>
      <c r="DK64529" s="378"/>
      <c r="DL64529" s="378"/>
      <c r="DM64529" s="378"/>
      <c r="DN64529" s="378"/>
      <c r="DO64529" s="378"/>
      <c r="DP64529" s="378"/>
      <c r="DQ64529" s="378"/>
      <c r="DR64529" s="378"/>
      <c r="DS64529" s="378"/>
      <c r="DT64529" s="378"/>
      <c r="DU64529" s="378"/>
      <c r="DV64529" s="378"/>
      <c r="DW64529" s="378"/>
      <c r="DX64529" s="378"/>
      <c r="DY64529" s="378"/>
      <c r="DZ64529" s="378"/>
      <c r="EA64529" s="378"/>
      <c r="EB64529" s="378"/>
      <c r="EC64529" s="378"/>
      <c r="ED64529" s="378"/>
      <c r="EE64529" s="378"/>
      <c r="EF64529" s="378"/>
      <c r="EG64529" s="378"/>
      <c r="EH64529" s="378"/>
      <c r="EI64529" s="378"/>
      <c r="EJ64529" s="378"/>
      <c r="EK64529" s="378"/>
      <c r="EL64529" s="378"/>
      <c r="EM64529" s="378"/>
      <c r="EN64529" s="378"/>
      <c r="EO64529" s="378"/>
      <c r="EP64529" s="378"/>
      <c r="EQ64529" s="378"/>
      <c r="ER64529" s="378"/>
      <c r="ES64529" s="378"/>
      <c r="ET64529" s="378"/>
      <c r="EU64529" s="378"/>
      <c r="EV64529" s="378"/>
      <c r="EW64529" s="378"/>
      <c r="EX64529" s="378"/>
      <c r="EY64529" s="378"/>
      <c r="EZ64529" s="378"/>
      <c r="FA64529" s="378"/>
      <c r="FB64529" s="378"/>
      <c r="FC64529" s="378"/>
      <c r="FD64529" s="378"/>
      <c r="FE64529" s="378"/>
      <c r="FF64529" s="378"/>
      <c r="FG64529" s="378"/>
      <c r="FH64529" s="378"/>
      <c r="FI64529" s="378"/>
      <c r="FJ64529" s="378"/>
      <c r="FK64529" s="378"/>
      <c r="FL64529" s="378"/>
      <c r="FM64529" s="378"/>
      <c r="FN64529" s="378"/>
      <c r="FO64529" s="378"/>
      <c r="FP64529" s="378"/>
      <c r="FQ64529" s="378"/>
      <c r="FR64529" s="378"/>
      <c r="FS64529" s="378"/>
      <c r="FT64529" s="378"/>
      <c r="FU64529" s="378"/>
      <c r="FV64529" s="378"/>
      <c r="FW64529" s="378"/>
      <c r="FX64529" s="378"/>
      <c r="FY64529" s="378"/>
      <c r="FZ64529" s="378"/>
      <c r="GA64529" s="378"/>
      <c r="GB64529" s="378"/>
      <c r="GC64529" s="378"/>
      <c r="GD64529" s="378"/>
      <c r="GE64529" s="378"/>
      <c r="GF64529" s="378"/>
      <c r="GG64529" s="378"/>
      <c r="GH64529" s="378"/>
      <c r="GI64529" s="378"/>
      <c r="GJ64529" s="378"/>
      <c r="GK64529" s="378"/>
      <c r="GL64529" s="378"/>
      <c r="GM64529" s="378"/>
      <c r="GN64529" s="378"/>
      <c r="GO64529" s="378"/>
      <c r="GP64529" s="378"/>
      <c r="GQ64529" s="378"/>
      <c r="GR64529" s="378"/>
      <c r="GS64529" s="378"/>
      <c r="GT64529" s="378"/>
      <c r="GU64529" s="378"/>
      <c r="GV64529" s="378"/>
      <c r="GW64529" s="378"/>
      <c r="GX64529" s="378"/>
      <c r="GY64529" s="378"/>
      <c r="GZ64529" s="378"/>
      <c r="HA64529" s="378"/>
      <c r="HB64529" s="378"/>
      <c r="HC64529" s="378"/>
      <c r="HD64529" s="378"/>
      <c r="HE64529" s="378"/>
      <c r="HF64529" s="378"/>
      <c r="HG64529" s="378"/>
      <c r="HH64529" s="378"/>
      <c r="HI64529" s="378"/>
      <c r="HJ64529" s="378"/>
      <c r="HK64529" s="378"/>
      <c r="HL64529" s="378"/>
      <c r="HM64529" s="378"/>
      <c r="HN64529" s="378"/>
      <c r="HO64529" s="378"/>
      <c r="HP64529" s="378"/>
      <c r="HQ64529" s="378"/>
      <c r="HR64529" s="378"/>
      <c r="HS64529" s="378"/>
      <c r="HT64529" s="378"/>
      <c r="HU64529" s="378"/>
      <c r="HV64529" s="378"/>
      <c r="HW64529" s="378"/>
      <c r="HX64529" s="378"/>
      <c r="HY64529" s="378"/>
      <c r="HZ64529" s="378"/>
      <c r="IA64529" s="378"/>
      <c r="IB64529" s="378"/>
      <c r="IC64529" s="378"/>
      <c r="ID64529" s="378"/>
      <c r="IE64529" s="378"/>
      <c r="IF64529" s="378"/>
      <c r="IG64529" s="378"/>
      <c r="IH64529" s="378"/>
      <c r="II64529" s="378"/>
      <c r="IJ64529" s="378"/>
      <c r="IK64529" s="378"/>
      <c r="IL64529" s="378"/>
    </row>
    <row r="64530" spans="2:246">
      <c r="B64530" s="378"/>
      <c r="C64530" s="378"/>
      <c r="D64530" s="378"/>
      <c r="E64530" s="378"/>
      <c r="F64530" s="378"/>
      <c r="G64530" s="378"/>
      <c r="H64530" s="378"/>
      <c r="I64530" s="378"/>
      <c r="J64530" s="378"/>
      <c r="K64530" s="378"/>
      <c r="L64530" s="378"/>
      <c r="M64530" s="378"/>
      <c r="N64530" s="378"/>
      <c r="O64530" s="378"/>
      <c r="P64530" s="378"/>
      <c r="Q64530" s="378"/>
      <c r="R64530" s="378"/>
      <c r="S64530" s="378"/>
      <c r="T64530" s="378"/>
      <c r="U64530" s="378"/>
      <c r="V64530" s="378"/>
      <c r="W64530" s="378"/>
      <c r="X64530" s="378"/>
      <c r="Y64530" s="378"/>
      <c r="Z64530" s="378"/>
      <c r="AA64530" s="378"/>
      <c r="AB64530" s="378"/>
      <c r="AC64530" s="378"/>
      <c r="AD64530" s="378"/>
      <c r="AE64530" s="378"/>
      <c r="AF64530" s="378"/>
      <c r="AG64530" s="378"/>
      <c r="AH64530" s="378"/>
      <c r="AI64530" s="378"/>
      <c r="AJ64530" s="378"/>
      <c r="AK64530" s="378"/>
      <c r="AL64530" s="378"/>
      <c r="AM64530" s="378"/>
      <c r="AN64530" s="378"/>
      <c r="AO64530" s="378"/>
      <c r="AP64530" s="378"/>
      <c r="AQ64530" s="378"/>
      <c r="AR64530" s="378"/>
      <c r="AS64530" s="378"/>
      <c r="AT64530" s="378"/>
      <c r="AU64530" s="378"/>
      <c r="AV64530" s="378"/>
      <c r="AW64530" s="378"/>
      <c r="AX64530" s="378"/>
      <c r="AY64530" s="378"/>
      <c r="AZ64530" s="378"/>
      <c r="BA64530" s="378"/>
      <c r="BB64530" s="378"/>
      <c r="BC64530" s="378"/>
      <c r="BD64530" s="378"/>
      <c r="BE64530" s="378"/>
      <c r="BF64530" s="378"/>
      <c r="BG64530" s="378"/>
      <c r="BH64530" s="378"/>
      <c r="BI64530" s="378"/>
      <c r="BJ64530" s="378"/>
      <c r="BK64530" s="378"/>
      <c r="BL64530" s="378"/>
      <c r="BM64530" s="378"/>
      <c r="BN64530" s="378"/>
      <c r="BO64530" s="378"/>
      <c r="BP64530" s="378"/>
      <c r="BQ64530" s="378"/>
      <c r="BR64530" s="378"/>
      <c r="BS64530" s="378"/>
      <c r="BT64530" s="378"/>
      <c r="BU64530" s="378"/>
      <c r="BV64530" s="378"/>
      <c r="BW64530" s="378"/>
      <c r="BX64530" s="378"/>
      <c r="BY64530" s="378"/>
      <c r="BZ64530" s="378"/>
      <c r="CA64530" s="378"/>
      <c r="CB64530" s="378"/>
      <c r="CC64530" s="378"/>
      <c r="CD64530" s="378"/>
      <c r="CE64530" s="378"/>
      <c r="CF64530" s="378"/>
      <c r="CG64530" s="378"/>
      <c r="CH64530" s="378"/>
      <c r="CI64530" s="378"/>
      <c r="CJ64530" s="378"/>
      <c r="CK64530" s="378"/>
      <c r="CL64530" s="378"/>
      <c r="CM64530" s="378"/>
      <c r="CN64530" s="378"/>
      <c r="CO64530" s="378"/>
      <c r="CP64530" s="378"/>
      <c r="CQ64530" s="378"/>
      <c r="CR64530" s="378"/>
      <c r="CS64530" s="378"/>
      <c r="CT64530" s="378"/>
      <c r="CU64530" s="378"/>
      <c r="CV64530" s="378"/>
      <c r="CW64530" s="378"/>
      <c r="CX64530" s="378"/>
      <c r="CY64530" s="378"/>
      <c r="CZ64530" s="378"/>
      <c r="DA64530" s="378"/>
      <c r="DB64530" s="378"/>
      <c r="DC64530" s="378"/>
      <c r="DD64530" s="378"/>
      <c r="DE64530" s="378"/>
      <c r="DF64530" s="378"/>
      <c r="DG64530" s="378"/>
      <c r="DH64530" s="378"/>
      <c r="DI64530" s="378"/>
      <c r="DJ64530" s="378"/>
      <c r="DK64530" s="378"/>
      <c r="DL64530" s="378"/>
      <c r="DM64530" s="378"/>
      <c r="DN64530" s="378"/>
      <c r="DO64530" s="378"/>
      <c r="DP64530" s="378"/>
      <c r="DQ64530" s="378"/>
      <c r="DR64530" s="378"/>
      <c r="DS64530" s="378"/>
      <c r="DT64530" s="378"/>
      <c r="DU64530" s="378"/>
      <c r="DV64530" s="378"/>
      <c r="DW64530" s="378"/>
      <c r="DX64530" s="378"/>
      <c r="DY64530" s="378"/>
      <c r="DZ64530" s="378"/>
      <c r="EA64530" s="378"/>
      <c r="EB64530" s="378"/>
      <c r="EC64530" s="378"/>
      <c r="ED64530" s="378"/>
      <c r="EE64530" s="378"/>
      <c r="EF64530" s="378"/>
      <c r="EG64530" s="378"/>
      <c r="EH64530" s="378"/>
      <c r="EI64530" s="378"/>
      <c r="EJ64530" s="378"/>
      <c r="EK64530" s="378"/>
      <c r="EL64530" s="378"/>
      <c r="EM64530" s="378"/>
      <c r="EN64530" s="378"/>
      <c r="EO64530" s="378"/>
      <c r="EP64530" s="378"/>
      <c r="EQ64530" s="378"/>
      <c r="ER64530" s="378"/>
      <c r="ES64530" s="378"/>
      <c r="ET64530" s="378"/>
      <c r="EU64530" s="378"/>
      <c r="EV64530" s="378"/>
      <c r="EW64530" s="378"/>
      <c r="EX64530" s="378"/>
      <c r="EY64530" s="378"/>
      <c r="EZ64530" s="378"/>
      <c r="FA64530" s="378"/>
      <c r="FB64530" s="378"/>
      <c r="FC64530" s="378"/>
      <c r="FD64530" s="378"/>
      <c r="FE64530" s="378"/>
      <c r="FF64530" s="378"/>
      <c r="FG64530" s="378"/>
      <c r="FH64530" s="378"/>
      <c r="FI64530" s="378"/>
      <c r="FJ64530" s="378"/>
      <c r="FK64530" s="378"/>
      <c r="FL64530" s="378"/>
      <c r="FM64530" s="378"/>
      <c r="FN64530" s="378"/>
      <c r="FO64530" s="378"/>
      <c r="FP64530" s="378"/>
      <c r="FQ64530" s="378"/>
      <c r="FR64530" s="378"/>
      <c r="FS64530" s="378"/>
      <c r="FT64530" s="378"/>
      <c r="FU64530" s="378"/>
      <c r="FV64530" s="378"/>
      <c r="FW64530" s="378"/>
      <c r="FX64530" s="378"/>
      <c r="FY64530" s="378"/>
      <c r="FZ64530" s="378"/>
      <c r="GA64530" s="378"/>
      <c r="GB64530" s="378"/>
      <c r="GC64530" s="378"/>
      <c r="GD64530" s="378"/>
      <c r="GE64530" s="378"/>
      <c r="GF64530" s="378"/>
      <c r="GG64530" s="378"/>
      <c r="GH64530" s="378"/>
      <c r="GI64530" s="378"/>
      <c r="GJ64530" s="378"/>
      <c r="GK64530" s="378"/>
      <c r="GL64530" s="378"/>
      <c r="GM64530" s="378"/>
      <c r="GN64530" s="378"/>
      <c r="GO64530" s="378"/>
      <c r="GP64530" s="378"/>
      <c r="GQ64530" s="378"/>
      <c r="GR64530" s="378"/>
      <c r="GS64530" s="378"/>
      <c r="GT64530" s="378"/>
      <c r="GU64530" s="378"/>
      <c r="GV64530" s="378"/>
      <c r="GW64530" s="378"/>
      <c r="GX64530" s="378"/>
      <c r="GY64530" s="378"/>
      <c r="GZ64530" s="378"/>
      <c r="HA64530" s="378"/>
      <c r="HB64530" s="378"/>
      <c r="HC64530" s="378"/>
      <c r="HD64530" s="378"/>
      <c r="HE64530" s="378"/>
      <c r="HF64530" s="378"/>
      <c r="HG64530" s="378"/>
      <c r="HH64530" s="378"/>
      <c r="HI64530" s="378"/>
      <c r="HJ64530" s="378"/>
      <c r="HK64530" s="378"/>
      <c r="HL64530" s="378"/>
      <c r="HM64530" s="378"/>
      <c r="HN64530" s="378"/>
      <c r="HO64530" s="378"/>
      <c r="HP64530" s="378"/>
      <c r="HQ64530" s="378"/>
      <c r="HR64530" s="378"/>
      <c r="HS64530" s="378"/>
      <c r="HT64530" s="378"/>
      <c r="HU64530" s="378"/>
      <c r="HV64530" s="378"/>
      <c r="HW64530" s="378"/>
      <c r="HX64530" s="378"/>
      <c r="HY64530" s="378"/>
      <c r="HZ64530" s="378"/>
      <c r="IA64530" s="378"/>
      <c r="IB64530" s="378"/>
      <c r="IC64530" s="378"/>
      <c r="ID64530" s="378"/>
      <c r="IE64530" s="378"/>
      <c r="IF64530" s="378"/>
      <c r="IG64530" s="378"/>
      <c r="IH64530" s="378"/>
      <c r="II64530" s="378"/>
      <c r="IJ64530" s="378"/>
      <c r="IK64530" s="378"/>
      <c r="IL64530" s="378"/>
    </row>
    <row r="64531" spans="2:246">
      <c r="B64531" s="378"/>
      <c r="C64531" s="378"/>
      <c r="D64531" s="378"/>
      <c r="E64531" s="378"/>
      <c r="F64531" s="378"/>
      <c r="G64531" s="378"/>
      <c r="H64531" s="378"/>
      <c r="I64531" s="378"/>
      <c r="J64531" s="378"/>
      <c r="K64531" s="378"/>
      <c r="L64531" s="378"/>
      <c r="M64531" s="378"/>
      <c r="N64531" s="378"/>
      <c r="O64531" s="378"/>
      <c r="P64531" s="378"/>
      <c r="Q64531" s="378"/>
      <c r="R64531" s="378"/>
      <c r="S64531" s="378"/>
      <c r="T64531" s="378"/>
      <c r="U64531" s="378"/>
      <c r="V64531" s="378"/>
      <c r="W64531" s="378"/>
      <c r="X64531" s="378"/>
      <c r="Y64531" s="378"/>
      <c r="Z64531" s="378"/>
      <c r="AA64531" s="378"/>
      <c r="AB64531" s="378"/>
      <c r="AC64531" s="378"/>
      <c r="AD64531" s="378"/>
      <c r="AE64531" s="378"/>
      <c r="AF64531" s="378"/>
      <c r="AG64531" s="378"/>
      <c r="AH64531" s="378"/>
      <c r="AI64531" s="378"/>
      <c r="AJ64531" s="378"/>
      <c r="AK64531" s="378"/>
      <c r="AL64531" s="378"/>
      <c r="AM64531" s="378"/>
      <c r="AN64531" s="378"/>
      <c r="AO64531" s="378"/>
      <c r="AP64531" s="378"/>
      <c r="AQ64531" s="378"/>
      <c r="AR64531" s="378"/>
      <c r="AS64531" s="378"/>
      <c r="AT64531" s="378"/>
      <c r="AU64531" s="378"/>
      <c r="AV64531" s="378"/>
      <c r="AW64531" s="378"/>
      <c r="AX64531" s="378"/>
      <c r="AY64531" s="378"/>
      <c r="AZ64531" s="378"/>
      <c r="BA64531" s="378"/>
      <c r="BB64531" s="378"/>
      <c r="BC64531" s="378"/>
      <c r="BD64531" s="378"/>
      <c r="BE64531" s="378"/>
      <c r="BF64531" s="378"/>
      <c r="BG64531" s="378"/>
      <c r="BH64531" s="378"/>
      <c r="BI64531" s="378"/>
      <c r="BJ64531" s="378"/>
      <c r="BK64531" s="378"/>
      <c r="BL64531" s="378"/>
      <c r="BM64531" s="378"/>
      <c r="BN64531" s="378"/>
      <c r="BO64531" s="378"/>
      <c r="BP64531" s="378"/>
      <c r="BQ64531" s="378"/>
      <c r="BR64531" s="378"/>
      <c r="BS64531" s="378"/>
      <c r="BT64531" s="378"/>
      <c r="BU64531" s="378"/>
      <c r="BV64531" s="378"/>
      <c r="BW64531" s="378"/>
      <c r="BX64531" s="378"/>
      <c r="BY64531" s="378"/>
      <c r="BZ64531" s="378"/>
      <c r="CA64531" s="378"/>
      <c r="CB64531" s="378"/>
      <c r="CC64531" s="378"/>
      <c r="CD64531" s="378"/>
      <c r="CE64531" s="378"/>
      <c r="CF64531" s="378"/>
      <c r="CG64531" s="378"/>
      <c r="CH64531" s="378"/>
      <c r="CI64531" s="378"/>
      <c r="CJ64531" s="378"/>
      <c r="CK64531" s="378"/>
      <c r="CL64531" s="378"/>
      <c r="CM64531" s="378"/>
      <c r="CN64531" s="378"/>
      <c r="CO64531" s="378"/>
      <c r="CP64531" s="378"/>
      <c r="CQ64531" s="378"/>
      <c r="CR64531" s="378"/>
      <c r="CS64531" s="378"/>
      <c r="CT64531" s="378"/>
      <c r="CU64531" s="378"/>
      <c r="CV64531" s="378"/>
      <c r="CW64531" s="378"/>
      <c r="CX64531" s="378"/>
      <c r="CY64531" s="378"/>
      <c r="CZ64531" s="378"/>
      <c r="DA64531" s="378"/>
      <c r="DB64531" s="378"/>
      <c r="DC64531" s="378"/>
      <c r="DD64531" s="378"/>
      <c r="DE64531" s="378"/>
      <c r="DF64531" s="378"/>
      <c r="DG64531" s="378"/>
      <c r="DH64531" s="378"/>
      <c r="DI64531" s="378"/>
      <c r="DJ64531" s="378"/>
      <c r="DK64531" s="378"/>
      <c r="DL64531" s="378"/>
      <c r="DM64531" s="378"/>
      <c r="DN64531" s="378"/>
      <c r="DO64531" s="378"/>
      <c r="DP64531" s="378"/>
      <c r="DQ64531" s="378"/>
      <c r="DR64531" s="378"/>
      <c r="DS64531" s="378"/>
      <c r="DT64531" s="378"/>
      <c r="DU64531" s="378"/>
      <c r="DV64531" s="378"/>
      <c r="DW64531" s="378"/>
      <c r="DX64531" s="378"/>
      <c r="DY64531" s="378"/>
      <c r="DZ64531" s="378"/>
      <c r="EA64531" s="378"/>
      <c r="EB64531" s="378"/>
      <c r="EC64531" s="378"/>
      <c r="ED64531" s="378"/>
      <c r="EE64531" s="378"/>
      <c r="EF64531" s="378"/>
      <c r="EG64531" s="378"/>
      <c r="EH64531" s="378"/>
      <c r="EI64531" s="378"/>
      <c r="EJ64531" s="378"/>
      <c r="EK64531" s="378"/>
      <c r="EL64531" s="378"/>
      <c r="EM64531" s="378"/>
      <c r="EN64531" s="378"/>
      <c r="EO64531" s="378"/>
      <c r="EP64531" s="378"/>
      <c r="EQ64531" s="378"/>
      <c r="ER64531" s="378"/>
      <c r="ES64531" s="378"/>
      <c r="ET64531" s="378"/>
      <c r="EU64531" s="378"/>
      <c r="EV64531" s="378"/>
      <c r="EW64531" s="378"/>
      <c r="EX64531" s="378"/>
      <c r="EY64531" s="378"/>
      <c r="EZ64531" s="378"/>
      <c r="FA64531" s="378"/>
      <c r="FB64531" s="378"/>
      <c r="FC64531" s="378"/>
      <c r="FD64531" s="378"/>
      <c r="FE64531" s="378"/>
      <c r="FF64531" s="378"/>
      <c r="FG64531" s="378"/>
      <c r="FH64531" s="378"/>
      <c r="FI64531" s="378"/>
      <c r="FJ64531" s="378"/>
      <c r="FK64531" s="378"/>
      <c r="FL64531" s="378"/>
      <c r="FM64531" s="378"/>
      <c r="FN64531" s="378"/>
      <c r="FO64531" s="378"/>
      <c r="FP64531" s="378"/>
      <c r="FQ64531" s="378"/>
      <c r="FR64531" s="378"/>
      <c r="FS64531" s="378"/>
      <c r="FT64531" s="378"/>
      <c r="FU64531" s="378"/>
      <c r="FV64531" s="378"/>
      <c r="FW64531" s="378"/>
      <c r="FX64531" s="378"/>
      <c r="FY64531" s="378"/>
      <c r="FZ64531" s="378"/>
      <c r="GA64531" s="378"/>
      <c r="GB64531" s="378"/>
      <c r="GC64531" s="378"/>
      <c r="GD64531" s="378"/>
      <c r="GE64531" s="378"/>
      <c r="GF64531" s="378"/>
      <c r="GG64531" s="378"/>
      <c r="GH64531" s="378"/>
      <c r="GI64531" s="378"/>
      <c r="GJ64531" s="378"/>
      <c r="GK64531" s="378"/>
      <c r="GL64531" s="378"/>
      <c r="GM64531" s="378"/>
      <c r="GN64531" s="378"/>
      <c r="GO64531" s="378"/>
      <c r="GP64531" s="378"/>
      <c r="GQ64531" s="378"/>
      <c r="GR64531" s="378"/>
      <c r="GS64531" s="378"/>
      <c r="GT64531" s="378"/>
      <c r="GU64531" s="378"/>
      <c r="GV64531" s="378"/>
      <c r="GW64531" s="378"/>
      <c r="GX64531" s="378"/>
      <c r="GY64531" s="378"/>
      <c r="GZ64531" s="378"/>
      <c r="HA64531" s="378"/>
      <c r="HB64531" s="378"/>
      <c r="HC64531" s="378"/>
      <c r="HD64531" s="378"/>
      <c r="HE64531" s="378"/>
      <c r="HF64531" s="378"/>
      <c r="HG64531" s="378"/>
      <c r="HH64531" s="378"/>
      <c r="HI64531" s="378"/>
      <c r="HJ64531" s="378"/>
      <c r="HK64531" s="378"/>
      <c r="HL64531" s="378"/>
      <c r="HM64531" s="378"/>
      <c r="HN64531" s="378"/>
      <c r="HO64531" s="378"/>
      <c r="HP64531" s="378"/>
      <c r="HQ64531" s="378"/>
      <c r="HR64531" s="378"/>
      <c r="HS64531" s="378"/>
      <c r="HT64531" s="378"/>
      <c r="HU64531" s="378"/>
      <c r="HV64531" s="378"/>
      <c r="HW64531" s="378"/>
      <c r="HX64531" s="378"/>
      <c r="HY64531" s="378"/>
      <c r="HZ64531" s="378"/>
      <c r="IA64531" s="378"/>
      <c r="IB64531" s="378"/>
      <c r="IC64531" s="378"/>
      <c r="ID64531" s="378"/>
      <c r="IE64531" s="378"/>
      <c r="IF64531" s="378"/>
      <c r="IG64531" s="378"/>
      <c r="IH64531" s="378"/>
      <c r="II64531" s="378"/>
      <c r="IJ64531" s="378"/>
      <c r="IK64531" s="378"/>
      <c r="IL64531" s="378"/>
    </row>
    <row r="64532" spans="2:246">
      <c r="B64532" s="378"/>
      <c r="C64532" s="378"/>
      <c r="D64532" s="378"/>
      <c r="E64532" s="378"/>
      <c r="F64532" s="378"/>
      <c r="G64532" s="378"/>
      <c r="H64532" s="378"/>
      <c r="I64532" s="378"/>
      <c r="J64532" s="378"/>
      <c r="K64532" s="378"/>
      <c r="L64532" s="378"/>
      <c r="M64532" s="378"/>
      <c r="N64532" s="378"/>
      <c r="O64532" s="378"/>
      <c r="P64532" s="378"/>
      <c r="Q64532" s="378"/>
      <c r="R64532" s="378"/>
      <c r="S64532" s="378"/>
      <c r="T64532" s="378"/>
      <c r="U64532" s="378"/>
      <c r="V64532" s="378"/>
      <c r="W64532" s="378"/>
      <c r="X64532" s="378"/>
      <c r="Y64532" s="378"/>
      <c r="Z64532" s="378"/>
      <c r="AA64532" s="378"/>
      <c r="AB64532" s="378"/>
      <c r="AC64532" s="378"/>
      <c r="AD64532" s="378"/>
      <c r="AE64532" s="378"/>
      <c r="AF64532" s="378"/>
      <c r="AG64532" s="378"/>
      <c r="AH64532" s="378"/>
      <c r="AI64532" s="378"/>
      <c r="AJ64532" s="378"/>
      <c r="AK64532" s="378"/>
      <c r="AL64532" s="378"/>
      <c r="AM64532" s="378"/>
      <c r="AN64532" s="378"/>
      <c r="AO64532" s="378"/>
      <c r="AP64532" s="378"/>
      <c r="AQ64532" s="378"/>
      <c r="AR64532" s="378"/>
      <c r="AS64532" s="378"/>
      <c r="AT64532" s="378"/>
      <c r="AU64532" s="378"/>
      <c r="AV64532" s="378"/>
      <c r="AW64532" s="378"/>
      <c r="AX64532" s="378"/>
      <c r="AY64532" s="378"/>
      <c r="AZ64532" s="378"/>
      <c r="BA64532" s="378"/>
      <c r="BB64532" s="378"/>
      <c r="BC64532" s="378"/>
      <c r="BD64532" s="378"/>
      <c r="BE64532" s="378"/>
      <c r="BF64532" s="378"/>
      <c r="BG64532" s="378"/>
      <c r="BH64532" s="378"/>
      <c r="BI64532" s="378"/>
      <c r="BJ64532" s="378"/>
      <c r="BK64532" s="378"/>
      <c r="BL64532" s="378"/>
      <c r="BM64532" s="378"/>
      <c r="BN64532" s="378"/>
      <c r="BO64532" s="378"/>
      <c r="BP64532" s="378"/>
      <c r="BQ64532" s="378"/>
      <c r="BR64532" s="378"/>
      <c r="BS64532" s="378"/>
      <c r="BT64532" s="378"/>
      <c r="BU64532" s="378"/>
      <c r="BV64532" s="378"/>
      <c r="BW64532" s="378"/>
      <c r="BX64532" s="378"/>
      <c r="BY64532" s="378"/>
      <c r="BZ64532" s="378"/>
      <c r="CA64532" s="378"/>
      <c r="CB64532" s="378"/>
      <c r="CC64532" s="378"/>
      <c r="CD64532" s="378"/>
      <c r="CE64532" s="378"/>
      <c r="CF64532" s="378"/>
      <c r="CG64532" s="378"/>
      <c r="CH64532" s="378"/>
      <c r="CI64532" s="378"/>
      <c r="CJ64532" s="378"/>
      <c r="CK64532" s="378"/>
      <c r="CL64532" s="378"/>
      <c r="CM64532" s="378"/>
      <c r="CN64532" s="378"/>
      <c r="CO64532" s="378"/>
      <c r="CP64532" s="378"/>
      <c r="CQ64532" s="378"/>
      <c r="CR64532" s="378"/>
      <c r="CS64532" s="378"/>
      <c r="CT64532" s="378"/>
      <c r="CU64532" s="378"/>
      <c r="CV64532" s="378"/>
      <c r="CW64532" s="378"/>
      <c r="CX64532" s="378"/>
      <c r="CY64532" s="378"/>
      <c r="CZ64532" s="378"/>
      <c r="DA64532" s="378"/>
      <c r="DB64532" s="378"/>
      <c r="DC64532" s="378"/>
      <c r="DD64532" s="378"/>
      <c r="DE64532" s="378"/>
      <c r="DF64532" s="378"/>
      <c r="DG64532" s="378"/>
      <c r="DH64532" s="378"/>
      <c r="DI64532" s="378"/>
      <c r="DJ64532" s="378"/>
      <c r="DK64532" s="378"/>
      <c r="DL64532" s="378"/>
      <c r="DM64532" s="378"/>
      <c r="DN64532" s="378"/>
      <c r="DO64532" s="378"/>
      <c r="DP64532" s="378"/>
      <c r="DQ64532" s="378"/>
      <c r="DR64532" s="378"/>
      <c r="DS64532" s="378"/>
      <c r="DT64532" s="378"/>
      <c r="DU64532" s="378"/>
      <c r="DV64532" s="378"/>
      <c r="DW64532" s="378"/>
      <c r="DX64532" s="378"/>
      <c r="DY64532" s="378"/>
      <c r="DZ64532" s="378"/>
      <c r="EA64532" s="378"/>
      <c r="EB64532" s="378"/>
      <c r="EC64532" s="378"/>
      <c r="ED64532" s="378"/>
      <c r="EE64532" s="378"/>
      <c r="EF64532" s="378"/>
      <c r="EG64532" s="378"/>
      <c r="EH64532" s="378"/>
      <c r="EI64532" s="378"/>
      <c r="EJ64532" s="378"/>
      <c r="EK64532" s="378"/>
      <c r="EL64532" s="378"/>
      <c r="EM64532" s="378"/>
      <c r="EN64532" s="378"/>
      <c r="EO64532" s="378"/>
      <c r="EP64532" s="378"/>
      <c r="EQ64532" s="378"/>
      <c r="ER64532" s="378"/>
      <c r="ES64532" s="378"/>
      <c r="ET64532" s="378"/>
      <c r="EU64532" s="378"/>
      <c r="EV64532" s="378"/>
      <c r="EW64532" s="378"/>
      <c r="EX64532" s="378"/>
      <c r="EY64532" s="378"/>
      <c r="EZ64532" s="378"/>
      <c r="FA64532" s="378"/>
      <c r="FB64532" s="378"/>
      <c r="FC64532" s="378"/>
      <c r="FD64532" s="378"/>
      <c r="FE64532" s="378"/>
      <c r="FF64532" s="378"/>
      <c r="FG64532" s="378"/>
      <c r="FH64532" s="378"/>
      <c r="FI64532" s="378"/>
      <c r="FJ64532" s="378"/>
      <c r="FK64532" s="378"/>
      <c r="FL64532" s="378"/>
      <c r="FM64532" s="378"/>
      <c r="FN64532" s="378"/>
      <c r="FO64532" s="378"/>
      <c r="FP64532" s="378"/>
      <c r="FQ64532" s="378"/>
      <c r="FR64532" s="378"/>
      <c r="FS64532" s="378"/>
      <c r="FT64532" s="378"/>
      <c r="FU64532" s="378"/>
      <c r="FV64532" s="378"/>
      <c r="FW64532" s="378"/>
      <c r="FX64532" s="378"/>
      <c r="FY64532" s="378"/>
      <c r="FZ64532" s="378"/>
      <c r="GA64532" s="378"/>
      <c r="GB64532" s="378"/>
      <c r="GC64532" s="378"/>
      <c r="GD64532" s="378"/>
      <c r="GE64532" s="378"/>
      <c r="GF64532" s="378"/>
      <c r="GG64532" s="378"/>
      <c r="GH64532" s="378"/>
      <c r="GI64532" s="378"/>
      <c r="GJ64532" s="378"/>
      <c r="GK64532" s="378"/>
      <c r="GL64532" s="378"/>
      <c r="GM64532" s="378"/>
      <c r="GN64532" s="378"/>
      <c r="GO64532" s="378"/>
      <c r="GP64532" s="378"/>
      <c r="GQ64532" s="378"/>
      <c r="GR64532" s="378"/>
      <c r="GS64532" s="378"/>
      <c r="GT64532" s="378"/>
      <c r="GU64532" s="378"/>
      <c r="GV64532" s="378"/>
      <c r="GW64532" s="378"/>
      <c r="GX64532" s="378"/>
      <c r="GY64532" s="378"/>
      <c r="GZ64532" s="378"/>
      <c r="HA64532" s="378"/>
      <c r="HB64532" s="378"/>
      <c r="HC64532" s="378"/>
      <c r="HD64532" s="378"/>
      <c r="HE64532" s="378"/>
      <c r="HF64532" s="378"/>
      <c r="HG64532" s="378"/>
      <c r="HH64532" s="378"/>
      <c r="HI64532" s="378"/>
      <c r="HJ64532" s="378"/>
      <c r="HK64532" s="378"/>
      <c r="HL64532" s="378"/>
      <c r="HM64532" s="378"/>
      <c r="HN64532" s="378"/>
      <c r="HO64532" s="378"/>
      <c r="HP64532" s="378"/>
      <c r="HQ64532" s="378"/>
      <c r="HR64532" s="378"/>
      <c r="HS64532" s="378"/>
      <c r="HT64532" s="378"/>
      <c r="HU64532" s="378"/>
      <c r="HV64532" s="378"/>
      <c r="HW64532" s="378"/>
      <c r="HX64532" s="378"/>
      <c r="HY64532" s="378"/>
      <c r="HZ64532" s="378"/>
      <c r="IA64532" s="378"/>
      <c r="IB64532" s="378"/>
      <c r="IC64532" s="378"/>
      <c r="ID64532" s="378"/>
      <c r="IE64532" s="378"/>
      <c r="IF64532" s="378"/>
      <c r="IG64532" s="378"/>
      <c r="IH64532" s="378"/>
      <c r="II64532" s="378"/>
      <c r="IJ64532" s="378"/>
      <c r="IK64532" s="378"/>
      <c r="IL64532" s="378"/>
    </row>
    <row r="64533" spans="2:246">
      <c r="B64533" s="378"/>
      <c r="C64533" s="378"/>
      <c r="D64533" s="378"/>
      <c r="E64533" s="378"/>
      <c r="F64533" s="378"/>
      <c r="G64533" s="378"/>
      <c r="H64533" s="378"/>
      <c r="I64533" s="378"/>
      <c r="J64533" s="378"/>
      <c r="K64533" s="378"/>
      <c r="L64533" s="378"/>
      <c r="M64533" s="378"/>
      <c r="N64533" s="378"/>
      <c r="O64533" s="378"/>
      <c r="P64533" s="378"/>
      <c r="Q64533" s="378"/>
      <c r="R64533" s="378"/>
      <c r="S64533" s="378"/>
      <c r="T64533" s="378"/>
      <c r="U64533" s="378"/>
      <c r="V64533" s="378"/>
      <c r="W64533" s="378"/>
      <c r="X64533" s="378"/>
      <c r="Y64533" s="378"/>
      <c r="Z64533" s="378"/>
      <c r="AA64533" s="378"/>
      <c r="AB64533" s="378"/>
      <c r="AC64533" s="378"/>
      <c r="AD64533" s="378"/>
      <c r="AE64533" s="378"/>
      <c r="AF64533" s="378"/>
      <c r="AG64533" s="378"/>
      <c r="AH64533" s="378"/>
      <c r="AI64533" s="378"/>
      <c r="AJ64533" s="378"/>
      <c r="AK64533" s="378"/>
      <c r="AL64533" s="378"/>
      <c r="AM64533" s="378"/>
      <c r="AN64533" s="378"/>
      <c r="AO64533" s="378"/>
      <c r="AP64533" s="378"/>
      <c r="AQ64533" s="378"/>
      <c r="AR64533" s="378"/>
      <c r="AS64533" s="378"/>
      <c r="AT64533" s="378"/>
      <c r="AU64533" s="378"/>
      <c r="AV64533" s="378"/>
      <c r="AW64533" s="378"/>
      <c r="AX64533" s="378"/>
      <c r="AY64533" s="378"/>
      <c r="AZ64533" s="378"/>
      <c r="BA64533" s="378"/>
      <c r="BB64533" s="378"/>
      <c r="BC64533" s="378"/>
      <c r="BD64533" s="378"/>
      <c r="BE64533" s="378"/>
      <c r="BF64533" s="378"/>
      <c r="BG64533" s="378"/>
      <c r="BH64533" s="378"/>
      <c r="BI64533" s="378"/>
      <c r="BJ64533" s="378"/>
      <c r="BK64533" s="378"/>
      <c r="BL64533" s="378"/>
      <c r="BM64533" s="378"/>
      <c r="BN64533" s="378"/>
      <c r="BO64533" s="378"/>
      <c r="BP64533" s="378"/>
      <c r="BQ64533" s="378"/>
      <c r="BR64533" s="378"/>
      <c r="BS64533" s="378"/>
      <c r="BT64533" s="378"/>
      <c r="BU64533" s="378"/>
      <c r="BV64533" s="378"/>
      <c r="BW64533" s="378"/>
      <c r="BX64533" s="378"/>
      <c r="BY64533" s="378"/>
      <c r="BZ64533" s="378"/>
      <c r="CA64533" s="378"/>
      <c r="CB64533" s="378"/>
      <c r="CC64533" s="378"/>
      <c r="CD64533" s="378"/>
      <c r="CE64533" s="378"/>
      <c r="CF64533" s="378"/>
      <c r="CG64533" s="378"/>
      <c r="CH64533" s="378"/>
      <c r="CI64533" s="378"/>
      <c r="CJ64533" s="378"/>
      <c r="CK64533" s="378"/>
      <c r="CL64533" s="378"/>
      <c r="CM64533" s="378"/>
      <c r="CN64533" s="378"/>
      <c r="CO64533" s="378"/>
      <c r="CP64533" s="378"/>
      <c r="CQ64533" s="378"/>
      <c r="CR64533" s="378"/>
      <c r="CS64533" s="378"/>
      <c r="CT64533" s="378"/>
      <c r="CU64533" s="378"/>
      <c r="CV64533" s="378"/>
      <c r="CW64533" s="378"/>
      <c r="CX64533" s="378"/>
      <c r="CY64533" s="378"/>
      <c r="CZ64533" s="378"/>
      <c r="DA64533" s="378"/>
      <c r="DB64533" s="378"/>
      <c r="DC64533" s="378"/>
      <c r="DD64533" s="378"/>
      <c r="DE64533" s="378"/>
      <c r="DF64533" s="378"/>
      <c r="DG64533" s="378"/>
      <c r="DH64533" s="378"/>
      <c r="DI64533" s="378"/>
      <c r="DJ64533" s="378"/>
      <c r="DK64533" s="378"/>
      <c r="DL64533" s="378"/>
      <c r="DM64533" s="378"/>
      <c r="DN64533" s="378"/>
      <c r="DO64533" s="378"/>
      <c r="DP64533" s="378"/>
      <c r="DQ64533" s="378"/>
      <c r="DR64533" s="378"/>
      <c r="DS64533" s="378"/>
      <c r="DT64533" s="378"/>
      <c r="DU64533" s="378"/>
      <c r="DV64533" s="378"/>
      <c r="DW64533" s="378"/>
      <c r="DX64533" s="378"/>
      <c r="DY64533" s="378"/>
      <c r="DZ64533" s="378"/>
      <c r="EA64533" s="378"/>
      <c r="EB64533" s="378"/>
      <c r="EC64533" s="378"/>
      <c r="ED64533" s="378"/>
      <c r="EE64533" s="378"/>
      <c r="EF64533" s="378"/>
      <c r="EG64533" s="378"/>
      <c r="EH64533" s="378"/>
      <c r="EI64533" s="378"/>
      <c r="EJ64533" s="378"/>
      <c r="EK64533" s="378"/>
      <c r="EL64533" s="378"/>
      <c r="EM64533" s="378"/>
      <c r="EN64533" s="378"/>
      <c r="EO64533" s="378"/>
      <c r="EP64533" s="378"/>
      <c r="EQ64533" s="378"/>
      <c r="ER64533" s="378"/>
      <c r="ES64533" s="378"/>
      <c r="ET64533" s="378"/>
      <c r="EU64533" s="378"/>
      <c r="EV64533" s="378"/>
      <c r="EW64533" s="378"/>
      <c r="EX64533" s="378"/>
      <c r="EY64533" s="378"/>
      <c r="EZ64533" s="378"/>
      <c r="FA64533" s="378"/>
      <c r="FB64533" s="378"/>
      <c r="FC64533" s="378"/>
      <c r="FD64533" s="378"/>
      <c r="FE64533" s="378"/>
      <c r="FF64533" s="378"/>
      <c r="FG64533" s="378"/>
      <c r="FH64533" s="378"/>
      <c r="FI64533" s="378"/>
      <c r="FJ64533" s="378"/>
      <c r="FK64533" s="378"/>
      <c r="FL64533" s="378"/>
      <c r="FM64533" s="378"/>
      <c r="FN64533" s="378"/>
      <c r="FO64533" s="378"/>
      <c r="FP64533" s="378"/>
      <c r="FQ64533" s="378"/>
      <c r="FR64533" s="378"/>
      <c r="FS64533" s="378"/>
      <c r="FT64533" s="378"/>
      <c r="FU64533" s="378"/>
      <c r="FV64533" s="378"/>
      <c r="FW64533" s="378"/>
      <c r="FX64533" s="378"/>
      <c r="FY64533" s="378"/>
      <c r="FZ64533" s="378"/>
      <c r="GA64533" s="378"/>
      <c r="GB64533" s="378"/>
      <c r="GC64533" s="378"/>
      <c r="GD64533" s="378"/>
      <c r="GE64533" s="378"/>
      <c r="GF64533" s="378"/>
      <c r="GG64533" s="378"/>
      <c r="GH64533" s="378"/>
      <c r="GI64533" s="378"/>
      <c r="GJ64533" s="378"/>
      <c r="GK64533" s="378"/>
      <c r="GL64533" s="378"/>
      <c r="GM64533" s="378"/>
      <c r="GN64533" s="378"/>
      <c r="GO64533" s="378"/>
      <c r="GP64533" s="378"/>
      <c r="GQ64533" s="378"/>
      <c r="GR64533" s="378"/>
      <c r="GS64533" s="378"/>
      <c r="GT64533" s="378"/>
      <c r="GU64533" s="378"/>
      <c r="GV64533" s="378"/>
      <c r="GW64533" s="378"/>
      <c r="GX64533" s="378"/>
      <c r="GY64533" s="378"/>
      <c r="GZ64533" s="378"/>
      <c r="HA64533" s="378"/>
      <c r="HB64533" s="378"/>
      <c r="HC64533" s="378"/>
      <c r="HD64533" s="378"/>
      <c r="HE64533" s="378"/>
      <c r="HF64533" s="378"/>
      <c r="HG64533" s="378"/>
      <c r="HH64533" s="378"/>
      <c r="HI64533" s="378"/>
      <c r="HJ64533" s="378"/>
      <c r="HK64533" s="378"/>
      <c r="HL64533" s="378"/>
      <c r="HM64533" s="378"/>
      <c r="HN64533" s="378"/>
      <c r="HO64533" s="378"/>
      <c r="HP64533" s="378"/>
      <c r="HQ64533" s="378"/>
      <c r="HR64533" s="378"/>
      <c r="HS64533" s="378"/>
      <c r="HT64533" s="378"/>
      <c r="HU64533" s="378"/>
      <c r="HV64533" s="378"/>
      <c r="HW64533" s="378"/>
      <c r="HX64533" s="378"/>
      <c r="HY64533" s="378"/>
      <c r="HZ64533" s="378"/>
      <c r="IA64533" s="378"/>
      <c r="IB64533" s="378"/>
      <c r="IC64533" s="378"/>
      <c r="ID64533" s="378"/>
      <c r="IE64533" s="378"/>
      <c r="IF64533" s="378"/>
      <c r="IG64533" s="378"/>
      <c r="IH64533" s="378"/>
      <c r="II64533" s="378"/>
      <c r="IJ64533" s="378"/>
      <c r="IK64533" s="378"/>
      <c r="IL64533" s="378"/>
    </row>
    <row r="64534" spans="2:246">
      <c r="B64534" s="378"/>
      <c r="C64534" s="378"/>
      <c r="D64534" s="378"/>
      <c r="E64534" s="378"/>
      <c r="F64534" s="378"/>
      <c r="G64534" s="378"/>
      <c r="H64534" s="378"/>
      <c r="I64534" s="378"/>
      <c r="J64534" s="378"/>
      <c r="K64534" s="378"/>
      <c r="L64534" s="378"/>
      <c r="M64534" s="378"/>
      <c r="N64534" s="378"/>
      <c r="O64534" s="378"/>
      <c r="P64534" s="378"/>
      <c r="Q64534" s="378"/>
      <c r="R64534" s="378"/>
      <c r="S64534" s="378"/>
      <c r="T64534" s="378"/>
      <c r="U64534" s="378"/>
      <c r="V64534" s="378"/>
      <c r="W64534" s="378"/>
      <c r="X64534" s="378"/>
      <c r="Y64534" s="378"/>
      <c r="Z64534" s="378"/>
      <c r="AA64534" s="378"/>
      <c r="AB64534" s="378"/>
      <c r="AC64534" s="378"/>
      <c r="AD64534" s="378"/>
      <c r="AE64534" s="378"/>
      <c r="AF64534" s="378"/>
      <c r="AG64534" s="378"/>
      <c r="AH64534" s="378"/>
      <c r="AI64534" s="378"/>
      <c r="AJ64534" s="378"/>
      <c r="AK64534" s="378"/>
      <c r="AL64534" s="378"/>
      <c r="AM64534" s="378"/>
      <c r="AN64534" s="378"/>
      <c r="AO64534" s="378"/>
      <c r="AP64534" s="378"/>
      <c r="AQ64534" s="378"/>
      <c r="AR64534" s="378"/>
      <c r="AS64534" s="378"/>
      <c r="AT64534" s="378"/>
      <c r="AU64534" s="378"/>
      <c r="AV64534" s="378"/>
      <c r="AW64534" s="378"/>
      <c r="AX64534" s="378"/>
      <c r="AY64534" s="378"/>
      <c r="AZ64534" s="378"/>
      <c r="BA64534" s="378"/>
      <c r="BB64534" s="378"/>
      <c r="BC64534" s="378"/>
      <c r="BD64534" s="378"/>
      <c r="BE64534" s="378"/>
      <c r="BF64534" s="378"/>
      <c r="BG64534" s="378"/>
      <c r="BH64534" s="378"/>
      <c r="BI64534" s="378"/>
      <c r="BJ64534" s="378"/>
      <c r="BK64534" s="378"/>
      <c r="BL64534" s="378"/>
      <c r="BM64534" s="378"/>
      <c r="BN64534" s="378"/>
      <c r="BO64534" s="378"/>
      <c r="BP64534" s="378"/>
      <c r="BQ64534" s="378"/>
      <c r="BR64534" s="378"/>
      <c r="BS64534" s="378"/>
      <c r="BT64534" s="378"/>
      <c r="BU64534" s="378"/>
      <c r="BV64534" s="378"/>
      <c r="BW64534" s="378"/>
      <c r="BX64534" s="378"/>
      <c r="BY64534" s="378"/>
      <c r="BZ64534" s="378"/>
      <c r="CA64534" s="378"/>
      <c r="CB64534" s="378"/>
      <c r="CC64534" s="378"/>
      <c r="CD64534" s="378"/>
      <c r="CE64534" s="378"/>
      <c r="CF64534" s="378"/>
      <c r="CG64534" s="378"/>
      <c r="CH64534" s="378"/>
      <c r="CI64534" s="378"/>
      <c r="CJ64534" s="378"/>
      <c r="CK64534" s="378"/>
      <c r="CL64534" s="378"/>
      <c r="CM64534" s="378"/>
      <c r="CN64534" s="378"/>
      <c r="CO64534" s="378"/>
      <c r="CP64534" s="378"/>
      <c r="CQ64534" s="378"/>
      <c r="CR64534" s="378"/>
      <c r="CS64534" s="378"/>
      <c r="CT64534" s="378"/>
      <c r="CU64534" s="378"/>
      <c r="CV64534" s="378"/>
      <c r="CW64534" s="378"/>
      <c r="CX64534" s="378"/>
      <c r="CY64534" s="378"/>
      <c r="CZ64534" s="378"/>
      <c r="DA64534" s="378"/>
      <c r="DB64534" s="378"/>
      <c r="DC64534" s="378"/>
      <c r="DD64534" s="378"/>
      <c r="DE64534" s="378"/>
      <c r="DF64534" s="378"/>
      <c r="DG64534" s="378"/>
      <c r="DH64534" s="378"/>
      <c r="DI64534" s="378"/>
      <c r="DJ64534" s="378"/>
      <c r="DK64534" s="378"/>
      <c r="DL64534" s="378"/>
      <c r="DM64534" s="378"/>
      <c r="DN64534" s="378"/>
      <c r="DO64534" s="378"/>
      <c r="DP64534" s="378"/>
      <c r="DQ64534" s="378"/>
      <c r="DR64534" s="378"/>
      <c r="DS64534" s="378"/>
      <c r="DT64534" s="378"/>
      <c r="DU64534" s="378"/>
      <c r="DV64534" s="378"/>
      <c r="DW64534" s="378"/>
      <c r="DX64534" s="378"/>
      <c r="DY64534" s="378"/>
      <c r="DZ64534" s="378"/>
      <c r="EA64534" s="378"/>
      <c r="EB64534" s="378"/>
      <c r="EC64534" s="378"/>
      <c r="ED64534" s="378"/>
      <c r="EE64534" s="378"/>
      <c r="EF64534" s="378"/>
      <c r="EG64534" s="378"/>
      <c r="EH64534" s="378"/>
      <c r="EI64534" s="378"/>
      <c r="EJ64534" s="378"/>
      <c r="EK64534" s="378"/>
      <c r="EL64534" s="378"/>
      <c r="EM64534" s="378"/>
      <c r="EN64534" s="378"/>
      <c r="EO64534" s="378"/>
      <c r="EP64534" s="378"/>
      <c r="EQ64534" s="378"/>
      <c r="ER64534" s="378"/>
      <c r="ES64534" s="378"/>
      <c r="ET64534" s="378"/>
      <c r="EU64534" s="378"/>
      <c r="EV64534" s="378"/>
      <c r="EW64534" s="378"/>
      <c r="EX64534" s="378"/>
      <c r="EY64534" s="378"/>
      <c r="EZ64534" s="378"/>
      <c r="FA64534" s="378"/>
      <c r="FB64534" s="378"/>
      <c r="FC64534" s="378"/>
      <c r="FD64534" s="378"/>
      <c r="FE64534" s="378"/>
      <c r="FF64534" s="378"/>
      <c r="FG64534" s="378"/>
      <c r="FH64534" s="378"/>
      <c r="FI64534" s="378"/>
      <c r="FJ64534" s="378"/>
      <c r="FK64534" s="378"/>
      <c r="FL64534" s="378"/>
      <c r="FM64534" s="378"/>
      <c r="FN64534" s="378"/>
      <c r="FO64534" s="378"/>
      <c r="FP64534" s="378"/>
      <c r="FQ64534" s="378"/>
      <c r="FR64534" s="378"/>
      <c r="FS64534" s="378"/>
      <c r="FT64534" s="378"/>
      <c r="FU64534" s="378"/>
      <c r="FV64534" s="378"/>
      <c r="FW64534" s="378"/>
      <c r="FX64534" s="378"/>
      <c r="FY64534" s="378"/>
      <c r="FZ64534" s="378"/>
      <c r="GA64534" s="378"/>
      <c r="GB64534" s="378"/>
      <c r="GC64534" s="378"/>
      <c r="GD64534" s="378"/>
      <c r="GE64534" s="378"/>
      <c r="GF64534" s="378"/>
      <c r="GG64534" s="378"/>
      <c r="GH64534" s="378"/>
      <c r="GI64534" s="378"/>
      <c r="GJ64534" s="378"/>
      <c r="GK64534" s="378"/>
      <c r="GL64534" s="378"/>
      <c r="GM64534" s="378"/>
      <c r="GN64534" s="378"/>
      <c r="GO64534" s="378"/>
      <c r="GP64534" s="378"/>
      <c r="GQ64534" s="378"/>
      <c r="GR64534" s="378"/>
      <c r="GS64534" s="378"/>
      <c r="GT64534" s="378"/>
      <c r="GU64534" s="378"/>
      <c r="GV64534" s="378"/>
      <c r="GW64534" s="378"/>
      <c r="GX64534" s="378"/>
      <c r="GY64534" s="378"/>
      <c r="GZ64534" s="378"/>
      <c r="HA64534" s="378"/>
      <c r="HB64534" s="378"/>
      <c r="HC64534" s="378"/>
      <c r="HD64534" s="378"/>
      <c r="HE64534" s="378"/>
      <c r="HF64534" s="378"/>
      <c r="HG64534" s="378"/>
      <c r="HH64534" s="378"/>
      <c r="HI64534" s="378"/>
      <c r="HJ64534" s="378"/>
      <c r="HK64534" s="378"/>
      <c r="HL64534" s="378"/>
      <c r="HM64534" s="378"/>
      <c r="HN64534" s="378"/>
      <c r="HO64534" s="378"/>
      <c r="HP64534" s="378"/>
      <c r="HQ64534" s="378"/>
      <c r="HR64534" s="378"/>
      <c r="HS64534" s="378"/>
      <c r="HT64534" s="378"/>
      <c r="HU64534" s="378"/>
      <c r="HV64534" s="378"/>
      <c r="HW64534" s="378"/>
      <c r="HX64534" s="378"/>
      <c r="HY64534" s="378"/>
      <c r="HZ64534" s="378"/>
      <c r="IA64534" s="378"/>
      <c r="IB64534" s="378"/>
      <c r="IC64534" s="378"/>
      <c r="ID64534" s="378"/>
      <c r="IE64534" s="378"/>
      <c r="IF64534" s="378"/>
      <c r="IG64534" s="378"/>
      <c r="IH64534" s="378"/>
      <c r="II64534" s="378"/>
      <c r="IJ64534" s="378"/>
      <c r="IK64534" s="378"/>
      <c r="IL64534" s="378"/>
    </row>
    <row r="64535" spans="2:246">
      <c r="B64535" s="378"/>
      <c r="C64535" s="378"/>
      <c r="D64535" s="378"/>
      <c r="E64535" s="378"/>
      <c r="F64535" s="378"/>
      <c r="G64535" s="378"/>
      <c r="H64535" s="378"/>
      <c r="I64535" s="378"/>
      <c r="J64535" s="378"/>
      <c r="K64535" s="378"/>
      <c r="L64535" s="378"/>
      <c r="M64535" s="378"/>
      <c r="N64535" s="378"/>
      <c r="O64535" s="378"/>
      <c r="P64535" s="378"/>
      <c r="Q64535" s="378"/>
      <c r="R64535" s="378"/>
      <c r="S64535" s="378"/>
      <c r="T64535" s="378"/>
      <c r="U64535" s="378"/>
      <c r="V64535" s="378"/>
      <c r="W64535" s="378"/>
      <c r="X64535" s="378"/>
      <c r="Y64535" s="378"/>
      <c r="Z64535" s="378"/>
      <c r="AA64535" s="378"/>
      <c r="AB64535" s="378"/>
      <c r="AC64535" s="378"/>
      <c r="AD64535" s="378"/>
      <c r="AE64535" s="378"/>
      <c r="AF64535" s="378"/>
      <c r="AG64535" s="378"/>
      <c r="AH64535" s="378"/>
      <c r="AI64535" s="378"/>
      <c r="AJ64535" s="378"/>
      <c r="AK64535" s="378"/>
      <c r="AL64535" s="378"/>
      <c r="AM64535" s="378"/>
      <c r="AN64535" s="378"/>
      <c r="AO64535" s="378"/>
      <c r="AP64535" s="378"/>
      <c r="AQ64535" s="378"/>
      <c r="AR64535" s="378"/>
      <c r="AS64535" s="378"/>
      <c r="AT64535" s="378"/>
      <c r="AU64535" s="378"/>
      <c r="AV64535" s="378"/>
      <c r="AW64535" s="378"/>
      <c r="AX64535" s="378"/>
      <c r="AY64535" s="378"/>
      <c r="AZ64535" s="378"/>
      <c r="BA64535" s="378"/>
      <c r="BB64535" s="378"/>
      <c r="BC64535" s="378"/>
      <c r="BD64535" s="378"/>
      <c r="BE64535" s="378"/>
      <c r="BF64535" s="378"/>
      <c r="BG64535" s="378"/>
      <c r="BH64535" s="378"/>
      <c r="BI64535" s="378"/>
      <c r="BJ64535" s="378"/>
      <c r="BK64535" s="378"/>
      <c r="BL64535" s="378"/>
      <c r="BM64535" s="378"/>
      <c r="BN64535" s="378"/>
      <c r="BO64535" s="378"/>
      <c r="BP64535" s="378"/>
      <c r="BQ64535" s="378"/>
      <c r="BR64535" s="378"/>
      <c r="BS64535" s="378"/>
      <c r="BT64535" s="378"/>
      <c r="BU64535" s="378"/>
      <c r="BV64535" s="378"/>
      <c r="BW64535" s="378"/>
      <c r="BX64535" s="378"/>
      <c r="BY64535" s="378"/>
      <c r="BZ64535" s="378"/>
      <c r="CA64535" s="378"/>
      <c r="CB64535" s="378"/>
      <c r="CC64535" s="378"/>
      <c r="CD64535" s="378"/>
      <c r="CE64535" s="378"/>
      <c r="CF64535" s="378"/>
      <c r="CG64535" s="378"/>
      <c r="CH64535" s="378"/>
      <c r="CI64535" s="378"/>
      <c r="CJ64535" s="378"/>
      <c r="CK64535" s="378"/>
      <c r="CL64535" s="378"/>
      <c r="CM64535" s="378"/>
      <c r="CN64535" s="378"/>
      <c r="CO64535" s="378"/>
      <c r="CP64535" s="378"/>
      <c r="CQ64535" s="378"/>
      <c r="CR64535" s="378"/>
      <c r="CS64535" s="378"/>
      <c r="CT64535" s="378"/>
      <c r="CU64535" s="378"/>
      <c r="CV64535" s="378"/>
      <c r="CW64535" s="378"/>
      <c r="CX64535" s="378"/>
      <c r="CY64535" s="378"/>
      <c r="CZ64535" s="378"/>
      <c r="DA64535" s="378"/>
      <c r="DB64535" s="378"/>
      <c r="DC64535" s="378"/>
      <c r="DD64535" s="378"/>
      <c r="DE64535" s="378"/>
      <c r="DF64535" s="378"/>
      <c r="DG64535" s="378"/>
      <c r="DH64535" s="378"/>
      <c r="DI64535" s="378"/>
      <c r="DJ64535" s="378"/>
      <c r="DK64535" s="378"/>
      <c r="DL64535" s="378"/>
      <c r="DM64535" s="378"/>
      <c r="DN64535" s="378"/>
      <c r="DO64535" s="378"/>
      <c r="DP64535" s="378"/>
      <c r="DQ64535" s="378"/>
      <c r="DR64535" s="378"/>
      <c r="DS64535" s="378"/>
      <c r="DT64535" s="378"/>
      <c r="DU64535" s="378"/>
      <c r="DV64535" s="378"/>
      <c r="DW64535" s="378"/>
      <c r="DX64535" s="378"/>
      <c r="DY64535" s="378"/>
      <c r="DZ64535" s="378"/>
      <c r="EA64535" s="378"/>
      <c r="EB64535" s="378"/>
      <c r="EC64535" s="378"/>
      <c r="ED64535" s="378"/>
      <c r="EE64535" s="378"/>
      <c r="EF64535" s="378"/>
      <c r="EG64535" s="378"/>
      <c r="EH64535" s="378"/>
      <c r="EI64535" s="378"/>
      <c r="EJ64535" s="378"/>
      <c r="EK64535" s="378"/>
      <c r="EL64535" s="378"/>
      <c r="EM64535" s="378"/>
      <c r="EN64535" s="378"/>
      <c r="EO64535" s="378"/>
      <c r="EP64535" s="378"/>
      <c r="EQ64535" s="378"/>
      <c r="ER64535" s="378"/>
      <c r="ES64535" s="378"/>
      <c r="ET64535" s="378"/>
      <c r="EU64535" s="378"/>
      <c r="EV64535" s="378"/>
      <c r="EW64535" s="378"/>
      <c r="EX64535" s="378"/>
      <c r="EY64535" s="378"/>
      <c r="EZ64535" s="378"/>
      <c r="FA64535" s="378"/>
      <c r="FB64535" s="378"/>
      <c r="FC64535" s="378"/>
      <c r="FD64535" s="378"/>
      <c r="FE64535" s="378"/>
      <c r="FF64535" s="378"/>
      <c r="FG64535" s="378"/>
      <c r="FH64535" s="378"/>
      <c r="FI64535" s="378"/>
      <c r="FJ64535" s="378"/>
      <c r="FK64535" s="378"/>
      <c r="FL64535" s="378"/>
      <c r="FM64535" s="378"/>
      <c r="FN64535" s="378"/>
      <c r="FO64535" s="378"/>
      <c r="FP64535" s="378"/>
      <c r="FQ64535" s="378"/>
      <c r="FR64535" s="378"/>
      <c r="FS64535" s="378"/>
      <c r="FT64535" s="378"/>
      <c r="FU64535" s="378"/>
      <c r="FV64535" s="378"/>
      <c r="FW64535" s="378"/>
      <c r="FX64535" s="378"/>
      <c r="FY64535" s="378"/>
      <c r="FZ64535" s="378"/>
      <c r="GA64535" s="378"/>
      <c r="GB64535" s="378"/>
      <c r="GC64535" s="378"/>
      <c r="GD64535" s="378"/>
      <c r="GE64535" s="378"/>
      <c r="GF64535" s="378"/>
      <c r="GG64535" s="378"/>
      <c r="GH64535" s="378"/>
      <c r="GI64535" s="378"/>
      <c r="GJ64535" s="378"/>
      <c r="GK64535" s="378"/>
      <c r="GL64535" s="378"/>
      <c r="GM64535" s="378"/>
      <c r="GN64535" s="378"/>
      <c r="GO64535" s="378"/>
      <c r="GP64535" s="378"/>
      <c r="GQ64535" s="378"/>
      <c r="GR64535" s="378"/>
      <c r="GS64535" s="378"/>
      <c r="GT64535" s="378"/>
      <c r="GU64535" s="378"/>
      <c r="GV64535" s="378"/>
      <c r="GW64535" s="378"/>
      <c r="GX64535" s="378"/>
      <c r="GY64535" s="378"/>
      <c r="GZ64535" s="378"/>
      <c r="HA64535" s="378"/>
      <c r="HB64535" s="378"/>
      <c r="HC64535" s="378"/>
      <c r="HD64535" s="378"/>
      <c r="HE64535" s="378"/>
      <c r="HF64535" s="378"/>
      <c r="HG64535" s="378"/>
      <c r="HH64535" s="378"/>
      <c r="HI64535" s="378"/>
      <c r="HJ64535" s="378"/>
      <c r="HK64535" s="378"/>
      <c r="HL64535" s="378"/>
      <c r="HM64535" s="378"/>
      <c r="HN64535" s="378"/>
      <c r="HO64535" s="378"/>
      <c r="HP64535" s="378"/>
      <c r="HQ64535" s="378"/>
      <c r="HR64535" s="378"/>
      <c r="HS64535" s="378"/>
      <c r="HT64535" s="378"/>
      <c r="HU64535" s="378"/>
      <c r="HV64535" s="378"/>
      <c r="HW64535" s="378"/>
      <c r="HX64535" s="378"/>
      <c r="HY64535" s="378"/>
      <c r="HZ64535" s="378"/>
      <c r="IA64535" s="378"/>
      <c r="IB64535" s="378"/>
      <c r="IC64535" s="378"/>
      <c r="ID64535" s="378"/>
      <c r="IE64535" s="378"/>
      <c r="IF64535" s="378"/>
      <c r="IG64535" s="378"/>
      <c r="IH64535" s="378"/>
      <c r="II64535" s="378"/>
      <c r="IJ64535" s="378"/>
      <c r="IK64535" s="378"/>
      <c r="IL64535" s="378"/>
    </row>
    <row r="64536" spans="2:246">
      <c r="B64536" s="378"/>
      <c r="C64536" s="378"/>
      <c r="D64536" s="378"/>
      <c r="E64536" s="378"/>
      <c r="F64536" s="378"/>
      <c r="G64536" s="378"/>
      <c r="H64536" s="378"/>
      <c r="I64536" s="378"/>
      <c r="J64536" s="378"/>
      <c r="K64536" s="378"/>
      <c r="L64536" s="378"/>
      <c r="M64536" s="378"/>
      <c r="N64536" s="378"/>
      <c r="O64536" s="378"/>
      <c r="P64536" s="378"/>
      <c r="Q64536" s="378"/>
      <c r="R64536" s="378"/>
      <c r="S64536" s="378"/>
      <c r="T64536" s="378"/>
      <c r="U64536" s="378"/>
      <c r="V64536" s="378"/>
      <c r="W64536" s="378"/>
      <c r="X64536" s="378"/>
      <c r="Y64536" s="378"/>
      <c r="Z64536" s="378"/>
      <c r="AA64536" s="378"/>
      <c r="AB64536" s="378"/>
      <c r="AC64536" s="378"/>
      <c r="AD64536" s="378"/>
      <c r="AE64536" s="378"/>
      <c r="AF64536" s="378"/>
      <c r="AG64536" s="378"/>
      <c r="AH64536" s="378"/>
      <c r="AI64536" s="378"/>
      <c r="AJ64536" s="378"/>
      <c r="AK64536" s="378"/>
      <c r="AL64536" s="378"/>
      <c r="AM64536" s="378"/>
      <c r="AN64536" s="378"/>
      <c r="AO64536" s="378"/>
      <c r="AP64536" s="378"/>
      <c r="AQ64536" s="378"/>
      <c r="AR64536" s="378"/>
      <c r="AS64536" s="378"/>
      <c r="AT64536" s="378"/>
      <c r="AU64536" s="378"/>
      <c r="AV64536" s="378"/>
      <c r="AW64536" s="378"/>
      <c r="AX64536" s="378"/>
      <c r="AY64536" s="378"/>
      <c r="AZ64536" s="378"/>
      <c r="BA64536" s="378"/>
      <c r="BB64536" s="378"/>
      <c r="BC64536" s="378"/>
      <c r="BD64536" s="378"/>
      <c r="BE64536" s="378"/>
      <c r="BF64536" s="378"/>
      <c r="BG64536" s="378"/>
      <c r="BH64536" s="378"/>
      <c r="BI64536" s="378"/>
      <c r="BJ64536" s="378"/>
      <c r="BK64536" s="378"/>
      <c r="BL64536" s="378"/>
      <c r="BM64536" s="378"/>
      <c r="BN64536" s="378"/>
      <c r="BO64536" s="378"/>
      <c r="BP64536" s="378"/>
      <c r="BQ64536" s="378"/>
      <c r="BR64536" s="378"/>
      <c r="BS64536" s="378"/>
      <c r="BT64536" s="378"/>
      <c r="BU64536" s="378"/>
      <c r="BV64536" s="378"/>
      <c r="BW64536" s="378"/>
      <c r="BX64536" s="378"/>
      <c r="BY64536" s="378"/>
      <c r="BZ64536" s="378"/>
      <c r="CA64536" s="378"/>
      <c r="CB64536" s="378"/>
      <c r="CC64536" s="378"/>
      <c r="CD64536" s="378"/>
      <c r="CE64536" s="378"/>
      <c r="CF64536" s="378"/>
      <c r="CG64536" s="378"/>
      <c r="CH64536" s="378"/>
      <c r="CI64536" s="378"/>
      <c r="CJ64536" s="378"/>
      <c r="CK64536" s="378"/>
      <c r="CL64536" s="378"/>
      <c r="CM64536" s="378"/>
      <c r="CN64536" s="378"/>
      <c r="CO64536" s="378"/>
      <c r="CP64536" s="378"/>
      <c r="CQ64536" s="378"/>
      <c r="CR64536" s="378"/>
      <c r="CS64536" s="378"/>
      <c r="CT64536" s="378"/>
      <c r="CU64536" s="378"/>
      <c r="CV64536" s="378"/>
      <c r="CW64536" s="378"/>
      <c r="CX64536" s="378"/>
      <c r="CY64536" s="378"/>
      <c r="CZ64536" s="378"/>
      <c r="DA64536" s="378"/>
      <c r="DB64536" s="378"/>
      <c r="DC64536" s="378"/>
      <c r="DD64536" s="378"/>
      <c r="DE64536" s="378"/>
      <c r="DF64536" s="378"/>
      <c r="DG64536" s="378"/>
      <c r="DH64536" s="378"/>
      <c r="DI64536" s="378"/>
      <c r="DJ64536" s="378"/>
      <c r="DK64536" s="378"/>
      <c r="DL64536" s="378"/>
      <c r="DM64536" s="378"/>
      <c r="DN64536" s="378"/>
      <c r="DO64536" s="378"/>
      <c r="DP64536" s="378"/>
      <c r="DQ64536" s="378"/>
      <c r="DR64536" s="378"/>
      <c r="DS64536" s="378"/>
      <c r="DT64536" s="378"/>
      <c r="DU64536" s="378"/>
      <c r="DV64536" s="378"/>
      <c r="DW64536" s="378"/>
      <c r="DX64536" s="378"/>
      <c r="DY64536" s="378"/>
      <c r="DZ64536" s="378"/>
      <c r="EA64536" s="378"/>
      <c r="EB64536" s="378"/>
      <c r="EC64536" s="378"/>
      <c r="ED64536" s="378"/>
      <c r="EE64536" s="378"/>
      <c r="EF64536" s="378"/>
      <c r="EG64536" s="378"/>
      <c r="EH64536" s="378"/>
      <c r="EI64536" s="378"/>
      <c r="EJ64536" s="378"/>
      <c r="EK64536" s="378"/>
      <c r="EL64536" s="378"/>
      <c r="EM64536" s="378"/>
      <c r="EN64536" s="378"/>
      <c r="EO64536" s="378"/>
      <c r="EP64536" s="378"/>
      <c r="EQ64536" s="378"/>
      <c r="ER64536" s="378"/>
      <c r="ES64536" s="378"/>
      <c r="ET64536" s="378"/>
      <c r="EU64536" s="378"/>
      <c r="EV64536" s="378"/>
      <c r="EW64536" s="378"/>
      <c r="EX64536" s="378"/>
      <c r="EY64536" s="378"/>
      <c r="EZ64536" s="378"/>
      <c r="FA64536" s="378"/>
      <c r="FB64536" s="378"/>
      <c r="FC64536" s="378"/>
      <c r="FD64536" s="378"/>
      <c r="FE64536" s="378"/>
      <c r="FF64536" s="378"/>
      <c r="FG64536" s="378"/>
      <c r="FH64536" s="378"/>
      <c r="FI64536" s="378"/>
      <c r="FJ64536" s="378"/>
      <c r="FK64536" s="378"/>
      <c r="FL64536" s="378"/>
      <c r="FM64536" s="378"/>
      <c r="FN64536" s="378"/>
      <c r="FO64536" s="378"/>
      <c r="FP64536" s="378"/>
      <c r="FQ64536" s="378"/>
      <c r="FR64536" s="378"/>
      <c r="FS64536" s="378"/>
      <c r="FT64536" s="378"/>
      <c r="FU64536" s="378"/>
      <c r="FV64536" s="378"/>
      <c r="FW64536" s="378"/>
      <c r="FX64536" s="378"/>
      <c r="FY64536" s="378"/>
      <c r="FZ64536" s="378"/>
      <c r="GA64536" s="378"/>
      <c r="GB64536" s="378"/>
      <c r="GC64536" s="378"/>
      <c r="GD64536" s="378"/>
      <c r="GE64536" s="378"/>
      <c r="GF64536" s="378"/>
      <c r="GG64536" s="378"/>
      <c r="GH64536" s="378"/>
      <c r="GI64536" s="378"/>
      <c r="GJ64536" s="378"/>
      <c r="GK64536" s="378"/>
      <c r="GL64536" s="378"/>
      <c r="GM64536" s="378"/>
      <c r="GN64536" s="378"/>
      <c r="GO64536" s="378"/>
      <c r="GP64536" s="378"/>
      <c r="GQ64536" s="378"/>
      <c r="GR64536" s="378"/>
      <c r="GS64536" s="378"/>
      <c r="GT64536" s="378"/>
      <c r="GU64536" s="378"/>
      <c r="GV64536" s="378"/>
      <c r="GW64536" s="378"/>
      <c r="GX64536" s="378"/>
      <c r="GY64536" s="378"/>
      <c r="GZ64536" s="378"/>
      <c r="HA64536" s="378"/>
      <c r="HB64536" s="378"/>
      <c r="HC64536" s="378"/>
      <c r="HD64536" s="378"/>
      <c r="HE64536" s="378"/>
      <c r="HF64536" s="378"/>
      <c r="HG64536" s="378"/>
      <c r="HH64536" s="378"/>
      <c r="HI64536" s="378"/>
      <c r="HJ64536" s="378"/>
      <c r="HK64536" s="378"/>
      <c r="HL64536" s="378"/>
      <c r="HM64536" s="378"/>
      <c r="HN64536" s="378"/>
      <c r="HO64536" s="378"/>
      <c r="HP64536" s="378"/>
      <c r="HQ64536" s="378"/>
      <c r="HR64536" s="378"/>
      <c r="HS64536" s="378"/>
      <c r="HT64536" s="378"/>
      <c r="HU64536" s="378"/>
      <c r="HV64536" s="378"/>
      <c r="HW64536" s="378"/>
      <c r="HX64536" s="378"/>
      <c r="HY64536" s="378"/>
      <c r="HZ64536" s="378"/>
      <c r="IA64536" s="378"/>
      <c r="IB64536" s="378"/>
      <c r="IC64536" s="378"/>
      <c r="ID64536" s="378"/>
      <c r="IE64536" s="378"/>
      <c r="IF64536" s="378"/>
      <c r="IG64536" s="378"/>
      <c r="IH64536" s="378"/>
      <c r="II64536" s="378"/>
      <c r="IJ64536" s="378"/>
      <c r="IK64536" s="378"/>
      <c r="IL64536" s="378"/>
    </row>
    <row r="64537" spans="2:246">
      <c r="B64537" s="378"/>
      <c r="C64537" s="378"/>
      <c r="D64537" s="378"/>
      <c r="E64537" s="378"/>
      <c r="F64537" s="378"/>
      <c r="G64537" s="378"/>
      <c r="H64537" s="378"/>
      <c r="I64537" s="378"/>
      <c r="J64537" s="378"/>
      <c r="K64537" s="378"/>
      <c r="L64537" s="378"/>
      <c r="M64537" s="378"/>
      <c r="N64537" s="378"/>
      <c r="O64537" s="378"/>
      <c r="P64537" s="378"/>
      <c r="Q64537" s="378"/>
      <c r="R64537" s="378"/>
      <c r="S64537" s="378"/>
      <c r="T64537" s="378"/>
      <c r="U64537" s="378"/>
      <c r="V64537" s="378"/>
      <c r="W64537" s="378"/>
      <c r="X64537" s="378"/>
      <c r="Y64537" s="378"/>
      <c r="Z64537" s="378"/>
      <c r="AA64537" s="378"/>
      <c r="AB64537" s="378"/>
      <c r="AC64537" s="378"/>
      <c r="AD64537" s="378"/>
      <c r="AE64537" s="378"/>
      <c r="AF64537" s="378"/>
      <c r="AG64537" s="378"/>
      <c r="AH64537" s="378"/>
      <c r="AI64537" s="378"/>
      <c r="AJ64537" s="378"/>
      <c r="AK64537" s="378"/>
      <c r="AL64537" s="378"/>
      <c r="AM64537" s="378"/>
      <c r="AN64537" s="378"/>
      <c r="AO64537" s="378"/>
      <c r="AP64537" s="378"/>
      <c r="AQ64537" s="378"/>
      <c r="AR64537" s="378"/>
      <c r="AS64537" s="378"/>
      <c r="AT64537" s="378"/>
      <c r="AU64537" s="378"/>
      <c r="AV64537" s="378"/>
      <c r="AW64537" s="378"/>
      <c r="AX64537" s="378"/>
      <c r="AY64537" s="378"/>
      <c r="AZ64537" s="378"/>
      <c r="BA64537" s="378"/>
      <c r="BB64537" s="378"/>
      <c r="BC64537" s="378"/>
      <c r="BD64537" s="378"/>
      <c r="BE64537" s="378"/>
      <c r="BF64537" s="378"/>
      <c r="BG64537" s="378"/>
      <c r="BH64537" s="378"/>
      <c r="BI64537" s="378"/>
      <c r="BJ64537" s="378"/>
      <c r="BK64537" s="378"/>
      <c r="BL64537" s="378"/>
      <c r="BM64537" s="378"/>
      <c r="BN64537" s="378"/>
      <c r="BO64537" s="378"/>
      <c r="BP64537" s="378"/>
      <c r="BQ64537" s="378"/>
      <c r="BR64537" s="378"/>
      <c r="BS64537" s="378"/>
      <c r="BT64537" s="378"/>
      <c r="BU64537" s="378"/>
      <c r="BV64537" s="378"/>
      <c r="BW64537" s="378"/>
      <c r="BX64537" s="378"/>
      <c r="BY64537" s="378"/>
      <c r="BZ64537" s="378"/>
      <c r="CA64537" s="378"/>
      <c r="CB64537" s="378"/>
      <c r="CC64537" s="378"/>
      <c r="CD64537" s="378"/>
      <c r="CE64537" s="378"/>
      <c r="CF64537" s="378"/>
      <c r="CG64537" s="378"/>
      <c r="CH64537" s="378"/>
      <c r="CI64537" s="378"/>
      <c r="CJ64537" s="378"/>
      <c r="CK64537" s="378"/>
      <c r="CL64537" s="378"/>
      <c r="CM64537" s="378"/>
      <c r="CN64537" s="378"/>
      <c r="CO64537" s="378"/>
      <c r="CP64537" s="378"/>
      <c r="CQ64537" s="378"/>
      <c r="CR64537" s="378"/>
      <c r="CS64537" s="378"/>
      <c r="CT64537" s="378"/>
      <c r="CU64537" s="378"/>
      <c r="CV64537" s="378"/>
      <c r="CW64537" s="378"/>
      <c r="CX64537" s="378"/>
      <c r="CY64537" s="378"/>
      <c r="CZ64537" s="378"/>
      <c r="DA64537" s="378"/>
      <c r="DB64537" s="378"/>
      <c r="DC64537" s="378"/>
      <c r="DD64537" s="378"/>
      <c r="DE64537" s="378"/>
      <c r="DF64537" s="378"/>
      <c r="DG64537" s="378"/>
      <c r="DH64537" s="378"/>
      <c r="DI64537" s="378"/>
      <c r="DJ64537" s="378"/>
      <c r="DK64537" s="378"/>
      <c r="DL64537" s="378"/>
      <c r="DM64537" s="378"/>
      <c r="DN64537" s="378"/>
      <c r="DO64537" s="378"/>
      <c r="DP64537" s="378"/>
      <c r="DQ64537" s="378"/>
      <c r="DR64537" s="378"/>
      <c r="DS64537" s="378"/>
      <c r="DT64537" s="378"/>
      <c r="DU64537" s="378"/>
      <c r="DV64537" s="378"/>
      <c r="DW64537" s="378"/>
      <c r="DX64537" s="378"/>
      <c r="DY64537" s="378"/>
      <c r="DZ64537" s="378"/>
      <c r="EA64537" s="378"/>
      <c r="EB64537" s="378"/>
      <c r="EC64537" s="378"/>
      <c r="ED64537" s="378"/>
      <c r="EE64537" s="378"/>
      <c r="EF64537" s="378"/>
      <c r="EG64537" s="378"/>
      <c r="EH64537" s="378"/>
      <c r="EI64537" s="378"/>
      <c r="EJ64537" s="378"/>
      <c r="EK64537" s="378"/>
      <c r="EL64537" s="378"/>
      <c r="EM64537" s="378"/>
      <c r="EN64537" s="378"/>
      <c r="EO64537" s="378"/>
      <c r="EP64537" s="378"/>
      <c r="EQ64537" s="378"/>
      <c r="ER64537" s="378"/>
      <c r="ES64537" s="378"/>
      <c r="ET64537" s="378"/>
      <c r="EU64537" s="378"/>
      <c r="EV64537" s="378"/>
      <c r="EW64537" s="378"/>
      <c r="EX64537" s="378"/>
      <c r="EY64537" s="378"/>
      <c r="EZ64537" s="378"/>
      <c r="FA64537" s="378"/>
      <c r="FB64537" s="378"/>
      <c r="FC64537" s="378"/>
      <c r="FD64537" s="378"/>
      <c r="FE64537" s="378"/>
      <c r="FF64537" s="378"/>
      <c r="FG64537" s="378"/>
      <c r="FH64537" s="378"/>
      <c r="FI64537" s="378"/>
      <c r="FJ64537" s="378"/>
      <c r="FK64537" s="378"/>
      <c r="FL64537" s="378"/>
      <c r="FM64537" s="378"/>
      <c r="FN64537" s="378"/>
      <c r="FO64537" s="378"/>
      <c r="FP64537" s="378"/>
      <c r="FQ64537" s="378"/>
      <c r="FR64537" s="378"/>
      <c r="FS64537" s="378"/>
      <c r="FT64537" s="378"/>
      <c r="FU64537" s="378"/>
      <c r="FV64537" s="378"/>
      <c r="FW64537" s="378"/>
      <c r="FX64537" s="378"/>
      <c r="FY64537" s="378"/>
      <c r="FZ64537" s="378"/>
      <c r="GA64537" s="378"/>
      <c r="GB64537" s="378"/>
      <c r="GC64537" s="378"/>
      <c r="GD64537" s="378"/>
      <c r="GE64537" s="378"/>
      <c r="GF64537" s="378"/>
      <c r="GG64537" s="378"/>
      <c r="GH64537" s="378"/>
      <c r="GI64537" s="378"/>
      <c r="GJ64537" s="378"/>
      <c r="GK64537" s="378"/>
      <c r="GL64537" s="378"/>
      <c r="GM64537" s="378"/>
      <c r="GN64537" s="378"/>
      <c r="GO64537" s="378"/>
      <c r="GP64537" s="378"/>
      <c r="GQ64537" s="378"/>
      <c r="GR64537" s="378"/>
      <c r="GS64537" s="378"/>
      <c r="GT64537" s="378"/>
      <c r="GU64537" s="378"/>
      <c r="GV64537" s="378"/>
      <c r="GW64537" s="378"/>
      <c r="GX64537" s="378"/>
      <c r="GY64537" s="378"/>
      <c r="GZ64537" s="378"/>
      <c r="HA64537" s="378"/>
      <c r="HB64537" s="378"/>
      <c r="HC64537" s="378"/>
      <c r="HD64537" s="378"/>
      <c r="HE64537" s="378"/>
      <c r="HF64537" s="378"/>
      <c r="HG64537" s="378"/>
      <c r="HH64537" s="378"/>
      <c r="HI64537" s="378"/>
      <c r="HJ64537" s="378"/>
      <c r="HK64537" s="378"/>
      <c r="HL64537" s="378"/>
      <c r="HM64537" s="378"/>
      <c r="HN64537" s="378"/>
      <c r="HO64537" s="378"/>
      <c r="HP64537" s="378"/>
      <c r="HQ64537" s="378"/>
      <c r="HR64537" s="378"/>
      <c r="HS64537" s="378"/>
      <c r="HT64537" s="378"/>
      <c r="HU64537" s="378"/>
      <c r="HV64537" s="378"/>
      <c r="HW64537" s="378"/>
      <c r="HX64537" s="378"/>
      <c r="HY64537" s="378"/>
      <c r="HZ64537" s="378"/>
      <c r="IA64537" s="378"/>
      <c r="IB64537" s="378"/>
      <c r="IC64537" s="378"/>
      <c r="ID64537" s="378"/>
      <c r="IE64537" s="378"/>
      <c r="IF64537" s="378"/>
      <c r="IG64537" s="378"/>
      <c r="IH64537" s="378"/>
      <c r="II64537" s="378"/>
      <c r="IJ64537" s="378"/>
      <c r="IK64537" s="378"/>
      <c r="IL64537" s="378"/>
    </row>
    <row r="64538" spans="2:246">
      <c r="B64538" s="378"/>
      <c r="C64538" s="378"/>
      <c r="D64538" s="378"/>
      <c r="E64538" s="378"/>
      <c r="F64538" s="378"/>
      <c r="G64538" s="378"/>
      <c r="H64538" s="378"/>
      <c r="I64538" s="378"/>
      <c r="J64538" s="378"/>
      <c r="K64538" s="378"/>
      <c r="L64538" s="378"/>
      <c r="M64538" s="378"/>
      <c r="N64538" s="378"/>
      <c r="O64538" s="378"/>
      <c r="P64538" s="378"/>
      <c r="Q64538" s="378"/>
      <c r="R64538" s="378"/>
      <c r="S64538" s="378"/>
      <c r="T64538" s="378"/>
      <c r="U64538" s="378"/>
      <c r="V64538" s="378"/>
      <c r="W64538" s="378"/>
      <c r="X64538" s="378"/>
      <c r="Y64538" s="378"/>
      <c r="Z64538" s="378"/>
      <c r="AA64538" s="378"/>
      <c r="AB64538" s="378"/>
      <c r="AC64538" s="378"/>
      <c r="AD64538" s="378"/>
      <c r="AE64538" s="378"/>
      <c r="AF64538" s="378"/>
      <c r="AG64538" s="378"/>
      <c r="AH64538" s="378"/>
      <c r="AI64538" s="378"/>
      <c r="AJ64538" s="378"/>
      <c r="AK64538" s="378"/>
      <c r="AL64538" s="378"/>
      <c r="AM64538" s="378"/>
      <c r="AN64538" s="378"/>
      <c r="AO64538" s="378"/>
      <c r="AP64538" s="378"/>
      <c r="AQ64538" s="378"/>
      <c r="AR64538" s="378"/>
      <c r="AS64538" s="378"/>
      <c r="AT64538" s="378"/>
      <c r="AU64538" s="378"/>
      <c r="AV64538" s="378"/>
      <c r="AW64538" s="378"/>
      <c r="AX64538" s="378"/>
      <c r="AY64538" s="378"/>
      <c r="AZ64538" s="378"/>
      <c r="BA64538" s="378"/>
      <c r="BB64538" s="378"/>
      <c r="BC64538" s="378"/>
      <c r="BD64538" s="378"/>
      <c r="BE64538" s="378"/>
      <c r="BF64538" s="378"/>
      <c r="BG64538" s="378"/>
      <c r="BH64538" s="378"/>
      <c r="BI64538" s="378"/>
      <c r="BJ64538" s="378"/>
      <c r="BK64538" s="378"/>
      <c r="BL64538" s="378"/>
      <c r="BM64538" s="378"/>
      <c r="BN64538" s="378"/>
      <c r="BO64538" s="378"/>
      <c r="BP64538" s="378"/>
      <c r="BQ64538" s="378"/>
      <c r="BR64538" s="378"/>
      <c r="BS64538" s="378"/>
      <c r="BT64538" s="378"/>
      <c r="BU64538" s="378"/>
      <c r="BV64538" s="378"/>
      <c r="BW64538" s="378"/>
      <c r="BX64538" s="378"/>
      <c r="BY64538" s="378"/>
      <c r="BZ64538" s="378"/>
      <c r="CA64538" s="378"/>
      <c r="CB64538" s="378"/>
      <c r="CC64538" s="378"/>
      <c r="CD64538" s="378"/>
      <c r="CE64538" s="378"/>
      <c r="CF64538" s="378"/>
      <c r="CG64538" s="378"/>
      <c r="CH64538" s="378"/>
      <c r="CI64538" s="378"/>
      <c r="CJ64538" s="378"/>
      <c r="CK64538" s="378"/>
      <c r="CL64538" s="378"/>
      <c r="CM64538" s="378"/>
      <c r="CN64538" s="378"/>
      <c r="CO64538" s="378"/>
      <c r="CP64538" s="378"/>
      <c r="CQ64538" s="378"/>
      <c r="CR64538" s="378"/>
      <c r="CS64538" s="378"/>
      <c r="CT64538" s="378"/>
      <c r="CU64538" s="378"/>
      <c r="CV64538" s="378"/>
      <c r="CW64538" s="378"/>
      <c r="CX64538" s="378"/>
      <c r="CY64538" s="378"/>
      <c r="CZ64538" s="378"/>
      <c r="DA64538" s="378"/>
      <c r="DB64538" s="378"/>
      <c r="DC64538" s="378"/>
      <c r="DD64538" s="378"/>
      <c r="DE64538" s="378"/>
      <c r="DF64538" s="378"/>
      <c r="DG64538" s="378"/>
      <c r="DH64538" s="378"/>
      <c r="DI64538" s="378"/>
      <c r="DJ64538" s="378"/>
      <c r="DK64538" s="378"/>
      <c r="DL64538" s="378"/>
      <c r="DM64538" s="378"/>
      <c r="DN64538" s="378"/>
      <c r="DO64538" s="378"/>
      <c r="DP64538" s="378"/>
      <c r="DQ64538" s="378"/>
      <c r="DR64538" s="378"/>
      <c r="DS64538" s="378"/>
      <c r="DT64538" s="378"/>
      <c r="DU64538" s="378"/>
      <c r="DV64538" s="378"/>
      <c r="DW64538" s="378"/>
      <c r="DX64538" s="378"/>
      <c r="DY64538" s="378"/>
      <c r="DZ64538" s="378"/>
      <c r="EA64538" s="378"/>
      <c r="EB64538" s="378"/>
      <c r="EC64538" s="378"/>
      <c r="ED64538" s="378"/>
      <c r="EE64538" s="378"/>
      <c r="EF64538" s="378"/>
      <c r="EG64538" s="378"/>
      <c r="EH64538" s="378"/>
      <c r="EI64538" s="378"/>
      <c r="EJ64538" s="378"/>
      <c r="EK64538" s="378"/>
      <c r="EL64538" s="378"/>
      <c r="EM64538" s="378"/>
      <c r="EN64538" s="378"/>
      <c r="EO64538" s="378"/>
      <c r="EP64538" s="378"/>
      <c r="EQ64538" s="378"/>
      <c r="ER64538" s="378"/>
      <c r="ES64538" s="378"/>
      <c r="ET64538" s="378"/>
      <c r="EU64538" s="378"/>
      <c r="EV64538" s="378"/>
      <c r="EW64538" s="378"/>
      <c r="EX64538" s="378"/>
      <c r="EY64538" s="378"/>
      <c r="EZ64538" s="378"/>
      <c r="FA64538" s="378"/>
      <c r="FB64538" s="378"/>
      <c r="FC64538" s="378"/>
      <c r="FD64538" s="378"/>
      <c r="FE64538" s="378"/>
      <c r="FF64538" s="378"/>
      <c r="FG64538" s="378"/>
      <c r="FH64538" s="378"/>
      <c r="FI64538" s="378"/>
      <c r="FJ64538" s="378"/>
      <c r="FK64538" s="378"/>
      <c r="FL64538" s="378"/>
      <c r="FM64538" s="378"/>
      <c r="FN64538" s="378"/>
      <c r="FO64538" s="378"/>
      <c r="FP64538" s="378"/>
      <c r="FQ64538" s="378"/>
      <c r="FR64538" s="378"/>
      <c r="FS64538" s="378"/>
      <c r="FT64538" s="378"/>
      <c r="FU64538" s="378"/>
      <c r="FV64538" s="378"/>
      <c r="FW64538" s="378"/>
      <c r="FX64538" s="378"/>
      <c r="FY64538" s="378"/>
      <c r="FZ64538" s="378"/>
      <c r="GA64538" s="378"/>
      <c r="GB64538" s="378"/>
      <c r="GC64538" s="378"/>
      <c r="GD64538" s="378"/>
      <c r="GE64538" s="378"/>
      <c r="GF64538" s="378"/>
      <c r="GG64538" s="378"/>
      <c r="GH64538" s="378"/>
      <c r="GI64538" s="378"/>
      <c r="GJ64538" s="378"/>
      <c r="GK64538" s="378"/>
      <c r="GL64538" s="378"/>
      <c r="GM64538" s="378"/>
      <c r="GN64538" s="378"/>
      <c r="GO64538" s="378"/>
      <c r="GP64538" s="378"/>
      <c r="GQ64538" s="378"/>
      <c r="GR64538" s="378"/>
      <c r="GS64538" s="378"/>
      <c r="GT64538" s="378"/>
      <c r="GU64538" s="378"/>
      <c r="GV64538" s="378"/>
      <c r="GW64538" s="378"/>
      <c r="GX64538" s="378"/>
      <c r="GY64538" s="378"/>
      <c r="GZ64538" s="378"/>
      <c r="HA64538" s="378"/>
      <c r="HB64538" s="378"/>
      <c r="HC64538" s="378"/>
      <c r="HD64538" s="378"/>
      <c r="HE64538" s="378"/>
      <c r="HF64538" s="378"/>
      <c r="HG64538" s="378"/>
      <c r="HH64538" s="378"/>
      <c r="HI64538" s="378"/>
      <c r="HJ64538" s="378"/>
      <c r="HK64538" s="378"/>
      <c r="HL64538" s="378"/>
      <c r="HM64538" s="378"/>
      <c r="HN64538" s="378"/>
      <c r="HO64538" s="378"/>
      <c r="HP64538" s="378"/>
      <c r="HQ64538" s="378"/>
      <c r="HR64538" s="378"/>
      <c r="HS64538" s="378"/>
      <c r="HT64538" s="378"/>
      <c r="HU64538" s="378"/>
      <c r="HV64538" s="378"/>
      <c r="HW64538" s="378"/>
      <c r="HX64538" s="378"/>
      <c r="HY64538" s="378"/>
      <c r="HZ64538" s="378"/>
      <c r="IA64538" s="378"/>
      <c r="IB64538" s="378"/>
      <c r="IC64538" s="378"/>
      <c r="ID64538" s="378"/>
      <c r="IE64538" s="378"/>
      <c r="IF64538" s="378"/>
      <c r="IG64538" s="378"/>
      <c r="IH64538" s="378"/>
      <c r="II64538" s="378"/>
      <c r="IJ64538" s="378"/>
      <c r="IK64538" s="378"/>
      <c r="IL64538" s="378"/>
    </row>
    <row r="64539" spans="2:246">
      <c r="B64539" s="378"/>
      <c r="C64539" s="378"/>
      <c r="D64539" s="378"/>
      <c r="E64539" s="378"/>
      <c r="F64539" s="378"/>
      <c r="G64539" s="378"/>
      <c r="H64539" s="378"/>
      <c r="I64539" s="378"/>
      <c r="J64539" s="378"/>
      <c r="K64539" s="378"/>
      <c r="L64539" s="378"/>
      <c r="M64539" s="378"/>
      <c r="N64539" s="378"/>
      <c r="O64539" s="378"/>
      <c r="P64539" s="378"/>
      <c r="Q64539" s="378"/>
      <c r="R64539" s="378"/>
      <c r="S64539" s="378"/>
      <c r="T64539" s="378"/>
      <c r="U64539" s="378"/>
      <c r="V64539" s="378"/>
      <c r="W64539" s="378"/>
      <c r="X64539" s="378"/>
      <c r="Y64539" s="378"/>
      <c r="Z64539" s="378"/>
      <c r="AA64539" s="378"/>
      <c r="AB64539" s="378"/>
      <c r="AC64539" s="378"/>
      <c r="AD64539" s="378"/>
      <c r="AE64539" s="378"/>
      <c r="AF64539" s="378"/>
      <c r="AG64539" s="378"/>
      <c r="AH64539" s="378"/>
      <c r="AI64539" s="378"/>
      <c r="AJ64539" s="378"/>
      <c r="AK64539" s="378"/>
      <c r="AL64539" s="378"/>
      <c r="AM64539" s="378"/>
      <c r="AN64539" s="378"/>
      <c r="AO64539" s="378"/>
      <c r="AP64539" s="378"/>
      <c r="AQ64539" s="378"/>
      <c r="AR64539" s="378"/>
      <c r="AS64539" s="378"/>
      <c r="AT64539" s="378"/>
      <c r="AU64539" s="378"/>
      <c r="AV64539" s="378"/>
      <c r="AW64539" s="378"/>
      <c r="AX64539" s="378"/>
      <c r="AY64539" s="378"/>
      <c r="AZ64539" s="378"/>
      <c r="BA64539" s="378"/>
      <c r="BB64539" s="378"/>
      <c r="BC64539" s="378"/>
      <c r="BD64539" s="378"/>
      <c r="BE64539" s="378"/>
      <c r="BF64539" s="378"/>
      <c r="BG64539" s="378"/>
      <c r="BH64539" s="378"/>
      <c r="BI64539" s="378"/>
      <c r="BJ64539" s="378"/>
      <c r="BK64539" s="378"/>
      <c r="BL64539" s="378"/>
      <c r="BM64539" s="378"/>
      <c r="BN64539" s="378"/>
      <c r="BO64539" s="378"/>
      <c r="BP64539" s="378"/>
      <c r="BQ64539" s="378"/>
      <c r="BR64539" s="378"/>
      <c r="BS64539" s="378"/>
      <c r="BT64539" s="378"/>
      <c r="BU64539" s="378"/>
      <c r="BV64539" s="378"/>
      <c r="BW64539" s="378"/>
      <c r="BX64539" s="378"/>
      <c r="BY64539" s="378"/>
      <c r="BZ64539" s="378"/>
      <c r="CA64539" s="378"/>
      <c r="CB64539" s="378"/>
      <c r="CC64539" s="378"/>
      <c r="CD64539" s="378"/>
      <c r="CE64539" s="378"/>
      <c r="CF64539" s="378"/>
      <c r="CG64539" s="378"/>
      <c r="CH64539" s="378"/>
      <c r="CI64539" s="378"/>
      <c r="CJ64539" s="378"/>
      <c r="CK64539" s="378"/>
      <c r="CL64539" s="378"/>
      <c r="CM64539" s="378"/>
      <c r="CN64539" s="378"/>
      <c r="CO64539" s="378"/>
      <c r="CP64539" s="378"/>
      <c r="CQ64539" s="378"/>
      <c r="CR64539" s="378"/>
      <c r="CS64539" s="378"/>
      <c r="CT64539" s="378"/>
      <c r="CU64539" s="378"/>
      <c r="CV64539" s="378"/>
      <c r="CW64539" s="378"/>
      <c r="CX64539" s="378"/>
      <c r="CY64539" s="378"/>
      <c r="CZ64539" s="378"/>
      <c r="DA64539" s="378"/>
      <c r="DB64539" s="378"/>
      <c r="DC64539" s="378"/>
      <c r="DD64539" s="378"/>
      <c r="DE64539" s="378"/>
      <c r="DF64539" s="378"/>
      <c r="DG64539" s="378"/>
      <c r="DH64539" s="378"/>
      <c r="DI64539" s="378"/>
      <c r="DJ64539" s="378"/>
      <c r="DK64539" s="378"/>
      <c r="DL64539" s="378"/>
      <c r="DM64539" s="378"/>
      <c r="DN64539" s="378"/>
      <c r="DO64539" s="378"/>
      <c r="DP64539" s="378"/>
      <c r="DQ64539" s="378"/>
      <c r="DR64539" s="378"/>
      <c r="DS64539" s="378"/>
      <c r="DT64539" s="378"/>
      <c r="DU64539" s="378"/>
      <c r="DV64539" s="378"/>
      <c r="DW64539" s="378"/>
      <c r="DX64539" s="378"/>
      <c r="DY64539" s="378"/>
      <c r="DZ64539" s="378"/>
      <c r="EA64539" s="378"/>
      <c r="EB64539" s="378"/>
      <c r="EC64539" s="378"/>
      <c r="ED64539" s="378"/>
      <c r="EE64539" s="378"/>
      <c r="EF64539" s="378"/>
      <c r="EG64539" s="378"/>
      <c r="EH64539" s="378"/>
      <c r="EI64539" s="378"/>
      <c r="EJ64539" s="378"/>
      <c r="EK64539" s="378"/>
      <c r="EL64539" s="378"/>
      <c r="EM64539" s="378"/>
      <c r="EN64539" s="378"/>
      <c r="EO64539" s="378"/>
      <c r="EP64539" s="378"/>
      <c r="EQ64539" s="378"/>
      <c r="ER64539" s="378"/>
      <c r="ES64539" s="378"/>
      <c r="ET64539" s="378"/>
      <c r="EU64539" s="378"/>
      <c r="EV64539" s="378"/>
      <c r="EW64539" s="378"/>
      <c r="EX64539" s="378"/>
      <c r="EY64539" s="378"/>
      <c r="EZ64539" s="378"/>
      <c r="FA64539" s="378"/>
      <c r="FB64539" s="378"/>
      <c r="FC64539" s="378"/>
      <c r="FD64539" s="378"/>
      <c r="FE64539" s="378"/>
      <c r="FF64539" s="378"/>
      <c r="FG64539" s="378"/>
      <c r="FH64539" s="378"/>
      <c r="FI64539" s="378"/>
      <c r="FJ64539" s="378"/>
      <c r="FK64539" s="378"/>
      <c r="FL64539" s="378"/>
      <c r="FM64539" s="378"/>
      <c r="FN64539" s="378"/>
      <c r="FO64539" s="378"/>
      <c r="FP64539" s="378"/>
      <c r="FQ64539" s="378"/>
      <c r="FR64539" s="378"/>
      <c r="FS64539" s="378"/>
      <c r="FT64539" s="378"/>
      <c r="FU64539" s="378"/>
      <c r="FV64539" s="378"/>
      <c r="FW64539" s="378"/>
      <c r="FX64539" s="378"/>
      <c r="FY64539" s="378"/>
      <c r="FZ64539" s="378"/>
      <c r="GA64539" s="378"/>
      <c r="GB64539" s="378"/>
      <c r="GC64539" s="378"/>
      <c r="GD64539" s="378"/>
      <c r="GE64539" s="378"/>
      <c r="GF64539" s="378"/>
      <c r="GG64539" s="378"/>
      <c r="GH64539" s="378"/>
      <c r="GI64539" s="378"/>
      <c r="GJ64539" s="378"/>
      <c r="GK64539" s="378"/>
      <c r="GL64539" s="378"/>
      <c r="GM64539" s="378"/>
      <c r="GN64539" s="378"/>
      <c r="GO64539" s="378"/>
      <c r="GP64539" s="378"/>
      <c r="GQ64539" s="378"/>
      <c r="GR64539" s="378"/>
      <c r="GS64539" s="378"/>
      <c r="GT64539" s="378"/>
      <c r="GU64539" s="378"/>
      <c r="GV64539" s="378"/>
      <c r="GW64539" s="378"/>
      <c r="GX64539" s="378"/>
      <c r="GY64539" s="378"/>
      <c r="GZ64539" s="378"/>
      <c r="HA64539" s="378"/>
      <c r="HB64539" s="378"/>
      <c r="HC64539" s="378"/>
      <c r="HD64539" s="378"/>
      <c r="HE64539" s="378"/>
      <c r="HF64539" s="378"/>
      <c r="HG64539" s="378"/>
      <c r="HH64539" s="378"/>
      <c r="HI64539" s="378"/>
      <c r="HJ64539" s="378"/>
      <c r="HK64539" s="378"/>
      <c r="HL64539" s="378"/>
      <c r="HM64539" s="378"/>
      <c r="HN64539" s="378"/>
      <c r="HO64539" s="378"/>
      <c r="HP64539" s="378"/>
      <c r="HQ64539" s="378"/>
      <c r="HR64539" s="378"/>
      <c r="HS64539" s="378"/>
      <c r="HT64539" s="378"/>
      <c r="HU64539" s="378"/>
      <c r="HV64539" s="378"/>
      <c r="HW64539" s="378"/>
      <c r="HX64539" s="378"/>
      <c r="HY64539" s="378"/>
      <c r="HZ64539" s="378"/>
      <c r="IA64539" s="378"/>
      <c r="IB64539" s="378"/>
      <c r="IC64539" s="378"/>
      <c r="ID64539" s="378"/>
      <c r="IE64539" s="378"/>
      <c r="IF64539" s="378"/>
      <c r="IG64539" s="378"/>
      <c r="IH64539" s="378"/>
      <c r="II64539" s="378"/>
      <c r="IJ64539" s="378"/>
      <c r="IK64539" s="378"/>
      <c r="IL64539" s="378"/>
    </row>
    <row r="64540" spans="2:246">
      <c r="B64540" s="378"/>
      <c r="C64540" s="378"/>
      <c r="D64540" s="378"/>
      <c r="E64540" s="378"/>
      <c r="F64540" s="378"/>
      <c r="G64540" s="378"/>
      <c r="H64540" s="378"/>
      <c r="I64540" s="378"/>
      <c r="J64540" s="378"/>
      <c r="K64540" s="378"/>
      <c r="L64540" s="378"/>
      <c r="M64540" s="378"/>
      <c r="N64540" s="378"/>
      <c r="O64540" s="378"/>
      <c r="P64540" s="378"/>
      <c r="Q64540" s="378"/>
      <c r="R64540" s="378"/>
      <c r="S64540" s="378"/>
      <c r="T64540" s="378"/>
      <c r="U64540" s="378"/>
      <c r="V64540" s="378"/>
      <c r="W64540" s="378"/>
      <c r="X64540" s="378"/>
      <c r="Y64540" s="378"/>
      <c r="Z64540" s="378"/>
      <c r="AA64540" s="378"/>
      <c r="AB64540" s="378"/>
      <c r="AC64540" s="378"/>
      <c r="AD64540" s="378"/>
      <c r="AE64540" s="378"/>
      <c r="AF64540" s="378"/>
      <c r="AG64540" s="378"/>
      <c r="AH64540" s="378"/>
      <c r="AI64540" s="378"/>
      <c r="AJ64540" s="378"/>
      <c r="AK64540" s="378"/>
      <c r="AL64540" s="378"/>
      <c r="AM64540" s="378"/>
      <c r="AN64540" s="378"/>
      <c r="AO64540" s="378"/>
      <c r="AP64540" s="378"/>
      <c r="AQ64540" s="378"/>
      <c r="AR64540" s="378"/>
      <c r="AS64540" s="378"/>
      <c r="AT64540" s="378"/>
      <c r="AU64540" s="378"/>
      <c r="AV64540" s="378"/>
      <c r="AW64540" s="378"/>
      <c r="AX64540" s="378"/>
      <c r="AY64540" s="378"/>
      <c r="AZ64540" s="378"/>
      <c r="BA64540" s="378"/>
      <c r="BB64540" s="378"/>
      <c r="BC64540" s="378"/>
      <c r="BD64540" s="378"/>
      <c r="BE64540" s="378"/>
      <c r="BF64540" s="378"/>
      <c r="BG64540" s="378"/>
      <c r="BH64540" s="378"/>
      <c r="BI64540" s="378"/>
      <c r="BJ64540" s="378"/>
      <c r="BK64540" s="378"/>
      <c r="BL64540" s="378"/>
      <c r="BM64540" s="378"/>
      <c r="BN64540" s="378"/>
      <c r="BO64540" s="378"/>
      <c r="BP64540" s="378"/>
      <c r="BQ64540" s="378"/>
      <c r="BR64540" s="378"/>
      <c r="BS64540" s="378"/>
      <c r="BT64540" s="378"/>
      <c r="BU64540" s="378"/>
      <c r="BV64540" s="378"/>
      <c r="BW64540" s="378"/>
      <c r="BX64540" s="378"/>
      <c r="BY64540" s="378"/>
      <c r="BZ64540" s="378"/>
      <c r="CA64540" s="378"/>
      <c r="CB64540" s="378"/>
      <c r="CC64540" s="378"/>
      <c r="CD64540" s="378"/>
      <c r="CE64540" s="378"/>
      <c r="CF64540" s="378"/>
      <c r="CG64540" s="378"/>
      <c r="CH64540" s="378"/>
      <c r="CI64540" s="378"/>
      <c r="CJ64540" s="378"/>
      <c r="CK64540" s="378"/>
      <c r="CL64540" s="378"/>
      <c r="CM64540" s="378"/>
      <c r="CN64540" s="378"/>
      <c r="CO64540" s="378"/>
      <c r="CP64540" s="378"/>
      <c r="CQ64540" s="378"/>
      <c r="CR64540" s="378"/>
      <c r="CS64540" s="378"/>
      <c r="CT64540" s="378"/>
      <c r="CU64540" s="378"/>
      <c r="CV64540" s="378"/>
      <c r="CW64540" s="378"/>
      <c r="CX64540" s="378"/>
      <c r="CY64540" s="378"/>
      <c r="CZ64540" s="378"/>
      <c r="DA64540" s="378"/>
      <c r="DB64540" s="378"/>
      <c r="DC64540" s="378"/>
      <c r="DD64540" s="378"/>
      <c r="DE64540" s="378"/>
      <c r="DF64540" s="378"/>
      <c r="DG64540" s="378"/>
      <c r="DH64540" s="378"/>
      <c r="DI64540" s="378"/>
      <c r="DJ64540" s="378"/>
      <c r="DK64540" s="378"/>
      <c r="DL64540" s="378"/>
      <c r="DM64540" s="378"/>
      <c r="DN64540" s="378"/>
      <c r="DO64540" s="378"/>
      <c r="DP64540" s="378"/>
      <c r="DQ64540" s="378"/>
      <c r="DR64540" s="378"/>
      <c r="DS64540" s="378"/>
      <c r="DT64540" s="378"/>
      <c r="DU64540" s="378"/>
      <c r="DV64540" s="378"/>
      <c r="DW64540" s="378"/>
      <c r="DX64540" s="378"/>
      <c r="DY64540" s="378"/>
      <c r="DZ64540" s="378"/>
      <c r="EA64540" s="378"/>
      <c r="EB64540" s="378"/>
      <c r="EC64540" s="378"/>
      <c r="ED64540" s="378"/>
      <c r="EE64540" s="378"/>
      <c r="EF64540" s="378"/>
      <c r="EG64540" s="378"/>
      <c r="EH64540" s="378"/>
      <c r="EI64540" s="378"/>
      <c r="EJ64540" s="378"/>
      <c r="EK64540" s="378"/>
      <c r="EL64540" s="378"/>
      <c r="EM64540" s="378"/>
      <c r="EN64540" s="378"/>
      <c r="EO64540" s="378"/>
      <c r="EP64540" s="378"/>
      <c r="EQ64540" s="378"/>
      <c r="ER64540" s="378"/>
      <c r="ES64540" s="378"/>
      <c r="ET64540" s="378"/>
      <c r="EU64540" s="378"/>
      <c r="EV64540" s="378"/>
      <c r="EW64540" s="378"/>
      <c r="EX64540" s="378"/>
      <c r="EY64540" s="378"/>
      <c r="EZ64540" s="378"/>
      <c r="FA64540" s="378"/>
      <c r="FB64540" s="378"/>
      <c r="FC64540" s="378"/>
      <c r="FD64540" s="378"/>
      <c r="FE64540" s="378"/>
      <c r="FF64540" s="378"/>
      <c r="FG64540" s="378"/>
      <c r="FH64540" s="378"/>
      <c r="FI64540" s="378"/>
      <c r="FJ64540" s="378"/>
      <c r="FK64540" s="378"/>
      <c r="FL64540" s="378"/>
      <c r="FM64540" s="378"/>
      <c r="FN64540" s="378"/>
      <c r="FO64540" s="378"/>
      <c r="FP64540" s="378"/>
      <c r="FQ64540" s="378"/>
      <c r="FR64540" s="378"/>
      <c r="FS64540" s="378"/>
      <c r="FT64540" s="378"/>
      <c r="FU64540" s="378"/>
      <c r="FV64540" s="378"/>
      <c r="FW64540" s="378"/>
      <c r="FX64540" s="378"/>
      <c r="FY64540" s="378"/>
      <c r="FZ64540" s="378"/>
      <c r="GA64540" s="378"/>
      <c r="GB64540" s="378"/>
      <c r="GC64540" s="378"/>
      <c r="GD64540" s="378"/>
      <c r="GE64540" s="378"/>
      <c r="GF64540" s="378"/>
      <c r="GG64540" s="378"/>
      <c r="GH64540" s="378"/>
      <c r="GI64540" s="378"/>
      <c r="GJ64540" s="378"/>
      <c r="GK64540" s="378"/>
      <c r="GL64540" s="378"/>
      <c r="GM64540" s="378"/>
      <c r="GN64540" s="378"/>
      <c r="GO64540" s="378"/>
      <c r="GP64540" s="378"/>
      <c r="GQ64540" s="378"/>
      <c r="GR64540" s="378"/>
      <c r="GS64540" s="378"/>
      <c r="GT64540" s="378"/>
      <c r="GU64540" s="378"/>
      <c r="GV64540" s="378"/>
      <c r="GW64540" s="378"/>
      <c r="GX64540" s="378"/>
      <c r="GY64540" s="378"/>
      <c r="GZ64540" s="378"/>
      <c r="HA64540" s="378"/>
      <c r="HB64540" s="378"/>
      <c r="HC64540" s="378"/>
      <c r="HD64540" s="378"/>
      <c r="HE64540" s="378"/>
      <c r="HF64540" s="378"/>
      <c r="HG64540" s="378"/>
      <c r="HH64540" s="378"/>
      <c r="HI64540" s="378"/>
      <c r="HJ64540" s="378"/>
      <c r="HK64540" s="378"/>
      <c r="HL64540" s="378"/>
      <c r="HM64540" s="378"/>
      <c r="HN64540" s="378"/>
      <c r="HO64540" s="378"/>
      <c r="HP64540" s="378"/>
      <c r="HQ64540" s="378"/>
      <c r="HR64540" s="378"/>
      <c r="HS64540" s="378"/>
      <c r="HT64540" s="378"/>
      <c r="HU64540" s="378"/>
      <c r="HV64540" s="378"/>
      <c r="HW64540" s="378"/>
      <c r="HX64540" s="378"/>
      <c r="HY64540" s="378"/>
      <c r="HZ64540" s="378"/>
      <c r="IA64540" s="378"/>
      <c r="IB64540" s="378"/>
      <c r="IC64540" s="378"/>
      <c r="ID64540" s="378"/>
      <c r="IE64540" s="378"/>
      <c r="IF64540" s="378"/>
      <c r="IG64540" s="378"/>
      <c r="IH64540" s="378"/>
      <c r="II64540" s="378"/>
      <c r="IJ64540" s="378"/>
      <c r="IK64540" s="378"/>
      <c r="IL64540" s="378"/>
    </row>
    <row r="64541" spans="2:246">
      <c r="B64541" s="378"/>
      <c r="C64541" s="378"/>
      <c r="D64541" s="378"/>
      <c r="E64541" s="378"/>
      <c r="F64541" s="378"/>
      <c r="G64541" s="378"/>
      <c r="H64541" s="378"/>
      <c r="I64541" s="378"/>
      <c r="J64541" s="378"/>
      <c r="K64541" s="378"/>
      <c r="L64541" s="378"/>
      <c r="M64541" s="378"/>
      <c r="N64541" s="378"/>
      <c r="O64541" s="378"/>
      <c r="P64541" s="378"/>
      <c r="Q64541" s="378"/>
      <c r="R64541" s="378"/>
      <c r="S64541" s="378"/>
      <c r="T64541" s="378"/>
      <c r="U64541" s="378"/>
      <c r="V64541" s="378"/>
      <c r="W64541" s="378"/>
      <c r="X64541" s="378"/>
      <c r="Y64541" s="378"/>
      <c r="Z64541" s="378"/>
      <c r="AA64541" s="378"/>
      <c r="AB64541" s="378"/>
      <c r="AC64541" s="378"/>
      <c r="AD64541" s="378"/>
      <c r="AE64541" s="378"/>
      <c r="AF64541" s="378"/>
      <c r="AG64541" s="378"/>
      <c r="AH64541" s="378"/>
      <c r="AI64541" s="378"/>
      <c r="AJ64541" s="378"/>
      <c r="AK64541" s="378"/>
      <c r="AL64541" s="378"/>
      <c r="AM64541" s="378"/>
      <c r="AN64541" s="378"/>
      <c r="AO64541" s="378"/>
      <c r="AP64541" s="378"/>
      <c r="AQ64541" s="378"/>
      <c r="AR64541" s="378"/>
      <c r="AS64541" s="378"/>
      <c r="AT64541" s="378"/>
      <c r="AU64541" s="378"/>
      <c r="AV64541" s="378"/>
      <c r="AW64541" s="378"/>
      <c r="AX64541" s="378"/>
      <c r="AY64541" s="378"/>
      <c r="AZ64541" s="378"/>
      <c r="BA64541" s="378"/>
      <c r="BB64541" s="378"/>
      <c r="BC64541" s="378"/>
      <c r="BD64541" s="378"/>
      <c r="BE64541" s="378"/>
      <c r="BF64541" s="378"/>
      <c r="BG64541" s="378"/>
      <c r="BH64541" s="378"/>
      <c r="BI64541" s="378"/>
      <c r="BJ64541" s="378"/>
      <c r="BK64541" s="378"/>
      <c r="BL64541" s="378"/>
      <c r="BM64541" s="378"/>
      <c r="BN64541" s="378"/>
      <c r="BO64541" s="378"/>
      <c r="BP64541" s="378"/>
      <c r="BQ64541" s="378"/>
      <c r="BR64541" s="378"/>
      <c r="BS64541" s="378"/>
      <c r="BT64541" s="378"/>
      <c r="BU64541" s="378"/>
      <c r="BV64541" s="378"/>
      <c r="BW64541" s="378"/>
      <c r="BX64541" s="378"/>
      <c r="BY64541" s="378"/>
      <c r="BZ64541" s="378"/>
      <c r="CA64541" s="378"/>
      <c r="CB64541" s="378"/>
      <c r="CC64541" s="378"/>
      <c r="CD64541" s="378"/>
      <c r="CE64541" s="378"/>
      <c r="CF64541" s="378"/>
      <c r="CG64541" s="378"/>
      <c r="CH64541" s="378"/>
      <c r="CI64541" s="378"/>
      <c r="CJ64541" s="378"/>
      <c r="CK64541" s="378"/>
      <c r="CL64541" s="378"/>
      <c r="CM64541" s="378"/>
      <c r="CN64541" s="378"/>
      <c r="CO64541" s="378"/>
      <c r="CP64541" s="378"/>
      <c r="CQ64541" s="378"/>
      <c r="CR64541" s="378"/>
      <c r="CS64541" s="378"/>
      <c r="CT64541" s="378"/>
      <c r="CU64541" s="378"/>
      <c r="CV64541" s="378"/>
      <c r="CW64541" s="378"/>
      <c r="CX64541" s="378"/>
      <c r="CY64541" s="378"/>
      <c r="CZ64541" s="378"/>
      <c r="DA64541" s="378"/>
      <c r="DB64541" s="378"/>
      <c r="DC64541" s="378"/>
      <c r="DD64541" s="378"/>
      <c r="DE64541" s="378"/>
      <c r="DF64541" s="378"/>
      <c r="DG64541" s="378"/>
      <c r="DH64541" s="378"/>
      <c r="DI64541" s="378"/>
      <c r="DJ64541" s="378"/>
      <c r="DK64541" s="378"/>
      <c r="DL64541" s="378"/>
      <c r="DM64541" s="378"/>
      <c r="DN64541" s="378"/>
      <c r="DO64541" s="378"/>
      <c r="DP64541" s="378"/>
      <c r="DQ64541" s="378"/>
      <c r="DR64541" s="378"/>
      <c r="DS64541" s="378"/>
      <c r="DT64541" s="378"/>
      <c r="DU64541" s="378"/>
      <c r="DV64541" s="378"/>
      <c r="DW64541" s="378"/>
      <c r="DX64541" s="378"/>
      <c r="DY64541" s="378"/>
      <c r="DZ64541" s="378"/>
      <c r="EA64541" s="378"/>
      <c r="EB64541" s="378"/>
      <c r="EC64541" s="378"/>
      <c r="ED64541" s="378"/>
      <c r="EE64541" s="378"/>
      <c r="EF64541" s="378"/>
      <c r="EG64541" s="378"/>
      <c r="EH64541" s="378"/>
      <c r="EI64541" s="378"/>
      <c r="EJ64541" s="378"/>
      <c r="EK64541" s="378"/>
      <c r="EL64541" s="378"/>
      <c r="EM64541" s="378"/>
      <c r="EN64541" s="378"/>
      <c r="EO64541" s="378"/>
      <c r="EP64541" s="378"/>
      <c r="EQ64541" s="378"/>
      <c r="ER64541" s="378"/>
      <c r="ES64541" s="378"/>
      <c r="ET64541" s="378"/>
      <c r="EU64541" s="378"/>
      <c r="EV64541" s="378"/>
      <c r="EW64541" s="378"/>
      <c r="EX64541" s="378"/>
      <c r="EY64541" s="378"/>
      <c r="EZ64541" s="378"/>
      <c r="FA64541" s="378"/>
      <c r="FB64541" s="378"/>
      <c r="FC64541" s="378"/>
      <c r="FD64541" s="378"/>
      <c r="FE64541" s="378"/>
      <c r="FF64541" s="378"/>
      <c r="FG64541" s="378"/>
      <c r="FH64541" s="378"/>
      <c r="FI64541" s="378"/>
      <c r="FJ64541" s="378"/>
      <c r="FK64541" s="378"/>
      <c r="FL64541" s="378"/>
      <c r="FM64541" s="378"/>
      <c r="FN64541" s="378"/>
      <c r="FO64541" s="378"/>
      <c r="FP64541" s="378"/>
      <c r="FQ64541" s="378"/>
      <c r="FR64541" s="378"/>
      <c r="FS64541" s="378"/>
      <c r="FT64541" s="378"/>
      <c r="FU64541" s="378"/>
      <c r="FV64541" s="378"/>
      <c r="FW64541" s="378"/>
      <c r="FX64541" s="378"/>
      <c r="FY64541" s="378"/>
      <c r="FZ64541" s="378"/>
      <c r="GA64541" s="378"/>
      <c r="GB64541" s="378"/>
      <c r="GC64541" s="378"/>
      <c r="GD64541" s="378"/>
      <c r="GE64541" s="378"/>
      <c r="GF64541" s="378"/>
      <c r="GG64541" s="378"/>
      <c r="GH64541" s="378"/>
      <c r="GI64541" s="378"/>
      <c r="GJ64541" s="378"/>
      <c r="GK64541" s="378"/>
      <c r="GL64541" s="378"/>
      <c r="GM64541" s="378"/>
      <c r="GN64541" s="378"/>
      <c r="GO64541" s="378"/>
      <c r="GP64541" s="378"/>
      <c r="GQ64541" s="378"/>
      <c r="GR64541" s="378"/>
      <c r="GS64541" s="378"/>
      <c r="GT64541" s="378"/>
      <c r="GU64541" s="378"/>
      <c r="GV64541" s="378"/>
      <c r="GW64541" s="378"/>
      <c r="GX64541" s="378"/>
      <c r="GY64541" s="378"/>
      <c r="GZ64541" s="378"/>
      <c r="HA64541" s="378"/>
      <c r="HB64541" s="378"/>
      <c r="HC64541" s="378"/>
      <c r="HD64541" s="378"/>
      <c r="HE64541" s="378"/>
      <c r="HF64541" s="378"/>
      <c r="HG64541" s="378"/>
      <c r="HH64541" s="378"/>
      <c r="HI64541" s="378"/>
      <c r="HJ64541" s="378"/>
      <c r="HK64541" s="378"/>
      <c r="HL64541" s="378"/>
      <c r="HM64541" s="378"/>
      <c r="HN64541" s="378"/>
      <c r="HO64541" s="378"/>
      <c r="HP64541" s="378"/>
      <c r="HQ64541" s="378"/>
      <c r="HR64541" s="378"/>
      <c r="HS64541" s="378"/>
      <c r="HT64541" s="378"/>
      <c r="HU64541" s="378"/>
      <c r="HV64541" s="378"/>
      <c r="HW64541" s="378"/>
      <c r="HX64541" s="378"/>
      <c r="HY64541" s="378"/>
      <c r="HZ64541" s="378"/>
      <c r="IA64541" s="378"/>
      <c r="IB64541" s="378"/>
      <c r="IC64541" s="378"/>
      <c r="ID64541" s="378"/>
      <c r="IE64541" s="378"/>
      <c r="IF64541" s="378"/>
      <c r="IG64541" s="378"/>
      <c r="IH64541" s="378"/>
      <c r="II64541" s="378"/>
      <c r="IJ64541" s="378"/>
      <c r="IK64541" s="378"/>
      <c r="IL64541" s="378"/>
    </row>
    <row r="64542" spans="2:246">
      <c r="B64542" s="378"/>
      <c r="C64542" s="378"/>
      <c r="D64542" s="378"/>
      <c r="E64542" s="378"/>
      <c r="F64542" s="378"/>
      <c r="G64542" s="378"/>
      <c r="H64542" s="378"/>
      <c r="I64542" s="378"/>
      <c r="J64542" s="378"/>
      <c r="K64542" s="378"/>
      <c r="L64542" s="378"/>
      <c r="M64542" s="378"/>
      <c r="N64542" s="378"/>
      <c r="O64542" s="378"/>
      <c r="P64542" s="378"/>
      <c r="Q64542" s="378"/>
      <c r="R64542" s="378"/>
      <c r="S64542" s="378"/>
      <c r="T64542" s="378"/>
      <c r="U64542" s="378"/>
      <c r="V64542" s="378"/>
      <c r="W64542" s="378"/>
      <c r="X64542" s="378"/>
      <c r="Y64542" s="378"/>
      <c r="Z64542" s="378"/>
      <c r="AA64542" s="378"/>
      <c r="AB64542" s="378"/>
      <c r="AC64542" s="378"/>
      <c r="AD64542" s="378"/>
      <c r="AE64542" s="378"/>
      <c r="AF64542" s="378"/>
      <c r="AG64542" s="378"/>
      <c r="AH64542" s="378"/>
      <c r="AI64542" s="378"/>
      <c r="AJ64542" s="378"/>
      <c r="AK64542" s="378"/>
      <c r="AL64542" s="378"/>
      <c r="AM64542" s="378"/>
      <c r="AN64542" s="378"/>
      <c r="AO64542" s="378"/>
      <c r="AP64542" s="378"/>
      <c r="AQ64542" s="378"/>
      <c r="AR64542" s="378"/>
      <c r="AS64542" s="378"/>
      <c r="AT64542" s="378"/>
      <c r="AU64542" s="378"/>
      <c r="AV64542" s="378"/>
      <c r="AW64542" s="378"/>
      <c r="AX64542" s="378"/>
      <c r="AY64542" s="378"/>
      <c r="AZ64542" s="378"/>
      <c r="BA64542" s="378"/>
      <c r="BB64542" s="378"/>
      <c r="BC64542" s="378"/>
      <c r="BD64542" s="378"/>
      <c r="BE64542" s="378"/>
      <c r="BF64542" s="378"/>
      <c r="BG64542" s="378"/>
      <c r="BH64542" s="378"/>
      <c r="BI64542" s="378"/>
      <c r="BJ64542" s="378"/>
      <c r="BK64542" s="378"/>
      <c r="BL64542" s="378"/>
      <c r="BM64542" s="378"/>
      <c r="BN64542" s="378"/>
      <c r="BO64542" s="378"/>
      <c r="BP64542" s="378"/>
      <c r="BQ64542" s="378"/>
      <c r="BR64542" s="378"/>
      <c r="BS64542" s="378"/>
      <c r="BT64542" s="378"/>
      <c r="BU64542" s="378"/>
      <c r="BV64542" s="378"/>
      <c r="BW64542" s="378"/>
      <c r="BX64542" s="378"/>
      <c r="BY64542" s="378"/>
      <c r="BZ64542" s="378"/>
      <c r="CA64542" s="378"/>
      <c r="CB64542" s="378"/>
      <c r="CC64542" s="378"/>
      <c r="CD64542" s="378"/>
      <c r="CE64542" s="378"/>
      <c r="CF64542" s="378"/>
      <c r="CG64542" s="378"/>
      <c r="CH64542" s="378"/>
      <c r="CI64542" s="378"/>
      <c r="CJ64542" s="378"/>
      <c r="CK64542" s="378"/>
      <c r="CL64542" s="378"/>
      <c r="CM64542" s="378"/>
      <c r="CN64542" s="378"/>
      <c r="CO64542" s="378"/>
      <c r="CP64542" s="378"/>
      <c r="CQ64542" s="378"/>
      <c r="CR64542" s="378"/>
      <c r="CS64542" s="378"/>
      <c r="CT64542" s="378"/>
      <c r="CU64542" s="378"/>
      <c r="CV64542" s="378"/>
      <c r="CW64542" s="378"/>
      <c r="CX64542" s="378"/>
      <c r="CY64542" s="378"/>
      <c r="CZ64542" s="378"/>
      <c r="DA64542" s="378"/>
      <c r="DB64542" s="378"/>
      <c r="DC64542" s="378"/>
      <c r="DD64542" s="378"/>
      <c r="DE64542" s="378"/>
      <c r="DF64542" s="378"/>
      <c r="DG64542" s="378"/>
      <c r="DH64542" s="378"/>
      <c r="DI64542" s="378"/>
      <c r="DJ64542" s="378"/>
      <c r="DK64542" s="378"/>
      <c r="DL64542" s="378"/>
      <c r="DM64542" s="378"/>
      <c r="DN64542" s="378"/>
      <c r="DO64542" s="378"/>
      <c r="DP64542" s="378"/>
      <c r="DQ64542" s="378"/>
      <c r="DR64542" s="378"/>
      <c r="DS64542" s="378"/>
      <c r="DT64542" s="378"/>
      <c r="DU64542" s="378"/>
      <c r="DV64542" s="378"/>
      <c r="DW64542" s="378"/>
      <c r="DX64542" s="378"/>
      <c r="DY64542" s="378"/>
      <c r="DZ64542" s="378"/>
      <c r="EA64542" s="378"/>
      <c r="EB64542" s="378"/>
      <c r="EC64542" s="378"/>
      <c r="ED64542" s="378"/>
      <c r="EE64542" s="378"/>
      <c r="EF64542" s="378"/>
      <c r="EG64542" s="378"/>
      <c r="EH64542" s="378"/>
      <c r="EI64542" s="378"/>
      <c r="EJ64542" s="378"/>
      <c r="EK64542" s="378"/>
      <c r="EL64542" s="378"/>
      <c r="EM64542" s="378"/>
      <c r="EN64542" s="378"/>
      <c r="EO64542" s="378"/>
      <c r="EP64542" s="378"/>
      <c r="EQ64542" s="378"/>
      <c r="ER64542" s="378"/>
      <c r="ES64542" s="378"/>
      <c r="ET64542" s="378"/>
      <c r="EU64542" s="378"/>
      <c r="EV64542" s="378"/>
      <c r="EW64542" s="378"/>
      <c r="EX64542" s="378"/>
      <c r="EY64542" s="378"/>
      <c r="EZ64542" s="378"/>
      <c r="FA64542" s="378"/>
      <c r="FB64542" s="378"/>
      <c r="FC64542" s="378"/>
      <c r="FD64542" s="378"/>
      <c r="FE64542" s="378"/>
      <c r="FF64542" s="378"/>
      <c r="FG64542" s="378"/>
      <c r="FH64542" s="378"/>
      <c r="FI64542" s="378"/>
      <c r="FJ64542" s="378"/>
      <c r="FK64542" s="378"/>
      <c r="FL64542" s="378"/>
      <c r="FM64542" s="378"/>
      <c r="FN64542" s="378"/>
      <c r="FO64542" s="378"/>
      <c r="FP64542" s="378"/>
      <c r="FQ64542" s="378"/>
      <c r="FR64542" s="378"/>
      <c r="FS64542" s="378"/>
      <c r="FT64542" s="378"/>
      <c r="FU64542" s="378"/>
      <c r="FV64542" s="378"/>
      <c r="FW64542" s="378"/>
      <c r="FX64542" s="378"/>
      <c r="FY64542" s="378"/>
      <c r="FZ64542" s="378"/>
      <c r="GA64542" s="378"/>
      <c r="GB64542" s="378"/>
      <c r="GC64542" s="378"/>
      <c r="GD64542" s="378"/>
      <c r="GE64542" s="378"/>
      <c r="GF64542" s="378"/>
      <c r="GG64542" s="378"/>
      <c r="GH64542" s="378"/>
      <c r="GI64542" s="378"/>
      <c r="GJ64542" s="378"/>
      <c r="GK64542" s="378"/>
      <c r="GL64542" s="378"/>
      <c r="GM64542" s="378"/>
      <c r="GN64542" s="378"/>
      <c r="GO64542" s="378"/>
      <c r="GP64542" s="378"/>
      <c r="GQ64542" s="378"/>
      <c r="GR64542" s="378"/>
      <c r="GS64542" s="378"/>
      <c r="GT64542" s="378"/>
      <c r="GU64542" s="378"/>
      <c r="GV64542" s="378"/>
      <c r="GW64542" s="378"/>
      <c r="GX64542" s="378"/>
      <c r="GY64542" s="378"/>
      <c r="GZ64542" s="378"/>
      <c r="HA64542" s="378"/>
      <c r="HB64542" s="378"/>
      <c r="HC64542" s="378"/>
      <c r="HD64542" s="378"/>
      <c r="HE64542" s="378"/>
      <c r="HF64542" s="378"/>
      <c r="HG64542" s="378"/>
      <c r="HH64542" s="378"/>
      <c r="HI64542" s="378"/>
      <c r="HJ64542" s="378"/>
      <c r="HK64542" s="378"/>
      <c r="HL64542" s="378"/>
      <c r="HM64542" s="378"/>
      <c r="HN64542" s="378"/>
      <c r="HO64542" s="378"/>
      <c r="HP64542" s="378"/>
      <c r="HQ64542" s="378"/>
      <c r="HR64542" s="378"/>
      <c r="HS64542" s="378"/>
      <c r="HT64542" s="378"/>
      <c r="HU64542" s="378"/>
      <c r="HV64542" s="378"/>
      <c r="HW64542" s="378"/>
      <c r="HX64542" s="378"/>
      <c r="HY64542" s="378"/>
      <c r="HZ64542" s="378"/>
      <c r="IA64542" s="378"/>
      <c r="IB64542" s="378"/>
      <c r="IC64542" s="378"/>
      <c r="ID64542" s="378"/>
      <c r="IE64542" s="378"/>
      <c r="IF64542" s="378"/>
      <c r="IG64542" s="378"/>
      <c r="IH64542" s="378"/>
      <c r="II64542" s="378"/>
      <c r="IJ64542" s="378"/>
      <c r="IK64542" s="378"/>
      <c r="IL64542" s="378"/>
    </row>
    <row r="64543" spans="2:246">
      <c r="B64543" s="378"/>
      <c r="C64543" s="378"/>
      <c r="D64543" s="378"/>
      <c r="E64543" s="378"/>
      <c r="F64543" s="378"/>
      <c r="G64543" s="378"/>
      <c r="H64543" s="378"/>
      <c r="I64543" s="378"/>
      <c r="J64543" s="378"/>
      <c r="K64543" s="378"/>
      <c r="L64543" s="378"/>
      <c r="M64543" s="378"/>
      <c r="N64543" s="378"/>
      <c r="O64543" s="378"/>
      <c r="P64543" s="378"/>
      <c r="Q64543" s="378"/>
      <c r="R64543" s="378"/>
      <c r="S64543" s="378"/>
      <c r="T64543" s="378"/>
      <c r="U64543" s="378"/>
      <c r="V64543" s="378"/>
      <c r="W64543" s="378"/>
      <c r="X64543" s="378"/>
      <c r="Y64543" s="378"/>
      <c r="Z64543" s="378"/>
      <c r="AA64543" s="378"/>
      <c r="AB64543" s="378"/>
      <c r="AC64543" s="378"/>
      <c r="AD64543" s="378"/>
      <c r="AE64543" s="378"/>
      <c r="AF64543" s="378"/>
      <c r="AG64543" s="378"/>
      <c r="AH64543" s="378"/>
      <c r="AI64543" s="378"/>
      <c r="AJ64543" s="378"/>
      <c r="AK64543" s="378"/>
      <c r="AL64543" s="378"/>
      <c r="AM64543" s="378"/>
      <c r="AN64543" s="378"/>
      <c r="AO64543" s="378"/>
      <c r="AP64543" s="378"/>
      <c r="AQ64543" s="378"/>
      <c r="AR64543" s="378"/>
      <c r="AS64543" s="378"/>
      <c r="AT64543" s="378"/>
      <c r="AU64543" s="378"/>
      <c r="AV64543" s="378"/>
      <c r="AW64543" s="378"/>
      <c r="AX64543" s="378"/>
      <c r="AY64543" s="378"/>
      <c r="AZ64543" s="378"/>
      <c r="BA64543" s="378"/>
      <c r="BB64543" s="378"/>
      <c r="BC64543" s="378"/>
      <c r="BD64543" s="378"/>
      <c r="BE64543" s="378"/>
      <c r="BF64543" s="378"/>
      <c r="BG64543" s="378"/>
      <c r="BH64543" s="378"/>
      <c r="BI64543" s="378"/>
      <c r="BJ64543" s="378"/>
      <c r="BK64543" s="378"/>
      <c r="BL64543" s="378"/>
      <c r="BM64543" s="378"/>
      <c r="BN64543" s="378"/>
      <c r="BO64543" s="378"/>
      <c r="BP64543" s="378"/>
      <c r="BQ64543" s="378"/>
      <c r="BR64543" s="378"/>
      <c r="BS64543" s="378"/>
      <c r="BT64543" s="378"/>
      <c r="BU64543" s="378"/>
      <c r="BV64543" s="378"/>
      <c r="BW64543" s="378"/>
      <c r="BX64543" s="378"/>
      <c r="BY64543" s="378"/>
      <c r="BZ64543" s="378"/>
      <c r="CA64543" s="378"/>
      <c r="CB64543" s="378"/>
      <c r="CC64543" s="378"/>
      <c r="CD64543" s="378"/>
      <c r="CE64543" s="378"/>
      <c r="CF64543" s="378"/>
      <c r="CG64543" s="378"/>
      <c r="CH64543" s="378"/>
      <c r="CI64543" s="378"/>
      <c r="CJ64543" s="378"/>
      <c r="CK64543" s="378"/>
      <c r="CL64543" s="378"/>
      <c r="CM64543" s="378"/>
      <c r="CN64543" s="378"/>
      <c r="CO64543" s="378"/>
      <c r="CP64543" s="378"/>
      <c r="CQ64543" s="378"/>
      <c r="CR64543" s="378"/>
      <c r="CS64543" s="378"/>
      <c r="CT64543" s="378"/>
      <c r="CU64543" s="378"/>
      <c r="CV64543" s="378"/>
      <c r="CW64543" s="378"/>
      <c r="CX64543" s="378"/>
      <c r="CY64543" s="378"/>
      <c r="CZ64543" s="378"/>
      <c r="DA64543" s="378"/>
      <c r="DB64543" s="378"/>
      <c r="DC64543" s="378"/>
      <c r="DD64543" s="378"/>
      <c r="DE64543" s="378"/>
      <c r="DF64543" s="378"/>
      <c r="DG64543" s="378"/>
      <c r="DH64543" s="378"/>
      <c r="DI64543" s="378"/>
      <c r="DJ64543" s="378"/>
      <c r="DK64543" s="378"/>
      <c r="DL64543" s="378"/>
      <c r="DM64543" s="378"/>
      <c r="DN64543" s="378"/>
      <c r="DO64543" s="378"/>
      <c r="DP64543" s="378"/>
      <c r="DQ64543" s="378"/>
      <c r="DR64543" s="378"/>
      <c r="DS64543" s="378"/>
      <c r="DT64543" s="378"/>
      <c r="DU64543" s="378"/>
      <c r="DV64543" s="378"/>
      <c r="DW64543" s="378"/>
      <c r="DX64543" s="378"/>
      <c r="DY64543" s="378"/>
      <c r="DZ64543" s="378"/>
      <c r="EA64543" s="378"/>
      <c r="EB64543" s="378"/>
      <c r="EC64543" s="378"/>
      <c r="ED64543" s="378"/>
      <c r="EE64543" s="378"/>
      <c r="EF64543" s="378"/>
      <c r="EG64543" s="378"/>
      <c r="EH64543" s="378"/>
      <c r="EI64543" s="378"/>
      <c r="EJ64543" s="378"/>
      <c r="EK64543" s="378"/>
      <c r="EL64543" s="378"/>
      <c r="EM64543" s="378"/>
      <c r="EN64543" s="378"/>
      <c r="EO64543" s="378"/>
      <c r="EP64543" s="378"/>
      <c r="EQ64543" s="378"/>
      <c r="ER64543" s="378"/>
      <c r="ES64543" s="378"/>
      <c r="ET64543" s="378"/>
      <c r="EU64543" s="378"/>
      <c r="EV64543" s="378"/>
      <c r="EW64543" s="378"/>
      <c r="EX64543" s="378"/>
      <c r="EY64543" s="378"/>
      <c r="EZ64543" s="378"/>
      <c r="FA64543" s="378"/>
      <c r="FB64543" s="378"/>
      <c r="FC64543" s="378"/>
      <c r="FD64543" s="378"/>
      <c r="FE64543" s="378"/>
      <c r="FF64543" s="378"/>
      <c r="FG64543" s="378"/>
      <c r="FH64543" s="378"/>
      <c r="FI64543" s="378"/>
      <c r="FJ64543" s="378"/>
      <c r="FK64543" s="378"/>
      <c r="FL64543" s="378"/>
      <c r="FM64543" s="378"/>
      <c r="FN64543" s="378"/>
      <c r="FO64543" s="378"/>
      <c r="FP64543" s="378"/>
      <c r="FQ64543" s="378"/>
      <c r="FR64543" s="378"/>
      <c r="FS64543" s="378"/>
      <c r="FT64543" s="378"/>
      <c r="FU64543" s="378"/>
      <c r="FV64543" s="378"/>
      <c r="FW64543" s="378"/>
      <c r="FX64543" s="378"/>
      <c r="FY64543" s="378"/>
      <c r="FZ64543" s="378"/>
      <c r="GA64543" s="378"/>
      <c r="GB64543" s="378"/>
      <c r="GC64543" s="378"/>
      <c r="GD64543" s="378"/>
      <c r="GE64543" s="378"/>
      <c r="GF64543" s="378"/>
      <c r="GG64543" s="378"/>
      <c r="GH64543" s="378"/>
      <c r="GI64543" s="378"/>
      <c r="GJ64543" s="378"/>
      <c r="GK64543" s="378"/>
      <c r="GL64543" s="378"/>
      <c r="GM64543" s="378"/>
      <c r="GN64543" s="378"/>
      <c r="GO64543" s="378"/>
      <c r="GP64543" s="378"/>
      <c r="GQ64543" s="378"/>
      <c r="GR64543" s="378"/>
      <c r="GS64543" s="378"/>
      <c r="GT64543" s="378"/>
      <c r="GU64543" s="378"/>
      <c r="GV64543" s="378"/>
      <c r="GW64543" s="378"/>
      <c r="GX64543" s="378"/>
      <c r="GY64543" s="378"/>
      <c r="GZ64543" s="378"/>
      <c r="HA64543" s="378"/>
      <c r="HB64543" s="378"/>
      <c r="HC64543" s="378"/>
      <c r="HD64543" s="378"/>
      <c r="HE64543" s="378"/>
      <c r="HF64543" s="378"/>
      <c r="HG64543" s="378"/>
      <c r="HH64543" s="378"/>
      <c r="HI64543" s="378"/>
      <c r="HJ64543" s="378"/>
      <c r="HK64543" s="378"/>
      <c r="HL64543" s="378"/>
      <c r="HM64543" s="378"/>
      <c r="HN64543" s="378"/>
      <c r="HO64543" s="378"/>
      <c r="HP64543" s="378"/>
      <c r="HQ64543" s="378"/>
      <c r="HR64543" s="378"/>
      <c r="HS64543" s="378"/>
      <c r="HT64543" s="378"/>
      <c r="HU64543" s="378"/>
      <c r="HV64543" s="378"/>
      <c r="HW64543" s="378"/>
      <c r="HX64543" s="378"/>
      <c r="HY64543" s="378"/>
      <c r="HZ64543" s="378"/>
      <c r="IA64543" s="378"/>
      <c r="IB64543" s="378"/>
      <c r="IC64543" s="378"/>
      <c r="ID64543" s="378"/>
      <c r="IE64543" s="378"/>
      <c r="IF64543" s="378"/>
      <c r="IG64543" s="378"/>
      <c r="IH64543" s="378"/>
      <c r="II64543" s="378"/>
      <c r="IJ64543" s="378"/>
      <c r="IK64543" s="378"/>
      <c r="IL64543" s="378"/>
    </row>
    <row r="64544" spans="2:246">
      <c r="B64544" s="378"/>
      <c r="C64544" s="378"/>
      <c r="D64544" s="378"/>
      <c r="E64544" s="378"/>
      <c r="F64544" s="378"/>
      <c r="G64544" s="378"/>
      <c r="H64544" s="378"/>
      <c r="I64544" s="378"/>
      <c r="J64544" s="378"/>
      <c r="K64544" s="378"/>
      <c r="L64544" s="378"/>
      <c r="M64544" s="378"/>
      <c r="N64544" s="378"/>
      <c r="O64544" s="378"/>
      <c r="P64544" s="378"/>
      <c r="Q64544" s="378"/>
      <c r="R64544" s="378"/>
      <c r="S64544" s="378"/>
      <c r="T64544" s="378"/>
      <c r="U64544" s="378"/>
      <c r="V64544" s="378"/>
      <c r="W64544" s="378"/>
      <c r="X64544" s="378"/>
      <c r="Y64544" s="378"/>
      <c r="Z64544" s="378"/>
      <c r="AA64544" s="378"/>
      <c r="AB64544" s="378"/>
      <c r="AC64544" s="378"/>
      <c r="AD64544" s="378"/>
      <c r="AE64544" s="378"/>
      <c r="AF64544" s="378"/>
      <c r="AG64544" s="378"/>
      <c r="AH64544" s="378"/>
      <c r="AI64544" s="378"/>
      <c r="AJ64544" s="378"/>
      <c r="AK64544" s="378"/>
      <c r="AL64544" s="378"/>
      <c r="AM64544" s="378"/>
      <c r="AN64544" s="378"/>
      <c r="AO64544" s="378"/>
      <c r="AP64544" s="378"/>
      <c r="AQ64544" s="378"/>
      <c r="AR64544" s="378"/>
      <c r="AS64544" s="378"/>
      <c r="AT64544" s="378"/>
      <c r="AU64544" s="378"/>
      <c r="AV64544" s="378"/>
      <c r="AW64544" s="378"/>
      <c r="AX64544" s="378"/>
      <c r="AY64544" s="378"/>
      <c r="AZ64544" s="378"/>
      <c r="BA64544" s="378"/>
      <c r="BB64544" s="378"/>
      <c r="BC64544" s="378"/>
      <c r="BD64544" s="378"/>
      <c r="BE64544" s="378"/>
      <c r="BF64544" s="378"/>
      <c r="BG64544" s="378"/>
      <c r="BH64544" s="378"/>
      <c r="BI64544" s="378"/>
      <c r="BJ64544" s="378"/>
      <c r="BK64544" s="378"/>
      <c r="BL64544" s="378"/>
      <c r="BM64544" s="378"/>
      <c r="BN64544" s="378"/>
      <c r="BO64544" s="378"/>
      <c r="BP64544" s="378"/>
      <c r="BQ64544" s="378"/>
      <c r="BR64544" s="378"/>
      <c r="BS64544" s="378"/>
      <c r="BT64544" s="378"/>
      <c r="BU64544" s="378"/>
      <c r="BV64544" s="378"/>
      <c r="BW64544" s="378"/>
      <c r="BX64544" s="378"/>
      <c r="BY64544" s="378"/>
      <c r="BZ64544" s="378"/>
      <c r="CA64544" s="378"/>
      <c r="CB64544" s="378"/>
      <c r="CC64544" s="378"/>
      <c r="CD64544" s="378"/>
      <c r="CE64544" s="378"/>
      <c r="CF64544" s="378"/>
      <c r="CG64544" s="378"/>
      <c r="CH64544" s="378"/>
      <c r="CI64544" s="378"/>
      <c r="CJ64544" s="378"/>
      <c r="CK64544" s="378"/>
      <c r="CL64544" s="378"/>
      <c r="CM64544" s="378"/>
      <c r="CN64544" s="378"/>
      <c r="CO64544" s="378"/>
      <c r="CP64544" s="378"/>
      <c r="CQ64544" s="378"/>
      <c r="CR64544" s="378"/>
      <c r="CS64544" s="378"/>
      <c r="CT64544" s="378"/>
      <c r="CU64544" s="378"/>
      <c r="CV64544" s="378"/>
      <c r="CW64544" s="378"/>
      <c r="CX64544" s="378"/>
      <c r="CY64544" s="378"/>
      <c r="CZ64544" s="378"/>
      <c r="DA64544" s="378"/>
      <c r="DB64544" s="378"/>
      <c r="DC64544" s="378"/>
      <c r="DD64544" s="378"/>
      <c r="DE64544" s="378"/>
      <c r="DF64544" s="378"/>
      <c r="DG64544" s="378"/>
      <c r="DH64544" s="378"/>
      <c r="DI64544" s="378"/>
      <c r="DJ64544" s="378"/>
      <c r="DK64544" s="378"/>
      <c r="DL64544" s="378"/>
      <c r="DM64544" s="378"/>
      <c r="DN64544" s="378"/>
      <c r="DO64544" s="378"/>
      <c r="DP64544" s="378"/>
      <c r="DQ64544" s="378"/>
      <c r="DR64544" s="378"/>
      <c r="DS64544" s="378"/>
      <c r="DT64544" s="378"/>
      <c r="DU64544" s="378"/>
      <c r="DV64544" s="378"/>
      <c r="DW64544" s="378"/>
      <c r="DX64544" s="378"/>
      <c r="DY64544" s="378"/>
      <c r="DZ64544" s="378"/>
      <c r="EA64544" s="378"/>
      <c r="EB64544" s="378"/>
      <c r="EC64544" s="378"/>
      <c r="ED64544" s="378"/>
      <c r="EE64544" s="378"/>
      <c r="EF64544" s="378"/>
      <c r="EG64544" s="378"/>
      <c r="EH64544" s="378"/>
      <c r="EI64544" s="378"/>
      <c r="EJ64544" s="378"/>
      <c r="EK64544" s="378"/>
      <c r="EL64544" s="378"/>
      <c r="EM64544" s="378"/>
      <c r="EN64544" s="378"/>
      <c r="EO64544" s="378"/>
      <c r="EP64544" s="378"/>
      <c r="EQ64544" s="378"/>
      <c r="ER64544" s="378"/>
      <c r="ES64544" s="378"/>
      <c r="ET64544" s="378"/>
      <c r="EU64544" s="378"/>
      <c r="EV64544" s="378"/>
      <c r="EW64544" s="378"/>
      <c r="EX64544" s="378"/>
      <c r="EY64544" s="378"/>
      <c r="EZ64544" s="378"/>
      <c r="FA64544" s="378"/>
      <c r="FB64544" s="378"/>
      <c r="FC64544" s="378"/>
      <c r="FD64544" s="378"/>
      <c r="FE64544" s="378"/>
      <c r="FF64544" s="378"/>
      <c r="FG64544" s="378"/>
      <c r="FH64544" s="378"/>
      <c r="FI64544" s="378"/>
      <c r="FJ64544" s="378"/>
      <c r="FK64544" s="378"/>
      <c r="FL64544" s="378"/>
      <c r="FM64544" s="378"/>
      <c r="FN64544" s="378"/>
      <c r="FO64544" s="378"/>
      <c r="FP64544" s="378"/>
      <c r="FQ64544" s="378"/>
      <c r="FR64544" s="378"/>
      <c r="FS64544" s="378"/>
      <c r="FT64544" s="378"/>
      <c r="FU64544" s="378"/>
      <c r="FV64544" s="378"/>
      <c r="FW64544" s="378"/>
      <c r="FX64544" s="378"/>
      <c r="FY64544" s="378"/>
      <c r="FZ64544" s="378"/>
      <c r="GA64544" s="378"/>
      <c r="GB64544" s="378"/>
      <c r="GC64544" s="378"/>
      <c r="GD64544" s="378"/>
      <c r="GE64544" s="378"/>
      <c r="GF64544" s="378"/>
      <c r="GG64544" s="378"/>
      <c r="GH64544" s="378"/>
      <c r="GI64544" s="378"/>
      <c r="GJ64544" s="378"/>
      <c r="GK64544" s="378"/>
      <c r="GL64544" s="378"/>
      <c r="GM64544" s="378"/>
      <c r="GN64544" s="378"/>
      <c r="GO64544" s="378"/>
      <c r="GP64544" s="378"/>
      <c r="GQ64544" s="378"/>
      <c r="GR64544" s="378"/>
      <c r="GS64544" s="378"/>
      <c r="GT64544" s="378"/>
      <c r="GU64544" s="378"/>
      <c r="GV64544" s="378"/>
      <c r="GW64544" s="378"/>
      <c r="GX64544" s="378"/>
      <c r="GY64544" s="378"/>
      <c r="GZ64544" s="378"/>
      <c r="HA64544" s="378"/>
      <c r="HB64544" s="378"/>
      <c r="HC64544" s="378"/>
      <c r="HD64544" s="378"/>
      <c r="HE64544" s="378"/>
      <c r="HF64544" s="378"/>
      <c r="HG64544" s="378"/>
      <c r="HH64544" s="378"/>
      <c r="HI64544" s="378"/>
      <c r="HJ64544" s="378"/>
      <c r="HK64544" s="378"/>
      <c r="HL64544" s="378"/>
      <c r="HM64544" s="378"/>
      <c r="HN64544" s="378"/>
      <c r="HO64544" s="378"/>
      <c r="HP64544" s="378"/>
      <c r="HQ64544" s="378"/>
      <c r="HR64544" s="378"/>
      <c r="HS64544" s="378"/>
      <c r="HT64544" s="378"/>
      <c r="HU64544" s="378"/>
      <c r="HV64544" s="378"/>
      <c r="HW64544" s="378"/>
      <c r="HX64544" s="378"/>
      <c r="HY64544" s="378"/>
      <c r="HZ64544" s="378"/>
      <c r="IA64544" s="378"/>
      <c r="IB64544" s="378"/>
      <c r="IC64544" s="378"/>
      <c r="ID64544" s="378"/>
      <c r="IE64544" s="378"/>
      <c r="IF64544" s="378"/>
      <c r="IG64544" s="378"/>
      <c r="IH64544" s="378"/>
      <c r="II64544" s="378"/>
      <c r="IJ64544" s="378"/>
      <c r="IK64544" s="378"/>
      <c r="IL64544" s="378"/>
    </row>
    <row r="64545" spans="2:246">
      <c r="B64545" s="378"/>
      <c r="C64545" s="378"/>
      <c r="D64545" s="378"/>
      <c r="E64545" s="378"/>
      <c r="F64545" s="378"/>
      <c r="G64545" s="378"/>
      <c r="H64545" s="378"/>
      <c r="I64545" s="378"/>
      <c r="J64545" s="378"/>
      <c r="K64545" s="378"/>
      <c r="L64545" s="378"/>
      <c r="M64545" s="378"/>
      <c r="N64545" s="378"/>
      <c r="O64545" s="378"/>
      <c r="P64545" s="378"/>
      <c r="Q64545" s="378"/>
      <c r="R64545" s="378"/>
      <c r="S64545" s="378"/>
      <c r="T64545" s="378"/>
      <c r="U64545" s="378"/>
      <c r="V64545" s="378"/>
      <c r="W64545" s="378"/>
      <c r="X64545" s="378"/>
      <c r="Y64545" s="378"/>
      <c r="Z64545" s="378"/>
      <c r="AA64545" s="378"/>
      <c r="AB64545" s="378"/>
      <c r="AC64545" s="378"/>
      <c r="AD64545" s="378"/>
      <c r="AE64545" s="378"/>
      <c r="AF64545" s="378"/>
      <c r="AG64545" s="378"/>
      <c r="AH64545" s="378"/>
      <c r="AI64545" s="378"/>
      <c r="AJ64545" s="378"/>
      <c r="AK64545" s="378"/>
      <c r="AL64545" s="378"/>
      <c r="AM64545" s="378"/>
      <c r="AN64545" s="378"/>
      <c r="AO64545" s="378"/>
      <c r="AP64545" s="378"/>
      <c r="AQ64545" s="378"/>
      <c r="AR64545" s="378"/>
      <c r="AS64545" s="378"/>
      <c r="AT64545" s="378"/>
      <c r="AU64545" s="378"/>
      <c r="AV64545" s="378"/>
      <c r="AW64545" s="378"/>
      <c r="AX64545" s="378"/>
      <c r="AY64545" s="378"/>
      <c r="AZ64545" s="378"/>
      <c r="BA64545" s="378"/>
      <c r="BB64545" s="378"/>
      <c r="BC64545" s="378"/>
      <c r="BD64545" s="378"/>
      <c r="BE64545" s="378"/>
      <c r="BF64545" s="378"/>
      <c r="BG64545" s="378"/>
      <c r="BH64545" s="378"/>
      <c r="BI64545" s="378"/>
      <c r="BJ64545" s="378"/>
      <c r="BK64545" s="378"/>
      <c r="BL64545" s="378"/>
      <c r="BM64545" s="378"/>
      <c r="BN64545" s="378"/>
      <c r="BO64545" s="378"/>
      <c r="BP64545" s="378"/>
      <c r="BQ64545" s="378"/>
      <c r="BR64545" s="378"/>
      <c r="BS64545" s="378"/>
      <c r="BT64545" s="378"/>
      <c r="BU64545" s="378"/>
      <c r="BV64545" s="378"/>
      <c r="BW64545" s="378"/>
      <c r="BX64545" s="378"/>
      <c r="BY64545" s="378"/>
      <c r="BZ64545" s="378"/>
      <c r="CA64545" s="378"/>
      <c r="CB64545" s="378"/>
      <c r="CC64545" s="378"/>
      <c r="CD64545" s="378"/>
      <c r="CE64545" s="378"/>
      <c r="CF64545" s="378"/>
      <c r="CG64545" s="378"/>
      <c r="CH64545" s="378"/>
      <c r="CI64545" s="378"/>
      <c r="CJ64545" s="378"/>
      <c r="CK64545" s="378"/>
      <c r="CL64545" s="378"/>
      <c r="CM64545" s="378"/>
      <c r="CN64545" s="378"/>
      <c r="CO64545" s="378"/>
      <c r="CP64545" s="378"/>
      <c r="CQ64545" s="378"/>
      <c r="CR64545" s="378"/>
      <c r="CS64545" s="378"/>
      <c r="CT64545" s="378"/>
      <c r="CU64545" s="378"/>
      <c r="CV64545" s="378"/>
      <c r="CW64545" s="378"/>
      <c r="CX64545" s="378"/>
      <c r="CY64545" s="378"/>
      <c r="CZ64545" s="378"/>
      <c r="DA64545" s="378"/>
      <c r="DB64545" s="378"/>
      <c r="DC64545" s="378"/>
      <c r="DD64545" s="378"/>
      <c r="DE64545" s="378"/>
      <c r="DF64545" s="378"/>
      <c r="DG64545" s="378"/>
      <c r="DH64545" s="378"/>
      <c r="DI64545" s="378"/>
      <c r="DJ64545" s="378"/>
      <c r="DK64545" s="378"/>
      <c r="DL64545" s="378"/>
      <c r="DM64545" s="378"/>
      <c r="DN64545" s="378"/>
      <c r="DO64545" s="378"/>
      <c r="DP64545" s="378"/>
      <c r="DQ64545" s="378"/>
      <c r="DR64545" s="378"/>
      <c r="DS64545" s="378"/>
      <c r="DT64545" s="378"/>
      <c r="DU64545" s="378"/>
      <c r="DV64545" s="378"/>
      <c r="DW64545" s="378"/>
      <c r="DX64545" s="378"/>
      <c r="DY64545" s="378"/>
      <c r="DZ64545" s="378"/>
      <c r="EA64545" s="378"/>
      <c r="EB64545" s="378"/>
      <c r="EC64545" s="378"/>
      <c r="ED64545" s="378"/>
      <c r="EE64545" s="378"/>
      <c r="EF64545" s="378"/>
      <c r="EG64545" s="378"/>
      <c r="EH64545" s="378"/>
      <c r="EI64545" s="378"/>
      <c r="EJ64545" s="378"/>
      <c r="EK64545" s="378"/>
      <c r="EL64545" s="378"/>
      <c r="EM64545" s="378"/>
      <c r="EN64545" s="378"/>
      <c r="EO64545" s="378"/>
      <c r="EP64545" s="378"/>
      <c r="EQ64545" s="378"/>
      <c r="ER64545" s="378"/>
      <c r="ES64545" s="378"/>
      <c r="ET64545" s="378"/>
      <c r="EU64545" s="378"/>
      <c r="EV64545" s="378"/>
      <c r="EW64545" s="378"/>
      <c r="EX64545" s="378"/>
      <c r="EY64545" s="378"/>
      <c r="EZ64545" s="378"/>
      <c r="FA64545" s="378"/>
      <c r="FB64545" s="378"/>
      <c r="FC64545" s="378"/>
      <c r="FD64545" s="378"/>
      <c r="FE64545" s="378"/>
      <c r="FF64545" s="378"/>
      <c r="FG64545" s="378"/>
      <c r="FH64545" s="378"/>
      <c r="FI64545" s="378"/>
      <c r="FJ64545" s="378"/>
      <c r="FK64545" s="378"/>
      <c r="FL64545" s="378"/>
      <c r="FM64545" s="378"/>
      <c r="FN64545" s="378"/>
      <c r="FO64545" s="378"/>
      <c r="FP64545" s="378"/>
      <c r="FQ64545" s="378"/>
      <c r="FR64545" s="378"/>
      <c r="FS64545" s="378"/>
      <c r="FT64545" s="378"/>
      <c r="FU64545" s="378"/>
      <c r="FV64545" s="378"/>
      <c r="FW64545" s="378"/>
      <c r="FX64545" s="378"/>
      <c r="FY64545" s="378"/>
      <c r="FZ64545" s="378"/>
      <c r="GA64545" s="378"/>
      <c r="GB64545" s="378"/>
      <c r="GC64545" s="378"/>
      <c r="GD64545" s="378"/>
      <c r="GE64545" s="378"/>
      <c r="GF64545" s="378"/>
      <c r="GG64545" s="378"/>
      <c r="GH64545" s="378"/>
      <c r="GI64545" s="378"/>
      <c r="GJ64545" s="378"/>
      <c r="GK64545" s="378"/>
      <c r="GL64545" s="378"/>
      <c r="GM64545" s="378"/>
      <c r="GN64545" s="378"/>
      <c r="GO64545" s="378"/>
      <c r="GP64545" s="378"/>
      <c r="GQ64545" s="378"/>
      <c r="GR64545" s="378"/>
      <c r="GS64545" s="378"/>
      <c r="GT64545" s="378"/>
      <c r="GU64545" s="378"/>
      <c r="GV64545" s="378"/>
      <c r="GW64545" s="378"/>
      <c r="GX64545" s="378"/>
      <c r="GY64545" s="378"/>
      <c r="GZ64545" s="378"/>
      <c r="HA64545" s="378"/>
      <c r="HB64545" s="378"/>
      <c r="HC64545" s="378"/>
      <c r="HD64545" s="378"/>
      <c r="HE64545" s="378"/>
      <c r="HF64545" s="378"/>
      <c r="HG64545" s="378"/>
      <c r="HH64545" s="378"/>
      <c r="HI64545" s="378"/>
      <c r="HJ64545" s="378"/>
      <c r="HK64545" s="378"/>
      <c r="HL64545" s="378"/>
      <c r="HM64545" s="378"/>
      <c r="HN64545" s="378"/>
      <c r="HO64545" s="378"/>
      <c r="HP64545" s="378"/>
      <c r="HQ64545" s="378"/>
      <c r="HR64545" s="378"/>
      <c r="HS64545" s="378"/>
      <c r="HT64545" s="378"/>
      <c r="HU64545" s="378"/>
      <c r="HV64545" s="378"/>
      <c r="HW64545" s="378"/>
      <c r="HX64545" s="378"/>
      <c r="HY64545" s="378"/>
      <c r="HZ64545" s="378"/>
      <c r="IA64545" s="378"/>
      <c r="IB64545" s="378"/>
      <c r="IC64545" s="378"/>
      <c r="ID64545" s="378"/>
      <c r="IE64545" s="378"/>
      <c r="IF64545" s="378"/>
      <c r="IG64545" s="378"/>
      <c r="IH64545" s="378"/>
      <c r="II64545" s="378"/>
      <c r="IJ64545" s="378"/>
      <c r="IK64545" s="378"/>
      <c r="IL64545" s="378"/>
    </row>
    <row r="64546" spans="2:246">
      <c r="B64546" s="378"/>
      <c r="C64546" s="378"/>
      <c r="D64546" s="378"/>
      <c r="E64546" s="378"/>
      <c r="F64546" s="378"/>
      <c r="G64546" s="378"/>
      <c r="H64546" s="378"/>
      <c r="I64546" s="378"/>
      <c r="J64546" s="378"/>
      <c r="K64546" s="378"/>
      <c r="L64546" s="378"/>
      <c r="M64546" s="378"/>
      <c r="N64546" s="378"/>
      <c r="O64546" s="378"/>
      <c r="P64546" s="378"/>
      <c r="Q64546" s="378"/>
      <c r="R64546" s="378"/>
      <c r="S64546" s="378"/>
      <c r="T64546" s="378"/>
      <c r="U64546" s="378"/>
      <c r="V64546" s="378"/>
      <c r="W64546" s="378"/>
      <c r="X64546" s="378"/>
      <c r="Y64546" s="378"/>
      <c r="Z64546" s="378"/>
      <c r="AA64546" s="378"/>
      <c r="AB64546" s="378"/>
      <c r="AC64546" s="378"/>
      <c r="AD64546" s="378"/>
      <c r="AE64546" s="378"/>
      <c r="AF64546" s="378"/>
      <c r="AG64546" s="378"/>
      <c r="AH64546" s="378"/>
      <c r="AI64546" s="378"/>
      <c r="AJ64546" s="378"/>
      <c r="AK64546" s="378"/>
      <c r="AL64546" s="378"/>
      <c r="AM64546" s="378"/>
      <c r="AN64546" s="378"/>
      <c r="AO64546" s="378"/>
      <c r="AP64546" s="378"/>
      <c r="AQ64546" s="378"/>
      <c r="AR64546" s="378"/>
      <c r="AS64546" s="378"/>
      <c r="AT64546" s="378"/>
      <c r="AU64546" s="378"/>
      <c r="AV64546" s="378"/>
      <c r="AW64546" s="378"/>
      <c r="AX64546" s="378"/>
      <c r="AY64546" s="378"/>
      <c r="AZ64546" s="378"/>
      <c r="BA64546" s="378"/>
      <c r="BB64546" s="378"/>
      <c r="BC64546" s="378"/>
      <c r="BD64546" s="378"/>
      <c r="BE64546" s="378"/>
      <c r="BF64546" s="378"/>
      <c r="BG64546" s="378"/>
      <c r="BH64546" s="378"/>
      <c r="BI64546" s="378"/>
      <c r="BJ64546" s="378"/>
      <c r="BK64546" s="378"/>
      <c r="BL64546" s="378"/>
      <c r="BM64546" s="378"/>
      <c r="BN64546" s="378"/>
      <c r="BO64546" s="378"/>
      <c r="BP64546" s="378"/>
      <c r="BQ64546" s="378"/>
      <c r="BR64546" s="378"/>
      <c r="BS64546" s="378"/>
      <c r="BT64546" s="378"/>
      <c r="BU64546" s="378"/>
      <c r="BV64546" s="378"/>
      <c r="BW64546" s="378"/>
      <c r="BX64546" s="378"/>
      <c r="BY64546" s="378"/>
      <c r="BZ64546" s="378"/>
      <c r="CA64546" s="378"/>
      <c r="CB64546" s="378"/>
      <c r="CC64546" s="378"/>
      <c r="CD64546" s="378"/>
      <c r="CE64546" s="378"/>
      <c r="CF64546" s="378"/>
      <c r="CG64546" s="378"/>
      <c r="CH64546" s="378"/>
      <c r="CI64546" s="378"/>
      <c r="CJ64546" s="378"/>
      <c r="CK64546" s="378"/>
      <c r="CL64546" s="378"/>
      <c r="CM64546" s="378"/>
      <c r="CN64546" s="378"/>
      <c r="CO64546" s="378"/>
      <c r="CP64546" s="378"/>
      <c r="CQ64546" s="378"/>
      <c r="CR64546" s="378"/>
      <c r="CS64546" s="378"/>
      <c r="CT64546" s="378"/>
      <c r="CU64546" s="378"/>
      <c r="CV64546" s="378"/>
      <c r="CW64546" s="378"/>
      <c r="CX64546" s="378"/>
      <c r="CY64546" s="378"/>
      <c r="CZ64546" s="378"/>
      <c r="DA64546" s="378"/>
      <c r="DB64546" s="378"/>
      <c r="DC64546" s="378"/>
      <c r="DD64546" s="378"/>
      <c r="DE64546" s="378"/>
      <c r="DF64546" s="378"/>
      <c r="DG64546" s="378"/>
      <c r="DH64546" s="378"/>
      <c r="DI64546" s="378"/>
      <c r="DJ64546" s="378"/>
      <c r="DK64546" s="378"/>
      <c r="DL64546" s="378"/>
      <c r="DM64546" s="378"/>
      <c r="DN64546" s="378"/>
      <c r="DO64546" s="378"/>
      <c r="DP64546" s="378"/>
      <c r="DQ64546" s="378"/>
      <c r="DR64546" s="378"/>
      <c r="DS64546" s="378"/>
      <c r="DT64546" s="378"/>
      <c r="DU64546" s="378"/>
      <c r="DV64546" s="378"/>
      <c r="DW64546" s="378"/>
      <c r="DX64546" s="378"/>
      <c r="DY64546" s="378"/>
      <c r="DZ64546" s="378"/>
      <c r="EA64546" s="378"/>
      <c r="EB64546" s="378"/>
      <c r="EC64546" s="378"/>
      <c r="ED64546" s="378"/>
      <c r="EE64546" s="378"/>
      <c r="EF64546" s="378"/>
      <c r="EG64546" s="378"/>
      <c r="EH64546" s="378"/>
      <c r="EI64546" s="378"/>
      <c r="EJ64546" s="378"/>
      <c r="EK64546" s="378"/>
      <c r="EL64546" s="378"/>
      <c r="EM64546" s="378"/>
      <c r="EN64546" s="378"/>
      <c r="EO64546" s="378"/>
      <c r="EP64546" s="378"/>
      <c r="EQ64546" s="378"/>
      <c r="ER64546" s="378"/>
      <c r="ES64546" s="378"/>
      <c r="ET64546" s="378"/>
      <c r="EU64546" s="378"/>
      <c r="EV64546" s="378"/>
      <c r="EW64546" s="378"/>
      <c r="EX64546" s="378"/>
      <c r="EY64546" s="378"/>
      <c r="EZ64546" s="378"/>
      <c r="FA64546" s="378"/>
      <c r="FB64546" s="378"/>
      <c r="FC64546" s="378"/>
      <c r="FD64546" s="378"/>
      <c r="FE64546" s="378"/>
      <c r="FF64546" s="378"/>
      <c r="FG64546" s="378"/>
      <c r="FH64546" s="378"/>
      <c r="FI64546" s="378"/>
      <c r="FJ64546" s="378"/>
      <c r="FK64546" s="378"/>
      <c r="FL64546" s="378"/>
      <c r="FM64546" s="378"/>
      <c r="FN64546" s="378"/>
      <c r="FO64546" s="378"/>
      <c r="FP64546" s="378"/>
      <c r="FQ64546" s="378"/>
      <c r="FR64546" s="378"/>
      <c r="FS64546" s="378"/>
      <c r="FT64546" s="378"/>
      <c r="FU64546" s="378"/>
      <c r="FV64546" s="378"/>
      <c r="FW64546" s="378"/>
      <c r="FX64546" s="378"/>
      <c r="FY64546" s="378"/>
      <c r="FZ64546" s="378"/>
      <c r="GA64546" s="378"/>
      <c r="GB64546" s="378"/>
      <c r="GC64546" s="378"/>
      <c r="GD64546" s="378"/>
      <c r="GE64546" s="378"/>
      <c r="GF64546" s="378"/>
      <c r="GG64546" s="378"/>
      <c r="GH64546" s="378"/>
      <c r="GI64546" s="378"/>
      <c r="GJ64546" s="378"/>
      <c r="GK64546" s="378"/>
      <c r="GL64546" s="378"/>
      <c r="GM64546" s="378"/>
      <c r="GN64546" s="378"/>
      <c r="GO64546" s="378"/>
      <c r="GP64546" s="378"/>
      <c r="GQ64546" s="378"/>
      <c r="GR64546" s="378"/>
      <c r="GS64546" s="378"/>
      <c r="GT64546" s="378"/>
      <c r="GU64546" s="378"/>
      <c r="GV64546" s="378"/>
      <c r="GW64546" s="378"/>
      <c r="GX64546" s="378"/>
      <c r="GY64546" s="378"/>
      <c r="GZ64546" s="378"/>
      <c r="HA64546" s="378"/>
      <c r="HB64546" s="378"/>
      <c r="HC64546" s="378"/>
      <c r="HD64546" s="378"/>
      <c r="HE64546" s="378"/>
      <c r="HF64546" s="378"/>
      <c r="HG64546" s="378"/>
      <c r="HH64546" s="378"/>
      <c r="HI64546" s="378"/>
      <c r="HJ64546" s="378"/>
      <c r="HK64546" s="378"/>
      <c r="HL64546" s="378"/>
      <c r="HM64546" s="378"/>
      <c r="HN64546" s="378"/>
      <c r="HO64546" s="378"/>
      <c r="HP64546" s="378"/>
      <c r="HQ64546" s="378"/>
      <c r="HR64546" s="378"/>
      <c r="HS64546" s="378"/>
      <c r="HT64546" s="378"/>
      <c r="HU64546" s="378"/>
      <c r="HV64546" s="378"/>
      <c r="HW64546" s="378"/>
      <c r="HX64546" s="378"/>
      <c r="HY64546" s="378"/>
      <c r="HZ64546" s="378"/>
      <c r="IA64546" s="378"/>
      <c r="IB64546" s="378"/>
      <c r="IC64546" s="378"/>
      <c r="ID64546" s="378"/>
      <c r="IE64546" s="378"/>
      <c r="IF64546" s="378"/>
      <c r="IG64546" s="378"/>
      <c r="IH64546" s="378"/>
      <c r="II64546" s="378"/>
      <c r="IJ64546" s="378"/>
      <c r="IK64546" s="378"/>
      <c r="IL64546" s="378"/>
    </row>
    <row r="64547" spans="2:246">
      <c r="B64547" s="378"/>
      <c r="C64547" s="378"/>
      <c r="D64547" s="378"/>
      <c r="E64547" s="378"/>
      <c r="F64547" s="378"/>
      <c r="G64547" s="378"/>
      <c r="H64547" s="378"/>
      <c r="I64547" s="378"/>
      <c r="J64547" s="378"/>
      <c r="K64547" s="378"/>
      <c r="L64547" s="378"/>
      <c r="M64547" s="378"/>
      <c r="N64547" s="378"/>
      <c r="O64547" s="378"/>
      <c r="P64547" s="378"/>
      <c r="Q64547" s="378"/>
      <c r="R64547" s="378"/>
      <c r="S64547" s="378"/>
      <c r="T64547" s="378"/>
      <c r="U64547" s="378"/>
      <c r="V64547" s="378"/>
      <c r="W64547" s="378"/>
      <c r="X64547" s="378"/>
      <c r="Y64547" s="378"/>
      <c r="Z64547" s="378"/>
      <c r="AA64547" s="378"/>
      <c r="AB64547" s="378"/>
      <c r="AC64547" s="378"/>
      <c r="AD64547" s="378"/>
      <c r="AE64547" s="378"/>
      <c r="AF64547" s="378"/>
      <c r="AG64547" s="378"/>
      <c r="AH64547" s="378"/>
      <c r="AI64547" s="378"/>
      <c r="AJ64547" s="378"/>
      <c r="AK64547" s="378"/>
      <c r="AL64547" s="378"/>
      <c r="AM64547" s="378"/>
      <c r="AN64547" s="378"/>
      <c r="AO64547" s="378"/>
      <c r="AP64547" s="378"/>
      <c r="AQ64547" s="378"/>
      <c r="AR64547" s="378"/>
      <c r="AS64547" s="378"/>
      <c r="AT64547" s="378"/>
      <c r="AU64547" s="378"/>
      <c r="AV64547" s="378"/>
      <c r="AW64547" s="378"/>
      <c r="AX64547" s="378"/>
      <c r="AY64547" s="378"/>
      <c r="AZ64547" s="378"/>
      <c r="BA64547" s="378"/>
      <c r="BB64547" s="378"/>
      <c r="BC64547" s="378"/>
      <c r="BD64547" s="378"/>
      <c r="BE64547" s="378"/>
      <c r="BF64547" s="378"/>
      <c r="BG64547" s="378"/>
      <c r="BH64547" s="378"/>
      <c r="BI64547" s="378"/>
      <c r="BJ64547" s="378"/>
      <c r="BK64547" s="378"/>
      <c r="BL64547" s="378"/>
      <c r="BM64547" s="378"/>
      <c r="BN64547" s="378"/>
      <c r="BO64547" s="378"/>
      <c r="BP64547" s="378"/>
      <c r="BQ64547" s="378"/>
      <c r="BR64547" s="378"/>
      <c r="BS64547" s="378"/>
      <c r="BT64547" s="378"/>
      <c r="BU64547" s="378"/>
      <c r="BV64547" s="378"/>
      <c r="BW64547" s="378"/>
      <c r="BX64547" s="378"/>
      <c r="BY64547" s="378"/>
      <c r="BZ64547" s="378"/>
      <c r="CA64547" s="378"/>
      <c r="CB64547" s="378"/>
      <c r="CC64547" s="378"/>
      <c r="CD64547" s="378"/>
      <c r="CE64547" s="378"/>
      <c r="CF64547" s="378"/>
      <c r="CG64547" s="378"/>
      <c r="CH64547" s="378"/>
      <c r="CI64547" s="378"/>
      <c r="CJ64547" s="378"/>
      <c r="CK64547" s="378"/>
      <c r="CL64547" s="378"/>
      <c r="CM64547" s="378"/>
      <c r="CN64547" s="378"/>
      <c r="CO64547" s="378"/>
      <c r="CP64547" s="378"/>
      <c r="CQ64547" s="378"/>
      <c r="CR64547" s="378"/>
      <c r="CS64547" s="378"/>
      <c r="CT64547" s="378"/>
      <c r="CU64547" s="378"/>
      <c r="CV64547" s="378"/>
      <c r="CW64547" s="378"/>
      <c r="CX64547" s="378"/>
      <c r="CY64547" s="378"/>
      <c r="CZ64547" s="378"/>
      <c r="DA64547" s="378"/>
      <c r="DB64547" s="378"/>
      <c r="DC64547" s="378"/>
      <c r="DD64547" s="378"/>
      <c r="DE64547" s="378"/>
      <c r="DF64547" s="378"/>
      <c r="DG64547" s="378"/>
      <c r="DH64547" s="378"/>
      <c r="DI64547" s="378"/>
      <c r="DJ64547" s="378"/>
      <c r="DK64547" s="378"/>
      <c r="DL64547" s="378"/>
      <c r="DM64547" s="378"/>
      <c r="DN64547" s="378"/>
      <c r="DO64547" s="378"/>
      <c r="DP64547" s="378"/>
      <c r="DQ64547" s="378"/>
      <c r="DR64547" s="378"/>
      <c r="DS64547" s="378"/>
      <c r="DT64547" s="378"/>
      <c r="DU64547" s="378"/>
      <c r="DV64547" s="378"/>
      <c r="DW64547" s="378"/>
      <c r="DX64547" s="378"/>
      <c r="DY64547" s="378"/>
      <c r="DZ64547" s="378"/>
      <c r="EA64547" s="378"/>
      <c r="EB64547" s="378"/>
      <c r="EC64547" s="378"/>
      <c r="ED64547" s="378"/>
      <c r="EE64547" s="378"/>
      <c r="EF64547" s="378"/>
      <c r="EG64547" s="378"/>
      <c r="EH64547" s="378"/>
      <c r="EI64547" s="378"/>
      <c r="EJ64547" s="378"/>
      <c r="EK64547" s="378"/>
      <c r="EL64547" s="378"/>
      <c r="EM64547" s="378"/>
      <c r="EN64547" s="378"/>
      <c r="EO64547" s="378"/>
      <c r="EP64547" s="378"/>
      <c r="EQ64547" s="378"/>
      <c r="ER64547" s="378"/>
      <c r="ES64547" s="378"/>
      <c r="ET64547" s="378"/>
      <c r="EU64547" s="378"/>
      <c r="EV64547" s="378"/>
      <c r="EW64547" s="378"/>
      <c r="EX64547" s="378"/>
      <c r="EY64547" s="378"/>
      <c r="EZ64547" s="378"/>
      <c r="FA64547" s="378"/>
      <c r="FB64547" s="378"/>
      <c r="FC64547" s="378"/>
      <c r="FD64547" s="378"/>
      <c r="FE64547" s="378"/>
      <c r="FF64547" s="378"/>
      <c r="FG64547" s="378"/>
      <c r="FH64547" s="378"/>
      <c r="FI64547" s="378"/>
      <c r="FJ64547" s="378"/>
      <c r="FK64547" s="378"/>
      <c r="FL64547" s="378"/>
      <c r="FM64547" s="378"/>
      <c r="FN64547" s="378"/>
      <c r="FO64547" s="378"/>
      <c r="FP64547" s="378"/>
      <c r="FQ64547" s="378"/>
      <c r="FR64547" s="378"/>
      <c r="FS64547" s="378"/>
      <c r="FT64547" s="378"/>
      <c r="FU64547" s="378"/>
      <c r="FV64547" s="378"/>
      <c r="FW64547" s="378"/>
      <c r="FX64547" s="378"/>
      <c r="FY64547" s="378"/>
      <c r="FZ64547" s="378"/>
      <c r="GA64547" s="378"/>
      <c r="GB64547" s="378"/>
      <c r="GC64547" s="378"/>
      <c r="GD64547" s="378"/>
      <c r="GE64547" s="378"/>
      <c r="GF64547" s="378"/>
      <c r="GG64547" s="378"/>
      <c r="GH64547" s="378"/>
      <c r="GI64547" s="378"/>
      <c r="GJ64547" s="378"/>
      <c r="GK64547" s="378"/>
      <c r="GL64547" s="378"/>
      <c r="GM64547" s="378"/>
      <c r="GN64547" s="378"/>
      <c r="GO64547" s="378"/>
      <c r="GP64547" s="378"/>
      <c r="GQ64547" s="378"/>
      <c r="GR64547" s="378"/>
      <c r="GS64547" s="378"/>
      <c r="GT64547" s="378"/>
      <c r="GU64547" s="378"/>
      <c r="GV64547" s="378"/>
      <c r="GW64547" s="378"/>
      <c r="GX64547" s="378"/>
      <c r="GY64547" s="378"/>
      <c r="GZ64547" s="378"/>
      <c r="HA64547" s="378"/>
      <c r="HB64547" s="378"/>
      <c r="HC64547" s="378"/>
      <c r="HD64547" s="378"/>
      <c r="HE64547" s="378"/>
      <c r="HF64547" s="378"/>
      <c r="HG64547" s="378"/>
      <c r="HH64547" s="378"/>
      <c r="HI64547" s="378"/>
      <c r="HJ64547" s="378"/>
      <c r="HK64547" s="378"/>
      <c r="HL64547" s="378"/>
      <c r="HM64547" s="378"/>
      <c r="HN64547" s="378"/>
      <c r="HO64547" s="378"/>
      <c r="HP64547" s="378"/>
      <c r="HQ64547" s="378"/>
      <c r="HR64547" s="378"/>
      <c r="HS64547" s="378"/>
      <c r="HT64547" s="378"/>
      <c r="HU64547" s="378"/>
      <c r="HV64547" s="378"/>
      <c r="HW64547" s="378"/>
      <c r="HX64547" s="378"/>
      <c r="HY64547" s="378"/>
      <c r="HZ64547" s="378"/>
      <c r="IA64547" s="378"/>
      <c r="IB64547" s="378"/>
      <c r="IC64547" s="378"/>
      <c r="ID64547" s="378"/>
      <c r="IE64547" s="378"/>
      <c r="IF64547" s="378"/>
      <c r="IG64547" s="378"/>
      <c r="IH64547" s="378"/>
      <c r="II64547" s="378"/>
      <c r="IJ64547" s="378"/>
      <c r="IK64547" s="378"/>
      <c r="IL64547" s="378"/>
    </row>
    <row r="64548" spans="2:246">
      <c r="B64548" s="378"/>
      <c r="C64548" s="378"/>
      <c r="D64548" s="378"/>
      <c r="E64548" s="378"/>
      <c r="F64548" s="378"/>
      <c r="G64548" s="378"/>
      <c r="H64548" s="378"/>
      <c r="I64548" s="378"/>
      <c r="J64548" s="378"/>
      <c r="K64548" s="378"/>
      <c r="L64548" s="378"/>
      <c r="M64548" s="378"/>
      <c r="N64548" s="378"/>
      <c r="O64548" s="378"/>
      <c r="P64548" s="378"/>
      <c r="Q64548" s="378"/>
      <c r="R64548" s="378"/>
      <c r="S64548" s="378"/>
      <c r="T64548" s="378"/>
      <c r="U64548" s="378"/>
      <c r="V64548" s="378"/>
      <c r="W64548" s="378"/>
      <c r="X64548" s="378"/>
      <c r="Y64548" s="378"/>
      <c r="Z64548" s="378"/>
      <c r="AA64548" s="378"/>
      <c r="AB64548" s="378"/>
      <c r="AC64548" s="378"/>
      <c r="AD64548" s="378"/>
      <c r="AE64548" s="378"/>
      <c r="AF64548" s="378"/>
      <c r="AG64548" s="378"/>
      <c r="AH64548" s="378"/>
      <c r="AI64548" s="378"/>
      <c r="AJ64548" s="378"/>
      <c r="AK64548" s="378"/>
      <c r="AL64548" s="378"/>
      <c r="AM64548" s="378"/>
      <c r="AN64548" s="378"/>
      <c r="AO64548" s="378"/>
      <c r="AP64548" s="378"/>
      <c r="AQ64548" s="378"/>
      <c r="AR64548" s="378"/>
      <c r="AS64548" s="378"/>
      <c r="AT64548" s="378"/>
      <c r="AU64548" s="378"/>
      <c r="AV64548" s="378"/>
      <c r="AW64548" s="378"/>
      <c r="AX64548" s="378"/>
      <c r="AY64548" s="378"/>
      <c r="AZ64548" s="378"/>
      <c r="BA64548" s="378"/>
      <c r="BB64548" s="378"/>
      <c r="BC64548" s="378"/>
      <c r="BD64548" s="378"/>
      <c r="BE64548" s="378"/>
      <c r="BF64548" s="378"/>
      <c r="BG64548" s="378"/>
      <c r="BH64548" s="378"/>
      <c r="BI64548" s="378"/>
      <c r="BJ64548" s="378"/>
      <c r="BK64548" s="378"/>
      <c r="BL64548" s="378"/>
      <c r="BM64548" s="378"/>
      <c r="BN64548" s="378"/>
      <c r="BO64548" s="378"/>
      <c r="BP64548" s="378"/>
      <c r="BQ64548" s="378"/>
      <c r="BR64548" s="378"/>
      <c r="BS64548" s="378"/>
      <c r="BT64548" s="378"/>
      <c r="BU64548" s="378"/>
      <c r="BV64548" s="378"/>
      <c r="BW64548" s="378"/>
      <c r="BX64548" s="378"/>
      <c r="BY64548" s="378"/>
      <c r="BZ64548" s="378"/>
      <c r="CA64548" s="378"/>
      <c r="CB64548" s="378"/>
      <c r="CC64548" s="378"/>
      <c r="CD64548" s="378"/>
      <c r="CE64548" s="378"/>
      <c r="CF64548" s="378"/>
      <c r="CG64548" s="378"/>
      <c r="CH64548" s="378"/>
      <c r="CI64548" s="378"/>
      <c r="CJ64548" s="378"/>
      <c r="CK64548" s="378"/>
      <c r="CL64548" s="378"/>
      <c r="CM64548" s="378"/>
      <c r="CN64548" s="378"/>
      <c r="CO64548" s="378"/>
      <c r="CP64548" s="378"/>
      <c r="CQ64548" s="378"/>
      <c r="CR64548" s="378"/>
      <c r="CS64548" s="378"/>
      <c r="CT64548" s="378"/>
      <c r="CU64548" s="378"/>
      <c r="CV64548" s="378"/>
      <c r="CW64548" s="378"/>
      <c r="CX64548" s="378"/>
      <c r="CY64548" s="378"/>
      <c r="CZ64548" s="378"/>
      <c r="DA64548" s="378"/>
      <c r="DB64548" s="378"/>
      <c r="DC64548" s="378"/>
      <c r="DD64548" s="378"/>
      <c r="DE64548" s="378"/>
      <c r="DF64548" s="378"/>
      <c r="DG64548" s="378"/>
      <c r="DH64548" s="378"/>
      <c r="DI64548" s="378"/>
      <c r="DJ64548" s="378"/>
      <c r="DK64548" s="378"/>
      <c r="DL64548" s="378"/>
      <c r="DM64548" s="378"/>
      <c r="DN64548" s="378"/>
      <c r="DO64548" s="378"/>
      <c r="DP64548" s="378"/>
      <c r="DQ64548" s="378"/>
      <c r="DR64548" s="378"/>
      <c r="DS64548" s="378"/>
      <c r="DT64548" s="378"/>
      <c r="DU64548" s="378"/>
      <c r="DV64548" s="378"/>
      <c r="DW64548" s="378"/>
      <c r="DX64548" s="378"/>
      <c r="DY64548" s="378"/>
      <c r="DZ64548" s="378"/>
      <c r="EA64548" s="378"/>
      <c r="EB64548" s="378"/>
      <c r="EC64548" s="378"/>
      <c r="ED64548" s="378"/>
      <c r="EE64548" s="378"/>
      <c r="EF64548" s="378"/>
      <c r="EG64548" s="378"/>
      <c r="EH64548" s="378"/>
      <c r="EI64548" s="378"/>
      <c r="EJ64548" s="378"/>
      <c r="EK64548" s="378"/>
      <c r="EL64548" s="378"/>
      <c r="EM64548" s="378"/>
      <c r="EN64548" s="378"/>
      <c r="EO64548" s="378"/>
      <c r="EP64548" s="378"/>
      <c r="EQ64548" s="378"/>
      <c r="ER64548" s="378"/>
      <c r="ES64548" s="378"/>
      <c r="ET64548" s="378"/>
      <c r="EU64548" s="378"/>
      <c r="EV64548" s="378"/>
      <c r="EW64548" s="378"/>
      <c r="EX64548" s="378"/>
      <c r="EY64548" s="378"/>
      <c r="EZ64548" s="378"/>
      <c r="FA64548" s="378"/>
      <c r="FB64548" s="378"/>
      <c r="FC64548" s="378"/>
      <c r="FD64548" s="378"/>
      <c r="FE64548" s="378"/>
      <c r="FF64548" s="378"/>
      <c r="FG64548" s="378"/>
      <c r="FH64548" s="378"/>
      <c r="FI64548" s="378"/>
      <c r="FJ64548" s="378"/>
      <c r="FK64548" s="378"/>
      <c r="FL64548" s="378"/>
      <c r="FM64548" s="378"/>
      <c r="FN64548" s="378"/>
      <c r="FO64548" s="378"/>
      <c r="FP64548" s="378"/>
      <c r="FQ64548" s="378"/>
      <c r="FR64548" s="378"/>
      <c r="FS64548" s="378"/>
      <c r="FT64548" s="378"/>
      <c r="FU64548" s="378"/>
      <c r="FV64548" s="378"/>
      <c r="FW64548" s="378"/>
      <c r="FX64548" s="378"/>
      <c r="FY64548" s="378"/>
      <c r="FZ64548" s="378"/>
      <c r="GA64548" s="378"/>
      <c r="GB64548" s="378"/>
      <c r="GC64548" s="378"/>
      <c r="GD64548" s="378"/>
      <c r="GE64548" s="378"/>
      <c r="GF64548" s="378"/>
      <c r="GG64548" s="378"/>
      <c r="GH64548" s="378"/>
      <c r="GI64548" s="378"/>
      <c r="GJ64548" s="378"/>
      <c r="GK64548" s="378"/>
      <c r="GL64548" s="378"/>
      <c r="GM64548" s="378"/>
      <c r="GN64548" s="378"/>
      <c r="GO64548" s="378"/>
      <c r="GP64548" s="378"/>
      <c r="GQ64548" s="378"/>
      <c r="GR64548" s="378"/>
      <c r="GS64548" s="378"/>
      <c r="GT64548" s="378"/>
      <c r="GU64548" s="378"/>
      <c r="GV64548" s="378"/>
      <c r="GW64548" s="378"/>
      <c r="GX64548" s="378"/>
      <c r="GY64548" s="378"/>
      <c r="GZ64548" s="378"/>
      <c r="HA64548" s="378"/>
      <c r="HB64548" s="378"/>
      <c r="HC64548" s="378"/>
      <c r="HD64548" s="378"/>
      <c r="HE64548" s="378"/>
      <c r="HF64548" s="378"/>
      <c r="HG64548" s="378"/>
      <c r="HH64548" s="378"/>
      <c r="HI64548" s="378"/>
      <c r="HJ64548" s="378"/>
      <c r="HK64548" s="378"/>
      <c r="HL64548" s="378"/>
      <c r="HM64548" s="378"/>
      <c r="HN64548" s="378"/>
      <c r="HO64548" s="378"/>
      <c r="HP64548" s="378"/>
      <c r="HQ64548" s="378"/>
      <c r="HR64548" s="378"/>
      <c r="HS64548" s="378"/>
      <c r="HT64548" s="378"/>
      <c r="HU64548" s="378"/>
      <c r="HV64548" s="378"/>
      <c r="HW64548" s="378"/>
      <c r="HX64548" s="378"/>
      <c r="HY64548" s="378"/>
      <c r="HZ64548" s="378"/>
      <c r="IA64548" s="378"/>
      <c r="IB64548" s="378"/>
      <c r="IC64548" s="378"/>
      <c r="ID64548" s="378"/>
      <c r="IE64548" s="378"/>
      <c r="IF64548" s="378"/>
      <c r="IG64548" s="378"/>
      <c r="IH64548" s="378"/>
      <c r="II64548" s="378"/>
      <c r="IJ64548" s="378"/>
      <c r="IK64548" s="378"/>
      <c r="IL64548" s="378"/>
    </row>
    <row r="64549" spans="2:246">
      <c r="B64549" s="378"/>
      <c r="C64549" s="378"/>
      <c r="D64549" s="378"/>
      <c r="E64549" s="378"/>
      <c r="F64549" s="378"/>
      <c r="G64549" s="378"/>
      <c r="H64549" s="378"/>
      <c r="I64549" s="378"/>
      <c r="J64549" s="378"/>
      <c r="K64549" s="378"/>
      <c r="L64549" s="378"/>
      <c r="M64549" s="378"/>
      <c r="N64549" s="378"/>
      <c r="O64549" s="378"/>
      <c r="P64549" s="378"/>
      <c r="Q64549" s="378"/>
      <c r="R64549" s="378"/>
      <c r="S64549" s="378"/>
      <c r="T64549" s="378"/>
      <c r="U64549" s="378"/>
      <c r="V64549" s="378"/>
      <c r="W64549" s="378"/>
      <c r="X64549" s="378"/>
      <c r="Y64549" s="378"/>
      <c r="Z64549" s="378"/>
      <c r="AA64549" s="378"/>
      <c r="AB64549" s="378"/>
      <c r="AC64549" s="378"/>
      <c r="AD64549" s="378"/>
      <c r="AE64549" s="378"/>
      <c r="AF64549" s="378"/>
      <c r="AG64549" s="378"/>
      <c r="AH64549" s="378"/>
      <c r="AI64549" s="378"/>
      <c r="AJ64549" s="378"/>
      <c r="AK64549" s="378"/>
      <c r="AL64549" s="378"/>
      <c r="AM64549" s="378"/>
      <c r="AN64549" s="378"/>
      <c r="AO64549" s="378"/>
      <c r="AP64549" s="378"/>
      <c r="AQ64549" s="378"/>
      <c r="AR64549" s="378"/>
      <c r="AS64549" s="378"/>
      <c r="AT64549" s="378"/>
      <c r="AU64549" s="378"/>
      <c r="AV64549" s="378"/>
      <c r="AW64549" s="378"/>
      <c r="AX64549" s="378"/>
      <c r="AY64549" s="378"/>
      <c r="AZ64549" s="378"/>
      <c r="BA64549" s="378"/>
      <c r="BB64549" s="378"/>
      <c r="BC64549" s="378"/>
      <c r="BD64549" s="378"/>
      <c r="BE64549" s="378"/>
      <c r="BF64549" s="378"/>
      <c r="BG64549" s="378"/>
      <c r="BH64549" s="378"/>
      <c r="BI64549" s="378"/>
      <c r="BJ64549" s="378"/>
      <c r="BK64549" s="378"/>
      <c r="BL64549" s="378"/>
      <c r="BM64549" s="378"/>
      <c r="BN64549" s="378"/>
      <c r="BO64549" s="378"/>
      <c r="BP64549" s="378"/>
      <c r="BQ64549" s="378"/>
      <c r="BR64549" s="378"/>
      <c r="BS64549" s="378"/>
      <c r="BT64549" s="378"/>
      <c r="BU64549" s="378"/>
      <c r="BV64549" s="378"/>
      <c r="BW64549" s="378"/>
      <c r="BX64549" s="378"/>
      <c r="BY64549" s="378"/>
      <c r="BZ64549" s="378"/>
      <c r="CA64549" s="378"/>
      <c r="CB64549" s="378"/>
      <c r="CC64549" s="378"/>
      <c r="CD64549" s="378"/>
      <c r="CE64549" s="378"/>
      <c r="CF64549" s="378"/>
      <c r="CG64549" s="378"/>
      <c r="CH64549" s="378"/>
      <c r="CI64549" s="378"/>
      <c r="CJ64549" s="378"/>
      <c r="CK64549" s="378"/>
      <c r="CL64549" s="378"/>
      <c r="CM64549" s="378"/>
      <c r="CN64549" s="378"/>
      <c r="CO64549" s="378"/>
      <c r="CP64549" s="378"/>
      <c r="CQ64549" s="378"/>
      <c r="CR64549" s="378"/>
      <c r="CS64549" s="378"/>
      <c r="CT64549" s="378"/>
      <c r="CU64549" s="378"/>
      <c r="CV64549" s="378"/>
      <c r="CW64549" s="378"/>
      <c r="CX64549" s="378"/>
      <c r="CY64549" s="378"/>
      <c r="CZ64549" s="378"/>
      <c r="DA64549" s="378"/>
      <c r="DB64549" s="378"/>
      <c r="DC64549" s="378"/>
      <c r="DD64549" s="378"/>
      <c r="DE64549" s="378"/>
      <c r="DF64549" s="378"/>
      <c r="DG64549" s="378"/>
      <c r="DH64549" s="378"/>
      <c r="DI64549" s="378"/>
      <c r="DJ64549" s="378"/>
      <c r="DK64549" s="378"/>
      <c r="DL64549" s="378"/>
      <c r="DM64549" s="378"/>
      <c r="DN64549" s="378"/>
      <c r="DO64549" s="378"/>
      <c r="DP64549" s="378"/>
      <c r="DQ64549" s="378"/>
      <c r="DR64549" s="378"/>
      <c r="DS64549" s="378"/>
      <c r="DT64549" s="378"/>
      <c r="DU64549" s="378"/>
      <c r="DV64549" s="378"/>
      <c r="DW64549" s="378"/>
      <c r="DX64549" s="378"/>
      <c r="DY64549" s="378"/>
      <c r="DZ64549" s="378"/>
      <c r="EA64549" s="378"/>
      <c r="EB64549" s="378"/>
      <c r="EC64549" s="378"/>
      <c r="ED64549" s="378"/>
      <c r="EE64549" s="378"/>
      <c r="EF64549" s="378"/>
      <c r="EG64549" s="378"/>
      <c r="EH64549" s="378"/>
      <c r="EI64549" s="378"/>
      <c r="EJ64549" s="378"/>
      <c r="EK64549" s="378"/>
      <c r="EL64549" s="378"/>
      <c r="EM64549" s="378"/>
      <c r="EN64549" s="378"/>
      <c r="EO64549" s="378"/>
      <c r="EP64549" s="378"/>
      <c r="EQ64549" s="378"/>
      <c r="ER64549" s="378"/>
      <c r="ES64549" s="378"/>
      <c r="ET64549" s="378"/>
      <c r="EU64549" s="378"/>
      <c r="EV64549" s="378"/>
      <c r="EW64549" s="378"/>
      <c r="EX64549" s="378"/>
      <c r="EY64549" s="378"/>
      <c r="EZ64549" s="378"/>
      <c r="FA64549" s="378"/>
      <c r="FB64549" s="378"/>
      <c r="FC64549" s="378"/>
      <c r="FD64549" s="378"/>
      <c r="FE64549" s="378"/>
      <c r="FF64549" s="378"/>
      <c r="FG64549" s="378"/>
      <c r="FH64549" s="378"/>
      <c r="FI64549" s="378"/>
      <c r="FJ64549" s="378"/>
      <c r="FK64549" s="378"/>
      <c r="FL64549" s="378"/>
      <c r="FM64549" s="378"/>
      <c r="FN64549" s="378"/>
      <c r="FO64549" s="378"/>
      <c r="FP64549" s="378"/>
      <c r="FQ64549" s="378"/>
      <c r="FR64549" s="378"/>
      <c r="FS64549" s="378"/>
      <c r="FT64549" s="378"/>
      <c r="FU64549" s="378"/>
      <c r="FV64549" s="378"/>
      <c r="FW64549" s="378"/>
      <c r="FX64549" s="378"/>
      <c r="FY64549" s="378"/>
      <c r="FZ64549" s="378"/>
      <c r="GA64549" s="378"/>
      <c r="GB64549" s="378"/>
      <c r="GC64549" s="378"/>
      <c r="GD64549" s="378"/>
      <c r="GE64549" s="378"/>
      <c r="GF64549" s="378"/>
      <c r="GG64549" s="378"/>
      <c r="GH64549" s="378"/>
      <c r="GI64549" s="378"/>
      <c r="GJ64549" s="378"/>
      <c r="GK64549" s="378"/>
      <c r="GL64549" s="378"/>
      <c r="GM64549" s="378"/>
      <c r="GN64549" s="378"/>
      <c r="GO64549" s="378"/>
      <c r="GP64549" s="378"/>
      <c r="GQ64549" s="378"/>
      <c r="GR64549" s="378"/>
      <c r="GS64549" s="378"/>
      <c r="GT64549" s="378"/>
      <c r="GU64549" s="378"/>
      <c r="GV64549" s="378"/>
      <c r="GW64549" s="378"/>
      <c r="GX64549" s="378"/>
      <c r="GY64549" s="378"/>
      <c r="GZ64549" s="378"/>
      <c r="HA64549" s="378"/>
      <c r="HB64549" s="378"/>
      <c r="HC64549" s="378"/>
      <c r="HD64549" s="378"/>
      <c r="HE64549" s="378"/>
      <c r="HF64549" s="378"/>
      <c r="HG64549" s="378"/>
      <c r="HH64549" s="378"/>
      <c r="HI64549" s="378"/>
      <c r="HJ64549" s="378"/>
      <c r="HK64549" s="378"/>
      <c r="HL64549" s="378"/>
      <c r="HM64549" s="378"/>
      <c r="HN64549" s="378"/>
      <c r="HO64549" s="378"/>
      <c r="HP64549" s="378"/>
      <c r="HQ64549" s="378"/>
      <c r="HR64549" s="378"/>
      <c r="HS64549" s="378"/>
      <c r="HT64549" s="378"/>
      <c r="HU64549" s="378"/>
      <c r="HV64549" s="378"/>
      <c r="HW64549" s="378"/>
      <c r="HX64549" s="378"/>
      <c r="HY64549" s="378"/>
      <c r="HZ64549" s="378"/>
      <c r="IA64549" s="378"/>
      <c r="IB64549" s="378"/>
      <c r="IC64549" s="378"/>
      <c r="ID64549" s="378"/>
      <c r="IE64549" s="378"/>
      <c r="IF64549" s="378"/>
      <c r="IG64549" s="378"/>
      <c r="IH64549" s="378"/>
      <c r="II64549" s="378"/>
      <c r="IJ64549" s="378"/>
      <c r="IK64549" s="378"/>
      <c r="IL64549" s="378"/>
    </row>
    <row r="64550" spans="2:246">
      <c r="B64550" s="378"/>
      <c r="C64550" s="378"/>
      <c r="D64550" s="378"/>
      <c r="E64550" s="378"/>
      <c r="F64550" s="378"/>
      <c r="G64550" s="378"/>
      <c r="H64550" s="378"/>
      <c r="I64550" s="378"/>
      <c r="J64550" s="378"/>
      <c r="K64550" s="378"/>
      <c r="L64550" s="378"/>
      <c r="M64550" s="378"/>
      <c r="N64550" s="378"/>
      <c r="O64550" s="378"/>
      <c r="P64550" s="378"/>
      <c r="Q64550" s="378"/>
      <c r="R64550" s="378"/>
      <c r="S64550" s="378"/>
      <c r="T64550" s="378"/>
      <c r="U64550" s="378"/>
      <c r="V64550" s="378"/>
      <c r="W64550" s="378"/>
      <c r="X64550" s="378"/>
      <c r="Y64550" s="378"/>
      <c r="Z64550" s="378"/>
      <c r="AA64550" s="378"/>
      <c r="AB64550" s="378"/>
      <c r="AC64550" s="378"/>
      <c r="AD64550" s="378"/>
      <c r="AE64550" s="378"/>
      <c r="AF64550" s="378"/>
      <c r="AG64550" s="378"/>
      <c r="AH64550" s="378"/>
      <c r="AI64550" s="378"/>
      <c r="AJ64550" s="378"/>
      <c r="AK64550" s="378"/>
      <c r="AL64550" s="378"/>
      <c r="AM64550" s="378"/>
      <c r="AN64550" s="378"/>
      <c r="AO64550" s="378"/>
      <c r="AP64550" s="378"/>
      <c r="AQ64550" s="378"/>
      <c r="AR64550" s="378"/>
      <c r="AS64550" s="378"/>
      <c r="AT64550" s="378"/>
      <c r="AU64550" s="378"/>
      <c r="AV64550" s="378"/>
      <c r="AW64550" s="378"/>
      <c r="AX64550" s="378"/>
      <c r="AY64550" s="378"/>
      <c r="AZ64550" s="378"/>
      <c r="BA64550" s="378"/>
      <c r="BB64550" s="378"/>
      <c r="BC64550" s="378"/>
      <c r="BD64550" s="378"/>
      <c r="BE64550" s="378"/>
      <c r="BF64550" s="378"/>
      <c r="BG64550" s="378"/>
      <c r="BH64550" s="378"/>
      <c r="BI64550" s="378"/>
      <c r="BJ64550" s="378"/>
      <c r="BK64550" s="378"/>
      <c r="BL64550" s="378"/>
      <c r="BM64550" s="378"/>
      <c r="BN64550" s="378"/>
      <c r="BO64550" s="378"/>
      <c r="BP64550" s="378"/>
      <c r="BQ64550" s="378"/>
      <c r="BR64550" s="378"/>
      <c r="BS64550" s="378"/>
      <c r="BT64550" s="378"/>
      <c r="BU64550" s="378"/>
      <c r="BV64550" s="378"/>
      <c r="BW64550" s="378"/>
      <c r="BX64550" s="378"/>
      <c r="BY64550" s="378"/>
      <c r="BZ64550" s="378"/>
      <c r="CA64550" s="378"/>
      <c r="CB64550" s="378"/>
      <c r="CC64550" s="378"/>
      <c r="CD64550" s="378"/>
      <c r="CE64550" s="378"/>
      <c r="CF64550" s="378"/>
      <c r="CG64550" s="378"/>
      <c r="CH64550" s="378"/>
      <c r="CI64550" s="378"/>
      <c r="CJ64550" s="378"/>
      <c r="CK64550" s="378"/>
      <c r="CL64550" s="378"/>
      <c r="CM64550" s="378"/>
      <c r="CN64550" s="378"/>
      <c r="CO64550" s="378"/>
      <c r="CP64550" s="378"/>
      <c r="CQ64550" s="378"/>
      <c r="CR64550" s="378"/>
      <c r="CS64550" s="378"/>
      <c r="CT64550" s="378"/>
      <c r="CU64550" s="378"/>
      <c r="CV64550" s="378"/>
      <c r="CW64550" s="378"/>
      <c r="CX64550" s="378"/>
      <c r="CY64550" s="378"/>
      <c r="CZ64550" s="378"/>
      <c r="DA64550" s="378"/>
      <c r="DB64550" s="378"/>
      <c r="DC64550" s="378"/>
      <c r="DD64550" s="378"/>
      <c r="DE64550" s="378"/>
      <c r="DF64550" s="378"/>
      <c r="DG64550" s="378"/>
      <c r="DH64550" s="378"/>
      <c r="DI64550" s="378"/>
      <c r="DJ64550" s="378"/>
      <c r="DK64550" s="378"/>
      <c r="DL64550" s="378"/>
      <c r="DM64550" s="378"/>
      <c r="DN64550" s="378"/>
      <c r="DO64550" s="378"/>
      <c r="DP64550" s="378"/>
      <c r="DQ64550" s="378"/>
      <c r="DR64550" s="378"/>
      <c r="DS64550" s="378"/>
      <c r="DT64550" s="378"/>
      <c r="DU64550" s="378"/>
      <c r="DV64550" s="378"/>
      <c r="DW64550" s="378"/>
      <c r="DX64550" s="378"/>
      <c r="DY64550" s="378"/>
      <c r="DZ64550" s="378"/>
      <c r="EA64550" s="378"/>
      <c r="EB64550" s="378"/>
      <c r="EC64550" s="378"/>
      <c r="ED64550" s="378"/>
      <c r="EE64550" s="378"/>
      <c r="EF64550" s="378"/>
      <c r="EG64550" s="378"/>
      <c r="EH64550" s="378"/>
      <c r="EI64550" s="378"/>
      <c r="EJ64550" s="378"/>
      <c r="EK64550" s="378"/>
      <c r="EL64550" s="378"/>
      <c r="EM64550" s="378"/>
      <c r="EN64550" s="378"/>
      <c r="EO64550" s="378"/>
      <c r="EP64550" s="378"/>
      <c r="EQ64550" s="378"/>
      <c r="ER64550" s="378"/>
      <c r="ES64550" s="378"/>
      <c r="ET64550" s="378"/>
      <c r="EU64550" s="378"/>
      <c r="EV64550" s="378"/>
      <c r="EW64550" s="378"/>
      <c r="EX64550" s="378"/>
      <c r="EY64550" s="378"/>
      <c r="EZ64550" s="378"/>
      <c r="FA64550" s="378"/>
      <c r="FB64550" s="378"/>
      <c r="FC64550" s="378"/>
      <c r="FD64550" s="378"/>
      <c r="FE64550" s="378"/>
      <c r="FF64550" s="378"/>
      <c r="FG64550" s="378"/>
      <c r="FH64550" s="378"/>
      <c r="FI64550" s="378"/>
      <c r="FJ64550" s="378"/>
      <c r="FK64550" s="378"/>
      <c r="FL64550" s="378"/>
      <c r="FM64550" s="378"/>
      <c r="FN64550" s="378"/>
      <c r="FO64550" s="378"/>
      <c r="FP64550" s="378"/>
      <c r="FQ64550" s="378"/>
      <c r="FR64550" s="378"/>
      <c r="FS64550" s="378"/>
      <c r="FT64550" s="378"/>
      <c r="FU64550" s="378"/>
      <c r="FV64550" s="378"/>
      <c r="FW64550" s="378"/>
      <c r="FX64550" s="378"/>
      <c r="FY64550" s="378"/>
      <c r="FZ64550" s="378"/>
      <c r="GA64550" s="378"/>
      <c r="GB64550" s="378"/>
      <c r="GC64550" s="378"/>
      <c r="GD64550" s="378"/>
      <c r="GE64550" s="378"/>
      <c r="GF64550" s="378"/>
      <c r="GG64550" s="378"/>
      <c r="GH64550" s="378"/>
      <c r="GI64550" s="378"/>
      <c r="GJ64550" s="378"/>
      <c r="GK64550" s="378"/>
      <c r="GL64550" s="378"/>
      <c r="GM64550" s="378"/>
      <c r="GN64550" s="378"/>
      <c r="GO64550" s="378"/>
      <c r="GP64550" s="378"/>
      <c r="GQ64550" s="378"/>
      <c r="GR64550" s="378"/>
      <c r="GS64550" s="378"/>
      <c r="GT64550" s="378"/>
      <c r="GU64550" s="378"/>
      <c r="GV64550" s="378"/>
      <c r="GW64550" s="378"/>
      <c r="GX64550" s="378"/>
      <c r="GY64550" s="378"/>
      <c r="GZ64550" s="378"/>
      <c r="HA64550" s="378"/>
      <c r="HB64550" s="378"/>
      <c r="HC64550" s="378"/>
      <c r="HD64550" s="378"/>
      <c r="HE64550" s="378"/>
      <c r="HF64550" s="378"/>
      <c r="HG64550" s="378"/>
      <c r="HH64550" s="378"/>
      <c r="HI64550" s="378"/>
      <c r="HJ64550" s="378"/>
      <c r="HK64550" s="378"/>
      <c r="HL64550" s="378"/>
      <c r="HM64550" s="378"/>
      <c r="HN64550" s="378"/>
      <c r="HO64550" s="378"/>
      <c r="HP64550" s="378"/>
      <c r="HQ64550" s="378"/>
      <c r="HR64550" s="378"/>
      <c r="HS64550" s="378"/>
      <c r="HT64550" s="378"/>
      <c r="HU64550" s="378"/>
      <c r="HV64550" s="378"/>
      <c r="HW64550" s="378"/>
      <c r="HX64550" s="378"/>
      <c r="HY64550" s="378"/>
      <c r="HZ64550" s="378"/>
      <c r="IA64550" s="378"/>
      <c r="IB64550" s="378"/>
      <c r="IC64550" s="378"/>
      <c r="ID64550" s="378"/>
      <c r="IE64550" s="378"/>
      <c r="IF64550" s="378"/>
      <c r="IG64550" s="378"/>
      <c r="IH64550" s="378"/>
      <c r="II64550" s="378"/>
      <c r="IJ64550" s="378"/>
      <c r="IK64550" s="378"/>
      <c r="IL64550" s="378"/>
    </row>
    <row r="64551" spans="2:246">
      <c r="B64551" s="378"/>
      <c r="C64551" s="378"/>
      <c r="D64551" s="378"/>
      <c r="E64551" s="378"/>
      <c r="F64551" s="378"/>
      <c r="G64551" s="378"/>
      <c r="H64551" s="378"/>
      <c r="I64551" s="378"/>
      <c r="J64551" s="378"/>
      <c r="K64551" s="378"/>
      <c r="L64551" s="378"/>
      <c r="M64551" s="378"/>
      <c r="N64551" s="378"/>
      <c r="O64551" s="378"/>
      <c r="P64551" s="378"/>
      <c r="Q64551" s="378"/>
      <c r="R64551" s="378"/>
      <c r="S64551" s="378"/>
      <c r="T64551" s="378"/>
      <c r="U64551" s="378"/>
      <c r="V64551" s="378"/>
      <c r="W64551" s="378"/>
      <c r="X64551" s="378"/>
      <c r="Y64551" s="378"/>
      <c r="Z64551" s="378"/>
      <c r="AA64551" s="378"/>
      <c r="AB64551" s="378"/>
      <c r="AC64551" s="378"/>
      <c r="AD64551" s="378"/>
      <c r="AE64551" s="378"/>
      <c r="AF64551" s="378"/>
      <c r="AG64551" s="378"/>
      <c r="AH64551" s="378"/>
      <c r="AI64551" s="378"/>
      <c r="AJ64551" s="378"/>
      <c r="AK64551" s="378"/>
      <c r="AL64551" s="378"/>
      <c r="AM64551" s="378"/>
      <c r="AN64551" s="378"/>
      <c r="AO64551" s="378"/>
      <c r="AP64551" s="378"/>
      <c r="AQ64551" s="378"/>
      <c r="AR64551" s="378"/>
      <c r="AS64551" s="378"/>
      <c r="AT64551" s="378"/>
      <c r="AU64551" s="378"/>
      <c r="AV64551" s="378"/>
      <c r="AW64551" s="378"/>
      <c r="AX64551" s="378"/>
      <c r="AY64551" s="378"/>
      <c r="AZ64551" s="378"/>
      <c r="BA64551" s="378"/>
      <c r="BB64551" s="378"/>
      <c r="BC64551" s="378"/>
      <c r="BD64551" s="378"/>
      <c r="BE64551" s="378"/>
      <c r="BF64551" s="378"/>
      <c r="BG64551" s="378"/>
      <c r="BH64551" s="378"/>
      <c r="BI64551" s="378"/>
      <c r="BJ64551" s="378"/>
      <c r="BK64551" s="378"/>
      <c r="BL64551" s="378"/>
      <c r="BM64551" s="378"/>
      <c r="BN64551" s="378"/>
      <c r="BO64551" s="378"/>
      <c r="BP64551" s="378"/>
      <c r="BQ64551" s="378"/>
      <c r="BR64551" s="378"/>
      <c r="BS64551" s="378"/>
      <c r="BT64551" s="378"/>
      <c r="BU64551" s="378"/>
      <c r="BV64551" s="378"/>
      <c r="BW64551" s="378"/>
      <c r="BX64551" s="378"/>
      <c r="BY64551" s="378"/>
      <c r="BZ64551" s="378"/>
      <c r="CA64551" s="378"/>
      <c r="CB64551" s="378"/>
      <c r="CC64551" s="378"/>
      <c r="CD64551" s="378"/>
      <c r="CE64551" s="378"/>
      <c r="CF64551" s="378"/>
      <c r="CG64551" s="378"/>
      <c r="CH64551" s="378"/>
      <c r="CI64551" s="378"/>
      <c r="CJ64551" s="378"/>
      <c r="CK64551" s="378"/>
      <c r="CL64551" s="378"/>
      <c r="CM64551" s="378"/>
      <c r="CN64551" s="378"/>
      <c r="CO64551" s="378"/>
      <c r="CP64551" s="378"/>
      <c r="CQ64551" s="378"/>
      <c r="CR64551" s="378"/>
      <c r="CS64551" s="378"/>
      <c r="CT64551" s="378"/>
      <c r="CU64551" s="378"/>
      <c r="CV64551" s="378"/>
      <c r="CW64551" s="378"/>
      <c r="CX64551" s="378"/>
      <c r="CY64551" s="378"/>
      <c r="CZ64551" s="378"/>
      <c r="DA64551" s="378"/>
      <c r="DB64551" s="378"/>
      <c r="DC64551" s="378"/>
      <c r="DD64551" s="378"/>
      <c r="DE64551" s="378"/>
      <c r="DF64551" s="378"/>
      <c r="DG64551" s="378"/>
      <c r="DH64551" s="378"/>
      <c r="DI64551" s="378"/>
      <c r="DJ64551" s="378"/>
      <c r="DK64551" s="378"/>
      <c r="DL64551" s="378"/>
      <c r="DM64551" s="378"/>
      <c r="DN64551" s="378"/>
      <c r="DO64551" s="378"/>
      <c r="DP64551" s="378"/>
      <c r="DQ64551" s="378"/>
      <c r="DR64551" s="378"/>
      <c r="DS64551" s="378"/>
      <c r="DT64551" s="378"/>
      <c r="DU64551" s="378"/>
      <c r="DV64551" s="378"/>
      <c r="DW64551" s="378"/>
      <c r="DX64551" s="378"/>
      <c r="DY64551" s="378"/>
      <c r="DZ64551" s="378"/>
      <c r="EA64551" s="378"/>
      <c r="EB64551" s="378"/>
      <c r="EC64551" s="378"/>
      <c r="ED64551" s="378"/>
      <c r="EE64551" s="378"/>
      <c r="EF64551" s="378"/>
      <c r="EG64551" s="378"/>
      <c r="EH64551" s="378"/>
      <c r="EI64551" s="378"/>
      <c r="EJ64551" s="378"/>
      <c r="EK64551" s="378"/>
      <c r="EL64551" s="378"/>
      <c r="EM64551" s="378"/>
      <c r="EN64551" s="378"/>
      <c r="EO64551" s="378"/>
      <c r="EP64551" s="378"/>
      <c r="EQ64551" s="378"/>
      <c r="ER64551" s="378"/>
      <c r="ES64551" s="378"/>
      <c r="ET64551" s="378"/>
      <c r="EU64551" s="378"/>
      <c r="EV64551" s="378"/>
      <c r="EW64551" s="378"/>
      <c r="EX64551" s="378"/>
      <c r="EY64551" s="378"/>
      <c r="EZ64551" s="378"/>
      <c r="FA64551" s="378"/>
      <c r="FB64551" s="378"/>
      <c r="FC64551" s="378"/>
      <c r="FD64551" s="378"/>
      <c r="FE64551" s="378"/>
      <c r="FF64551" s="378"/>
      <c r="FG64551" s="378"/>
      <c r="FH64551" s="378"/>
      <c r="FI64551" s="378"/>
      <c r="FJ64551" s="378"/>
      <c r="FK64551" s="378"/>
      <c r="FL64551" s="378"/>
      <c r="FM64551" s="378"/>
      <c r="FN64551" s="378"/>
      <c r="FO64551" s="378"/>
      <c r="FP64551" s="378"/>
      <c r="FQ64551" s="378"/>
      <c r="FR64551" s="378"/>
      <c r="FS64551" s="378"/>
      <c r="FT64551" s="378"/>
      <c r="FU64551" s="378"/>
      <c r="FV64551" s="378"/>
      <c r="FW64551" s="378"/>
      <c r="FX64551" s="378"/>
      <c r="FY64551" s="378"/>
      <c r="FZ64551" s="378"/>
      <c r="GA64551" s="378"/>
      <c r="GB64551" s="378"/>
      <c r="GC64551" s="378"/>
      <c r="GD64551" s="378"/>
      <c r="GE64551" s="378"/>
      <c r="GF64551" s="378"/>
      <c r="GG64551" s="378"/>
      <c r="GH64551" s="378"/>
      <c r="GI64551" s="378"/>
      <c r="GJ64551" s="378"/>
      <c r="GK64551" s="378"/>
      <c r="GL64551" s="378"/>
      <c r="GM64551" s="378"/>
      <c r="GN64551" s="378"/>
      <c r="GO64551" s="378"/>
      <c r="GP64551" s="378"/>
      <c r="GQ64551" s="378"/>
      <c r="GR64551" s="378"/>
      <c r="GS64551" s="378"/>
      <c r="GT64551" s="378"/>
      <c r="GU64551" s="378"/>
      <c r="GV64551" s="378"/>
      <c r="GW64551" s="378"/>
      <c r="GX64551" s="378"/>
      <c r="GY64551" s="378"/>
      <c r="GZ64551" s="378"/>
      <c r="HA64551" s="378"/>
      <c r="HB64551" s="378"/>
      <c r="HC64551" s="378"/>
      <c r="HD64551" s="378"/>
      <c r="HE64551" s="378"/>
      <c r="HF64551" s="378"/>
      <c r="HG64551" s="378"/>
      <c r="HH64551" s="378"/>
      <c r="HI64551" s="378"/>
      <c r="HJ64551" s="378"/>
      <c r="HK64551" s="378"/>
      <c r="HL64551" s="378"/>
      <c r="HM64551" s="378"/>
      <c r="HN64551" s="378"/>
      <c r="HO64551" s="378"/>
      <c r="HP64551" s="378"/>
      <c r="HQ64551" s="378"/>
      <c r="HR64551" s="378"/>
      <c r="HS64551" s="378"/>
      <c r="HT64551" s="378"/>
      <c r="HU64551" s="378"/>
      <c r="HV64551" s="378"/>
      <c r="HW64551" s="378"/>
      <c r="HX64551" s="378"/>
      <c r="HY64551" s="378"/>
      <c r="HZ64551" s="378"/>
      <c r="IA64551" s="378"/>
      <c r="IB64551" s="378"/>
      <c r="IC64551" s="378"/>
      <c r="ID64551" s="378"/>
      <c r="IE64551" s="378"/>
      <c r="IF64551" s="378"/>
      <c r="IG64551" s="378"/>
      <c r="IH64551" s="378"/>
      <c r="II64551" s="378"/>
      <c r="IJ64551" s="378"/>
      <c r="IK64551" s="378"/>
      <c r="IL64551" s="378"/>
    </row>
    <row r="64552" spans="2:246">
      <c r="B64552" s="378"/>
      <c r="C64552" s="378"/>
      <c r="D64552" s="378"/>
      <c r="E64552" s="378"/>
      <c r="F64552" s="378"/>
      <c r="G64552" s="378"/>
      <c r="H64552" s="378"/>
      <c r="I64552" s="378"/>
      <c r="J64552" s="378"/>
      <c r="K64552" s="378"/>
      <c r="L64552" s="378"/>
      <c r="M64552" s="378"/>
      <c r="N64552" s="378"/>
      <c r="O64552" s="378"/>
      <c r="P64552" s="378"/>
      <c r="Q64552" s="378"/>
      <c r="R64552" s="378"/>
      <c r="S64552" s="378"/>
      <c r="T64552" s="378"/>
      <c r="U64552" s="378"/>
      <c r="V64552" s="378"/>
      <c r="W64552" s="378"/>
      <c r="X64552" s="378"/>
      <c r="Y64552" s="378"/>
      <c r="Z64552" s="378"/>
      <c r="AA64552" s="378"/>
      <c r="AB64552" s="378"/>
      <c r="AC64552" s="378"/>
      <c r="AD64552" s="378"/>
      <c r="AE64552" s="378"/>
      <c r="AF64552" s="378"/>
      <c r="AG64552" s="378"/>
      <c r="AH64552" s="378"/>
      <c r="AI64552" s="378"/>
      <c r="AJ64552" s="378"/>
      <c r="AK64552" s="378"/>
      <c r="AL64552" s="378"/>
      <c r="AM64552" s="378"/>
      <c r="AN64552" s="378"/>
      <c r="AO64552" s="378"/>
      <c r="AP64552" s="378"/>
      <c r="AQ64552" s="378"/>
      <c r="AR64552" s="378"/>
      <c r="AS64552" s="378"/>
      <c r="AT64552" s="378"/>
      <c r="AU64552" s="378"/>
      <c r="AV64552" s="378"/>
      <c r="AW64552" s="378"/>
      <c r="AX64552" s="378"/>
      <c r="AY64552" s="378"/>
      <c r="AZ64552" s="378"/>
      <c r="BA64552" s="378"/>
      <c r="BB64552" s="378"/>
      <c r="BC64552" s="378"/>
      <c r="BD64552" s="378"/>
      <c r="BE64552" s="378"/>
      <c r="BF64552" s="378"/>
      <c r="BG64552" s="378"/>
      <c r="BH64552" s="378"/>
      <c r="BI64552" s="378"/>
      <c r="BJ64552" s="378"/>
      <c r="BK64552" s="378"/>
      <c r="BL64552" s="378"/>
      <c r="BM64552" s="378"/>
      <c r="BN64552" s="378"/>
      <c r="BO64552" s="378"/>
      <c r="BP64552" s="378"/>
      <c r="BQ64552" s="378"/>
      <c r="BR64552" s="378"/>
      <c r="BS64552" s="378"/>
      <c r="BT64552" s="378"/>
      <c r="BU64552" s="378"/>
      <c r="BV64552" s="378"/>
      <c r="BW64552" s="378"/>
      <c r="BX64552" s="378"/>
      <c r="BY64552" s="378"/>
      <c r="BZ64552" s="378"/>
      <c r="CA64552" s="378"/>
      <c r="CB64552" s="378"/>
      <c r="CC64552" s="378"/>
      <c r="CD64552" s="378"/>
      <c r="CE64552" s="378"/>
      <c r="CF64552" s="378"/>
      <c r="CG64552" s="378"/>
      <c r="CH64552" s="378"/>
      <c r="CI64552" s="378"/>
      <c r="CJ64552" s="378"/>
      <c r="CK64552" s="378"/>
      <c r="CL64552" s="378"/>
      <c r="CM64552" s="378"/>
      <c r="CN64552" s="378"/>
      <c r="CO64552" s="378"/>
      <c r="CP64552" s="378"/>
      <c r="CQ64552" s="378"/>
      <c r="CR64552" s="378"/>
      <c r="CS64552" s="378"/>
      <c r="CT64552" s="378"/>
      <c r="CU64552" s="378"/>
      <c r="CV64552" s="378"/>
      <c r="CW64552" s="378"/>
      <c r="CX64552" s="378"/>
      <c r="CY64552" s="378"/>
      <c r="CZ64552" s="378"/>
      <c r="DA64552" s="378"/>
      <c r="DB64552" s="378"/>
      <c r="DC64552" s="378"/>
      <c r="DD64552" s="378"/>
      <c r="DE64552" s="378"/>
      <c r="DF64552" s="378"/>
      <c r="DG64552" s="378"/>
      <c r="DH64552" s="378"/>
      <c r="DI64552" s="378"/>
      <c r="DJ64552" s="378"/>
      <c r="DK64552" s="378"/>
      <c r="DL64552" s="378"/>
      <c r="DM64552" s="378"/>
      <c r="DN64552" s="378"/>
      <c r="DO64552" s="378"/>
      <c r="DP64552" s="378"/>
      <c r="DQ64552" s="378"/>
      <c r="DR64552" s="378"/>
      <c r="DS64552" s="378"/>
      <c r="DT64552" s="378"/>
      <c r="DU64552" s="378"/>
      <c r="DV64552" s="378"/>
      <c r="DW64552" s="378"/>
      <c r="DX64552" s="378"/>
      <c r="DY64552" s="378"/>
      <c r="DZ64552" s="378"/>
      <c r="EA64552" s="378"/>
      <c r="EB64552" s="378"/>
      <c r="EC64552" s="378"/>
      <c r="ED64552" s="378"/>
      <c r="EE64552" s="378"/>
      <c r="EF64552" s="378"/>
      <c r="EG64552" s="378"/>
      <c r="EH64552" s="378"/>
      <c r="EI64552" s="378"/>
      <c r="EJ64552" s="378"/>
      <c r="EK64552" s="378"/>
      <c r="EL64552" s="378"/>
      <c r="EM64552" s="378"/>
      <c r="EN64552" s="378"/>
      <c r="EO64552" s="378"/>
      <c r="EP64552" s="378"/>
      <c r="EQ64552" s="378"/>
      <c r="ER64552" s="378"/>
      <c r="ES64552" s="378"/>
      <c r="ET64552" s="378"/>
      <c r="EU64552" s="378"/>
      <c r="EV64552" s="378"/>
      <c r="EW64552" s="378"/>
      <c r="EX64552" s="378"/>
      <c r="EY64552" s="378"/>
      <c r="EZ64552" s="378"/>
      <c r="FA64552" s="378"/>
      <c r="FB64552" s="378"/>
      <c r="FC64552" s="378"/>
      <c r="FD64552" s="378"/>
      <c r="FE64552" s="378"/>
      <c r="FF64552" s="378"/>
      <c r="FG64552" s="378"/>
      <c r="FH64552" s="378"/>
      <c r="FI64552" s="378"/>
      <c r="FJ64552" s="378"/>
      <c r="FK64552" s="378"/>
      <c r="FL64552" s="378"/>
      <c r="FM64552" s="378"/>
      <c r="FN64552" s="378"/>
      <c r="FO64552" s="378"/>
      <c r="FP64552" s="378"/>
      <c r="FQ64552" s="378"/>
      <c r="FR64552" s="378"/>
      <c r="FS64552" s="378"/>
      <c r="FT64552" s="378"/>
      <c r="FU64552" s="378"/>
      <c r="FV64552" s="378"/>
      <c r="FW64552" s="378"/>
      <c r="FX64552" s="378"/>
      <c r="FY64552" s="378"/>
      <c r="FZ64552" s="378"/>
      <c r="GA64552" s="378"/>
      <c r="GB64552" s="378"/>
      <c r="GC64552" s="378"/>
      <c r="GD64552" s="378"/>
      <c r="GE64552" s="378"/>
      <c r="GF64552" s="378"/>
      <c r="GG64552" s="378"/>
      <c r="GH64552" s="378"/>
      <c r="GI64552" s="378"/>
      <c r="GJ64552" s="378"/>
      <c r="GK64552" s="378"/>
      <c r="GL64552" s="378"/>
      <c r="GM64552" s="378"/>
      <c r="GN64552" s="378"/>
      <c r="GO64552" s="378"/>
      <c r="GP64552" s="378"/>
      <c r="GQ64552" s="378"/>
      <c r="GR64552" s="378"/>
      <c r="GS64552" s="378"/>
      <c r="GT64552" s="378"/>
      <c r="GU64552" s="378"/>
      <c r="GV64552" s="378"/>
      <c r="GW64552" s="378"/>
      <c r="GX64552" s="378"/>
      <c r="GY64552" s="378"/>
      <c r="GZ64552" s="378"/>
      <c r="HA64552" s="378"/>
      <c r="HB64552" s="378"/>
      <c r="HC64552" s="378"/>
      <c r="HD64552" s="378"/>
      <c r="HE64552" s="378"/>
      <c r="HF64552" s="378"/>
      <c r="HG64552" s="378"/>
      <c r="HH64552" s="378"/>
      <c r="HI64552" s="378"/>
      <c r="HJ64552" s="378"/>
      <c r="HK64552" s="378"/>
      <c r="HL64552" s="378"/>
      <c r="HM64552" s="378"/>
      <c r="HN64552" s="378"/>
      <c r="HO64552" s="378"/>
      <c r="HP64552" s="378"/>
      <c r="HQ64552" s="378"/>
      <c r="HR64552" s="378"/>
      <c r="HS64552" s="378"/>
      <c r="HT64552" s="378"/>
      <c r="HU64552" s="378"/>
      <c r="HV64552" s="378"/>
      <c r="HW64552" s="378"/>
      <c r="HX64552" s="378"/>
      <c r="HY64552" s="378"/>
      <c r="HZ64552" s="378"/>
      <c r="IA64552" s="378"/>
      <c r="IB64552" s="378"/>
      <c r="IC64552" s="378"/>
      <c r="ID64552" s="378"/>
      <c r="IE64552" s="378"/>
      <c r="IF64552" s="378"/>
      <c r="IG64552" s="378"/>
      <c r="IH64552" s="378"/>
      <c r="II64552" s="378"/>
      <c r="IJ64552" s="378"/>
      <c r="IK64552" s="378"/>
      <c r="IL64552" s="378"/>
    </row>
    <row r="64553" spans="2:246">
      <c r="B64553" s="378"/>
      <c r="C64553" s="378"/>
      <c r="D64553" s="378"/>
      <c r="E64553" s="378"/>
      <c r="F64553" s="378"/>
      <c r="G64553" s="378"/>
      <c r="H64553" s="378"/>
      <c r="I64553" s="378"/>
      <c r="J64553" s="378"/>
      <c r="K64553" s="378"/>
      <c r="L64553" s="378"/>
      <c r="M64553" s="378"/>
      <c r="N64553" s="378"/>
      <c r="O64553" s="378"/>
      <c r="P64553" s="378"/>
      <c r="Q64553" s="378"/>
      <c r="R64553" s="378"/>
      <c r="S64553" s="378"/>
      <c r="T64553" s="378"/>
      <c r="U64553" s="378"/>
      <c r="V64553" s="378"/>
      <c r="W64553" s="378"/>
      <c r="X64553" s="378"/>
      <c r="Y64553" s="378"/>
      <c r="Z64553" s="378"/>
      <c r="AA64553" s="378"/>
      <c r="AB64553" s="378"/>
      <c r="AC64553" s="378"/>
      <c r="AD64553" s="378"/>
      <c r="AE64553" s="378"/>
      <c r="AF64553" s="378"/>
      <c r="AG64553" s="378"/>
      <c r="AH64553" s="378"/>
      <c r="AI64553" s="378"/>
      <c r="AJ64553" s="378"/>
      <c r="AK64553" s="378"/>
      <c r="AL64553" s="378"/>
      <c r="AM64553" s="378"/>
      <c r="AN64553" s="378"/>
      <c r="AO64553" s="378"/>
      <c r="AP64553" s="378"/>
      <c r="AQ64553" s="378"/>
      <c r="AR64553" s="378"/>
      <c r="AS64553" s="378"/>
      <c r="AT64553" s="378"/>
      <c r="AU64553" s="378"/>
      <c r="AV64553" s="378"/>
      <c r="AW64553" s="378"/>
      <c r="AX64553" s="378"/>
      <c r="AY64553" s="378"/>
      <c r="AZ64553" s="378"/>
      <c r="BA64553" s="378"/>
      <c r="BB64553" s="378"/>
      <c r="BC64553" s="378"/>
      <c r="BD64553" s="378"/>
      <c r="BE64553" s="378"/>
      <c r="BF64553" s="378"/>
      <c r="BG64553" s="378"/>
      <c r="BH64553" s="378"/>
      <c r="BI64553" s="378"/>
      <c r="BJ64553" s="378"/>
      <c r="BK64553" s="378"/>
      <c r="BL64553" s="378"/>
      <c r="BM64553" s="378"/>
      <c r="BN64553" s="378"/>
      <c r="BO64553" s="378"/>
      <c r="BP64553" s="378"/>
      <c r="BQ64553" s="378"/>
      <c r="BR64553" s="378"/>
      <c r="BS64553" s="378"/>
      <c r="BT64553" s="378"/>
      <c r="BU64553" s="378"/>
      <c r="BV64553" s="378"/>
      <c r="BW64553" s="378"/>
      <c r="BX64553" s="378"/>
      <c r="BY64553" s="378"/>
      <c r="BZ64553" s="378"/>
      <c r="CA64553" s="378"/>
      <c r="CB64553" s="378"/>
      <c r="CC64553" s="378"/>
      <c r="CD64553" s="378"/>
      <c r="CE64553" s="378"/>
      <c r="CF64553" s="378"/>
      <c r="CG64553" s="378"/>
      <c r="CH64553" s="378"/>
      <c r="CI64553" s="378"/>
      <c r="CJ64553" s="378"/>
      <c r="CK64553" s="378"/>
      <c r="CL64553" s="378"/>
      <c r="CM64553" s="378"/>
      <c r="CN64553" s="378"/>
      <c r="CO64553" s="378"/>
      <c r="CP64553" s="378"/>
      <c r="CQ64553" s="378"/>
      <c r="CR64553" s="378"/>
      <c r="CS64553" s="378"/>
      <c r="CT64553" s="378"/>
      <c r="CU64553" s="378"/>
      <c r="CV64553" s="378"/>
      <c r="CW64553" s="378"/>
      <c r="CX64553" s="378"/>
      <c r="CY64553" s="378"/>
      <c r="CZ64553" s="378"/>
      <c r="DA64553" s="378"/>
      <c r="DB64553" s="378"/>
      <c r="DC64553" s="378"/>
      <c r="DD64553" s="378"/>
      <c r="DE64553" s="378"/>
      <c r="DF64553" s="378"/>
      <c r="DG64553" s="378"/>
      <c r="DH64553" s="378"/>
      <c r="DI64553" s="378"/>
      <c r="DJ64553" s="378"/>
      <c r="DK64553" s="378"/>
      <c r="DL64553" s="378"/>
      <c r="DM64553" s="378"/>
      <c r="DN64553" s="378"/>
      <c r="DO64553" s="378"/>
      <c r="DP64553" s="378"/>
      <c r="DQ64553" s="378"/>
      <c r="DR64553" s="378"/>
      <c r="DS64553" s="378"/>
      <c r="DT64553" s="378"/>
      <c r="DU64553" s="378"/>
      <c r="DV64553" s="378"/>
      <c r="DW64553" s="378"/>
      <c r="DX64553" s="378"/>
      <c r="DY64553" s="378"/>
      <c r="DZ64553" s="378"/>
      <c r="EA64553" s="378"/>
      <c r="EB64553" s="378"/>
      <c r="EC64553" s="378"/>
      <c r="ED64553" s="378"/>
      <c r="EE64553" s="378"/>
      <c r="EF64553" s="378"/>
      <c r="EG64553" s="378"/>
      <c r="EH64553" s="378"/>
      <c r="EI64553" s="378"/>
      <c r="EJ64553" s="378"/>
      <c r="EK64553" s="378"/>
      <c r="EL64553" s="378"/>
      <c r="EM64553" s="378"/>
      <c r="EN64553" s="378"/>
      <c r="EO64553" s="378"/>
      <c r="EP64553" s="378"/>
      <c r="EQ64553" s="378"/>
      <c r="ER64553" s="378"/>
      <c r="ES64553" s="378"/>
      <c r="ET64553" s="378"/>
      <c r="EU64553" s="378"/>
      <c r="EV64553" s="378"/>
      <c r="EW64553" s="378"/>
      <c r="EX64553" s="378"/>
      <c r="EY64553" s="378"/>
      <c r="EZ64553" s="378"/>
      <c r="FA64553" s="378"/>
      <c r="FB64553" s="378"/>
      <c r="FC64553" s="378"/>
      <c r="FD64553" s="378"/>
      <c r="FE64553" s="378"/>
      <c r="FF64553" s="378"/>
      <c r="FG64553" s="378"/>
      <c r="FH64553" s="378"/>
      <c r="FI64553" s="378"/>
      <c r="FJ64553" s="378"/>
      <c r="FK64553" s="378"/>
      <c r="FL64553" s="378"/>
      <c r="FM64553" s="378"/>
      <c r="FN64553" s="378"/>
      <c r="FO64553" s="378"/>
      <c r="FP64553" s="378"/>
      <c r="FQ64553" s="378"/>
      <c r="FR64553" s="378"/>
      <c r="FS64553" s="378"/>
      <c r="FT64553" s="378"/>
      <c r="FU64553" s="378"/>
      <c r="FV64553" s="378"/>
      <c r="FW64553" s="378"/>
      <c r="FX64553" s="378"/>
      <c r="FY64553" s="378"/>
      <c r="FZ64553" s="378"/>
      <c r="GA64553" s="378"/>
      <c r="GB64553" s="378"/>
      <c r="GC64553" s="378"/>
      <c r="GD64553" s="378"/>
      <c r="GE64553" s="378"/>
      <c r="GF64553" s="378"/>
      <c r="GG64553" s="378"/>
      <c r="GH64553" s="378"/>
      <c r="GI64553" s="378"/>
      <c r="GJ64553" s="378"/>
      <c r="GK64553" s="378"/>
      <c r="GL64553" s="378"/>
      <c r="GM64553" s="378"/>
      <c r="GN64553" s="378"/>
      <c r="GO64553" s="378"/>
      <c r="GP64553" s="378"/>
      <c r="GQ64553" s="378"/>
      <c r="GR64553" s="378"/>
      <c r="GS64553" s="378"/>
      <c r="GT64553" s="378"/>
      <c r="GU64553" s="378"/>
      <c r="GV64553" s="378"/>
      <c r="GW64553" s="378"/>
      <c r="GX64553" s="378"/>
      <c r="GY64553" s="378"/>
      <c r="GZ64553" s="378"/>
      <c r="HA64553" s="378"/>
      <c r="HB64553" s="378"/>
      <c r="HC64553" s="378"/>
      <c r="HD64553" s="378"/>
      <c r="HE64553" s="378"/>
      <c r="HF64553" s="378"/>
      <c r="HG64553" s="378"/>
      <c r="HH64553" s="378"/>
      <c r="HI64553" s="378"/>
      <c r="HJ64553" s="378"/>
      <c r="HK64553" s="378"/>
      <c r="HL64553" s="378"/>
      <c r="HM64553" s="378"/>
      <c r="HN64553" s="378"/>
      <c r="HO64553" s="378"/>
      <c r="HP64553" s="378"/>
      <c r="HQ64553" s="378"/>
      <c r="HR64553" s="378"/>
      <c r="HS64553" s="378"/>
      <c r="HT64553" s="378"/>
      <c r="HU64553" s="378"/>
      <c r="HV64553" s="378"/>
      <c r="HW64553" s="378"/>
      <c r="HX64553" s="378"/>
      <c r="HY64553" s="378"/>
      <c r="HZ64553" s="378"/>
      <c r="IA64553" s="378"/>
      <c r="IB64553" s="378"/>
      <c r="IC64553" s="378"/>
      <c r="ID64553" s="378"/>
      <c r="IE64553" s="378"/>
      <c r="IF64553" s="378"/>
      <c r="IG64553" s="378"/>
      <c r="IH64553" s="378"/>
      <c r="II64553" s="378"/>
      <c r="IJ64553" s="378"/>
      <c r="IK64553" s="378"/>
      <c r="IL64553" s="378"/>
    </row>
    <row r="64554" spans="2:246">
      <c r="B64554" s="378"/>
      <c r="C64554" s="378"/>
      <c r="D64554" s="378"/>
      <c r="E64554" s="378"/>
      <c r="F64554" s="378"/>
      <c r="G64554" s="378"/>
      <c r="H64554" s="378"/>
      <c r="I64554" s="378"/>
      <c r="J64554" s="378"/>
      <c r="K64554" s="378"/>
      <c r="L64554" s="378"/>
      <c r="M64554" s="378"/>
      <c r="N64554" s="378"/>
      <c r="O64554" s="378"/>
      <c r="P64554" s="378"/>
      <c r="Q64554" s="378"/>
      <c r="R64554" s="378"/>
      <c r="S64554" s="378"/>
      <c r="T64554" s="378"/>
      <c r="U64554" s="378"/>
      <c r="V64554" s="378"/>
      <c r="W64554" s="378"/>
      <c r="X64554" s="378"/>
      <c r="Y64554" s="378"/>
      <c r="Z64554" s="378"/>
      <c r="AA64554" s="378"/>
      <c r="AB64554" s="378"/>
      <c r="AC64554" s="378"/>
      <c r="AD64554" s="378"/>
      <c r="AE64554" s="378"/>
      <c r="AF64554" s="378"/>
      <c r="AG64554" s="378"/>
      <c r="AH64554" s="378"/>
      <c r="AI64554" s="378"/>
      <c r="AJ64554" s="378"/>
      <c r="AK64554" s="378"/>
      <c r="AL64554" s="378"/>
      <c r="AM64554" s="378"/>
      <c r="AN64554" s="378"/>
      <c r="AO64554" s="378"/>
      <c r="AP64554" s="378"/>
      <c r="AQ64554" s="378"/>
      <c r="AR64554" s="378"/>
      <c r="AS64554" s="378"/>
      <c r="AT64554" s="378"/>
      <c r="AU64554" s="378"/>
      <c r="AV64554" s="378"/>
      <c r="AW64554" s="378"/>
      <c r="AX64554" s="378"/>
      <c r="AY64554" s="378"/>
      <c r="AZ64554" s="378"/>
      <c r="BA64554" s="378"/>
      <c r="BB64554" s="378"/>
      <c r="BC64554" s="378"/>
      <c r="BD64554" s="378"/>
      <c r="BE64554" s="378"/>
      <c r="BF64554" s="378"/>
      <c r="BG64554" s="378"/>
      <c r="BH64554" s="378"/>
      <c r="BI64554" s="378"/>
      <c r="BJ64554" s="378"/>
      <c r="BK64554" s="378"/>
      <c r="BL64554" s="378"/>
      <c r="BM64554" s="378"/>
      <c r="BN64554" s="378"/>
      <c r="BO64554" s="378"/>
      <c r="BP64554" s="378"/>
      <c r="BQ64554" s="378"/>
      <c r="BR64554" s="378"/>
      <c r="BS64554" s="378"/>
      <c r="BT64554" s="378"/>
      <c r="BU64554" s="378"/>
      <c r="BV64554" s="378"/>
      <c r="BW64554" s="378"/>
      <c r="BX64554" s="378"/>
      <c r="BY64554" s="378"/>
      <c r="BZ64554" s="378"/>
      <c r="CA64554" s="378"/>
      <c r="CB64554" s="378"/>
      <c r="CC64554" s="378"/>
      <c r="CD64554" s="378"/>
      <c r="CE64554" s="378"/>
      <c r="CF64554" s="378"/>
      <c r="CG64554" s="378"/>
      <c r="CH64554" s="378"/>
      <c r="CI64554" s="378"/>
      <c r="CJ64554" s="378"/>
      <c r="CK64554" s="378"/>
      <c r="CL64554" s="378"/>
      <c r="CM64554" s="378"/>
      <c r="CN64554" s="378"/>
      <c r="CO64554" s="378"/>
      <c r="CP64554" s="378"/>
      <c r="CQ64554" s="378"/>
      <c r="CR64554" s="378"/>
      <c r="CS64554" s="378"/>
      <c r="CT64554" s="378"/>
      <c r="CU64554" s="378"/>
      <c r="CV64554" s="378"/>
      <c r="CW64554" s="378"/>
      <c r="CX64554" s="378"/>
      <c r="CY64554" s="378"/>
      <c r="CZ64554" s="378"/>
      <c r="DA64554" s="378"/>
      <c r="DB64554" s="378"/>
      <c r="DC64554" s="378"/>
      <c r="DD64554" s="378"/>
      <c r="DE64554" s="378"/>
      <c r="DF64554" s="378"/>
      <c r="DG64554" s="378"/>
      <c r="DH64554" s="378"/>
      <c r="DI64554" s="378"/>
      <c r="DJ64554" s="378"/>
      <c r="DK64554" s="378"/>
      <c r="DL64554" s="378"/>
      <c r="DM64554" s="378"/>
      <c r="DN64554" s="378"/>
      <c r="DO64554" s="378"/>
      <c r="DP64554" s="378"/>
      <c r="DQ64554" s="378"/>
      <c r="DR64554" s="378"/>
      <c r="DS64554" s="378"/>
      <c r="DT64554" s="378"/>
      <c r="DU64554" s="378"/>
      <c r="DV64554" s="378"/>
      <c r="DW64554" s="378"/>
      <c r="DX64554" s="378"/>
      <c r="DY64554" s="378"/>
      <c r="DZ64554" s="378"/>
      <c r="EA64554" s="378"/>
      <c r="EB64554" s="378"/>
      <c r="EC64554" s="378"/>
      <c r="ED64554" s="378"/>
      <c r="EE64554" s="378"/>
      <c r="EF64554" s="378"/>
      <c r="EG64554" s="378"/>
      <c r="EH64554" s="378"/>
      <c r="EI64554" s="378"/>
      <c r="EJ64554" s="378"/>
      <c r="EK64554" s="378"/>
      <c r="EL64554" s="378"/>
      <c r="EM64554" s="378"/>
      <c r="EN64554" s="378"/>
      <c r="EO64554" s="378"/>
      <c r="EP64554" s="378"/>
      <c r="EQ64554" s="378"/>
      <c r="ER64554" s="378"/>
      <c r="ES64554" s="378"/>
      <c r="ET64554" s="378"/>
      <c r="EU64554" s="378"/>
      <c r="EV64554" s="378"/>
      <c r="EW64554" s="378"/>
      <c r="EX64554" s="378"/>
      <c r="EY64554" s="378"/>
      <c r="EZ64554" s="378"/>
      <c r="FA64554" s="378"/>
      <c r="FB64554" s="378"/>
      <c r="FC64554" s="378"/>
      <c r="FD64554" s="378"/>
      <c r="FE64554" s="378"/>
      <c r="FF64554" s="378"/>
      <c r="FG64554" s="378"/>
      <c r="FH64554" s="378"/>
      <c r="FI64554" s="378"/>
      <c r="FJ64554" s="378"/>
      <c r="FK64554" s="378"/>
      <c r="FL64554" s="378"/>
      <c r="FM64554" s="378"/>
      <c r="FN64554" s="378"/>
      <c r="FO64554" s="378"/>
      <c r="FP64554" s="378"/>
      <c r="FQ64554" s="378"/>
      <c r="FR64554" s="378"/>
      <c r="FS64554" s="378"/>
      <c r="FT64554" s="378"/>
      <c r="FU64554" s="378"/>
      <c r="FV64554" s="378"/>
      <c r="FW64554" s="378"/>
      <c r="FX64554" s="378"/>
      <c r="FY64554" s="378"/>
      <c r="FZ64554" s="378"/>
      <c r="GA64554" s="378"/>
      <c r="GB64554" s="378"/>
      <c r="GC64554" s="378"/>
      <c r="GD64554" s="378"/>
      <c r="GE64554" s="378"/>
      <c r="GF64554" s="378"/>
      <c r="GG64554" s="378"/>
      <c r="GH64554" s="378"/>
      <c r="GI64554" s="378"/>
      <c r="GJ64554" s="378"/>
      <c r="GK64554" s="378"/>
      <c r="GL64554" s="378"/>
      <c r="GM64554" s="378"/>
      <c r="GN64554" s="378"/>
      <c r="GO64554" s="378"/>
      <c r="GP64554" s="378"/>
      <c r="GQ64554" s="378"/>
      <c r="GR64554" s="378"/>
      <c r="GS64554" s="378"/>
      <c r="GT64554" s="378"/>
      <c r="GU64554" s="378"/>
      <c r="GV64554" s="378"/>
      <c r="GW64554" s="378"/>
      <c r="GX64554" s="378"/>
      <c r="GY64554" s="378"/>
      <c r="GZ64554" s="378"/>
      <c r="HA64554" s="378"/>
      <c r="HB64554" s="378"/>
      <c r="HC64554" s="378"/>
      <c r="HD64554" s="378"/>
      <c r="HE64554" s="378"/>
      <c r="HF64554" s="378"/>
      <c r="HG64554" s="378"/>
      <c r="HH64554" s="378"/>
      <c r="HI64554" s="378"/>
      <c r="HJ64554" s="378"/>
      <c r="HK64554" s="378"/>
      <c r="HL64554" s="378"/>
      <c r="HM64554" s="378"/>
      <c r="HN64554" s="378"/>
      <c r="HO64554" s="378"/>
      <c r="HP64554" s="378"/>
      <c r="HQ64554" s="378"/>
      <c r="HR64554" s="378"/>
      <c r="HS64554" s="378"/>
      <c r="HT64554" s="378"/>
      <c r="HU64554" s="378"/>
      <c r="HV64554" s="378"/>
      <c r="HW64554" s="378"/>
      <c r="HX64554" s="378"/>
      <c r="HY64554" s="378"/>
      <c r="HZ64554" s="378"/>
      <c r="IA64554" s="378"/>
      <c r="IB64554" s="378"/>
      <c r="IC64554" s="378"/>
      <c r="ID64554" s="378"/>
      <c r="IE64554" s="378"/>
      <c r="IF64554" s="378"/>
      <c r="IG64554" s="378"/>
      <c r="IH64554" s="378"/>
      <c r="II64554" s="378"/>
      <c r="IJ64554" s="378"/>
      <c r="IK64554" s="378"/>
      <c r="IL64554" s="378"/>
    </row>
    <row r="64555" spans="2:246">
      <c r="B64555" s="378"/>
      <c r="C64555" s="378"/>
      <c r="D64555" s="378"/>
      <c r="E64555" s="378"/>
      <c r="F64555" s="378"/>
      <c r="G64555" s="378"/>
      <c r="H64555" s="378"/>
      <c r="I64555" s="378"/>
      <c r="J64555" s="378"/>
      <c r="K64555" s="378"/>
      <c r="L64555" s="378"/>
      <c r="M64555" s="378"/>
      <c r="N64555" s="378"/>
      <c r="O64555" s="378"/>
      <c r="P64555" s="378"/>
      <c r="Q64555" s="378"/>
      <c r="R64555" s="378"/>
      <c r="S64555" s="378"/>
      <c r="T64555" s="378"/>
      <c r="U64555" s="378"/>
      <c r="V64555" s="378"/>
      <c r="W64555" s="378"/>
      <c r="X64555" s="378"/>
      <c r="Y64555" s="378"/>
      <c r="Z64555" s="378"/>
      <c r="AA64555" s="378"/>
      <c r="AB64555" s="378"/>
      <c r="AC64555" s="378"/>
      <c r="AD64555" s="378"/>
      <c r="AE64555" s="378"/>
      <c r="AF64555" s="378"/>
      <c r="AG64555" s="378"/>
      <c r="AH64555" s="378"/>
      <c r="AI64555" s="378"/>
      <c r="AJ64555" s="378"/>
      <c r="AK64555" s="378"/>
      <c r="AL64555" s="378"/>
      <c r="AM64555" s="378"/>
      <c r="AN64555" s="378"/>
      <c r="AO64555" s="378"/>
      <c r="AP64555" s="378"/>
      <c r="AQ64555" s="378"/>
      <c r="AR64555" s="378"/>
      <c r="AS64555" s="378"/>
      <c r="AT64555" s="378"/>
      <c r="AU64555" s="378"/>
      <c r="AV64555" s="378"/>
      <c r="AW64555" s="378"/>
      <c r="AX64555" s="378"/>
      <c r="AY64555" s="378"/>
      <c r="AZ64555" s="378"/>
      <c r="BA64555" s="378"/>
      <c r="BB64555" s="378"/>
      <c r="BC64555" s="378"/>
      <c r="BD64555" s="378"/>
      <c r="BE64555" s="378"/>
      <c r="BF64555" s="378"/>
      <c r="BG64555" s="378"/>
      <c r="BH64555" s="378"/>
      <c r="BI64555" s="378"/>
      <c r="BJ64555" s="378"/>
      <c r="BK64555" s="378"/>
      <c r="BL64555" s="378"/>
      <c r="BM64555" s="378"/>
      <c r="BN64555" s="378"/>
      <c r="BO64555" s="378"/>
      <c r="BP64555" s="378"/>
      <c r="BQ64555" s="378"/>
      <c r="BR64555" s="378"/>
      <c r="BS64555" s="378"/>
      <c r="BT64555" s="378"/>
      <c r="BU64555" s="378"/>
      <c r="BV64555" s="378"/>
      <c r="BW64555" s="378"/>
      <c r="BX64555" s="378"/>
      <c r="BY64555" s="378"/>
      <c r="BZ64555" s="378"/>
      <c r="CA64555" s="378"/>
      <c r="CB64555" s="378"/>
      <c r="CC64555" s="378"/>
      <c r="CD64555" s="378"/>
      <c r="CE64555" s="378"/>
      <c r="CF64555" s="378"/>
      <c r="CG64555" s="378"/>
      <c r="CH64555" s="378"/>
      <c r="CI64555" s="378"/>
      <c r="CJ64555" s="378"/>
      <c r="CK64555" s="378"/>
      <c r="CL64555" s="378"/>
      <c r="CM64555" s="378"/>
      <c r="CN64555" s="378"/>
      <c r="CO64555" s="378"/>
      <c r="CP64555" s="378"/>
      <c r="CQ64555" s="378"/>
      <c r="CR64555" s="378"/>
      <c r="CS64555" s="378"/>
      <c r="CT64555" s="378"/>
      <c r="CU64555" s="378"/>
      <c r="CV64555" s="378"/>
      <c r="CW64555" s="378"/>
      <c r="CX64555" s="378"/>
      <c r="CY64555" s="378"/>
      <c r="CZ64555" s="378"/>
      <c r="DA64555" s="378"/>
      <c r="DB64555" s="378"/>
      <c r="DC64555" s="378"/>
      <c r="DD64555" s="378"/>
      <c r="DE64555" s="378"/>
      <c r="DF64555" s="378"/>
      <c r="DG64555" s="378"/>
      <c r="DH64555" s="378"/>
      <c r="DI64555" s="378"/>
      <c r="DJ64555" s="378"/>
      <c r="DK64555" s="378"/>
      <c r="DL64555" s="378"/>
      <c r="DM64555" s="378"/>
      <c r="DN64555" s="378"/>
      <c r="DO64555" s="378"/>
      <c r="DP64555" s="378"/>
      <c r="DQ64555" s="378"/>
      <c r="DR64555" s="378"/>
      <c r="DS64555" s="378"/>
      <c r="DT64555" s="378"/>
      <c r="DU64555" s="378"/>
      <c r="DV64555" s="378"/>
      <c r="DW64555" s="378"/>
      <c r="DX64555" s="378"/>
      <c r="DY64555" s="378"/>
      <c r="DZ64555" s="378"/>
      <c r="EA64555" s="378"/>
      <c r="EB64555" s="378"/>
      <c r="EC64555" s="378"/>
      <c r="ED64555" s="378"/>
      <c r="EE64555" s="378"/>
      <c r="EF64555" s="378"/>
      <c r="EG64555" s="378"/>
      <c r="EH64555" s="378"/>
      <c r="EI64555" s="378"/>
      <c r="EJ64555" s="378"/>
      <c r="EK64555" s="378"/>
      <c r="EL64555" s="378"/>
      <c r="EM64555" s="378"/>
      <c r="EN64555" s="378"/>
      <c r="EO64555" s="378"/>
      <c r="EP64555" s="378"/>
      <c r="EQ64555" s="378"/>
      <c r="ER64555" s="378"/>
      <c r="ES64555" s="378"/>
      <c r="ET64555" s="378"/>
      <c r="EU64555" s="378"/>
      <c r="EV64555" s="378"/>
      <c r="EW64555" s="378"/>
      <c r="EX64555" s="378"/>
      <c r="EY64555" s="378"/>
      <c r="EZ64555" s="378"/>
      <c r="FA64555" s="378"/>
      <c r="FB64555" s="378"/>
      <c r="FC64555" s="378"/>
      <c r="FD64555" s="378"/>
      <c r="FE64555" s="378"/>
      <c r="FF64555" s="378"/>
      <c r="FG64555" s="378"/>
      <c r="FH64555" s="378"/>
      <c r="FI64555" s="378"/>
      <c r="FJ64555" s="378"/>
      <c r="FK64555" s="378"/>
      <c r="FL64555" s="378"/>
      <c r="FM64555" s="378"/>
      <c r="FN64555" s="378"/>
      <c r="FO64555" s="378"/>
      <c r="FP64555" s="378"/>
      <c r="FQ64555" s="378"/>
      <c r="FR64555" s="378"/>
      <c r="FS64555" s="378"/>
      <c r="FT64555" s="378"/>
      <c r="FU64555" s="378"/>
      <c r="FV64555" s="378"/>
      <c r="FW64555" s="378"/>
      <c r="FX64555" s="378"/>
      <c r="FY64555" s="378"/>
      <c r="FZ64555" s="378"/>
      <c r="GA64555" s="378"/>
      <c r="GB64555" s="378"/>
      <c r="GC64555" s="378"/>
      <c r="GD64555" s="378"/>
      <c r="GE64555" s="378"/>
      <c r="GF64555" s="378"/>
      <c r="GG64555" s="378"/>
      <c r="GH64555" s="378"/>
      <c r="GI64555" s="378"/>
      <c r="GJ64555" s="378"/>
      <c r="GK64555" s="378"/>
      <c r="GL64555" s="378"/>
      <c r="GM64555" s="378"/>
      <c r="GN64555" s="378"/>
      <c r="GO64555" s="378"/>
      <c r="GP64555" s="378"/>
      <c r="GQ64555" s="378"/>
      <c r="GR64555" s="378"/>
      <c r="GS64555" s="378"/>
      <c r="GT64555" s="378"/>
      <c r="GU64555" s="378"/>
      <c r="GV64555" s="378"/>
      <c r="GW64555" s="378"/>
      <c r="GX64555" s="378"/>
      <c r="GY64555" s="378"/>
      <c r="GZ64555" s="378"/>
      <c r="HA64555" s="378"/>
      <c r="HB64555" s="378"/>
      <c r="HC64555" s="378"/>
      <c r="HD64555" s="378"/>
      <c r="HE64555" s="378"/>
      <c r="HF64555" s="378"/>
      <c r="HG64555" s="378"/>
      <c r="HH64555" s="378"/>
      <c r="HI64555" s="378"/>
      <c r="HJ64555" s="378"/>
      <c r="HK64555" s="378"/>
      <c r="HL64555" s="378"/>
      <c r="HM64555" s="378"/>
      <c r="HN64555" s="378"/>
      <c r="HO64555" s="378"/>
      <c r="HP64555" s="378"/>
      <c r="HQ64555" s="378"/>
      <c r="HR64555" s="378"/>
      <c r="HS64555" s="378"/>
      <c r="HT64555" s="378"/>
      <c r="HU64555" s="378"/>
      <c r="HV64555" s="378"/>
      <c r="HW64555" s="378"/>
      <c r="HX64555" s="378"/>
      <c r="HY64555" s="378"/>
      <c r="HZ64555" s="378"/>
      <c r="IA64555" s="378"/>
      <c r="IB64555" s="378"/>
      <c r="IC64555" s="378"/>
      <c r="ID64555" s="378"/>
      <c r="IE64555" s="378"/>
      <c r="IF64555" s="378"/>
      <c r="IG64555" s="378"/>
      <c r="IH64555" s="378"/>
      <c r="II64555" s="378"/>
      <c r="IJ64555" s="378"/>
      <c r="IK64555" s="378"/>
      <c r="IL64555" s="378"/>
    </row>
    <row r="64556" spans="2:246">
      <c r="B64556" s="378"/>
      <c r="C64556" s="378"/>
      <c r="D64556" s="378"/>
      <c r="E64556" s="378"/>
      <c r="F64556" s="378"/>
      <c r="G64556" s="378"/>
      <c r="H64556" s="378"/>
      <c r="I64556" s="378"/>
      <c r="J64556" s="378"/>
      <c r="K64556" s="378"/>
      <c r="L64556" s="378"/>
      <c r="M64556" s="378"/>
      <c r="N64556" s="378"/>
      <c r="O64556" s="378"/>
      <c r="P64556" s="378"/>
      <c r="Q64556" s="378"/>
      <c r="R64556" s="378"/>
      <c r="S64556" s="378"/>
      <c r="T64556" s="378"/>
      <c r="U64556" s="378"/>
      <c r="V64556" s="378"/>
      <c r="W64556" s="378"/>
      <c r="X64556" s="378"/>
      <c r="Y64556" s="378"/>
      <c r="Z64556" s="378"/>
      <c r="AA64556" s="378"/>
      <c r="AB64556" s="378"/>
      <c r="AC64556" s="378"/>
      <c r="AD64556" s="378"/>
      <c r="AE64556" s="378"/>
      <c r="AF64556" s="378"/>
      <c r="AG64556" s="378"/>
      <c r="AH64556" s="378"/>
      <c r="AI64556" s="378"/>
      <c r="AJ64556" s="378"/>
      <c r="AK64556" s="378"/>
      <c r="AL64556" s="378"/>
      <c r="AM64556" s="378"/>
      <c r="AN64556" s="378"/>
      <c r="AO64556" s="378"/>
      <c r="AP64556" s="378"/>
      <c r="AQ64556" s="378"/>
      <c r="AR64556" s="378"/>
      <c r="AS64556" s="378"/>
      <c r="AT64556" s="378"/>
      <c r="AU64556" s="378"/>
      <c r="AV64556" s="378"/>
      <c r="AW64556" s="378"/>
      <c r="AX64556" s="378"/>
      <c r="AY64556" s="378"/>
      <c r="AZ64556" s="378"/>
      <c r="BA64556" s="378"/>
      <c r="BB64556" s="378"/>
      <c r="BC64556" s="378"/>
      <c r="BD64556" s="378"/>
      <c r="BE64556" s="378"/>
      <c r="BF64556" s="378"/>
      <c r="BG64556" s="378"/>
      <c r="BH64556" s="378"/>
      <c r="BI64556" s="378"/>
      <c r="BJ64556" s="378"/>
      <c r="BK64556" s="378"/>
      <c r="BL64556" s="378"/>
      <c r="BM64556" s="378"/>
      <c r="BN64556" s="378"/>
      <c r="BO64556" s="378"/>
      <c r="BP64556" s="378"/>
      <c r="BQ64556" s="378"/>
      <c r="BR64556" s="378"/>
      <c r="BS64556" s="378"/>
      <c r="BT64556" s="378"/>
      <c r="BU64556" s="378"/>
      <c r="BV64556" s="378"/>
      <c r="BW64556" s="378"/>
      <c r="BX64556" s="378"/>
      <c r="BY64556" s="378"/>
      <c r="BZ64556" s="378"/>
      <c r="CA64556" s="378"/>
      <c r="CB64556" s="378"/>
      <c r="CC64556" s="378"/>
      <c r="CD64556" s="378"/>
      <c r="CE64556" s="378"/>
      <c r="CF64556" s="378"/>
      <c r="CG64556" s="378"/>
      <c r="CH64556" s="378"/>
      <c r="CI64556" s="378"/>
      <c r="CJ64556" s="378"/>
      <c r="CK64556" s="378"/>
      <c r="CL64556" s="378"/>
      <c r="CM64556" s="378"/>
      <c r="CN64556" s="378"/>
      <c r="CO64556" s="378"/>
      <c r="CP64556" s="378"/>
      <c r="CQ64556" s="378"/>
      <c r="CR64556" s="378"/>
      <c r="CS64556" s="378"/>
      <c r="CT64556" s="378"/>
      <c r="CU64556" s="378"/>
      <c r="CV64556" s="378"/>
      <c r="CW64556" s="378"/>
      <c r="CX64556" s="378"/>
      <c r="CY64556" s="378"/>
      <c r="CZ64556" s="378"/>
      <c r="DA64556" s="378"/>
      <c r="DB64556" s="378"/>
      <c r="DC64556" s="378"/>
      <c r="DD64556" s="378"/>
      <c r="DE64556" s="378"/>
      <c r="DF64556" s="378"/>
      <c r="DG64556" s="378"/>
      <c r="DH64556" s="378"/>
      <c r="DI64556" s="378"/>
      <c r="DJ64556" s="378"/>
      <c r="DK64556" s="378"/>
      <c r="DL64556" s="378"/>
      <c r="DM64556" s="378"/>
      <c r="DN64556" s="378"/>
      <c r="DO64556" s="378"/>
      <c r="DP64556" s="378"/>
      <c r="DQ64556" s="378"/>
      <c r="DR64556" s="378"/>
      <c r="DS64556" s="378"/>
      <c r="DT64556" s="378"/>
      <c r="DU64556" s="378"/>
      <c r="DV64556" s="378"/>
      <c r="DW64556" s="378"/>
      <c r="DX64556" s="378"/>
      <c r="DY64556" s="378"/>
      <c r="DZ64556" s="378"/>
      <c r="EA64556" s="378"/>
      <c r="EB64556" s="378"/>
      <c r="EC64556" s="378"/>
      <c r="ED64556" s="378"/>
      <c r="EE64556" s="378"/>
      <c r="EF64556" s="378"/>
      <c r="EG64556" s="378"/>
      <c r="EH64556" s="378"/>
      <c r="EI64556" s="378"/>
      <c r="EJ64556" s="378"/>
      <c r="EK64556" s="378"/>
      <c r="EL64556" s="378"/>
      <c r="EM64556" s="378"/>
      <c r="EN64556" s="378"/>
      <c r="EO64556" s="378"/>
      <c r="EP64556" s="378"/>
      <c r="EQ64556" s="378"/>
      <c r="ER64556" s="378"/>
      <c r="ES64556" s="378"/>
      <c r="ET64556" s="378"/>
      <c r="EU64556" s="378"/>
      <c r="EV64556" s="378"/>
      <c r="EW64556" s="378"/>
      <c r="EX64556" s="378"/>
      <c r="EY64556" s="378"/>
      <c r="EZ64556" s="378"/>
      <c r="FA64556" s="378"/>
      <c r="FB64556" s="378"/>
      <c r="FC64556" s="378"/>
      <c r="FD64556" s="378"/>
      <c r="FE64556" s="378"/>
      <c r="FF64556" s="378"/>
      <c r="FG64556" s="378"/>
      <c r="FH64556" s="378"/>
      <c r="FI64556" s="378"/>
      <c r="FJ64556" s="378"/>
      <c r="FK64556" s="378"/>
      <c r="FL64556" s="378"/>
      <c r="FM64556" s="378"/>
      <c r="FN64556" s="378"/>
      <c r="FO64556" s="378"/>
      <c r="FP64556" s="378"/>
      <c r="FQ64556" s="378"/>
      <c r="FR64556" s="378"/>
      <c r="FS64556" s="378"/>
      <c r="FT64556" s="378"/>
      <c r="FU64556" s="378"/>
      <c r="FV64556" s="378"/>
      <c r="FW64556" s="378"/>
      <c r="FX64556" s="378"/>
      <c r="FY64556" s="378"/>
      <c r="FZ64556" s="378"/>
      <c r="GA64556" s="378"/>
      <c r="GB64556" s="378"/>
      <c r="GC64556" s="378"/>
      <c r="GD64556" s="378"/>
      <c r="GE64556" s="378"/>
      <c r="GF64556" s="378"/>
      <c r="GG64556" s="378"/>
      <c r="GH64556" s="378"/>
      <c r="GI64556" s="378"/>
      <c r="GJ64556" s="378"/>
      <c r="GK64556" s="378"/>
      <c r="GL64556" s="378"/>
      <c r="GM64556" s="378"/>
      <c r="GN64556" s="378"/>
      <c r="GO64556" s="378"/>
      <c r="GP64556" s="378"/>
      <c r="GQ64556" s="378"/>
      <c r="GR64556" s="378"/>
      <c r="GS64556" s="378"/>
      <c r="GT64556" s="378"/>
      <c r="GU64556" s="378"/>
      <c r="GV64556" s="378"/>
      <c r="GW64556" s="378"/>
      <c r="GX64556" s="378"/>
      <c r="GY64556" s="378"/>
      <c r="GZ64556" s="378"/>
      <c r="HA64556" s="378"/>
      <c r="HB64556" s="378"/>
      <c r="HC64556" s="378"/>
      <c r="HD64556" s="378"/>
      <c r="HE64556" s="378"/>
      <c r="HF64556" s="378"/>
      <c r="HG64556" s="378"/>
      <c r="HH64556" s="378"/>
      <c r="HI64556" s="378"/>
      <c r="HJ64556" s="378"/>
      <c r="HK64556" s="378"/>
      <c r="HL64556" s="378"/>
      <c r="HM64556" s="378"/>
      <c r="HN64556" s="378"/>
      <c r="HO64556" s="378"/>
      <c r="HP64556" s="378"/>
      <c r="HQ64556" s="378"/>
      <c r="HR64556" s="378"/>
      <c r="HS64556" s="378"/>
      <c r="HT64556" s="378"/>
      <c r="HU64556" s="378"/>
      <c r="HV64556" s="378"/>
      <c r="HW64556" s="378"/>
      <c r="HX64556" s="378"/>
      <c r="HY64556" s="378"/>
      <c r="HZ64556" s="378"/>
      <c r="IA64556" s="378"/>
      <c r="IB64556" s="378"/>
      <c r="IC64556" s="378"/>
      <c r="ID64556" s="378"/>
      <c r="IE64556" s="378"/>
      <c r="IF64556" s="378"/>
      <c r="IG64556" s="378"/>
      <c r="IH64556" s="378"/>
      <c r="II64556" s="378"/>
      <c r="IJ64556" s="378"/>
      <c r="IK64556" s="378"/>
      <c r="IL64556" s="378"/>
    </row>
    <row r="64557" spans="2:246">
      <c r="B64557" s="378"/>
      <c r="C64557" s="378"/>
      <c r="D64557" s="378"/>
      <c r="E64557" s="378"/>
      <c r="F64557" s="378"/>
      <c r="G64557" s="378"/>
      <c r="H64557" s="378"/>
      <c r="I64557" s="378"/>
      <c r="J64557" s="378"/>
      <c r="K64557" s="378"/>
      <c r="L64557" s="378"/>
      <c r="M64557" s="378"/>
      <c r="N64557" s="378"/>
      <c r="O64557" s="378"/>
      <c r="P64557" s="378"/>
      <c r="Q64557" s="378"/>
      <c r="R64557" s="378"/>
      <c r="S64557" s="378"/>
      <c r="T64557" s="378"/>
      <c r="U64557" s="378"/>
      <c r="V64557" s="378"/>
      <c r="W64557" s="378"/>
      <c r="X64557" s="378"/>
      <c r="Y64557" s="378"/>
      <c r="Z64557" s="378"/>
      <c r="AA64557" s="378"/>
      <c r="AB64557" s="378"/>
      <c r="AC64557" s="378"/>
      <c r="AD64557" s="378"/>
      <c r="AE64557" s="378"/>
      <c r="AF64557" s="378"/>
      <c r="AG64557" s="378"/>
      <c r="AH64557" s="378"/>
      <c r="AI64557" s="378"/>
      <c r="AJ64557" s="378"/>
      <c r="AK64557" s="378"/>
      <c r="AL64557" s="378"/>
      <c r="AM64557" s="378"/>
      <c r="AN64557" s="378"/>
      <c r="AO64557" s="378"/>
      <c r="AP64557" s="378"/>
      <c r="AQ64557" s="378"/>
      <c r="AR64557" s="378"/>
      <c r="AS64557" s="378"/>
      <c r="AT64557" s="378"/>
      <c r="AU64557" s="378"/>
      <c r="AV64557" s="378"/>
      <c r="AW64557" s="378"/>
      <c r="AX64557" s="378"/>
      <c r="AY64557" s="378"/>
      <c r="AZ64557" s="378"/>
      <c r="BA64557" s="378"/>
      <c r="BB64557" s="378"/>
      <c r="BC64557" s="378"/>
      <c r="BD64557" s="378"/>
      <c r="BE64557" s="378"/>
      <c r="BF64557" s="378"/>
      <c r="BG64557" s="378"/>
      <c r="BH64557" s="378"/>
      <c r="BI64557" s="378"/>
      <c r="BJ64557" s="378"/>
      <c r="BK64557" s="378"/>
      <c r="BL64557" s="378"/>
      <c r="BM64557" s="378"/>
      <c r="BN64557" s="378"/>
      <c r="BO64557" s="378"/>
      <c r="BP64557" s="378"/>
      <c r="BQ64557" s="378"/>
      <c r="BR64557" s="378"/>
      <c r="BS64557" s="378"/>
      <c r="BT64557" s="378"/>
      <c r="BU64557" s="378"/>
      <c r="BV64557" s="378"/>
      <c r="BW64557" s="378"/>
      <c r="BX64557" s="378"/>
      <c r="BY64557" s="378"/>
      <c r="BZ64557" s="378"/>
      <c r="CA64557" s="378"/>
      <c r="CB64557" s="378"/>
      <c r="CC64557" s="378"/>
      <c r="CD64557" s="378"/>
      <c r="CE64557" s="378"/>
      <c r="CF64557" s="378"/>
      <c r="CG64557" s="378"/>
      <c r="CH64557" s="378"/>
      <c r="CI64557" s="378"/>
      <c r="CJ64557" s="378"/>
      <c r="CK64557" s="378"/>
      <c r="CL64557" s="378"/>
      <c r="CM64557" s="378"/>
      <c r="CN64557" s="378"/>
      <c r="CO64557" s="378"/>
      <c r="CP64557" s="378"/>
      <c r="CQ64557" s="378"/>
      <c r="CR64557" s="378"/>
      <c r="CS64557" s="378"/>
      <c r="CT64557" s="378"/>
      <c r="CU64557" s="378"/>
      <c r="CV64557" s="378"/>
      <c r="CW64557" s="378"/>
      <c r="CX64557" s="378"/>
      <c r="CY64557" s="378"/>
      <c r="CZ64557" s="378"/>
      <c r="DA64557" s="378"/>
      <c r="DB64557" s="378"/>
      <c r="DC64557" s="378"/>
      <c r="DD64557" s="378"/>
      <c r="DE64557" s="378"/>
      <c r="DF64557" s="378"/>
      <c r="DG64557" s="378"/>
      <c r="DH64557" s="378"/>
      <c r="DI64557" s="378"/>
      <c r="DJ64557" s="378"/>
      <c r="DK64557" s="378"/>
      <c r="DL64557" s="378"/>
      <c r="DM64557" s="378"/>
      <c r="DN64557" s="378"/>
      <c r="DO64557" s="378"/>
      <c r="DP64557" s="378"/>
      <c r="DQ64557" s="378"/>
      <c r="DR64557" s="378"/>
      <c r="DS64557" s="378"/>
      <c r="DT64557" s="378"/>
      <c r="DU64557" s="378"/>
      <c r="DV64557" s="378"/>
      <c r="DW64557" s="378"/>
      <c r="DX64557" s="378"/>
      <c r="DY64557" s="378"/>
      <c r="DZ64557" s="378"/>
      <c r="EA64557" s="378"/>
      <c r="EB64557" s="378"/>
      <c r="EC64557" s="378"/>
      <c r="ED64557" s="378"/>
      <c r="EE64557" s="378"/>
      <c r="EF64557" s="378"/>
      <c r="EG64557" s="378"/>
      <c r="EH64557" s="378"/>
      <c r="EI64557" s="378"/>
      <c r="EJ64557" s="378"/>
      <c r="EK64557" s="378"/>
      <c r="EL64557" s="378"/>
      <c r="EM64557" s="378"/>
      <c r="EN64557" s="378"/>
      <c r="EO64557" s="378"/>
      <c r="EP64557" s="378"/>
      <c r="EQ64557" s="378"/>
      <c r="ER64557" s="378"/>
      <c r="ES64557" s="378"/>
      <c r="ET64557" s="378"/>
      <c r="EU64557" s="378"/>
      <c r="EV64557" s="378"/>
      <c r="EW64557" s="378"/>
      <c r="EX64557" s="378"/>
      <c r="EY64557" s="378"/>
      <c r="EZ64557" s="378"/>
      <c r="FA64557" s="378"/>
      <c r="FB64557" s="378"/>
      <c r="FC64557" s="378"/>
      <c r="FD64557" s="378"/>
      <c r="FE64557" s="378"/>
      <c r="FF64557" s="378"/>
      <c r="FG64557" s="378"/>
      <c r="FH64557" s="378"/>
      <c r="FI64557" s="378"/>
      <c r="FJ64557" s="378"/>
      <c r="FK64557" s="378"/>
      <c r="FL64557" s="378"/>
      <c r="FM64557" s="378"/>
      <c r="FN64557" s="378"/>
      <c r="FO64557" s="378"/>
      <c r="FP64557" s="378"/>
      <c r="FQ64557" s="378"/>
      <c r="FR64557" s="378"/>
      <c r="FS64557" s="378"/>
      <c r="FT64557" s="378"/>
      <c r="FU64557" s="378"/>
      <c r="FV64557" s="378"/>
      <c r="FW64557" s="378"/>
      <c r="FX64557" s="378"/>
      <c r="FY64557" s="378"/>
      <c r="FZ64557" s="378"/>
      <c r="GA64557" s="378"/>
      <c r="GB64557" s="378"/>
      <c r="GC64557" s="378"/>
      <c r="GD64557" s="378"/>
      <c r="GE64557" s="378"/>
      <c r="GF64557" s="378"/>
      <c r="GG64557" s="378"/>
      <c r="GH64557" s="378"/>
      <c r="GI64557" s="378"/>
      <c r="GJ64557" s="378"/>
      <c r="GK64557" s="378"/>
      <c r="GL64557" s="378"/>
      <c r="GM64557" s="378"/>
      <c r="GN64557" s="378"/>
      <c r="GO64557" s="378"/>
      <c r="GP64557" s="378"/>
      <c r="GQ64557" s="378"/>
      <c r="GR64557" s="378"/>
      <c r="GS64557" s="378"/>
      <c r="GT64557" s="378"/>
      <c r="GU64557" s="378"/>
      <c r="GV64557" s="378"/>
      <c r="GW64557" s="378"/>
      <c r="GX64557" s="378"/>
      <c r="GY64557" s="378"/>
      <c r="GZ64557" s="378"/>
      <c r="HA64557" s="378"/>
      <c r="HB64557" s="378"/>
      <c r="HC64557" s="378"/>
      <c r="HD64557" s="378"/>
      <c r="HE64557" s="378"/>
      <c r="HF64557" s="378"/>
      <c r="HG64557" s="378"/>
      <c r="HH64557" s="378"/>
      <c r="HI64557" s="378"/>
      <c r="HJ64557" s="378"/>
      <c r="HK64557" s="378"/>
      <c r="HL64557" s="378"/>
      <c r="HM64557" s="378"/>
      <c r="HN64557" s="378"/>
      <c r="HO64557" s="378"/>
      <c r="HP64557" s="378"/>
      <c r="HQ64557" s="378"/>
      <c r="HR64557" s="378"/>
      <c r="HS64557" s="378"/>
      <c r="HT64557" s="378"/>
      <c r="HU64557" s="378"/>
      <c r="HV64557" s="378"/>
      <c r="HW64557" s="378"/>
      <c r="HX64557" s="378"/>
      <c r="HY64557" s="378"/>
      <c r="HZ64557" s="378"/>
      <c r="IA64557" s="378"/>
      <c r="IB64557" s="378"/>
      <c r="IC64557" s="378"/>
      <c r="ID64557" s="378"/>
      <c r="IE64557" s="378"/>
      <c r="IF64557" s="378"/>
      <c r="IG64557" s="378"/>
      <c r="IH64557" s="378"/>
      <c r="II64557" s="378"/>
      <c r="IJ64557" s="378"/>
      <c r="IK64557" s="378"/>
      <c r="IL64557" s="378"/>
    </row>
    <row r="64558" spans="2:246">
      <c r="B64558" s="378"/>
      <c r="C64558" s="378"/>
      <c r="D64558" s="378"/>
      <c r="E64558" s="378"/>
      <c r="F64558" s="378"/>
      <c r="G64558" s="378"/>
      <c r="H64558" s="378"/>
      <c r="I64558" s="378"/>
      <c r="J64558" s="378"/>
      <c r="K64558" s="378"/>
      <c r="L64558" s="378"/>
      <c r="M64558" s="378"/>
      <c r="N64558" s="378"/>
      <c r="O64558" s="378"/>
      <c r="P64558" s="378"/>
      <c r="Q64558" s="378"/>
      <c r="R64558" s="378"/>
      <c r="S64558" s="378"/>
      <c r="T64558" s="378"/>
      <c r="U64558" s="378"/>
      <c r="V64558" s="378"/>
      <c r="W64558" s="378"/>
      <c r="X64558" s="378"/>
      <c r="Y64558" s="378"/>
      <c r="Z64558" s="378"/>
      <c r="AA64558" s="378"/>
      <c r="AB64558" s="378"/>
      <c r="AC64558" s="378"/>
      <c r="AD64558" s="378"/>
      <c r="AE64558" s="378"/>
      <c r="AF64558" s="378"/>
      <c r="AG64558" s="378"/>
      <c r="AH64558" s="378"/>
      <c r="AI64558" s="378"/>
      <c r="AJ64558" s="378"/>
      <c r="AK64558" s="378"/>
      <c r="AL64558" s="378"/>
      <c r="AM64558" s="378"/>
      <c r="AN64558" s="378"/>
      <c r="AO64558" s="378"/>
      <c r="AP64558" s="378"/>
      <c r="AQ64558" s="378"/>
      <c r="AR64558" s="378"/>
      <c r="AS64558" s="378"/>
      <c r="AT64558" s="378"/>
      <c r="AU64558" s="378"/>
      <c r="AV64558" s="378"/>
      <c r="AW64558" s="378"/>
      <c r="AX64558" s="378"/>
      <c r="AY64558" s="378"/>
      <c r="AZ64558" s="378"/>
      <c r="BA64558" s="378"/>
      <c r="BB64558" s="378"/>
      <c r="BC64558" s="378"/>
      <c r="BD64558" s="378"/>
      <c r="BE64558" s="378"/>
      <c r="BF64558" s="378"/>
      <c r="BG64558" s="378"/>
      <c r="BH64558" s="378"/>
      <c r="BI64558" s="378"/>
      <c r="BJ64558" s="378"/>
      <c r="BK64558" s="378"/>
      <c r="BL64558" s="378"/>
      <c r="BM64558" s="378"/>
      <c r="BN64558" s="378"/>
      <c r="BO64558" s="378"/>
      <c r="BP64558" s="378"/>
      <c r="BQ64558" s="378"/>
      <c r="BR64558" s="378"/>
      <c r="BS64558" s="378"/>
      <c r="BT64558" s="378"/>
      <c r="BU64558" s="378"/>
      <c r="BV64558" s="378"/>
      <c r="BW64558" s="378"/>
      <c r="BX64558" s="378"/>
      <c r="BY64558" s="378"/>
      <c r="BZ64558" s="378"/>
      <c r="CA64558" s="378"/>
      <c r="CB64558" s="378"/>
      <c r="CC64558" s="378"/>
      <c r="CD64558" s="378"/>
      <c r="CE64558" s="378"/>
      <c r="CF64558" s="378"/>
      <c r="CG64558" s="378"/>
      <c r="CH64558" s="378"/>
      <c r="CI64558" s="378"/>
      <c r="CJ64558" s="378"/>
      <c r="CK64558" s="378"/>
      <c r="CL64558" s="378"/>
      <c r="CM64558" s="378"/>
      <c r="CN64558" s="378"/>
      <c r="CO64558" s="378"/>
      <c r="CP64558" s="378"/>
      <c r="CQ64558" s="378"/>
      <c r="CR64558" s="378"/>
      <c r="CS64558" s="378"/>
      <c r="CT64558" s="378"/>
      <c r="CU64558" s="378"/>
      <c r="CV64558" s="378"/>
      <c r="CW64558" s="378"/>
      <c r="CX64558" s="378"/>
      <c r="CY64558" s="378"/>
      <c r="CZ64558" s="378"/>
      <c r="DA64558" s="378"/>
      <c r="DB64558" s="378"/>
      <c r="DC64558" s="378"/>
      <c r="DD64558" s="378"/>
      <c r="DE64558" s="378"/>
      <c r="DF64558" s="378"/>
      <c r="DG64558" s="378"/>
      <c r="DH64558" s="378"/>
      <c r="DI64558" s="378"/>
      <c r="DJ64558" s="378"/>
      <c r="DK64558" s="378"/>
      <c r="DL64558" s="378"/>
      <c r="DM64558" s="378"/>
      <c r="DN64558" s="378"/>
      <c r="DO64558" s="378"/>
      <c r="DP64558" s="378"/>
      <c r="DQ64558" s="378"/>
      <c r="DR64558" s="378"/>
      <c r="DS64558" s="378"/>
      <c r="DT64558" s="378"/>
      <c r="DU64558" s="378"/>
      <c r="DV64558" s="378"/>
      <c r="DW64558" s="378"/>
      <c r="DX64558" s="378"/>
      <c r="DY64558" s="378"/>
      <c r="DZ64558" s="378"/>
      <c r="EA64558" s="378"/>
      <c r="EB64558" s="378"/>
      <c r="EC64558" s="378"/>
      <c r="ED64558" s="378"/>
      <c r="EE64558" s="378"/>
      <c r="EF64558" s="378"/>
      <c r="EG64558" s="378"/>
      <c r="EH64558" s="378"/>
      <c r="EI64558" s="378"/>
      <c r="EJ64558" s="378"/>
      <c r="EK64558" s="378"/>
      <c r="EL64558" s="378"/>
      <c r="EM64558" s="378"/>
      <c r="EN64558" s="378"/>
      <c r="EO64558" s="378"/>
      <c r="EP64558" s="378"/>
      <c r="EQ64558" s="378"/>
      <c r="ER64558" s="378"/>
      <c r="ES64558" s="378"/>
      <c r="ET64558" s="378"/>
      <c r="EU64558" s="378"/>
      <c r="EV64558" s="378"/>
      <c r="EW64558" s="378"/>
      <c r="EX64558" s="378"/>
      <c r="EY64558" s="378"/>
      <c r="EZ64558" s="378"/>
      <c r="FA64558" s="378"/>
      <c r="FB64558" s="378"/>
      <c r="FC64558" s="378"/>
      <c r="FD64558" s="378"/>
      <c r="FE64558" s="378"/>
      <c r="FF64558" s="378"/>
      <c r="FG64558" s="378"/>
      <c r="FH64558" s="378"/>
      <c r="FI64558" s="378"/>
      <c r="FJ64558" s="378"/>
      <c r="FK64558" s="378"/>
      <c r="FL64558" s="378"/>
      <c r="FM64558" s="378"/>
      <c r="FN64558" s="378"/>
      <c r="FO64558" s="378"/>
      <c r="FP64558" s="378"/>
      <c r="FQ64558" s="378"/>
      <c r="FR64558" s="378"/>
      <c r="FS64558" s="378"/>
      <c r="FT64558" s="378"/>
      <c r="FU64558" s="378"/>
      <c r="FV64558" s="378"/>
      <c r="FW64558" s="378"/>
      <c r="FX64558" s="378"/>
      <c r="FY64558" s="378"/>
      <c r="FZ64558" s="378"/>
      <c r="GA64558" s="378"/>
      <c r="GB64558" s="378"/>
      <c r="GC64558" s="378"/>
      <c r="GD64558" s="378"/>
      <c r="GE64558" s="378"/>
      <c r="GF64558" s="378"/>
      <c r="GG64558" s="378"/>
      <c r="GH64558" s="378"/>
      <c r="GI64558" s="378"/>
      <c r="GJ64558" s="378"/>
      <c r="GK64558" s="378"/>
      <c r="GL64558" s="378"/>
      <c r="GM64558" s="378"/>
      <c r="GN64558" s="378"/>
      <c r="GO64558" s="378"/>
      <c r="GP64558" s="378"/>
      <c r="GQ64558" s="378"/>
      <c r="GR64558" s="378"/>
      <c r="GS64558" s="378"/>
      <c r="GT64558" s="378"/>
      <c r="GU64558" s="378"/>
      <c r="GV64558" s="378"/>
      <c r="GW64558" s="378"/>
      <c r="GX64558" s="378"/>
      <c r="GY64558" s="378"/>
      <c r="GZ64558" s="378"/>
      <c r="HA64558" s="378"/>
      <c r="HB64558" s="378"/>
      <c r="HC64558" s="378"/>
      <c r="HD64558" s="378"/>
      <c r="HE64558" s="378"/>
      <c r="HF64558" s="378"/>
      <c r="HG64558" s="378"/>
      <c r="HH64558" s="378"/>
      <c r="HI64558" s="378"/>
      <c r="HJ64558" s="378"/>
      <c r="HK64558" s="378"/>
      <c r="HL64558" s="378"/>
      <c r="HM64558" s="378"/>
      <c r="HN64558" s="378"/>
      <c r="HO64558" s="378"/>
      <c r="HP64558" s="378"/>
      <c r="HQ64558" s="378"/>
      <c r="HR64558" s="378"/>
      <c r="HS64558" s="378"/>
      <c r="HT64558" s="378"/>
      <c r="HU64558" s="378"/>
      <c r="HV64558" s="378"/>
      <c r="HW64558" s="378"/>
      <c r="HX64558" s="378"/>
      <c r="HY64558" s="378"/>
      <c r="HZ64558" s="378"/>
      <c r="IA64558" s="378"/>
      <c r="IB64558" s="378"/>
      <c r="IC64558" s="378"/>
      <c r="ID64558" s="378"/>
      <c r="IE64558" s="378"/>
      <c r="IF64558" s="378"/>
      <c r="IG64558" s="378"/>
      <c r="IH64558" s="378"/>
      <c r="II64558" s="378"/>
      <c r="IJ64558" s="378"/>
      <c r="IK64558" s="378"/>
      <c r="IL64558" s="378"/>
    </row>
    <row r="64559" spans="2:246">
      <c r="B64559" s="378"/>
      <c r="C64559" s="378"/>
      <c r="D64559" s="378"/>
      <c r="E64559" s="378"/>
      <c r="F64559" s="378"/>
      <c r="G64559" s="378"/>
      <c r="H64559" s="378"/>
      <c r="I64559" s="378"/>
      <c r="J64559" s="378"/>
      <c r="K64559" s="378"/>
      <c r="L64559" s="378"/>
      <c r="M64559" s="378"/>
      <c r="N64559" s="378"/>
      <c r="O64559" s="378"/>
      <c r="P64559" s="378"/>
      <c r="Q64559" s="378"/>
      <c r="R64559" s="378"/>
      <c r="S64559" s="378"/>
      <c r="T64559" s="378"/>
      <c r="U64559" s="378"/>
      <c r="V64559" s="378"/>
      <c r="W64559" s="378"/>
      <c r="X64559" s="378"/>
      <c r="Y64559" s="378"/>
      <c r="Z64559" s="378"/>
      <c r="AA64559" s="378"/>
      <c r="AB64559" s="378"/>
      <c r="AC64559" s="378"/>
      <c r="AD64559" s="378"/>
      <c r="AE64559" s="378"/>
      <c r="AF64559" s="378"/>
      <c r="AG64559" s="378"/>
      <c r="AH64559" s="378"/>
      <c r="AI64559" s="378"/>
      <c r="AJ64559" s="378"/>
      <c r="AK64559" s="378"/>
      <c r="AL64559" s="378"/>
      <c r="AM64559" s="378"/>
      <c r="AN64559" s="378"/>
      <c r="AO64559" s="378"/>
      <c r="AP64559" s="378"/>
      <c r="AQ64559" s="378"/>
      <c r="AR64559" s="378"/>
      <c r="AS64559" s="378"/>
      <c r="AT64559" s="378"/>
      <c r="AU64559" s="378"/>
      <c r="AV64559" s="378"/>
      <c r="AW64559" s="378"/>
      <c r="AX64559" s="378"/>
      <c r="AY64559" s="378"/>
      <c r="AZ64559" s="378"/>
      <c r="BA64559" s="378"/>
      <c r="BB64559" s="378"/>
      <c r="BC64559" s="378"/>
      <c r="BD64559" s="378"/>
      <c r="BE64559" s="378"/>
      <c r="BF64559" s="378"/>
      <c r="BG64559" s="378"/>
      <c r="BH64559" s="378"/>
      <c r="BI64559" s="378"/>
      <c r="BJ64559" s="378"/>
      <c r="BK64559" s="378"/>
      <c r="BL64559" s="378"/>
      <c r="BM64559" s="378"/>
      <c r="BN64559" s="378"/>
      <c r="BO64559" s="378"/>
      <c r="BP64559" s="378"/>
      <c r="BQ64559" s="378"/>
      <c r="BR64559" s="378"/>
      <c r="BS64559" s="378"/>
      <c r="BT64559" s="378"/>
      <c r="BU64559" s="378"/>
      <c r="BV64559" s="378"/>
      <c r="BW64559" s="378"/>
      <c r="BX64559" s="378"/>
      <c r="BY64559" s="378"/>
      <c r="BZ64559" s="378"/>
      <c r="CA64559" s="378"/>
      <c r="CB64559" s="378"/>
      <c r="CC64559" s="378"/>
      <c r="CD64559" s="378"/>
      <c r="CE64559" s="378"/>
      <c r="CF64559" s="378"/>
      <c r="CG64559" s="378"/>
      <c r="CH64559" s="378"/>
      <c r="CI64559" s="378"/>
      <c r="CJ64559" s="378"/>
      <c r="CK64559" s="378"/>
      <c r="CL64559" s="378"/>
      <c r="CM64559" s="378"/>
      <c r="CN64559" s="378"/>
      <c r="CO64559" s="378"/>
      <c r="CP64559" s="378"/>
      <c r="CQ64559" s="378"/>
      <c r="CR64559" s="378"/>
      <c r="CS64559" s="378"/>
      <c r="CT64559" s="378"/>
      <c r="CU64559" s="378"/>
      <c r="CV64559" s="378"/>
      <c r="CW64559" s="378"/>
      <c r="CX64559" s="378"/>
      <c r="CY64559" s="378"/>
      <c r="CZ64559" s="378"/>
      <c r="DA64559" s="378"/>
      <c r="DB64559" s="378"/>
      <c r="DC64559" s="378"/>
      <c r="DD64559" s="378"/>
      <c r="DE64559" s="378"/>
      <c r="DF64559" s="378"/>
      <c r="DG64559" s="378"/>
      <c r="DH64559" s="378"/>
      <c r="DI64559" s="378"/>
      <c r="DJ64559" s="378"/>
      <c r="DK64559" s="378"/>
      <c r="DL64559" s="378"/>
      <c r="DM64559" s="378"/>
      <c r="DN64559" s="378"/>
      <c r="DO64559" s="378"/>
      <c r="DP64559" s="378"/>
      <c r="DQ64559" s="378"/>
      <c r="DR64559" s="378"/>
      <c r="DS64559" s="378"/>
      <c r="DT64559" s="378"/>
      <c r="DU64559" s="378"/>
      <c r="DV64559" s="378"/>
      <c r="DW64559" s="378"/>
      <c r="DX64559" s="378"/>
      <c r="DY64559" s="378"/>
      <c r="DZ64559" s="378"/>
      <c r="EA64559" s="378"/>
      <c r="EB64559" s="378"/>
      <c r="EC64559" s="378"/>
      <c r="ED64559" s="378"/>
      <c r="EE64559" s="378"/>
      <c r="EF64559" s="378"/>
      <c r="EG64559" s="378"/>
      <c r="EH64559" s="378"/>
      <c r="EI64559" s="378"/>
      <c r="EJ64559" s="378"/>
      <c r="EK64559" s="378"/>
      <c r="EL64559" s="378"/>
      <c r="EM64559" s="378"/>
      <c r="EN64559" s="378"/>
      <c r="EO64559" s="378"/>
      <c r="EP64559" s="378"/>
      <c r="EQ64559" s="378"/>
      <c r="ER64559" s="378"/>
      <c r="ES64559" s="378"/>
      <c r="ET64559" s="378"/>
      <c r="EU64559" s="378"/>
      <c r="EV64559" s="378"/>
      <c r="EW64559" s="378"/>
      <c r="EX64559" s="378"/>
      <c r="EY64559" s="378"/>
      <c r="EZ64559" s="378"/>
      <c r="FA64559" s="378"/>
      <c r="FB64559" s="378"/>
      <c r="FC64559" s="378"/>
      <c r="FD64559" s="378"/>
      <c r="FE64559" s="378"/>
      <c r="FF64559" s="378"/>
      <c r="FG64559" s="378"/>
      <c r="FH64559" s="378"/>
      <c r="FI64559" s="378"/>
      <c r="FJ64559" s="378"/>
      <c r="FK64559" s="378"/>
      <c r="FL64559" s="378"/>
      <c r="FM64559" s="378"/>
      <c r="FN64559" s="378"/>
      <c r="FO64559" s="378"/>
      <c r="FP64559" s="378"/>
      <c r="FQ64559" s="378"/>
      <c r="FR64559" s="378"/>
      <c r="FS64559" s="378"/>
      <c r="FT64559" s="378"/>
      <c r="FU64559" s="378"/>
      <c r="FV64559" s="378"/>
      <c r="FW64559" s="378"/>
      <c r="FX64559" s="378"/>
      <c r="FY64559" s="378"/>
      <c r="FZ64559" s="378"/>
      <c r="GA64559" s="378"/>
      <c r="GB64559" s="378"/>
      <c r="GC64559" s="378"/>
      <c r="GD64559" s="378"/>
      <c r="GE64559" s="378"/>
      <c r="GF64559" s="378"/>
      <c r="GG64559" s="378"/>
      <c r="GH64559" s="378"/>
      <c r="GI64559" s="378"/>
      <c r="GJ64559" s="378"/>
      <c r="GK64559" s="378"/>
      <c r="GL64559" s="378"/>
      <c r="GM64559" s="378"/>
      <c r="GN64559" s="378"/>
      <c r="GO64559" s="378"/>
      <c r="GP64559" s="378"/>
      <c r="GQ64559" s="378"/>
      <c r="GR64559" s="378"/>
      <c r="GS64559" s="378"/>
      <c r="GT64559" s="378"/>
      <c r="GU64559" s="378"/>
      <c r="GV64559" s="378"/>
      <c r="GW64559" s="378"/>
      <c r="GX64559" s="378"/>
      <c r="GY64559" s="378"/>
      <c r="GZ64559" s="378"/>
      <c r="HA64559" s="378"/>
      <c r="HB64559" s="378"/>
      <c r="HC64559" s="378"/>
      <c r="HD64559" s="378"/>
      <c r="HE64559" s="378"/>
      <c r="HF64559" s="378"/>
      <c r="HG64559" s="378"/>
      <c r="HH64559" s="378"/>
      <c r="HI64559" s="378"/>
      <c r="HJ64559" s="378"/>
      <c r="HK64559" s="378"/>
      <c r="HL64559" s="378"/>
      <c r="HM64559" s="378"/>
      <c r="HN64559" s="378"/>
      <c r="HO64559" s="378"/>
      <c r="HP64559" s="378"/>
      <c r="HQ64559" s="378"/>
      <c r="HR64559" s="378"/>
      <c r="HS64559" s="378"/>
      <c r="HT64559" s="378"/>
      <c r="HU64559" s="378"/>
      <c r="HV64559" s="378"/>
      <c r="HW64559" s="378"/>
      <c r="HX64559" s="378"/>
      <c r="HY64559" s="378"/>
      <c r="HZ64559" s="378"/>
      <c r="IA64559" s="378"/>
      <c r="IB64559" s="378"/>
      <c r="IC64559" s="378"/>
      <c r="ID64559" s="378"/>
      <c r="IE64559" s="378"/>
      <c r="IF64559" s="378"/>
      <c r="IG64559" s="378"/>
      <c r="IH64559" s="378"/>
      <c r="II64559" s="378"/>
      <c r="IJ64559" s="378"/>
      <c r="IK64559" s="378"/>
      <c r="IL64559" s="378"/>
    </row>
    <row r="64560" spans="2:246">
      <c r="B64560" s="378"/>
      <c r="C64560" s="378"/>
      <c r="D64560" s="378"/>
      <c r="E64560" s="378"/>
      <c r="F64560" s="378"/>
      <c r="G64560" s="378"/>
      <c r="H64560" s="378"/>
      <c r="I64560" s="378"/>
      <c r="J64560" s="378"/>
      <c r="K64560" s="378"/>
      <c r="L64560" s="378"/>
      <c r="M64560" s="378"/>
      <c r="N64560" s="378"/>
      <c r="O64560" s="378"/>
      <c r="P64560" s="378"/>
      <c r="Q64560" s="378"/>
      <c r="R64560" s="378"/>
      <c r="S64560" s="378"/>
      <c r="T64560" s="378"/>
      <c r="U64560" s="378"/>
      <c r="V64560" s="378"/>
      <c r="W64560" s="378"/>
      <c r="X64560" s="378"/>
      <c r="Y64560" s="378"/>
      <c r="Z64560" s="378"/>
      <c r="AA64560" s="378"/>
      <c r="AB64560" s="378"/>
      <c r="AC64560" s="378"/>
      <c r="AD64560" s="378"/>
      <c r="AE64560" s="378"/>
      <c r="AF64560" s="378"/>
      <c r="AG64560" s="378"/>
      <c r="AH64560" s="378"/>
      <c r="AI64560" s="378"/>
      <c r="AJ64560" s="378"/>
      <c r="AK64560" s="378"/>
      <c r="AL64560" s="378"/>
      <c r="AM64560" s="378"/>
      <c r="AN64560" s="378"/>
      <c r="AO64560" s="378"/>
      <c r="AP64560" s="378"/>
      <c r="AQ64560" s="378"/>
      <c r="AR64560" s="378"/>
      <c r="AS64560" s="378"/>
      <c r="AT64560" s="378"/>
      <c r="AU64560" s="378"/>
      <c r="AV64560" s="378"/>
      <c r="AW64560" s="378"/>
      <c r="AX64560" s="378"/>
      <c r="AY64560" s="378"/>
      <c r="AZ64560" s="378"/>
      <c r="BA64560" s="378"/>
      <c r="BB64560" s="378"/>
      <c r="BC64560" s="378"/>
      <c r="BD64560" s="378"/>
      <c r="BE64560" s="378"/>
      <c r="BF64560" s="378"/>
      <c r="BG64560" s="378"/>
      <c r="BH64560" s="378"/>
      <c r="BI64560" s="378"/>
      <c r="BJ64560" s="378"/>
      <c r="BK64560" s="378"/>
      <c r="BL64560" s="378"/>
      <c r="BM64560" s="378"/>
      <c r="BN64560" s="378"/>
      <c r="BO64560" s="378"/>
      <c r="BP64560" s="378"/>
      <c r="BQ64560" s="378"/>
      <c r="BR64560" s="378"/>
      <c r="BS64560" s="378"/>
      <c r="BT64560" s="378"/>
      <c r="BU64560" s="378"/>
      <c r="BV64560" s="378"/>
      <c r="BW64560" s="378"/>
      <c r="BX64560" s="378"/>
      <c r="BY64560" s="378"/>
      <c r="BZ64560" s="378"/>
      <c r="CA64560" s="378"/>
      <c r="CB64560" s="378"/>
      <c r="CC64560" s="378"/>
      <c r="CD64560" s="378"/>
      <c r="CE64560" s="378"/>
      <c r="CF64560" s="378"/>
      <c r="CG64560" s="378"/>
      <c r="CH64560" s="378"/>
      <c r="CI64560" s="378"/>
      <c r="CJ64560" s="378"/>
      <c r="CK64560" s="378"/>
      <c r="CL64560" s="378"/>
      <c r="CM64560" s="378"/>
      <c r="CN64560" s="378"/>
      <c r="CO64560" s="378"/>
      <c r="CP64560" s="378"/>
      <c r="CQ64560" s="378"/>
      <c r="CR64560" s="378"/>
      <c r="CS64560" s="378"/>
      <c r="CT64560" s="378"/>
      <c r="CU64560" s="378"/>
      <c r="CV64560" s="378"/>
      <c r="CW64560" s="378"/>
      <c r="CX64560" s="378"/>
      <c r="CY64560" s="378"/>
      <c r="CZ64560" s="378"/>
      <c r="DA64560" s="378"/>
      <c r="DB64560" s="378"/>
      <c r="DC64560" s="378"/>
      <c r="DD64560" s="378"/>
      <c r="DE64560" s="378"/>
      <c r="DF64560" s="378"/>
      <c r="DG64560" s="378"/>
      <c r="DH64560" s="378"/>
      <c r="DI64560" s="378"/>
      <c r="DJ64560" s="378"/>
      <c r="DK64560" s="378"/>
      <c r="DL64560" s="378"/>
      <c r="DM64560" s="378"/>
      <c r="DN64560" s="378"/>
      <c r="DO64560" s="378"/>
      <c r="DP64560" s="378"/>
      <c r="DQ64560" s="378"/>
      <c r="DR64560" s="378"/>
      <c r="DS64560" s="378"/>
      <c r="DT64560" s="378"/>
      <c r="DU64560" s="378"/>
      <c r="DV64560" s="378"/>
      <c r="DW64560" s="378"/>
      <c r="DX64560" s="378"/>
      <c r="DY64560" s="378"/>
      <c r="DZ64560" s="378"/>
      <c r="EA64560" s="378"/>
      <c r="EB64560" s="378"/>
      <c r="EC64560" s="378"/>
      <c r="ED64560" s="378"/>
      <c r="EE64560" s="378"/>
      <c r="EF64560" s="378"/>
      <c r="EG64560" s="378"/>
      <c r="EH64560" s="378"/>
      <c r="EI64560" s="378"/>
      <c r="EJ64560" s="378"/>
      <c r="EK64560" s="378"/>
      <c r="EL64560" s="378"/>
      <c r="EM64560" s="378"/>
      <c r="EN64560" s="378"/>
      <c r="EO64560" s="378"/>
      <c r="EP64560" s="378"/>
      <c r="EQ64560" s="378"/>
      <c r="ER64560" s="378"/>
      <c r="ES64560" s="378"/>
      <c r="ET64560" s="378"/>
      <c r="EU64560" s="378"/>
      <c r="EV64560" s="378"/>
      <c r="EW64560" s="378"/>
      <c r="EX64560" s="378"/>
      <c r="EY64560" s="378"/>
      <c r="EZ64560" s="378"/>
      <c r="FA64560" s="378"/>
      <c r="FB64560" s="378"/>
      <c r="FC64560" s="378"/>
      <c r="FD64560" s="378"/>
      <c r="FE64560" s="378"/>
      <c r="FF64560" s="378"/>
      <c r="FG64560" s="378"/>
      <c r="FH64560" s="378"/>
      <c r="FI64560" s="378"/>
      <c r="FJ64560" s="378"/>
      <c r="FK64560" s="378"/>
      <c r="FL64560" s="378"/>
      <c r="FM64560" s="378"/>
      <c r="FN64560" s="378"/>
      <c r="FO64560" s="378"/>
      <c r="FP64560" s="378"/>
      <c r="FQ64560" s="378"/>
      <c r="FR64560" s="378"/>
      <c r="FS64560" s="378"/>
      <c r="FT64560" s="378"/>
      <c r="FU64560" s="378"/>
      <c r="FV64560" s="378"/>
      <c r="FW64560" s="378"/>
      <c r="FX64560" s="378"/>
      <c r="FY64560" s="378"/>
      <c r="FZ64560" s="378"/>
      <c r="GA64560" s="378"/>
      <c r="GB64560" s="378"/>
      <c r="GC64560" s="378"/>
      <c r="GD64560" s="378"/>
      <c r="GE64560" s="378"/>
      <c r="GF64560" s="378"/>
      <c r="GG64560" s="378"/>
      <c r="GH64560" s="378"/>
      <c r="GI64560" s="378"/>
      <c r="GJ64560" s="378"/>
      <c r="GK64560" s="378"/>
      <c r="GL64560" s="378"/>
      <c r="GM64560" s="378"/>
      <c r="GN64560" s="378"/>
      <c r="GO64560" s="378"/>
      <c r="GP64560" s="378"/>
      <c r="GQ64560" s="378"/>
      <c r="GR64560" s="378"/>
      <c r="GS64560" s="378"/>
      <c r="GT64560" s="378"/>
      <c r="GU64560" s="378"/>
      <c r="GV64560" s="378"/>
      <c r="GW64560" s="378"/>
      <c r="GX64560" s="378"/>
      <c r="GY64560" s="378"/>
      <c r="GZ64560" s="378"/>
      <c r="HA64560" s="378"/>
      <c r="HB64560" s="378"/>
      <c r="HC64560" s="378"/>
      <c r="HD64560" s="378"/>
      <c r="HE64560" s="378"/>
      <c r="HF64560" s="378"/>
      <c r="HG64560" s="378"/>
      <c r="HH64560" s="378"/>
      <c r="HI64560" s="378"/>
      <c r="HJ64560" s="378"/>
      <c r="HK64560" s="378"/>
      <c r="HL64560" s="378"/>
      <c r="HM64560" s="378"/>
      <c r="HN64560" s="378"/>
      <c r="HO64560" s="378"/>
      <c r="HP64560" s="378"/>
      <c r="HQ64560" s="378"/>
      <c r="HR64560" s="378"/>
      <c r="HS64560" s="378"/>
      <c r="HT64560" s="378"/>
      <c r="HU64560" s="378"/>
      <c r="HV64560" s="378"/>
      <c r="HW64560" s="378"/>
      <c r="HX64560" s="378"/>
      <c r="HY64560" s="378"/>
      <c r="HZ64560" s="378"/>
      <c r="IA64560" s="378"/>
      <c r="IB64560" s="378"/>
      <c r="IC64560" s="378"/>
      <c r="ID64560" s="378"/>
      <c r="IE64560" s="378"/>
      <c r="IF64560" s="378"/>
      <c r="IG64560" s="378"/>
      <c r="IH64560" s="378"/>
      <c r="II64560" s="378"/>
      <c r="IJ64560" s="378"/>
      <c r="IK64560" s="378"/>
      <c r="IL64560" s="378"/>
    </row>
    <row r="64561" spans="2:246">
      <c r="B64561" s="378"/>
      <c r="C64561" s="378"/>
      <c r="D64561" s="378"/>
      <c r="E64561" s="378"/>
      <c r="F64561" s="378"/>
      <c r="G64561" s="378"/>
      <c r="H64561" s="378"/>
      <c r="I64561" s="378"/>
      <c r="J64561" s="378"/>
      <c r="K64561" s="378"/>
      <c r="L64561" s="378"/>
      <c r="M64561" s="378"/>
      <c r="N64561" s="378"/>
      <c r="O64561" s="378"/>
      <c r="P64561" s="378"/>
      <c r="Q64561" s="378"/>
      <c r="R64561" s="378"/>
      <c r="S64561" s="378"/>
      <c r="T64561" s="378"/>
      <c r="U64561" s="378"/>
      <c r="V64561" s="378"/>
      <c r="W64561" s="378"/>
      <c r="X64561" s="378"/>
      <c r="Y64561" s="378"/>
      <c r="Z64561" s="378"/>
      <c r="AA64561" s="378"/>
      <c r="AB64561" s="378"/>
      <c r="AC64561" s="378"/>
      <c r="AD64561" s="378"/>
      <c r="AE64561" s="378"/>
      <c r="AF64561" s="378"/>
      <c r="AG64561" s="378"/>
      <c r="AH64561" s="378"/>
      <c r="AI64561" s="378"/>
      <c r="AJ64561" s="378"/>
      <c r="AK64561" s="378"/>
      <c r="AL64561" s="378"/>
      <c r="AM64561" s="378"/>
      <c r="AN64561" s="378"/>
      <c r="AO64561" s="378"/>
      <c r="AP64561" s="378"/>
      <c r="AQ64561" s="378"/>
      <c r="AR64561" s="378"/>
      <c r="AS64561" s="378"/>
      <c r="AT64561" s="378"/>
      <c r="AU64561" s="378"/>
      <c r="AV64561" s="378"/>
      <c r="AW64561" s="378"/>
      <c r="AX64561" s="378"/>
      <c r="AY64561" s="378"/>
      <c r="AZ64561" s="378"/>
      <c r="BA64561" s="378"/>
      <c r="BB64561" s="378"/>
      <c r="BC64561" s="378"/>
      <c r="BD64561" s="378"/>
      <c r="BE64561" s="378"/>
      <c r="BF64561" s="378"/>
      <c r="BG64561" s="378"/>
      <c r="BH64561" s="378"/>
      <c r="BI64561" s="378"/>
      <c r="BJ64561" s="378"/>
      <c r="BK64561" s="378"/>
      <c r="BL64561" s="378"/>
      <c r="BM64561" s="378"/>
      <c r="BN64561" s="378"/>
      <c r="BO64561" s="378"/>
      <c r="BP64561" s="378"/>
      <c r="BQ64561" s="378"/>
      <c r="BR64561" s="378"/>
      <c r="BS64561" s="378"/>
      <c r="BT64561" s="378"/>
      <c r="BU64561" s="378"/>
      <c r="BV64561" s="378"/>
      <c r="BW64561" s="378"/>
      <c r="BX64561" s="378"/>
      <c r="BY64561" s="378"/>
      <c r="BZ64561" s="378"/>
      <c r="CA64561" s="378"/>
      <c r="CB64561" s="378"/>
      <c r="CC64561" s="378"/>
      <c r="CD64561" s="378"/>
      <c r="CE64561" s="378"/>
      <c r="CF64561" s="378"/>
      <c r="CG64561" s="378"/>
      <c r="CH64561" s="378"/>
      <c r="CI64561" s="378"/>
      <c r="CJ64561" s="378"/>
      <c r="CK64561" s="378"/>
      <c r="CL64561" s="378"/>
      <c r="CM64561" s="378"/>
      <c r="CN64561" s="378"/>
      <c r="CO64561" s="378"/>
      <c r="CP64561" s="378"/>
      <c r="CQ64561" s="378"/>
      <c r="CR64561" s="378"/>
      <c r="CS64561" s="378"/>
      <c r="CT64561" s="378"/>
      <c r="CU64561" s="378"/>
      <c r="CV64561" s="378"/>
      <c r="CW64561" s="378"/>
      <c r="CX64561" s="378"/>
      <c r="CY64561" s="378"/>
      <c r="CZ64561" s="378"/>
      <c r="DA64561" s="378"/>
      <c r="DB64561" s="378"/>
      <c r="DC64561" s="378"/>
      <c r="DD64561" s="378"/>
      <c r="DE64561" s="378"/>
      <c r="DF64561" s="378"/>
      <c r="DG64561" s="378"/>
      <c r="DH64561" s="378"/>
      <c r="DI64561" s="378"/>
      <c r="DJ64561" s="378"/>
      <c r="DK64561" s="378"/>
      <c r="DL64561" s="378"/>
      <c r="DM64561" s="378"/>
      <c r="DN64561" s="378"/>
      <c r="DO64561" s="378"/>
      <c r="DP64561" s="378"/>
      <c r="DQ64561" s="378"/>
      <c r="DR64561" s="378"/>
      <c r="DS64561" s="378"/>
      <c r="DT64561" s="378"/>
      <c r="DU64561" s="378"/>
      <c r="DV64561" s="378"/>
      <c r="DW64561" s="378"/>
      <c r="DX64561" s="378"/>
      <c r="DY64561" s="378"/>
      <c r="DZ64561" s="378"/>
      <c r="EA64561" s="378"/>
      <c r="EB64561" s="378"/>
      <c r="EC64561" s="378"/>
      <c r="ED64561" s="378"/>
      <c r="EE64561" s="378"/>
      <c r="EF64561" s="378"/>
      <c r="EG64561" s="378"/>
      <c r="EH64561" s="378"/>
      <c r="EI64561" s="378"/>
      <c r="EJ64561" s="378"/>
      <c r="EK64561" s="378"/>
      <c r="EL64561" s="378"/>
      <c r="EM64561" s="378"/>
      <c r="EN64561" s="378"/>
      <c r="EO64561" s="378"/>
      <c r="EP64561" s="378"/>
      <c r="EQ64561" s="378"/>
      <c r="ER64561" s="378"/>
      <c r="ES64561" s="378"/>
      <c r="ET64561" s="378"/>
      <c r="EU64561" s="378"/>
      <c r="EV64561" s="378"/>
      <c r="EW64561" s="378"/>
      <c r="EX64561" s="378"/>
      <c r="EY64561" s="378"/>
      <c r="EZ64561" s="378"/>
      <c r="FA64561" s="378"/>
      <c r="FB64561" s="378"/>
      <c r="FC64561" s="378"/>
      <c r="FD64561" s="378"/>
      <c r="FE64561" s="378"/>
      <c r="FF64561" s="378"/>
      <c r="FG64561" s="378"/>
      <c r="FH64561" s="378"/>
      <c r="FI64561" s="378"/>
      <c r="FJ64561" s="378"/>
      <c r="FK64561" s="378"/>
      <c r="FL64561" s="378"/>
      <c r="FM64561" s="378"/>
      <c r="FN64561" s="378"/>
      <c r="FO64561" s="378"/>
      <c r="FP64561" s="378"/>
      <c r="FQ64561" s="378"/>
      <c r="FR64561" s="378"/>
      <c r="FS64561" s="378"/>
      <c r="FT64561" s="378"/>
      <c r="FU64561" s="378"/>
      <c r="FV64561" s="378"/>
      <c r="FW64561" s="378"/>
      <c r="FX64561" s="378"/>
      <c r="FY64561" s="378"/>
      <c r="FZ64561" s="378"/>
      <c r="GA64561" s="378"/>
      <c r="GB64561" s="378"/>
      <c r="GC64561" s="378"/>
      <c r="GD64561" s="378"/>
      <c r="GE64561" s="378"/>
      <c r="GF64561" s="378"/>
      <c r="GG64561" s="378"/>
      <c r="GH64561" s="378"/>
      <c r="GI64561" s="378"/>
      <c r="GJ64561" s="378"/>
      <c r="GK64561" s="378"/>
      <c r="GL64561" s="378"/>
      <c r="GM64561" s="378"/>
      <c r="GN64561" s="378"/>
      <c r="GO64561" s="378"/>
      <c r="GP64561" s="378"/>
      <c r="GQ64561" s="378"/>
      <c r="GR64561" s="378"/>
      <c r="GS64561" s="378"/>
      <c r="GT64561" s="378"/>
      <c r="GU64561" s="378"/>
      <c r="GV64561" s="378"/>
      <c r="GW64561" s="378"/>
      <c r="GX64561" s="378"/>
      <c r="GY64561" s="378"/>
      <c r="GZ64561" s="378"/>
      <c r="HA64561" s="378"/>
      <c r="HB64561" s="378"/>
      <c r="HC64561" s="378"/>
      <c r="HD64561" s="378"/>
      <c r="HE64561" s="378"/>
      <c r="HF64561" s="378"/>
      <c r="HG64561" s="378"/>
      <c r="HH64561" s="378"/>
      <c r="HI64561" s="378"/>
      <c r="HJ64561" s="378"/>
      <c r="HK64561" s="378"/>
      <c r="HL64561" s="378"/>
      <c r="HM64561" s="378"/>
      <c r="HN64561" s="378"/>
      <c r="HO64561" s="378"/>
      <c r="HP64561" s="378"/>
      <c r="HQ64561" s="378"/>
      <c r="HR64561" s="378"/>
      <c r="HS64561" s="378"/>
      <c r="HT64561" s="378"/>
      <c r="HU64561" s="378"/>
      <c r="HV64561" s="378"/>
      <c r="HW64561" s="378"/>
      <c r="HX64561" s="378"/>
      <c r="HY64561" s="378"/>
      <c r="HZ64561" s="378"/>
      <c r="IA64561" s="378"/>
      <c r="IB64561" s="378"/>
      <c r="IC64561" s="378"/>
      <c r="ID64561" s="378"/>
      <c r="IE64561" s="378"/>
      <c r="IF64561" s="378"/>
      <c r="IG64561" s="378"/>
      <c r="IH64561" s="378"/>
      <c r="II64561" s="378"/>
      <c r="IJ64561" s="378"/>
      <c r="IK64561" s="378"/>
      <c r="IL64561" s="378"/>
    </row>
    <row r="64562" spans="2:246">
      <c r="B64562" s="378"/>
      <c r="C64562" s="378"/>
      <c r="D64562" s="378"/>
      <c r="E64562" s="378"/>
      <c r="F64562" s="378"/>
      <c r="G64562" s="378"/>
      <c r="H64562" s="378"/>
      <c r="I64562" s="378"/>
      <c r="J64562" s="378"/>
      <c r="K64562" s="378"/>
      <c r="L64562" s="378"/>
      <c r="M64562" s="378"/>
      <c r="N64562" s="378"/>
      <c r="O64562" s="378"/>
      <c r="P64562" s="378"/>
      <c r="Q64562" s="378"/>
      <c r="R64562" s="378"/>
      <c r="S64562" s="378"/>
      <c r="T64562" s="378"/>
      <c r="U64562" s="378"/>
      <c r="V64562" s="378"/>
      <c r="W64562" s="378"/>
      <c r="X64562" s="378"/>
      <c r="Y64562" s="378"/>
      <c r="Z64562" s="378"/>
      <c r="AA64562" s="378"/>
      <c r="AB64562" s="378"/>
      <c r="AC64562" s="378"/>
      <c r="AD64562" s="378"/>
      <c r="AE64562" s="378"/>
      <c r="AF64562" s="378"/>
      <c r="AG64562" s="378"/>
      <c r="AH64562" s="378"/>
      <c r="AI64562" s="378"/>
      <c r="AJ64562" s="378"/>
      <c r="AK64562" s="378"/>
      <c r="AL64562" s="378"/>
      <c r="AM64562" s="378"/>
      <c r="AN64562" s="378"/>
      <c r="AO64562" s="378"/>
      <c r="AP64562" s="378"/>
      <c r="AQ64562" s="378"/>
      <c r="AR64562" s="378"/>
      <c r="AS64562" s="378"/>
      <c r="AT64562" s="378"/>
      <c r="AU64562" s="378"/>
      <c r="AV64562" s="378"/>
      <c r="AW64562" s="378"/>
      <c r="AX64562" s="378"/>
      <c r="AY64562" s="378"/>
      <c r="AZ64562" s="378"/>
      <c r="BA64562" s="378"/>
      <c r="BB64562" s="378"/>
      <c r="BC64562" s="378"/>
      <c r="BD64562" s="378"/>
      <c r="BE64562" s="378"/>
      <c r="BF64562" s="378"/>
      <c r="BG64562" s="378"/>
      <c r="BH64562" s="378"/>
      <c r="BI64562" s="378"/>
      <c r="BJ64562" s="378"/>
      <c r="BK64562" s="378"/>
      <c r="BL64562" s="378"/>
      <c r="BM64562" s="378"/>
      <c r="BN64562" s="378"/>
      <c r="BO64562" s="378"/>
      <c r="BP64562" s="378"/>
      <c r="BQ64562" s="378"/>
      <c r="BR64562" s="378"/>
      <c r="BS64562" s="378"/>
      <c r="BT64562" s="378"/>
      <c r="BU64562" s="378"/>
      <c r="BV64562" s="378"/>
      <c r="BW64562" s="378"/>
      <c r="BX64562" s="378"/>
      <c r="BY64562" s="378"/>
      <c r="BZ64562" s="378"/>
      <c r="CA64562" s="378"/>
      <c r="CB64562" s="378"/>
      <c r="CC64562" s="378"/>
      <c r="CD64562" s="378"/>
      <c r="CE64562" s="378"/>
      <c r="CF64562" s="378"/>
      <c r="CG64562" s="378"/>
      <c r="CH64562" s="378"/>
      <c r="CI64562" s="378"/>
      <c r="CJ64562" s="378"/>
      <c r="CK64562" s="378"/>
      <c r="CL64562" s="378"/>
      <c r="CM64562" s="378"/>
      <c r="CN64562" s="378"/>
      <c r="CO64562" s="378"/>
      <c r="CP64562" s="378"/>
      <c r="CQ64562" s="378"/>
      <c r="CR64562" s="378"/>
      <c r="CS64562" s="378"/>
      <c r="CT64562" s="378"/>
      <c r="CU64562" s="378"/>
      <c r="CV64562" s="378"/>
      <c r="CW64562" s="378"/>
      <c r="CX64562" s="378"/>
      <c r="CY64562" s="378"/>
      <c r="CZ64562" s="378"/>
      <c r="DA64562" s="378"/>
      <c r="DB64562" s="378"/>
      <c r="DC64562" s="378"/>
      <c r="DD64562" s="378"/>
      <c r="DE64562" s="378"/>
      <c r="DF64562" s="378"/>
      <c r="DG64562" s="378"/>
      <c r="DH64562" s="378"/>
      <c r="DI64562" s="378"/>
      <c r="DJ64562" s="378"/>
      <c r="DK64562" s="378"/>
      <c r="DL64562" s="378"/>
      <c r="DM64562" s="378"/>
      <c r="DN64562" s="378"/>
      <c r="DO64562" s="378"/>
      <c r="DP64562" s="378"/>
      <c r="DQ64562" s="378"/>
      <c r="DR64562" s="378"/>
      <c r="DS64562" s="378"/>
      <c r="DT64562" s="378"/>
      <c r="DU64562" s="378"/>
      <c r="DV64562" s="378"/>
      <c r="DW64562" s="378"/>
      <c r="DX64562" s="378"/>
      <c r="DY64562" s="378"/>
      <c r="DZ64562" s="378"/>
      <c r="EA64562" s="378"/>
      <c r="EB64562" s="378"/>
      <c r="EC64562" s="378"/>
      <c r="ED64562" s="378"/>
      <c r="EE64562" s="378"/>
      <c r="EF64562" s="378"/>
      <c r="EG64562" s="378"/>
      <c r="EH64562" s="378"/>
      <c r="EI64562" s="378"/>
      <c r="EJ64562" s="378"/>
      <c r="EK64562" s="378"/>
      <c r="EL64562" s="378"/>
      <c r="EM64562" s="378"/>
      <c r="EN64562" s="378"/>
      <c r="EO64562" s="378"/>
      <c r="EP64562" s="378"/>
      <c r="EQ64562" s="378"/>
      <c r="ER64562" s="378"/>
      <c r="ES64562" s="378"/>
      <c r="ET64562" s="378"/>
      <c r="EU64562" s="378"/>
      <c r="EV64562" s="378"/>
      <c r="EW64562" s="378"/>
      <c r="EX64562" s="378"/>
      <c r="EY64562" s="378"/>
      <c r="EZ64562" s="378"/>
      <c r="FA64562" s="378"/>
      <c r="FB64562" s="378"/>
      <c r="FC64562" s="378"/>
      <c r="FD64562" s="378"/>
      <c r="FE64562" s="378"/>
      <c r="FF64562" s="378"/>
      <c r="FG64562" s="378"/>
      <c r="FH64562" s="378"/>
      <c r="FI64562" s="378"/>
      <c r="FJ64562" s="378"/>
      <c r="FK64562" s="378"/>
      <c r="FL64562" s="378"/>
      <c r="FM64562" s="378"/>
      <c r="FN64562" s="378"/>
      <c r="FO64562" s="378"/>
      <c r="FP64562" s="378"/>
      <c r="FQ64562" s="378"/>
      <c r="FR64562" s="378"/>
      <c r="FS64562" s="378"/>
      <c r="FT64562" s="378"/>
      <c r="FU64562" s="378"/>
      <c r="FV64562" s="378"/>
      <c r="FW64562" s="378"/>
      <c r="FX64562" s="378"/>
      <c r="FY64562" s="378"/>
      <c r="FZ64562" s="378"/>
      <c r="GA64562" s="378"/>
      <c r="GB64562" s="378"/>
      <c r="GC64562" s="378"/>
      <c r="GD64562" s="378"/>
      <c r="GE64562" s="378"/>
      <c r="GF64562" s="378"/>
      <c r="GG64562" s="378"/>
      <c r="GH64562" s="378"/>
      <c r="GI64562" s="378"/>
      <c r="GJ64562" s="378"/>
      <c r="GK64562" s="378"/>
      <c r="GL64562" s="378"/>
      <c r="GM64562" s="378"/>
      <c r="GN64562" s="378"/>
      <c r="GO64562" s="378"/>
      <c r="GP64562" s="378"/>
      <c r="GQ64562" s="378"/>
      <c r="GR64562" s="378"/>
      <c r="GS64562" s="378"/>
      <c r="GT64562" s="378"/>
      <c r="GU64562" s="378"/>
      <c r="GV64562" s="378"/>
      <c r="GW64562" s="378"/>
      <c r="GX64562" s="378"/>
      <c r="GY64562" s="378"/>
      <c r="GZ64562" s="378"/>
      <c r="HA64562" s="378"/>
      <c r="HB64562" s="378"/>
      <c r="HC64562" s="378"/>
      <c r="HD64562" s="378"/>
      <c r="HE64562" s="378"/>
      <c r="HF64562" s="378"/>
      <c r="HG64562" s="378"/>
      <c r="HH64562" s="378"/>
      <c r="HI64562" s="378"/>
      <c r="HJ64562" s="378"/>
      <c r="HK64562" s="378"/>
      <c r="HL64562" s="378"/>
      <c r="HM64562" s="378"/>
      <c r="HN64562" s="378"/>
      <c r="HO64562" s="378"/>
      <c r="HP64562" s="378"/>
      <c r="HQ64562" s="378"/>
      <c r="HR64562" s="378"/>
      <c r="HS64562" s="378"/>
      <c r="HT64562" s="378"/>
      <c r="HU64562" s="378"/>
      <c r="HV64562" s="378"/>
      <c r="HW64562" s="378"/>
      <c r="HX64562" s="378"/>
      <c r="HY64562" s="378"/>
      <c r="HZ64562" s="378"/>
      <c r="IA64562" s="378"/>
      <c r="IB64562" s="378"/>
      <c r="IC64562" s="378"/>
      <c r="ID64562" s="378"/>
      <c r="IE64562" s="378"/>
      <c r="IF64562" s="378"/>
      <c r="IG64562" s="378"/>
      <c r="IH64562" s="378"/>
      <c r="II64562" s="378"/>
      <c r="IJ64562" s="378"/>
      <c r="IK64562" s="378"/>
      <c r="IL64562" s="378"/>
    </row>
    <row r="64563" spans="2:246">
      <c r="B64563" s="378"/>
      <c r="C64563" s="378"/>
      <c r="D64563" s="378"/>
      <c r="E64563" s="378"/>
      <c r="F64563" s="378"/>
      <c r="G64563" s="378"/>
      <c r="H64563" s="378"/>
      <c r="I64563" s="378"/>
      <c r="J64563" s="378"/>
      <c r="K64563" s="378"/>
      <c r="L64563" s="378"/>
      <c r="M64563" s="378"/>
      <c r="N64563" s="378"/>
      <c r="O64563" s="378"/>
      <c r="P64563" s="378"/>
      <c r="Q64563" s="378"/>
      <c r="R64563" s="378"/>
      <c r="S64563" s="378"/>
      <c r="T64563" s="378"/>
      <c r="U64563" s="378"/>
      <c r="V64563" s="378"/>
      <c r="W64563" s="378"/>
      <c r="X64563" s="378"/>
      <c r="Y64563" s="378"/>
      <c r="Z64563" s="378"/>
      <c r="AA64563" s="378"/>
      <c r="AB64563" s="378"/>
      <c r="AC64563" s="378"/>
      <c r="AD64563" s="378"/>
      <c r="AE64563" s="378"/>
      <c r="AF64563" s="378"/>
      <c r="AG64563" s="378"/>
      <c r="AH64563" s="378"/>
      <c r="AI64563" s="378"/>
      <c r="AJ64563" s="378"/>
      <c r="AK64563" s="378"/>
      <c r="AL64563" s="378"/>
      <c r="AM64563" s="378"/>
      <c r="AN64563" s="378"/>
      <c r="AO64563" s="378"/>
      <c r="AP64563" s="378"/>
      <c r="AQ64563" s="378"/>
      <c r="AR64563" s="378"/>
      <c r="AS64563" s="378"/>
      <c r="AT64563" s="378"/>
      <c r="AU64563" s="378"/>
      <c r="AV64563" s="378"/>
      <c r="AW64563" s="378"/>
      <c r="AX64563" s="378"/>
      <c r="AY64563" s="378"/>
      <c r="AZ64563" s="378"/>
      <c r="BA64563" s="378"/>
      <c r="BB64563" s="378"/>
      <c r="BC64563" s="378"/>
      <c r="BD64563" s="378"/>
      <c r="BE64563" s="378"/>
      <c r="BF64563" s="378"/>
      <c r="BG64563" s="378"/>
      <c r="BH64563" s="378"/>
      <c r="BI64563" s="378"/>
      <c r="BJ64563" s="378"/>
      <c r="BK64563" s="378"/>
      <c r="BL64563" s="378"/>
      <c r="BM64563" s="378"/>
      <c r="BN64563" s="378"/>
      <c r="BO64563" s="378"/>
      <c r="BP64563" s="378"/>
      <c r="BQ64563" s="378"/>
      <c r="BR64563" s="378"/>
      <c r="BS64563" s="378"/>
      <c r="BT64563" s="378"/>
      <c r="BU64563" s="378"/>
      <c r="BV64563" s="378"/>
      <c r="BW64563" s="378"/>
      <c r="BX64563" s="378"/>
      <c r="BY64563" s="378"/>
      <c r="BZ64563" s="378"/>
      <c r="CA64563" s="378"/>
      <c r="CB64563" s="378"/>
      <c r="CC64563" s="378"/>
      <c r="CD64563" s="378"/>
      <c r="CE64563" s="378"/>
      <c r="CF64563" s="378"/>
      <c r="CG64563" s="378"/>
      <c r="CH64563" s="378"/>
      <c r="CI64563" s="378"/>
      <c r="CJ64563" s="378"/>
      <c r="CK64563" s="378"/>
      <c r="CL64563" s="378"/>
      <c r="CM64563" s="378"/>
      <c r="CN64563" s="378"/>
      <c r="CO64563" s="378"/>
      <c r="CP64563" s="378"/>
      <c r="CQ64563" s="378"/>
      <c r="CR64563" s="378"/>
      <c r="CS64563" s="378"/>
      <c r="CT64563" s="378"/>
      <c r="CU64563" s="378"/>
      <c r="CV64563" s="378"/>
      <c r="CW64563" s="378"/>
      <c r="CX64563" s="378"/>
      <c r="CY64563" s="378"/>
      <c r="CZ64563" s="378"/>
      <c r="DA64563" s="378"/>
      <c r="DB64563" s="378"/>
      <c r="DC64563" s="378"/>
      <c r="DD64563" s="378"/>
      <c r="DE64563" s="378"/>
      <c r="DF64563" s="378"/>
      <c r="DG64563" s="378"/>
      <c r="DH64563" s="378"/>
      <c r="DI64563" s="378"/>
      <c r="DJ64563" s="378"/>
      <c r="DK64563" s="378"/>
      <c r="DL64563" s="378"/>
      <c r="DM64563" s="378"/>
      <c r="DN64563" s="378"/>
      <c r="DO64563" s="378"/>
      <c r="DP64563" s="378"/>
      <c r="DQ64563" s="378"/>
      <c r="DR64563" s="378"/>
      <c r="DS64563" s="378"/>
      <c r="DT64563" s="378"/>
      <c r="DU64563" s="378"/>
      <c r="DV64563" s="378"/>
      <c r="DW64563" s="378"/>
      <c r="DX64563" s="378"/>
      <c r="DY64563" s="378"/>
      <c r="DZ64563" s="378"/>
      <c r="EA64563" s="378"/>
      <c r="EB64563" s="378"/>
      <c r="EC64563" s="378"/>
      <c r="ED64563" s="378"/>
      <c r="EE64563" s="378"/>
      <c r="EF64563" s="378"/>
      <c r="EG64563" s="378"/>
      <c r="EH64563" s="378"/>
      <c r="EI64563" s="378"/>
      <c r="EJ64563" s="378"/>
      <c r="EK64563" s="378"/>
      <c r="EL64563" s="378"/>
      <c r="EM64563" s="378"/>
      <c r="EN64563" s="378"/>
      <c r="EO64563" s="378"/>
      <c r="EP64563" s="378"/>
      <c r="EQ64563" s="378"/>
      <c r="ER64563" s="378"/>
      <c r="ES64563" s="378"/>
      <c r="ET64563" s="378"/>
      <c r="EU64563" s="378"/>
      <c r="EV64563" s="378"/>
      <c r="EW64563" s="378"/>
      <c r="EX64563" s="378"/>
      <c r="EY64563" s="378"/>
      <c r="EZ64563" s="378"/>
      <c r="FA64563" s="378"/>
      <c r="FB64563" s="378"/>
      <c r="FC64563" s="378"/>
      <c r="FD64563" s="378"/>
      <c r="FE64563" s="378"/>
      <c r="FF64563" s="378"/>
      <c r="FG64563" s="378"/>
      <c r="FH64563" s="378"/>
      <c r="FI64563" s="378"/>
      <c r="FJ64563" s="378"/>
      <c r="FK64563" s="378"/>
      <c r="FL64563" s="378"/>
      <c r="FM64563" s="378"/>
      <c r="FN64563" s="378"/>
      <c r="FO64563" s="378"/>
      <c r="FP64563" s="378"/>
      <c r="FQ64563" s="378"/>
      <c r="FR64563" s="378"/>
      <c r="FS64563" s="378"/>
      <c r="FT64563" s="378"/>
      <c r="FU64563" s="378"/>
      <c r="FV64563" s="378"/>
      <c r="FW64563" s="378"/>
      <c r="FX64563" s="378"/>
      <c r="FY64563" s="378"/>
      <c r="FZ64563" s="378"/>
      <c r="GA64563" s="378"/>
      <c r="GB64563" s="378"/>
      <c r="GC64563" s="378"/>
      <c r="GD64563" s="378"/>
      <c r="GE64563" s="378"/>
      <c r="GF64563" s="378"/>
      <c r="GG64563" s="378"/>
      <c r="GH64563" s="378"/>
      <c r="GI64563" s="378"/>
      <c r="GJ64563" s="378"/>
      <c r="GK64563" s="378"/>
      <c r="GL64563" s="378"/>
      <c r="GM64563" s="378"/>
      <c r="GN64563" s="378"/>
      <c r="GO64563" s="378"/>
      <c r="GP64563" s="378"/>
      <c r="GQ64563" s="378"/>
      <c r="GR64563" s="378"/>
      <c r="GS64563" s="378"/>
      <c r="GT64563" s="378"/>
      <c r="GU64563" s="378"/>
      <c r="GV64563" s="378"/>
      <c r="GW64563" s="378"/>
      <c r="GX64563" s="378"/>
      <c r="GY64563" s="378"/>
      <c r="GZ64563" s="378"/>
      <c r="HA64563" s="378"/>
      <c r="HB64563" s="378"/>
      <c r="HC64563" s="378"/>
      <c r="HD64563" s="378"/>
      <c r="HE64563" s="378"/>
      <c r="HF64563" s="378"/>
      <c r="HG64563" s="378"/>
      <c r="HH64563" s="378"/>
      <c r="HI64563" s="378"/>
      <c r="HJ64563" s="378"/>
      <c r="HK64563" s="378"/>
      <c r="HL64563" s="378"/>
      <c r="HM64563" s="378"/>
      <c r="HN64563" s="378"/>
      <c r="HO64563" s="378"/>
      <c r="HP64563" s="378"/>
      <c r="HQ64563" s="378"/>
      <c r="HR64563" s="378"/>
      <c r="HS64563" s="378"/>
      <c r="HT64563" s="378"/>
      <c r="HU64563" s="378"/>
      <c r="HV64563" s="378"/>
      <c r="HW64563" s="378"/>
      <c r="HX64563" s="378"/>
      <c r="HY64563" s="378"/>
      <c r="HZ64563" s="378"/>
      <c r="IA64563" s="378"/>
      <c r="IB64563" s="378"/>
      <c r="IC64563" s="378"/>
      <c r="ID64563" s="378"/>
      <c r="IE64563" s="378"/>
      <c r="IF64563" s="378"/>
      <c r="IG64563" s="378"/>
      <c r="IH64563" s="378"/>
      <c r="II64563" s="378"/>
      <c r="IJ64563" s="378"/>
      <c r="IK64563" s="378"/>
      <c r="IL64563" s="378"/>
    </row>
    <row r="64564" spans="2:246">
      <c r="B64564" s="378"/>
      <c r="C64564" s="378"/>
      <c r="D64564" s="378"/>
      <c r="E64564" s="378"/>
      <c r="F64564" s="378"/>
      <c r="G64564" s="378"/>
      <c r="H64564" s="378"/>
      <c r="I64564" s="378"/>
      <c r="J64564" s="378"/>
      <c r="K64564" s="378"/>
      <c r="L64564" s="378"/>
      <c r="M64564" s="378"/>
      <c r="N64564" s="378"/>
      <c r="O64564" s="378"/>
      <c r="P64564" s="378"/>
      <c r="Q64564" s="378"/>
      <c r="R64564" s="378"/>
      <c r="S64564" s="378"/>
      <c r="T64564" s="378"/>
      <c r="U64564" s="378"/>
      <c r="V64564" s="378"/>
      <c r="W64564" s="378"/>
      <c r="X64564" s="378"/>
      <c r="Y64564" s="378"/>
      <c r="Z64564" s="378"/>
      <c r="AA64564" s="378"/>
      <c r="AB64564" s="378"/>
      <c r="AC64564" s="378"/>
      <c r="AD64564" s="378"/>
      <c r="AE64564" s="378"/>
      <c r="AF64564" s="378"/>
      <c r="AG64564" s="378"/>
      <c r="AH64564" s="378"/>
      <c r="AI64564" s="378"/>
      <c r="AJ64564" s="378"/>
      <c r="AK64564" s="378"/>
      <c r="AL64564" s="378"/>
      <c r="AM64564" s="378"/>
      <c r="AN64564" s="378"/>
      <c r="AO64564" s="378"/>
      <c r="AP64564" s="378"/>
      <c r="AQ64564" s="378"/>
      <c r="AR64564" s="378"/>
      <c r="AS64564" s="378"/>
      <c r="AT64564" s="378"/>
      <c r="AU64564" s="378"/>
      <c r="AV64564" s="378"/>
      <c r="AW64564" s="378"/>
      <c r="AX64564" s="378"/>
      <c r="AY64564" s="378"/>
      <c r="AZ64564" s="378"/>
      <c r="BA64564" s="378"/>
      <c r="BB64564" s="378"/>
      <c r="BC64564" s="378"/>
      <c r="BD64564" s="378"/>
      <c r="BE64564" s="378"/>
      <c r="BF64564" s="378"/>
      <c r="BG64564" s="378"/>
      <c r="BH64564" s="378"/>
      <c r="BI64564" s="378"/>
      <c r="BJ64564" s="378"/>
      <c r="BK64564" s="378"/>
      <c r="BL64564" s="378"/>
      <c r="BM64564" s="378"/>
      <c r="BN64564" s="378"/>
      <c r="BO64564" s="378"/>
      <c r="BP64564" s="378"/>
      <c r="BQ64564" s="378"/>
      <c r="BR64564" s="378"/>
      <c r="BS64564" s="378"/>
      <c r="BT64564" s="378"/>
      <c r="BU64564" s="378"/>
      <c r="BV64564" s="378"/>
      <c r="BW64564" s="378"/>
      <c r="BX64564" s="378"/>
      <c r="BY64564" s="378"/>
      <c r="BZ64564" s="378"/>
      <c r="CA64564" s="378"/>
      <c r="CB64564" s="378"/>
      <c r="CC64564" s="378"/>
      <c r="CD64564" s="378"/>
      <c r="CE64564" s="378"/>
      <c r="CF64564" s="378"/>
      <c r="CG64564" s="378"/>
      <c r="CH64564" s="378"/>
      <c r="CI64564" s="378"/>
      <c r="CJ64564" s="378"/>
      <c r="CK64564" s="378"/>
      <c r="CL64564" s="378"/>
      <c r="CM64564" s="378"/>
      <c r="CN64564" s="378"/>
      <c r="CO64564" s="378"/>
      <c r="CP64564" s="378"/>
      <c r="CQ64564" s="378"/>
      <c r="CR64564" s="378"/>
      <c r="CS64564" s="378"/>
      <c r="CT64564" s="378"/>
      <c r="CU64564" s="378"/>
      <c r="CV64564" s="378"/>
      <c r="CW64564" s="378"/>
      <c r="CX64564" s="378"/>
      <c r="CY64564" s="378"/>
      <c r="CZ64564" s="378"/>
      <c r="DA64564" s="378"/>
      <c r="DB64564" s="378"/>
      <c r="DC64564" s="378"/>
      <c r="DD64564" s="378"/>
      <c r="DE64564" s="378"/>
      <c r="DF64564" s="378"/>
      <c r="DG64564" s="378"/>
      <c r="DH64564" s="378"/>
      <c r="DI64564" s="378"/>
      <c r="DJ64564" s="378"/>
      <c r="DK64564" s="378"/>
      <c r="DL64564" s="378"/>
      <c r="DM64564" s="378"/>
      <c r="DN64564" s="378"/>
      <c r="DO64564" s="378"/>
      <c r="DP64564" s="378"/>
      <c r="DQ64564" s="378"/>
      <c r="DR64564" s="378"/>
      <c r="DS64564" s="378"/>
      <c r="DT64564" s="378"/>
      <c r="DU64564" s="378"/>
      <c r="DV64564" s="378"/>
      <c r="DW64564" s="378"/>
      <c r="DX64564" s="378"/>
      <c r="DY64564" s="378"/>
      <c r="DZ64564" s="378"/>
      <c r="EA64564" s="378"/>
      <c r="EB64564" s="378"/>
      <c r="EC64564" s="378"/>
      <c r="ED64564" s="378"/>
      <c r="EE64564" s="378"/>
      <c r="EF64564" s="378"/>
      <c r="EG64564" s="378"/>
      <c r="EH64564" s="378"/>
      <c r="EI64564" s="378"/>
      <c r="EJ64564" s="378"/>
      <c r="EK64564" s="378"/>
      <c r="EL64564" s="378"/>
      <c r="EM64564" s="378"/>
      <c r="EN64564" s="378"/>
      <c r="EO64564" s="378"/>
      <c r="EP64564" s="378"/>
      <c r="EQ64564" s="378"/>
      <c r="ER64564" s="378"/>
      <c r="ES64564" s="378"/>
      <c r="ET64564" s="378"/>
      <c r="EU64564" s="378"/>
      <c r="EV64564" s="378"/>
      <c r="EW64564" s="378"/>
      <c r="EX64564" s="378"/>
      <c r="EY64564" s="378"/>
      <c r="EZ64564" s="378"/>
      <c r="FA64564" s="378"/>
      <c r="FB64564" s="378"/>
      <c r="FC64564" s="378"/>
      <c r="FD64564" s="378"/>
      <c r="FE64564" s="378"/>
      <c r="FF64564" s="378"/>
      <c r="FG64564" s="378"/>
      <c r="FH64564" s="378"/>
      <c r="FI64564" s="378"/>
      <c r="FJ64564" s="378"/>
      <c r="FK64564" s="378"/>
      <c r="FL64564" s="378"/>
      <c r="FM64564" s="378"/>
      <c r="FN64564" s="378"/>
      <c r="FO64564" s="378"/>
      <c r="FP64564" s="378"/>
      <c r="FQ64564" s="378"/>
      <c r="FR64564" s="378"/>
      <c r="FS64564" s="378"/>
      <c r="FT64564" s="378"/>
      <c r="FU64564" s="378"/>
      <c r="FV64564" s="378"/>
      <c r="FW64564" s="378"/>
      <c r="FX64564" s="378"/>
      <c r="FY64564" s="378"/>
      <c r="FZ64564" s="378"/>
      <c r="GA64564" s="378"/>
      <c r="GB64564" s="378"/>
      <c r="GC64564" s="378"/>
      <c r="GD64564" s="378"/>
      <c r="GE64564" s="378"/>
      <c r="GF64564" s="378"/>
      <c r="GG64564" s="378"/>
      <c r="GH64564" s="378"/>
      <c r="GI64564" s="378"/>
      <c r="GJ64564" s="378"/>
      <c r="GK64564" s="378"/>
      <c r="GL64564" s="378"/>
      <c r="GM64564" s="378"/>
      <c r="GN64564" s="378"/>
      <c r="GO64564" s="378"/>
      <c r="GP64564" s="378"/>
      <c r="GQ64564" s="378"/>
      <c r="GR64564" s="378"/>
      <c r="GS64564" s="378"/>
      <c r="GT64564" s="378"/>
      <c r="GU64564" s="378"/>
      <c r="GV64564" s="378"/>
      <c r="GW64564" s="378"/>
      <c r="GX64564" s="378"/>
      <c r="GY64564" s="378"/>
      <c r="GZ64564" s="378"/>
      <c r="HA64564" s="378"/>
      <c r="HB64564" s="378"/>
      <c r="HC64564" s="378"/>
      <c r="HD64564" s="378"/>
      <c r="HE64564" s="378"/>
      <c r="HF64564" s="378"/>
      <c r="HG64564" s="378"/>
      <c r="HH64564" s="378"/>
      <c r="HI64564" s="378"/>
      <c r="HJ64564" s="378"/>
      <c r="HK64564" s="378"/>
      <c r="HL64564" s="378"/>
      <c r="HM64564" s="378"/>
      <c r="HN64564" s="378"/>
      <c r="HO64564" s="378"/>
      <c r="HP64564" s="378"/>
      <c r="HQ64564" s="378"/>
      <c r="HR64564" s="378"/>
      <c r="HS64564" s="378"/>
      <c r="HT64564" s="378"/>
      <c r="HU64564" s="378"/>
      <c r="HV64564" s="378"/>
      <c r="HW64564" s="378"/>
      <c r="HX64564" s="378"/>
      <c r="HY64564" s="378"/>
      <c r="HZ64564" s="378"/>
      <c r="IA64564" s="378"/>
      <c r="IB64564" s="378"/>
      <c r="IC64564" s="378"/>
      <c r="ID64564" s="378"/>
      <c r="IE64564" s="378"/>
      <c r="IF64564" s="378"/>
      <c r="IG64564" s="378"/>
      <c r="IH64564" s="378"/>
      <c r="II64564" s="378"/>
      <c r="IJ64564" s="378"/>
      <c r="IK64564" s="378"/>
      <c r="IL64564" s="378"/>
    </row>
    <row r="64565" spans="2:246">
      <c r="B64565" s="378"/>
      <c r="C64565" s="378"/>
      <c r="D64565" s="378"/>
      <c r="E64565" s="378"/>
      <c r="F64565" s="378"/>
      <c r="G64565" s="378"/>
      <c r="H64565" s="378"/>
      <c r="I64565" s="378"/>
      <c r="J64565" s="378"/>
      <c r="K64565" s="378"/>
      <c r="L64565" s="378"/>
      <c r="M64565" s="378"/>
      <c r="N64565" s="378"/>
      <c r="O64565" s="378"/>
      <c r="P64565" s="378"/>
      <c r="Q64565" s="378"/>
      <c r="R64565" s="378"/>
      <c r="S64565" s="378"/>
      <c r="T64565" s="378"/>
      <c r="U64565" s="378"/>
      <c r="V64565" s="378"/>
      <c r="W64565" s="378"/>
      <c r="X64565" s="378"/>
      <c r="Y64565" s="378"/>
      <c r="Z64565" s="378"/>
      <c r="AA64565" s="378"/>
      <c r="AB64565" s="378"/>
      <c r="AC64565" s="378"/>
      <c r="AD64565" s="378"/>
      <c r="AE64565" s="378"/>
      <c r="AF64565" s="378"/>
      <c r="AG64565" s="378"/>
      <c r="AH64565" s="378"/>
      <c r="AI64565" s="378"/>
      <c r="AJ64565" s="378"/>
      <c r="AK64565" s="378"/>
      <c r="AL64565" s="378"/>
      <c r="AM64565" s="378"/>
      <c r="AN64565" s="378"/>
      <c r="AO64565" s="378"/>
      <c r="AP64565" s="378"/>
      <c r="AQ64565" s="378"/>
      <c r="AR64565" s="378"/>
      <c r="AS64565" s="378"/>
      <c r="AT64565" s="378"/>
      <c r="AU64565" s="378"/>
      <c r="AV64565" s="378"/>
      <c r="AW64565" s="378"/>
      <c r="AX64565" s="378"/>
      <c r="AY64565" s="378"/>
      <c r="AZ64565" s="378"/>
      <c r="BA64565" s="378"/>
      <c r="BB64565" s="378"/>
      <c r="BC64565" s="378"/>
      <c r="BD64565" s="378"/>
      <c r="BE64565" s="378"/>
      <c r="BF64565" s="378"/>
      <c r="BG64565" s="378"/>
      <c r="BH64565" s="378"/>
      <c r="BI64565" s="378"/>
      <c r="BJ64565" s="378"/>
      <c r="BK64565" s="378"/>
      <c r="BL64565" s="378"/>
      <c r="BM64565" s="378"/>
      <c r="BN64565" s="378"/>
      <c r="BO64565" s="378"/>
      <c r="BP64565" s="378"/>
      <c r="BQ64565" s="378"/>
      <c r="BR64565" s="378"/>
      <c r="BS64565" s="378"/>
      <c r="BT64565" s="378"/>
      <c r="BU64565" s="378"/>
      <c r="BV64565" s="378"/>
      <c r="BW64565" s="378"/>
      <c r="BX64565" s="378"/>
      <c r="BY64565" s="378"/>
      <c r="BZ64565" s="378"/>
      <c r="CA64565" s="378"/>
      <c r="CB64565" s="378"/>
      <c r="CC64565" s="378"/>
      <c r="CD64565" s="378"/>
      <c r="CE64565" s="378"/>
      <c r="CF64565" s="378"/>
      <c r="CG64565" s="378"/>
      <c r="CH64565" s="378"/>
      <c r="CI64565" s="378"/>
      <c r="CJ64565" s="378"/>
      <c r="CK64565" s="378"/>
      <c r="CL64565" s="378"/>
      <c r="CM64565" s="378"/>
      <c r="CN64565" s="378"/>
      <c r="CO64565" s="378"/>
      <c r="CP64565" s="378"/>
      <c r="CQ64565" s="378"/>
      <c r="CR64565" s="378"/>
      <c r="CS64565" s="378"/>
      <c r="CT64565" s="378"/>
      <c r="CU64565" s="378"/>
      <c r="CV64565" s="378"/>
      <c r="CW64565" s="378"/>
      <c r="CX64565" s="378"/>
      <c r="CY64565" s="378"/>
      <c r="CZ64565" s="378"/>
      <c r="DA64565" s="378"/>
      <c r="DB64565" s="378"/>
      <c r="DC64565" s="378"/>
      <c r="DD64565" s="378"/>
      <c r="DE64565" s="378"/>
      <c r="DF64565" s="378"/>
      <c r="DG64565" s="378"/>
      <c r="DH64565" s="378"/>
      <c r="DI64565" s="378"/>
      <c r="DJ64565" s="378"/>
      <c r="DK64565" s="378"/>
      <c r="DL64565" s="378"/>
      <c r="DM64565" s="378"/>
      <c r="DN64565" s="378"/>
      <c r="DO64565" s="378"/>
      <c r="DP64565" s="378"/>
      <c r="DQ64565" s="378"/>
      <c r="DR64565" s="378"/>
      <c r="DS64565" s="378"/>
      <c r="DT64565" s="378"/>
      <c r="DU64565" s="378"/>
      <c r="DV64565" s="378"/>
      <c r="DW64565" s="378"/>
      <c r="DX64565" s="378"/>
      <c r="DY64565" s="378"/>
      <c r="DZ64565" s="378"/>
      <c r="EA64565" s="378"/>
      <c r="EB64565" s="378"/>
      <c r="EC64565" s="378"/>
      <c r="ED64565" s="378"/>
      <c r="EE64565" s="378"/>
      <c r="EF64565" s="378"/>
      <c r="EG64565" s="378"/>
      <c r="EH64565" s="378"/>
      <c r="EI64565" s="378"/>
      <c r="EJ64565" s="378"/>
      <c r="EK64565" s="378"/>
      <c r="EL64565" s="378"/>
      <c r="EM64565" s="378"/>
      <c r="EN64565" s="378"/>
      <c r="EO64565" s="378"/>
      <c r="EP64565" s="378"/>
      <c r="EQ64565" s="378"/>
      <c r="ER64565" s="378"/>
      <c r="ES64565" s="378"/>
      <c r="ET64565" s="378"/>
      <c r="EU64565" s="378"/>
      <c r="EV64565" s="378"/>
      <c r="EW64565" s="378"/>
      <c r="EX64565" s="378"/>
      <c r="EY64565" s="378"/>
      <c r="EZ64565" s="378"/>
      <c r="FA64565" s="378"/>
      <c r="FB64565" s="378"/>
      <c r="FC64565" s="378"/>
      <c r="FD64565" s="378"/>
      <c r="FE64565" s="378"/>
      <c r="FF64565" s="378"/>
      <c r="FG64565" s="378"/>
      <c r="FH64565" s="378"/>
      <c r="FI64565" s="378"/>
      <c r="FJ64565" s="378"/>
      <c r="FK64565" s="378"/>
      <c r="FL64565" s="378"/>
      <c r="FM64565" s="378"/>
      <c r="FN64565" s="378"/>
      <c r="FO64565" s="378"/>
      <c r="FP64565" s="378"/>
      <c r="FQ64565" s="378"/>
      <c r="FR64565" s="378"/>
      <c r="FS64565" s="378"/>
      <c r="FT64565" s="378"/>
      <c r="FU64565" s="378"/>
      <c r="FV64565" s="378"/>
      <c r="FW64565" s="378"/>
      <c r="FX64565" s="378"/>
      <c r="FY64565" s="378"/>
      <c r="FZ64565" s="378"/>
      <c r="GA64565" s="378"/>
      <c r="GB64565" s="378"/>
      <c r="GC64565" s="378"/>
      <c r="GD64565" s="378"/>
      <c r="GE64565" s="378"/>
      <c r="GF64565" s="378"/>
      <c r="GG64565" s="378"/>
      <c r="GH64565" s="378"/>
      <c r="GI64565" s="378"/>
      <c r="GJ64565" s="378"/>
      <c r="GK64565" s="378"/>
      <c r="GL64565" s="378"/>
      <c r="GM64565" s="378"/>
      <c r="GN64565" s="378"/>
      <c r="GO64565" s="378"/>
      <c r="GP64565" s="378"/>
      <c r="GQ64565" s="378"/>
      <c r="GR64565" s="378"/>
      <c r="GS64565" s="378"/>
      <c r="GT64565" s="378"/>
      <c r="GU64565" s="378"/>
      <c r="GV64565" s="378"/>
      <c r="GW64565" s="378"/>
      <c r="GX64565" s="378"/>
      <c r="GY64565" s="378"/>
      <c r="GZ64565" s="378"/>
      <c r="HA64565" s="378"/>
      <c r="HB64565" s="378"/>
      <c r="HC64565" s="378"/>
      <c r="HD64565" s="378"/>
      <c r="HE64565" s="378"/>
      <c r="HF64565" s="378"/>
      <c r="HG64565" s="378"/>
      <c r="HH64565" s="378"/>
      <c r="HI64565" s="378"/>
      <c r="HJ64565" s="378"/>
      <c r="HK64565" s="378"/>
      <c r="HL64565" s="378"/>
      <c r="HM64565" s="378"/>
      <c r="HN64565" s="378"/>
      <c r="HO64565" s="378"/>
      <c r="HP64565" s="378"/>
      <c r="HQ64565" s="378"/>
      <c r="HR64565" s="378"/>
      <c r="HS64565" s="378"/>
      <c r="HT64565" s="378"/>
      <c r="HU64565" s="378"/>
      <c r="HV64565" s="378"/>
      <c r="HW64565" s="378"/>
      <c r="HX64565" s="378"/>
      <c r="HY64565" s="378"/>
      <c r="HZ64565" s="378"/>
      <c r="IA64565" s="378"/>
      <c r="IB64565" s="378"/>
      <c r="IC64565" s="378"/>
      <c r="ID64565" s="378"/>
      <c r="IE64565" s="378"/>
      <c r="IF64565" s="378"/>
      <c r="IG64565" s="378"/>
      <c r="IH64565" s="378"/>
      <c r="II64565" s="378"/>
      <c r="IJ64565" s="378"/>
      <c r="IK64565" s="378"/>
      <c r="IL64565" s="378"/>
    </row>
    <row r="64566" spans="2:246">
      <c r="B64566" s="378"/>
      <c r="C64566" s="378"/>
      <c r="D64566" s="378"/>
      <c r="E64566" s="378"/>
      <c r="F64566" s="378"/>
      <c r="G64566" s="378"/>
      <c r="H64566" s="378"/>
      <c r="I64566" s="378"/>
      <c r="J64566" s="378"/>
      <c r="K64566" s="378"/>
      <c r="L64566" s="378"/>
      <c r="M64566" s="378"/>
      <c r="N64566" s="378"/>
      <c r="O64566" s="378"/>
      <c r="P64566" s="378"/>
      <c r="Q64566" s="378"/>
      <c r="R64566" s="378"/>
      <c r="S64566" s="378"/>
      <c r="T64566" s="378"/>
      <c r="U64566" s="378"/>
      <c r="V64566" s="378"/>
      <c r="W64566" s="378"/>
      <c r="X64566" s="378"/>
      <c r="Y64566" s="378"/>
      <c r="Z64566" s="378"/>
      <c r="AA64566" s="378"/>
      <c r="AB64566" s="378"/>
      <c r="AC64566" s="378"/>
      <c r="AD64566" s="378"/>
      <c r="AE64566" s="378"/>
      <c r="AF64566" s="378"/>
      <c r="AG64566" s="378"/>
      <c r="AH64566" s="378"/>
      <c r="AI64566" s="378"/>
      <c r="AJ64566" s="378"/>
      <c r="AK64566" s="378"/>
      <c r="AL64566" s="378"/>
      <c r="AM64566" s="378"/>
      <c r="AN64566" s="378"/>
      <c r="AO64566" s="378"/>
      <c r="AP64566" s="378"/>
      <c r="AQ64566" s="378"/>
      <c r="AR64566" s="378"/>
      <c r="AS64566" s="378"/>
      <c r="AT64566" s="378"/>
      <c r="AU64566" s="378"/>
      <c r="AV64566" s="378"/>
      <c r="AW64566" s="378"/>
      <c r="AX64566" s="378"/>
      <c r="AY64566" s="378"/>
      <c r="AZ64566" s="378"/>
      <c r="BA64566" s="378"/>
      <c r="BB64566" s="378"/>
      <c r="BC64566" s="378"/>
      <c r="BD64566" s="378"/>
      <c r="BE64566" s="378"/>
      <c r="BF64566" s="378"/>
      <c r="BG64566" s="378"/>
      <c r="BH64566" s="378"/>
      <c r="BI64566" s="378"/>
      <c r="BJ64566" s="378"/>
      <c r="BK64566" s="378"/>
      <c r="BL64566" s="378"/>
      <c r="BM64566" s="378"/>
      <c r="BN64566" s="378"/>
      <c r="BO64566" s="378"/>
      <c r="BP64566" s="378"/>
      <c r="BQ64566" s="378"/>
      <c r="BR64566" s="378"/>
      <c r="BS64566" s="378"/>
      <c r="BT64566" s="378"/>
      <c r="BU64566" s="378"/>
      <c r="BV64566" s="378"/>
      <c r="BW64566" s="378"/>
      <c r="BX64566" s="378"/>
      <c r="BY64566" s="378"/>
      <c r="BZ64566" s="378"/>
      <c r="CA64566" s="378"/>
      <c r="CB64566" s="378"/>
      <c r="CC64566" s="378"/>
      <c r="CD64566" s="378"/>
      <c r="CE64566" s="378"/>
      <c r="CF64566" s="378"/>
      <c r="CG64566" s="378"/>
      <c r="CH64566" s="378"/>
      <c r="CI64566" s="378"/>
      <c r="CJ64566" s="378"/>
      <c r="CK64566" s="378"/>
      <c r="CL64566" s="378"/>
      <c r="CM64566" s="378"/>
      <c r="CN64566" s="378"/>
      <c r="CO64566" s="378"/>
      <c r="CP64566" s="378"/>
      <c r="CQ64566" s="378"/>
      <c r="CR64566" s="378"/>
      <c r="CS64566" s="378"/>
      <c r="CT64566" s="378"/>
      <c r="CU64566" s="378"/>
      <c r="CV64566" s="378"/>
      <c r="CW64566" s="378"/>
      <c r="CX64566" s="378"/>
      <c r="CY64566" s="378"/>
      <c r="CZ64566" s="378"/>
      <c r="DA64566" s="378"/>
      <c r="DB64566" s="378"/>
      <c r="DC64566" s="378"/>
      <c r="DD64566" s="378"/>
      <c r="DE64566" s="378"/>
      <c r="DF64566" s="378"/>
      <c r="DG64566" s="378"/>
      <c r="DH64566" s="378"/>
      <c r="DI64566" s="378"/>
      <c r="DJ64566" s="378"/>
      <c r="DK64566" s="378"/>
      <c r="DL64566" s="378"/>
      <c r="DM64566" s="378"/>
      <c r="DN64566" s="378"/>
      <c r="DO64566" s="378"/>
      <c r="DP64566" s="378"/>
      <c r="DQ64566" s="378"/>
      <c r="DR64566" s="378"/>
      <c r="DS64566" s="378"/>
      <c r="DT64566" s="378"/>
      <c r="DU64566" s="378"/>
      <c r="DV64566" s="378"/>
      <c r="DW64566" s="378"/>
      <c r="DX64566" s="378"/>
      <c r="DY64566" s="378"/>
      <c r="DZ64566" s="378"/>
      <c r="EA64566" s="378"/>
      <c r="EB64566" s="378"/>
      <c r="EC64566" s="378"/>
      <c r="ED64566" s="378"/>
      <c r="EE64566" s="378"/>
      <c r="EF64566" s="378"/>
      <c r="EG64566" s="378"/>
      <c r="EH64566" s="378"/>
      <c r="EI64566" s="378"/>
      <c r="EJ64566" s="378"/>
      <c r="EK64566" s="378"/>
      <c r="EL64566" s="378"/>
      <c r="EM64566" s="378"/>
      <c r="EN64566" s="378"/>
      <c r="EO64566" s="378"/>
      <c r="EP64566" s="378"/>
      <c r="EQ64566" s="378"/>
      <c r="ER64566" s="378"/>
      <c r="ES64566" s="378"/>
      <c r="ET64566" s="378"/>
      <c r="EU64566" s="378"/>
      <c r="EV64566" s="378"/>
      <c r="EW64566" s="378"/>
      <c r="EX64566" s="378"/>
      <c r="EY64566" s="378"/>
      <c r="EZ64566" s="378"/>
      <c r="FA64566" s="378"/>
      <c r="FB64566" s="378"/>
      <c r="FC64566" s="378"/>
      <c r="FD64566" s="378"/>
      <c r="FE64566" s="378"/>
      <c r="FF64566" s="378"/>
      <c r="FG64566" s="378"/>
      <c r="FH64566" s="378"/>
      <c r="FI64566" s="378"/>
      <c r="FJ64566" s="378"/>
      <c r="FK64566" s="378"/>
      <c r="FL64566" s="378"/>
      <c r="FM64566" s="378"/>
      <c r="FN64566" s="378"/>
      <c r="FO64566" s="378"/>
      <c r="FP64566" s="378"/>
      <c r="FQ64566" s="378"/>
      <c r="FR64566" s="378"/>
      <c r="FS64566" s="378"/>
      <c r="FT64566" s="378"/>
      <c r="FU64566" s="378"/>
      <c r="FV64566" s="378"/>
      <c r="FW64566" s="378"/>
      <c r="FX64566" s="378"/>
      <c r="FY64566" s="378"/>
      <c r="FZ64566" s="378"/>
      <c r="GA64566" s="378"/>
      <c r="GB64566" s="378"/>
      <c r="GC64566" s="378"/>
      <c r="GD64566" s="378"/>
      <c r="GE64566" s="378"/>
      <c r="GF64566" s="378"/>
      <c r="GG64566" s="378"/>
      <c r="GH64566" s="378"/>
      <c r="GI64566" s="378"/>
      <c r="GJ64566" s="378"/>
      <c r="GK64566" s="378"/>
      <c r="GL64566" s="378"/>
      <c r="GM64566" s="378"/>
      <c r="GN64566" s="378"/>
      <c r="GO64566" s="378"/>
      <c r="GP64566" s="378"/>
      <c r="GQ64566" s="378"/>
      <c r="GR64566" s="378"/>
      <c r="GS64566" s="378"/>
      <c r="GT64566" s="378"/>
      <c r="GU64566" s="378"/>
      <c r="GV64566" s="378"/>
      <c r="GW64566" s="378"/>
      <c r="GX64566" s="378"/>
      <c r="GY64566" s="378"/>
      <c r="GZ64566" s="378"/>
      <c r="HA64566" s="378"/>
      <c r="HB64566" s="378"/>
      <c r="HC64566" s="378"/>
      <c r="HD64566" s="378"/>
      <c r="HE64566" s="378"/>
      <c r="HF64566" s="378"/>
      <c r="HG64566" s="378"/>
      <c r="HH64566" s="378"/>
      <c r="HI64566" s="378"/>
      <c r="HJ64566" s="378"/>
      <c r="HK64566" s="378"/>
      <c r="HL64566" s="378"/>
      <c r="HM64566" s="378"/>
      <c r="HN64566" s="378"/>
      <c r="HO64566" s="378"/>
      <c r="HP64566" s="378"/>
      <c r="HQ64566" s="378"/>
      <c r="HR64566" s="378"/>
      <c r="HS64566" s="378"/>
      <c r="HT64566" s="378"/>
      <c r="HU64566" s="378"/>
      <c r="HV64566" s="378"/>
      <c r="HW64566" s="378"/>
      <c r="HX64566" s="378"/>
      <c r="HY64566" s="378"/>
      <c r="HZ64566" s="378"/>
      <c r="IA64566" s="378"/>
      <c r="IB64566" s="378"/>
      <c r="IC64566" s="378"/>
      <c r="ID64566" s="378"/>
      <c r="IE64566" s="378"/>
      <c r="IF64566" s="378"/>
      <c r="IG64566" s="378"/>
      <c r="IH64566" s="378"/>
      <c r="II64566" s="378"/>
      <c r="IJ64566" s="378"/>
      <c r="IK64566" s="378"/>
      <c r="IL64566" s="378"/>
    </row>
    <row r="64567" spans="2:246">
      <c r="B64567" s="378"/>
      <c r="C64567" s="378"/>
      <c r="D64567" s="378"/>
      <c r="E64567" s="378"/>
      <c r="F64567" s="378"/>
      <c r="G64567" s="378"/>
      <c r="H64567" s="378"/>
      <c r="I64567" s="378"/>
      <c r="J64567" s="378"/>
      <c r="K64567" s="378"/>
      <c r="L64567" s="378"/>
      <c r="M64567" s="378"/>
      <c r="N64567" s="378"/>
      <c r="O64567" s="378"/>
      <c r="P64567" s="378"/>
      <c r="Q64567" s="378"/>
      <c r="R64567" s="378"/>
      <c r="S64567" s="378"/>
      <c r="T64567" s="378"/>
      <c r="U64567" s="378"/>
      <c r="V64567" s="378"/>
      <c r="W64567" s="378"/>
      <c r="X64567" s="378"/>
      <c r="Y64567" s="378"/>
      <c r="Z64567" s="378"/>
      <c r="AA64567" s="378"/>
      <c r="AB64567" s="378"/>
      <c r="AC64567" s="378"/>
      <c r="AD64567" s="378"/>
      <c r="AE64567" s="378"/>
      <c r="AF64567" s="378"/>
      <c r="AG64567" s="378"/>
      <c r="AH64567" s="378"/>
      <c r="AI64567" s="378"/>
      <c r="AJ64567" s="378"/>
      <c r="AK64567" s="378"/>
      <c r="AL64567" s="378"/>
      <c r="AM64567" s="378"/>
      <c r="AN64567" s="378"/>
      <c r="AO64567" s="378"/>
      <c r="AP64567" s="378"/>
      <c r="AQ64567" s="378"/>
      <c r="AR64567" s="378"/>
      <c r="AS64567" s="378"/>
      <c r="AT64567" s="378"/>
      <c r="AU64567" s="378"/>
      <c r="AV64567" s="378"/>
      <c r="AW64567" s="378"/>
      <c r="AX64567" s="378"/>
      <c r="AY64567" s="378"/>
      <c r="AZ64567" s="378"/>
      <c r="BA64567" s="378"/>
      <c r="BB64567" s="378"/>
      <c r="BC64567" s="378"/>
      <c r="BD64567" s="378"/>
      <c r="BE64567" s="378"/>
      <c r="BF64567" s="378"/>
      <c r="BG64567" s="378"/>
      <c r="BH64567" s="378"/>
      <c r="BI64567" s="378"/>
      <c r="BJ64567" s="378"/>
      <c r="BK64567" s="378"/>
      <c r="BL64567" s="378"/>
      <c r="BM64567" s="378"/>
      <c r="BN64567" s="378"/>
      <c r="BO64567" s="378"/>
      <c r="BP64567" s="378"/>
      <c r="BQ64567" s="378"/>
      <c r="BR64567" s="378"/>
      <c r="BS64567" s="378"/>
      <c r="BT64567" s="378"/>
      <c r="BU64567" s="378"/>
      <c r="BV64567" s="378"/>
      <c r="BW64567" s="378"/>
      <c r="BX64567" s="378"/>
      <c r="BY64567" s="378"/>
      <c r="BZ64567" s="378"/>
      <c r="CA64567" s="378"/>
      <c r="CB64567" s="378"/>
      <c r="CC64567" s="378"/>
      <c r="CD64567" s="378"/>
      <c r="CE64567" s="378"/>
      <c r="CF64567" s="378"/>
      <c r="CG64567" s="378"/>
      <c r="CH64567" s="378"/>
      <c r="CI64567" s="378"/>
      <c r="CJ64567" s="378"/>
      <c r="CK64567" s="378"/>
      <c r="CL64567" s="378"/>
      <c r="CM64567" s="378"/>
      <c r="CN64567" s="378"/>
      <c r="CO64567" s="378"/>
      <c r="CP64567" s="378"/>
      <c r="CQ64567" s="378"/>
      <c r="CR64567" s="378"/>
      <c r="CS64567" s="378"/>
      <c r="CT64567" s="378"/>
      <c r="CU64567" s="378"/>
      <c r="CV64567" s="378"/>
      <c r="CW64567" s="378"/>
      <c r="CX64567" s="378"/>
      <c r="CY64567" s="378"/>
      <c r="CZ64567" s="378"/>
      <c r="DA64567" s="378"/>
      <c r="DB64567" s="378"/>
      <c r="DC64567" s="378"/>
      <c r="DD64567" s="378"/>
      <c r="DE64567" s="378"/>
      <c r="DF64567" s="378"/>
      <c r="DG64567" s="378"/>
      <c r="DH64567" s="378"/>
      <c r="DI64567" s="378"/>
      <c r="DJ64567" s="378"/>
      <c r="DK64567" s="378"/>
      <c r="DL64567" s="378"/>
      <c r="DM64567" s="378"/>
      <c r="DN64567" s="378"/>
      <c r="DO64567" s="378"/>
      <c r="DP64567" s="378"/>
      <c r="DQ64567" s="378"/>
      <c r="DR64567" s="378"/>
      <c r="DS64567" s="378"/>
      <c r="DT64567" s="378"/>
      <c r="DU64567" s="378"/>
      <c r="DV64567" s="378"/>
      <c r="DW64567" s="378"/>
      <c r="DX64567" s="378"/>
      <c r="DY64567" s="378"/>
      <c r="DZ64567" s="378"/>
      <c r="EA64567" s="378"/>
      <c r="EB64567" s="378"/>
      <c r="EC64567" s="378"/>
      <c r="ED64567" s="378"/>
      <c r="EE64567" s="378"/>
      <c r="EF64567" s="378"/>
      <c r="EG64567" s="378"/>
      <c r="EH64567" s="378"/>
      <c r="EI64567" s="378"/>
      <c r="EJ64567" s="378"/>
      <c r="EK64567" s="378"/>
      <c r="EL64567" s="378"/>
      <c r="EM64567" s="378"/>
      <c r="EN64567" s="378"/>
      <c r="EO64567" s="378"/>
      <c r="EP64567" s="378"/>
      <c r="EQ64567" s="378"/>
      <c r="ER64567" s="378"/>
      <c r="ES64567" s="378"/>
      <c r="ET64567" s="378"/>
      <c r="EU64567" s="378"/>
      <c r="EV64567" s="378"/>
      <c r="EW64567" s="378"/>
      <c r="EX64567" s="378"/>
      <c r="EY64567" s="378"/>
      <c r="EZ64567" s="378"/>
      <c r="FA64567" s="378"/>
      <c r="FB64567" s="378"/>
      <c r="FC64567" s="378"/>
      <c r="FD64567" s="378"/>
      <c r="FE64567" s="378"/>
      <c r="FF64567" s="378"/>
      <c r="FG64567" s="378"/>
      <c r="FH64567" s="378"/>
      <c r="FI64567" s="378"/>
      <c r="FJ64567" s="378"/>
      <c r="FK64567" s="378"/>
      <c r="FL64567" s="378"/>
      <c r="FM64567" s="378"/>
      <c r="FN64567" s="378"/>
      <c r="FO64567" s="378"/>
      <c r="FP64567" s="378"/>
      <c r="FQ64567" s="378"/>
      <c r="FR64567" s="378"/>
      <c r="FS64567" s="378"/>
      <c r="FT64567" s="378"/>
      <c r="FU64567" s="378"/>
      <c r="FV64567" s="378"/>
      <c r="FW64567" s="378"/>
      <c r="FX64567" s="378"/>
      <c r="FY64567" s="378"/>
      <c r="FZ64567" s="378"/>
      <c r="GA64567" s="378"/>
      <c r="GB64567" s="378"/>
      <c r="GC64567" s="378"/>
      <c r="GD64567" s="378"/>
      <c r="GE64567" s="378"/>
      <c r="GF64567" s="378"/>
      <c r="GG64567" s="378"/>
      <c r="GH64567" s="378"/>
      <c r="GI64567" s="378"/>
      <c r="GJ64567" s="378"/>
      <c r="GK64567" s="378"/>
      <c r="GL64567" s="378"/>
      <c r="GM64567" s="378"/>
      <c r="GN64567" s="378"/>
      <c r="GO64567" s="378"/>
      <c r="GP64567" s="378"/>
      <c r="GQ64567" s="378"/>
      <c r="GR64567" s="378"/>
      <c r="GS64567" s="378"/>
      <c r="GT64567" s="378"/>
      <c r="GU64567" s="378"/>
      <c r="GV64567" s="378"/>
      <c r="GW64567" s="378"/>
      <c r="GX64567" s="378"/>
      <c r="GY64567" s="378"/>
      <c r="GZ64567" s="378"/>
      <c r="HA64567" s="378"/>
      <c r="HB64567" s="378"/>
      <c r="HC64567" s="378"/>
      <c r="HD64567" s="378"/>
      <c r="HE64567" s="378"/>
      <c r="HF64567" s="378"/>
      <c r="HG64567" s="378"/>
      <c r="HH64567" s="378"/>
      <c r="HI64567" s="378"/>
      <c r="HJ64567" s="378"/>
      <c r="HK64567" s="378"/>
      <c r="HL64567" s="378"/>
      <c r="HM64567" s="378"/>
      <c r="HN64567" s="378"/>
      <c r="HO64567" s="378"/>
      <c r="HP64567" s="378"/>
      <c r="HQ64567" s="378"/>
      <c r="HR64567" s="378"/>
      <c r="HS64567" s="378"/>
      <c r="HT64567" s="378"/>
      <c r="HU64567" s="378"/>
      <c r="HV64567" s="378"/>
      <c r="HW64567" s="378"/>
      <c r="HX64567" s="378"/>
      <c r="HY64567" s="378"/>
      <c r="HZ64567" s="378"/>
      <c r="IA64567" s="378"/>
      <c r="IB64567" s="378"/>
      <c r="IC64567" s="378"/>
      <c r="ID64567" s="378"/>
      <c r="IE64567" s="378"/>
      <c r="IF64567" s="378"/>
      <c r="IG64567" s="378"/>
      <c r="IH64567" s="378"/>
      <c r="II64567" s="378"/>
      <c r="IJ64567" s="378"/>
      <c r="IK64567" s="378"/>
      <c r="IL64567" s="378"/>
    </row>
    <row r="64568" spans="2:246">
      <c r="B64568" s="378"/>
      <c r="C64568" s="378"/>
      <c r="D64568" s="378"/>
      <c r="E64568" s="378"/>
      <c r="F64568" s="378"/>
      <c r="G64568" s="378"/>
      <c r="H64568" s="378"/>
      <c r="I64568" s="378"/>
      <c r="J64568" s="378"/>
      <c r="K64568" s="378"/>
      <c r="L64568" s="378"/>
      <c r="M64568" s="378"/>
      <c r="N64568" s="378"/>
      <c r="O64568" s="378"/>
      <c r="P64568" s="378"/>
      <c r="Q64568" s="378"/>
      <c r="R64568" s="378"/>
      <c r="S64568" s="378"/>
      <c r="T64568" s="378"/>
      <c r="U64568" s="378"/>
      <c r="V64568" s="378"/>
      <c r="W64568" s="378"/>
      <c r="X64568" s="378"/>
      <c r="Y64568" s="378"/>
      <c r="Z64568" s="378"/>
      <c r="AA64568" s="378"/>
      <c r="AB64568" s="378"/>
      <c r="AC64568" s="378"/>
      <c r="AD64568" s="378"/>
      <c r="AE64568" s="378"/>
      <c r="AF64568" s="378"/>
      <c r="AG64568" s="378"/>
      <c r="AH64568" s="378"/>
      <c r="AI64568" s="378"/>
      <c r="AJ64568" s="378"/>
      <c r="AK64568" s="378"/>
      <c r="AL64568" s="378"/>
      <c r="AM64568" s="378"/>
      <c r="AN64568" s="378"/>
      <c r="AO64568" s="378"/>
      <c r="AP64568" s="378"/>
      <c r="AQ64568" s="378"/>
      <c r="AR64568" s="378"/>
      <c r="AS64568" s="378"/>
      <c r="AT64568" s="378"/>
      <c r="AU64568" s="378"/>
      <c r="AV64568" s="378"/>
      <c r="AW64568" s="378"/>
      <c r="AX64568" s="378"/>
      <c r="AY64568" s="378"/>
      <c r="AZ64568" s="378"/>
      <c r="BA64568" s="378"/>
      <c r="BB64568" s="378"/>
      <c r="BC64568" s="378"/>
      <c r="BD64568" s="378"/>
      <c r="BE64568" s="378"/>
      <c r="BF64568" s="378"/>
      <c r="BG64568" s="378"/>
      <c r="BH64568" s="378"/>
      <c r="BI64568" s="378"/>
      <c r="BJ64568" s="378"/>
      <c r="BK64568" s="378"/>
      <c r="BL64568" s="378"/>
      <c r="BM64568" s="378"/>
      <c r="BN64568" s="378"/>
      <c r="BO64568" s="378"/>
      <c r="BP64568" s="378"/>
      <c r="BQ64568" s="378"/>
      <c r="BR64568" s="378"/>
      <c r="BS64568" s="378"/>
      <c r="BT64568" s="378"/>
      <c r="BU64568" s="378"/>
      <c r="BV64568" s="378"/>
      <c r="BW64568" s="378"/>
      <c r="BX64568" s="378"/>
      <c r="BY64568" s="378"/>
      <c r="BZ64568" s="378"/>
      <c r="CA64568" s="378"/>
      <c r="CB64568" s="378"/>
      <c r="CC64568" s="378"/>
      <c r="CD64568" s="378"/>
      <c r="CE64568" s="378"/>
      <c r="CF64568" s="378"/>
      <c r="CG64568" s="378"/>
      <c r="CH64568" s="378"/>
      <c r="CI64568" s="378"/>
      <c r="CJ64568" s="378"/>
      <c r="CK64568" s="378"/>
      <c r="CL64568" s="378"/>
      <c r="CM64568" s="378"/>
      <c r="CN64568" s="378"/>
      <c r="CO64568" s="378"/>
      <c r="CP64568" s="378"/>
      <c r="CQ64568" s="378"/>
      <c r="CR64568" s="378"/>
      <c r="CS64568" s="378"/>
      <c r="CT64568" s="378"/>
      <c r="CU64568" s="378"/>
      <c r="CV64568" s="378"/>
      <c r="CW64568" s="378"/>
      <c r="CX64568" s="378"/>
      <c r="CY64568" s="378"/>
      <c r="CZ64568" s="378"/>
      <c r="DA64568" s="378"/>
      <c r="DB64568" s="378"/>
      <c r="DC64568" s="378"/>
      <c r="DD64568" s="378"/>
      <c r="DE64568" s="378"/>
      <c r="DF64568" s="378"/>
      <c r="DG64568" s="378"/>
      <c r="DH64568" s="378"/>
      <c r="DI64568" s="378"/>
      <c r="DJ64568" s="378"/>
      <c r="DK64568" s="378"/>
      <c r="DL64568" s="378"/>
      <c r="DM64568" s="378"/>
      <c r="DN64568" s="378"/>
      <c r="DO64568" s="378"/>
      <c r="DP64568" s="378"/>
      <c r="DQ64568" s="378"/>
      <c r="DR64568" s="378"/>
      <c r="DS64568" s="378"/>
      <c r="DT64568" s="378"/>
      <c r="DU64568" s="378"/>
      <c r="DV64568" s="378"/>
      <c r="DW64568" s="378"/>
      <c r="DX64568" s="378"/>
      <c r="DY64568" s="378"/>
      <c r="DZ64568" s="378"/>
      <c r="EA64568" s="378"/>
      <c r="EB64568" s="378"/>
      <c r="EC64568" s="378"/>
      <c r="ED64568" s="378"/>
      <c r="EE64568" s="378"/>
      <c r="EF64568" s="378"/>
      <c r="EG64568" s="378"/>
      <c r="EH64568" s="378"/>
      <c r="EI64568" s="378"/>
      <c r="EJ64568" s="378"/>
      <c r="EK64568" s="378"/>
      <c r="EL64568" s="378"/>
      <c r="EM64568" s="378"/>
      <c r="EN64568" s="378"/>
      <c r="EO64568" s="378"/>
      <c r="EP64568" s="378"/>
      <c r="EQ64568" s="378"/>
      <c r="ER64568" s="378"/>
      <c r="ES64568" s="378"/>
      <c r="ET64568" s="378"/>
      <c r="EU64568" s="378"/>
      <c r="EV64568" s="378"/>
      <c r="EW64568" s="378"/>
      <c r="EX64568" s="378"/>
      <c r="EY64568" s="378"/>
      <c r="EZ64568" s="378"/>
      <c r="FA64568" s="378"/>
      <c r="FB64568" s="378"/>
      <c r="FC64568" s="378"/>
      <c r="FD64568" s="378"/>
      <c r="FE64568" s="378"/>
      <c r="FF64568" s="378"/>
      <c r="FG64568" s="378"/>
      <c r="FH64568" s="378"/>
      <c r="FI64568" s="378"/>
      <c r="FJ64568" s="378"/>
      <c r="FK64568" s="378"/>
      <c r="FL64568" s="378"/>
      <c r="FM64568" s="378"/>
      <c r="FN64568" s="378"/>
      <c r="FO64568" s="378"/>
      <c r="FP64568" s="378"/>
      <c r="FQ64568" s="378"/>
      <c r="FR64568" s="378"/>
      <c r="FS64568" s="378"/>
      <c r="FT64568" s="378"/>
      <c r="FU64568" s="378"/>
      <c r="FV64568" s="378"/>
      <c r="FW64568" s="378"/>
      <c r="FX64568" s="378"/>
      <c r="FY64568" s="378"/>
      <c r="FZ64568" s="378"/>
      <c r="GA64568" s="378"/>
      <c r="GB64568" s="378"/>
      <c r="GC64568" s="378"/>
      <c r="GD64568" s="378"/>
      <c r="GE64568" s="378"/>
      <c r="GF64568" s="378"/>
      <c r="GG64568" s="378"/>
      <c r="GH64568" s="378"/>
      <c r="GI64568" s="378"/>
      <c r="GJ64568" s="378"/>
      <c r="GK64568" s="378"/>
      <c r="GL64568" s="378"/>
      <c r="GM64568" s="378"/>
      <c r="GN64568" s="378"/>
      <c r="GO64568" s="378"/>
      <c r="GP64568" s="378"/>
      <c r="GQ64568" s="378"/>
      <c r="GR64568" s="378"/>
      <c r="GS64568" s="378"/>
      <c r="GT64568" s="378"/>
      <c r="GU64568" s="378"/>
      <c r="GV64568" s="378"/>
      <c r="GW64568" s="378"/>
      <c r="GX64568" s="378"/>
      <c r="GY64568" s="378"/>
      <c r="GZ64568" s="378"/>
      <c r="HA64568" s="378"/>
      <c r="HB64568" s="378"/>
      <c r="HC64568" s="378"/>
      <c r="HD64568" s="378"/>
      <c r="HE64568" s="378"/>
      <c r="HF64568" s="378"/>
      <c r="HG64568" s="378"/>
      <c r="HH64568" s="378"/>
      <c r="HI64568" s="378"/>
      <c r="HJ64568" s="378"/>
      <c r="HK64568" s="378"/>
      <c r="HL64568" s="378"/>
      <c r="HM64568" s="378"/>
      <c r="HN64568" s="378"/>
      <c r="HO64568" s="378"/>
      <c r="HP64568" s="378"/>
      <c r="HQ64568" s="378"/>
      <c r="HR64568" s="378"/>
      <c r="HS64568" s="378"/>
      <c r="HT64568" s="378"/>
      <c r="HU64568" s="378"/>
      <c r="HV64568" s="378"/>
      <c r="HW64568" s="378"/>
      <c r="HX64568" s="378"/>
      <c r="HY64568" s="378"/>
      <c r="HZ64568" s="378"/>
      <c r="IA64568" s="378"/>
      <c r="IB64568" s="378"/>
      <c r="IC64568" s="378"/>
      <c r="ID64568" s="378"/>
      <c r="IE64568" s="378"/>
      <c r="IF64568" s="378"/>
      <c r="IG64568" s="378"/>
      <c r="IH64568" s="378"/>
      <c r="II64568" s="378"/>
      <c r="IJ64568" s="378"/>
      <c r="IK64568" s="378"/>
      <c r="IL64568" s="378"/>
    </row>
    <row r="64569" spans="2:246">
      <c r="B64569" s="378"/>
      <c r="C64569" s="378"/>
      <c r="D64569" s="378"/>
      <c r="E64569" s="378"/>
      <c r="F64569" s="378"/>
      <c r="G64569" s="378"/>
      <c r="H64569" s="378"/>
      <c r="I64569" s="378"/>
      <c r="J64569" s="378"/>
      <c r="K64569" s="378"/>
      <c r="L64569" s="378"/>
      <c r="M64569" s="378"/>
      <c r="N64569" s="378"/>
      <c r="O64569" s="378"/>
      <c r="P64569" s="378"/>
      <c r="Q64569" s="378"/>
      <c r="R64569" s="378"/>
      <c r="S64569" s="378"/>
      <c r="T64569" s="378"/>
      <c r="U64569" s="378"/>
      <c r="V64569" s="378"/>
      <c r="W64569" s="378"/>
      <c r="X64569" s="378"/>
      <c r="Y64569" s="378"/>
      <c r="Z64569" s="378"/>
      <c r="AA64569" s="378"/>
      <c r="AB64569" s="378"/>
      <c r="AC64569" s="378"/>
      <c r="AD64569" s="378"/>
      <c r="AE64569" s="378"/>
      <c r="AF64569" s="378"/>
      <c r="AG64569" s="378"/>
      <c r="AH64569" s="378"/>
      <c r="AI64569" s="378"/>
      <c r="AJ64569" s="378"/>
      <c r="AK64569" s="378"/>
      <c r="AL64569" s="378"/>
      <c r="AM64569" s="378"/>
      <c r="AN64569" s="378"/>
      <c r="AO64569" s="378"/>
      <c r="AP64569" s="378"/>
      <c r="AQ64569" s="378"/>
      <c r="AR64569" s="378"/>
      <c r="AS64569" s="378"/>
      <c r="AT64569" s="378"/>
      <c r="AU64569" s="378"/>
      <c r="AV64569" s="378"/>
      <c r="AW64569" s="378"/>
      <c r="AX64569" s="378"/>
      <c r="AY64569" s="378"/>
      <c r="AZ64569" s="378"/>
      <c r="BA64569" s="378"/>
      <c r="BB64569" s="378"/>
      <c r="BC64569" s="378"/>
      <c r="BD64569" s="378"/>
      <c r="BE64569" s="378"/>
      <c r="BF64569" s="378"/>
      <c r="BG64569" s="378"/>
      <c r="BH64569" s="378"/>
      <c r="BI64569" s="378"/>
      <c r="BJ64569" s="378"/>
      <c r="BK64569" s="378"/>
      <c r="BL64569" s="378"/>
      <c r="BM64569" s="378"/>
      <c r="BN64569" s="378"/>
      <c r="BO64569" s="378"/>
      <c r="BP64569" s="378"/>
      <c r="BQ64569" s="378"/>
      <c r="BR64569" s="378"/>
      <c r="BS64569" s="378"/>
      <c r="BT64569" s="378"/>
      <c r="BU64569" s="378"/>
      <c r="BV64569" s="378"/>
      <c r="BW64569" s="378"/>
      <c r="BX64569" s="378"/>
      <c r="BY64569" s="378"/>
      <c r="BZ64569" s="378"/>
      <c r="CA64569" s="378"/>
      <c r="CB64569" s="378"/>
      <c r="CC64569" s="378"/>
      <c r="CD64569" s="378"/>
      <c r="CE64569" s="378"/>
      <c r="CF64569" s="378"/>
      <c r="CG64569" s="378"/>
      <c r="CH64569" s="378"/>
      <c r="CI64569" s="378"/>
      <c r="CJ64569" s="378"/>
      <c r="CK64569" s="378"/>
      <c r="CL64569" s="378"/>
      <c r="CM64569" s="378"/>
      <c r="CN64569" s="378"/>
      <c r="CO64569" s="378"/>
      <c r="CP64569" s="378"/>
      <c r="CQ64569" s="378"/>
      <c r="CR64569" s="378"/>
      <c r="CS64569" s="378"/>
      <c r="CT64569" s="378"/>
      <c r="CU64569" s="378"/>
      <c r="CV64569" s="378"/>
      <c r="CW64569" s="378"/>
      <c r="CX64569" s="378"/>
      <c r="CY64569" s="378"/>
      <c r="CZ64569" s="378"/>
      <c r="DA64569" s="378"/>
      <c r="DB64569" s="378"/>
      <c r="DC64569" s="378"/>
      <c r="DD64569" s="378"/>
      <c r="DE64569" s="378"/>
      <c r="DF64569" s="378"/>
      <c r="DG64569" s="378"/>
      <c r="DH64569" s="378"/>
      <c r="DI64569" s="378"/>
      <c r="DJ64569" s="378"/>
      <c r="DK64569" s="378"/>
      <c r="DL64569" s="378"/>
      <c r="DM64569" s="378"/>
      <c r="DN64569" s="378"/>
      <c r="DO64569" s="378"/>
      <c r="DP64569" s="378"/>
      <c r="DQ64569" s="378"/>
      <c r="DR64569" s="378"/>
      <c r="DS64569" s="378"/>
      <c r="DT64569" s="378"/>
      <c r="DU64569" s="378"/>
      <c r="DV64569" s="378"/>
      <c r="DW64569" s="378"/>
      <c r="DX64569" s="378"/>
      <c r="DY64569" s="378"/>
      <c r="DZ64569" s="378"/>
      <c r="EA64569" s="378"/>
      <c r="EB64569" s="378"/>
      <c r="EC64569" s="378"/>
      <c r="ED64569" s="378"/>
      <c r="EE64569" s="378"/>
      <c r="EF64569" s="378"/>
      <c r="EG64569" s="378"/>
      <c r="EH64569" s="378"/>
      <c r="EI64569" s="378"/>
      <c r="EJ64569" s="378"/>
      <c r="EK64569" s="378"/>
      <c r="EL64569" s="378"/>
      <c r="EM64569" s="378"/>
      <c r="EN64569" s="378"/>
      <c r="EO64569" s="378"/>
      <c r="EP64569" s="378"/>
      <c r="EQ64569" s="378"/>
      <c r="ER64569" s="378"/>
      <c r="ES64569" s="378"/>
      <c r="ET64569" s="378"/>
      <c r="EU64569" s="378"/>
      <c r="EV64569" s="378"/>
      <c r="EW64569" s="378"/>
      <c r="EX64569" s="378"/>
      <c r="EY64569" s="378"/>
      <c r="EZ64569" s="378"/>
      <c r="FA64569" s="378"/>
      <c r="FB64569" s="378"/>
      <c r="FC64569" s="378"/>
      <c r="FD64569" s="378"/>
      <c r="FE64569" s="378"/>
      <c r="FF64569" s="378"/>
      <c r="FG64569" s="378"/>
      <c r="FH64569" s="378"/>
      <c r="FI64569" s="378"/>
      <c r="FJ64569" s="378"/>
      <c r="FK64569" s="378"/>
      <c r="FL64569" s="378"/>
      <c r="FM64569" s="378"/>
      <c r="FN64569" s="378"/>
      <c r="FO64569" s="378"/>
      <c r="FP64569" s="378"/>
      <c r="FQ64569" s="378"/>
      <c r="FR64569" s="378"/>
      <c r="FS64569" s="378"/>
      <c r="FT64569" s="378"/>
      <c r="FU64569" s="378"/>
      <c r="FV64569" s="378"/>
      <c r="FW64569" s="378"/>
      <c r="FX64569" s="378"/>
      <c r="FY64569" s="378"/>
      <c r="FZ64569" s="378"/>
      <c r="GA64569" s="378"/>
      <c r="GB64569" s="378"/>
      <c r="GC64569" s="378"/>
      <c r="GD64569" s="378"/>
      <c r="GE64569" s="378"/>
      <c r="GF64569" s="378"/>
      <c r="GG64569" s="378"/>
      <c r="GH64569" s="378"/>
      <c r="GI64569" s="378"/>
      <c r="GJ64569" s="378"/>
      <c r="GK64569" s="378"/>
      <c r="GL64569" s="378"/>
      <c r="GM64569" s="378"/>
      <c r="GN64569" s="378"/>
      <c r="GO64569" s="378"/>
      <c r="GP64569" s="378"/>
      <c r="GQ64569" s="378"/>
      <c r="GR64569" s="378"/>
      <c r="GS64569" s="378"/>
      <c r="GT64569" s="378"/>
      <c r="GU64569" s="378"/>
      <c r="GV64569" s="378"/>
      <c r="GW64569" s="378"/>
      <c r="GX64569" s="378"/>
      <c r="GY64569" s="378"/>
      <c r="GZ64569" s="378"/>
      <c r="HA64569" s="378"/>
      <c r="HB64569" s="378"/>
      <c r="HC64569" s="378"/>
      <c r="HD64569" s="378"/>
      <c r="HE64569" s="378"/>
      <c r="HF64569" s="378"/>
      <c r="HG64569" s="378"/>
      <c r="HH64569" s="378"/>
      <c r="HI64569" s="378"/>
      <c r="HJ64569" s="378"/>
      <c r="HK64569" s="378"/>
      <c r="HL64569" s="378"/>
      <c r="HM64569" s="378"/>
      <c r="HN64569" s="378"/>
      <c r="HO64569" s="378"/>
      <c r="HP64569" s="378"/>
      <c r="HQ64569" s="378"/>
      <c r="HR64569" s="378"/>
      <c r="HS64569" s="378"/>
      <c r="HT64569" s="378"/>
      <c r="HU64569" s="378"/>
      <c r="HV64569" s="378"/>
      <c r="HW64569" s="378"/>
      <c r="HX64569" s="378"/>
      <c r="HY64569" s="378"/>
      <c r="HZ64569" s="378"/>
      <c r="IA64569" s="378"/>
      <c r="IB64569" s="378"/>
      <c r="IC64569" s="378"/>
      <c r="ID64569" s="378"/>
      <c r="IE64569" s="378"/>
      <c r="IF64569" s="378"/>
      <c r="IG64569" s="378"/>
      <c r="IH64569" s="378"/>
      <c r="II64569" s="378"/>
      <c r="IJ64569" s="378"/>
      <c r="IK64569" s="378"/>
      <c r="IL64569" s="378"/>
    </row>
    <row r="64570" spans="2:246">
      <c r="B64570" s="378"/>
      <c r="C64570" s="378"/>
      <c r="D64570" s="378"/>
      <c r="E64570" s="378"/>
      <c r="F64570" s="378"/>
      <c r="G64570" s="378"/>
      <c r="H64570" s="378"/>
      <c r="I64570" s="378"/>
      <c r="J64570" s="378"/>
      <c r="K64570" s="378"/>
      <c r="L64570" s="378"/>
      <c r="M64570" s="378"/>
      <c r="N64570" s="378"/>
      <c r="O64570" s="378"/>
      <c r="P64570" s="378"/>
      <c r="Q64570" s="378"/>
      <c r="R64570" s="378"/>
      <c r="S64570" s="378"/>
      <c r="T64570" s="378"/>
      <c r="U64570" s="378"/>
      <c r="V64570" s="378"/>
      <c r="W64570" s="378"/>
      <c r="X64570" s="378"/>
      <c r="Y64570" s="378"/>
      <c r="Z64570" s="378"/>
      <c r="AA64570" s="378"/>
      <c r="AB64570" s="378"/>
      <c r="AC64570" s="378"/>
      <c r="AD64570" s="378"/>
      <c r="AE64570" s="378"/>
      <c r="AF64570" s="378"/>
      <c r="AG64570" s="378"/>
      <c r="AH64570" s="378"/>
      <c r="AI64570" s="378"/>
      <c r="AJ64570" s="378"/>
      <c r="AK64570" s="378"/>
      <c r="AL64570" s="378"/>
      <c r="AM64570" s="378"/>
      <c r="AN64570" s="378"/>
      <c r="AO64570" s="378"/>
      <c r="AP64570" s="378"/>
      <c r="AQ64570" s="378"/>
      <c r="AR64570" s="378"/>
      <c r="AS64570" s="378"/>
      <c r="AT64570" s="378"/>
      <c r="AU64570" s="378"/>
      <c r="AV64570" s="378"/>
      <c r="AW64570" s="378"/>
      <c r="AX64570" s="378"/>
      <c r="AY64570" s="378"/>
      <c r="AZ64570" s="378"/>
      <c r="BA64570" s="378"/>
      <c r="BB64570" s="378"/>
      <c r="BC64570" s="378"/>
      <c r="BD64570" s="378"/>
      <c r="BE64570" s="378"/>
      <c r="BF64570" s="378"/>
      <c r="BG64570" s="378"/>
      <c r="BH64570" s="378"/>
      <c r="BI64570" s="378"/>
      <c r="BJ64570" s="378"/>
      <c r="BK64570" s="378"/>
      <c r="BL64570" s="378"/>
      <c r="BM64570" s="378"/>
      <c r="BN64570" s="378"/>
      <c r="BO64570" s="378"/>
      <c r="BP64570" s="378"/>
      <c r="BQ64570" s="378"/>
      <c r="BR64570" s="378"/>
      <c r="BS64570" s="378"/>
      <c r="BT64570" s="378"/>
      <c r="BU64570" s="378"/>
      <c r="BV64570" s="378"/>
      <c r="BW64570" s="378"/>
      <c r="BX64570" s="378"/>
      <c r="BY64570" s="378"/>
      <c r="BZ64570" s="378"/>
      <c r="CA64570" s="378"/>
      <c r="CB64570" s="378"/>
      <c r="CC64570" s="378"/>
      <c r="CD64570" s="378"/>
      <c r="CE64570" s="378"/>
      <c r="CF64570" s="378"/>
      <c r="CG64570" s="378"/>
      <c r="CH64570" s="378"/>
      <c r="CI64570" s="378"/>
      <c r="CJ64570" s="378"/>
      <c r="CK64570" s="378"/>
      <c r="CL64570" s="378"/>
      <c r="CM64570" s="378"/>
      <c r="CN64570" s="378"/>
      <c r="CO64570" s="378"/>
      <c r="CP64570" s="378"/>
      <c r="CQ64570" s="378"/>
      <c r="CR64570" s="378"/>
      <c r="CS64570" s="378"/>
      <c r="CT64570" s="378"/>
      <c r="CU64570" s="378"/>
      <c r="CV64570" s="378"/>
      <c r="CW64570" s="378"/>
      <c r="CX64570" s="378"/>
      <c r="CY64570" s="378"/>
      <c r="CZ64570" s="378"/>
      <c r="DA64570" s="378"/>
      <c r="DB64570" s="378"/>
      <c r="DC64570" s="378"/>
      <c r="DD64570" s="378"/>
      <c r="DE64570" s="378"/>
      <c r="DF64570" s="378"/>
      <c r="DG64570" s="378"/>
      <c r="DH64570" s="378"/>
      <c r="DI64570" s="378"/>
      <c r="DJ64570" s="378"/>
      <c r="DK64570" s="378"/>
      <c r="DL64570" s="378"/>
      <c r="DM64570" s="378"/>
      <c r="DN64570" s="378"/>
      <c r="DO64570" s="378"/>
      <c r="DP64570" s="378"/>
      <c r="DQ64570" s="378"/>
      <c r="DR64570" s="378"/>
      <c r="DS64570" s="378"/>
      <c r="DT64570" s="378"/>
      <c r="DU64570" s="378"/>
      <c r="DV64570" s="378"/>
      <c r="DW64570" s="378"/>
      <c r="DX64570" s="378"/>
      <c r="DY64570" s="378"/>
      <c r="DZ64570" s="378"/>
      <c r="EA64570" s="378"/>
      <c r="EB64570" s="378"/>
      <c r="EC64570" s="378"/>
      <c r="ED64570" s="378"/>
      <c r="EE64570" s="378"/>
      <c r="EF64570" s="378"/>
      <c r="EG64570" s="378"/>
      <c r="EH64570" s="378"/>
      <c r="EI64570" s="378"/>
      <c r="EJ64570" s="378"/>
      <c r="EK64570" s="378"/>
      <c r="EL64570" s="378"/>
      <c r="EM64570" s="378"/>
      <c r="EN64570" s="378"/>
      <c r="EO64570" s="378"/>
      <c r="EP64570" s="378"/>
      <c r="EQ64570" s="378"/>
      <c r="ER64570" s="378"/>
      <c r="ES64570" s="378"/>
      <c r="ET64570" s="378"/>
      <c r="EU64570" s="378"/>
      <c r="EV64570" s="378"/>
      <c r="EW64570" s="378"/>
      <c r="EX64570" s="378"/>
      <c r="EY64570" s="378"/>
      <c r="EZ64570" s="378"/>
      <c r="FA64570" s="378"/>
      <c r="FB64570" s="378"/>
      <c r="FC64570" s="378"/>
      <c r="FD64570" s="378"/>
      <c r="FE64570" s="378"/>
      <c r="FF64570" s="378"/>
      <c r="FG64570" s="378"/>
      <c r="FH64570" s="378"/>
      <c r="FI64570" s="378"/>
      <c r="FJ64570" s="378"/>
      <c r="FK64570" s="378"/>
      <c r="FL64570" s="378"/>
      <c r="FM64570" s="378"/>
      <c r="FN64570" s="378"/>
      <c r="FO64570" s="378"/>
      <c r="FP64570" s="378"/>
      <c r="FQ64570" s="378"/>
      <c r="FR64570" s="378"/>
      <c r="FS64570" s="378"/>
      <c r="FT64570" s="378"/>
      <c r="FU64570" s="378"/>
      <c r="FV64570" s="378"/>
      <c r="FW64570" s="378"/>
      <c r="FX64570" s="378"/>
      <c r="FY64570" s="378"/>
      <c r="FZ64570" s="378"/>
      <c r="GA64570" s="378"/>
      <c r="GB64570" s="378"/>
      <c r="GC64570" s="378"/>
      <c r="GD64570" s="378"/>
      <c r="GE64570" s="378"/>
      <c r="GF64570" s="378"/>
      <c r="GG64570" s="378"/>
      <c r="GH64570" s="378"/>
      <c r="GI64570" s="378"/>
      <c r="GJ64570" s="378"/>
      <c r="GK64570" s="378"/>
      <c r="GL64570" s="378"/>
      <c r="GM64570" s="378"/>
      <c r="GN64570" s="378"/>
      <c r="GO64570" s="378"/>
      <c r="GP64570" s="378"/>
      <c r="GQ64570" s="378"/>
      <c r="GR64570" s="378"/>
      <c r="GS64570" s="378"/>
      <c r="GT64570" s="378"/>
      <c r="GU64570" s="378"/>
      <c r="GV64570" s="378"/>
      <c r="GW64570" s="378"/>
      <c r="GX64570" s="378"/>
      <c r="GY64570" s="378"/>
      <c r="GZ64570" s="378"/>
      <c r="HA64570" s="378"/>
      <c r="HB64570" s="378"/>
      <c r="HC64570" s="378"/>
      <c r="HD64570" s="378"/>
      <c r="HE64570" s="378"/>
      <c r="HF64570" s="378"/>
      <c r="HG64570" s="378"/>
      <c r="HH64570" s="378"/>
      <c r="HI64570" s="378"/>
      <c r="HJ64570" s="378"/>
      <c r="HK64570" s="378"/>
      <c r="HL64570" s="378"/>
      <c r="HM64570" s="378"/>
      <c r="HN64570" s="378"/>
      <c r="HO64570" s="378"/>
      <c r="HP64570" s="378"/>
      <c r="HQ64570" s="378"/>
      <c r="HR64570" s="378"/>
      <c r="HS64570" s="378"/>
      <c r="HT64570" s="378"/>
      <c r="HU64570" s="378"/>
      <c r="HV64570" s="378"/>
      <c r="HW64570" s="378"/>
      <c r="HX64570" s="378"/>
      <c r="HY64570" s="378"/>
      <c r="HZ64570" s="378"/>
      <c r="IA64570" s="378"/>
      <c r="IB64570" s="378"/>
      <c r="IC64570" s="378"/>
      <c r="ID64570" s="378"/>
      <c r="IE64570" s="378"/>
      <c r="IF64570" s="378"/>
      <c r="IG64570" s="378"/>
      <c r="IH64570" s="378"/>
      <c r="II64570" s="378"/>
      <c r="IJ64570" s="378"/>
      <c r="IK64570" s="378"/>
      <c r="IL64570" s="378"/>
    </row>
    <row r="64571" spans="2:246">
      <c r="B64571" s="378"/>
      <c r="C64571" s="378"/>
      <c r="D64571" s="378"/>
      <c r="E64571" s="378"/>
      <c r="F64571" s="378"/>
      <c r="G64571" s="378"/>
      <c r="H64571" s="378"/>
      <c r="I64571" s="378"/>
      <c r="J64571" s="378"/>
      <c r="K64571" s="378"/>
      <c r="L64571" s="378"/>
      <c r="M64571" s="378"/>
      <c r="N64571" s="378"/>
      <c r="O64571" s="378"/>
      <c r="P64571" s="378"/>
      <c r="Q64571" s="378"/>
      <c r="R64571" s="378"/>
      <c r="S64571" s="378"/>
      <c r="T64571" s="378"/>
      <c r="U64571" s="378"/>
      <c r="V64571" s="378"/>
      <c r="W64571" s="378"/>
      <c r="X64571" s="378"/>
      <c r="Y64571" s="378"/>
      <c r="Z64571" s="378"/>
      <c r="AA64571" s="378"/>
      <c r="AB64571" s="378"/>
      <c r="AC64571" s="378"/>
      <c r="AD64571" s="378"/>
      <c r="AE64571" s="378"/>
      <c r="AF64571" s="378"/>
      <c r="AG64571" s="378"/>
      <c r="AH64571" s="378"/>
      <c r="AI64571" s="378"/>
      <c r="AJ64571" s="378"/>
      <c r="AK64571" s="378"/>
      <c r="AL64571" s="378"/>
      <c r="AM64571" s="378"/>
      <c r="AN64571" s="378"/>
      <c r="AO64571" s="378"/>
      <c r="AP64571" s="378"/>
      <c r="AQ64571" s="378"/>
      <c r="AR64571" s="378"/>
      <c r="AS64571" s="378"/>
      <c r="AT64571" s="378"/>
      <c r="AU64571" s="378"/>
      <c r="AV64571" s="378"/>
      <c r="AW64571" s="378"/>
      <c r="AX64571" s="378"/>
      <c r="AY64571" s="378"/>
      <c r="AZ64571" s="378"/>
      <c r="BA64571" s="378"/>
      <c r="BB64571" s="378"/>
      <c r="BC64571" s="378"/>
      <c r="BD64571" s="378"/>
      <c r="BE64571" s="378"/>
      <c r="BF64571" s="378"/>
      <c r="BG64571" s="378"/>
      <c r="BH64571" s="378"/>
      <c r="BI64571" s="378"/>
      <c r="BJ64571" s="378"/>
      <c r="BK64571" s="378"/>
      <c r="BL64571" s="378"/>
      <c r="BM64571" s="378"/>
      <c r="BN64571" s="378"/>
      <c r="BO64571" s="378"/>
      <c r="BP64571" s="378"/>
      <c r="BQ64571" s="378"/>
      <c r="BR64571" s="378"/>
      <c r="BS64571" s="378"/>
      <c r="BT64571" s="378"/>
      <c r="BU64571" s="378"/>
      <c r="BV64571" s="378"/>
      <c r="BW64571" s="378"/>
      <c r="BX64571" s="378"/>
      <c r="BY64571" s="378"/>
      <c r="BZ64571" s="378"/>
      <c r="CA64571" s="378"/>
      <c r="CB64571" s="378"/>
      <c r="CC64571" s="378"/>
      <c r="CD64571" s="378"/>
      <c r="CE64571" s="378"/>
      <c r="CF64571" s="378"/>
      <c r="CG64571" s="378"/>
      <c r="CH64571" s="378"/>
      <c r="CI64571" s="378"/>
      <c r="CJ64571" s="378"/>
      <c r="CK64571" s="378"/>
      <c r="CL64571" s="378"/>
      <c r="CM64571" s="378"/>
      <c r="CN64571" s="378"/>
      <c r="CO64571" s="378"/>
      <c r="CP64571" s="378"/>
      <c r="CQ64571" s="378"/>
      <c r="CR64571" s="378"/>
      <c r="CS64571" s="378"/>
      <c r="CT64571" s="378"/>
      <c r="CU64571" s="378"/>
      <c r="CV64571" s="378"/>
      <c r="CW64571" s="378"/>
      <c r="CX64571" s="378"/>
      <c r="CY64571" s="378"/>
      <c r="CZ64571" s="378"/>
      <c r="DA64571" s="378"/>
      <c r="DB64571" s="378"/>
      <c r="DC64571" s="378"/>
      <c r="DD64571" s="378"/>
      <c r="DE64571" s="378"/>
      <c r="DF64571" s="378"/>
      <c r="DG64571" s="378"/>
      <c r="DH64571" s="378"/>
      <c r="DI64571" s="378"/>
      <c r="DJ64571" s="378"/>
      <c r="DK64571" s="378"/>
      <c r="DL64571" s="378"/>
      <c r="DM64571" s="378"/>
      <c r="DN64571" s="378"/>
      <c r="DO64571" s="378"/>
      <c r="DP64571" s="378"/>
      <c r="DQ64571" s="378"/>
      <c r="DR64571" s="378"/>
      <c r="DS64571" s="378"/>
      <c r="DT64571" s="378"/>
      <c r="DU64571" s="378"/>
      <c r="DV64571" s="378"/>
      <c r="DW64571" s="378"/>
      <c r="DX64571" s="378"/>
      <c r="DY64571" s="378"/>
      <c r="DZ64571" s="378"/>
      <c r="EA64571" s="378"/>
      <c r="EB64571" s="378"/>
      <c r="EC64571" s="378"/>
      <c r="ED64571" s="378"/>
      <c r="EE64571" s="378"/>
      <c r="EF64571" s="378"/>
      <c r="EG64571" s="378"/>
      <c r="EH64571" s="378"/>
      <c r="EI64571" s="378"/>
      <c r="EJ64571" s="378"/>
      <c r="EK64571" s="378"/>
      <c r="EL64571" s="378"/>
      <c r="EM64571" s="378"/>
      <c r="EN64571" s="378"/>
      <c r="EO64571" s="378"/>
      <c r="EP64571" s="378"/>
      <c r="EQ64571" s="378"/>
      <c r="ER64571" s="378"/>
      <c r="ES64571" s="378"/>
      <c r="ET64571" s="378"/>
      <c r="EU64571" s="378"/>
      <c r="EV64571" s="378"/>
      <c r="EW64571" s="378"/>
      <c r="EX64571" s="378"/>
      <c r="EY64571" s="378"/>
      <c r="EZ64571" s="378"/>
      <c r="FA64571" s="378"/>
      <c r="FB64571" s="378"/>
      <c r="FC64571" s="378"/>
      <c r="FD64571" s="378"/>
      <c r="FE64571" s="378"/>
      <c r="FF64571" s="378"/>
      <c r="FG64571" s="378"/>
      <c r="FH64571" s="378"/>
      <c r="FI64571" s="378"/>
      <c r="FJ64571" s="378"/>
      <c r="FK64571" s="378"/>
      <c r="FL64571" s="378"/>
      <c r="FM64571" s="378"/>
      <c r="FN64571" s="378"/>
      <c r="FO64571" s="378"/>
      <c r="FP64571" s="378"/>
      <c r="FQ64571" s="378"/>
      <c r="FR64571" s="378"/>
      <c r="FS64571" s="378"/>
      <c r="FT64571" s="378"/>
      <c r="FU64571" s="378"/>
      <c r="FV64571" s="378"/>
      <c r="FW64571" s="378"/>
      <c r="FX64571" s="378"/>
      <c r="FY64571" s="378"/>
      <c r="FZ64571" s="378"/>
      <c r="GA64571" s="378"/>
      <c r="GB64571" s="378"/>
      <c r="GC64571" s="378"/>
      <c r="GD64571" s="378"/>
      <c r="GE64571" s="378"/>
      <c r="GF64571" s="378"/>
      <c r="GG64571" s="378"/>
      <c r="GH64571" s="378"/>
      <c r="GI64571" s="378"/>
      <c r="GJ64571" s="378"/>
      <c r="GK64571" s="378"/>
      <c r="GL64571" s="378"/>
      <c r="GM64571" s="378"/>
      <c r="GN64571" s="378"/>
      <c r="GO64571" s="378"/>
      <c r="GP64571" s="378"/>
      <c r="GQ64571" s="378"/>
      <c r="GR64571" s="378"/>
      <c r="GS64571" s="378"/>
      <c r="GT64571" s="378"/>
      <c r="GU64571" s="378"/>
      <c r="GV64571" s="378"/>
      <c r="GW64571" s="378"/>
      <c r="GX64571" s="378"/>
      <c r="GY64571" s="378"/>
      <c r="GZ64571" s="378"/>
      <c r="HA64571" s="378"/>
      <c r="HB64571" s="378"/>
      <c r="HC64571" s="378"/>
      <c r="HD64571" s="378"/>
      <c r="HE64571" s="378"/>
      <c r="HF64571" s="378"/>
      <c r="HG64571" s="378"/>
      <c r="HH64571" s="378"/>
      <c r="HI64571" s="378"/>
      <c r="HJ64571" s="378"/>
      <c r="HK64571" s="378"/>
      <c r="HL64571" s="378"/>
      <c r="HM64571" s="378"/>
      <c r="HN64571" s="378"/>
      <c r="HO64571" s="378"/>
      <c r="HP64571" s="378"/>
      <c r="HQ64571" s="378"/>
      <c r="HR64571" s="378"/>
      <c r="HS64571" s="378"/>
      <c r="HT64571" s="378"/>
      <c r="HU64571" s="378"/>
      <c r="HV64571" s="378"/>
      <c r="HW64571" s="378"/>
      <c r="HX64571" s="378"/>
      <c r="HY64571" s="378"/>
      <c r="HZ64571" s="378"/>
      <c r="IA64571" s="378"/>
      <c r="IB64571" s="378"/>
      <c r="IC64571" s="378"/>
      <c r="ID64571" s="378"/>
      <c r="IE64571" s="378"/>
      <c r="IF64571" s="378"/>
      <c r="IG64571" s="378"/>
      <c r="IH64571" s="378"/>
      <c r="II64571" s="378"/>
      <c r="IJ64571" s="378"/>
      <c r="IK64571" s="378"/>
      <c r="IL64571" s="378"/>
    </row>
    <row r="64572" spans="2:246">
      <c r="B64572" s="378"/>
      <c r="C64572" s="378"/>
      <c r="D64572" s="378"/>
      <c r="E64572" s="378"/>
      <c r="F64572" s="378"/>
      <c r="G64572" s="378"/>
      <c r="H64572" s="378"/>
      <c r="I64572" s="378"/>
      <c r="J64572" s="378"/>
      <c r="K64572" s="378"/>
      <c r="L64572" s="378"/>
      <c r="M64572" s="378"/>
      <c r="N64572" s="378"/>
      <c r="O64572" s="378"/>
      <c r="P64572" s="378"/>
      <c r="Q64572" s="378"/>
      <c r="R64572" s="378"/>
      <c r="S64572" s="378"/>
      <c r="T64572" s="378"/>
      <c r="U64572" s="378"/>
      <c r="V64572" s="378"/>
      <c r="W64572" s="378"/>
      <c r="X64572" s="378"/>
      <c r="Y64572" s="378"/>
      <c r="Z64572" s="378"/>
      <c r="AA64572" s="378"/>
      <c r="AB64572" s="378"/>
      <c r="AC64572" s="378"/>
      <c r="AD64572" s="378"/>
      <c r="AE64572" s="378"/>
      <c r="AF64572" s="378"/>
      <c r="AG64572" s="378"/>
      <c r="AH64572" s="378"/>
      <c r="AI64572" s="378"/>
      <c r="AJ64572" s="378"/>
      <c r="AK64572" s="378"/>
      <c r="AL64572" s="378"/>
      <c r="AM64572" s="378"/>
      <c r="AN64572" s="378"/>
      <c r="AO64572" s="378"/>
      <c r="AP64572" s="378"/>
      <c r="AQ64572" s="378"/>
      <c r="AR64572" s="378"/>
      <c r="AS64572" s="378"/>
      <c r="AT64572" s="378"/>
      <c r="AU64572" s="378"/>
      <c r="AV64572" s="378"/>
      <c r="AW64572" s="378"/>
      <c r="AX64572" s="378"/>
      <c r="AY64572" s="378"/>
      <c r="AZ64572" s="378"/>
      <c r="BA64572" s="378"/>
      <c r="BB64572" s="378"/>
      <c r="BC64572" s="378"/>
      <c r="BD64572" s="378"/>
      <c r="BE64572" s="378"/>
      <c r="BF64572" s="378"/>
      <c r="BG64572" s="378"/>
      <c r="BH64572" s="378"/>
      <c r="BI64572" s="378"/>
      <c r="BJ64572" s="378"/>
      <c r="BK64572" s="378"/>
      <c r="BL64572" s="378"/>
      <c r="BM64572" s="378"/>
      <c r="BN64572" s="378"/>
      <c r="BO64572" s="378"/>
      <c r="BP64572" s="378"/>
      <c r="BQ64572" s="378"/>
      <c r="BR64572" s="378"/>
      <c r="BS64572" s="378"/>
      <c r="BT64572" s="378"/>
      <c r="BU64572" s="378"/>
      <c r="BV64572" s="378"/>
      <c r="BW64572" s="378"/>
      <c r="BX64572" s="378"/>
      <c r="BY64572" s="378"/>
      <c r="BZ64572" s="378"/>
      <c r="CA64572" s="378"/>
      <c r="CB64572" s="378"/>
      <c r="CC64572" s="378"/>
      <c r="CD64572" s="378"/>
      <c r="CE64572" s="378"/>
      <c r="CF64572" s="378"/>
      <c r="CG64572" s="378"/>
      <c r="CH64572" s="378"/>
      <c r="CI64572" s="378"/>
      <c r="CJ64572" s="378"/>
      <c r="CK64572" s="378"/>
      <c r="CL64572" s="378"/>
      <c r="CM64572" s="378"/>
      <c r="CN64572" s="378"/>
      <c r="CO64572" s="378"/>
      <c r="CP64572" s="378"/>
      <c r="CQ64572" s="378"/>
      <c r="CR64572" s="378"/>
      <c r="CS64572" s="378"/>
      <c r="CT64572" s="378"/>
      <c r="CU64572" s="378"/>
      <c r="CV64572" s="378"/>
      <c r="CW64572" s="378"/>
      <c r="CX64572" s="378"/>
      <c r="CY64572" s="378"/>
      <c r="CZ64572" s="378"/>
      <c r="DA64572" s="378"/>
      <c r="DB64572" s="378"/>
      <c r="DC64572" s="378"/>
      <c r="DD64572" s="378"/>
      <c r="DE64572" s="378"/>
      <c r="DF64572" s="378"/>
      <c r="DG64572" s="378"/>
      <c r="DH64572" s="378"/>
      <c r="DI64572" s="378"/>
      <c r="DJ64572" s="378"/>
      <c r="DK64572" s="378"/>
      <c r="DL64572" s="378"/>
      <c r="DM64572" s="378"/>
      <c r="DN64572" s="378"/>
      <c r="DO64572" s="378"/>
      <c r="DP64572" s="378"/>
      <c r="DQ64572" s="378"/>
      <c r="DR64572" s="378"/>
      <c r="DS64572" s="378"/>
      <c r="DT64572" s="378"/>
      <c r="DU64572" s="378"/>
      <c r="DV64572" s="378"/>
      <c r="DW64572" s="378"/>
      <c r="DX64572" s="378"/>
      <c r="DY64572" s="378"/>
      <c r="DZ64572" s="378"/>
      <c r="EA64572" s="378"/>
      <c r="EB64572" s="378"/>
      <c r="EC64572" s="378"/>
      <c r="ED64572" s="378"/>
      <c r="EE64572" s="378"/>
      <c r="EF64572" s="378"/>
      <c r="EG64572" s="378"/>
      <c r="EH64572" s="378"/>
      <c r="EI64572" s="378"/>
      <c r="EJ64572" s="378"/>
      <c r="EK64572" s="378"/>
      <c r="EL64572" s="378"/>
      <c r="EM64572" s="378"/>
      <c r="EN64572" s="378"/>
      <c r="EO64572" s="378"/>
      <c r="EP64572" s="378"/>
      <c r="EQ64572" s="378"/>
      <c r="ER64572" s="378"/>
      <c r="ES64572" s="378"/>
      <c r="ET64572" s="378"/>
      <c r="EU64572" s="378"/>
      <c r="EV64572" s="378"/>
      <c r="EW64572" s="378"/>
      <c r="EX64572" s="378"/>
      <c r="EY64572" s="378"/>
      <c r="EZ64572" s="378"/>
      <c r="FA64572" s="378"/>
      <c r="FB64572" s="378"/>
      <c r="FC64572" s="378"/>
      <c r="FD64572" s="378"/>
      <c r="FE64572" s="378"/>
      <c r="FF64572" s="378"/>
      <c r="FG64572" s="378"/>
      <c r="FH64572" s="378"/>
      <c r="FI64572" s="378"/>
      <c r="FJ64572" s="378"/>
      <c r="FK64572" s="378"/>
      <c r="FL64572" s="378"/>
      <c r="FM64572" s="378"/>
      <c r="FN64572" s="378"/>
      <c r="FO64572" s="378"/>
      <c r="FP64572" s="378"/>
      <c r="FQ64572" s="378"/>
      <c r="FR64572" s="378"/>
      <c r="FS64572" s="378"/>
      <c r="FT64572" s="378"/>
      <c r="FU64572" s="378"/>
      <c r="FV64572" s="378"/>
      <c r="FW64572" s="378"/>
      <c r="FX64572" s="378"/>
      <c r="FY64572" s="378"/>
      <c r="FZ64572" s="378"/>
      <c r="GA64572" s="378"/>
      <c r="GB64572" s="378"/>
      <c r="GC64572" s="378"/>
      <c r="GD64572" s="378"/>
      <c r="GE64572" s="378"/>
      <c r="GF64572" s="378"/>
      <c r="GG64572" s="378"/>
      <c r="GH64572" s="378"/>
      <c r="GI64572" s="378"/>
      <c r="GJ64572" s="378"/>
      <c r="GK64572" s="378"/>
      <c r="GL64572" s="378"/>
      <c r="GM64572" s="378"/>
      <c r="GN64572" s="378"/>
      <c r="GO64572" s="378"/>
      <c r="GP64572" s="378"/>
      <c r="GQ64572" s="378"/>
      <c r="GR64572" s="378"/>
      <c r="GS64572" s="378"/>
      <c r="GT64572" s="378"/>
      <c r="GU64572" s="378"/>
      <c r="GV64572" s="378"/>
      <c r="GW64572" s="378"/>
      <c r="GX64572" s="378"/>
      <c r="GY64572" s="378"/>
      <c r="GZ64572" s="378"/>
      <c r="HA64572" s="378"/>
      <c r="HB64572" s="378"/>
      <c r="HC64572" s="378"/>
      <c r="HD64572" s="378"/>
      <c r="HE64572" s="378"/>
      <c r="HF64572" s="378"/>
      <c r="HG64572" s="378"/>
      <c r="HH64572" s="378"/>
      <c r="HI64572" s="378"/>
      <c r="HJ64572" s="378"/>
      <c r="HK64572" s="378"/>
      <c r="HL64572" s="378"/>
      <c r="HM64572" s="378"/>
      <c r="HN64572" s="378"/>
      <c r="HO64572" s="378"/>
      <c r="HP64572" s="378"/>
      <c r="HQ64572" s="378"/>
      <c r="HR64572" s="378"/>
      <c r="HS64572" s="378"/>
      <c r="HT64572" s="378"/>
      <c r="HU64572" s="378"/>
      <c r="HV64572" s="378"/>
      <c r="HW64572" s="378"/>
      <c r="HX64572" s="378"/>
      <c r="HY64572" s="378"/>
      <c r="HZ64572" s="378"/>
      <c r="IA64572" s="378"/>
      <c r="IB64572" s="378"/>
      <c r="IC64572" s="378"/>
      <c r="ID64572" s="378"/>
      <c r="IE64572" s="378"/>
      <c r="IF64572" s="378"/>
      <c r="IG64572" s="378"/>
      <c r="IH64572" s="378"/>
      <c r="II64572" s="378"/>
      <c r="IJ64572" s="378"/>
      <c r="IK64572" s="378"/>
      <c r="IL64572" s="378"/>
    </row>
    <row r="64573" spans="2:246">
      <c r="B64573" s="378"/>
      <c r="C64573" s="378"/>
      <c r="D64573" s="378"/>
      <c r="E64573" s="378"/>
      <c r="F64573" s="378"/>
      <c r="G64573" s="378"/>
      <c r="H64573" s="378"/>
      <c r="I64573" s="378"/>
      <c r="J64573" s="378"/>
      <c r="K64573" s="378"/>
      <c r="L64573" s="378"/>
      <c r="M64573" s="378"/>
      <c r="N64573" s="378"/>
      <c r="O64573" s="378"/>
      <c r="P64573" s="378"/>
      <c r="Q64573" s="378"/>
      <c r="R64573" s="378"/>
      <c r="S64573" s="378"/>
      <c r="T64573" s="378"/>
      <c r="U64573" s="378"/>
      <c r="V64573" s="378"/>
      <c r="W64573" s="378"/>
      <c r="X64573" s="378"/>
      <c r="Y64573" s="378"/>
      <c r="Z64573" s="378"/>
      <c r="AA64573" s="378"/>
      <c r="AB64573" s="378"/>
      <c r="AC64573" s="378"/>
      <c r="AD64573" s="378"/>
      <c r="AE64573" s="378"/>
      <c r="AF64573" s="378"/>
      <c r="AG64573" s="378"/>
      <c r="AH64573" s="378"/>
      <c r="AI64573" s="378"/>
      <c r="AJ64573" s="378"/>
      <c r="AK64573" s="378"/>
      <c r="AL64573" s="378"/>
      <c r="AM64573" s="378"/>
      <c r="AN64573" s="378"/>
      <c r="AO64573" s="378"/>
      <c r="AP64573" s="378"/>
      <c r="AQ64573" s="378"/>
      <c r="AR64573" s="378"/>
      <c r="AS64573" s="378"/>
      <c r="AT64573" s="378"/>
      <c r="AU64573" s="378"/>
      <c r="AV64573" s="378"/>
      <c r="AW64573" s="378"/>
      <c r="AX64573" s="378"/>
      <c r="AY64573" s="378"/>
      <c r="AZ64573" s="378"/>
      <c r="BA64573" s="378"/>
      <c r="BB64573" s="378"/>
      <c r="BC64573" s="378"/>
      <c r="BD64573" s="378"/>
      <c r="BE64573" s="378"/>
      <c r="BF64573" s="378"/>
      <c r="BG64573" s="378"/>
      <c r="BH64573" s="378"/>
      <c r="BI64573" s="378"/>
      <c r="BJ64573" s="378"/>
      <c r="BK64573" s="378"/>
      <c r="BL64573" s="378"/>
      <c r="BM64573" s="378"/>
      <c r="BN64573" s="378"/>
      <c r="BO64573" s="378"/>
      <c r="BP64573" s="378"/>
      <c r="BQ64573" s="378"/>
      <c r="BR64573" s="378"/>
      <c r="BS64573" s="378"/>
      <c r="BT64573" s="378"/>
      <c r="BU64573" s="378"/>
      <c r="BV64573" s="378"/>
      <c r="BW64573" s="378"/>
      <c r="BX64573" s="378"/>
      <c r="BY64573" s="378"/>
      <c r="BZ64573" s="378"/>
      <c r="CA64573" s="378"/>
      <c r="CB64573" s="378"/>
      <c r="CC64573" s="378"/>
      <c r="CD64573" s="378"/>
      <c r="CE64573" s="378"/>
      <c r="CF64573" s="378"/>
      <c r="CG64573" s="378"/>
      <c r="CH64573" s="378"/>
      <c r="CI64573" s="378"/>
      <c r="CJ64573" s="378"/>
      <c r="CK64573" s="378"/>
      <c r="CL64573" s="378"/>
      <c r="CM64573" s="378"/>
      <c r="CN64573" s="378"/>
      <c r="CO64573" s="378"/>
      <c r="CP64573" s="378"/>
      <c r="CQ64573" s="378"/>
      <c r="CR64573" s="378"/>
      <c r="CS64573" s="378"/>
      <c r="CT64573" s="378"/>
      <c r="CU64573" s="378"/>
      <c r="CV64573" s="378"/>
      <c r="CW64573" s="378"/>
      <c r="CX64573" s="378"/>
      <c r="CY64573" s="378"/>
      <c r="CZ64573" s="378"/>
      <c r="DA64573" s="378"/>
      <c r="DB64573" s="378"/>
      <c r="DC64573" s="378"/>
      <c r="DD64573" s="378"/>
      <c r="DE64573" s="378"/>
      <c r="DF64573" s="378"/>
      <c r="DG64573" s="378"/>
      <c r="DH64573" s="378"/>
      <c r="DI64573" s="378"/>
      <c r="DJ64573" s="378"/>
      <c r="DK64573" s="378"/>
      <c r="DL64573" s="378"/>
      <c r="DM64573" s="378"/>
      <c r="DN64573" s="378"/>
      <c r="DO64573" s="378"/>
      <c r="DP64573" s="378"/>
      <c r="DQ64573" s="378"/>
      <c r="DR64573" s="378"/>
      <c r="DS64573" s="378"/>
      <c r="DT64573" s="378"/>
      <c r="DU64573" s="378"/>
      <c r="DV64573" s="378"/>
      <c r="DW64573" s="378"/>
      <c r="DX64573" s="378"/>
      <c r="DY64573" s="378"/>
      <c r="DZ64573" s="378"/>
      <c r="EA64573" s="378"/>
      <c r="EB64573" s="378"/>
      <c r="EC64573" s="378"/>
      <c r="ED64573" s="378"/>
      <c r="EE64573" s="378"/>
      <c r="EF64573" s="378"/>
      <c r="EG64573" s="378"/>
      <c r="EH64573" s="378"/>
      <c r="EI64573" s="378"/>
      <c r="EJ64573" s="378"/>
      <c r="EK64573" s="378"/>
      <c r="EL64573" s="378"/>
      <c r="EM64573" s="378"/>
      <c r="EN64573" s="378"/>
      <c r="EO64573" s="378"/>
      <c r="EP64573" s="378"/>
      <c r="EQ64573" s="378"/>
      <c r="ER64573" s="378"/>
      <c r="ES64573" s="378"/>
      <c r="ET64573" s="378"/>
      <c r="EU64573" s="378"/>
      <c r="EV64573" s="378"/>
      <c r="EW64573" s="378"/>
      <c r="EX64573" s="378"/>
      <c r="EY64573" s="378"/>
      <c r="EZ64573" s="378"/>
      <c r="FA64573" s="378"/>
      <c r="FB64573" s="378"/>
      <c r="FC64573" s="378"/>
      <c r="FD64573" s="378"/>
      <c r="FE64573" s="378"/>
      <c r="FF64573" s="378"/>
      <c r="FG64573" s="378"/>
      <c r="FH64573" s="378"/>
      <c r="FI64573" s="378"/>
      <c r="FJ64573" s="378"/>
      <c r="FK64573" s="378"/>
      <c r="FL64573" s="378"/>
      <c r="FM64573" s="378"/>
      <c r="FN64573" s="378"/>
      <c r="FO64573" s="378"/>
      <c r="FP64573" s="378"/>
      <c r="FQ64573" s="378"/>
      <c r="FR64573" s="378"/>
      <c r="FS64573" s="378"/>
      <c r="FT64573" s="378"/>
      <c r="FU64573" s="378"/>
      <c r="FV64573" s="378"/>
      <c r="FW64573" s="378"/>
      <c r="FX64573" s="378"/>
      <c r="FY64573" s="378"/>
      <c r="FZ64573" s="378"/>
      <c r="GA64573" s="378"/>
      <c r="GB64573" s="378"/>
      <c r="GC64573" s="378"/>
      <c r="GD64573" s="378"/>
      <c r="GE64573" s="378"/>
      <c r="GF64573" s="378"/>
      <c r="GG64573" s="378"/>
      <c r="GH64573" s="378"/>
      <c r="GI64573" s="378"/>
      <c r="GJ64573" s="378"/>
      <c r="GK64573" s="378"/>
      <c r="GL64573" s="378"/>
      <c r="GM64573" s="378"/>
      <c r="GN64573" s="378"/>
      <c r="GO64573" s="378"/>
      <c r="GP64573" s="378"/>
      <c r="GQ64573" s="378"/>
      <c r="GR64573" s="378"/>
      <c r="GS64573" s="378"/>
      <c r="GT64573" s="378"/>
      <c r="GU64573" s="378"/>
      <c r="GV64573" s="378"/>
      <c r="GW64573" s="378"/>
      <c r="GX64573" s="378"/>
      <c r="GY64573" s="378"/>
      <c r="GZ64573" s="378"/>
      <c r="HA64573" s="378"/>
      <c r="HB64573" s="378"/>
      <c r="HC64573" s="378"/>
      <c r="HD64573" s="378"/>
      <c r="HE64573" s="378"/>
      <c r="HF64573" s="378"/>
      <c r="HG64573" s="378"/>
      <c r="HH64573" s="378"/>
      <c r="HI64573" s="378"/>
      <c r="HJ64573" s="378"/>
      <c r="HK64573" s="378"/>
      <c r="HL64573" s="378"/>
      <c r="HM64573" s="378"/>
      <c r="HN64573" s="378"/>
      <c r="HO64573" s="378"/>
      <c r="HP64573" s="378"/>
      <c r="HQ64573" s="378"/>
      <c r="HR64573" s="378"/>
      <c r="HS64573" s="378"/>
      <c r="HT64573" s="378"/>
      <c r="HU64573" s="378"/>
      <c r="HV64573" s="378"/>
      <c r="HW64573" s="378"/>
      <c r="HX64573" s="378"/>
      <c r="HY64573" s="378"/>
      <c r="HZ64573" s="378"/>
      <c r="IA64573" s="378"/>
      <c r="IB64573" s="378"/>
      <c r="IC64573" s="378"/>
      <c r="ID64573" s="378"/>
      <c r="IE64573" s="378"/>
      <c r="IF64573" s="378"/>
      <c r="IG64573" s="378"/>
      <c r="IH64573" s="378"/>
      <c r="II64573" s="378"/>
      <c r="IJ64573" s="378"/>
      <c r="IK64573" s="378"/>
      <c r="IL64573" s="378"/>
    </row>
    <row r="64574" spans="2:246">
      <c r="B64574" s="378"/>
      <c r="C64574" s="378"/>
      <c r="D64574" s="378"/>
      <c r="E64574" s="378"/>
      <c r="F64574" s="378"/>
      <c r="G64574" s="378"/>
      <c r="H64574" s="378"/>
      <c r="I64574" s="378"/>
      <c r="J64574" s="378"/>
      <c r="K64574" s="378"/>
      <c r="L64574" s="378"/>
      <c r="M64574" s="378"/>
      <c r="N64574" s="378"/>
      <c r="O64574" s="378"/>
      <c r="P64574" s="378"/>
      <c r="Q64574" s="378"/>
      <c r="R64574" s="378"/>
      <c r="S64574" s="378"/>
      <c r="T64574" s="378"/>
      <c r="U64574" s="378"/>
      <c r="V64574" s="378"/>
      <c r="W64574" s="378"/>
      <c r="X64574" s="378"/>
      <c r="Y64574" s="378"/>
      <c r="Z64574" s="378"/>
      <c r="AA64574" s="378"/>
      <c r="AB64574" s="378"/>
      <c r="AC64574" s="378"/>
      <c r="AD64574" s="378"/>
      <c r="AE64574" s="378"/>
      <c r="AF64574" s="378"/>
      <c r="AG64574" s="378"/>
      <c r="AH64574" s="378"/>
      <c r="AI64574" s="378"/>
      <c r="AJ64574" s="378"/>
      <c r="AK64574" s="378"/>
      <c r="AL64574" s="378"/>
      <c r="AM64574" s="378"/>
      <c r="AN64574" s="378"/>
      <c r="AO64574" s="378"/>
      <c r="AP64574" s="378"/>
      <c r="AQ64574" s="378"/>
      <c r="AR64574" s="378"/>
      <c r="AS64574" s="378"/>
      <c r="AT64574" s="378"/>
      <c r="AU64574" s="378"/>
      <c r="AV64574" s="378"/>
      <c r="AW64574" s="378"/>
      <c r="AX64574" s="378"/>
      <c r="AY64574" s="378"/>
      <c r="AZ64574" s="378"/>
      <c r="BA64574" s="378"/>
      <c r="BB64574" s="378"/>
      <c r="BC64574" s="378"/>
      <c r="BD64574" s="378"/>
      <c r="BE64574" s="378"/>
      <c r="BF64574" s="378"/>
      <c r="BG64574" s="378"/>
      <c r="BH64574" s="378"/>
      <c r="BI64574" s="378"/>
      <c r="BJ64574" s="378"/>
      <c r="BK64574" s="378"/>
      <c r="BL64574" s="378"/>
      <c r="BM64574" s="378"/>
      <c r="BN64574" s="378"/>
      <c r="BO64574" s="378"/>
      <c r="BP64574" s="378"/>
      <c r="BQ64574" s="378"/>
      <c r="BR64574" s="378"/>
      <c r="BS64574" s="378"/>
      <c r="BT64574" s="378"/>
      <c r="BU64574" s="378"/>
      <c r="BV64574" s="378"/>
      <c r="BW64574" s="378"/>
      <c r="BX64574" s="378"/>
      <c r="BY64574" s="378"/>
      <c r="BZ64574" s="378"/>
      <c r="CA64574" s="378"/>
      <c r="CB64574" s="378"/>
      <c r="CC64574" s="378"/>
      <c r="CD64574" s="378"/>
      <c r="CE64574" s="378"/>
      <c r="CF64574" s="378"/>
      <c r="CG64574" s="378"/>
      <c r="CH64574" s="378"/>
      <c r="CI64574" s="378"/>
      <c r="CJ64574" s="378"/>
      <c r="CK64574" s="378"/>
      <c r="CL64574" s="378"/>
      <c r="CM64574" s="378"/>
      <c r="CN64574" s="378"/>
      <c r="CO64574" s="378"/>
      <c r="CP64574" s="378"/>
      <c r="CQ64574" s="378"/>
      <c r="CR64574" s="378"/>
      <c r="CS64574" s="378"/>
      <c r="CT64574" s="378"/>
      <c r="CU64574" s="378"/>
      <c r="CV64574" s="378"/>
      <c r="CW64574" s="378"/>
      <c r="CX64574" s="378"/>
      <c r="CY64574" s="378"/>
      <c r="CZ64574" s="378"/>
      <c r="DA64574" s="378"/>
      <c r="DB64574" s="378"/>
      <c r="DC64574" s="378"/>
      <c r="DD64574" s="378"/>
      <c r="DE64574" s="378"/>
      <c r="DF64574" s="378"/>
      <c r="DG64574" s="378"/>
      <c r="DH64574" s="378"/>
      <c r="DI64574" s="378"/>
      <c r="DJ64574" s="378"/>
      <c r="DK64574" s="378"/>
      <c r="DL64574" s="378"/>
      <c r="DM64574" s="378"/>
      <c r="DN64574" s="378"/>
      <c r="DO64574" s="378"/>
      <c r="DP64574" s="378"/>
      <c r="DQ64574" s="378"/>
      <c r="DR64574" s="378"/>
      <c r="DS64574" s="378"/>
      <c r="DT64574" s="378"/>
      <c r="DU64574" s="378"/>
      <c r="DV64574" s="378"/>
      <c r="DW64574" s="378"/>
      <c r="DX64574" s="378"/>
      <c r="DY64574" s="378"/>
      <c r="DZ64574" s="378"/>
      <c r="EA64574" s="378"/>
      <c r="EB64574" s="378"/>
      <c r="EC64574" s="378"/>
      <c r="ED64574" s="378"/>
      <c r="EE64574" s="378"/>
      <c r="EF64574" s="378"/>
      <c r="EG64574" s="378"/>
      <c r="EH64574" s="378"/>
      <c r="EI64574" s="378"/>
      <c r="EJ64574" s="378"/>
      <c r="EK64574" s="378"/>
      <c r="EL64574" s="378"/>
      <c r="EM64574" s="378"/>
      <c r="EN64574" s="378"/>
      <c r="EO64574" s="378"/>
      <c r="EP64574" s="378"/>
      <c r="EQ64574" s="378"/>
      <c r="ER64574" s="378"/>
      <c r="ES64574" s="378"/>
      <c r="ET64574" s="378"/>
      <c r="EU64574" s="378"/>
      <c r="EV64574" s="378"/>
      <c r="EW64574" s="378"/>
      <c r="EX64574" s="378"/>
      <c r="EY64574" s="378"/>
      <c r="EZ64574" s="378"/>
      <c r="FA64574" s="378"/>
      <c r="FB64574" s="378"/>
      <c r="FC64574" s="378"/>
      <c r="FD64574" s="378"/>
      <c r="FE64574" s="378"/>
      <c r="FF64574" s="378"/>
      <c r="FG64574" s="378"/>
      <c r="FH64574" s="378"/>
      <c r="FI64574" s="378"/>
      <c r="FJ64574" s="378"/>
      <c r="FK64574" s="378"/>
      <c r="FL64574" s="378"/>
      <c r="FM64574" s="378"/>
      <c r="FN64574" s="378"/>
      <c r="FO64574" s="378"/>
      <c r="FP64574" s="378"/>
      <c r="FQ64574" s="378"/>
      <c r="FR64574" s="378"/>
      <c r="FS64574" s="378"/>
      <c r="FT64574" s="378"/>
      <c r="FU64574" s="378"/>
      <c r="FV64574" s="378"/>
      <c r="FW64574" s="378"/>
      <c r="FX64574" s="378"/>
      <c r="FY64574" s="378"/>
      <c r="FZ64574" s="378"/>
      <c r="GA64574" s="378"/>
      <c r="GB64574" s="378"/>
      <c r="GC64574" s="378"/>
      <c r="GD64574" s="378"/>
      <c r="GE64574" s="378"/>
      <c r="GF64574" s="378"/>
      <c r="GG64574" s="378"/>
      <c r="GH64574" s="378"/>
      <c r="GI64574" s="378"/>
      <c r="GJ64574" s="378"/>
      <c r="GK64574" s="378"/>
      <c r="GL64574" s="378"/>
      <c r="GM64574" s="378"/>
      <c r="GN64574" s="378"/>
      <c r="GO64574" s="378"/>
      <c r="GP64574" s="378"/>
      <c r="GQ64574" s="378"/>
      <c r="GR64574" s="378"/>
      <c r="GS64574" s="378"/>
      <c r="GT64574" s="378"/>
      <c r="GU64574" s="378"/>
      <c r="GV64574" s="378"/>
      <c r="GW64574" s="378"/>
      <c r="GX64574" s="378"/>
      <c r="GY64574" s="378"/>
      <c r="GZ64574" s="378"/>
      <c r="HA64574" s="378"/>
      <c r="HB64574" s="378"/>
      <c r="HC64574" s="378"/>
      <c r="HD64574" s="378"/>
      <c r="HE64574" s="378"/>
      <c r="HF64574" s="378"/>
      <c r="HG64574" s="378"/>
      <c r="HH64574" s="378"/>
      <c r="HI64574" s="378"/>
      <c r="HJ64574" s="378"/>
      <c r="HK64574" s="378"/>
      <c r="HL64574" s="378"/>
      <c r="HM64574" s="378"/>
      <c r="HN64574" s="378"/>
      <c r="HO64574" s="378"/>
      <c r="HP64574" s="378"/>
      <c r="HQ64574" s="378"/>
      <c r="HR64574" s="378"/>
      <c r="HS64574" s="378"/>
      <c r="HT64574" s="378"/>
      <c r="HU64574" s="378"/>
      <c r="HV64574" s="378"/>
      <c r="HW64574" s="378"/>
      <c r="HX64574" s="378"/>
      <c r="HY64574" s="378"/>
      <c r="HZ64574" s="378"/>
      <c r="IA64574" s="378"/>
      <c r="IB64574" s="378"/>
      <c r="IC64574" s="378"/>
      <c r="ID64574" s="378"/>
      <c r="IE64574" s="378"/>
      <c r="IF64574" s="378"/>
      <c r="IG64574" s="378"/>
      <c r="IH64574" s="378"/>
      <c r="II64574" s="378"/>
      <c r="IJ64574" s="378"/>
      <c r="IK64574" s="378"/>
      <c r="IL64574" s="378"/>
    </row>
    <row r="64575" spans="2:246">
      <c r="B64575" s="378"/>
      <c r="C64575" s="378"/>
      <c r="D64575" s="378"/>
      <c r="E64575" s="378"/>
      <c r="F64575" s="378"/>
      <c r="G64575" s="378"/>
      <c r="H64575" s="378"/>
      <c r="I64575" s="378"/>
      <c r="J64575" s="378"/>
      <c r="K64575" s="378"/>
      <c r="L64575" s="378"/>
      <c r="M64575" s="378"/>
      <c r="N64575" s="378"/>
      <c r="O64575" s="378"/>
      <c r="P64575" s="378"/>
      <c r="Q64575" s="378"/>
      <c r="R64575" s="378"/>
      <c r="S64575" s="378"/>
      <c r="T64575" s="378"/>
      <c r="U64575" s="378"/>
      <c r="V64575" s="378"/>
      <c r="W64575" s="378"/>
      <c r="X64575" s="378"/>
      <c r="Y64575" s="378"/>
      <c r="Z64575" s="378"/>
      <c r="AA64575" s="378"/>
      <c r="AB64575" s="378"/>
      <c r="AC64575" s="378"/>
      <c r="AD64575" s="378"/>
      <c r="AE64575" s="378"/>
      <c r="AF64575" s="378"/>
      <c r="AG64575" s="378"/>
      <c r="AH64575" s="378"/>
      <c r="AI64575" s="378"/>
      <c r="AJ64575" s="378"/>
      <c r="AK64575" s="378"/>
      <c r="AL64575" s="378"/>
      <c r="AM64575" s="378"/>
      <c r="AN64575" s="378"/>
      <c r="AO64575" s="378"/>
      <c r="AP64575" s="378"/>
      <c r="AQ64575" s="378"/>
      <c r="AR64575" s="378"/>
      <c r="AS64575" s="378"/>
      <c r="AT64575" s="378"/>
      <c r="AU64575" s="378"/>
      <c r="AV64575" s="378"/>
      <c r="AW64575" s="378"/>
      <c r="AX64575" s="378"/>
      <c r="AY64575" s="378"/>
      <c r="AZ64575" s="378"/>
      <c r="BA64575" s="378"/>
      <c r="BB64575" s="378"/>
      <c r="BC64575" s="378"/>
      <c r="BD64575" s="378"/>
      <c r="BE64575" s="378"/>
      <c r="BF64575" s="378"/>
      <c r="BG64575" s="378"/>
      <c r="BH64575" s="378"/>
      <c r="BI64575" s="378"/>
      <c r="BJ64575" s="378"/>
      <c r="BK64575" s="378"/>
      <c r="BL64575" s="378"/>
      <c r="BM64575" s="378"/>
      <c r="BN64575" s="378"/>
      <c r="BO64575" s="378"/>
      <c r="BP64575" s="378"/>
      <c r="BQ64575" s="378"/>
      <c r="BR64575" s="378"/>
      <c r="BS64575" s="378"/>
      <c r="BT64575" s="378"/>
      <c r="BU64575" s="378"/>
      <c r="BV64575" s="378"/>
      <c r="BW64575" s="378"/>
      <c r="BX64575" s="378"/>
      <c r="BY64575" s="378"/>
      <c r="BZ64575" s="378"/>
      <c r="CA64575" s="378"/>
      <c r="CB64575" s="378"/>
      <c r="CC64575" s="378"/>
      <c r="CD64575" s="378"/>
      <c r="CE64575" s="378"/>
      <c r="CF64575" s="378"/>
      <c r="CG64575" s="378"/>
      <c r="CH64575" s="378"/>
      <c r="CI64575" s="378"/>
      <c r="CJ64575" s="378"/>
      <c r="CK64575" s="378"/>
      <c r="CL64575" s="378"/>
      <c r="CM64575" s="378"/>
      <c r="CN64575" s="378"/>
      <c r="CO64575" s="378"/>
      <c r="CP64575" s="378"/>
      <c r="CQ64575" s="378"/>
      <c r="CR64575" s="378"/>
      <c r="CS64575" s="378"/>
      <c r="CT64575" s="378"/>
      <c r="CU64575" s="378"/>
      <c r="CV64575" s="378"/>
      <c r="CW64575" s="378"/>
      <c r="CX64575" s="378"/>
      <c r="CY64575" s="378"/>
      <c r="CZ64575" s="378"/>
      <c r="DA64575" s="378"/>
      <c r="DB64575" s="378"/>
      <c r="DC64575" s="378"/>
      <c r="DD64575" s="378"/>
      <c r="DE64575" s="378"/>
      <c r="DF64575" s="378"/>
      <c r="DG64575" s="378"/>
      <c r="DH64575" s="378"/>
      <c r="DI64575" s="378"/>
      <c r="DJ64575" s="378"/>
      <c r="DK64575" s="378"/>
      <c r="DL64575" s="378"/>
      <c r="DM64575" s="378"/>
      <c r="DN64575" s="378"/>
      <c r="DO64575" s="378"/>
      <c r="DP64575" s="378"/>
      <c r="DQ64575" s="378"/>
      <c r="DR64575" s="378"/>
      <c r="DS64575" s="378"/>
      <c r="DT64575" s="378"/>
      <c r="DU64575" s="378"/>
      <c r="DV64575" s="378"/>
      <c r="DW64575" s="378"/>
      <c r="DX64575" s="378"/>
      <c r="DY64575" s="378"/>
      <c r="DZ64575" s="378"/>
      <c r="EA64575" s="378"/>
      <c r="EB64575" s="378"/>
      <c r="EC64575" s="378"/>
      <c r="ED64575" s="378"/>
      <c r="EE64575" s="378"/>
      <c r="EF64575" s="378"/>
      <c r="EG64575" s="378"/>
      <c r="EH64575" s="378"/>
      <c r="EI64575" s="378"/>
      <c r="EJ64575" s="378"/>
      <c r="EK64575" s="378"/>
      <c r="EL64575" s="378"/>
      <c r="EM64575" s="378"/>
      <c r="EN64575" s="378"/>
      <c r="EO64575" s="378"/>
      <c r="EP64575" s="378"/>
      <c r="EQ64575" s="378"/>
      <c r="ER64575" s="378"/>
      <c r="ES64575" s="378"/>
      <c r="ET64575" s="378"/>
      <c r="EU64575" s="378"/>
      <c r="EV64575" s="378"/>
      <c r="EW64575" s="378"/>
      <c r="EX64575" s="378"/>
      <c r="EY64575" s="378"/>
      <c r="EZ64575" s="378"/>
      <c r="FA64575" s="378"/>
      <c r="FB64575" s="378"/>
      <c r="FC64575" s="378"/>
      <c r="FD64575" s="378"/>
      <c r="FE64575" s="378"/>
      <c r="FF64575" s="378"/>
      <c r="FG64575" s="378"/>
      <c r="FH64575" s="378"/>
      <c r="FI64575" s="378"/>
      <c r="FJ64575" s="378"/>
      <c r="FK64575" s="378"/>
      <c r="FL64575" s="378"/>
      <c r="FM64575" s="378"/>
      <c r="FN64575" s="378"/>
      <c r="FO64575" s="378"/>
      <c r="FP64575" s="378"/>
      <c r="FQ64575" s="378"/>
      <c r="FR64575" s="378"/>
      <c r="FS64575" s="378"/>
      <c r="FT64575" s="378"/>
      <c r="FU64575" s="378"/>
      <c r="FV64575" s="378"/>
      <c r="FW64575" s="378"/>
      <c r="FX64575" s="378"/>
      <c r="FY64575" s="378"/>
      <c r="FZ64575" s="378"/>
      <c r="GA64575" s="378"/>
      <c r="GB64575" s="378"/>
      <c r="GC64575" s="378"/>
      <c r="GD64575" s="378"/>
      <c r="GE64575" s="378"/>
      <c r="GF64575" s="378"/>
      <c r="GG64575" s="378"/>
      <c r="GH64575" s="378"/>
      <c r="GI64575" s="378"/>
      <c r="GJ64575" s="378"/>
      <c r="GK64575" s="378"/>
      <c r="GL64575" s="378"/>
      <c r="GM64575" s="378"/>
      <c r="GN64575" s="378"/>
      <c r="GO64575" s="378"/>
      <c r="GP64575" s="378"/>
      <c r="GQ64575" s="378"/>
      <c r="GR64575" s="378"/>
      <c r="GS64575" s="378"/>
      <c r="GT64575" s="378"/>
      <c r="GU64575" s="378"/>
      <c r="GV64575" s="378"/>
      <c r="GW64575" s="378"/>
      <c r="GX64575" s="378"/>
      <c r="GY64575" s="378"/>
      <c r="GZ64575" s="378"/>
      <c r="HA64575" s="378"/>
      <c r="HB64575" s="378"/>
      <c r="HC64575" s="378"/>
      <c r="HD64575" s="378"/>
      <c r="HE64575" s="378"/>
      <c r="HF64575" s="378"/>
      <c r="HG64575" s="378"/>
      <c r="HH64575" s="378"/>
      <c r="HI64575" s="378"/>
      <c r="HJ64575" s="378"/>
      <c r="HK64575" s="378"/>
      <c r="HL64575" s="378"/>
      <c r="HM64575" s="378"/>
      <c r="HN64575" s="378"/>
      <c r="HO64575" s="378"/>
      <c r="HP64575" s="378"/>
      <c r="HQ64575" s="378"/>
      <c r="HR64575" s="378"/>
      <c r="HS64575" s="378"/>
      <c r="HT64575" s="378"/>
      <c r="HU64575" s="378"/>
      <c r="HV64575" s="378"/>
      <c r="HW64575" s="378"/>
      <c r="HX64575" s="378"/>
      <c r="HY64575" s="378"/>
      <c r="HZ64575" s="378"/>
      <c r="IA64575" s="378"/>
      <c r="IB64575" s="378"/>
      <c r="IC64575" s="378"/>
      <c r="ID64575" s="378"/>
      <c r="IE64575" s="378"/>
      <c r="IF64575" s="378"/>
      <c r="IG64575" s="378"/>
      <c r="IH64575" s="378"/>
      <c r="II64575" s="378"/>
      <c r="IJ64575" s="378"/>
      <c r="IK64575" s="378"/>
      <c r="IL64575" s="378"/>
    </row>
    <row r="64576" spans="2:246">
      <c r="B64576" s="378"/>
      <c r="C64576" s="378"/>
      <c r="D64576" s="378"/>
      <c r="E64576" s="378"/>
      <c r="F64576" s="378"/>
      <c r="G64576" s="378"/>
      <c r="H64576" s="378"/>
      <c r="I64576" s="378"/>
      <c r="J64576" s="378"/>
      <c r="K64576" s="378"/>
      <c r="L64576" s="378"/>
      <c r="M64576" s="378"/>
      <c r="N64576" s="378"/>
      <c r="O64576" s="378"/>
      <c r="P64576" s="378"/>
      <c r="Q64576" s="378"/>
      <c r="R64576" s="378"/>
      <c r="S64576" s="378"/>
      <c r="T64576" s="378"/>
      <c r="U64576" s="378"/>
      <c r="V64576" s="378"/>
      <c r="W64576" s="378"/>
      <c r="X64576" s="378"/>
      <c r="Y64576" s="378"/>
      <c r="Z64576" s="378"/>
      <c r="AA64576" s="378"/>
      <c r="AB64576" s="378"/>
      <c r="AC64576" s="378"/>
      <c r="AD64576" s="378"/>
      <c r="AE64576" s="378"/>
      <c r="AF64576" s="378"/>
      <c r="AG64576" s="378"/>
      <c r="AH64576" s="378"/>
      <c r="AI64576" s="378"/>
      <c r="AJ64576" s="378"/>
      <c r="AK64576" s="378"/>
      <c r="AL64576" s="378"/>
      <c r="AM64576" s="378"/>
      <c r="AN64576" s="378"/>
      <c r="AO64576" s="378"/>
      <c r="AP64576" s="378"/>
      <c r="AQ64576" s="378"/>
      <c r="AR64576" s="378"/>
      <c r="AS64576" s="378"/>
      <c r="AT64576" s="378"/>
      <c r="AU64576" s="378"/>
      <c r="AV64576" s="378"/>
      <c r="AW64576" s="378"/>
      <c r="AX64576" s="378"/>
      <c r="AY64576" s="378"/>
      <c r="AZ64576" s="378"/>
      <c r="BA64576" s="378"/>
      <c r="BB64576" s="378"/>
      <c r="BC64576" s="378"/>
      <c r="BD64576" s="378"/>
      <c r="BE64576" s="378"/>
      <c r="BF64576" s="378"/>
      <c r="BG64576" s="378"/>
      <c r="BH64576" s="378"/>
      <c r="BI64576" s="378"/>
      <c r="BJ64576" s="378"/>
      <c r="BK64576" s="378"/>
      <c r="BL64576" s="378"/>
      <c r="BM64576" s="378"/>
      <c r="BN64576" s="378"/>
      <c r="BO64576" s="378"/>
      <c r="BP64576" s="378"/>
      <c r="BQ64576" s="378"/>
      <c r="BR64576" s="378"/>
      <c r="BS64576" s="378"/>
      <c r="BT64576" s="378"/>
      <c r="BU64576" s="378"/>
      <c r="BV64576" s="378"/>
      <c r="BW64576" s="378"/>
      <c r="BX64576" s="378"/>
      <c r="BY64576" s="378"/>
      <c r="BZ64576" s="378"/>
      <c r="CA64576" s="378"/>
      <c r="CB64576" s="378"/>
      <c r="CC64576" s="378"/>
      <c r="CD64576" s="378"/>
      <c r="CE64576" s="378"/>
      <c r="CF64576" s="378"/>
      <c r="CG64576" s="378"/>
      <c r="CH64576" s="378"/>
      <c r="CI64576" s="378"/>
      <c r="CJ64576" s="378"/>
      <c r="CK64576" s="378"/>
      <c r="CL64576" s="378"/>
      <c r="CM64576" s="378"/>
      <c r="CN64576" s="378"/>
      <c r="CO64576" s="378"/>
      <c r="CP64576" s="378"/>
      <c r="CQ64576" s="378"/>
      <c r="CR64576" s="378"/>
      <c r="CS64576" s="378"/>
      <c r="CT64576" s="378"/>
      <c r="CU64576" s="378"/>
      <c r="CV64576" s="378"/>
      <c r="CW64576" s="378"/>
      <c r="CX64576" s="378"/>
      <c r="CY64576" s="378"/>
      <c r="CZ64576" s="378"/>
      <c r="DA64576" s="378"/>
      <c r="DB64576" s="378"/>
      <c r="DC64576" s="378"/>
      <c r="DD64576" s="378"/>
      <c r="DE64576" s="378"/>
      <c r="DF64576" s="378"/>
      <c r="DG64576" s="378"/>
      <c r="DH64576" s="378"/>
      <c r="DI64576" s="378"/>
      <c r="DJ64576" s="378"/>
      <c r="DK64576" s="378"/>
      <c r="DL64576" s="378"/>
      <c r="DM64576" s="378"/>
      <c r="DN64576" s="378"/>
      <c r="DO64576" s="378"/>
      <c r="DP64576" s="378"/>
      <c r="DQ64576" s="378"/>
      <c r="DR64576" s="378"/>
      <c r="DS64576" s="378"/>
      <c r="DT64576" s="378"/>
      <c r="DU64576" s="378"/>
      <c r="DV64576" s="378"/>
      <c r="DW64576" s="378"/>
      <c r="DX64576" s="378"/>
      <c r="DY64576" s="378"/>
      <c r="DZ64576" s="378"/>
      <c r="EA64576" s="378"/>
      <c r="EB64576" s="378"/>
      <c r="EC64576" s="378"/>
      <c r="ED64576" s="378"/>
      <c r="EE64576" s="378"/>
      <c r="EF64576" s="378"/>
      <c r="EG64576" s="378"/>
      <c r="EH64576" s="378"/>
      <c r="EI64576" s="378"/>
      <c r="EJ64576" s="378"/>
      <c r="EK64576" s="378"/>
      <c r="EL64576" s="378"/>
      <c r="EM64576" s="378"/>
      <c r="EN64576" s="378"/>
      <c r="EO64576" s="378"/>
      <c r="EP64576" s="378"/>
      <c r="EQ64576" s="378"/>
      <c r="ER64576" s="378"/>
      <c r="ES64576" s="378"/>
      <c r="ET64576" s="378"/>
      <c r="EU64576" s="378"/>
      <c r="EV64576" s="378"/>
      <c r="EW64576" s="378"/>
      <c r="EX64576" s="378"/>
      <c r="EY64576" s="378"/>
      <c r="EZ64576" s="378"/>
      <c r="FA64576" s="378"/>
      <c r="FB64576" s="378"/>
      <c r="FC64576" s="378"/>
      <c r="FD64576" s="378"/>
      <c r="FE64576" s="378"/>
      <c r="FF64576" s="378"/>
      <c r="FG64576" s="378"/>
      <c r="FH64576" s="378"/>
      <c r="FI64576" s="378"/>
      <c r="FJ64576" s="378"/>
      <c r="FK64576" s="378"/>
      <c r="FL64576" s="378"/>
      <c r="FM64576" s="378"/>
      <c r="FN64576" s="378"/>
      <c r="FO64576" s="378"/>
      <c r="FP64576" s="378"/>
      <c r="FQ64576" s="378"/>
      <c r="FR64576" s="378"/>
      <c r="FS64576" s="378"/>
      <c r="FT64576" s="378"/>
      <c r="FU64576" s="378"/>
      <c r="FV64576" s="378"/>
      <c r="FW64576" s="378"/>
      <c r="FX64576" s="378"/>
      <c r="FY64576" s="378"/>
      <c r="FZ64576" s="378"/>
      <c r="GA64576" s="378"/>
      <c r="GB64576" s="378"/>
      <c r="GC64576" s="378"/>
      <c r="GD64576" s="378"/>
      <c r="GE64576" s="378"/>
      <c r="GF64576" s="378"/>
      <c r="GG64576" s="378"/>
      <c r="GH64576" s="378"/>
      <c r="GI64576" s="378"/>
      <c r="GJ64576" s="378"/>
      <c r="GK64576" s="378"/>
      <c r="GL64576" s="378"/>
      <c r="GM64576" s="378"/>
      <c r="GN64576" s="378"/>
      <c r="GO64576" s="378"/>
      <c r="GP64576" s="378"/>
      <c r="GQ64576" s="378"/>
      <c r="GR64576" s="378"/>
      <c r="GS64576" s="378"/>
      <c r="GT64576" s="378"/>
      <c r="GU64576" s="378"/>
      <c r="GV64576" s="378"/>
      <c r="GW64576" s="378"/>
      <c r="GX64576" s="378"/>
      <c r="GY64576" s="378"/>
      <c r="GZ64576" s="378"/>
      <c r="HA64576" s="378"/>
      <c r="HB64576" s="378"/>
      <c r="HC64576" s="378"/>
      <c r="HD64576" s="378"/>
      <c r="HE64576" s="378"/>
      <c r="HF64576" s="378"/>
      <c r="HG64576" s="378"/>
      <c r="HH64576" s="378"/>
      <c r="HI64576" s="378"/>
      <c r="HJ64576" s="378"/>
      <c r="HK64576" s="378"/>
      <c r="HL64576" s="378"/>
      <c r="HM64576" s="378"/>
      <c r="HN64576" s="378"/>
      <c r="HO64576" s="378"/>
      <c r="HP64576" s="378"/>
      <c r="HQ64576" s="378"/>
      <c r="HR64576" s="378"/>
      <c r="HS64576" s="378"/>
      <c r="HT64576" s="378"/>
      <c r="HU64576" s="378"/>
      <c r="HV64576" s="378"/>
      <c r="HW64576" s="378"/>
      <c r="HX64576" s="378"/>
      <c r="HY64576" s="378"/>
      <c r="HZ64576" s="378"/>
      <c r="IA64576" s="378"/>
      <c r="IB64576" s="378"/>
      <c r="IC64576" s="378"/>
      <c r="ID64576" s="378"/>
      <c r="IE64576" s="378"/>
      <c r="IF64576" s="378"/>
      <c r="IG64576" s="378"/>
      <c r="IH64576" s="378"/>
      <c r="II64576" s="378"/>
      <c r="IJ64576" s="378"/>
      <c r="IK64576" s="378"/>
      <c r="IL64576" s="378"/>
    </row>
    <row r="64577" spans="2:246">
      <c r="B64577" s="378"/>
      <c r="C64577" s="378"/>
      <c r="D64577" s="378"/>
      <c r="E64577" s="378"/>
      <c r="F64577" s="378"/>
      <c r="G64577" s="378"/>
      <c r="H64577" s="378"/>
      <c r="I64577" s="378"/>
      <c r="J64577" s="378"/>
      <c r="K64577" s="378"/>
      <c r="L64577" s="378"/>
      <c r="M64577" s="378"/>
      <c r="N64577" s="378"/>
      <c r="O64577" s="378"/>
      <c r="P64577" s="378"/>
      <c r="Q64577" s="378"/>
      <c r="R64577" s="378"/>
      <c r="S64577" s="378"/>
      <c r="T64577" s="378"/>
      <c r="U64577" s="378"/>
      <c r="V64577" s="378"/>
      <c r="W64577" s="378"/>
      <c r="X64577" s="378"/>
      <c r="Y64577" s="378"/>
      <c r="Z64577" s="378"/>
      <c r="AA64577" s="378"/>
      <c r="AB64577" s="378"/>
      <c r="AC64577" s="378"/>
      <c r="AD64577" s="378"/>
      <c r="AE64577" s="378"/>
      <c r="AF64577" s="378"/>
      <c r="AG64577" s="378"/>
      <c r="AH64577" s="378"/>
      <c r="AI64577" s="378"/>
      <c r="AJ64577" s="378"/>
      <c r="AK64577" s="378"/>
      <c r="AL64577" s="378"/>
      <c r="AM64577" s="378"/>
      <c r="AN64577" s="378"/>
      <c r="AO64577" s="378"/>
      <c r="AP64577" s="378"/>
      <c r="AQ64577" s="378"/>
      <c r="AR64577" s="378"/>
      <c r="AS64577" s="378"/>
      <c r="AT64577" s="378"/>
      <c r="AU64577" s="378"/>
      <c r="AV64577" s="378"/>
      <c r="AW64577" s="378"/>
      <c r="AX64577" s="378"/>
      <c r="AY64577" s="378"/>
      <c r="AZ64577" s="378"/>
      <c r="BA64577" s="378"/>
      <c r="BB64577" s="378"/>
      <c r="BC64577" s="378"/>
      <c r="BD64577" s="378"/>
      <c r="BE64577" s="378"/>
      <c r="BF64577" s="378"/>
      <c r="BG64577" s="378"/>
      <c r="BH64577" s="378"/>
      <c r="BI64577" s="378"/>
      <c r="BJ64577" s="378"/>
      <c r="BK64577" s="378"/>
      <c r="BL64577" s="378"/>
      <c r="BM64577" s="378"/>
      <c r="BN64577" s="378"/>
      <c r="BO64577" s="378"/>
      <c r="BP64577" s="378"/>
      <c r="BQ64577" s="378"/>
      <c r="BR64577" s="378"/>
      <c r="BS64577" s="378"/>
      <c r="BT64577" s="378"/>
      <c r="BU64577" s="378"/>
      <c r="BV64577" s="378"/>
      <c r="BW64577" s="378"/>
      <c r="BX64577" s="378"/>
      <c r="BY64577" s="378"/>
      <c r="BZ64577" s="378"/>
      <c r="CA64577" s="378"/>
      <c r="CB64577" s="378"/>
      <c r="CC64577" s="378"/>
      <c r="CD64577" s="378"/>
      <c r="CE64577" s="378"/>
      <c r="CF64577" s="378"/>
      <c r="CG64577" s="378"/>
      <c r="CH64577" s="378"/>
      <c r="CI64577" s="378"/>
      <c r="CJ64577" s="378"/>
      <c r="CK64577" s="378"/>
      <c r="CL64577" s="378"/>
      <c r="CM64577" s="378"/>
      <c r="CN64577" s="378"/>
      <c r="CO64577" s="378"/>
      <c r="CP64577" s="378"/>
      <c r="CQ64577" s="378"/>
      <c r="CR64577" s="378"/>
      <c r="CS64577" s="378"/>
      <c r="CT64577" s="378"/>
      <c r="CU64577" s="378"/>
      <c r="CV64577" s="378"/>
      <c r="CW64577" s="378"/>
      <c r="CX64577" s="378"/>
      <c r="CY64577" s="378"/>
      <c r="CZ64577" s="378"/>
      <c r="DA64577" s="378"/>
      <c r="DB64577" s="378"/>
      <c r="DC64577" s="378"/>
      <c r="DD64577" s="378"/>
      <c r="DE64577" s="378"/>
      <c r="DF64577" s="378"/>
      <c r="DG64577" s="378"/>
      <c r="DH64577" s="378"/>
      <c r="DI64577" s="378"/>
      <c r="DJ64577" s="378"/>
      <c r="DK64577" s="378"/>
      <c r="DL64577" s="378"/>
      <c r="DM64577" s="378"/>
      <c r="DN64577" s="378"/>
      <c r="DO64577" s="378"/>
      <c r="DP64577" s="378"/>
      <c r="DQ64577" s="378"/>
      <c r="DR64577" s="378"/>
      <c r="DS64577" s="378"/>
      <c r="DT64577" s="378"/>
      <c r="DU64577" s="378"/>
      <c r="DV64577" s="378"/>
      <c r="DW64577" s="378"/>
      <c r="DX64577" s="378"/>
      <c r="DY64577" s="378"/>
      <c r="DZ64577" s="378"/>
      <c r="EA64577" s="378"/>
      <c r="EB64577" s="378"/>
      <c r="EC64577" s="378"/>
      <c r="ED64577" s="378"/>
      <c r="EE64577" s="378"/>
      <c r="EF64577" s="378"/>
      <c r="EG64577" s="378"/>
      <c r="EH64577" s="378"/>
      <c r="EI64577" s="378"/>
      <c r="EJ64577" s="378"/>
      <c r="EK64577" s="378"/>
      <c r="EL64577" s="378"/>
      <c r="EM64577" s="378"/>
      <c r="EN64577" s="378"/>
      <c r="EO64577" s="378"/>
      <c r="EP64577" s="378"/>
      <c r="EQ64577" s="378"/>
      <c r="ER64577" s="378"/>
      <c r="ES64577" s="378"/>
      <c r="ET64577" s="378"/>
      <c r="EU64577" s="378"/>
      <c r="EV64577" s="378"/>
      <c r="EW64577" s="378"/>
      <c r="EX64577" s="378"/>
      <c r="EY64577" s="378"/>
      <c r="EZ64577" s="378"/>
      <c r="FA64577" s="378"/>
      <c r="FB64577" s="378"/>
      <c r="FC64577" s="378"/>
      <c r="FD64577" s="378"/>
      <c r="FE64577" s="378"/>
      <c r="FF64577" s="378"/>
      <c r="FG64577" s="378"/>
      <c r="FH64577" s="378"/>
      <c r="FI64577" s="378"/>
      <c r="FJ64577" s="378"/>
      <c r="FK64577" s="378"/>
      <c r="FL64577" s="378"/>
      <c r="FM64577" s="378"/>
      <c r="FN64577" s="378"/>
      <c r="FO64577" s="378"/>
      <c r="FP64577" s="378"/>
      <c r="FQ64577" s="378"/>
      <c r="FR64577" s="378"/>
      <c r="FS64577" s="378"/>
      <c r="FT64577" s="378"/>
      <c r="FU64577" s="378"/>
      <c r="FV64577" s="378"/>
      <c r="FW64577" s="378"/>
      <c r="FX64577" s="378"/>
      <c r="FY64577" s="378"/>
      <c r="FZ64577" s="378"/>
      <c r="GA64577" s="378"/>
      <c r="GB64577" s="378"/>
      <c r="GC64577" s="378"/>
      <c r="GD64577" s="378"/>
      <c r="GE64577" s="378"/>
      <c r="GF64577" s="378"/>
      <c r="GG64577" s="378"/>
      <c r="GH64577" s="378"/>
      <c r="GI64577" s="378"/>
      <c r="GJ64577" s="378"/>
      <c r="GK64577" s="378"/>
      <c r="GL64577" s="378"/>
      <c r="GM64577" s="378"/>
      <c r="GN64577" s="378"/>
      <c r="GO64577" s="378"/>
      <c r="GP64577" s="378"/>
      <c r="GQ64577" s="378"/>
      <c r="GR64577" s="378"/>
      <c r="GS64577" s="378"/>
      <c r="GT64577" s="378"/>
      <c r="GU64577" s="378"/>
      <c r="GV64577" s="378"/>
      <c r="GW64577" s="378"/>
      <c r="GX64577" s="378"/>
      <c r="GY64577" s="378"/>
      <c r="GZ64577" s="378"/>
      <c r="HA64577" s="378"/>
      <c r="HB64577" s="378"/>
      <c r="HC64577" s="378"/>
      <c r="HD64577" s="378"/>
      <c r="HE64577" s="378"/>
      <c r="HF64577" s="378"/>
      <c r="HG64577" s="378"/>
      <c r="HH64577" s="378"/>
      <c r="HI64577" s="378"/>
      <c r="HJ64577" s="378"/>
      <c r="HK64577" s="378"/>
      <c r="HL64577" s="378"/>
      <c r="HM64577" s="378"/>
      <c r="HN64577" s="378"/>
      <c r="HO64577" s="378"/>
      <c r="HP64577" s="378"/>
      <c r="HQ64577" s="378"/>
      <c r="HR64577" s="378"/>
      <c r="HS64577" s="378"/>
      <c r="HT64577" s="378"/>
      <c r="HU64577" s="378"/>
      <c r="HV64577" s="378"/>
      <c r="HW64577" s="378"/>
      <c r="HX64577" s="378"/>
      <c r="HY64577" s="378"/>
      <c r="HZ64577" s="378"/>
      <c r="IA64577" s="378"/>
      <c r="IB64577" s="378"/>
      <c r="IC64577" s="378"/>
      <c r="ID64577" s="378"/>
      <c r="IE64577" s="378"/>
      <c r="IF64577" s="378"/>
      <c r="IG64577" s="378"/>
      <c r="IH64577" s="378"/>
      <c r="II64577" s="378"/>
      <c r="IJ64577" s="378"/>
      <c r="IK64577" s="378"/>
      <c r="IL64577" s="378"/>
    </row>
    <row r="64578" spans="2:246">
      <c r="B64578" s="378"/>
      <c r="C64578" s="378"/>
      <c r="D64578" s="378"/>
      <c r="E64578" s="378"/>
      <c r="F64578" s="378"/>
      <c r="G64578" s="378"/>
      <c r="H64578" s="378"/>
      <c r="I64578" s="378"/>
      <c r="J64578" s="378"/>
      <c r="K64578" s="378"/>
      <c r="L64578" s="378"/>
      <c r="M64578" s="378"/>
      <c r="N64578" s="378"/>
      <c r="O64578" s="378"/>
      <c r="P64578" s="378"/>
      <c r="Q64578" s="378"/>
      <c r="R64578" s="378"/>
      <c r="S64578" s="378"/>
      <c r="T64578" s="378"/>
      <c r="U64578" s="378"/>
      <c r="V64578" s="378"/>
      <c r="W64578" s="378"/>
      <c r="X64578" s="378"/>
      <c r="Y64578" s="378"/>
      <c r="Z64578" s="378"/>
      <c r="AA64578" s="378"/>
      <c r="AB64578" s="378"/>
      <c r="AC64578" s="378"/>
      <c r="AD64578" s="378"/>
      <c r="AE64578" s="378"/>
      <c r="AF64578" s="378"/>
      <c r="AG64578" s="378"/>
      <c r="AH64578" s="378"/>
      <c r="AI64578" s="378"/>
      <c r="AJ64578" s="378"/>
      <c r="AK64578" s="378"/>
      <c r="AL64578" s="378"/>
      <c r="AM64578" s="378"/>
      <c r="AN64578" s="378"/>
      <c r="AO64578" s="378"/>
      <c r="AP64578" s="378"/>
      <c r="AQ64578" s="378"/>
      <c r="AR64578" s="378"/>
      <c r="AS64578" s="378"/>
      <c r="AT64578" s="378"/>
      <c r="AU64578" s="378"/>
      <c r="AV64578" s="378"/>
      <c r="AW64578" s="378"/>
      <c r="AX64578" s="378"/>
      <c r="AY64578" s="378"/>
      <c r="AZ64578" s="378"/>
      <c r="BA64578" s="378"/>
      <c r="BB64578" s="378"/>
      <c r="BC64578" s="378"/>
      <c r="BD64578" s="378"/>
      <c r="BE64578" s="378"/>
      <c r="BF64578" s="378"/>
      <c r="BG64578" s="378"/>
      <c r="BH64578" s="378"/>
      <c r="BI64578" s="378"/>
      <c r="BJ64578" s="378"/>
      <c r="BK64578" s="378"/>
      <c r="BL64578" s="378"/>
      <c r="BM64578" s="378"/>
      <c r="BN64578" s="378"/>
      <c r="BO64578" s="378"/>
      <c r="BP64578" s="378"/>
      <c r="BQ64578" s="378"/>
      <c r="BR64578" s="378"/>
      <c r="BS64578" s="378"/>
      <c r="BT64578" s="378"/>
      <c r="BU64578" s="378"/>
      <c r="BV64578" s="378"/>
      <c r="BW64578" s="378"/>
      <c r="BX64578" s="378"/>
      <c r="BY64578" s="378"/>
      <c r="BZ64578" s="378"/>
      <c r="CA64578" s="378"/>
      <c r="CB64578" s="378"/>
      <c r="CC64578" s="378"/>
      <c r="CD64578" s="378"/>
      <c r="CE64578" s="378"/>
      <c r="CF64578" s="378"/>
      <c r="CG64578" s="378"/>
      <c r="CH64578" s="378"/>
      <c r="CI64578" s="378"/>
      <c r="CJ64578" s="378"/>
      <c r="CK64578" s="378"/>
      <c r="CL64578" s="378"/>
      <c r="CM64578" s="378"/>
      <c r="CN64578" s="378"/>
      <c r="CO64578" s="378"/>
      <c r="CP64578" s="378"/>
      <c r="CQ64578" s="378"/>
      <c r="CR64578" s="378"/>
      <c r="CS64578" s="378"/>
      <c r="CT64578" s="378"/>
      <c r="CU64578" s="378"/>
      <c r="CV64578" s="378"/>
      <c r="CW64578" s="378"/>
      <c r="CX64578" s="378"/>
      <c r="CY64578" s="378"/>
      <c r="CZ64578" s="378"/>
      <c r="DA64578" s="378"/>
      <c r="DB64578" s="378"/>
      <c r="DC64578" s="378"/>
      <c r="DD64578" s="378"/>
      <c r="DE64578" s="378"/>
      <c r="DF64578" s="378"/>
      <c r="DG64578" s="378"/>
      <c r="DH64578" s="378"/>
      <c r="DI64578" s="378"/>
      <c r="DJ64578" s="378"/>
      <c r="DK64578" s="378"/>
      <c r="DL64578" s="378"/>
      <c r="DM64578" s="378"/>
      <c r="DN64578" s="378"/>
      <c r="DO64578" s="378"/>
      <c r="DP64578" s="378"/>
      <c r="DQ64578" s="378"/>
      <c r="DR64578" s="378"/>
      <c r="DS64578" s="378"/>
      <c r="DT64578" s="378"/>
      <c r="DU64578" s="378"/>
      <c r="DV64578" s="378"/>
      <c r="DW64578" s="378"/>
      <c r="DX64578" s="378"/>
      <c r="DY64578" s="378"/>
      <c r="DZ64578" s="378"/>
      <c r="EA64578" s="378"/>
      <c r="EB64578" s="378"/>
      <c r="EC64578" s="378"/>
      <c r="ED64578" s="378"/>
      <c r="EE64578" s="378"/>
      <c r="EF64578" s="378"/>
      <c r="EG64578" s="378"/>
      <c r="EH64578" s="378"/>
      <c r="EI64578" s="378"/>
      <c r="EJ64578" s="378"/>
      <c r="EK64578" s="378"/>
      <c r="EL64578" s="378"/>
      <c r="EM64578" s="378"/>
      <c r="EN64578" s="378"/>
      <c r="EO64578" s="378"/>
      <c r="EP64578" s="378"/>
      <c r="EQ64578" s="378"/>
      <c r="ER64578" s="378"/>
      <c r="ES64578" s="378"/>
      <c r="ET64578" s="378"/>
      <c r="EU64578" s="378"/>
      <c r="EV64578" s="378"/>
      <c r="EW64578" s="378"/>
      <c r="EX64578" s="378"/>
      <c r="EY64578" s="378"/>
      <c r="EZ64578" s="378"/>
      <c r="FA64578" s="378"/>
      <c r="FB64578" s="378"/>
      <c r="FC64578" s="378"/>
      <c r="FD64578" s="378"/>
      <c r="FE64578" s="378"/>
      <c r="FF64578" s="378"/>
      <c r="FG64578" s="378"/>
      <c r="FH64578" s="378"/>
      <c r="FI64578" s="378"/>
      <c r="FJ64578" s="378"/>
      <c r="FK64578" s="378"/>
      <c r="FL64578" s="378"/>
      <c r="FM64578" s="378"/>
      <c r="FN64578" s="378"/>
      <c r="FO64578" s="378"/>
      <c r="FP64578" s="378"/>
      <c r="FQ64578" s="378"/>
      <c r="FR64578" s="378"/>
      <c r="FS64578" s="378"/>
      <c r="FT64578" s="378"/>
      <c r="FU64578" s="378"/>
      <c r="FV64578" s="378"/>
      <c r="FW64578" s="378"/>
      <c r="FX64578" s="378"/>
      <c r="FY64578" s="378"/>
      <c r="FZ64578" s="378"/>
      <c r="GA64578" s="378"/>
      <c r="GB64578" s="378"/>
      <c r="GC64578" s="378"/>
      <c r="GD64578" s="378"/>
      <c r="GE64578" s="378"/>
      <c r="GF64578" s="378"/>
      <c r="GG64578" s="378"/>
      <c r="GH64578" s="378"/>
      <c r="GI64578" s="378"/>
      <c r="GJ64578" s="378"/>
      <c r="GK64578" s="378"/>
      <c r="GL64578" s="378"/>
      <c r="GM64578" s="378"/>
      <c r="GN64578" s="378"/>
      <c r="GO64578" s="378"/>
      <c r="GP64578" s="378"/>
      <c r="GQ64578" s="378"/>
      <c r="GR64578" s="378"/>
      <c r="GS64578" s="378"/>
      <c r="GT64578" s="378"/>
      <c r="GU64578" s="378"/>
      <c r="GV64578" s="378"/>
      <c r="GW64578" s="378"/>
      <c r="GX64578" s="378"/>
      <c r="GY64578" s="378"/>
      <c r="GZ64578" s="378"/>
      <c r="HA64578" s="378"/>
      <c r="HB64578" s="378"/>
      <c r="HC64578" s="378"/>
      <c r="HD64578" s="378"/>
      <c r="HE64578" s="378"/>
      <c r="HF64578" s="378"/>
      <c r="HG64578" s="378"/>
      <c r="HH64578" s="378"/>
      <c r="HI64578" s="378"/>
      <c r="HJ64578" s="378"/>
      <c r="HK64578" s="378"/>
      <c r="HL64578" s="378"/>
      <c r="HM64578" s="378"/>
      <c r="HN64578" s="378"/>
      <c r="HO64578" s="378"/>
      <c r="HP64578" s="378"/>
      <c r="HQ64578" s="378"/>
      <c r="HR64578" s="378"/>
      <c r="HS64578" s="378"/>
      <c r="HT64578" s="378"/>
      <c r="HU64578" s="378"/>
      <c r="HV64578" s="378"/>
      <c r="HW64578" s="378"/>
      <c r="HX64578" s="378"/>
      <c r="HY64578" s="378"/>
      <c r="HZ64578" s="378"/>
      <c r="IA64578" s="378"/>
      <c r="IB64578" s="378"/>
      <c r="IC64578" s="378"/>
      <c r="ID64578" s="378"/>
      <c r="IE64578" s="378"/>
      <c r="IF64578" s="378"/>
      <c r="IG64578" s="378"/>
      <c r="IH64578" s="378"/>
      <c r="II64578" s="378"/>
      <c r="IJ64578" s="378"/>
      <c r="IK64578" s="378"/>
      <c r="IL64578" s="378"/>
    </row>
    <row r="64579" spans="2:246">
      <c r="B64579" s="378"/>
      <c r="C64579" s="378"/>
      <c r="D64579" s="378"/>
      <c r="E64579" s="378"/>
      <c r="F64579" s="378"/>
      <c r="G64579" s="378"/>
      <c r="H64579" s="378"/>
      <c r="I64579" s="378"/>
      <c r="J64579" s="378"/>
      <c r="K64579" s="378"/>
      <c r="L64579" s="378"/>
      <c r="M64579" s="378"/>
      <c r="N64579" s="378"/>
      <c r="O64579" s="378"/>
      <c r="P64579" s="378"/>
      <c r="Q64579" s="378"/>
      <c r="R64579" s="378"/>
      <c r="S64579" s="378"/>
      <c r="T64579" s="378"/>
      <c r="U64579" s="378"/>
      <c r="V64579" s="378"/>
      <c r="W64579" s="378"/>
      <c r="X64579" s="378"/>
      <c r="Y64579" s="378"/>
      <c r="Z64579" s="378"/>
      <c r="AA64579" s="378"/>
      <c r="AB64579" s="378"/>
      <c r="AC64579" s="378"/>
      <c r="AD64579" s="378"/>
      <c r="AE64579" s="378"/>
      <c r="AF64579" s="378"/>
      <c r="AG64579" s="378"/>
      <c r="AH64579" s="378"/>
      <c r="AI64579" s="378"/>
      <c r="AJ64579" s="378"/>
      <c r="AK64579" s="378"/>
      <c r="AL64579" s="378"/>
      <c r="AM64579" s="378"/>
      <c r="AN64579" s="378"/>
      <c r="AO64579" s="378"/>
      <c r="AP64579" s="378"/>
      <c r="AQ64579" s="378"/>
      <c r="AR64579" s="378"/>
      <c r="AS64579" s="378"/>
      <c r="AT64579" s="378"/>
      <c r="AU64579" s="378"/>
      <c r="AV64579" s="378"/>
      <c r="AW64579" s="378"/>
      <c r="AX64579" s="378"/>
      <c r="AY64579" s="378"/>
      <c r="AZ64579" s="378"/>
      <c r="BA64579" s="378"/>
      <c r="BB64579" s="378"/>
      <c r="BC64579" s="378"/>
      <c r="BD64579" s="378"/>
      <c r="BE64579" s="378"/>
      <c r="BF64579" s="378"/>
      <c r="BG64579" s="378"/>
      <c r="BH64579" s="378"/>
      <c r="BI64579" s="378"/>
      <c r="BJ64579" s="378"/>
      <c r="BK64579" s="378"/>
      <c r="BL64579" s="378"/>
      <c r="BM64579" s="378"/>
      <c r="BN64579" s="378"/>
      <c r="BO64579" s="378"/>
      <c r="BP64579" s="378"/>
      <c r="BQ64579" s="378"/>
      <c r="BR64579" s="378"/>
      <c r="BS64579" s="378"/>
      <c r="BT64579" s="378"/>
      <c r="BU64579" s="378"/>
      <c r="BV64579" s="378"/>
      <c r="BW64579" s="378"/>
      <c r="BX64579" s="378"/>
      <c r="BY64579" s="378"/>
      <c r="BZ64579" s="378"/>
      <c r="CA64579" s="378"/>
      <c r="CB64579" s="378"/>
      <c r="CC64579" s="378"/>
      <c r="CD64579" s="378"/>
      <c r="CE64579" s="378"/>
      <c r="CF64579" s="378"/>
      <c r="CG64579" s="378"/>
      <c r="CH64579" s="378"/>
      <c r="CI64579" s="378"/>
      <c r="CJ64579" s="378"/>
      <c r="CK64579" s="378"/>
      <c r="CL64579" s="378"/>
      <c r="CM64579" s="378"/>
      <c r="CN64579" s="378"/>
      <c r="CO64579" s="378"/>
      <c r="CP64579" s="378"/>
      <c r="CQ64579" s="378"/>
      <c r="CR64579" s="378"/>
      <c r="CS64579" s="378"/>
      <c r="CT64579" s="378"/>
      <c r="CU64579" s="378"/>
      <c r="CV64579" s="378"/>
      <c r="CW64579" s="378"/>
      <c r="CX64579" s="378"/>
      <c r="CY64579" s="378"/>
      <c r="CZ64579" s="378"/>
      <c r="DA64579" s="378"/>
      <c r="DB64579" s="378"/>
      <c r="DC64579" s="378"/>
      <c r="DD64579" s="378"/>
      <c r="DE64579" s="378"/>
      <c r="DF64579" s="378"/>
      <c r="DG64579" s="378"/>
      <c r="DH64579" s="378"/>
      <c r="DI64579" s="378"/>
      <c r="DJ64579" s="378"/>
      <c r="DK64579" s="378"/>
      <c r="DL64579" s="378"/>
      <c r="DM64579" s="378"/>
      <c r="DN64579" s="378"/>
      <c r="DO64579" s="378"/>
      <c r="DP64579" s="378"/>
      <c r="DQ64579" s="378"/>
      <c r="DR64579" s="378"/>
      <c r="DS64579" s="378"/>
      <c r="DT64579" s="378"/>
      <c r="DU64579" s="378"/>
      <c r="DV64579" s="378"/>
      <c r="DW64579" s="378"/>
      <c r="DX64579" s="378"/>
      <c r="DY64579" s="378"/>
      <c r="DZ64579" s="378"/>
      <c r="EA64579" s="378"/>
      <c r="EB64579" s="378"/>
      <c r="EC64579" s="378"/>
      <c r="ED64579" s="378"/>
      <c r="EE64579" s="378"/>
      <c r="EF64579" s="378"/>
      <c r="EG64579" s="378"/>
      <c r="EH64579" s="378"/>
      <c r="EI64579" s="378"/>
      <c r="EJ64579" s="378"/>
      <c r="EK64579" s="378"/>
      <c r="EL64579" s="378"/>
      <c r="EM64579" s="378"/>
      <c r="EN64579" s="378"/>
      <c r="EO64579" s="378"/>
      <c r="EP64579" s="378"/>
      <c r="EQ64579" s="378"/>
      <c r="ER64579" s="378"/>
      <c r="ES64579" s="378"/>
      <c r="ET64579" s="378"/>
      <c r="EU64579" s="378"/>
      <c r="EV64579" s="378"/>
      <c r="EW64579" s="378"/>
      <c r="EX64579" s="378"/>
      <c r="EY64579" s="378"/>
      <c r="EZ64579" s="378"/>
      <c r="FA64579" s="378"/>
      <c r="FB64579" s="378"/>
      <c r="FC64579" s="378"/>
      <c r="FD64579" s="378"/>
      <c r="FE64579" s="378"/>
      <c r="FF64579" s="378"/>
      <c r="FG64579" s="378"/>
      <c r="FH64579" s="378"/>
      <c r="FI64579" s="378"/>
      <c r="FJ64579" s="378"/>
      <c r="FK64579" s="378"/>
      <c r="FL64579" s="378"/>
      <c r="FM64579" s="378"/>
      <c r="FN64579" s="378"/>
      <c r="FO64579" s="378"/>
      <c r="FP64579" s="378"/>
      <c r="FQ64579" s="378"/>
      <c r="FR64579" s="378"/>
      <c r="FS64579" s="378"/>
      <c r="FT64579" s="378"/>
      <c r="FU64579" s="378"/>
      <c r="FV64579" s="378"/>
      <c r="FW64579" s="378"/>
      <c r="FX64579" s="378"/>
      <c r="FY64579" s="378"/>
      <c r="FZ64579" s="378"/>
      <c r="GA64579" s="378"/>
      <c r="GB64579" s="378"/>
      <c r="GC64579" s="378"/>
      <c r="GD64579" s="378"/>
      <c r="GE64579" s="378"/>
      <c r="GF64579" s="378"/>
      <c r="GG64579" s="378"/>
      <c r="GH64579" s="378"/>
      <c r="GI64579" s="378"/>
      <c r="GJ64579" s="378"/>
      <c r="GK64579" s="378"/>
      <c r="GL64579" s="378"/>
      <c r="GM64579" s="378"/>
      <c r="GN64579" s="378"/>
      <c r="GO64579" s="378"/>
      <c r="GP64579" s="378"/>
      <c r="GQ64579" s="378"/>
      <c r="GR64579" s="378"/>
      <c r="GS64579" s="378"/>
      <c r="GT64579" s="378"/>
      <c r="GU64579" s="378"/>
      <c r="GV64579" s="378"/>
      <c r="GW64579" s="378"/>
      <c r="GX64579" s="378"/>
      <c r="GY64579" s="378"/>
      <c r="GZ64579" s="378"/>
      <c r="HA64579" s="378"/>
      <c r="HB64579" s="378"/>
      <c r="HC64579" s="378"/>
      <c r="HD64579" s="378"/>
      <c r="HE64579" s="378"/>
      <c r="HF64579" s="378"/>
      <c r="HG64579" s="378"/>
      <c r="HH64579" s="378"/>
      <c r="HI64579" s="378"/>
      <c r="HJ64579" s="378"/>
      <c r="HK64579" s="378"/>
      <c r="HL64579" s="378"/>
      <c r="HM64579" s="378"/>
      <c r="HN64579" s="378"/>
      <c r="HO64579" s="378"/>
      <c r="HP64579" s="378"/>
      <c r="HQ64579" s="378"/>
      <c r="HR64579" s="378"/>
      <c r="HS64579" s="378"/>
      <c r="HT64579" s="378"/>
      <c r="HU64579" s="378"/>
      <c r="HV64579" s="378"/>
      <c r="HW64579" s="378"/>
      <c r="HX64579" s="378"/>
      <c r="HY64579" s="378"/>
      <c r="HZ64579" s="378"/>
      <c r="IA64579" s="378"/>
      <c r="IB64579" s="378"/>
      <c r="IC64579" s="378"/>
      <c r="ID64579" s="378"/>
      <c r="IE64579" s="378"/>
      <c r="IF64579" s="378"/>
      <c r="IG64579" s="378"/>
      <c r="IH64579" s="378"/>
      <c r="II64579" s="378"/>
      <c r="IJ64579" s="378"/>
      <c r="IK64579" s="378"/>
      <c r="IL64579" s="378"/>
    </row>
    <row r="64580" spans="2:246">
      <c r="B64580" s="378"/>
      <c r="C64580" s="378"/>
      <c r="D64580" s="378"/>
      <c r="E64580" s="378"/>
      <c r="F64580" s="378"/>
      <c r="G64580" s="378"/>
      <c r="H64580" s="378"/>
      <c r="I64580" s="378"/>
      <c r="J64580" s="378"/>
      <c r="K64580" s="378"/>
      <c r="L64580" s="378"/>
      <c r="M64580" s="378"/>
      <c r="N64580" s="378"/>
      <c r="O64580" s="378"/>
      <c r="P64580" s="378"/>
      <c r="Q64580" s="378"/>
      <c r="R64580" s="378"/>
      <c r="S64580" s="378"/>
      <c r="T64580" s="378"/>
      <c r="U64580" s="378"/>
      <c r="V64580" s="378"/>
      <c r="W64580" s="378"/>
      <c r="X64580" s="378"/>
      <c r="Y64580" s="378"/>
      <c r="Z64580" s="378"/>
      <c r="AA64580" s="378"/>
      <c r="AB64580" s="378"/>
      <c r="AC64580" s="378"/>
      <c r="AD64580" s="378"/>
      <c r="AE64580" s="378"/>
      <c r="AF64580" s="378"/>
      <c r="AG64580" s="378"/>
      <c r="AH64580" s="378"/>
      <c r="AI64580" s="378"/>
      <c r="AJ64580" s="378"/>
      <c r="AK64580" s="378"/>
      <c r="AL64580" s="378"/>
      <c r="AM64580" s="378"/>
      <c r="AN64580" s="378"/>
      <c r="AO64580" s="378"/>
      <c r="AP64580" s="378"/>
      <c r="AQ64580" s="378"/>
      <c r="AR64580" s="378"/>
      <c r="AS64580" s="378"/>
      <c r="AT64580" s="378"/>
      <c r="AU64580" s="378"/>
      <c r="AV64580" s="378"/>
      <c r="AW64580" s="378"/>
      <c r="AX64580" s="378"/>
      <c r="AY64580" s="378"/>
      <c r="AZ64580" s="378"/>
      <c r="BA64580" s="378"/>
      <c r="BB64580" s="378"/>
      <c r="BC64580" s="378"/>
      <c r="BD64580" s="378"/>
      <c r="BE64580" s="378"/>
      <c r="BF64580" s="378"/>
      <c r="BG64580" s="378"/>
      <c r="BH64580" s="378"/>
      <c r="BI64580" s="378"/>
      <c r="BJ64580" s="378"/>
      <c r="BK64580" s="378"/>
      <c r="BL64580" s="378"/>
      <c r="BM64580" s="378"/>
      <c r="BN64580" s="378"/>
      <c r="BO64580" s="378"/>
      <c r="BP64580" s="378"/>
      <c r="BQ64580" s="378"/>
      <c r="BR64580" s="378"/>
      <c r="BS64580" s="378"/>
      <c r="BT64580" s="378"/>
      <c r="BU64580" s="378"/>
      <c r="BV64580" s="378"/>
      <c r="BW64580" s="378"/>
      <c r="BX64580" s="378"/>
      <c r="BY64580" s="378"/>
      <c r="BZ64580" s="378"/>
      <c r="CA64580" s="378"/>
      <c r="CB64580" s="378"/>
      <c r="CC64580" s="378"/>
      <c r="CD64580" s="378"/>
      <c r="CE64580" s="378"/>
      <c r="CF64580" s="378"/>
      <c r="CG64580" s="378"/>
      <c r="CH64580" s="378"/>
      <c r="CI64580" s="378"/>
      <c r="CJ64580" s="378"/>
      <c r="CK64580" s="378"/>
      <c r="CL64580" s="378"/>
      <c r="CM64580" s="378"/>
      <c r="CN64580" s="378"/>
      <c r="CO64580" s="378"/>
      <c r="CP64580" s="378"/>
      <c r="CQ64580" s="378"/>
      <c r="CR64580" s="378"/>
      <c r="CS64580" s="378"/>
      <c r="CT64580" s="378"/>
      <c r="CU64580" s="378"/>
      <c r="CV64580" s="378"/>
      <c r="CW64580" s="378"/>
      <c r="CX64580" s="378"/>
      <c r="CY64580" s="378"/>
      <c r="CZ64580" s="378"/>
      <c r="DA64580" s="378"/>
      <c r="DB64580" s="378"/>
      <c r="DC64580" s="378"/>
      <c r="DD64580" s="378"/>
      <c r="DE64580" s="378"/>
      <c r="DF64580" s="378"/>
      <c r="DG64580" s="378"/>
      <c r="DH64580" s="378"/>
      <c r="DI64580" s="378"/>
      <c r="DJ64580" s="378"/>
      <c r="DK64580" s="378"/>
      <c r="DL64580" s="378"/>
      <c r="DM64580" s="378"/>
      <c r="DN64580" s="378"/>
      <c r="DO64580" s="378"/>
      <c r="DP64580" s="378"/>
      <c r="DQ64580" s="378"/>
      <c r="DR64580" s="378"/>
      <c r="DS64580" s="378"/>
      <c r="DT64580" s="378"/>
      <c r="DU64580" s="378"/>
      <c r="DV64580" s="378"/>
      <c r="DW64580" s="378"/>
      <c r="DX64580" s="378"/>
      <c r="DY64580" s="378"/>
      <c r="DZ64580" s="378"/>
      <c r="EA64580" s="378"/>
      <c r="EB64580" s="378"/>
      <c r="EC64580" s="378"/>
      <c r="ED64580" s="378"/>
      <c r="EE64580" s="378"/>
      <c r="EF64580" s="378"/>
      <c r="EG64580" s="378"/>
      <c r="EH64580" s="378"/>
      <c r="EI64580" s="378"/>
      <c r="EJ64580" s="378"/>
      <c r="EK64580" s="378"/>
      <c r="EL64580" s="378"/>
      <c r="EM64580" s="378"/>
      <c r="EN64580" s="378"/>
      <c r="EO64580" s="378"/>
      <c r="EP64580" s="378"/>
      <c r="EQ64580" s="378"/>
      <c r="ER64580" s="378"/>
      <c r="ES64580" s="378"/>
      <c r="ET64580" s="378"/>
      <c r="EU64580" s="378"/>
      <c r="EV64580" s="378"/>
      <c r="EW64580" s="378"/>
      <c r="EX64580" s="378"/>
      <c r="EY64580" s="378"/>
      <c r="EZ64580" s="378"/>
      <c r="FA64580" s="378"/>
      <c r="FB64580" s="378"/>
      <c r="FC64580" s="378"/>
      <c r="FD64580" s="378"/>
      <c r="FE64580" s="378"/>
      <c r="FF64580" s="378"/>
      <c r="FG64580" s="378"/>
      <c r="FH64580" s="378"/>
      <c r="FI64580" s="378"/>
      <c r="FJ64580" s="378"/>
      <c r="FK64580" s="378"/>
      <c r="FL64580" s="378"/>
      <c r="FM64580" s="378"/>
      <c r="FN64580" s="378"/>
      <c r="FO64580" s="378"/>
      <c r="FP64580" s="378"/>
      <c r="FQ64580" s="378"/>
      <c r="FR64580" s="378"/>
      <c r="FS64580" s="378"/>
      <c r="FT64580" s="378"/>
      <c r="FU64580" s="378"/>
      <c r="FV64580" s="378"/>
      <c r="FW64580" s="378"/>
      <c r="FX64580" s="378"/>
      <c r="FY64580" s="378"/>
      <c r="FZ64580" s="378"/>
      <c r="GA64580" s="378"/>
      <c r="GB64580" s="378"/>
      <c r="GC64580" s="378"/>
      <c r="GD64580" s="378"/>
      <c r="GE64580" s="378"/>
      <c r="GF64580" s="378"/>
      <c r="GG64580" s="378"/>
      <c r="GH64580" s="378"/>
      <c r="GI64580" s="378"/>
      <c r="GJ64580" s="378"/>
      <c r="GK64580" s="378"/>
      <c r="GL64580" s="378"/>
      <c r="GM64580" s="378"/>
      <c r="GN64580" s="378"/>
      <c r="GO64580" s="378"/>
      <c r="GP64580" s="378"/>
      <c r="GQ64580" s="378"/>
      <c r="GR64580" s="378"/>
      <c r="GS64580" s="378"/>
      <c r="GT64580" s="378"/>
      <c r="GU64580" s="378"/>
      <c r="GV64580" s="378"/>
      <c r="GW64580" s="378"/>
      <c r="GX64580" s="378"/>
      <c r="GY64580" s="378"/>
      <c r="GZ64580" s="378"/>
      <c r="HA64580" s="378"/>
      <c r="HB64580" s="378"/>
      <c r="HC64580" s="378"/>
      <c r="HD64580" s="378"/>
      <c r="HE64580" s="378"/>
      <c r="HF64580" s="378"/>
      <c r="HG64580" s="378"/>
      <c r="HH64580" s="378"/>
      <c r="HI64580" s="378"/>
      <c r="HJ64580" s="378"/>
      <c r="HK64580" s="378"/>
      <c r="HL64580" s="378"/>
      <c r="HM64580" s="378"/>
      <c r="HN64580" s="378"/>
      <c r="HO64580" s="378"/>
      <c r="HP64580" s="378"/>
      <c r="HQ64580" s="378"/>
      <c r="HR64580" s="378"/>
      <c r="HS64580" s="378"/>
      <c r="HT64580" s="378"/>
      <c r="HU64580" s="378"/>
      <c r="HV64580" s="378"/>
      <c r="HW64580" s="378"/>
      <c r="HX64580" s="378"/>
      <c r="HY64580" s="378"/>
      <c r="HZ64580" s="378"/>
      <c r="IA64580" s="378"/>
      <c r="IB64580" s="378"/>
      <c r="IC64580" s="378"/>
      <c r="ID64580" s="378"/>
      <c r="IE64580" s="378"/>
      <c r="IF64580" s="378"/>
      <c r="IG64580" s="378"/>
      <c r="IH64580" s="378"/>
      <c r="II64580" s="378"/>
      <c r="IJ64580" s="378"/>
      <c r="IK64580" s="378"/>
      <c r="IL64580" s="378"/>
    </row>
    <row r="64581" spans="2:246">
      <c r="B64581" s="378"/>
      <c r="C64581" s="378"/>
      <c r="D64581" s="378"/>
      <c r="E64581" s="378"/>
      <c r="F64581" s="378"/>
      <c r="G64581" s="378"/>
      <c r="H64581" s="378"/>
      <c r="I64581" s="378"/>
      <c r="J64581" s="378"/>
      <c r="K64581" s="378"/>
      <c r="L64581" s="378"/>
      <c r="M64581" s="378"/>
      <c r="N64581" s="378"/>
      <c r="O64581" s="378"/>
      <c r="P64581" s="378"/>
      <c r="Q64581" s="378"/>
      <c r="R64581" s="378"/>
      <c r="S64581" s="378"/>
      <c r="T64581" s="378"/>
      <c r="U64581" s="378"/>
      <c r="V64581" s="378"/>
      <c r="W64581" s="378"/>
      <c r="X64581" s="378"/>
      <c r="Y64581" s="378"/>
      <c r="Z64581" s="378"/>
      <c r="AA64581" s="378"/>
      <c r="AB64581" s="378"/>
      <c r="AC64581" s="378"/>
      <c r="AD64581" s="378"/>
      <c r="AE64581" s="378"/>
      <c r="AF64581" s="378"/>
      <c r="AG64581" s="378"/>
      <c r="AH64581" s="378"/>
      <c r="AI64581" s="378"/>
      <c r="AJ64581" s="378"/>
      <c r="AK64581" s="378"/>
      <c r="AL64581" s="378"/>
      <c r="AM64581" s="378"/>
      <c r="AN64581" s="378"/>
      <c r="AO64581" s="378"/>
      <c r="AP64581" s="378"/>
      <c r="AQ64581" s="378"/>
      <c r="AR64581" s="378"/>
      <c r="AS64581" s="378"/>
      <c r="AT64581" s="378"/>
      <c r="AU64581" s="378"/>
      <c r="AV64581" s="378"/>
      <c r="AW64581" s="378"/>
      <c r="AX64581" s="378"/>
      <c r="AY64581" s="378"/>
      <c r="AZ64581" s="378"/>
      <c r="BA64581" s="378"/>
      <c r="BB64581" s="378"/>
      <c r="BC64581" s="378"/>
      <c r="BD64581" s="378"/>
      <c r="BE64581" s="378"/>
      <c r="BF64581" s="378"/>
      <c r="BG64581" s="378"/>
      <c r="BH64581" s="378"/>
      <c r="BI64581" s="378"/>
      <c r="BJ64581" s="378"/>
      <c r="BK64581" s="378"/>
      <c r="BL64581" s="378"/>
      <c r="BM64581" s="378"/>
      <c r="BN64581" s="378"/>
      <c r="BO64581" s="378"/>
      <c r="BP64581" s="378"/>
      <c r="BQ64581" s="378"/>
      <c r="BR64581" s="378"/>
      <c r="BS64581" s="378"/>
      <c r="BT64581" s="378"/>
      <c r="BU64581" s="378"/>
      <c r="BV64581" s="378"/>
      <c r="BW64581" s="378"/>
      <c r="BX64581" s="378"/>
      <c r="BY64581" s="378"/>
      <c r="BZ64581" s="378"/>
      <c r="CA64581" s="378"/>
      <c r="CB64581" s="378"/>
      <c r="CC64581" s="378"/>
      <c r="CD64581" s="378"/>
      <c r="CE64581" s="378"/>
      <c r="CF64581" s="378"/>
      <c r="CG64581" s="378"/>
      <c r="CH64581" s="378"/>
      <c r="CI64581" s="378"/>
      <c r="CJ64581" s="378"/>
      <c r="CK64581" s="378"/>
      <c r="CL64581" s="378"/>
      <c r="CM64581" s="378"/>
      <c r="CN64581" s="378"/>
      <c r="CO64581" s="378"/>
      <c r="CP64581" s="378"/>
      <c r="CQ64581" s="378"/>
      <c r="CR64581" s="378"/>
      <c r="CS64581" s="378"/>
      <c r="CT64581" s="378"/>
      <c r="CU64581" s="378"/>
      <c r="CV64581" s="378"/>
      <c r="CW64581" s="378"/>
      <c r="CX64581" s="378"/>
      <c r="CY64581" s="378"/>
      <c r="CZ64581" s="378"/>
      <c r="DA64581" s="378"/>
      <c r="DB64581" s="378"/>
      <c r="DC64581" s="378"/>
      <c r="DD64581" s="378"/>
      <c r="DE64581" s="378"/>
      <c r="DF64581" s="378"/>
      <c r="DG64581" s="378"/>
      <c r="DH64581" s="378"/>
      <c r="DI64581" s="378"/>
      <c r="DJ64581" s="378"/>
      <c r="DK64581" s="378"/>
      <c r="DL64581" s="378"/>
      <c r="DM64581" s="378"/>
      <c r="DN64581" s="378"/>
      <c r="DO64581" s="378"/>
      <c r="DP64581" s="378"/>
      <c r="DQ64581" s="378"/>
      <c r="DR64581" s="378"/>
      <c r="DS64581" s="378"/>
      <c r="DT64581" s="378"/>
      <c r="DU64581" s="378"/>
      <c r="DV64581" s="378"/>
      <c r="DW64581" s="378"/>
      <c r="DX64581" s="378"/>
      <c r="DY64581" s="378"/>
      <c r="DZ64581" s="378"/>
      <c r="EA64581" s="378"/>
      <c r="EB64581" s="378"/>
      <c r="EC64581" s="378"/>
      <c r="ED64581" s="378"/>
      <c r="EE64581" s="378"/>
      <c r="EF64581" s="378"/>
      <c r="EG64581" s="378"/>
      <c r="EH64581" s="378"/>
      <c r="EI64581" s="378"/>
      <c r="EJ64581" s="378"/>
      <c r="EK64581" s="378"/>
      <c r="EL64581" s="378"/>
      <c r="EM64581" s="378"/>
      <c r="EN64581" s="378"/>
      <c r="EO64581" s="378"/>
      <c r="EP64581" s="378"/>
      <c r="EQ64581" s="378"/>
      <c r="ER64581" s="378"/>
      <c r="ES64581" s="378"/>
      <c r="ET64581" s="378"/>
      <c r="EU64581" s="378"/>
      <c r="EV64581" s="378"/>
      <c r="EW64581" s="378"/>
      <c r="EX64581" s="378"/>
      <c r="EY64581" s="378"/>
      <c r="EZ64581" s="378"/>
      <c r="FA64581" s="378"/>
      <c r="FB64581" s="378"/>
      <c r="FC64581" s="378"/>
      <c r="FD64581" s="378"/>
      <c r="FE64581" s="378"/>
      <c r="FF64581" s="378"/>
      <c r="FG64581" s="378"/>
      <c r="FH64581" s="378"/>
      <c r="FI64581" s="378"/>
      <c r="FJ64581" s="378"/>
      <c r="FK64581" s="378"/>
      <c r="FL64581" s="378"/>
      <c r="FM64581" s="378"/>
      <c r="FN64581" s="378"/>
      <c r="FO64581" s="378"/>
      <c r="FP64581" s="378"/>
      <c r="FQ64581" s="378"/>
      <c r="FR64581" s="378"/>
      <c r="FS64581" s="378"/>
      <c r="FT64581" s="378"/>
      <c r="FU64581" s="378"/>
      <c r="FV64581" s="378"/>
      <c r="FW64581" s="378"/>
      <c r="FX64581" s="378"/>
      <c r="FY64581" s="378"/>
      <c r="FZ64581" s="378"/>
      <c r="GA64581" s="378"/>
      <c r="GB64581" s="378"/>
      <c r="GC64581" s="378"/>
      <c r="GD64581" s="378"/>
      <c r="GE64581" s="378"/>
      <c r="GF64581" s="378"/>
      <c r="GG64581" s="378"/>
      <c r="GH64581" s="378"/>
      <c r="GI64581" s="378"/>
      <c r="GJ64581" s="378"/>
      <c r="GK64581" s="378"/>
      <c r="GL64581" s="378"/>
      <c r="GM64581" s="378"/>
      <c r="GN64581" s="378"/>
      <c r="GO64581" s="378"/>
      <c r="GP64581" s="378"/>
      <c r="GQ64581" s="378"/>
      <c r="GR64581" s="378"/>
      <c r="GS64581" s="378"/>
      <c r="GT64581" s="378"/>
      <c r="GU64581" s="378"/>
      <c r="GV64581" s="378"/>
      <c r="GW64581" s="378"/>
      <c r="GX64581" s="378"/>
      <c r="GY64581" s="378"/>
      <c r="GZ64581" s="378"/>
      <c r="HA64581" s="378"/>
      <c r="HB64581" s="378"/>
      <c r="HC64581" s="378"/>
      <c r="HD64581" s="378"/>
      <c r="HE64581" s="378"/>
      <c r="HF64581" s="378"/>
      <c r="HG64581" s="378"/>
      <c r="HH64581" s="378"/>
      <c r="HI64581" s="378"/>
      <c r="HJ64581" s="378"/>
      <c r="HK64581" s="378"/>
      <c r="HL64581" s="378"/>
      <c r="HM64581" s="378"/>
      <c r="HN64581" s="378"/>
      <c r="HO64581" s="378"/>
      <c r="HP64581" s="378"/>
      <c r="HQ64581" s="378"/>
      <c r="HR64581" s="378"/>
      <c r="HS64581" s="378"/>
      <c r="HT64581" s="378"/>
      <c r="HU64581" s="378"/>
      <c r="HV64581" s="378"/>
      <c r="HW64581" s="378"/>
      <c r="HX64581" s="378"/>
      <c r="HY64581" s="378"/>
      <c r="HZ64581" s="378"/>
      <c r="IA64581" s="378"/>
      <c r="IB64581" s="378"/>
      <c r="IC64581" s="378"/>
      <c r="ID64581" s="378"/>
      <c r="IE64581" s="378"/>
      <c r="IF64581" s="378"/>
      <c r="IG64581" s="378"/>
      <c r="IH64581" s="378"/>
      <c r="II64581" s="378"/>
      <c r="IJ64581" s="378"/>
      <c r="IK64581" s="378"/>
      <c r="IL64581" s="378"/>
    </row>
    <row r="64582" spans="2:246">
      <c r="B64582" s="378"/>
      <c r="C64582" s="378"/>
      <c r="D64582" s="378"/>
      <c r="E64582" s="378"/>
      <c r="F64582" s="378"/>
      <c r="G64582" s="378"/>
      <c r="H64582" s="378"/>
      <c r="I64582" s="378"/>
      <c r="J64582" s="378"/>
      <c r="K64582" s="378"/>
      <c r="L64582" s="378"/>
      <c r="M64582" s="378"/>
      <c r="N64582" s="378"/>
      <c r="O64582" s="378"/>
      <c r="P64582" s="378"/>
      <c r="Q64582" s="378"/>
      <c r="R64582" s="378"/>
      <c r="S64582" s="378"/>
      <c r="T64582" s="378"/>
      <c r="U64582" s="378"/>
      <c r="V64582" s="378"/>
      <c r="W64582" s="378"/>
      <c r="X64582" s="378"/>
      <c r="Y64582" s="378"/>
      <c r="Z64582" s="378"/>
      <c r="AA64582" s="378"/>
      <c r="AB64582" s="378"/>
      <c r="AC64582" s="378"/>
      <c r="AD64582" s="378"/>
      <c r="AE64582" s="378"/>
      <c r="AF64582" s="378"/>
      <c r="AG64582" s="378"/>
      <c r="AH64582" s="378"/>
      <c r="AI64582" s="378"/>
      <c r="AJ64582" s="378"/>
      <c r="AK64582" s="378"/>
      <c r="AL64582" s="378"/>
      <c r="AM64582" s="378"/>
      <c r="AN64582" s="378"/>
      <c r="AO64582" s="378"/>
      <c r="AP64582" s="378"/>
      <c r="AQ64582" s="378"/>
      <c r="AR64582" s="378"/>
      <c r="AS64582" s="378"/>
      <c r="AT64582" s="378"/>
      <c r="AU64582" s="378"/>
      <c r="AV64582" s="378"/>
      <c r="AW64582" s="378"/>
      <c r="AX64582" s="378"/>
      <c r="AY64582" s="378"/>
      <c r="AZ64582" s="378"/>
      <c r="BA64582" s="378"/>
      <c r="BB64582" s="378"/>
      <c r="BC64582" s="378"/>
      <c r="BD64582" s="378"/>
      <c r="BE64582" s="378"/>
      <c r="BF64582" s="378"/>
      <c r="BG64582" s="378"/>
      <c r="BH64582" s="378"/>
      <c r="BI64582" s="378"/>
      <c r="BJ64582" s="378"/>
      <c r="BK64582" s="378"/>
      <c r="BL64582" s="378"/>
      <c r="BM64582" s="378"/>
      <c r="BN64582" s="378"/>
      <c r="BO64582" s="378"/>
      <c r="BP64582" s="378"/>
      <c r="BQ64582" s="378"/>
      <c r="BR64582" s="378"/>
      <c r="BS64582" s="378"/>
      <c r="BT64582" s="378"/>
      <c r="BU64582" s="378"/>
      <c r="BV64582" s="378"/>
      <c r="BW64582" s="378"/>
      <c r="BX64582" s="378"/>
      <c r="BY64582" s="378"/>
      <c r="BZ64582" s="378"/>
      <c r="CA64582" s="378"/>
      <c r="CB64582" s="378"/>
      <c r="CC64582" s="378"/>
      <c r="CD64582" s="378"/>
      <c r="CE64582" s="378"/>
      <c r="CF64582" s="378"/>
      <c r="CG64582" s="378"/>
      <c r="CH64582" s="378"/>
      <c r="CI64582" s="378"/>
      <c r="CJ64582" s="378"/>
      <c r="CK64582" s="378"/>
      <c r="CL64582" s="378"/>
      <c r="CM64582" s="378"/>
      <c r="CN64582" s="378"/>
      <c r="CO64582" s="378"/>
      <c r="CP64582" s="378"/>
      <c r="CQ64582" s="378"/>
      <c r="CR64582" s="378"/>
      <c r="CS64582" s="378"/>
      <c r="CT64582" s="378"/>
      <c r="CU64582" s="378"/>
      <c r="CV64582" s="378"/>
      <c r="CW64582" s="378"/>
      <c r="CX64582" s="378"/>
      <c r="CY64582" s="378"/>
      <c r="CZ64582" s="378"/>
      <c r="DA64582" s="378"/>
      <c r="DB64582" s="378"/>
      <c r="DC64582" s="378"/>
      <c r="DD64582" s="378"/>
      <c r="DE64582" s="378"/>
      <c r="DF64582" s="378"/>
      <c r="DG64582" s="378"/>
      <c r="DH64582" s="378"/>
      <c r="DI64582" s="378"/>
      <c r="DJ64582" s="378"/>
      <c r="DK64582" s="378"/>
      <c r="DL64582" s="378"/>
      <c r="DM64582" s="378"/>
      <c r="DN64582" s="378"/>
      <c r="DO64582" s="378"/>
      <c r="DP64582" s="378"/>
      <c r="DQ64582" s="378"/>
      <c r="DR64582" s="378"/>
      <c r="DS64582" s="378"/>
      <c r="DT64582" s="378"/>
      <c r="DU64582" s="378"/>
      <c r="DV64582" s="378"/>
      <c r="DW64582" s="378"/>
      <c r="DX64582" s="378"/>
      <c r="DY64582" s="378"/>
      <c r="DZ64582" s="378"/>
      <c r="EA64582" s="378"/>
      <c r="EB64582" s="378"/>
      <c r="EC64582" s="378"/>
      <c r="ED64582" s="378"/>
      <c r="EE64582" s="378"/>
      <c r="EF64582" s="378"/>
      <c r="EG64582" s="378"/>
      <c r="EH64582" s="378"/>
      <c r="EI64582" s="378"/>
      <c r="EJ64582" s="378"/>
      <c r="EK64582" s="378"/>
      <c r="EL64582" s="378"/>
      <c r="EM64582" s="378"/>
      <c r="EN64582" s="378"/>
      <c r="EO64582" s="378"/>
      <c r="EP64582" s="378"/>
      <c r="EQ64582" s="378"/>
      <c r="ER64582" s="378"/>
      <c r="ES64582" s="378"/>
      <c r="ET64582" s="378"/>
      <c r="EU64582" s="378"/>
      <c r="EV64582" s="378"/>
      <c r="EW64582" s="378"/>
      <c r="EX64582" s="378"/>
      <c r="EY64582" s="378"/>
      <c r="EZ64582" s="378"/>
      <c r="FA64582" s="378"/>
      <c r="FB64582" s="378"/>
      <c r="FC64582" s="378"/>
      <c r="FD64582" s="378"/>
      <c r="FE64582" s="378"/>
      <c r="FF64582" s="378"/>
      <c r="FG64582" s="378"/>
      <c r="FH64582" s="378"/>
      <c r="FI64582" s="378"/>
      <c r="FJ64582" s="378"/>
      <c r="FK64582" s="378"/>
      <c r="FL64582" s="378"/>
      <c r="FM64582" s="378"/>
      <c r="FN64582" s="378"/>
      <c r="FO64582" s="378"/>
      <c r="FP64582" s="378"/>
      <c r="FQ64582" s="378"/>
      <c r="FR64582" s="378"/>
      <c r="FS64582" s="378"/>
      <c r="FT64582" s="378"/>
      <c r="FU64582" s="378"/>
      <c r="FV64582" s="378"/>
      <c r="FW64582" s="378"/>
      <c r="FX64582" s="378"/>
      <c r="FY64582" s="378"/>
      <c r="FZ64582" s="378"/>
      <c r="GA64582" s="378"/>
      <c r="GB64582" s="378"/>
      <c r="GC64582" s="378"/>
      <c r="GD64582" s="378"/>
      <c r="GE64582" s="378"/>
      <c r="GF64582" s="378"/>
      <c r="GG64582" s="378"/>
      <c r="GH64582" s="378"/>
      <c r="GI64582" s="378"/>
      <c r="GJ64582" s="378"/>
      <c r="GK64582" s="378"/>
      <c r="GL64582" s="378"/>
      <c r="GM64582" s="378"/>
      <c r="GN64582" s="378"/>
      <c r="GO64582" s="378"/>
      <c r="GP64582" s="378"/>
      <c r="GQ64582" s="378"/>
      <c r="GR64582" s="378"/>
      <c r="GS64582" s="378"/>
      <c r="GT64582" s="378"/>
      <c r="GU64582" s="378"/>
      <c r="GV64582" s="378"/>
      <c r="GW64582" s="378"/>
      <c r="GX64582" s="378"/>
      <c r="GY64582" s="378"/>
      <c r="GZ64582" s="378"/>
      <c r="HA64582" s="378"/>
      <c r="HB64582" s="378"/>
      <c r="HC64582" s="378"/>
      <c r="HD64582" s="378"/>
      <c r="HE64582" s="378"/>
      <c r="HF64582" s="378"/>
      <c r="HG64582" s="378"/>
      <c r="HH64582" s="378"/>
      <c r="HI64582" s="378"/>
      <c r="HJ64582" s="378"/>
      <c r="HK64582" s="378"/>
      <c r="HL64582" s="378"/>
      <c r="HM64582" s="378"/>
      <c r="HN64582" s="378"/>
      <c r="HO64582" s="378"/>
      <c r="HP64582" s="378"/>
      <c r="HQ64582" s="378"/>
      <c r="HR64582" s="378"/>
      <c r="HS64582" s="378"/>
      <c r="HT64582" s="378"/>
      <c r="HU64582" s="378"/>
      <c r="HV64582" s="378"/>
      <c r="HW64582" s="378"/>
      <c r="HX64582" s="378"/>
      <c r="HY64582" s="378"/>
      <c r="HZ64582" s="378"/>
      <c r="IA64582" s="378"/>
      <c r="IB64582" s="378"/>
      <c r="IC64582" s="378"/>
      <c r="ID64582" s="378"/>
      <c r="IE64582" s="378"/>
      <c r="IF64582" s="378"/>
      <c r="IG64582" s="378"/>
      <c r="IH64582" s="378"/>
      <c r="II64582" s="378"/>
      <c r="IJ64582" s="378"/>
      <c r="IK64582" s="378"/>
      <c r="IL64582" s="378"/>
    </row>
    <row r="64583" spans="2:246">
      <c r="B64583" s="378"/>
      <c r="C64583" s="378"/>
      <c r="D64583" s="378"/>
      <c r="E64583" s="378"/>
      <c r="F64583" s="378"/>
      <c r="G64583" s="378"/>
      <c r="H64583" s="378"/>
      <c r="I64583" s="378"/>
      <c r="J64583" s="378"/>
      <c r="K64583" s="378"/>
      <c r="L64583" s="378"/>
      <c r="M64583" s="378"/>
      <c r="N64583" s="378"/>
      <c r="O64583" s="378"/>
      <c r="P64583" s="378"/>
      <c r="Q64583" s="378"/>
      <c r="R64583" s="378"/>
      <c r="S64583" s="378"/>
      <c r="T64583" s="378"/>
      <c r="U64583" s="378"/>
      <c r="V64583" s="378"/>
      <c r="W64583" s="378"/>
      <c r="X64583" s="378"/>
      <c r="Y64583" s="378"/>
      <c r="Z64583" s="378"/>
      <c r="AA64583" s="378"/>
      <c r="AB64583" s="378"/>
      <c r="AC64583" s="378"/>
      <c r="AD64583" s="378"/>
      <c r="AE64583" s="378"/>
      <c r="AF64583" s="378"/>
      <c r="AG64583" s="378"/>
      <c r="AH64583" s="378"/>
      <c r="AI64583" s="378"/>
      <c r="AJ64583" s="378"/>
      <c r="AK64583" s="378"/>
      <c r="AL64583" s="378"/>
      <c r="AM64583" s="378"/>
      <c r="AN64583" s="378"/>
      <c r="AO64583" s="378"/>
      <c r="AP64583" s="378"/>
      <c r="AQ64583" s="378"/>
      <c r="AR64583" s="378"/>
      <c r="AS64583" s="378"/>
      <c r="AT64583" s="378"/>
      <c r="AU64583" s="378"/>
      <c r="AV64583" s="378"/>
      <c r="AW64583" s="378"/>
      <c r="AX64583" s="378"/>
      <c r="AY64583" s="378"/>
      <c r="AZ64583" s="378"/>
      <c r="BA64583" s="378"/>
      <c r="BB64583" s="378"/>
      <c r="BC64583" s="378"/>
      <c r="BD64583" s="378"/>
      <c r="BE64583" s="378"/>
      <c r="BF64583" s="378"/>
      <c r="BG64583" s="378"/>
      <c r="BH64583" s="378"/>
      <c r="BI64583" s="378"/>
      <c r="BJ64583" s="378"/>
      <c r="BK64583" s="378"/>
      <c r="BL64583" s="378"/>
      <c r="BM64583" s="378"/>
      <c r="BN64583" s="378"/>
      <c r="BO64583" s="378"/>
      <c r="BP64583" s="378"/>
      <c r="BQ64583" s="378"/>
      <c r="BR64583" s="378"/>
      <c r="BS64583" s="378"/>
      <c r="BT64583" s="378"/>
      <c r="BU64583" s="378"/>
      <c r="BV64583" s="378"/>
      <c r="BW64583" s="378"/>
      <c r="BX64583" s="378"/>
      <c r="BY64583" s="378"/>
      <c r="BZ64583" s="378"/>
      <c r="CA64583" s="378"/>
      <c r="CB64583" s="378"/>
      <c r="CC64583" s="378"/>
      <c r="CD64583" s="378"/>
      <c r="CE64583" s="378"/>
      <c r="CF64583" s="378"/>
      <c r="CG64583" s="378"/>
      <c r="CH64583" s="378"/>
      <c r="CI64583" s="378"/>
      <c r="CJ64583" s="378"/>
      <c r="CK64583" s="378"/>
      <c r="CL64583" s="378"/>
      <c r="CM64583" s="378"/>
      <c r="CN64583" s="378"/>
      <c r="CO64583" s="378"/>
      <c r="CP64583" s="378"/>
      <c r="CQ64583" s="378"/>
      <c r="CR64583" s="378"/>
      <c r="CS64583" s="378"/>
      <c r="CT64583" s="378"/>
      <c r="CU64583" s="378"/>
      <c r="CV64583" s="378"/>
      <c r="CW64583" s="378"/>
      <c r="CX64583" s="378"/>
      <c r="CY64583" s="378"/>
      <c r="CZ64583" s="378"/>
      <c r="DA64583" s="378"/>
      <c r="DB64583" s="378"/>
      <c r="DC64583" s="378"/>
      <c r="DD64583" s="378"/>
      <c r="DE64583" s="378"/>
      <c r="DF64583" s="378"/>
      <c r="DG64583" s="378"/>
      <c r="DH64583" s="378"/>
      <c r="DI64583" s="378"/>
      <c r="DJ64583" s="378"/>
      <c r="DK64583" s="378"/>
      <c r="DL64583" s="378"/>
      <c r="DM64583" s="378"/>
      <c r="DN64583" s="378"/>
      <c r="DO64583" s="378"/>
      <c r="DP64583" s="378"/>
      <c r="DQ64583" s="378"/>
      <c r="DR64583" s="378"/>
      <c r="DS64583" s="378"/>
      <c r="DT64583" s="378"/>
      <c r="DU64583" s="378"/>
      <c r="DV64583" s="378"/>
      <c r="DW64583" s="378"/>
      <c r="DX64583" s="378"/>
      <c r="DY64583" s="378"/>
      <c r="DZ64583" s="378"/>
      <c r="EA64583" s="378"/>
      <c r="EB64583" s="378"/>
      <c r="EC64583" s="378"/>
      <c r="ED64583" s="378"/>
      <c r="EE64583" s="378"/>
      <c r="EF64583" s="378"/>
      <c r="EG64583" s="378"/>
      <c r="EH64583" s="378"/>
      <c r="EI64583" s="378"/>
      <c r="EJ64583" s="378"/>
      <c r="EK64583" s="378"/>
      <c r="EL64583" s="378"/>
      <c r="EM64583" s="378"/>
      <c r="EN64583" s="378"/>
      <c r="EO64583" s="378"/>
      <c r="EP64583" s="378"/>
      <c r="EQ64583" s="378"/>
      <c r="ER64583" s="378"/>
      <c r="ES64583" s="378"/>
      <c r="ET64583" s="378"/>
      <c r="EU64583" s="378"/>
      <c r="EV64583" s="378"/>
      <c r="EW64583" s="378"/>
      <c r="EX64583" s="378"/>
      <c r="EY64583" s="378"/>
      <c r="EZ64583" s="378"/>
      <c r="FA64583" s="378"/>
      <c r="FB64583" s="378"/>
      <c r="FC64583" s="378"/>
      <c r="FD64583" s="378"/>
      <c r="FE64583" s="378"/>
      <c r="FF64583" s="378"/>
      <c r="FG64583" s="378"/>
      <c r="FH64583" s="378"/>
      <c r="FI64583" s="378"/>
      <c r="FJ64583" s="378"/>
      <c r="FK64583" s="378"/>
      <c r="FL64583" s="378"/>
      <c r="FM64583" s="378"/>
      <c r="FN64583" s="378"/>
      <c r="FO64583" s="378"/>
      <c r="FP64583" s="378"/>
      <c r="FQ64583" s="378"/>
      <c r="FR64583" s="378"/>
      <c r="FS64583" s="378"/>
      <c r="FT64583" s="378"/>
      <c r="FU64583" s="378"/>
      <c r="FV64583" s="378"/>
      <c r="FW64583" s="378"/>
      <c r="FX64583" s="378"/>
      <c r="FY64583" s="378"/>
      <c r="FZ64583" s="378"/>
      <c r="GA64583" s="378"/>
      <c r="GB64583" s="378"/>
      <c r="GC64583" s="378"/>
      <c r="GD64583" s="378"/>
      <c r="GE64583" s="378"/>
      <c r="GF64583" s="378"/>
      <c r="GG64583" s="378"/>
      <c r="GH64583" s="378"/>
      <c r="GI64583" s="378"/>
      <c r="GJ64583" s="378"/>
      <c r="GK64583" s="378"/>
      <c r="GL64583" s="378"/>
      <c r="GM64583" s="378"/>
      <c r="GN64583" s="378"/>
      <c r="GO64583" s="378"/>
      <c r="GP64583" s="378"/>
      <c r="GQ64583" s="378"/>
      <c r="GR64583" s="378"/>
      <c r="GS64583" s="378"/>
      <c r="GT64583" s="378"/>
      <c r="GU64583" s="378"/>
      <c r="GV64583" s="378"/>
      <c r="GW64583" s="378"/>
      <c r="GX64583" s="378"/>
      <c r="GY64583" s="378"/>
      <c r="GZ64583" s="378"/>
      <c r="HA64583" s="378"/>
      <c r="HB64583" s="378"/>
      <c r="HC64583" s="378"/>
      <c r="HD64583" s="378"/>
      <c r="HE64583" s="378"/>
      <c r="HF64583" s="378"/>
      <c r="HG64583" s="378"/>
      <c r="HH64583" s="378"/>
      <c r="HI64583" s="378"/>
      <c r="HJ64583" s="378"/>
      <c r="HK64583" s="378"/>
      <c r="HL64583" s="378"/>
      <c r="HM64583" s="378"/>
      <c r="HN64583" s="378"/>
      <c r="HO64583" s="378"/>
      <c r="HP64583" s="378"/>
      <c r="HQ64583" s="378"/>
      <c r="HR64583" s="378"/>
      <c r="HS64583" s="378"/>
      <c r="HT64583" s="378"/>
      <c r="HU64583" s="378"/>
      <c r="HV64583" s="378"/>
      <c r="HW64583" s="378"/>
      <c r="HX64583" s="378"/>
      <c r="HY64583" s="378"/>
      <c r="HZ64583" s="378"/>
      <c r="IA64583" s="378"/>
      <c r="IB64583" s="378"/>
      <c r="IC64583" s="378"/>
      <c r="ID64583" s="378"/>
      <c r="IE64583" s="378"/>
      <c r="IF64583" s="378"/>
      <c r="IG64583" s="378"/>
      <c r="IH64583" s="378"/>
      <c r="II64583" s="378"/>
      <c r="IJ64583" s="378"/>
      <c r="IK64583" s="378"/>
      <c r="IL64583" s="378"/>
    </row>
    <row r="64584" spans="2:246">
      <c r="B64584" s="378"/>
      <c r="C64584" s="378"/>
      <c r="D64584" s="378"/>
      <c r="E64584" s="378"/>
      <c r="F64584" s="378"/>
      <c r="G64584" s="378"/>
      <c r="H64584" s="378"/>
      <c r="I64584" s="378"/>
      <c r="J64584" s="378"/>
      <c r="K64584" s="378"/>
      <c r="L64584" s="378"/>
      <c r="M64584" s="378"/>
      <c r="N64584" s="378"/>
      <c r="O64584" s="378"/>
      <c r="P64584" s="378"/>
      <c r="Q64584" s="378"/>
      <c r="R64584" s="378"/>
      <c r="S64584" s="378"/>
      <c r="T64584" s="378"/>
      <c r="U64584" s="378"/>
      <c r="V64584" s="378"/>
      <c r="W64584" s="378"/>
      <c r="X64584" s="378"/>
      <c r="Y64584" s="378"/>
      <c r="Z64584" s="378"/>
      <c r="AA64584" s="378"/>
      <c r="AB64584" s="378"/>
      <c r="AC64584" s="378"/>
      <c r="AD64584" s="378"/>
      <c r="AE64584" s="378"/>
      <c r="AF64584" s="378"/>
      <c r="AG64584" s="378"/>
      <c r="AH64584" s="378"/>
      <c r="AI64584" s="378"/>
      <c r="AJ64584" s="378"/>
      <c r="AK64584" s="378"/>
      <c r="AL64584" s="378"/>
      <c r="AM64584" s="378"/>
      <c r="AN64584" s="378"/>
      <c r="AO64584" s="378"/>
      <c r="AP64584" s="378"/>
      <c r="AQ64584" s="378"/>
      <c r="AR64584" s="378"/>
      <c r="AS64584" s="378"/>
      <c r="AT64584" s="378"/>
      <c r="AU64584" s="378"/>
      <c r="AV64584" s="378"/>
      <c r="AW64584" s="378"/>
      <c r="AX64584" s="378"/>
      <c r="AY64584" s="378"/>
      <c r="AZ64584" s="378"/>
      <c r="BA64584" s="378"/>
      <c r="BB64584" s="378"/>
      <c r="BC64584" s="378"/>
      <c r="BD64584" s="378"/>
      <c r="BE64584" s="378"/>
      <c r="BF64584" s="378"/>
      <c r="BG64584" s="378"/>
      <c r="BH64584" s="378"/>
      <c r="BI64584" s="378"/>
      <c r="BJ64584" s="378"/>
      <c r="BK64584" s="378"/>
      <c r="BL64584" s="378"/>
      <c r="BM64584" s="378"/>
      <c r="BN64584" s="378"/>
      <c r="BO64584" s="378"/>
      <c r="BP64584" s="378"/>
      <c r="BQ64584" s="378"/>
      <c r="BR64584" s="378"/>
      <c r="BS64584" s="378"/>
      <c r="BT64584" s="378"/>
      <c r="BU64584" s="378"/>
      <c r="BV64584" s="378"/>
      <c r="BW64584" s="378"/>
      <c r="BX64584" s="378"/>
      <c r="BY64584" s="378"/>
      <c r="BZ64584" s="378"/>
      <c r="CA64584" s="378"/>
      <c r="CB64584" s="378"/>
      <c r="CC64584" s="378"/>
      <c r="CD64584" s="378"/>
      <c r="CE64584" s="378"/>
      <c r="CF64584" s="378"/>
      <c r="CG64584" s="378"/>
      <c r="CH64584" s="378"/>
      <c r="CI64584" s="378"/>
      <c r="CJ64584" s="378"/>
      <c r="CK64584" s="378"/>
      <c r="CL64584" s="378"/>
      <c r="CM64584" s="378"/>
      <c r="CN64584" s="378"/>
      <c r="CO64584" s="378"/>
      <c r="CP64584" s="378"/>
      <c r="CQ64584" s="378"/>
      <c r="CR64584" s="378"/>
      <c r="CS64584" s="378"/>
      <c r="CT64584" s="378"/>
      <c r="CU64584" s="378"/>
      <c r="CV64584" s="378"/>
      <c r="CW64584" s="378"/>
      <c r="CX64584" s="378"/>
      <c r="CY64584" s="378"/>
      <c r="CZ64584" s="378"/>
      <c r="DA64584" s="378"/>
      <c r="DB64584" s="378"/>
      <c r="DC64584" s="378"/>
      <c r="DD64584" s="378"/>
      <c r="DE64584" s="378"/>
      <c r="DF64584" s="378"/>
      <c r="DG64584" s="378"/>
      <c r="DH64584" s="378"/>
      <c r="DI64584" s="378"/>
      <c r="DJ64584" s="378"/>
      <c r="DK64584" s="378"/>
      <c r="DL64584" s="378"/>
      <c r="DM64584" s="378"/>
      <c r="DN64584" s="378"/>
      <c r="DO64584" s="378"/>
      <c r="DP64584" s="378"/>
      <c r="DQ64584" s="378"/>
      <c r="DR64584" s="378"/>
      <c r="DS64584" s="378"/>
      <c r="DT64584" s="378"/>
      <c r="DU64584" s="378"/>
      <c r="DV64584" s="378"/>
      <c r="DW64584" s="378"/>
      <c r="DX64584" s="378"/>
      <c r="DY64584" s="378"/>
      <c r="DZ64584" s="378"/>
      <c r="EA64584" s="378"/>
      <c r="EB64584" s="378"/>
      <c r="EC64584" s="378"/>
      <c r="ED64584" s="378"/>
      <c r="EE64584" s="378"/>
      <c r="EF64584" s="378"/>
      <c r="EG64584" s="378"/>
      <c r="EH64584" s="378"/>
      <c r="EI64584" s="378"/>
      <c r="EJ64584" s="378"/>
      <c r="EK64584" s="378"/>
      <c r="EL64584" s="378"/>
      <c r="EM64584" s="378"/>
      <c r="EN64584" s="378"/>
      <c r="EO64584" s="378"/>
      <c r="EP64584" s="378"/>
      <c r="EQ64584" s="378"/>
      <c r="ER64584" s="378"/>
      <c r="ES64584" s="378"/>
      <c r="ET64584" s="378"/>
      <c r="EU64584" s="378"/>
      <c r="EV64584" s="378"/>
      <c r="EW64584" s="378"/>
      <c r="EX64584" s="378"/>
      <c r="EY64584" s="378"/>
      <c r="EZ64584" s="378"/>
      <c r="FA64584" s="378"/>
      <c r="FB64584" s="378"/>
      <c r="FC64584" s="378"/>
      <c r="FD64584" s="378"/>
      <c r="FE64584" s="378"/>
      <c r="FF64584" s="378"/>
      <c r="FG64584" s="378"/>
      <c r="FH64584" s="378"/>
      <c r="FI64584" s="378"/>
      <c r="FJ64584" s="378"/>
      <c r="FK64584" s="378"/>
      <c r="FL64584" s="378"/>
      <c r="FM64584" s="378"/>
      <c r="FN64584" s="378"/>
      <c r="FO64584" s="378"/>
      <c r="FP64584" s="378"/>
      <c r="FQ64584" s="378"/>
      <c r="FR64584" s="378"/>
      <c r="FS64584" s="378"/>
      <c r="FT64584" s="378"/>
      <c r="FU64584" s="378"/>
      <c r="FV64584" s="378"/>
      <c r="FW64584" s="378"/>
      <c r="FX64584" s="378"/>
      <c r="FY64584" s="378"/>
      <c r="FZ64584" s="378"/>
      <c r="GA64584" s="378"/>
      <c r="GB64584" s="378"/>
      <c r="GC64584" s="378"/>
      <c r="GD64584" s="378"/>
      <c r="GE64584" s="378"/>
      <c r="GF64584" s="378"/>
      <c r="GG64584" s="378"/>
      <c r="GH64584" s="378"/>
      <c r="GI64584" s="378"/>
      <c r="GJ64584" s="378"/>
      <c r="GK64584" s="378"/>
      <c r="GL64584" s="378"/>
      <c r="GM64584" s="378"/>
      <c r="GN64584" s="378"/>
      <c r="GO64584" s="378"/>
      <c r="GP64584" s="378"/>
      <c r="GQ64584" s="378"/>
      <c r="GR64584" s="378"/>
      <c r="GS64584" s="378"/>
      <c r="GT64584" s="378"/>
      <c r="GU64584" s="378"/>
      <c r="GV64584" s="378"/>
      <c r="GW64584" s="378"/>
      <c r="GX64584" s="378"/>
      <c r="GY64584" s="378"/>
      <c r="GZ64584" s="378"/>
      <c r="HA64584" s="378"/>
      <c r="HB64584" s="378"/>
      <c r="HC64584" s="378"/>
      <c r="HD64584" s="378"/>
      <c r="HE64584" s="378"/>
      <c r="HF64584" s="378"/>
      <c r="HG64584" s="378"/>
      <c r="HH64584" s="378"/>
      <c r="HI64584" s="378"/>
      <c r="HJ64584" s="378"/>
      <c r="HK64584" s="378"/>
      <c r="HL64584" s="378"/>
      <c r="HM64584" s="378"/>
      <c r="HN64584" s="378"/>
      <c r="HO64584" s="378"/>
      <c r="HP64584" s="378"/>
      <c r="HQ64584" s="378"/>
      <c r="HR64584" s="378"/>
      <c r="HS64584" s="378"/>
      <c r="HT64584" s="378"/>
      <c r="HU64584" s="378"/>
      <c r="HV64584" s="378"/>
      <c r="HW64584" s="378"/>
      <c r="HX64584" s="378"/>
      <c r="HY64584" s="378"/>
      <c r="HZ64584" s="378"/>
      <c r="IA64584" s="378"/>
      <c r="IB64584" s="378"/>
      <c r="IC64584" s="378"/>
      <c r="ID64584" s="378"/>
      <c r="IE64584" s="378"/>
      <c r="IF64584" s="378"/>
      <c r="IG64584" s="378"/>
      <c r="IH64584" s="378"/>
      <c r="II64584" s="378"/>
      <c r="IJ64584" s="378"/>
      <c r="IK64584" s="378"/>
      <c r="IL64584" s="378"/>
    </row>
    <row r="64585" spans="2:246">
      <c r="B64585" s="378"/>
      <c r="C64585" s="378"/>
      <c r="D64585" s="378"/>
      <c r="E64585" s="378"/>
      <c r="F64585" s="378"/>
      <c r="G64585" s="378"/>
      <c r="H64585" s="378"/>
      <c r="I64585" s="378"/>
      <c r="J64585" s="378"/>
      <c r="K64585" s="378"/>
      <c r="L64585" s="378"/>
      <c r="M64585" s="378"/>
      <c r="N64585" s="378"/>
      <c r="O64585" s="378"/>
      <c r="P64585" s="378"/>
      <c r="Q64585" s="378"/>
      <c r="R64585" s="378"/>
      <c r="S64585" s="378"/>
      <c r="T64585" s="378"/>
      <c r="U64585" s="378"/>
      <c r="V64585" s="378"/>
      <c r="W64585" s="378"/>
      <c r="X64585" s="378"/>
      <c r="Y64585" s="378"/>
      <c r="Z64585" s="378"/>
      <c r="AA64585" s="378"/>
      <c r="AB64585" s="378"/>
      <c r="AC64585" s="378"/>
      <c r="AD64585" s="378"/>
      <c r="AE64585" s="378"/>
      <c r="AF64585" s="378"/>
      <c r="AG64585" s="378"/>
      <c r="AH64585" s="378"/>
      <c r="AI64585" s="378"/>
      <c r="AJ64585" s="378"/>
      <c r="AK64585" s="378"/>
      <c r="AL64585" s="378"/>
      <c r="AM64585" s="378"/>
      <c r="AN64585" s="378"/>
      <c r="AO64585" s="378"/>
      <c r="AP64585" s="378"/>
      <c r="AQ64585" s="378"/>
      <c r="AR64585" s="378"/>
      <c r="AS64585" s="378"/>
      <c r="AT64585" s="378"/>
      <c r="AU64585" s="378"/>
      <c r="AV64585" s="378"/>
      <c r="AW64585" s="378"/>
      <c r="AX64585" s="378"/>
      <c r="AY64585" s="378"/>
      <c r="AZ64585" s="378"/>
      <c r="BA64585" s="378"/>
      <c r="BB64585" s="378"/>
      <c r="BC64585" s="378"/>
      <c r="BD64585" s="378"/>
      <c r="BE64585" s="378"/>
      <c r="BF64585" s="378"/>
      <c r="BG64585" s="378"/>
      <c r="BH64585" s="378"/>
      <c r="BI64585" s="378"/>
      <c r="BJ64585" s="378"/>
      <c r="BK64585" s="378"/>
      <c r="BL64585" s="378"/>
      <c r="BM64585" s="378"/>
      <c r="BN64585" s="378"/>
      <c r="BO64585" s="378"/>
      <c r="BP64585" s="378"/>
      <c r="BQ64585" s="378"/>
      <c r="BR64585" s="378"/>
      <c r="BS64585" s="378"/>
      <c r="BT64585" s="378"/>
      <c r="BU64585" s="378"/>
      <c r="BV64585" s="378"/>
      <c r="BW64585" s="378"/>
      <c r="BX64585" s="378"/>
      <c r="BY64585" s="378"/>
      <c r="BZ64585" s="378"/>
      <c r="CA64585" s="378"/>
      <c r="CB64585" s="378"/>
      <c r="CC64585" s="378"/>
      <c r="CD64585" s="378"/>
      <c r="CE64585" s="378"/>
      <c r="CF64585" s="378"/>
      <c r="CG64585" s="378"/>
      <c r="CH64585" s="378"/>
      <c r="CI64585" s="378"/>
      <c r="CJ64585" s="378"/>
      <c r="CK64585" s="378"/>
      <c r="CL64585" s="378"/>
      <c r="CM64585" s="378"/>
      <c r="CN64585" s="378"/>
      <c r="CO64585" s="378"/>
      <c r="CP64585" s="378"/>
      <c r="CQ64585" s="378"/>
      <c r="CR64585" s="378"/>
      <c r="CS64585" s="378"/>
      <c r="CT64585" s="378"/>
      <c r="CU64585" s="378"/>
      <c r="CV64585" s="378"/>
      <c r="CW64585" s="378"/>
      <c r="CX64585" s="378"/>
      <c r="CY64585" s="378"/>
      <c r="CZ64585" s="378"/>
      <c r="DA64585" s="378"/>
      <c r="DB64585" s="378"/>
      <c r="DC64585" s="378"/>
      <c r="DD64585" s="378"/>
      <c r="DE64585" s="378"/>
      <c r="DF64585" s="378"/>
      <c r="DG64585" s="378"/>
      <c r="DH64585" s="378"/>
      <c r="DI64585" s="378"/>
      <c r="DJ64585" s="378"/>
      <c r="DK64585" s="378"/>
      <c r="DL64585" s="378"/>
      <c r="DM64585" s="378"/>
      <c r="DN64585" s="378"/>
      <c r="DO64585" s="378"/>
      <c r="DP64585" s="378"/>
      <c r="DQ64585" s="378"/>
      <c r="DR64585" s="378"/>
      <c r="DS64585" s="378"/>
      <c r="DT64585" s="378"/>
      <c r="DU64585" s="378"/>
      <c r="DV64585" s="378"/>
      <c r="DW64585" s="378"/>
      <c r="DX64585" s="378"/>
      <c r="DY64585" s="378"/>
      <c r="DZ64585" s="378"/>
      <c r="EA64585" s="378"/>
      <c r="EB64585" s="378"/>
      <c r="EC64585" s="378"/>
      <c r="ED64585" s="378"/>
      <c r="EE64585" s="378"/>
      <c r="EF64585" s="378"/>
      <c r="EG64585" s="378"/>
      <c r="EH64585" s="378"/>
      <c r="EI64585" s="378"/>
      <c r="EJ64585" s="378"/>
      <c r="EK64585" s="378"/>
      <c r="EL64585" s="378"/>
      <c r="EM64585" s="378"/>
      <c r="EN64585" s="378"/>
      <c r="EO64585" s="378"/>
      <c r="EP64585" s="378"/>
      <c r="EQ64585" s="378"/>
      <c r="ER64585" s="378"/>
      <c r="ES64585" s="378"/>
      <c r="ET64585" s="378"/>
      <c r="EU64585" s="378"/>
      <c r="EV64585" s="378"/>
      <c r="EW64585" s="378"/>
      <c r="EX64585" s="378"/>
      <c r="EY64585" s="378"/>
      <c r="EZ64585" s="378"/>
      <c r="FA64585" s="378"/>
      <c r="FB64585" s="378"/>
      <c r="FC64585" s="378"/>
      <c r="FD64585" s="378"/>
      <c r="FE64585" s="378"/>
      <c r="FF64585" s="378"/>
      <c r="FG64585" s="378"/>
      <c r="FH64585" s="378"/>
      <c r="FI64585" s="378"/>
      <c r="FJ64585" s="378"/>
      <c r="FK64585" s="378"/>
      <c r="FL64585" s="378"/>
      <c r="FM64585" s="378"/>
      <c r="FN64585" s="378"/>
      <c r="FO64585" s="378"/>
      <c r="FP64585" s="378"/>
      <c r="FQ64585" s="378"/>
      <c r="FR64585" s="378"/>
      <c r="FS64585" s="378"/>
      <c r="FT64585" s="378"/>
      <c r="FU64585" s="378"/>
      <c r="FV64585" s="378"/>
      <c r="FW64585" s="378"/>
      <c r="FX64585" s="378"/>
      <c r="FY64585" s="378"/>
      <c r="FZ64585" s="378"/>
      <c r="GA64585" s="378"/>
      <c r="GB64585" s="378"/>
      <c r="GC64585" s="378"/>
      <c r="GD64585" s="378"/>
      <c r="GE64585" s="378"/>
      <c r="GF64585" s="378"/>
      <c r="GG64585" s="378"/>
      <c r="GH64585" s="378"/>
      <c r="GI64585" s="378"/>
      <c r="GJ64585" s="378"/>
      <c r="GK64585" s="378"/>
      <c r="GL64585" s="378"/>
      <c r="GM64585" s="378"/>
      <c r="GN64585" s="378"/>
      <c r="GO64585" s="378"/>
      <c r="GP64585" s="378"/>
      <c r="GQ64585" s="378"/>
      <c r="GR64585" s="378"/>
      <c r="GS64585" s="378"/>
      <c r="GT64585" s="378"/>
      <c r="GU64585" s="378"/>
      <c r="GV64585" s="378"/>
      <c r="GW64585" s="378"/>
      <c r="GX64585" s="378"/>
      <c r="GY64585" s="378"/>
      <c r="GZ64585" s="378"/>
      <c r="HA64585" s="378"/>
      <c r="HB64585" s="378"/>
      <c r="HC64585" s="378"/>
      <c r="HD64585" s="378"/>
      <c r="HE64585" s="378"/>
      <c r="HF64585" s="378"/>
      <c r="HG64585" s="378"/>
      <c r="HH64585" s="378"/>
      <c r="HI64585" s="378"/>
      <c r="HJ64585" s="378"/>
      <c r="HK64585" s="378"/>
      <c r="HL64585" s="378"/>
      <c r="HM64585" s="378"/>
      <c r="HN64585" s="378"/>
      <c r="HO64585" s="378"/>
      <c r="HP64585" s="378"/>
      <c r="HQ64585" s="378"/>
      <c r="HR64585" s="378"/>
      <c r="HS64585" s="378"/>
      <c r="HT64585" s="378"/>
      <c r="HU64585" s="378"/>
      <c r="HV64585" s="378"/>
      <c r="HW64585" s="378"/>
      <c r="HX64585" s="378"/>
      <c r="HY64585" s="378"/>
      <c r="HZ64585" s="378"/>
      <c r="IA64585" s="378"/>
      <c r="IB64585" s="378"/>
      <c r="IC64585" s="378"/>
      <c r="ID64585" s="378"/>
      <c r="IE64585" s="378"/>
      <c r="IF64585" s="378"/>
      <c r="IG64585" s="378"/>
      <c r="IH64585" s="378"/>
      <c r="II64585" s="378"/>
      <c r="IJ64585" s="378"/>
      <c r="IK64585" s="378"/>
      <c r="IL64585" s="378"/>
    </row>
    <row r="64586" spans="2:246">
      <c r="B64586" s="378"/>
      <c r="C64586" s="378"/>
      <c r="D64586" s="378"/>
      <c r="E64586" s="378"/>
      <c r="F64586" s="378"/>
      <c r="G64586" s="378"/>
      <c r="H64586" s="378"/>
      <c r="I64586" s="378"/>
      <c r="J64586" s="378"/>
      <c r="K64586" s="378"/>
      <c r="L64586" s="378"/>
      <c r="M64586" s="378"/>
      <c r="N64586" s="378"/>
      <c r="O64586" s="378"/>
      <c r="P64586" s="378"/>
      <c r="Q64586" s="378"/>
      <c r="R64586" s="378"/>
      <c r="S64586" s="378"/>
      <c r="T64586" s="378"/>
      <c r="U64586" s="378"/>
      <c r="V64586" s="378"/>
      <c r="W64586" s="378"/>
      <c r="X64586" s="378"/>
      <c r="Y64586" s="378"/>
      <c r="Z64586" s="378"/>
      <c r="AA64586" s="378"/>
      <c r="AB64586" s="378"/>
      <c r="AC64586" s="378"/>
      <c r="AD64586" s="378"/>
      <c r="AE64586" s="378"/>
      <c r="AF64586" s="378"/>
      <c r="AG64586" s="378"/>
      <c r="AH64586" s="378"/>
      <c r="AI64586" s="378"/>
      <c r="AJ64586" s="378"/>
      <c r="AK64586" s="378"/>
      <c r="AL64586" s="378"/>
      <c r="AM64586" s="378"/>
      <c r="AN64586" s="378"/>
      <c r="AO64586" s="378"/>
      <c r="AP64586" s="378"/>
      <c r="AQ64586" s="378"/>
      <c r="AR64586" s="378"/>
      <c r="AS64586" s="378"/>
      <c r="AT64586" s="378"/>
      <c r="AU64586" s="378"/>
      <c r="AV64586" s="378"/>
      <c r="AW64586" s="378"/>
      <c r="AX64586" s="378"/>
      <c r="AY64586" s="378"/>
      <c r="AZ64586" s="378"/>
      <c r="BA64586" s="378"/>
      <c r="BB64586" s="378"/>
      <c r="BC64586" s="378"/>
      <c r="BD64586" s="378"/>
      <c r="BE64586" s="378"/>
      <c r="BF64586" s="378"/>
      <c r="BG64586" s="378"/>
      <c r="BH64586" s="378"/>
      <c r="BI64586" s="378"/>
      <c r="BJ64586" s="378"/>
      <c r="BK64586" s="378"/>
      <c r="BL64586" s="378"/>
      <c r="BM64586" s="378"/>
      <c r="BN64586" s="378"/>
      <c r="BO64586" s="378"/>
      <c r="BP64586" s="378"/>
      <c r="BQ64586" s="378"/>
      <c r="BR64586" s="378"/>
      <c r="BS64586" s="378"/>
      <c r="BT64586" s="378"/>
      <c r="BU64586" s="378"/>
      <c r="BV64586" s="378"/>
      <c r="BW64586" s="378"/>
      <c r="BX64586" s="378"/>
      <c r="BY64586" s="378"/>
      <c r="BZ64586" s="378"/>
      <c r="CA64586" s="378"/>
      <c r="CB64586" s="378"/>
      <c r="CC64586" s="378"/>
      <c r="CD64586" s="378"/>
      <c r="CE64586" s="378"/>
      <c r="CF64586" s="378"/>
      <c r="CG64586" s="378"/>
      <c r="CH64586" s="378"/>
      <c r="CI64586" s="378"/>
      <c r="CJ64586" s="378"/>
      <c r="CK64586" s="378"/>
      <c r="CL64586" s="378"/>
      <c r="CM64586" s="378"/>
      <c r="CN64586" s="378"/>
      <c r="CO64586" s="378"/>
      <c r="CP64586" s="378"/>
      <c r="CQ64586" s="378"/>
      <c r="CR64586" s="378"/>
      <c r="CS64586" s="378"/>
      <c r="CT64586" s="378"/>
      <c r="CU64586" s="378"/>
      <c r="CV64586" s="378"/>
      <c r="CW64586" s="378"/>
      <c r="CX64586" s="378"/>
      <c r="CY64586" s="378"/>
      <c r="CZ64586" s="378"/>
      <c r="DA64586" s="378"/>
      <c r="DB64586" s="378"/>
      <c r="DC64586" s="378"/>
      <c r="DD64586" s="378"/>
      <c r="DE64586" s="378"/>
      <c r="DF64586" s="378"/>
      <c r="DG64586" s="378"/>
      <c r="DH64586" s="378"/>
      <c r="DI64586" s="378"/>
      <c r="DJ64586" s="378"/>
      <c r="DK64586" s="378"/>
      <c r="DL64586" s="378"/>
      <c r="DM64586" s="378"/>
      <c r="DN64586" s="378"/>
      <c r="DO64586" s="378"/>
      <c r="DP64586" s="378"/>
      <c r="DQ64586" s="378"/>
      <c r="DR64586" s="378"/>
      <c r="DS64586" s="378"/>
      <c r="DT64586" s="378"/>
      <c r="DU64586" s="378"/>
      <c r="DV64586" s="378"/>
      <c r="DW64586" s="378"/>
      <c r="DX64586" s="378"/>
      <c r="DY64586" s="378"/>
      <c r="DZ64586" s="378"/>
      <c r="EA64586" s="378"/>
      <c r="EB64586" s="378"/>
      <c r="EC64586" s="378"/>
      <c r="ED64586" s="378"/>
      <c r="EE64586" s="378"/>
      <c r="EF64586" s="378"/>
      <c r="EG64586" s="378"/>
      <c r="EH64586" s="378"/>
      <c r="EI64586" s="378"/>
      <c r="EJ64586" s="378"/>
      <c r="EK64586" s="378"/>
      <c r="EL64586" s="378"/>
      <c r="EM64586" s="378"/>
      <c r="EN64586" s="378"/>
      <c r="EO64586" s="378"/>
      <c r="EP64586" s="378"/>
      <c r="EQ64586" s="378"/>
      <c r="ER64586" s="378"/>
      <c r="ES64586" s="378"/>
      <c r="ET64586" s="378"/>
      <c r="EU64586" s="378"/>
      <c r="EV64586" s="378"/>
      <c r="EW64586" s="378"/>
      <c r="EX64586" s="378"/>
      <c r="EY64586" s="378"/>
      <c r="EZ64586" s="378"/>
      <c r="FA64586" s="378"/>
      <c r="FB64586" s="378"/>
      <c r="FC64586" s="378"/>
      <c r="FD64586" s="378"/>
      <c r="FE64586" s="378"/>
      <c r="FF64586" s="378"/>
      <c r="FG64586" s="378"/>
      <c r="FH64586" s="378"/>
      <c r="FI64586" s="378"/>
      <c r="FJ64586" s="378"/>
      <c r="FK64586" s="378"/>
      <c r="FL64586" s="378"/>
      <c r="FM64586" s="378"/>
      <c r="FN64586" s="378"/>
      <c r="FO64586" s="378"/>
      <c r="FP64586" s="378"/>
      <c r="FQ64586" s="378"/>
      <c r="FR64586" s="378"/>
      <c r="FS64586" s="378"/>
      <c r="FT64586" s="378"/>
      <c r="FU64586" s="378"/>
      <c r="FV64586" s="378"/>
      <c r="FW64586" s="378"/>
      <c r="FX64586" s="378"/>
      <c r="FY64586" s="378"/>
      <c r="FZ64586" s="378"/>
      <c r="GA64586" s="378"/>
      <c r="GB64586" s="378"/>
      <c r="GC64586" s="378"/>
      <c r="GD64586" s="378"/>
      <c r="GE64586" s="378"/>
      <c r="GF64586" s="378"/>
      <c r="GG64586" s="378"/>
      <c r="GH64586" s="378"/>
      <c r="GI64586" s="378"/>
      <c r="GJ64586" s="378"/>
      <c r="GK64586" s="378"/>
      <c r="GL64586" s="378"/>
      <c r="GM64586" s="378"/>
      <c r="GN64586" s="378"/>
      <c r="GO64586" s="378"/>
      <c r="GP64586" s="378"/>
      <c r="GQ64586" s="378"/>
      <c r="GR64586" s="378"/>
      <c r="GS64586" s="378"/>
      <c r="GT64586" s="378"/>
      <c r="GU64586" s="378"/>
      <c r="GV64586" s="378"/>
      <c r="GW64586" s="378"/>
      <c r="GX64586" s="378"/>
      <c r="GY64586" s="378"/>
      <c r="GZ64586" s="378"/>
      <c r="HA64586" s="378"/>
      <c r="HB64586" s="378"/>
      <c r="HC64586" s="378"/>
      <c r="HD64586" s="378"/>
      <c r="HE64586" s="378"/>
      <c r="HF64586" s="378"/>
      <c r="HG64586" s="378"/>
      <c r="HH64586" s="378"/>
      <c r="HI64586" s="378"/>
      <c r="HJ64586" s="378"/>
      <c r="HK64586" s="378"/>
      <c r="HL64586" s="378"/>
      <c r="HM64586" s="378"/>
      <c r="HN64586" s="378"/>
      <c r="HO64586" s="378"/>
      <c r="HP64586" s="378"/>
      <c r="HQ64586" s="378"/>
      <c r="HR64586" s="378"/>
      <c r="HS64586" s="378"/>
      <c r="HT64586" s="378"/>
      <c r="HU64586" s="378"/>
      <c r="HV64586" s="378"/>
      <c r="HW64586" s="378"/>
      <c r="HX64586" s="378"/>
      <c r="HY64586" s="378"/>
      <c r="HZ64586" s="378"/>
      <c r="IA64586" s="378"/>
      <c r="IB64586" s="378"/>
      <c r="IC64586" s="378"/>
      <c r="ID64586" s="378"/>
      <c r="IE64586" s="378"/>
      <c r="IF64586" s="378"/>
      <c r="IG64586" s="378"/>
      <c r="IH64586" s="378"/>
      <c r="II64586" s="378"/>
      <c r="IJ64586" s="378"/>
      <c r="IK64586" s="378"/>
      <c r="IL64586" s="378"/>
    </row>
    <row r="64587" spans="2:246">
      <c r="B64587" s="378"/>
      <c r="C64587" s="378"/>
      <c r="D64587" s="378"/>
      <c r="E64587" s="378"/>
      <c r="F64587" s="378"/>
      <c r="G64587" s="378"/>
      <c r="H64587" s="378"/>
      <c r="I64587" s="378"/>
      <c r="J64587" s="378"/>
      <c r="K64587" s="378"/>
      <c r="L64587" s="378"/>
      <c r="M64587" s="378"/>
      <c r="N64587" s="378"/>
      <c r="O64587" s="378"/>
      <c r="P64587" s="378"/>
      <c r="Q64587" s="378"/>
      <c r="R64587" s="378"/>
      <c r="S64587" s="378"/>
      <c r="T64587" s="378"/>
      <c r="U64587" s="378"/>
      <c r="V64587" s="378"/>
      <c r="W64587" s="378"/>
      <c r="X64587" s="378"/>
      <c r="Y64587" s="378"/>
      <c r="Z64587" s="378"/>
      <c r="AA64587" s="378"/>
      <c r="AB64587" s="378"/>
      <c r="AC64587" s="378"/>
      <c r="AD64587" s="378"/>
      <c r="AE64587" s="378"/>
      <c r="AF64587" s="378"/>
      <c r="AG64587" s="378"/>
      <c r="AH64587" s="378"/>
      <c r="AI64587" s="378"/>
      <c r="AJ64587" s="378"/>
      <c r="AK64587" s="378"/>
      <c r="AL64587" s="378"/>
      <c r="AM64587" s="378"/>
      <c r="AN64587" s="378"/>
      <c r="AO64587" s="378"/>
      <c r="AP64587" s="378"/>
      <c r="AQ64587" s="378"/>
      <c r="AR64587" s="378"/>
      <c r="AS64587" s="378"/>
      <c r="AT64587" s="378"/>
      <c r="AU64587" s="378"/>
      <c r="AV64587" s="378"/>
      <c r="AW64587" s="378"/>
      <c r="AX64587" s="378"/>
      <c r="AY64587" s="378"/>
      <c r="AZ64587" s="378"/>
      <c r="BA64587" s="378"/>
      <c r="BB64587" s="378"/>
      <c r="BC64587" s="378"/>
      <c r="BD64587" s="378"/>
      <c r="BE64587" s="378"/>
      <c r="BF64587" s="378"/>
      <c r="BG64587" s="378"/>
      <c r="BH64587" s="378"/>
      <c r="BI64587" s="378"/>
      <c r="BJ64587" s="378"/>
      <c r="BK64587" s="378"/>
      <c r="BL64587" s="378"/>
      <c r="BM64587" s="378"/>
      <c r="BN64587" s="378"/>
      <c r="BO64587" s="378"/>
      <c r="BP64587" s="378"/>
      <c r="BQ64587" s="378"/>
      <c r="BR64587" s="378"/>
      <c r="BS64587" s="378"/>
      <c r="BT64587" s="378"/>
      <c r="BU64587" s="378"/>
      <c r="BV64587" s="378"/>
      <c r="BW64587" s="378"/>
      <c r="BX64587" s="378"/>
      <c r="BY64587" s="378"/>
      <c r="BZ64587" s="378"/>
      <c r="CA64587" s="378"/>
      <c r="CB64587" s="378"/>
      <c r="CC64587" s="378"/>
      <c r="CD64587" s="378"/>
      <c r="CE64587" s="378"/>
      <c r="CF64587" s="378"/>
      <c r="CG64587" s="378"/>
      <c r="CH64587" s="378"/>
      <c r="CI64587" s="378"/>
      <c r="CJ64587" s="378"/>
      <c r="CK64587" s="378"/>
      <c r="CL64587" s="378"/>
      <c r="CM64587" s="378"/>
      <c r="CN64587" s="378"/>
      <c r="CO64587" s="378"/>
      <c r="CP64587" s="378"/>
      <c r="CQ64587" s="378"/>
      <c r="CR64587" s="378"/>
      <c r="CS64587" s="378"/>
      <c r="CT64587" s="378"/>
      <c r="CU64587" s="378"/>
      <c r="CV64587" s="378"/>
      <c r="CW64587" s="378"/>
      <c r="CX64587" s="378"/>
      <c r="CY64587" s="378"/>
      <c r="CZ64587" s="378"/>
      <c r="DA64587" s="378"/>
      <c r="DB64587" s="378"/>
      <c r="DC64587" s="378"/>
      <c r="DD64587" s="378"/>
      <c r="DE64587" s="378"/>
      <c r="DF64587" s="378"/>
      <c r="DG64587" s="378"/>
      <c r="DH64587" s="378"/>
      <c r="DI64587" s="378"/>
      <c r="DJ64587" s="378"/>
      <c r="DK64587" s="378"/>
      <c r="DL64587" s="378"/>
      <c r="DM64587" s="378"/>
      <c r="DN64587" s="378"/>
      <c r="DO64587" s="378"/>
      <c r="DP64587" s="378"/>
      <c r="DQ64587" s="378"/>
      <c r="DR64587" s="378"/>
      <c r="DS64587" s="378"/>
      <c r="DT64587" s="378"/>
      <c r="DU64587" s="378"/>
      <c r="DV64587" s="378"/>
      <c r="DW64587" s="378"/>
      <c r="DX64587" s="378"/>
      <c r="DY64587" s="378"/>
      <c r="DZ64587" s="378"/>
      <c r="EA64587" s="378"/>
      <c r="EB64587" s="378"/>
      <c r="EC64587" s="378"/>
      <c r="ED64587" s="378"/>
      <c r="EE64587" s="378"/>
      <c r="EF64587" s="378"/>
      <c r="EG64587" s="378"/>
      <c r="EH64587" s="378"/>
      <c r="EI64587" s="378"/>
      <c r="EJ64587" s="378"/>
      <c r="EK64587" s="378"/>
      <c r="EL64587" s="378"/>
      <c r="EM64587" s="378"/>
      <c r="EN64587" s="378"/>
      <c r="EO64587" s="378"/>
      <c r="EP64587" s="378"/>
      <c r="EQ64587" s="378"/>
      <c r="ER64587" s="378"/>
      <c r="ES64587" s="378"/>
      <c r="ET64587" s="378"/>
      <c r="EU64587" s="378"/>
      <c r="EV64587" s="378"/>
      <c r="EW64587" s="378"/>
      <c r="EX64587" s="378"/>
      <c r="EY64587" s="378"/>
      <c r="EZ64587" s="378"/>
      <c r="FA64587" s="378"/>
      <c r="FB64587" s="378"/>
      <c r="FC64587" s="378"/>
      <c r="FD64587" s="378"/>
      <c r="FE64587" s="378"/>
      <c r="FF64587" s="378"/>
      <c r="FG64587" s="378"/>
      <c r="FH64587" s="378"/>
      <c r="FI64587" s="378"/>
      <c r="FJ64587" s="378"/>
      <c r="FK64587" s="378"/>
      <c r="FL64587" s="378"/>
      <c r="FM64587" s="378"/>
      <c r="FN64587" s="378"/>
      <c r="FO64587" s="378"/>
      <c r="FP64587" s="378"/>
      <c r="FQ64587" s="378"/>
      <c r="FR64587" s="378"/>
      <c r="FS64587" s="378"/>
      <c r="FT64587" s="378"/>
      <c r="FU64587" s="378"/>
      <c r="FV64587" s="378"/>
      <c r="FW64587" s="378"/>
      <c r="FX64587" s="378"/>
      <c r="FY64587" s="378"/>
      <c r="FZ64587" s="378"/>
      <c r="GA64587" s="378"/>
      <c r="GB64587" s="378"/>
      <c r="GC64587" s="378"/>
      <c r="GD64587" s="378"/>
      <c r="GE64587" s="378"/>
      <c r="GF64587" s="378"/>
      <c r="GG64587" s="378"/>
      <c r="GH64587" s="378"/>
      <c r="GI64587" s="378"/>
      <c r="GJ64587" s="378"/>
      <c r="GK64587" s="378"/>
      <c r="GL64587" s="378"/>
      <c r="GM64587" s="378"/>
      <c r="GN64587" s="378"/>
      <c r="GO64587" s="378"/>
      <c r="GP64587" s="378"/>
      <c r="GQ64587" s="378"/>
      <c r="GR64587" s="378"/>
      <c r="GS64587" s="378"/>
      <c r="GT64587" s="378"/>
      <c r="GU64587" s="378"/>
      <c r="GV64587" s="378"/>
      <c r="GW64587" s="378"/>
      <c r="GX64587" s="378"/>
      <c r="GY64587" s="378"/>
      <c r="GZ64587" s="378"/>
      <c r="HA64587" s="378"/>
      <c r="HB64587" s="378"/>
      <c r="HC64587" s="378"/>
      <c r="HD64587" s="378"/>
      <c r="HE64587" s="378"/>
      <c r="HF64587" s="378"/>
      <c r="HG64587" s="378"/>
      <c r="HH64587" s="378"/>
      <c r="HI64587" s="378"/>
      <c r="HJ64587" s="378"/>
      <c r="HK64587" s="378"/>
      <c r="HL64587" s="378"/>
      <c r="HM64587" s="378"/>
      <c r="HN64587" s="378"/>
      <c r="HO64587" s="378"/>
      <c r="HP64587" s="378"/>
      <c r="HQ64587" s="378"/>
      <c r="HR64587" s="378"/>
      <c r="HS64587" s="378"/>
      <c r="HT64587" s="378"/>
      <c r="HU64587" s="378"/>
      <c r="HV64587" s="378"/>
      <c r="HW64587" s="378"/>
      <c r="HX64587" s="378"/>
      <c r="HY64587" s="378"/>
      <c r="HZ64587" s="378"/>
      <c r="IA64587" s="378"/>
      <c r="IB64587" s="378"/>
      <c r="IC64587" s="378"/>
      <c r="ID64587" s="378"/>
      <c r="IE64587" s="378"/>
      <c r="IF64587" s="378"/>
      <c r="IG64587" s="378"/>
      <c r="IH64587" s="378"/>
      <c r="II64587" s="378"/>
      <c r="IJ64587" s="378"/>
      <c r="IK64587" s="378"/>
      <c r="IL64587" s="378"/>
    </row>
    <row r="64588" spans="2:246">
      <c r="B64588" s="378"/>
      <c r="C64588" s="378"/>
      <c r="D64588" s="378"/>
      <c r="E64588" s="378"/>
      <c r="F64588" s="378"/>
      <c r="G64588" s="378"/>
      <c r="H64588" s="378"/>
      <c r="I64588" s="378"/>
      <c r="J64588" s="378"/>
      <c r="K64588" s="378"/>
      <c r="L64588" s="378"/>
      <c r="M64588" s="378"/>
      <c r="N64588" s="378"/>
      <c r="O64588" s="378"/>
      <c r="P64588" s="378"/>
      <c r="Q64588" s="378"/>
      <c r="R64588" s="378"/>
      <c r="S64588" s="378"/>
      <c r="T64588" s="378"/>
      <c r="U64588" s="378"/>
      <c r="V64588" s="378"/>
      <c r="W64588" s="378"/>
      <c r="X64588" s="378"/>
      <c r="Y64588" s="378"/>
      <c r="Z64588" s="378"/>
      <c r="AA64588" s="378"/>
      <c r="AB64588" s="378"/>
      <c r="AC64588" s="378"/>
      <c r="AD64588" s="378"/>
      <c r="AE64588" s="378"/>
      <c r="AF64588" s="378"/>
      <c r="AG64588" s="378"/>
      <c r="AH64588" s="378"/>
      <c r="AI64588" s="378"/>
      <c r="AJ64588" s="378"/>
      <c r="AK64588" s="378"/>
      <c r="AL64588" s="378"/>
      <c r="AM64588" s="378"/>
      <c r="AN64588" s="378"/>
      <c r="AO64588" s="378"/>
      <c r="AP64588" s="378"/>
      <c r="AQ64588" s="378"/>
      <c r="AR64588" s="378"/>
      <c r="AS64588" s="378"/>
      <c r="AT64588" s="378"/>
      <c r="AU64588" s="378"/>
      <c r="AV64588" s="378"/>
      <c r="AW64588" s="378"/>
      <c r="AX64588" s="378"/>
      <c r="AY64588" s="378"/>
      <c r="AZ64588" s="378"/>
      <c r="BA64588" s="378"/>
      <c r="BB64588" s="378"/>
      <c r="BC64588" s="378"/>
      <c r="BD64588" s="378"/>
      <c r="BE64588" s="378"/>
      <c r="BF64588" s="378"/>
      <c r="BG64588" s="378"/>
      <c r="BH64588" s="378"/>
      <c r="BI64588" s="378"/>
      <c r="BJ64588" s="378"/>
      <c r="BK64588" s="378"/>
      <c r="BL64588" s="378"/>
      <c r="BM64588" s="378"/>
      <c r="BN64588" s="378"/>
      <c r="BO64588" s="378"/>
      <c r="BP64588" s="378"/>
      <c r="BQ64588" s="378"/>
      <c r="BR64588" s="378"/>
      <c r="BS64588" s="378"/>
      <c r="BT64588" s="378"/>
      <c r="BU64588" s="378"/>
      <c r="BV64588" s="378"/>
      <c r="BW64588" s="378"/>
      <c r="BX64588" s="378"/>
      <c r="BY64588" s="378"/>
      <c r="BZ64588" s="378"/>
      <c r="CA64588" s="378"/>
      <c r="CB64588" s="378"/>
      <c r="CC64588" s="378"/>
      <c r="CD64588" s="378"/>
      <c r="CE64588" s="378"/>
      <c r="CF64588" s="378"/>
      <c r="CG64588" s="378"/>
      <c r="CH64588" s="378"/>
      <c r="CI64588" s="378"/>
      <c r="CJ64588" s="378"/>
      <c r="CK64588" s="378"/>
      <c r="CL64588" s="378"/>
      <c r="CM64588" s="378"/>
      <c r="CN64588" s="378"/>
      <c r="CO64588" s="378"/>
      <c r="CP64588" s="378"/>
      <c r="CQ64588" s="378"/>
      <c r="CR64588" s="378"/>
      <c r="CS64588" s="378"/>
      <c r="CT64588" s="378"/>
      <c r="CU64588" s="378"/>
      <c r="CV64588" s="378"/>
      <c r="CW64588" s="378"/>
      <c r="CX64588" s="378"/>
      <c r="CY64588" s="378"/>
      <c r="CZ64588" s="378"/>
      <c r="DA64588" s="378"/>
      <c r="DB64588" s="378"/>
      <c r="DC64588" s="378"/>
      <c r="DD64588" s="378"/>
      <c r="DE64588" s="378"/>
      <c r="DF64588" s="378"/>
      <c r="DG64588" s="378"/>
      <c r="DH64588" s="378"/>
      <c r="DI64588" s="378"/>
      <c r="DJ64588" s="378"/>
      <c r="DK64588" s="378"/>
      <c r="DL64588" s="378"/>
      <c r="DM64588" s="378"/>
      <c r="DN64588" s="378"/>
      <c r="DO64588" s="378"/>
      <c r="DP64588" s="378"/>
      <c r="DQ64588" s="378"/>
      <c r="DR64588" s="378"/>
      <c r="DS64588" s="378"/>
      <c r="DT64588" s="378"/>
      <c r="DU64588" s="378"/>
      <c r="DV64588" s="378"/>
      <c r="DW64588" s="378"/>
      <c r="DX64588" s="378"/>
      <c r="DY64588" s="378"/>
      <c r="DZ64588" s="378"/>
      <c r="EA64588" s="378"/>
      <c r="EB64588" s="378"/>
      <c r="EC64588" s="378"/>
      <c r="ED64588" s="378"/>
      <c r="EE64588" s="378"/>
      <c r="EF64588" s="378"/>
      <c r="EG64588" s="378"/>
      <c r="EH64588" s="378"/>
      <c r="EI64588" s="378"/>
      <c r="EJ64588" s="378"/>
      <c r="EK64588" s="378"/>
      <c r="EL64588" s="378"/>
      <c r="EM64588" s="378"/>
      <c r="EN64588" s="378"/>
      <c r="EO64588" s="378"/>
      <c r="EP64588" s="378"/>
      <c r="EQ64588" s="378"/>
      <c r="ER64588" s="378"/>
      <c r="ES64588" s="378"/>
      <c r="ET64588" s="378"/>
      <c r="EU64588" s="378"/>
      <c r="EV64588" s="378"/>
      <c r="EW64588" s="378"/>
      <c r="EX64588" s="378"/>
      <c r="EY64588" s="378"/>
      <c r="EZ64588" s="378"/>
      <c r="FA64588" s="378"/>
      <c r="FB64588" s="378"/>
      <c r="FC64588" s="378"/>
      <c r="FD64588" s="378"/>
      <c r="FE64588" s="378"/>
      <c r="FF64588" s="378"/>
      <c r="FG64588" s="378"/>
      <c r="FH64588" s="378"/>
      <c r="FI64588" s="378"/>
      <c r="FJ64588" s="378"/>
      <c r="FK64588" s="378"/>
      <c r="FL64588" s="378"/>
      <c r="FM64588" s="378"/>
      <c r="FN64588" s="378"/>
      <c r="FO64588" s="378"/>
      <c r="FP64588" s="378"/>
      <c r="FQ64588" s="378"/>
      <c r="FR64588" s="378"/>
      <c r="FS64588" s="378"/>
      <c r="FT64588" s="378"/>
      <c r="FU64588" s="378"/>
      <c r="FV64588" s="378"/>
      <c r="FW64588" s="378"/>
      <c r="FX64588" s="378"/>
      <c r="FY64588" s="378"/>
      <c r="FZ64588" s="378"/>
      <c r="GA64588" s="378"/>
      <c r="GB64588" s="378"/>
      <c r="GC64588" s="378"/>
      <c r="GD64588" s="378"/>
      <c r="GE64588" s="378"/>
      <c r="GF64588" s="378"/>
      <c r="GG64588" s="378"/>
      <c r="GH64588" s="378"/>
      <c r="GI64588" s="378"/>
      <c r="GJ64588" s="378"/>
      <c r="GK64588" s="378"/>
      <c r="GL64588" s="378"/>
      <c r="GM64588" s="378"/>
      <c r="GN64588" s="378"/>
      <c r="GO64588" s="378"/>
      <c r="GP64588" s="378"/>
      <c r="GQ64588" s="378"/>
      <c r="GR64588" s="378"/>
      <c r="GS64588" s="378"/>
      <c r="GT64588" s="378"/>
      <c r="GU64588" s="378"/>
      <c r="GV64588" s="378"/>
      <c r="GW64588" s="378"/>
      <c r="GX64588" s="378"/>
      <c r="GY64588" s="378"/>
      <c r="GZ64588" s="378"/>
      <c r="HA64588" s="378"/>
      <c r="HB64588" s="378"/>
      <c r="HC64588" s="378"/>
      <c r="HD64588" s="378"/>
      <c r="HE64588" s="378"/>
      <c r="HF64588" s="378"/>
      <c r="HG64588" s="378"/>
      <c r="HH64588" s="378"/>
      <c r="HI64588" s="378"/>
      <c r="HJ64588" s="378"/>
      <c r="HK64588" s="378"/>
      <c r="HL64588" s="378"/>
      <c r="HM64588" s="378"/>
      <c r="HN64588" s="378"/>
      <c r="HO64588" s="378"/>
      <c r="HP64588" s="378"/>
      <c r="HQ64588" s="378"/>
      <c r="HR64588" s="378"/>
      <c r="HS64588" s="378"/>
      <c r="HT64588" s="378"/>
      <c r="HU64588" s="378"/>
      <c r="HV64588" s="378"/>
      <c r="HW64588" s="378"/>
      <c r="HX64588" s="378"/>
      <c r="HY64588" s="378"/>
      <c r="HZ64588" s="378"/>
      <c r="IA64588" s="378"/>
      <c r="IB64588" s="378"/>
      <c r="IC64588" s="378"/>
      <c r="ID64588" s="378"/>
      <c r="IE64588" s="378"/>
      <c r="IF64588" s="378"/>
      <c r="IG64588" s="378"/>
      <c r="IH64588" s="378"/>
      <c r="II64588" s="378"/>
      <c r="IJ64588" s="378"/>
      <c r="IK64588" s="378"/>
      <c r="IL64588" s="378"/>
    </row>
    <row r="64589" spans="2:246">
      <c r="B64589" s="378"/>
      <c r="C64589" s="378"/>
      <c r="D64589" s="378"/>
      <c r="E64589" s="378"/>
      <c r="F64589" s="378"/>
      <c r="G64589" s="378"/>
      <c r="H64589" s="378"/>
      <c r="I64589" s="378"/>
      <c r="J64589" s="378"/>
      <c r="K64589" s="378"/>
      <c r="L64589" s="378"/>
      <c r="M64589" s="378"/>
      <c r="N64589" s="378"/>
      <c r="O64589" s="378"/>
      <c r="P64589" s="378"/>
      <c r="Q64589" s="378"/>
      <c r="R64589" s="378"/>
      <c r="S64589" s="378"/>
      <c r="T64589" s="378"/>
      <c r="U64589" s="378"/>
      <c r="V64589" s="378"/>
      <c r="W64589" s="378"/>
      <c r="X64589" s="378"/>
      <c r="Y64589" s="378"/>
      <c r="Z64589" s="378"/>
      <c r="AA64589" s="378"/>
      <c r="AB64589" s="378"/>
      <c r="AC64589" s="378"/>
      <c r="AD64589" s="378"/>
      <c r="AE64589" s="378"/>
      <c r="AF64589" s="378"/>
      <c r="AG64589" s="378"/>
      <c r="AH64589" s="378"/>
      <c r="AI64589" s="378"/>
      <c r="AJ64589" s="378"/>
      <c r="AK64589" s="378"/>
      <c r="AL64589" s="378"/>
      <c r="AM64589" s="378"/>
      <c r="AN64589" s="378"/>
      <c r="AO64589" s="378"/>
      <c r="AP64589" s="378"/>
      <c r="AQ64589" s="378"/>
      <c r="AR64589" s="378"/>
      <c r="AS64589" s="378"/>
      <c r="AT64589" s="378"/>
      <c r="AU64589" s="378"/>
      <c r="AV64589" s="378"/>
      <c r="AW64589" s="378"/>
      <c r="AX64589" s="378"/>
      <c r="AY64589" s="378"/>
      <c r="AZ64589" s="378"/>
      <c r="BA64589" s="378"/>
      <c r="BB64589" s="378"/>
      <c r="BC64589" s="378"/>
      <c r="BD64589" s="378"/>
      <c r="BE64589" s="378"/>
      <c r="BF64589" s="378"/>
      <c r="BG64589" s="378"/>
      <c r="BH64589" s="378"/>
      <c r="BI64589" s="378"/>
      <c r="BJ64589" s="378"/>
      <c r="BK64589" s="378"/>
      <c r="BL64589" s="378"/>
      <c r="BM64589" s="378"/>
      <c r="BN64589" s="378"/>
      <c r="BO64589" s="378"/>
      <c r="BP64589" s="378"/>
      <c r="BQ64589" s="378"/>
      <c r="BR64589" s="378"/>
      <c r="BS64589" s="378"/>
      <c r="BT64589" s="378"/>
      <c r="BU64589" s="378"/>
      <c r="BV64589" s="378"/>
      <c r="BW64589" s="378"/>
      <c r="BX64589" s="378"/>
      <c r="BY64589" s="378"/>
      <c r="BZ64589" s="378"/>
      <c r="CA64589" s="378"/>
      <c r="CB64589" s="378"/>
      <c r="CC64589" s="378"/>
      <c r="CD64589" s="378"/>
      <c r="CE64589" s="378"/>
      <c r="CF64589" s="378"/>
      <c r="CG64589" s="378"/>
      <c r="CH64589" s="378"/>
      <c r="CI64589" s="378"/>
      <c r="CJ64589" s="378"/>
      <c r="CK64589" s="378"/>
      <c r="CL64589" s="378"/>
      <c r="CM64589" s="378"/>
      <c r="CN64589" s="378"/>
      <c r="CO64589" s="378"/>
      <c r="CP64589" s="378"/>
      <c r="CQ64589" s="378"/>
      <c r="CR64589" s="378"/>
      <c r="CS64589" s="378"/>
      <c r="CT64589" s="378"/>
      <c r="CU64589" s="378"/>
      <c r="CV64589" s="378"/>
      <c r="CW64589" s="378"/>
      <c r="CX64589" s="378"/>
      <c r="CY64589" s="378"/>
      <c r="CZ64589" s="378"/>
      <c r="DA64589" s="378"/>
      <c r="DB64589" s="378"/>
      <c r="DC64589" s="378"/>
      <c r="DD64589" s="378"/>
      <c r="DE64589" s="378"/>
      <c r="DF64589" s="378"/>
      <c r="DG64589" s="378"/>
      <c r="DH64589" s="378"/>
      <c r="DI64589" s="378"/>
      <c r="DJ64589" s="378"/>
      <c r="DK64589" s="378"/>
      <c r="DL64589" s="378"/>
      <c r="DM64589" s="378"/>
      <c r="DN64589" s="378"/>
      <c r="DO64589" s="378"/>
      <c r="DP64589" s="378"/>
      <c r="DQ64589" s="378"/>
      <c r="DR64589" s="378"/>
      <c r="DS64589" s="378"/>
      <c r="DT64589" s="378"/>
      <c r="DU64589" s="378"/>
      <c r="DV64589" s="378"/>
      <c r="DW64589" s="378"/>
      <c r="DX64589" s="378"/>
      <c r="DY64589" s="378"/>
      <c r="DZ64589" s="378"/>
      <c r="EA64589" s="378"/>
      <c r="EB64589" s="378"/>
      <c r="EC64589" s="378"/>
      <c r="ED64589" s="378"/>
      <c r="EE64589" s="378"/>
      <c r="EF64589" s="378"/>
      <c r="EG64589" s="378"/>
      <c r="EH64589" s="378"/>
      <c r="EI64589" s="378"/>
      <c r="EJ64589" s="378"/>
      <c r="EK64589" s="378"/>
      <c r="EL64589" s="378"/>
      <c r="EM64589" s="378"/>
      <c r="EN64589" s="378"/>
      <c r="EO64589" s="378"/>
      <c r="EP64589" s="378"/>
      <c r="EQ64589" s="378"/>
      <c r="ER64589" s="378"/>
      <c r="ES64589" s="378"/>
      <c r="ET64589" s="378"/>
      <c r="EU64589" s="378"/>
      <c r="EV64589" s="378"/>
      <c r="EW64589" s="378"/>
      <c r="EX64589" s="378"/>
      <c r="EY64589" s="378"/>
      <c r="EZ64589" s="378"/>
      <c r="FA64589" s="378"/>
      <c r="FB64589" s="378"/>
      <c r="FC64589" s="378"/>
      <c r="FD64589" s="378"/>
      <c r="FE64589" s="378"/>
      <c r="FF64589" s="378"/>
      <c r="FG64589" s="378"/>
      <c r="FH64589" s="378"/>
      <c r="FI64589" s="378"/>
      <c r="FJ64589" s="378"/>
      <c r="FK64589" s="378"/>
      <c r="FL64589" s="378"/>
      <c r="FM64589" s="378"/>
      <c r="FN64589" s="378"/>
      <c r="FO64589" s="378"/>
      <c r="FP64589" s="378"/>
      <c r="FQ64589" s="378"/>
      <c r="FR64589" s="378"/>
      <c r="FS64589" s="378"/>
      <c r="FT64589" s="378"/>
      <c r="FU64589" s="378"/>
      <c r="FV64589" s="378"/>
      <c r="FW64589" s="378"/>
      <c r="FX64589" s="378"/>
      <c r="FY64589" s="378"/>
      <c r="FZ64589" s="378"/>
      <c r="GA64589" s="378"/>
      <c r="GB64589" s="378"/>
      <c r="GC64589" s="378"/>
      <c r="GD64589" s="378"/>
      <c r="GE64589" s="378"/>
      <c r="GF64589" s="378"/>
      <c r="GG64589" s="378"/>
      <c r="GH64589" s="378"/>
      <c r="GI64589" s="378"/>
      <c r="GJ64589" s="378"/>
      <c r="GK64589" s="378"/>
      <c r="GL64589" s="378"/>
      <c r="GM64589" s="378"/>
      <c r="GN64589" s="378"/>
      <c r="GO64589" s="378"/>
      <c r="GP64589" s="378"/>
      <c r="GQ64589" s="378"/>
      <c r="GR64589" s="378"/>
      <c r="GS64589" s="378"/>
      <c r="GT64589" s="378"/>
      <c r="GU64589" s="378"/>
      <c r="GV64589" s="378"/>
      <c r="GW64589" s="378"/>
      <c r="GX64589" s="378"/>
      <c r="GY64589" s="378"/>
      <c r="GZ64589" s="378"/>
      <c r="HA64589" s="378"/>
      <c r="HB64589" s="378"/>
      <c r="HC64589" s="378"/>
      <c r="HD64589" s="378"/>
      <c r="HE64589" s="378"/>
      <c r="HF64589" s="378"/>
      <c r="HG64589" s="378"/>
      <c r="HH64589" s="378"/>
      <c r="HI64589" s="378"/>
      <c r="HJ64589" s="378"/>
      <c r="HK64589" s="378"/>
      <c r="HL64589" s="378"/>
      <c r="HM64589" s="378"/>
      <c r="HN64589" s="378"/>
      <c r="HO64589" s="378"/>
      <c r="HP64589" s="378"/>
      <c r="HQ64589" s="378"/>
      <c r="HR64589" s="378"/>
      <c r="HS64589" s="378"/>
      <c r="HT64589" s="378"/>
      <c r="HU64589" s="378"/>
      <c r="HV64589" s="378"/>
      <c r="HW64589" s="378"/>
      <c r="HX64589" s="378"/>
      <c r="HY64589" s="378"/>
      <c r="HZ64589" s="378"/>
      <c r="IA64589" s="378"/>
      <c r="IB64589" s="378"/>
      <c r="IC64589" s="378"/>
      <c r="ID64589" s="378"/>
      <c r="IE64589" s="378"/>
      <c r="IF64589" s="378"/>
      <c r="IG64589" s="378"/>
      <c r="IH64589" s="378"/>
      <c r="II64589" s="378"/>
      <c r="IJ64589" s="378"/>
      <c r="IK64589" s="378"/>
      <c r="IL64589" s="378"/>
    </row>
    <row r="64590" spans="2:246">
      <c r="B64590" s="378"/>
      <c r="C64590" s="378"/>
      <c r="D64590" s="378"/>
      <c r="E64590" s="378"/>
      <c r="F64590" s="378"/>
      <c r="G64590" s="378"/>
      <c r="H64590" s="378"/>
      <c r="I64590" s="378"/>
      <c r="J64590" s="378"/>
      <c r="K64590" s="378"/>
      <c r="L64590" s="378"/>
      <c r="M64590" s="378"/>
      <c r="N64590" s="378"/>
      <c r="O64590" s="378"/>
      <c r="P64590" s="378"/>
      <c r="Q64590" s="378"/>
      <c r="R64590" s="378"/>
      <c r="S64590" s="378"/>
      <c r="T64590" s="378"/>
      <c r="U64590" s="378"/>
      <c r="V64590" s="378"/>
      <c r="W64590" s="378"/>
      <c r="X64590" s="378"/>
      <c r="Y64590" s="378"/>
      <c r="Z64590" s="378"/>
      <c r="AA64590" s="378"/>
      <c r="AB64590" s="378"/>
      <c r="AC64590" s="378"/>
      <c r="AD64590" s="378"/>
      <c r="AE64590" s="378"/>
      <c r="AF64590" s="378"/>
      <c r="AG64590" s="378"/>
      <c r="AH64590" s="378"/>
      <c r="AI64590" s="378"/>
      <c r="AJ64590" s="378"/>
      <c r="AK64590" s="378"/>
      <c r="AL64590" s="378"/>
      <c r="AM64590" s="378"/>
      <c r="AN64590" s="378"/>
      <c r="AO64590" s="378"/>
      <c r="AP64590" s="378"/>
      <c r="AQ64590" s="378"/>
      <c r="AR64590" s="378"/>
      <c r="AS64590" s="378"/>
      <c r="AT64590" s="378"/>
      <c r="AU64590" s="378"/>
      <c r="AV64590" s="378"/>
      <c r="AW64590" s="378"/>
      <c r="AX64590" s="378"/>
      <c r="AY64590" s="378"/>
      <c r="AZ64590" s="378"/>
      <c r="BA64590" s="378"/>
      <c r="BB64590" s="378"/>
      <c r="BC64590" s="378"/>
      <c r="BD64590" s="378"/>
      <c r="BE64590" s="378"/>
      <c r="BF64590" s="378"/>
      <c r="BG64590" s="378"/>
      <c r="BH64590" s="378"/>
      <c r="BI64590" s="378"/>
      <c r="BJ64590" s="378"/>
      <c r="BK64590" s="378"/>
      <c r="BL64590" s="378"/>
      <c r="BM64590" s="378"/>
      <c r="BN64590" s="378"/>
      <c r="BO64590" s="378"/>
      <c r="BP64590" s="378"/>
      <c r="BQ64590" s="378"/>
      <c r="BR64590" s="378"/>
      <c r="BS64590" s="378"/>
      <c r="BT64590" s="378"/>
      <c r="BU64590" s="378"/>
      <c r="BV64590" s="378"/>
      <c r="BW64590" s="378"/>
      <c r="BX64590" s="378"/>
      <c r="BY64590" s="378"/>
      <c r="BZ64590" s="378"/>
      <c r="CA64590" s="378"/>
      <c r="CB64590" s="378"/>
      <c r="CC64590" s="378"/>
      <c r="CD64590" s="378"/>
      <c r="CE64590" s="378"/>
      <c r="CF64590" s="378"/>
      <c r="CG64590" s="378"/>
      <c r="CH64590" s="378"/>
      <c r="CI64590" s="378"/>
      <c r="CJ64590" s="378"/>
      <c r="CK64590" s="378"/>
      <c r="CL64590" s="378"/>
      <c r="CM64590" s="378"/>
      <c r="CN64590" s="378"/>
      <c r="CO64590" s="378"/>
      <c r="CP64590" s="378"/>
      <c r="CQ64590" s="378"/>
      <c r="CR64590" s="378"/>
      <c r="CS64590" s="378"/>
      <c r="CT64590" s="378"/>
      <c r="CU64590" s="378"/>
      <c r="CV64590" s="378"/>
      <c r="CW64590" s="378"/>
      <c r="CX64590" s="378"/>
      <c r="CY64590" s="378"/>
      <c r="CZ64590" s="378"/>
      <c r="DA64590" s="378"/>
      <c r="DB64590" s="378"/>
      <c r="DC64590" s="378"/>
      <c r="DD64590" s="378"/>
      <c r="DE64590" s="378"/>
      <c r="DF64590" s="378"/>
      <c r="DG64590" s="378"/>
      <c r="DH64590" s="378"/>
      <c r="DI64590" s="378"/>
      <c r="DJ64590" s="378"/>
      <c r="DK64590" s="378"/>
      <c r="DL64590" s="378"/>
      <c r="DM64590" s="378"/>
      <c r="DN64590" s="378"/>
      <c r="DO64590" s="378"/>
      <c r="DP64590" s="378"/>
      <c r="DQ64590" s="378"/>
      <c r="DR64590" s="378"/>
      <c r="DS64590" s="378"/>
      <c r="DT64590" s="378"/>
      <c r="DU64590" s="378"/>
      <c r="DV64590" s="378"/>
      <c r="DW64590" s="378"/>
      <c r="DX64590" s="378"/>
      <c r="DY64590" s="378"/>
      <c r="DZ64590" s="378"/>
      <c r="EA64590" s="378"/>
      <c r="EB64590" s="378"/>
      <c r="EC64590" s="378"/>
      <c r="ED64590" s="378"/>
      <c r="EE64590" s="378"/>
      <c r="EF64590" s="378"/>
      <c r="EG64590" s="378"/>
      <c r="EH64590" s="378"/>
      <c r="EI64590" s="378"/>
      <c r="EJ64590" s="378"/>
      <c r="EK64590" s="378"/>
      <c r="EL64590" s="378"/>
      <c r="EM64590" s="378"/>
      <c r="EN64590" s="378"/>
      <c r="EO64590" s="378"/>
      <c r="EP64590" s="378"/>
      <c r="EQ64590" s="378"/>
      <c r="ER64590" s="378"/>
      <c r="ES64590" s="378"/>
      <c r="ET64590" s="378"/>
      <c r="EU64590" s="378"/>
      <c r="EV64590" s="378"/>
      <c r="EW64590" s="378"/>
      <c r="EX64590" s="378"/>
      <c r="EY64590" s="378"/>
      <c r="EZ64590" s="378"/>
      <c r="FA64590" s="378"/>
      <c r="FB64590" s="378"/>
      <c r="FC64590" s="378"/>
      <c r="FD64590" s="378"/>
      <c r="FE64590" s="378"/>
      <c r="FF64590" s="378"/>
      <c r="FG64590" s="378"/>
      <c r="FH64590" s="378"/>
      <c r="FI64590" s="378"/>
      <c r="FJ64590" s="378"/>
      <c r="FK64590" s="378"/>
      <c r="FL64590" s="378"/>
      <c r="FM64590" s="378"/>
      <c r="FN64590" s="378"/>
      <c r="FO64590" s="378"/>
      <c r="FP64590" s="378"/>
      <c r="FQ64590" s="378"/>
      <c r="FR64590" s="378"/>
      <c r="FS64590" s="378"/>
      <c r="FT64590" s="378"/>
      <c r="FU64590" s="378"/>
      <c r="FV64590" s="378"/>
      <c r="FW64590" s="378"/>
      <c r="FX64590" s="378"/>
      <c r="FY64590" s="378"/>
      <c r="FZ64590" s="378"/>
      <c r="GA64590" s="378"/>
      <c r="GB64590" s="378"/>
      <c r="GC64590" s="378"/>
      <c r="GD64590" s="378"/>
      <c r="GE64590" s="378"/>
      <c r="GF64590" s="378"/>
      <c r="GG64590" s="378"/>
      <c r="GH64590" s="378"/>
      <c r="GI64590" s="378"/>
      <c r="GJ64590" s="378"/>
      <c r="GK64590" s="378"/>
      <c r="GL64590" s="378"/>
      <c r="GM64590" s="378"/>
      <c r="GN64590" s="378"/>
      <c r="GO64590" s="378"/>
      <c r="GP64590" s="378"/>
      <c r="GQ64590" s="378"/>
      <c r="GR64590" s="378"/>
      <c r="GS64590" s="378"/>
      <c r="GT64590" s="378"/>
      <c r="GU64590" s="378"/>
      <c r="GV64590" s="378"/>
      <c r="GW64590" s="378"/>
      <c r="GX64590" s="378"/>
      <c r="GY64590" s="378"/>
      <c r="GZ64590" s="378"/>
      <c r="HA64590" s="378"/>
      <c r="HB64590" s="378"/>
      <c r="HC64590" s="378"/>
      <c r="HD64590" s="378"/>
      <c r="HE64590" s="378"/>
      <c r="HF64590" s="378"/>
      <c r="HG64590" s="378"/>
      <c r="HH64590" s="378"/>
      <c r="HI64590" s="378"/>
      <c r="HJ64590" s="378"/>
      <c r="HK64590" s="378"/>
      <c r="HL64590" s="378"/>
      <c r="HM64590" s="378"/>
      <c r="HN64590" s="378"/>
      <c r="HO64590" s="378"/>
      <c r="HP64590" s="378"/>
      <c r="HQ64590" s="378"/>
      <c r="HR64590" s="378"/>
      <c r="HS64590" s="378"/>
      <c r="HT64590" s="378"/>
      <c r="HU64590" s="378"/>
      <c r="HV64590" s="378"/>
      <c r="HW64590" s="378"/>
      <c r="HX64590" s="378"/>
      <c r="HY64590" s="378"/>
      <c r="HZ64590" s="378"/>
      <c r="IA64590" s="378"/>
      <c r="IB64590" s="378"/>
      <c r="IC64590" s="378"/>
      <c r="ID64590" s="378"/>
      <c r="IE64590" s="378"/>
      <c r="IF64590" s="378"/>
      <c r="IG64590" s="378"/>
      <c r="IH64590" s="378"/>
      <c r="II64590" s="378"/>
      <c r="IJ64590" s="378"/>
      <c r="IK64590" s="378"/>
      <c r="IL64590" s="378"/>
    </row>
    <row r="64591" spans="2:246">
      <c r="B64591" s="378"/>
      <c r="C64591" s="378"/>
      <c r="D64591" s="378"/>
      <c r="E64591" s="378"/>
      <c r="F64591" s="378"/>
      <c r="G64591" s="378"/>
      <c r="H64591" s="378"/>
      <c r="I64591" s="378"/>
      <c r="J64591" s="378"/>
      <c r="K64591" s="378"/>
      <c r="L64591" s="378"/>
      <c r="M64591" s="378"/>
      <c r="N64591" s="378"/>
      <c r="O64591" s="378"/>
      <c r="P64591" s="378"/>
      <c r="Q64591" s="378"/>
      <c r="R64591" s="378"/>
      <c r="S64591" s="378"/>
      <c r="T64591" s="378"/>
      <c r="U64591" s="378"/>
      <c r="V64591" s="378"/>
      <c r="W64591" s="378"/>
      <c r="X64591" s="378"/>
      <c r="Y64591" s="378"/>
      <c r="Z64591" s="378"/>
      <c r="AA64591" s="378"/>
      <c r="AB64591" s="378"/>
      <c r="AC64591" s="378"/>
      <c r="AD64591" s="378"/>
      <c r="AE64591" s="378"/>
      <c r="AF64591" s="378"/>
      <c r="AG64591" s="378"/>
      <c r="AH64591" s="378"/>
      <c r="AI64591" s="378"/>
      <c r="AJ64591" s="378"/>
      <c r="AK64591" s="378"/>
      <c r="AL64591" s="378"/>
      <c r="AM64591" s="378"/>
      <c r="AN64591" s="378"/>
      <c r="AO64591" s="378"/>
      <c r="AP64591" s="378"/>
      <c r="AQ64591" s="378"/>
      <c r="AR64591" s="378"/>
      <c r="AS64591" s="378"/>
      <c r="AT64591" s="378"/>
      <c r="AU64591" s="378"/>
      <c r="AV64591" s="378"/>
      <c r="AW64591" s="378"/>
      <c r="AX64591" s="378"/>
      <c r="AY64591" s="378"/>
      <c r="AZ64591" s="378"/>
      <c r="BA64591" s="378"/>
      <c r="BB64591" s="378"/>
      <c r="BC64591" s="378"/>
      <c r="BD64591" s="378"/>
      <c r="BE64591" s="378"/>
      <c r="BF64591" s="378"/>
      <c r="BG64591" s="378"/>
      <c r="BH64591" s="378"/>
      <c r="BI64591" s="378"/>
      <c r="BJ64591" s="378"/>
      <c r="BK64591" s="378"/>
      <c r="BL64591" s="378"/>
      <c r="BM64591" s="378"/>
      <c r="BN64591" s="378"/>
      <c r="BO64591" s="378"/>
      <c r="BP64591" s="378"/>
      <c r="BQ64591" s="378"/>
      <c r="BR64591" s="378"/>
      <c r="BS64591" s="378"/>
      <c r="BT64591" s="378"/>
      <c r="BU64591" s="378"/>
      <c r="BV64591" s="378"/>
      <c r="BW64591" s="378"/>
      <c r="BX64591" s="378"/>
      <c r="BY64591" s="378"/>
      <c r="BZ64591" s="378"/>
      <c r="CA64591" s="378"/>
      <c r="CB64591" s="378"/>
      <c r="CC64591" s="378"/>
      <c r="CD64591" s="378"/>
      <c r="CE64591" s="378"/>
      <c r="CF64591" s="378"/>
      <c r="CG64591" s="378"/>
      <c r="CH64591" s="378"/>
      <c r="CI64591" s="378"/>
      <c r="CJ64591" s="378"/>
      <c r="CK64591" s="378"/>
      <c r="CL64591" s="378"/>
      <c r="CM64591" s="378"/>
      <c r="CN64591" s="378"/>
      <c r="CO64591" s="378"/>
      <c r="CP64591" s="378"/>
      <c r="CQ64591" s="378"/>
      <c r="CR64591" s="378"/>
      <c r="CS64591" s="378"/>
      <c r="CT64591" s="378"/>
      <c r="CU64591" s="378"/>
      <c r="CV64591" s="378"/>
      <c r="CW64591" s="378"/>
      <c r="CX64591" s="378"/>
      <c r="CY64591" s="378"/>
      <c r="CZ64591" s="378"/>
      <c r="DA64591" s="378"/>
      <c r="DB64591" s="378"/>
      <c r="DC64591" s="378"/>
      <c r="DD64591" s="378"/>
      <c r="DE64591" s="378"/>
      <c r="DF64591" s="378"/>
      <c r="DG64591" s="378"/>
      <c r="DH64591" s="378"/>
      <c r="DI64591" s="378"/>
      <c r="DJ64591" s="378"/>
      <c r="DK64591" s="378"/>
      <c r="DL64591" s="378"/>
      <c r="DM64591" s="378"/>
      <c r="DN64591" s="378"/>
      <c r="DO64591" s="378"/>
      <c r="DP64591" s="378"/>
      <c r="DQ64591" s="378"/>
      <c r="DR64591" s="378"/>
      <c r="DS64591" s="378"/>
      <c r="DT64591" s="378"/>
      <c r="DU64591" s="378"/>
      <c r="DV64591" s="378"/>
      <c r="DW64591" s="378"/>
      <c r="DX64591" s="378"/>
      <c r="DY64591" s="378"/>
      <c r="DZ64591" s="378"/>
      <c r="EA64591" s="378"/>
      <c r="EB64591" s="378"/>
      <c r="EC64591" s="378"/>
      <c r="ED64591" s="378"/>
      <c r="EE64591" s="378"/>
      <c r="EF64591" s="378"/>
      <c r="EG64591" s="378"/>
      <c r="EH64591" s="378"/>
      <c r="EI64591" s="378"/>
      <c r="EJ64591" s="378"/>
      <c r="EK64591" s="378"/>
      <c r="EL64591" s="378"/>
      <c r="EM64591" s="378"/>
      <c r="EN64591" s="378"/>
      <c r="EO64591" s="378"/>
      <c r="EP64591" s="378"/>
      <c r="EQ64591" s="378"/>
      <c r="ER64591" s="378"/>
      <c r="ES64591" s="378"/>
      <c r="ET64591" s="378"/>
      <c r="EU64591" s="378"/>
      <c r="EV64591" s="378"/>
      <c r="EW64591" s="378"/>
      <c r="EX64591" s="378"/>
      <c r="EY64591" s="378"/>
      <c r="EZ64591" s="378"/>
      <c r="FA64591" s="378"/>
      <c r="FB64591" s="378"/>
      <c r="FC64591" s="378"/>
      <c r="FD64591" s="378"/>
      <c r="FE64591" s="378"/>
      <c r="FF64591" s="378"/>
      <c r="FG64591" s="378"/>
      <c r="FH64591" s="378"/>
      <c r="FI64591" s="378"/>
      <c r="FJ64591" s="378"/>
      <c r="FK64591" s="378"/>
      <c r="FL64591" s="378"/>
      <c r="FM64591" s="378"/>
      <c r="FN64591" s="378"/>
      <c r="FO64591" s="378"/>
      <c r="FP64591" s="378"/>
      <c r="FQ64591" s="378"/>
      <c r="FR64591" s="378"/>
      <c r="FS64591" s="378"/>
      <c r="FT64591" s="378"/>
      <c r="FU64591" s="378"/>
      <c r="FV64591" s="378"/>
      <c r="FW64591" s="378"/>
      <c r="FX64591" s="378"/>
      <c r="FY64591" s="378"/>
      <c r="FZ64591" s="378"/>
      <c r="GA64591" s="378"/>
      <c r="GB64591" s="378"/>
      <c r="GC64591" s="378"/>
      <c r="GD64591" s="378"/>
      <c r="GE64591" s="378"/>
      <c r="GF64591" s="378"/>
      <c r="GG64591" s="378"/>
      <c r="GH64591" s="378"/>
      <c r="GI64591" s="378"/>
      <c r="GJ64591" s="378"/>
      <c r="GK64591" s="378"/>
      <c r="GL64591" s="378"/>
      <c r="GM64591" s="378"/>
      <c r="GN64591" s="378"/>
      <c r="GO64591" s="378"/>
      <c r="GP64591" s="378"/>
      <c r="GQ64591" s="378"/>
      <c r="GR64591" s="378"/>
      <c r="GS64591" s="378"/>
      <c r="GT64591" s="378"/>
      <c r="GU64591" s="378"/>
      <c r="GV64591" s="378"/>
      <c r="GW64591" s="378"/>
      <c r="GX64591" s="378"/>
      <c r="GY64591" s="378"/>
      <c r="GZ64591" s="378"/>
      <c r="HA64591" s="378"/>
      <c r="HB64591" s="378"/>
      <c r="HC64591" s="378"/>
      <c r="HD64591" s="378"/>
      <c r="HE64591" s="378"/>
      <c r="HF64591" s="378"/>
      <c r="HG64591" s="378"/>
      <c r="HH64591" s="378"/>
      <c r="HI64591" s="378"/>
      <c r="HJ64591" s="378"/>
      <c r="HK64591" s="378"/>
      <c r="HL64591" s="378"/>
      <c r="HM64591" s="378"/>
      <c r="HN64591" s="378"/>
      <c r="HO64591" s="378"/>
      <c r="HP64591" s="378"/>
      <c r="HQ64591" s="378"/>
      <c r="HR64591" s="378"/>
      <c r="HS64591" s="378"/>
      <c r="HT64591" s="378"/>
      <c r="HU64591" s="378"/>
      <c r="HV64591" s="378"/>
      <c r="HW64591" s="378"/>
      <c r="HX64591" s="378"/>
      <c r="HY64591" s="378"/>
      <c r="HZ64591" s="378"/>
      <c r="IA64591" s="378"/>
      <c r="IB64591" s="378"/>
      <c r="IC64591" s="378"/>
      <c r="ID64591" s="378"/>
      <c r="IE64591" s="378"/>
      <c r="IF64591" s="378"/>
      <c r="IG64591" s="378"/>
      <c r="IH64591" s="378"/>
      <c r="II64591" s="378"/>
      <c r="IJ64591" s="378"/>
      <c r="IK64591" s="378"/>
      <c r="IL64591" s="378"/>
    </row>
    <row r="64592" spans="2:246">
      <c r="B64592" s="378"/>
      <c r="C64592" s="378"/>
      <c r="D64592" s="378"/>
      <c r="E64592" s="378"/>
      <c r="F64592" s="378"/>
      <c r="G64592" s="378"/>
      <c r="H64592" s="378"/>
      <c r="I64592" s="378"/>
      <c r="J64592" s="378"/>
      <c r="K64592" s="378"/>
      <c r="L64592" s="378"/>
      <c r="M64592" s="378"/>
      <c r="N64592" s="378"/>
      <c r="O64592" s="378"/>
      <c r="P64592" s="378"/>
      <c r="Q64592" s="378"/>
      <c r="R64592" s="378"/>
      <c r="S64592" s="378"/>
      <c r="T64592" s="378"/>
      <c r="U64592" s="378"/>
      <c r="V64592" s="378"/>
      <c r="W64592" s="378"/>
      <c r="X64592" s="378"/>
      <c r="Y64592" s="378"/>
      <c r="Z64592" s="378"/>
      <c r="AA64592" s="378"/>
      <c r="AB64592" s="378"/>
      <c r="AC64592" s="378"/>
      <c r="AD64592" s="378"/>
      <c r="AE64592" s="378"/>
      <c r="AF64592" s="378"/>
      <c r="AG64592" s="378"/>
      <c r="AH64592" s="378"/>
      <c r="AI64592" s="378"/>
      <c r="AJ64592" s="378"/>
      <c r="AK64592" s="378"/>
      <c r="AL64592" s="378"/>
      <c r="AM64592" s="378"/>
      <c r="AN64592" s="378"/>
      <c r="AO64592" s="378"/>
      <c r="AP64592" s="378"/>
      <c r="AQ64592" s="378"/>
      <c r="AR64592" s="378"/>
      <c r="AS64592" s="378"/>
      <c r="AT64592" s="378"/>
      <c r="AU64592" s="378"/>
      <c r="AV64592" s="378"/>
      <c r="AW64592" s="378"/>
      <c r="AX64592" s="378"/>
      <c r="AY64592" s="378"/>
      <c r="AZ64592" s="378"/>
      <c r="BA64592" s="378"/>
      <c r="BB64592" s="378"/>
      <c r="BC64592" s="378"/>
      <c r="BD64592" s="378"/>
      <c r="BE64592" s="378"/>
      <c r="BF64592" s="378"/>
      <c r="BG64592" s="378"/>
      <c r="BH64592" s="378"/>
      <c r="BI64592" s="378"/>
      <c r="BJ64592" s="378"/>
      <c r="BK64592" s="378"/>
      <c r="BL64592" s="378"/>
      <c r="BM64592" s="378"/>
      <c r="BN64592" s="378"/>
      <c r="BO64592" s="378"/>
      <c r="BP64592" s="378"/>
      <c r="BQ64592" s="378"/>
      <c r="BR64592" s="378"/>
      <c r="BS64592" s="378"/>
      <c r="BT64592" s="378"/>
      <c r="BU64592" s="378"/>
      <c r="BV64592" s="378"/>
      <c r="BW64592" s="378"/>
      <c r="BX64592" s="378"/>
      <c r="BY64592" s="378"/>
      <c r="BZ64592" s="378"/>
      <c r="CA64592" s="378"/>
      <c r="CB64592" s="378"/>
      <c r="CC64592" s="378"/>
      <c r="CD64592" s="378"/>
      <c r="CE64592" s="378"/>
      <c r="CF64592" s="378"/>
      <c r="CG64592" s="378"/>
      <c r="CH64592" s="378"/>
      <c r="CI64592" s="378"/>
      <c r="CJ64592" s="378"/>
      <c r="CK64592" s="378"/>
      <c r="CL64592" s="378"/>
      <c r="CM64592" s="378"/>
      <c r="CN64592" s="378"/>
      <c r="CO64592" s="378"/>
      <c r="CP64592" s="378"/>
      <c r="CQ64592" s="378"/>
      <c r="CR64592" s="378"/>
      <c r="CS64592" s="378"/>
      <c r="CT64592" s="378"/>
      <c r="CU64592" s="378"/>
      <c r="CV64592" s="378"/>
      <c r="CW64592" s="378"/>
      <c r="CX64592" s="378"/>
      <c r="CY64592" s="378"/>
      <c r="CZ64592" s="378"/>
      <c r="DA64592" s="378"/>
      <c r="DB64592" s="378"/>
      <c r="DC64592" s="378"/>
      <c r="DD64592" s="378"/>
      <c r="DE64592" s="378"/>
      <c r="DF64592" s="378"/>
      <c r="DG64592" s="378"/>
      <c r="DH64592" s="378"/>
      <c r="DI64592" s="378"/>
      <c r="DJ64592" s="378"/>
      <c r="DK64592" s="378"/>
      <c r="DL64592" s="378"/>
      <c r="DM64592" s="378"/>
      <c r="DN64592" s="378"/>
      <c r="DO64592" s="378"/>
      <c r="DP64592" s="378"/>
      <c r="DQ64592" s="378"/>
      <c r="DR64592" s="378"/>
      <c r="DS64592" s="378"/>
      <c r="DT64592" s="378"/>
      <c r="DU64592" s="378"/>
      <c r="DV64592" s="378"/>
      <c r="DW64592" s="378"/>
      <c r="DX64592" s="378"/>
      <c r="DY64592" s="378"/>
      <c r="DZ64592" s="378"/>
      <c r="EA64592" s="378"/>
      <c r="EB64592" s="378"/>
      <c r="EC64592" s="378"/>
      <c r="ED64592" s="378"/>
      <c r="EE64592" s="378"/>
      <c r="EF64592" s="378"/>
      <c r="EG64592" s="378"/>
      <c r="EH64592" s="378"/>
      <c r="EI64592" s="378"/>
      <c r="EJ64592" s="378"/>
      <c r="EK64592" s="378"/>
      <c r="EL64592" s="378"/>
      <c r="EM64592" s="378"/>
      <c r="EN64592" s="378"/>
      <c r="EO64592" s="378"/>
      <c r="EP64592" s="378"/>
      <c r="EQ64592" s="378"/>
      <c r="ER64592" s="378"/>
      <c r="ES64592" s="378"/>
      <c r="ET64592" s="378"/>
      <c r="EU64592" s="378"/>
      <c r="EV64592" s="378"/>
      <c r="EW64592" s="378"/>
      <c r="EX64592" s="378"/>
      <c r="EY64592" s="378"/>
      <c r="EZ64592" s="378"/>
      <c r="FA64592" s="378"/>
      <c r="FB64592" s="378"/>
      <c r="FC64592" s="378"/>
      <c r="FD64592" s="378"/>
      <c r="FE64592" s="378"/>
      <c r="FF64592" s="378"/>
      <c r="FG64592" s="378"/>
      <c r="FH64592" s="378"/>
      <c r="FI64592" s="378"/>
      <c r="FJ64592" s="378"/>
      <c r="FK64592" s="378"/>
      <c r="FL64592" s="378"/>
      <c r="FM64592" s="378"/>
      <c r="FN64592" s="378"/>
      <c r="FO64592" s="378"/>
      <c r="FP64592" s="378"/>
      <c r="FQ64592" s="378"/>
      <c r="FR64592" s="378"/>
      <c r="FS64592" s="378"/>
      <c r="FT64592" s="378"/>
      <c r="FU64592" s="378"/>
      <c r="FV64592" s="378"/>
      <c r="FW64592" s="378"/>
      <c r="FX64592" s="378"/>
      <c r="FY64592" s="378"/>
      <c r="FZ64592" s="378"/>
      <c r="GA64592" s="378"/>
      <c r="GB64592" s="378"/>
      <c r="GC64592" s="378"/>
      <c r="GD64592" s="378"/>
      <c r="GE64592" s="378"/>
      <c r="GF64592" s="378"/>
      <c r="GG64592" s="378"/>
      <c r="GH64592" s="378"/>
      <c r="GI64592" s="378"/>
      <c r="GJ64592" s="378"/>
      <c r="GK64592" s="378"/>
      <c r="GL64592" s="378"/>
      <c r="GM64592" s="378"/>
      <c r="GN64592" s="378"/>
      <c r="GO64592" s="378"/>
      <c r="GP64592" s="378"/>
      <c r="GQ64592" s="378"/>
      <c r="GR64592" s="378"/>
      <c r="GS64592" s="378"/>
      <c r="GT64592" s="378"/>
      <c r="GU64592" s="378"/>
      <c r="GV64592" s="378"/>
      <c r="GW64592" s="378"/>
      <c r="GX64592" s="378"/>
      <c r="GY64592" s="378"/>
      <c r="GZ64592" s="378"/>
      <c r="HA64592" s="378"/>
      <c r="HB64592" s="378"/>
      <c r="HC64592" s="378"/>
      <c r="HD64592" s="378"/>
      <c r="HE64592" s="378"/>
      <c r="HF64592" s="378"/>
      <c r="HG64592" s="378"/>
      <c r="HH64592" s="378"/>
      <c r="HI64592" s="378"/>
      <c r="HJ64592" s="378"/>
      <c r="HK64592" s="378"/>
      <c r="HL64592" s="378"/>
      <c r="HM64592" s="378"/>
      <c r="HN64592" s="378"/>
      <c r="HO64592" s="378"/>
      <c r="HP64592" s="378"/>
      <c r="HQ64592" s="378"/>
      <c r="HR64592" s="378"/>
      <c r="HS64592" s="378"/>
      <c r="HT64592" s="378"/>
      <c r="HU64592" s="378"/>
      <c r="HV64592" s="378"/>
      <c r="HW64592" s="378"/>
      <c r="HX64592" s="378"/>
      <c r="HY64592" s="378"/>
      <c r="HZ64592" s="378"/>
      <c r="IA64592" s="378"/>
      <c r="IB64592" s="378"/>
      <c r="IC64592" s="378"/>
      <c r="ID64592" s="378"/>
      <c r="IE64592" s="378"/>
      <c r="IF64592" s="378"/>
      <c r="IG64592" s="378"/>
      <c r="IH64592" s="378"/>
      <c r="II64592" s="378"/>
      <c r="IJ64592" s="378"/>
      <c r="IK64592" s="378"/>
      <c r="IL64592" s="378"/>
    </row>
    <row r="64593" spans="2:246">
      <c r="B64593" s="378"/>
      <c r="C64593" s="378"/>
      <c r="D64593" s="378"/>
      <c r="E64593" s="378"/>
      <c r="F64593" s="378"/>
      <c r="G64593" s="378"/>
      <c r="H64593" s="378"/>
      <c r="I64593" s="378"/>
      <c r="J64593" s="378"/>
      <c r="K64593" s="378"/>
      <c r="L64593" s="378"/>
      <c r="M64593" s="378"/>
      <c r="N64593" s="378"/>
      <c r="O64593" s="378"/>
      <c r="P64593" s="378"/>
      <c r="Q64593" s="378"/>
      <c r="R64593" s="378"/>
      <c r="S64593" s="378"/>
      <c r="T64593" s="378"/>
      <c r="U64593" s="378"/>
      <c r="V64593" s="378"/>
      <c r="W64593" s="378"/>
      <c r="X64593" s="378"/>
      <c r="Y64593" s="378"/>
      <c r="Z64593" s="378"/>
      <c r="AA64593" s="378"/>
      <c r="AB64593" s="378"/>
      <c r="AC64593" s="378"/>
      <c r="AD64593" s="378"/>
      <c r="AE64593" s="378"/>
      <c r="AF64593" s="378"/>
      <c r="AG64593" s="378"/>
      <c r="AH64593" s="378"/>
      <c r="AI64593" s="378"/>
      <c r="AJ64593" s="378"/>
      <c r="AK64593" s="378"/>
      <c r="AL64593" s="378"/>
      <c r="AM64593" s="378"/>
      <c r="AN64593" s="378"/>
      <c r="AO64593" s="378"/>
      <c r="AP64593" s="378"/>
      <c r="AQ64593" s="378"/>
      <c r="AR64593" s="378"/>
      <c r="AS64593" s="378"/>
      <c r="AT64593" s="378"/>
      <c r="AU64593" s="378"/>
      <c r="AV64593" s="378"/>
      <c r="AW64593" s="378"/>
      <c r="AX64593" s="378"/>
      <c r="AY64593" s="378"/>
      <c r="AZ64593" s="378"/>
      <c r="BA64593" s="378"/>
      <c r="BB64593" s="378"/>
      <c r="BC64593" s="378"/>
      <c r="BD64593" s="378"/>
      <c r="BE64593" s="378"/>
      <c r="BF64593" s="378"/>
      <c r="BG64593" s="378"/>
      <c r="BH64593" s="378"/>
      <c r="BI64593" s="378"/>
      <c r="BJ64593" s="378"/>
      <c r="BK64593" s="378"/>
      <c r="BL64593" s="378"/>
      <c r="BM64593" s="378"/>
      <c r="BN64593" s="378"/>
      <c r="BO64593" s="378"/>
      <c r="BP64593" s="378"/>
      <c r="BQ64593" s="378"/>
      <c r="BR64593" s="378"/>
      <c r="BS64593" s="378"/>
      <c r="BT64593" s="378"/>
      <c r="BU64593" s="378"/>
      <c r="BV64593" s="378"/>
      <c r="BW64593" s="378"/>
      <c r="BX64593" s="378"/>
      <c r="BY64593" s="378"/>
      <c r="BZ64593" s="378"/>
      <c r="CA64593" s="378"/>
      <c r="CB64593" s="378"/>
      <c r="CC64593" s="378"/>
      <c r="CD64593" s="378"/>
      <c r="CE64593" s="378"/>
      <c r="CF64593" s="378"/>
      <c r="CG64593" s="378"/>
      <c r="CH64593" s="378"/>
      <c r="CI64593" s="378"/>
      <c r="CJ64593" s="378"/>
      <c r="CK64593" s="378"/>
      <c r="CL64593" s="378"/>
      <c r="CM64593" s="378"/>
      <c r="CN64593" s="378"/>
      <c r="CO64593" s="378"/>
      <c r="CP64593" s="378"/>
      <c r="CQ64593" s="378"/>
      <c r="CR64593" s="378"/>
      <c r="CS64593" s="378"/>
      <c r="CT64593" s="378"/>
      <c r="CU64593" s="378"/>
      <c r="CV64593" s="378"/>
      <c r="CW64593" s="378"/>
      <c r="CX64593" s="378"/>
      <c r="CY64593" s="378"/>
      <c r="CZ64593" s="378"/>
      <c r="DA64593" s="378"/>
      <c r="DB64593" s="378"/>
      <c r="DC64593" s="378"/>
      <c r="DD64593" s="378"/>
      <c r="DE64593" s="378"/>
      <c r="DF64593" s="378"/>
      <c r="DG64593" s="378"/>
      <c r="DH64593" s="378"/>
      <c r="DI64593" s="378"/>
      <c r="DJ64593" s="378"/>
      <c r="DK64593" s="378"/>
      <c r="DL64593" s="378"/>
      <c r="DM64593" s="378"/>
      <c r="DN64593" s="378"/>
      <c r="DO64593" s="378"/>
      <c r="DP64593" s="378"/>
      <c r="DQ64593" s="378"/>
      <c r="DR64593" s="378"/>
      <c r="DS64593" s="378"/>
      <c r="DT64593" s="378"/>
      <c r="DU64593" s="378"/>
      <c r="DV64593" s="378"/>
      <c r="DW64593" s="378"/>
      <c r="DX64593" s="378"/>
      <c r="DY64593" s="378"/>
      <c r="DZ64593" s="378"/>
      <c r="EA64593" s="378"/>
      <c r="EB64593" s="378"/>
      <c r="EC64593" s="378"/>
      <c r="ED64593" s="378"/>
      <c r="EE64593" s="378"/>
      <c r="EF64593" s="378"/>
      <c r="EG64593" s="378"/>
      <c r="EH64593" s="378"/>
      <c r="EI64593" s="378"/>
      <c r="EJ64593" s="378"/>
      <c r="EK64593" s="378"/>
      <c r="EL64593" s="378"/>
      <c r="EM64593" s="378"/>
      <c r="EN64593" s="378"/>
      <c r="EO64593" s="378"/>
      <c r="EP64593" s="378"/>
      <c r="EQ64593" s="378"/>
      <c r="ER64593" s="378"/>
      <c r="ES64593" s="378"/>
      <c r="ET64593" s="378"/>
      <c r="EU64593" s="378"/>
      <c r="EV64593" s="378"/>
      <c r="EW64593" s="378"/>
      <c r="EX64593" s="378"/>
      <c r="EY64593" s="378"/>
      <c r="EZ64593" s="378"/>
      <c r="FA64593" s="378"/>
      <c r="FB64593" s="378"/>
      <c r="FC64593" s="378"/>
      <c r="FD64593" s="378"/>
      <c r="FE64593" s="378"/>
      <c r="FF64593" s="378"/>
      <c r="FG64593" s="378"/>
      <c r="FH64593" s="378"/>
      <c r="FI64593" s="378"/>
      <c r="FJ64593" s="378"/>
      <c r="FK64593" s="378"/>
      <c r="FL64593" s="378"/>
      <c r="FM64593" s="378"/>
      <c r="FN64593" s="378"/>
      <c r="FO64593" s="378"/>
      <c r="FP64593" s="378"/>
      <c r="FQ64593" s="378"/>
      <c r="FR64593" s="378"/>
      <c r="FS64593" s="378"/>
      <c r="FT64593" s="378"/>
      <c r="FU64593" s="378"/>
      <c r="FV64593" s="378"/>
      <c r="FW64593" s="378"/>
      <c r="FX64593" s="378"/>
      <c r="FY64593" s="378"/>
      <c r="FZ64593" s="378"/>
      <c r="GA64593" s="378"/>
      <c r="GB64593" s="378"/>
      <c r="GC64593" s="378"/>
      <c r="GD64593" s="378"/>
      <c r="GE64593" s="378"/>
      <c r="GF64593" s="378"/>
      <c r="GG64593" s="378"/>
      <c r="GH64593" s="378"/>
      <c r="GI64593" s="378"/>
      <c r="GJ64593" s="378"/>
      <c r="GK64593" s="378"/>
      <c r="GL64593" s="378"/>
      <c r="GM64593" s="378"/>
      <c r="GN64593" s="378"/>
      <c r="GO64593" s="378"/>
      <c r="GP64593" s="378"/>
      <c r="GQ64593" s="378"/>
      <c r="GR64593" s="378"/>
      <c r="GS64593" s="378"/>
      <c r="GT64593" s="378"/>
      <c r="GU64593" s="378"/>
      <c r="GV64593" s="378"/>
      <c r="GW64593" s="378"/>
      <c r="GX64593" s="378"/>
      <c r="GY64593" s="378"/>
      <c r="GZ64593" s="378"/>
      <c r="HA64593" s="378"/>
      <c r="HB64593" s="378"/>
      <c r="HC64593" s="378"/>
      <c r="HD64593" s="378"/>
      <c r="HE64593" s="378"/>
      <c r="HF64593" s="378"/>
      <c r="HG64593" s="378"/>
      <c r="HH64593" s="378"/>
      <c r="HI64593" s="378"/>
      <c r="HJ64593" s="378"/>
      <c r="HK64593" s="378"/>
      <c r="HL64593" s="378"/>
      <c r="HM64593" s="378"/>
      <c r="HN64593" s="378"/>
      <c r="HO64593" s="378"/>
      <c r="HP64593" s="378"/>
      <c r="HQ64593" s="378"/>
      <c r="HR64593" s="378"/>
      <c r="HS64593" s="378"/>
      <c r="HT64593" s="378"/>
      <c r="HU64593" s="378"/>
      <c r="HV64593" s="378"/>
      <c r="HW64593" s="378"/>
      <c r="HX64593" s="378"/>
      <c r="HY64593" s="378"/>
      <c r="HZ64593" s="378"/>
      <c r="IA64593" s="378"/>
      <c r="IB64593" s="378"/>
      <c r="IC64593" s="378"/>
      <c r="ID64593" s="378"/>
      <c r="IE64593" s="378"/>
      <c r="IF64593" s="378"/>
      <c r="IG64593" s="378"/>
      <c r="IH64593" s="378"/>
      <c r="II64593" s="378"/>
      <c r="IJ64593" s="378"/>
      <c r="IK64593" s="378"/>
      <c r="IL64593" s="378"/>
    </row>
    <row r="64594" spans="2:246">
      <c r="B64594" s="378"/>
      <c r="C64594" s="378"/>
      <c r="D64594" s="378"/>
      <c r="E64594" s="378"/>
      <c r="F64594" s="378"/>
      <c r="G64594" s="378"/>
      <c r="H64594" s="378"/>
      <c r="I64594" s="378"/>
      <c r="J64594" s="378"/>
      <c r="K64594" s="378"/>
      <c r="L64594" s="378"/>
      <c r="M64594" s="378"/>
      <c r="N64594" s="378"/>
      <c r="O64594" s="378"/>
      <c r="P64594" s="378"/>
      <c r="Q64594" s="378"/>
      <c r="R64594" s="378"/>
      <c r="S64594" s="378"/>
      <c r="T64594" s="378"/>
      <c r="U64594" s="378"/>
      <c r="V64594" s="378"/>
      <c r="W64594" s="378"/>
      <c r="X64594" s="378"/>
      <c r="Y64594" s="378"/>
      <c r="Z64594" s="378"/>
      <c r="AA64594" s="378"/>
      <c r="AB64594" s="378"/>
      <c r="AC64594" s="378"/>
      <c r="AD64594" s="378"/>
      <c r="AE64594" s="378"/>
      <c r="AF64594" s="378"/>
      <c r="AG64594" s="378"/>
      <c r="AH64594" s="378"/>
      <c r="AI64594" s="378"/>
      <c r="AJ64594" s="378"/>
      <c r="AK64594" s="378"/>
      <c r="AL64594" s="378"/>
      <c r="AM64594" s="378"/>
      <c r="AN64594" s="378"/>
      <c r="AO64594" s="378"/>
      <c r="AP64594" s="378"/>
      <c r="AQ64594" s="378"/>
      <c r="AR64594" s="378"/>
      <c r="AS64594" s="378"/>
      <c r="AT64594" s="378"/>
      <c r="AU64594" s="378"/>
      <c r="AV64594" s="378"/>
      <c r="AW64594" s="378"/>
      <c r="AX64594" s="378"/>
      <c r="AY64594" s="378"/>
      <c r="AZ64594" s="378"/>
      <c r="BA64594" s="378"/>
      <c r="BB64594" s="378"/>
      <c r="BC64594" s="378"/>
      <c r="BD64594" s="378"/>
      <c r="BE64594" s="378"/>
      <c r="BF64594" s="378"/>
      <c r="BG64594" s="378"/>
      <c r="BH64594" s="378"/>
      <c r="BI64594" s="378"/>
      <c r="BJ64594" s="378"/>
      <c r="BK64594" s="378"/>
      <c r="BL64594" s="378"/>
      <c r="BM64594" s="378"/>
      <c r="BN64594" s="378"/>
      <c r="BO64594" s="378"/>
      <c r="BP64594" s="378"/>
      <c r="BQ64594" s="378"/>
      <c r="BR64594" s="378"/>
      <c r="BS64594" s="378"/>
      <c r="BT64594" s="378"/>
      <c r="BU64594" s="378"/>
      <c r="BV64594" s="378"/>
      <c r="BW64594" s="378"/>
      <c r="BX64594" s="378"/>
      <c r="BY64594" s="378"/>
      <c r="BZ64594" s="378"/>
      <c r="CA64594" s="378"/>
      <c r="CB64594" s="378"/>
      <c r="CC64594" s="378"/>
      <c r="CD64594" s="378"/>
      <c r="CE64594" s="378"/>
      <c r="CF64594" s="378"/>
      <c r="CG64594" s="378"/>
      <c r="CH64594" s="378"/>
      <c r="CI64594" s="378"/>
      <c r="CJ64594" s="378"/>
      <c r="CK64594" s="378"/>
      <c r="CL64594" s="378"/>
      <c r="CM64594" s="378"/>
      <c r="CN64594" s="378"/>
      <c r="CO64594" s="378"/>
      <c r="CP64594" s="378"/>
      <c r="CQ64594" s="378"/>
      <c r="CR64594" s="378"/>
      <c r="CS64594" s="378"/>
      <c r="CT64594" s="378"/>
      <c r="CU64594" s="378"/>
      <c r="CV64594" s="378"/>
      <c r="CW64594" s="378"/>
      <c r="CX64594" s="378"/>
      <c r="CY64594" s="378"/>
      <c r="CZ64594" s="378"/>
      <c r="DA64594" s="378"/>
      <c r="DB64594" s="378"/>
      <c r="DC64594" s="378"/>
      <c r="DD64594" s="378"/>
      <c r="DE64594" s="378"/>
      <c r="DF64594" s="378"/>
      <c r="DG64594" s="378"/>
      <c r="DH64594" s="378"/>
      <c r="DI64594" s="378"/>
      <c r="DJ64594" s="378"/>
      <c r="DK64594" s="378"/>
      <c r="DL64594" s="378"/>
      <c r="DM64594" s="378"/>
      <c r="DN64594" s="378"/>
      <c r="DO64594" s="378"/>
      <c r="DP64594" s="378"/>
      <c r="DQ64594" s="378"/>
      <c r="DR64594" s="378"/>
      <c r="DS64594" s="378"/>
      <c r="DT64594" s="378"/>
      <c r="DU64594" s="378"/>
      <c r="DV64594" s="378"/>
      <c r="DW64594" s="378"/>
      <c r="DX64594" s="378"/>
      <c r="DY64594" s="378"/>
      <c r="DZ64594" s="378"/>
      <c r="EA64594" s="378"/>
      <c r="EB64594" s="378"/>
      <c r="EC64594" s="378"/>
      <c r="ED64594" s="378"/>
      <c r="EE64594" s="378"/>
      <c r="EF64594" s="378"/>
      <c r="EG64594" s="378"/>
      <c r="EH64594" s="378"/>
      <c r="EI64594" s="378"/>
      <c r="EJ64594" s="378"/>
      <c r="EK64594" s="378"/>
      <c r="EL64594" s="378"/>
      <c r="EM64594" s="378"/>
      <c r="EN64594" s="378"/>
      <c r="EO64594" s="378"/>
      <c r="EP64594" s="378"/>
      <c r="EQ64594" s="378"/>
      <c r="ER64594" s="378"/>
      <c r="ES64594" s="378"/>
      <c r="ET64594" s="378"/>
      <c r="EU64594" s="378"/>
      <c r="EV64594" s="378"/>
      <c r="EW64594" s="378"/>
      <c r="EX64594" s="378"/>
      <c r="EY64594" s="378"/>
      <c r="EZ64594" s="378"/>
      <c r="FA64594" s="378"/>
      <c r="FB64594" s="378"/>
      <c r="FC64594" s="378"/>
      <c r="FD64594" s="378"/>
      <c r="FE64594" s="378"/>
      <c r="FF64594" s="378"/>
      <c r="FG64594" s="378"/>
      <c r="FH64594" s="378"/>
      <c r="FI64594" s="378"/>
      <c r="FJ64594" s="378"/>
      <c r="FK64594" s="378"/>
      <c r="FL64594" s="378"/>
      <c r="FM64594" s="378"/>
      <c r="FN64594" s="378"/>
      <c r="FO64594" s="378"/>
      <c r="FP64594" s="378"/>
      <c r="FQ64594" s="378"/>
      <c r="FR64594" s="378"/>
      <c r="FS64594" s="378"/>
      <c r="FT64594" s="378"/>
      <c r="FU64594" s="378"/>
      <c r="FV64594" s="378"/>
      <c r="FW64594" s="378"/>
      <c r="FX64594" s="378"/>
      <c r="FY64594" s="378"/>
      <c r="FZ64594" s="378"/>
      <c r="GA64594" s="378"/>
      <c r="GB64594" s="378"/>
      <c r="GC64594" s="378"/>
      <c r="GD64594" s="378"/>
      <c r="GE64594" s="378"/>
      <c r="GF64594" s="378"/>
      <c r="GG64594" s="378"/>
      <c r="GH64594" s="378"/>
      <c r="GI64594" s="378"/>
      <c r="GJ64594" s="378"/>
      <c r="GK64594" s="378"/>
      <c r="GL64594" s="378"/>
      <c r="GM64594" s="378"/>
      <c r="GN64594" s="378"/>
      <c r="GO64594" s="378"/>
      <c r="GP64594" s="378"/>
      <c r="GQ64594" s="378"/>
      <c r="GR64594" s="378"/>
      <c r="GS64594" s="378"/>
      <c r="GT64594" s="378"/>
      <c r="GU64594" s="378"/>
      <c r="GV64594" s="378"/>
      <c r="GW64594" s="378"/>
      <c r="GX64594" s="378"/>
      <c r="GY64594" s="378"/>
      <c r="GZ64594" s="378"/>
      <c r="HA64594" s="378"/>
      <c r="HB64594" s="378"/>
      <c r="HC64594" s="378"/>
      <c r="HD64594" s="378"/>
      <c r="HE64594" s="378"/>
      <c r="HF64594" s="378"/>
      <c r="HG64594" s="378"/>
      <c r="HH64594" s="378"/>
      <c r="HI64594" s="378"/>
      <c r="HJ64594" s="378"/>
      <c r="HK64594" s="378"/>
      <c r="HL64594" s="378"/>
      <c r="HM64594" s="378"/>
      <c r="HN64594" s="378"/>
      <c r="HO64594" s="378"/>
      <c r="HP64594" s="378"/>
      <c r="HQ64594" s="378"/>
      <c r="HR64594" s="378"/>
      <c r="HS64594" s="378"/>
      <c r="HT64594" s="378"/>
      <c r="HU64594" s="378"/>
      <c r="HV64594" s="378"/>
      <c r="HW64594" s="378"/>
      <c r="HX64594" s="378"/>
      <c r="HY64594" s="378"/>
      <c r="HZ64594" s="378"/>
      <c r="IA64594" s="378"/>
      <c r="IB64594" s="378"/>
      <c r="IC64594" s="378"/>
      <c r="ID64594" s="378"/>
      <c r="IE64594" s="378"/>
      <c r="IF64594" s="378"/>
      <c r="IG64594" s="378"/>
      <c r="IH64594" s="378"/>
      <c r="II64594" s="378"/>
      <c r="IJ64594" s="378"/>
      <c r="IK64594" s="378"/>
      <c r="IL64594" s="378"/>
    </row>
    <row r="64595" spans="2:246">
      <c r="B64595" s="378"/>
      <c r="C64595" s="378"/>
      <c r="D64595" s="378"/>
      <c r="E64595" s="378"/>
      <c r="F64595" s="378"/>
      <c r="G64595" s="378"/>
      <c r="H64595" s="378"/>
      <c r="I64595" s="378"/>
      <c r="J64595" s="378"/>
      <c r="K64595" s="378"/>
      <c r="L64595" s="378"/>
      <c r="M64595" s="378"/>
      <c r="N64595" s="378"/>
      <c r="O64595" s="378"/>
      <c r="P64595" s="378"/>
      <c r="Q64595" s="378"/>
      <c r="R64595" s="378"/>
      <c r="S64595" s="378"/>
      <c r="T64595" s="378"/>
      <c r="U64595" s="378"/>
      <c r="V64595" s="378"/>
      <c r="W64595" s="378"/>
      <c r="X64595" s="378"/>
      <c r="Y64595" s="378"/>
      <c r="Z64595" s="378"/>
      <c r="AA64595" s="378"/>
      <c r="AB64595" s="378"/>
      <c r="AC64595" s="378"/>
      <c r="AD64595" s="378"/>
      <c r="AE64595" s="378"/>
      <c r="AF64595" s="378"/>
      <c r="AG64595" s="378"/>
      <c r="AH64595" s="378"/>
      <c r="AI64595" s="378"/>
      <c r="AJ64595" s="378"/>
      <c r="AK64595" s="378"/>
      <c r="AL64595" s="378"/>
      <c r="AM64595" s="378"/>
      <c r="AN64595" s="378"/>
      <c r="AO64595" s="378"/>
      <c r="AP64595" s="378"/>
      <c r="AQ64595" s="378"/>
      <c r="AR64595" s="378"/>
      <c r="AS64595" s="378"/>
      <c r="AT64595" s="378"/>
      <c r="AU64595" s="378"/>
      <c r="AV64595" s="378"/>
      <c r="AW64595" s="378"/>
      <c r="AX64595" s="378"/>
      <c r="AY64595" s="378"/>
      <c r="AZ64595" s="378"/>
      <c r="BA64595" s="378"/>
      <c r="BB64595" s="378"/>
      <c r="BC64595" s="378"/>
      <c r="BD64595" s="378"/>
      <c r="BE64595" s="378"/>
      <c r="BF64595" s="378"/>
      <c r="BG64595" s="378"/>
      <c r="BH64595" s="378"/>
      <c r="BI64595" s="378"/>
      <c r="BJ64595" s="378"/>
      <c r="BK64595" s="378"/>
      <c r="BL64595" s="378"/>
      <c r="BM64595" s="378"/>
      <c r="BN64595" s="378"/>
      <c r="BO64595" s="378"/>
      <c r="BP64595" s="378"/>
      <c r="BQ64595" s="378"/>
      <c r="BR64595" s="378"/>
      <c r="BS64595" s="378"/>
      <c r="BT64595" s="378"/>
      <c r="BU64595" s="378"/>
      <c r="BV64595" s="378"/>
      <c r="BW64595" s="378"/>
      <c r="BX64595" s="378"/>
      <c r="BY64595" s="378"/>
      <c r="BZ64595" s="378"/>
      <c r="CA64595" s="378"/>
      <c r="CB64595" s="378"/>
      <c r="CC64595" s="378"/>
      <c r="CD64595" s="378"/>
      <c r="CE64595" s="378"/>
      <c r="CF64595" s="378"/>
      <c r="CG64595" s="378"/>
      <c r="CH64595" s="378"/>
      <c r="CI64595" s="378"/>
      <c r="CJ64595" s="378"/>
      <c r="CK64595" s="378"/>
      <c r="CL64595" s="378"/>
      <c r="CM64595" s="378"/>
      <c r="CN64595" s="378"/>
      <c r="CO64595" s="378"/>
      <c r="CP64595" s="378"/>
      <c r="CQ64595" s="378"/>
      <c r="CR64595" s="378"/>
      <c r="CS64595" s="378"/>
      <c r="CT64595" s="378"/>
      <c r="CU64595" s="378"/>
      <c r="CV64595" s="378"/>
      <c r="CW64595" s="378"/>
      <c r="CX64595" s="378"/>
      <c r="CY64595" s="378"/>
      <c r="CZ64595" s="378"/>
      <c r="DA64595" s="378"/>
      <c r="DB64595" s="378"/>
      <c r="DC64595" s="378"/>
      <c r="DD64595" s="378"/>
      <c r="DE64595" s="378"/>
      <c r="DF64595" s="378"/>
      <c r="DG64595" s="378"/>
      <c r="DH64595" s="378"/>
      <c r="DI64595" s="378"/>
      <c r="DJ64595" s="378"/>
      <c r="DK64595" s="378"/>
      <c r="DL64595" s="378"/>
      <c r="DM64595" s="378"/>
      <c r="DN64595" s="378"/>
      <c r="DO64595" s="378"/>
      <c r="DP64595" s="378"/>
      <c r="DQ64595" s="378"/>
      <c r="DR64595" s="378"/>
      <c r="DS64595" s="378"/>
      <c r="DT64595" s="378"/>
      <c r="DU64595" s="378"/>
      <c r="DV64595" s="378"/>
      <c r="DW64595" s="378"/>
      <c r="DX64595" s="378"/>
      <c r="DY64595" s="378"/>
      <c r="DZ64595" s="378"/>
      <c r="EA64595" s="378"/>
      <c r="EB64595" s="378"/>
      <c r="EC64595" s="378"/>
      <c r="ED64595" s="378"/>
      <c r="EE64595" s="378"/>
      <c r="EF64595" s="378"/>
      <c r="EG64595" s="378"/>
      <c r="EH64595" s="378"/>
      <c r="EI64595" s="378"/>
      <c r="EJ64595" s="378"/>
      <c r="EK64595" s="378"/>
      <c r="EL64595" s="378"/>
      <c r="EM64595" s="378"/>
      <c r="EN64595" s="378"/>
      <c r="EO64595" s="378"/>
      <c r="EP64595" s="378"/>
      <c r="EQ64595" s="378"/>
      <c r="ER64595" s="378"/>
      <c r="ES64595" s="378"/>
      <c r="ET64595" s="378"/>
      <c r="EU64595" s="378"/>
      <c r="EV64595" s="378"/>
      <c r="EW64595" s="378"/>
      <c r="EX64595" s="378"/>
      <c r="EY64595" s="378"/>
      <c r="EZ64595" s="378"/>
      <c r="FA64595" s="378"/>
      <c r="FB64595" s="378"/>
      <c r="FC64595" s="378"/>
      <c r="FD64595" s="378"/>
      <c r="FE64595" s="378"/>
      <c r="FF64595" s="378"/>
      <c r="FG64595" s="378"/>
      <c r="FH64595" s="378"/>
      <c r="FI64595" s="378"/>
      <c r="FJ64595" s="378"/>
      <c r="FK64595" s="378"/>
      <c r="FL64595" s="378"/>
      <c r="FM64595" s="378"/>
      <c r="FN64595" s="378"/>
      <c r="FO64595" s="378"/>
      <c r="FP64595" s="378"/>
      <c r="FQ64595" s="378"/>
      <c r="FR64595" s="378"/>
      <c r="FS64595" s="378"/>
      <c r="FT64595" s="378"/>
      <c r="FU64595" s="378"/>
      <c r="FV64595" s="378"/>
      <c r="FW64595" s="378"/>
      <c r="FX64595" s="378"/>
      <c r="FY64595" s="378"/>
      <c r="FZ64595" s="378"/>
      <c r="GA64595" s="378"/>
      <c r="GB64595" s="378"/>
      <c r="GC64595" s="378"/>
      <c r="GD64595" s="378"/>
      <c r="GE64595" s="378"/>
      <c r="GF64595" s="378"/>
      <c r="GG64595" s="378"/>
      <c r="GH64595" s="378"/>
      <c r="GI64595" s="378"/>
      <c r="GJ64595" s="378"/>
      <c r="GK64595" s="378"/>
      <c r="GL64595" s="378"/>
      <c r="GM64595" s="378"/>
      <c r="GN64595" s="378"/>
      <c r="GO64595" s="378"/>
      <c r="GP64595" s="378"/>
      <c r="GQ64595" s="378"/>
      <c r="GR64595" s="378"/>
      <c r="GS64595" s="378"/>
      <c r="GT64595" s="378"/>
      <c r="GU64595" s="378"/>
      <c r="GV64595" s="378"/>
      <c r="GW64595" s="378"/>
      <c r="GX64595" s="378"/>
      <c r="GY64595" s="378"/>
      <c r="GZ64595" s="378"/>
      <c r="HA64595" s="378"/>
      <c r="HB64595" s="378"/>
      <c r="HC64595" s="378"/>
      <c r="HD64595" s="378"/>
      <c r="HE64595" s="378"/>
      <c r="HF64595" s="378"/>
      <c r="HG64595" s="378"/>
      <c r="HH64595" s="378"/>
      <c r="HI64595" s="378"/>
      <c r="HJ64595" s="378"/>
      <c r="HK64595" s="378"/>
      <c r="HL64595" s="378"/>
      <c r="HM64595" s="378"/>
      <c r="HN64595" s="378"/>
      <c r="HO64595" s="378"/>
      <c r="HP64595" s="378"/>
      <c r="HQ64595" s="378"/>
      <c r="HR64595" s="378"/>
      <c r="HS64595" s="378"/>
      <c r="HT64595" s="378"/>
      <c r="HU64595" s="378"/>
      <c r="HV64595" s="378"/>
      <c r="HW64595" s="378"/>
      <c r="HX64595" s="378"/>
      <c r="HY64595" s="378"/>
      <c r="HZ64595" s="378"/>
      <c r="IA64595" s="378"/>
      <c r="IB64595" s="378"/>
      <c r="IC64595" s="378"/>
      <c r="ID64595" s="378"/>
      <c r="IE64595" s="378"/>
      <c r="IF64595" s="378"/>
      <c r="IG64595" s="378"/>
      <c r="IH64595" s="378"/>
      <c r="II64595" s="378"/>
      <c r="IJ64595" s="378"/>
      <c r="IK64595" s="378"/>
      <c r="IL64595" s="378"/>
    </row>
    <row r="64596" spans="2:246">
      <c r="B64596" s="378"/>
      <c r="C64596" s="378"/>
      <c r="D64596" s="378"/>
      <c r="E64596" s="378"/>
      <c r="F64596" s="378"/>
      <c r="G64596" s="378"/>
      <c r="H64596" s="378"/>
      <c r="I64596" s="378"/>
      <c r="J64596" s="378"/>
      <c r="K64596" s="378"/>
      <c r="L64596" s="378"/>
      <c r="M64596" s="378"/>
      <c r="N64596" s="378"/>
      <c r="O64596" s="378"/>
      <c r="P64596" s="378"/>
      <c r="Q64596" s="378"/>
      <c r="R64596" s="378"/>
      <c r="S64596" s="378"/>
      <c r="T64596" s="378"/>
      <c r="U64596" s="378"/>
      <c r="V64596" s="378"/>
      <c r="W64596" s="378"/>
      <c r="X64596" s="378"/>
      <c r="Y64596" s="378"/>
      <c r="Z64596" s="378"/>
      <c r="AA64596" s="378"/>
      <c r="AB64596" s="378"/>
      <c r="AC64596" s="378"/>
      <c r="AD64596" s="378"/>
      <c r="AE64596" s="378"/>
      <c r="AF64596" s="378"/>
      <c r="AG64596" s="378"/>
      <c r="AH64596" s="378"/>
      <c r="AI64596" s="378"/>
      <c r="AJ64596" s="378"/>
      <c r="AK64596" s="378"/>
      <c r="AL64596" s="378"/>
      <c r="AM64596" s="378"/>
      <c r="AN64596" s="378"/>
      <c r="AO64596" s="378"/>
      <c r="AP64596" s="378"/>
      <c r="AQ64596" s="378"/>
      <c r="AR64596" s="378"/>
      <c r="AS64596" s="378"/>
      <c r="AT64596" s="378"/>
      <c r="AU64596" s="378"/>
      <c r="AV64596" s="378"/>
      <c r="AW64596" s="378"/>
      <c r="AX64596" s="378"/>
      <c r="AY64596" s="378"/>
      <c r="AZ64596" s="378"/>
      <c r="BA64596" s="378"/>
      <c r="BB64596" s="378"/>
      <c r="BC64596" s="378"/>
      <c r="BD64596" s="378"/>
      <c r="BE64596" s="378"/>
      <c r="BF64596" s="378"/>
      <c r="BG64596" s="378"/>
      <c r="BH64596" s="378"/>
      <c r="BI64596" s="378"/>
      <c r="BJ64596" s="378"/>
      <c r="BK64596" s="378"/>
      <c r="BL64596" s="378"/>
      <c r="BM64596" s="378"/>
      <c r="BN64596" s="378"/>
      <c r="BO64596" s="378"/>
      <c r="BP64596" s="378"/>
      <c r="BQ64596" s="378"/>
      <c r="BR64596" s="378"/>
      <c r="BS64596" s="378"/>
      <c r="BT64596" s="378"/>
      <c r="BU64596" s="378"/>
      <c r="BV64596" s="378"/>
      <c r="BW64596" s="378"/>
      <c r="BX64596" s="378"/>
      <c r="BY64596" s="378"/>
      <c r="BZ64596" s="378"/>
      <c r="CA64596" s="378"/>
      <c r="CB64596" s="378"/>
      <c r="CC64596" s="378"/>
      <c r="CD64596" s="378"/>
      <c r="CE64596" s="378"/>
      <c r="CF64596" s="378"/>
      <c r="CG64596" s="378"/>
      <c r="CH64596" s="378"/>
      <c r="CI64596" s="378"/>
      <c r="CJ64596" s="378"/>
      <c r="CK64596" s="378"/>
      <c r="CL64596" s="378"/>
      <c r="CM64596" s="378"/>
      <c r="CN64596" s="378"/>
      <c r="CO64596" s="378"/>
      <c r="CP64596" s="378"/>
      <c r="CQ64596" s="378"/>
      <c r="CR64596" s="378"/>
      <c r="CS64596" s="378"/>
      <c r="CT64596" s="378"/>
      <c r="CU64596" s="378"/>
      <c r="CV64596" s="378"/>
      <c r="CW64596" s="378"/>
      <c r="CX64596" s="378"/>
      <c r="CY64596" s="378"/>
      <c r="CZ64596" s="378"/>
      <c r="DA64596" s="378"/>
      <c r="DB64596" s="378"/>
      <c r="DC64596" s="378"/>
      <c r="DD64596" s="378"/>
      <c r="DE64596" s="378"/>
      <c r="DF64596" s="378"/>
      <c r="DG64596" s="378"/>
      <c r="DH64596" s="378"/>
      <c r="DI64596" s="378"/>
      <c r="DJ64596" s="378"/>
      <c r="DK64596" s="378"/>
      <c r="DL64596" s="378"/>
      <c r="DM64596" s="378"/>
      <c r="DN64596" s="378"/>
      <c r="DO64596" s="378"/>
      <c r="DP64596" s="378"/>
      <c r="DQ64596" s="378"/>
      <c r="DR64596" s="378"/>
      <c r="DS64596" s="378"/>
      <c r="DT64596" s="378"/>
      <c r="DU64596" s="378"/>
      <c r="DV64596" s="378"/>
      <c r="DW64596" s="378"/>
      <c r="DX64596" s="378"/>
      <c r="DY64596" s="378"/>
      <c r="DZ64596" s="378"/>
      <c r="EA64596" s="378"/>
      <c r="EB64596" s="378"/>
      <c r="EC64596" s="378"/>
      <c r="ED64596" s="378"/>
      <c r="EE64596" s="378"/>
      <c r="EF64596" s="378"/>
      <c r="EG64596" s="378"/>
      <c r="EH64596" s="378"/>
      <c r="EI64596" s="378"/>
      <c r="EJ64596" s="378"/>
      <c r="EK64596" s="378"/>
      <c r="EL64596" s="378"/>
      <c r="EM64596" s="378"/>
      <c r="EN64596" s="378"/>
      <c r="EO64596" s="378"/>
      <c r="EP64596" s="378"/>
      <c r="EQ64596" s="378"/>
      <c r="ER64596" s="378"/>
      <c r="ES64596" s="378"/>
      <c r="ET64596" s="378"/>
      <c r="EU64596" s="378"/>
      <c r="EV64596" s="378"/>
      <c r="EW64596" s="378"/>
      <c r="EX64596" s="378"/>
      <c r="EY64596" s="378"/>
      <c r="EZ64596" s="378"/>
      <c r="FA64596" s="378"/>
      <c r="FB64596" s="378"/>
      <c r="FC64596" s="378"/>
      <c r="FD64596" s="378"/>
      <c r="FE64596" s="378"/>
      <c r="FF64596" s="378"/>
      <c r="FG64596" s="378"/>
      <c r="FH64596" s="378"/>
      <c r="FI64596" s="378"/>
      <c r="FJ64596" s="378"/>
      <c r="FK64596" s="378"/>
      <c r="FL64596" s="378"/>
      <c r="FM64596" s="378"/>
      <c r="FN64596" s="378"/>
      <c r="FO64596" s="378"/>
      <c r="FP64596" s="378"/>
      <c r="FQ64596" s="378"/>
      <c r="FR64596" s="378"/>
      <c r="FS64596" s="378"/>
      <c r="FT64596" s="378"/>
      <c r="FU64596" s="378"/>
      <c r="FV64596" s="378"/>
      <c r="FW64596" s="378"/>
      <c r="FX64596" s="378"/>
      <c r="FY64596" s="378"/>
      <c r="FZ64596" s="378"/>
      <c r="GA64596" s="378"/>
      <c r="GB64596" s="378"/>
      <c r="GC64596" s="378"/>
      <c r="GD64596" s="378"/>
      <c r="GE64596" s="378"/>
      <c r="GF64596" s="378"/>
      <c r="GG64596" s="378"/>
      <c r="GH64596" s="378"/>
      <c r="GI64596" s="378"/>
      <c r="GJ64596" s="378"/>
      <c r="GK64596" s="378"/>
      <c r="GL64596" s="378"/>
      <c r="GM64596" s="378"/>
      <c r="GN64596" s="378"/>
      <c r="GO64596" s="378"/>
      <c r="GP64596" s="378"/>
      <c r="GQ64596" s="378"/>
      <c r="GR64596" s="378"/>
      <c r="GS64596" s="378"/>
      <c r="GT64596" s="378"/>
      <c r="GU64596" s="378"/>
      <c r="GV64596" s="378"/>
      <c r="GW64596" s="378"/>
      <c r="GX64596" s="378"/>
      <c r="GY64596" s="378"/>
      <c r="GZ64596" s="378"/>
      <c r="HA64596" s="378"/>
      <c r="HB64596" s="378"/>
      <c r="HC64596" s="378"/>
      <c r="HD64596" s="378"/>
      <c r="HE64596" s="378"/>
      <c r="HF64596" s="378"/>
      <c r="HG64596" s="378"/>
      <c r="HH64596" s="378"/>
      <c r="HI64596" s="378"/>
      <c r="HJ64596" s="378"/>
      <c r="HK64596" s="378"/>
      <c r="HL64596" s="378"/>
      <c r="HM64596" s="378"/>
      <c r="HN64596" s="378"/>
      <c r="HO64596" s="378"/>
      <c r="HP64596" s="378"/>
      <c r="HQ64596" s="378"/>
      <c r="HR64596" s="378"/>
      <c r="HS64596" s="378"/>
      <c r="HT64596" s="378"/>
      <c r="HU64596" s="378"/>
      <c r="HV64596" s="378"/>
      <c r="HW64596" s="378"/>
      <c r="HX64596" s="378"/>
      <c r="HY64596" s="378"/>
      <c r="HZ64596" s="378"/>
      <c r="IA64596" s="378"/>
      <c r="IB64596" s="378"/>
      <c r="IC64596" s="378"/>
      <c r="ID64596" s="378"/>
      <c r="IE64596" s="378"/>
      <c r="IF64596" s="378"/>
      <c r="IG64596" s="378"/>
      <c r="IH64596" s="378"/>
      <c r="II64596" s="378"/>
      <c r="IJ64596" s="378"/>
      <c r="IK64596" s="378"/>
      <c r="IL64596" s="378"/>
    </row>
    <row r="64597" spans="2:246">
      <c r="B64597" s="378"/>
      <c r="C64597" s="378"/>
      <c r="D64597" s="378"/>
      <c r="E64597" s="378"/>
      <c r="F64597" s="378"/>
      <c r="G64597" s="378"/>
      <c r="H64597" s="378"/>
      <c r="I64597" s="378"/>
      <c r="J64597" s="378"/>
      <c r="K64597" s="378"/>
      <c r="L64597" s="378"/>
      <c r="M64597" s="378"/>
      <c r="N64597" s="378"/>
      <c r="O64597" s="378"/>
      <c r="P64597" s="378"/>
      <c r="Q64597" s="378"/>
      <c r="R64597" s="378"/>
      <c r="S64597" s="378"/>
      <c r="T64597" s="378"/>
      <c r="U64597" s="378"/>
      <c r="V64597" s="378"/>
      <c r="W64597" s="378"/>
      <c r="X64597" s="378"/>
      <c r="Y64597" s="378"/>
      <c r="Z64597" s="378"/>
      <c r="AA64597" s="378"/>
      <c r="AB64597" s="378"/>
      <c r="AC64597" s="378"/>
      <c r="AD64597" s="378"/>
      <c r="AE64597" s="378"/>
      <c r="AF64597" s="378"/>
      <c r="AG64597" s="378"/>
      <c r="AH64597" s="378"/>
      <c r="AI64597" s="378"/>
      <c r="AJ64597" s="378"/>
      <c r="AK64597" s="378"/>
      <c r="AL64597" s="378"/>
      <c r="AM64597" s="378"/>
      <c r="AN64597" s="378"/>
      <c r="AO64597" s="378"/>
      <c r="AP64597" s="378"/>
      <c r="AQ64597" s="378"/>
      <c r="AR64597" s="378"/>
      <c r="AS64597" s="378"/>
      <c r="AT64597" s="378"/>
      <c r="AU64597" s="378"/>
      <c r="AV64597" s="378"/>
      <c r="AW64597" s="378"/>
      <c r="AX64597" s="378"/>
      <c r="AY64597" s="378"/>
      <c r="AZ64597" s="378"/>
      <c r="BA64597" s="378"/>
      <c r="BB64597" s="378"/>
      <c r="BC64597" s="378"/>
      <c r="BD64597" s="378"/>
      <c r="BE64597" s="378"/>
      <c r="BF64597" s="378"/>
      <c r="BG64597" s="378"/>
      <c r="BH64597" s="378"/>
      <c r="BI64597" s="378"/>
      <c r="BJ64597" s="378"/>
      <c r="BK64597" s="378"/>
      <c r="BL64597" s="378"/>
      <c r="BM64597" s="378"/>
      <c r="BN64597" s="378"/>
      <c r="BO64597" s="378"/>
      <c r="BP64597" s="378"/>
      <c r="BQ64597" s="378"/>
      <c r="BR64597" s="378"/>
      <c r="BS64597" s="378"/>
      <c r="BT64597" s="378"/>
      <c r="BU64597" s="378"/>
      <c r="BV64597" s="378"/>
      <c r="BW64597" s="378"/>
      <c r="BX64597" s="378"/>
      <c r="BY64597" s="378"/>
      <c r="BZ64597" s="378"/>
      <c r="CA64597" s="378"/>
      <c r="CB64597" s="378"/>
      <c r="CC64597" s="378"/>
      <c r="CD64597" s="378"/>
      <c r="CE64597" s="378"/>
      <c r="CF64597" s="378"/>
      <c r="CG64597" s="378"/>
      <c r="CH64597" s="378"/>
      <c r="CI64597" s="378"/>
      <c r="CJ64597" s="378"/>
      <c r="CK64597" s="378"/>
      <c r="CL64597" s="378"/>
      <c r="CM64597" s="378"/>
      <c r="CN64597" s="378"/>
      <c r="CO64597" s="378"/>
      <c r="CP64597" s="378"/>
      <c r="CQ64597" s="378"/>
      <c r="CR64597" s="378"/>
      <c r="CS64597" s="378"/>
      <c r="CT64597" s="378"/>
      <c r="CU64597" s="378"/>
      <c r="CV64597" s="378"/>
      <c r="CW64597" s="378"/>
      <c r="CX64597" s="378"/>
      <c r="CY64597" s="378"/>
      <c r="CZ64597" s="378"/>
      <c r="DA64597" s="378"/>
      <c r="DB64597" s="378"/>
      <c r="DC64597" s="378"/>
      <c r="DD64597" s="378"/>
      <c r="DE64597" s="378"/>
      <c r="DF64597" s="378"/>
      <c r="DG64597" s="378"/>
      <c r="DH64597" s="378"/>
      <c r="DI64597" s="378"/>
      <c r="DJ64597" s="378"/>
      <c r="DK64597" s="378"/>
      <c r="DL64597" s="378"/>
      <c r="DM64597" s="378"/>
      <c r="DN64597" s="378"/>
      <c r="DO64597" s="378"/>
      <c r="DP64597" s="378"/>
      <c r="DQ64597" s="378"/>
      <c r="DR64597" s="378"/>
      <c r="DS64597" s="378"/>
      <c r="DT64597" s="378"/>
      <c r="DU64597" s="378"/>
      <c r="DV64597" s="378"/>
      <c r="DW64597" s="378"/>
      <c r="DX64597" s="378"/>
      <c r="DY64597" s="378"/>
      <c r="DZ64597" s="378"/>
      <c r="EA64597" s="378"/>
      <c r="EB64597" s="378"/>
      <c r="EC64597" s="378"/>
      <c r="ED64597" s="378"/>
      <c r="EE64597" s="378"/>
      <c r="EF64597" s="378"/>
      <c r="EG64597" s="378"/>
      <c r="EH64597" s="378"/>
      <c r="EI64597" s="378"/>
      <c r="EJ64597" s="378"/>
      <c r="EK64597" s="378"/>
      <c r="EL64597" s="378"/>
      <c r="EM64597" s="378"/>
      <c r="EN64597" s="378"/>
      <c r="EO64597" s="378"/>
      <c r="EP64597" s="378"/>
      <c r="EQ64597" s="378"/>
      <c r="ER64597" s="378"/>
      <c r="ES64597" s="378"/>
      <c r="ET64597" s="378"/>
      <c r="EU64597" s="378"/>
      <c r="EV64597" s="378"/>
      <c r="EW64597" s="378"/>
      <c r="EX64597" s="378"/>
      <c r="EY64597" s="378"/>
      <c r="EZ64597" s="378"/>
      <c r="FA64597" s="378"/>
      <c r="FB64597" s="378"/>
      <c r="FC64597" s="378"/>
      <c r="FD64597" s="378"/>
      <c r="FE64597" s="378"/>
      <c r="FF64597" s="378"/>
      <c r="FG64597" s="378"/>
      <c r="FH64597" s="378"/>
      <c r="FI64597" s="378"/>
      <c r="FJ64597" s="378"/>
      <c r="FK64597" s="378"/>
      <c r="FL64597" s="378"/>
      <c r="FM64597" s="378"/>
      <c r="FN64597" s="378"/>
      <c r="FO64597" s="378"/>
      <c r="FP64597" s="378"/>
      <c r="FQ64597" s="378"/>
      <c r="FR64597" s="378"/>
      <c r="FS64597" s="378"/>
      <c r="FT64597" s="378"/>
      <c r="FU64597" s="378"/>
      <c r="FV64597" s="378"/>
      <c r="FW64597" s="378"/>
      <c r="FX64597" s="378"/>
      <c r="FY64597" s="378"/>
      <c r="FZ64597" s="378"/>
      <c r="GA64597" s="378"/>
      <c r="GB64597" s="378"/>
      <c r="GC64597" s="378"/>
      <c r="GD64597" s="378"/>
      <c r="GE64597" s="378"/>
      <c r="GF64597" s="378"/>
      <c r="GG64597" s="378"/>
      <c r="GH64597" s="378"/>
      <c r="GI64597" s="378"/>
      <c r="GJ64597" s="378"/>
      <c r="GK64597" s="378"/>
      <c r="GL64597" s="378"/>
      <c r="GM64597" s="378"/>
      <c r="GN64597" s="378"/>
      <c r="GO64597" s="378"/>
      <c r="GP64597" s="378"/>
      <c r="GQ64597" s="378"/>
      <c r="GR64597" s="378"/>
      <c r="GS64597" s="378"/>
      <c r="GT64597" s="378"/>
      <c r="GU64597" s="378"/>
      <c r="GV64597" s="378"/>
      <c r="GW64597" s="378"/>
      <c r="GX64597" s="378"/>
      <c r="GY64597" s="378"/>
      <c r="GZ64597" s="378"/>
      <c r="HA64597" s="378"/>
      <c r="HB64597" s="378"/>
      <c r="HC64597" s="378"/>
      <c r="HD64597" s="378"/>
      <c r="HE64597" s="378"/>
      <c r="HF64597" s="378"/>
      <c r="HG64597" s="378"/>
      <c r="HH64597" s="378"/>
      <c r="HI64597" s="378"/>
      <c r="HJ64597" s="378"/>
      <c r="HK64597" s="378"/>
      <c r="HL64597" s="378"/>
      <c r="HM64597" s="378"/>
      <c r="HN64597" s="378"/>
      <c r="HO64597" s="378"/>
      <c r="HP64597" s="378"/>
      <c r="HQ64597" s="378"/>
      <c r="HR64597" s="378"/>
      <c r="HS64597" s="378"/>
      <c r="HT64597" s="378"/>
      <c r="HU64597" s="378"/>
      <c r="HV64597" s="378"/>
      <c r="HW64597" s="378"/>
      <c r="HX64597" s="378"/>
      <c r="HY64597" s="378"/>
      <c r="HZ64597" s="378"/>
      <c r="IA64597" s="378"/>
      <c r="IB64597" s="378"/>
      <c r="IC64597" s="378"/>
      <c r="ID64597" s="378"/>
      <c r="IE64597" s="378"/>
      <c r="IF64597" s="378"/>
      <c r="IG64597" s="378"/>
      <c r="IH64597" s="378"/>
      <c r="II64597" s="378"/>
      <c r="IJ64597" s="378"/>
      <c r="IK64597" s="378"/>
      <c r="IL64597" s="378"/>
    </row>
    <row r="64598" spans="2:246">
      <c r="B64598" s="378"/>
      <c r="C64598" s="378"/>
      <c r="D64598" s="378"/>
      <c r="E64598" s="378"/>
      <c r="F64598" s="378"/>
      <c r="G64598" s="378"/>
      <c r="H64598" s="378"/>
      <c r="I64598" s="378"/>
      <c r="J64598" s="378"/>
      <c r="K64598" s="378"/>
      <c r="L64598" s="378"/>
      <c r="M64598" s="378"/>
      <c r="N64598" s="378"/>
      <c r="O64598" s="378"/>
      <c r="P64598" s="378"/>
      <c r="Q64598" s="378"/>
      <c r="R64598" s="378"/>
      <c r="S64598" s="378"/>
      <c r="T64598" s="378"/>
      <c r="U64598" s="378"/>
      <c r="V64598" s="378"/>
      <c r="W64598" s="378"/>
      <c r="X64598" s="378"/>
      <c r="Y64598" s="378"/>
      <c r="Z64598" s="378"/>
      <c r="AA64598" s="378"/>
      <c r="AB64598" s="378"/>
      <c r="AC64598" s="378"/>
      <c r="AD64598" s="378"/>
      <c r="AE64598" s="378"/>
      <c r="AF64598" s="378"/>
      <c r="AG64598" s="378"/>
      <c r="AH64598" s="378"/>
      <c r="AI64598" s="378"/>
      <c r="AJ64598" s="378"/>
      <c r="AK64598" s="378"/>
      <c r="AL64598" s="378"/>
      <c r="AM64598" s="378"/>
      <c r="AN64598" s="378"/>
      <c r="AO64598" s="378"/>
      <c r="AP64598" s="378"/>
      <c r="AQ64598" s="378"/>
      <c r="AR64598" s="378"/>
      <c r="AS64598" s="378"/>
      <c r="AT64598" s="378"/>
      <c r="AU64598" s="378"/>
      <c r="AV64598" s="378"/>
      <c r="AW64598" s="378"/>
      <c r="AX64598" s="378"/>
      <c r="AY64598" s="378"/>
      <c r="AZ64598" s="378"/>
      <c r="BA64598" s="378"/>
      <c r="BB64598" s="378"/>
      <c r="BC64598" s="378"/>
      <c r="BD64598" s="378"/>
      <c r="BE64598" s="378"/>
      <c r="BF64598" s="378"/>
      <c r="BG64598" s="378"/>
      <c r="BH64598" s="378"/>
      <c r="BI64598" s="378"/>
      <c r="BJ64598" s="378"/>
      <c r="BK64598" s="378"/>
      <c r="BL64598" s="378"/>
      <c r="BM64598" s="378"/>
      <c r="BN64598" s="378"/>
      <c r="BO64598" s="378"/>
      <c r="BP64598" s="378"/>
      <c r="BQ64598" s="378"/>
      <c r="BR64598" s="378"/>
      <c r="BS64598" s="378"/>
      <c r="BT64598" s="378"/>
      <c r="BU64598" s="378"/>
      <c r="BV64598" s="378"/>
      <c r="BW64598" s="378"/>
      <c r="BX64598" s="378"/>
      <c r="BY64598" s="378"/>
      <c r="BZ64598" s="378"/>
      <c r="CA64598" s="378"/>
      <c r="CB64598" s="378"/>
      <c r="CC64598" s="378"/>
      <c r="CD64598" s="378"/>
      <c r="CE64598" s="378"/>
      <c r="CF64598" s="378"/>
      <c r="CG64598" s="378"/>
      <c r="CH64598" s="378"/>
      <c r="CI64598" s="378"/>
      <c r="CJ64598" s="378"/>
      <c r="CK64598" s="378"/>
      <c r="CL64598" s="378"/>
      <c r="CM64598" s="378"/>
      <c r="CN64598" s="378"/>
      <c r="CO64598" s="378"/>
      <c r="CP64598" s="378"/>
      <c r="CQ64598" s="378"/>
      <c r="CR64598" s="378"/>
      <c r="CS64598" s="378"/>
      <c r="CT64598" s="378"/>
      <c r="CU64598" s="378"/>
      <c r="CV64598" s="378"/>
      <c r="CW64598" s="378"/>
      <c r="CX64598" s="378"/>
      <c r="CY64598" s="378"/>
      <c r="CZ64598" s="378"/>
      <c r="DA64598" s="378"/>
      <c r="DB64598" s="378"/>
      <c r="DC64598" s="378"/>
      <c r="DD64598" s="378"/>
      <c r="DE64598" s="378"/>
      <c r="DF64598" s="378"/>
      <c r="DG64598" s="378"/>
      <c r="DH64598" s="378"/>
      <c r="DI64598" s="378"/>
      <c r="DJ64598" s="378"/>
      <c r="DK64598" s="378"/>
      <c r="DL64598" s="378"/>
      <c r="DM64598" s="378"/>
      <c r="DN64598" s="378"/>
      <c r="DO64598" s="378"/>
      <c r="DP64598" s="378"/>
      <c r="DQ64598" s="378"/>
      <c r="DR64598" s="378"/>
      <c r="DS64598" s="378"/>
      <c r="DT64598" s="378"/>
      <c r="DU64598" s="378"/>
      <c r="DV64598" s="378"/>
      <c r="DW64598" s="378"/>
      <c r="DX64598" s="378"/>
      <c r="DY64598" s="378"/>
      <c r="DZ64598" s="378"/>
      <c r="EA64598" s="378"/>
      <c r="EB64598" s="378"/>
      <c r="EC64598" s="378"/>
      <c r="ED64598" s="378"/>
      <c r="EE64598" s="378"/>
      <c r="EF64598" s="378"/>
      <c r="EG64598" s="378"/>
      <c r="EH64598" s="378"/>
      <c r="EI64598" s="378"/>
      <c r="EJ64598" s="378"/>
      <c r="EK64598" s="378"/>
      <c r="EL64598" s="378"/>
      <c r="EM64598" s="378"/>
      <c r="EN64598" s="378"/>
      <c r="EO64598" s="378"/>
      <c r="EP64598" s="378"/>
      <c r="EQ64598" s="378"/>
      <c r="ER64598" s="378"/>
      <c r="ES64598" s="378"/>
      <c r="ET64598" s="378"/>
      <c r="EU64598" s="378"/>
      <c r="EV64598" s="378"/>
      <c r="EW64598" s="378"/>
      <c r="EX64598" s="378"/>
      <c r="EY64598" s="378"/>
      <c r="EZ64598" s="378"/>
      <c r="FA64598" s="378"/>
      <c r="FB64598" s="378"/>
      <c r="FC64598" s="378"/>
      <c r="FD64598" s="378"/>
      <c r="FE64598" s="378"/>
      <c r="FF64598" s="378"/>
      <c r="FG64598" s="378"/>
      <c r="FH64598" s="378"/>
      <c r="FI64598" s="378"/>
      <c r="FJ64598" s="378"/>
      <c r="FK64598" s="378"/>
      <c r="FL64598" s="378"/>
      <c r="FM64598" s="378"/>
      <c r="FN64598" s="378"/>
      <c r="FO64598" s="378"/>
      <c r="FP64598" s="378"/>
      <c r="FQ64598" s="378"/>
      <c r="FR64598" s="378"/>
      <c r="FS64598" s="378"/>
      <c r="FT64598" s="378"/>
      <c r="FU64598" s="378"/>
      <c r="FV64598" s="378"/>
      <c r="FW64598" s="378"/>
      <c r="FX64598" s="378"/>
      <c r="FY64598" s="378"/>
      <c r="FZ64598" s="378"/>
      <c r="GA64598" s="378"/>
      <c r="GB64598" s="378"/>
      <c r="GC64598" s="378"/>
      <c r="GD64598" s="378"/>
      <c r="GE64598" s="378"/>
      <c r="GF64598" s="378"/>
      <c r="GG64598" s="378"/>
      <c r="GH64598" s="378"/>
      <c r="GI64598" s="378"/>
      <c r="GJ64598" s="378"/>
      <c r="GK64598" s="378"/>
      <c r="GL64598" s="378"/>
      <c r="GM64598" s="378"/>
      <c r="GN64598" s="378"/>
      <c r="GO64598" s="378"/>
      <c r="GP64598" s="378"/>
      <c r="GQ64598" s="378"/>
      <c r="GR64598" s="378"/>
      <c r="GS64598" s="378"/>
      <c r="GT64598" s="378"/>
      <c r="GU64598" s="378"/>
      <c r="GV64598" s="378"/>
      <c r="GW64598" s="378"/>
      <c r="GX64598" s="378"/>
      <c r="GY64598" s="378"/>
      <c r="GZ64598" s="378"/>
      <c r="HA64598" s="378"/>
      <c r="HB64598" s="378"/>
      <c r="HC64598" s="378"/>
      <c r="HD64598" s="378"/>
      <c r="HE64598" s="378"/>
      <c r="HF64598" s="378"/>
      <c r="HG64598" s="378"/>
      <c r="HH64598" s="378"/>
      <c r="HI64598" s="378"/>
      <c r="HJ64598" s="378"/>
      <c r="HK64598" s="378"/>
      <c r="HL64598" s="378"/>
      <c r="HM64598" s="378"/>
      <c r="HN64598" s="378"/>
      <c r="HO64598" s="378"/>
      <c r="HP64598" s="378"/>
      <c r="HQ64598" s="378"/>
      <c r="HR64598" s="378"/>
      <c r="HS64598" s="378"/>
      <c r="HT64598" s="378"/>
      <c r="HU64598" s="378"/>
      <c r="HV64598" s="378"/>
      <c r="HW64598" s="378"/>
      <c r="HX64598" s="378"/>
      <c r="HY64598" s="378"/>
      <c r="HZ64598" s="378"/>
      <c r="IA64598" s="378"/>
      <c r="IB64598" s="378"/>
      <c r="IC64598" s="378"/>
      <c r="ID64598" s="378"/>
      <c r="IE64598" s="378"/>
      <c r="IF64598" s="378"/>
      <c r="IG64598" s="378"/>
      <c r="IH64598" s="378"/>
      <c r="II64598" s="378"/>
      <c r="IJ64598" s="378"/>
      <c r="IK64598" s="378"/>
      <c r="IL64598" s="378"/>
    </row>
    <row r="64599" spans="2:246">
      <c r="B64599" s="378"/>
      <c r="C64599" s="378"/>
      <c r="D64599" s="378"/>
      <c r="E64599" s="378"/>
      <c r="F64599" s="378"/>
      <c r="G64599" s="378"/>
      <c r="H64599" s="378"/>
      <c r="I64599" s="378"/>
      <c r="J64599" s="378"/>
      <c r="K64599" s="378"/>
      <c r="L64599" s="378"/>
      <c r="M64599" s="378"/>
      <c r="N64599" s="378"/>
      <c r="O64599" s="378"/>
      <c r="P64599" s="378"/>
      <c r="Q64599" s="378"/>
      <c r="R64599" s="378"/>
      <c r="S64599" s="378"/>
      <c r="T64599" s="378"/>
      <c r="U64599" s="378"/>
      <c r="V64599" s="378"/>
      <c r="W64599" s="378"/>
      <c r="X64599" s="378"/>
      <c r="Y64599" s="378"/>
      <c r="Z64599" s="378"/>
      <c r="AA64599" s="378"/>
      <c r="AB64599" s="378"/>
      <c r="AC64599" s="378"/>
      <c r="AD64599" s="378"/>
      <c r="AE64599" s="378"/>
      <c r="AF64599" s="378"/>
      <c r="AG64599" s="378"/>
      <c r="AH64599" s="378"/>
      <c r="AI64599" s="378"/>
      <c r="AJ64599" s="378"/>
      <c r="AK64599" s="378"/>
      <c r="AL64599" s="378"/>
      <c r="AM64599" s="378"/>
      <c r="AN64599" s="378"/>
      <c r="AO64599" s="378"/>
      <c r="AP64599" s="378"/>
      <c r="AQ64599" s="378"/>
      <c r="AR64599" s="378"/>
      <c r="AS64599" s="378"/>
      <c r="AT64599" s="378"/>
      <c r="AU64599" s="378"/>
      <c r="AV64599" s="378"/>
      <c r="AW64599" s="378"/>
      <c r="AX64599" s="378"/>
      <c r="AY64599" s="378"/>
      <c r="AZ64599" s="378"/>
      <c r="BA64599" s="378"/>
      <c r="BB64599" s="378"/>
      <c r="BC64599" s="378"/>
      <c r="BD64599" s="378"/>
      <c r="BE64599" s="378"/>
      <c r="BF64599" s="378"/>
      <c r="BG64599" s="378"/>
      <c r="BH64599" s="378"/>
      <c r="BI64599" s="378"/>
      <c r="BJ64599" s="378"/>
      <c r="BK64599" s="378"/>
      <c r="BL64599" s="378"/>
      <c r="BM64599" s="378"/>
      <c r="BN64599" s="378"/>
      <c r="BO64599" s="378"/>
      <c r="BP64599" s="378"/>
      <c r="BQ64599" s="378"/>
      <c r="BR64599" s="378"/>
      <c r="BS64599" s="378"/>
      <c r="BT64599" s="378"/>
      <c r="BU64599" s="378"/>
      <c r="BV64599" s="378"/>
      <c r="BW64599" s="378"/>
      <c r="BX64599" s="378"/>
      <c r="BY64599" s="378"/>
      <c r="BZ64599" s="378"/>
      <c r="CA64599" s="378"/>
      <c r="CB64599" s="378"/>
      <c r="CC64599" s="378"/>
      <c r="CD64599" s="378"/>
      <c r="CE64599" s="378"/>
      <c r="CF64599" s="378"/>
      <c r="CG64599" s="378"/>
      <c r="CH64599" s="378"/>
      <c r="CI64599" s="378"/>
      <c r="CJ64599" s="378"/>
      <c r="CK64599" s="378"/>
      <c r="CL64599" s="378"/>
      <c r="CM64599" s="378"/>
      <c r="CN64599" s="378"/>
      <c r="CO64599" s="378"/>
      <c r="CP64599" s="378"/>
      <c r="CQ64599" s="378"/>
      <c r="CR64599" s="378"/>
      <c r="CS64599" s="378"/>
      <c r="CT64599" s="378"/>
      <c r="CU64599" s="378"/>
      <c r="CV64599" s="378"/>
      <c r="CW64599" s="378"/>
      <c r="CX64599" s="378"/>
      <c r="CY64599" s="378"/>
      <c r="CZ64599" s="378"/>
      <c r="DA64599" s="378"/>
      <c r="DB64599" s="378"/>
      <c r="DC64599" s="378"/>
      <c r="DD64599" s="378"/>
      <c r="DE64599" s="378"/>
      <c r="DF64599" s="378"/>
      <c r="DG64599" s="378"/>
      <c r="DH64599" s="378"/>
      <c r="DI64599" s="378"/>
      <c r="DJ64599" s="378"/>
      <c r="DK64599" s="378"/>
      <c r="DL64599" s="378"/>
      <c r="DM64599" s="378"/>
      <c r="DN64599" s="378"/>
      <c r="DO64599" s="378"/>
      <c r="DP64599" s="378"/>
      <c r="DQ64599" s="378"/>
      <c r="DR64599" s="378"/>
      <c r="DS64599" s="378"/>
      <c r="DT64599" s="378"/>
      <c r="DU64599" s="378"/>
      <c r="DV64599" s="378"/>
      <c r="DW64599" s="378"/>
      <c r="DX64599" s="378"/>
      <c r="DY64599" s="378"/>
      <c r="DZ64599" s="378"/>
      <c r="EA64599" s="378"/>
      <c r="EB64599" s="378"/>
      <c r="EC64599" s="378"/>
      <c r="ED64599" s="378"/>
      <c r="EE64599" s="378"/>
      <c r="EF64599" s="378"/>
      <c r="EG64599" s="378"/>
      <c r="EH64599" s="378"/>
      <c r="EI64599" s="378"/>
      <c r="EJ64599" s="378"/>
      <c r="EK64599" s="378"/>
      <c r="EL64599" s="378"/>
      <c r="EM64599" s="378"/>
      <c r="EN64599" s="378"/>
      <c r="EO64599" s="378"/>
      <c r="EP64599" s="378"/>
      <c r="EQ64599" s="378"/>
      <c r="ER64599" s="378"/>
      <c r="ES64599" s="378"/>
      <c r="ET64599" s="378"/>
      <c r="EU64599" s="378"/>
      <c r="EV64599" s="378"/>
      <c r="EW64599" s="378"/>
      <c r="EX64599" s="378"/>
      <c r="EY64599" s="378"/>
      <c r="EZ64599" s="378"/>
      <c r="FA64599" s="378"/>
      <c r="FB64599" s="378"/>
      <c r="FC64599" s="378"/>
      <c r="FD64599" s="378"/>
      <c r="FE64599" s="378"/>
      <c r="FF64599" s="378"/>
      <c r="FG64599" s="378"/>
      <c r="FH64599" s="378"/>
      <c r="FI64599" s="378"/>
      <c r="FJ64599" s="378"/>
      <c r="FK64599" s="378"/>
      <c r="FL64599" s="378"/>
      <c r="FM64599" s="378"/>
      <c r="FN64599" s="378"/>
      <c r="FO64599" s="378"/>
      <c r="FP64599" s="378"/>
      <c r="FQ64599" s="378"/>
      <c r="FR64599" s="378"/>
      <c r="FS64599" s="378"/>
      <c r="FT64599" s="378"/>
      <c r="FU64599" s="378"/>
      <c r="FV64599" s="378"/>
      <c r="FW64599" s="378"/>
      <c r="FX64599" s="378"/>
      <c r="FY64599" s="378"/>
      <c r="FZ64599" s="378"/>
      <c r="GA64599" s="378"/>
      <c r="GB64599" s="378"/>
      <c r="GC64599" s="378"/>
      <c r="GD64599" s="378"/>
      <c r="GE64599" s="378"/>
      <c r="GF64599" s="378"/>
      <c r="GG64599" s="378"/>
      <c r="GH64599" s="378"/>
      <c r="GI64599" s="378"/>
      <c r="GJ64599" s="378"/>
      <c r="GK64599" s="378"/>
      <c r="GL64599" s="378"/>
      <c r="GM64599" s="378"/>
      <c r="GN64599" s="378"/>
      <c r="GO64599" s="378"/>
      <c r="GP64599" s="378"/>
      <c r="GQ64599" s="378"/>
      <c r="GR64599" s="378"/>
      <c r="GS64599" s="378"/>
      <c r="GT64599" s="378"/>
      <c r="GU64599" s="378"/>
      <c r="GV64599" s="378"/>
      <c r="GW64599" s="378"/>
      <c r="GX64599" s="378"/>
      <c r="GY64599" s="378"/>
      <c r="GZ64599" s="378"/>
      <c r="HA64599" s="378"/>
      <c r="HB64599" s="378"/>
      <c r="HC64599" s="378"/>
      <c r="HD64599" s="378"/>
      <c r="HE64599" s="378"/>
      <c r="HF64599" s="378"/>
      <c r="HG64599" s="378"/>
      <c r="HH64599" s="378"/>
      <c r="HI64599" s="378"/>
      <c r="HJ64599" s="378"/>
      <c r="HK64599" s="378"/>
      <c r="HL64599" s="378"/>
      <c r="HM64599" s="378"/>
      <c r="HN64599" s="378"/>
      <c r="HO64599" s="378"/>
      <c r="HP64599" s="378"/>
      <c r="HQ64599" s="378"/>
      <c r="HR64599" s="378"/>
      <c r="HS64599" s="378"/>
      <c r="HT64599" s="378"/>
      <c r="HU64599" s="378"/>
      <c r="HV64599" s="378"/>
      <c r="HW64599" s="378"/>
      <c r="HX64599" s="378"/>
      <c r="HY64599" s="378"/>
      <c r="HZ64599" s="378"/>
      <c r="IA64599" s="378"/>
      <c r="IB64599" s="378"/>
      <c r="IC64599" s="378"/>
      <c r="ID64599" s="378"/>
      <c r="IE64599" s="378"/>
      <c r="IF64599" s="378"/>
      <c r="IG64599" s="378"/>
      <c r="IH64599" s="378"/>
      <c r="II64599" s="378"/>
      <c r="IJ64599" s="378"/>
      <c r="IK64599" s="378"/>
      <c r="IL64599" s="378"/>
    </row>
    <row r="64600" spans="2:246">
      <c r="B64600" s="378"/>
      <c r="C64600" s="378"/>
      <c r="D64600" s="378"/>
      <c r="E64600" s="378"/>
      <c r="F64600" s="378"/>
      <c r="G64600" s="378"/>
      <c r="H64600" s="378"/>
      <c r="I64600" s="378"/>
      <c r="J64600" s="378"/>
      <c r="K64600" s="378"/>
      <c r="L64600" s="378"/>
      <c r="M64600" s="378"/>
      <c r="N64600" s="378"/>
      <c r="O64600" s="378"/>
      <c r="P64600" s="378"/>
      <c r="Q64600" s="378"/>
      <c r="R64600" s="378"/>
      <c r="S64600" s="378"/>
      <c r="T64600" s="378"/>
      <c r="U64600" s="378"/>
      <c r="V64600" s="378"/>
      <c r="W64600" s="378"/>
      <c r="X64600" s="378"/>
      <c r="Y64600" s="378"/>
      <c r="Z64600" s="378"/>
      <c r="AA64600" s="378"/>
      <c r="AB64600" s="378"/>
      <c r="AC64600" s="378"/>
      <c r="AD64600" s="378"/>
      <c r="AE64600" s="378"/>
      <c r="AF64600" s="378"/>
      <c r="AG64600" s="378"/>
      <c r="AH64600" s="378"/>
      <c r="AI64600" s="378"/>
      <c r="AJ64600" s="378"/>
      <c r="AK64600" s="378"/>
      <c r="AL64600" s="378"/>
      <c r="AM64600" s="378"/>
      <c r="AN64600" s="378"/>
      <c r="AO64600" s="378"/>
      <c r="AP64600" s="378"/>
      <c r="AQ64600" s="378"/>
      <c r="AR64600" s="378"/>
      <c r="AS64600" s="378"/>
      <c r="AT64600" s="378"/>
      <c r="AU64600" s="378"/>
      <c r="AV64600" s="378"/>
      <c r="AW64600" s="378"/>
      <c r="AX64600" s="378"/>
      <c r="AY64600" s="378"/>
      <c r="AZ64600" s="378"/>
      <c r="BA64600" s="378"/>
      <c r="BB64600" s="378"/>
      <c r="BC64600" s="378"/>
      <c r="BD64600" s="378"/>
      <c r="BE64600" s="378"/>
      <c r="BF64600" s="378"/>
      <c r="BG64600" s="378"/>
      <c r="BH64600" s="378"/>
      <c r="BI64600" s="378"/>
      <c r="BJ64600" s="378"/>
      <c r="BK64600" s="378"/>
      <c r="BL64600" s="378"/>
      <c r="BM64600" s="378"/>
      <c r="BN64600" s="378"/>
      <c r="BO64600" s="378"/>
      <c r="BP64600" s="378"/>
      <c r="BQ64600" s="378"/>
      <c r="BR64600" s="378"/>
      <c r="BS64600" s="378"/>
      <c r="BT64600" s="378"/>
      <c r="BU64600" s="378"/>
      <c r="BV64600" s="378"/>
      <c r="BW64600" s="378"/>
      <c r="BX64600" s="378"/>
      <c r="BY64600" s="378"/>
      <c r="BZ64600" s="378"/>
      <c r="CA64600" s="378"/>
      <c r="CB64600" s="378"/>
      <c r="CC64600" s="378"/>
      <c r="CD64600" s="378"/>
      <c r="CE64600" s="378"/>
      <c r="CF64600" s="378"/>
      <c r="CG64600" s="378"/>
      <c r="CH64600" s="378"/>
      <c r="CI64600" s="378"/>
      <c r="CJ64600" s="378"/>
      <c r="CK64600" s="378"/>
      <c r="CL64600" s="378"/>
      <c r="CM64600" s="378"/>
      <c r="CN64600" s="378"/>
      <c r="CO64600" s="378"/>
      <c r="CP64600" s="378"/>
      <c r="CQ64600" s="378"/>
      <c r="CR64600" s="378"/>
      <c r="CS64600" s="378"/>
      <c r="CT64600" s="378"/>
      <c r="CU64600" s="378"/>
      <c r="CV64600" s="378"/>
      <c r="CW64600" s="378"/>
      <c r="CX64600" s="378"/>
      <c r="CY64600" s="378"/>
      <c r="CZ64600" s="378"/>
      <c r="DA64600" s="378"/>
      <c r="DB64600" s="378"/>
      <c r="DC64600" s="378"/>
      <c r="DD64600" s="378"/>
      <c r="DE64600" s="378"/>
      <c r="DF64600" s="378"/>
      <c r="DG64600" s="378"/>
      <c r="DH64600" s="378"/>
      <c r="DI64600" s="378"/>
      <c r="DJ64600" s="378"/>
      <c r="DK64600" s="378"/>
      <c r="DL64600" s="378"/>
      <c r="DM64600" s="378"/>
      <c r="DN64600" s="378"/>
      <c r="DO64600" s="378"/>
      <c r="DP64600" s="378"/>
      <c r="DQ64600" s="378"/>
      <c r="DR64600" s="378"/>
      <c r="DS64600" s="378"/>
      <c r="DT64600" s="378"/>
      <c r="DU64600" s="378"/>
      <c r="DV64600" s="378"/>
      <c r="DW64600" s="378"/>
      <c r="DX64600" s="378"/>
      <c r="DY64600" s="378"/>
      <c r="DZ64600" s="378"/>
      <c r="EA64600" s="378"/>
      <c r="EB64600" s="378"/>
      <c r="EC64600" s="378"/>
      <c r="ED64600" s="378"/>
      <c r="EE64600" s="378"/>
      <c r="EF64600" s="378"/>
      <c r="EG64600" s="378"/>
      <c r="EH64600" s="378"/>
      <c r="EI64600" s="378"/>
      <c r="EJ64600" s="378"/>
      <c r="EK64600" s="378"/>
      <c r="EL64600" s="378"/>
      <c r="EM64600" s="378"/>
      <c r="EN64600" s="378"/>
      <c r="EO64600" s="378"/>
      <c r="EP64600" s="378"/>
      <c r="EQ64600" s="378"/>
      <c r="ER64600" s="378"/>
      <c r="ES64600" s="378"/>
      <c r="ET64600" s="378"/>
      <c r="EU64600" s="378"/>
      <c r="EV64600" s="378"/>
      <c r="EW64600" s="378"/>
      <c r="EX64600" s="378"/>
      <c r="EY64600" s="378"/>
      <c r="EZ64600" s="378"/>
      <c r="FA64600" s="378"/>
      <c r="FB64600" s="378"/>
      <c r="FC64600" s="378"/>
      <c r="FD64600" s="378"/>
      <c r="FE64600" s="378"/>
      <c r="FF64600" s="378"/>
      <c r="FG64600" s="378"/>
      <c r="FH64600" s="378"/>
      <c r="FI64600" s="378"/>
      <c r="FJ64600" s="378"/>
      <c r="FK64600" s="378"/>
      <c r="FL64600" s="378"/>
      <c r="FM64600" s="378"/>
      <c r="FN64600" s="378"/>
      <c r="FO64600" s="378"/>
      <c r="FP64600" s="378"/>
      <c r="FQ64600" s="378"/>
      <c r="FR64600" s="378"/>
      <c r="FS64600" s="378"/>
      <c r="FT64600" s="378"/>
      <c r="FU64600" s="378"/>
      <c r="FV64600" s="378"/>
      <c r="FW64600" s="378"/>
      <c r="FX64600" s="378"/>
      <c r="FY64600" s="378"/>
      <c r="FZ64600" s="378"/>
      <c r="GA64600" s="378"/>
      <c r="GB64600" s="378"/>
      <c r="GC64600" s="378"/>
      <c r="GD64600" s="378"/>
      <c r="GE64600" s="378"/>
      <c r="GF64600" s="378"/>
      <c r="GG64600" s="378"/>
      <c r="GH64600" s="378"/>
      <c r="GI64600" s="378"/>
      <c r="GJ64600" s="378"/>
      <c r="GK64600" s="378"/>
      <c r="GL64600" s="378"/>
      <c r="GM64600" s="378"/>
      <c r="GN64600" s="378"/>
      <c r="GO64600" s="378"/>
      <c r="GP64600" s="378"/>
      <c r="GQ64600" s="378"/>
      <c r="GR64600" s="378"/>
      <c r="GS64600" s="378"/>
      <c r="GT64600" s="378"/>
      <c r="GU64600" s="378"/>
      <c r="GV64600" s="378"/>
      <c r="GW64600" s="378"/>
      <c r="GX64600" s="378"/>
      <c r="GY64600" s="378"/>
      <c r="GZ64600" s="378"/>
      <c r="HA64600" s="378"/>
      <c r="HB64600" s="378"/>
      <c r="HC64600" s="378"/>
      <c r="HD64600" s="378"/>
      <c r="HE64600" s="378"/>
      <c r="HF64600" s="378"/>
      <c r="HG64600" s="378"/>
      <c r="HH64600" s="378"/>
      <c r="HI64600" s="378"/>
      <c r="HJ64600" s="378"/>
      <c r="HK64600" s="378"/>
      <c r="HL64600" s="378"/>
      <c r="HM64600" s="378"/>
      <c r="HN64600" s="378"/>
      <c r="HO64600" s="378"/>
      <c r="HP64600" s="378"/>
      <c r="HQ64600" s="378"/>
      <c r="HR64600" s="378"/>
      <c r="HS64600" s="378"/>
      <c r="HT64600" s="378"/>
      <c r="HU64600" s="378"/>
      <c r="HV64600" s="378"/>
      <c r="HW64600" s="378"/>
      <c r="HX64600" s="378"/>
      <c r="HY64600" s="378"/>
      <c r="HZ64600" s="378"/>
      <c r="IA64600" s="378"/>
      <c r="IB64600" s="378"/>
      <c r="IC64600" s="378"/>
      <c r="ID64600" s="378"/>
      <c r="IE64600" s="378"/>
      <c r="IF64600" s="378"/>
      <c r="IG64600" s="378"/>
      <c r="IH64600" s="378"/>
      <c r="II64600" s="378"/>
      <c r="IJ64600" s="378"/>
      <c r="IK64600" s="378"/>
      <c r="IL64600" s="378"/>
    </row>
    <row r="64601" spans="2:246">
      <c r="B64601" s="378"/>
      <c r="C64601" s="378"/>
      <c r="D64601" s="378"/>
      <c r="E64601" s="378"/>
      <c r="F64601" s="378"/>
      <c r="G64601" s="378"/>
      <c r="H64601" s="378"/>
      <c r="I64601" s="378"/>
      <c r="J64601" s="378"/>
      <c r="K64601" s="378"/>
      <c r="L64601" s="378"/>
      <c r="M64601" s="378"/>
      <c r="N64601" s="378"/>
      <c r="O64601" s="378"/>
      <c r="P64601" s="378"/>
      <c r="Q64601" s="378"/>
      <c r="R64601" s="378"/>
      <c r="S64601" s="378"/>
      <c r="T64601" s="378"/>
      <c r="U64601" s="378"/>
      <c r="V64601" s="378"/>
      <c r="W64601" s="378"/>
      <c r="X64601" s="378"/>
      <c r="Y64601" s="378"/>
      <c r="Z64601" s="378"/>
      <c r="AA64601" s="378"/>
      <c r="AB64601" s="378"/>
      <c r="AC64601" s="378"/>
      <c r="AD64601" s="378"/>
      <c r="AE64601" s="378"/>
      <c r="AF64601" s="378"/>
      <c r="AG64601" s="378"/>
      <c r="AH64601" s="378"/>
      <c r="AI64601" s="378"/>
      <c r="AJ64601" s="378"/>
      <c r="AK64601" s="378"/>
      <c r="AL64601" s="378"/>
      <c r="AM64601" s="378"/>
      <c r="AN64601" s="378"/>
      <c r="AO64601" s="378"/>
      <c r="AP64601" s="378"/>
      <c r="AQ64601" s="378"/>
      <c r="AR64601" s="378"/>
      <c r="AS64601" s="378"/>
      <c r="AT64601" s="378"/>
      <c r="AU64601" s="378"/>
      <c r="AV64601" s="378"/>
      <c r="AW64601" s="378"/>
      <c r="AX64601" s="378"/>
      <c r="AY64601" s="378"/>
      <c r="AZ64601" s="378"/>
      <c r="BA64601" s="378"/>
      <c r="BB64601" s="378"/>
      <c r="BC64601" s="378"/>
      <c r="BD64601" s="378"/>
      <c r="BE64601" s="378"/>
      <c r="BF64601" s="378"/>
      <c r="BG64601" s="378"/>
      <c r="BH64601" s="378"/>
      <c r="BI64601" s="378"/>
      <c r="BJ64601" s="378"/>
      <c r="BK64601" s="378"/>
      <c r="BL64601" s="378"/>
      <c r="BM64601" s="378"/>
      <c r="BN64601" s="378"/>
      <c r="BO64601" s="378"/>
      <c r="BP64601" s="378"/>
      <c r="BQ64601" s="378"/>
      <c r="BR64601" s="378"/>
      <c r="BS64601" s="378"/>
      <c r="BT64601" s="378"/>
      <c r="BU64601" s="378"/>
      <c r="BV64601" s="378"/>
      <c r="BW64601" s="378"/>
      <c r="BX64601" s="378"/>
      <c r="BY64601" s="378"/>
      <c r="BZ64601" s="378"/>
      <c r="CA64601" s="378"/>
      <c r="CB64601" s="378"/>
      <c r="CC64601" s="378"/>
      <c r="CD64601" s="378"/>
      <c r="CE64601" s="378"/>
      <c r="CF64601" s="378"/>
      <c r="CG64601" s="378"/>
      <c r="CH64601" s="378"/>
      <c r="CI64601" s="378"/>
      <c r="CJ64601" s="378"/>
      <c r="CK64601" s="378"/>
      <c r="CL64601" s="378"/>
      <c r="CM64601" s="378"/>
      <c r="CN64601" s="378"/>
      <c r="CO64601" s="378"/>
      <c r="CP64601" s="378"/>
      <c r="CQ64601" s="378"/>
      <c r="CR64601" s="378"/>
      <c r="CS64601" s="378"/>
      <c r="CT64601" s="378"/>
      <c r="CU64601" s="378"/>
      <c r="CV64601" s="378"/>
      <c r="CW64601" s="378"/>
      <c r="CX64601" s="378"/>
      <c r="CY64601" s="378"/>
      <c r="CZ64601" s="378"/>
      <c r="DA64601" s="378"/>
      <c r="DB64601" s="378"/>
      <c r="DC64601" s="378"/>
      <c r="DD64601" s="378"/>
      <c r="DE64601" s="378"/>
      <c r="DF64601" s="378"/>
      <c r="DG64601" s="378"/>
      <c r="DH64601" s="378"/>
      <c r="DI64601" s="378"/>
      <c r="DJ64601" s="378"/>
      <c r="DK64601" s="378"/>
      <c r="DL64601" s="378"/>
      <c r="DM64601" s="378"/>
      <c r="DN64601" s="378"/>
      <c r="DO64601" s="378"/>
      <c r="DP64601" s="378"/>
      <c r="DQ64601" s="378"/>
      <c r="DR64601" s="378"/>
      <c r="DS64601" s="378"/>
      <c r="DT64601" s="378"/>
      <c r="DU64601" s="378"/>
      <c r="DV64601" s="378"/>
      <c r="DW64601" s="378"/>
      <c r="DX64601" s="378"/>
      <c r="DY64601" s="378"/>
      <c r="DZ64601" s="378"/>
      <c r="EA64601" s="378"/>
      <c r="EB64601" s="378"/>
      <c r="EC64601" s="378"/>
      <c r="ED64601" s="378"/>
      <c r="EE64601" s="378"/>
      <c r="EF64601" s="378"/>
      <c r="EG64601" s="378"/>
      <c r="EH64601" s="378"/>
      <c r="EI64601" s="378"/>
      <c r="EJ64601" s="378"/>
      <c r="EK64601" s="378"/>
      <c r="EL64601" s="378"/>
      <c r="EM64601" s="378"/>
      <c r="EN64601" s="378"/>
      <c r="EO64601" s="378"/>
      <c r="EP64601" s="378"/>
      <c r="EQ64601" s="378"/>
      <c r="ER64601" s="378"/>
      <c r="ES64601" s="378"/>
      <c r="ET64601" s="378"/>
      <c r="EU64601" s="378"/>
      <c r="EV64601" s="378"/>
      <c r="EW64601" s="378"/>
      <c r="EX64601" s="378"/>
      <c r="EY64601" s="378"/>
      <c r="EZ64601" s="378"/>
      <c r="FA64601" s="378"/>
      <c r="FB64601" s="378"/>
      <c r="FC64601" s="378"/>
      <c r="FD64601" s="378"/>
      <c r="FE64601" s="378"/>
      <c r="FF64601" s="378"/>
      <c r="FG64601" s="378"/>
      <c r="FH64601" s="378"/>
      <c r="FI64601" s="378"/>
      <c r="FJ64601" s="378"/>
      <c r="FK64601" s="378"/>
      <c r="FL64601" s="378"/>
      <c r="FM64601" s="378"/>
      <c r="FN64601" s="378"/>
      <c r="FO64601" s="378"/>
      <c r="FP64601" s="378"/>
      <c r="FQ64601" s="378"/>
      <c r="FR64601" s="378"/>
      <c r="FS64601" s="378"/>
      <c r="FT64601" s="378"/>
      <c r="FU64601" s="378"/>
      <c r="FV64601" s="378"/>
      <c r="FW64601" s="378"/>
      <c r="FX64601" s="378"/>
      <c r="FY64601" s="378"/>
      <c r="FZ64601" s="378"/>
      <c r="GA64601" s="378"/>
      <c r="GB64601" s="378"/>
      <c r="GC64601" s="378"/>
      <c r="GD64601" s="378"/>
      <c r="GE64601" s="378"/>
      <c r="GF64601" s="378"/>
      <c r="GG64601" s="378"/>
      <c r="GH64601" s="378"/>
      <c r="GI64601" s="378"/>
      <c r="GJ64601" s="378"/>
      <c r="GK64601" s="378"/>
      <c r="GL64601" s="378"/>
      <c r="GM64601" s="378"/>
      <c r="GN64601" s="378"/>
      <c r="GO64601" s="378"/>
      <c r="GP64601" s="378"/>
      <c r="GQ64601" s="378"/>
      <c r="GR64601" s="378"/>
      <c r="GS64601" s="378"/>
      <c r="GT64601" s="378"/>
      <c r="GU64601" s="378"/>
      <c r="GV64601" s="378"/>
      <c r="GW64601" s="378"/>
      <c r="GX64601" s="378"/>
      <c r="GY64601" s="378"/>
      <c r="GZ64601" s="378"/>
      <c r="HA64601" s="378"/>
      <c r="HB64601" s="378"/>
      <c r="HC64601" s="378"/>
      <c r="HD64601" s="378"/>
      <c r="HE64601" s="378"/>
      <c r="HF64601" s="378"/>
      <c r="HG64601" s="378"/>
      <c r="HH64601" s="378"/>
      <c r="HI64601" s="378"/>
      <c r="HJ64601" s="378"/>
      <c r="HK64601" s="378"/>
      <c r="HL64601" s="378"/>
      <c r="HM64601" s="378"/>
      <c r="HN64601" s="378"/>
      <c r="HO64601" s="378"/>
      <c r="HP64601" s="378"/>
      <c r="HQ64601" s="378"/>
      <c r="HR64601" s="378"/>
      <c r="HS64601" s="378"/>
      <c r="HT64601" s="378"/>
      <c r="HU64601" s="378"/>
      <c r="HV64601" s="378"/>
      <c r="HW64601" s="378"/>
      <c r="HX64601" s="378"/>
      <c r="HY64601" s="378"/>
      <c r="HZ64601" s="378"/>
      <c r="IA64601" s="378"/>
      <c r="IB64601" s="378"/>
      <c r="IC64601" s="378"/>
      <c r="ID64601" s="378"/>
      <c r="IE64601" s="378"/>
      <c r="IF64601" s="378"/>
      <c r="IG64601" s="378"/>
      <c r="IH64601" s="378"/>
      <c r="II64601" s="378"/>
      <c r="IJ64601" s="378"/>
      <c r="IK64601" s="378"/>
      <c r="IL64601" s="378"/>
    </row>
    <row r="64602" spans="2:246">
      <c r="B64602" s="378"/>
      <c r="C64602" s="378"/>
      <c r="D64602" s="378"/>
      <c r="E64602" s="378"/>
      <c r="F64602" s="378"/>
      <c r="G64602" s="378"/>
      <c r="H64602" s="378"/>
      <c r="I64602" s="378"/>
      <c r="J64602" s="378"/>
      <c r="K64602" s="378"/>
      <c r="L64602" s="378"/>
      <c r="M64602" s="378"/>
      <c r="N64602" s="378"/>
      <c r="O64602" s="378"/>
      <c r="P64602" s="378"/>
      <c r="Q64602" s="378"/>
      <c r="R64602" s="378"/>
      <c r="S64602" s="378"/>
      <c r="T64602" s="378"/>
      <c r="U64602" s="378"/>
      <c r="V64602" s="378"/>
      <c r="W64602" s="378"/>
      <c r="X64602" s="378"/>
      <c r="Y64602" s="378"/>
      <c r="Z64602" s="378"/>
      <c r="AA64602" s="378"/>
      <c r="AB64602" s="378"/>
      <c r="AC64602" s="378"/>
      <c r="AD64602" s="378"/>
      <c r="AE64602" s="378"/>
      <c r="AF64602" s="378"/>
      <c r="AG64602" s="378"/>
      <c r="AH64602" s="378"/>
      <c r="AI64602" s="378"/>
      <c r="AJ64602" s="378"/>
      <c r="AK64602" s="378"/>
      <c r="AL64602" s="378"/>
      <c r="AM64602" s="378"/>
      <c r="AN64602" s="378"/>
      <c r="AO64602" s="378"/>
      <c r="AP64602" s="378"/>
      <c r="AQ64602" s="378"/>
      <c r="AR64602" s="378"/>
      <c r="AS64602" s="378"/>
      <c r="AT64602" s="378"/>
      <c r="AU64602" s="378"/>
      <c r="AV64602" s="378"/>
      <c r="AW64602" s="378"/>
      <c r="AX64602" s="378"/>
      <c r="AY64602" s="378"/>
      <c r="AZ64602" s="378"/>
      <c r="BA64602" s="378"/>
      <c r="BB64602" s="378"/>
      <c r="BC64602" s="378"/>
      <c r="BD64602" s="378"/>
      <c r="BE64602" s="378"/>
      <c r="BF64602" s="378"/>
      <c r="BG64602" s="378"/>
      <c r="BH64602" s="378"/>
      <c r="BI64602" s="378"/>
      <c r="BJ64602" s="378"/>
      <c r="BK64602" s="378"/>
      <c r="BL64602" s="378"/>
      <c r="BM64602" s="378"/>
      <c r="BN64602" s="378"/>
      <c r="BO64602" s="378"/>
      <c r="BP64602" s="378"/>
      <c r="BQ64602" s="378"/>
      <c r="BR64602" s="378"/>
      <c r="BS64602" s="378"/>
      <c r="BT64602" s="378"/>
      <c r="BU64602" s="378"/>
      <c r="BV64602" s="378"/>
      <c r="BW64602" s="378"/>
      <c r="BX64602" s="378"/>
      <c r="BY64602" s="378"/>
      <c r="BZ64602" s="378"/>
      <c r="CA64602" s="378"/>
      <c r="CB64602" s="378"/>
      <c r="CC64602" s="378"/>
      <c r="CD64602" s="378"/>
      <c r="CE64602" s="378"/>
      <c r="CF64602" s="378"/>
      <c r="CG64602" s="378"/>
      <c r="CH64602" s="378"/>
      <c r="CI64602" s="378"/>
      <c r="CJ64602" s="378"/>
      <c r="CK64602" s="378"/>
      <c r="CL64602" s="378"/>
      <c r="CM64602" s="378"/>
      <c r="CN64602" s="378"/>
      <c r="CO64602" s="378"/>
      <c r="CP64602" s="378"/>
      <c r="CQ64602" s="378"/>
      <c r="CR64602" s="378"/>
      <c r="CS64602" s="378"/>
      <c r="CT64602" s="378"/>
      <c r="CU64602" s="378"/>
      <c r="CV64602" s="378"/>
      <c r="CW64602" s="378"/>
      <c r="CX64602" s="378"/>
      <c r="CY64602" s="378"/>
      <c r="CZ64602" s="378"/>
      <c r="DA64602" s="378"/>
      <c r="DB64602" s="378"/>
      <c r="DC64602" s="378"/>
      <c r="DD64602" s="378"/>
      <c r="DE64602" s="378"/>
      <c r="DF64602" s="378"/>
      <c r="DG64602" s="378"/>
      <c r="DH64602" s="378"/>
      <c r="DI64602" s="378"/>
      <c r="DJ64602" s="378"/>
      <c r="DK64602" s="378"/>
      <c r="DL64602" s="378"/>
      <c r="DM64602" s="378"/>
      <c r="DN64602" s="378"/>
      <c r="DO64602" s="378"/>
      <c r="DP64602" s="378"/>
      <c r="DQ64602" s="378"/>
      <c r="DR64602" s="378"/>
      <c r="DS64602" s="378"/>
      <c r="DT64602" s="378"/>
      <c r="DU64602" s="378"/>
      <c r="DV64602" s="378"/>
      <c r="DW64602" s="378"/>
      <c r="DX64602" s="378"/>
      <c r="DY64602" s="378"/>
      <c r="DZ64602" s="378"/>
      <c r="EA64602" s="378"/>
      <c r="EB64602" s="378"/>
      <c r="EC64602" s="378"/>
      <c r="ED64602" s="378"/>
      <c r="EE64602" s="378"/>
      <c r="EF64602" s="378"/>
      <c r="EG64602" s="378"/>
      <c r="EH64602" s="378"/>
      <c r="EI64602" s="378"/>
      <c r="EJ64602" s="378"/>
      <c r="EK64602" s="378"/>
      <c r="EL64602" s="378"/>
      <c r="EM64602" s="378"/>
      <c r="EN64602" s="378"/>
      <c r="EO64602" s="378"/>
      <c r="EP64602" s="378"/>
      <c r="EQ64602" s="378"/>
      <c r="ER64602" s="378"/>
      <c r="ES64602" s="378"/>
      <c r="ET64602" s="378"/>
      <c r="EU64602" s="378"/>
      <c r="EV64602" s="378"/>
      <c r="EW64602" s="378"/>
      <c r="EX64602" s="378"/>
      <c r="EY64602" s="378"/>
      <c r="EZ64602" s="378"/>
      <c r="FA64602" s="378"/>
      <c r="FB64602" s="378"/>
      <c r="FC64602" s="378"/>
      <c r="FD64602" s="378"/>
      <c r="FE64602" s="378"/>
      <c r="FF64602" s="378"/>
      <c r="FG64602" s="378"/>
      <c r="FH64602" s="378"/>
      <c r="FI64602" s="378"/>
      <c r="FJ64602" s="378"/>
      <c r="FK64602" s="378"/>
      <c r="FL64602" s="378"/>
      <c r="FM64602" s="378"/>
      <c r="FN64602" s="378"/>
      <c r="FO64602" s="378"/>
      <c r="FP64602" s="378"/>
      <c r="FQ64602" s="378"/>
      <c r="FR64602" s="378"/>
      <c r="FS64602" s="378"/>
      <c r="FT64602" s="378"/>
      <c r="FU64602" s="378"/>
      <c r="FV64602" s="378"/>
      <c r="FW64602" s="378"/>
      <c r="FX64602" s="378"/>
      <c r="FY64602" s="378"/>
      <c r="FZ64602" s="378"/>
      <c r="GA64602" s="378"/>
      <c r="GB64602" s="378"/>
      <c r="GC64602" s="378"/>
      <c r="GD64602" s="378"/>
      <c r="GE64602" s="378"/>
      <c r="GF64602" s="378"/>
      <c r="GG64602" s="378"/>
      <c r="GH64602" s="378"/>
      <c r="GI64602" s="378"/>
      <c r="GJ64602" s="378"/>
      <c r="GK64602" s="378"/>
      <c r="GL64602" s="378"/>
      <c r="GM64602" s="378"/>
      <c r="GN64602" s="378"/>
      <c r="GO64602" s="378"/>
      <c r="GP64602" s="378"/>
      <c r="GQ64602" s="378"/>
      <c r="GR64602" s="378"/>
      <c r="GS64602" s="378"/>
      <c r="GT64602" s="378"/>
      <c r="GU64602" s="378"/>
      <c r="GV64602" s="378"/>
      <c r="GW64602" s="378"/>
      <c r="GX64602" s="378"/>
      <c r="GY64602" s="378"/>
      <c r="GZ64602" s="378"/>
      <c r="HA64602" s="378"/>
      <c r="HB64602" s="378"/>
      <c r="HC64602" s="378"/>
      <c r="HD64602" s="378"/>
      <c r="HE64602" s="378"/>
      <c r="HF64602" s="378"/>
      <c r="HG64602" s="378"/>
      <c r="HH64602" s="378"/>
      <c r="HI64602" s="378"/>
      <c r="HJ64602" s="378"/>
      <c r="HK64602" s="378"/>
      <c r="HL64602" s="378"/>
      <c r="HM64602" s="378"/>
      <c r="HN64602" s="378"/>
      <c r="HO64602" s="378"/>
      <c r="HP64602" s="378"/>
      <c r="HQ64602" s="378"/>
      <c r="HR64602" s="378"/>
      <c r="HS64602" s="378"/>
      <c r="HT64602" s="378"/>
      <c r="HU64602" s="378"/>
      <c r="HV64602" s="378"/>
      <c r="HW64602" s="378"/>
      <c r="HX64602" s="378"/>
      <c r="HY64602" s="378"/>
      <c r="HZ64602" s="378"/>
      <c r="IA64602" s="378"/>
      <c r="IB64602" s="378"/>
      <c r="IC64602" s="378"/>
      <c r="ID64602" s="378"/>
      <c r="IE64602" s="378"/>
      <c r="IF64602" s="378"/>
      <c r="IG64602" s="378"/>
      <c r="IH64602" s="378"/>
      <c r="II64602" s="378"/>
      <c r="IJ64602" s="378"/>
      <c r="IK64602" s="378"/>
      <c r="IL64602" s="378"/>
    </row>
    <row r="64603" spans="2:246">
      <c r="B64603" s="378"/>
      <c r="C64603" s="378"/>
      <c r="D64603" s="378"/>
      <c r="E64603" s="378"/>
      <c r="F64603" s="378"/>
      <c r="G64603" s="378"/>
      <c r="H64603" s="378"/>
      <c r="I64603" s="378"/>
      <c r="J64603" s="378"/>
      <c r="K64603" s="378"/>
      <c r="L64603" s="378"/>
      <c r="M64603" s="378"/>
      <c r="N64603" s="378"/>
      <c r="O64603" s="378"/>
      <c r="P64603" s="378"/>
      <c r="Q64603" s="378"/>
      <c r="R64603" s="378"/>
      <c r="S64603" s="378"/>
      <c r="T64603" s="378"/>
      <c r="U64603" s="378"/>
      <c r="V64603" s="378"/>
      <c r="W64603" s="378"/>
      <c r="X64603" s="378"/>
      <c r="Y64603" s="378"/>
      <c r="Z64603" s="378"/>
      <c r="AA64603" s="378"/>
      <c r="AB64603" s="378"/>
      <c r="AC64603" s="378"/>
      <c r="AD64603" s="378"/>
      <c r="AE64603" s="378"/>
      <c r="AF64603" s="378"/>
      <c r="AG64603" s="378"/>
      <c r="AH64603" s="378"/>
      <c r="AI64603" s="378"/>
      <c r="AJ64603" s="378"/>
      <c r="AK64603" s="378"/>
      <c r="AL64603" s="378"/>
      <c r="AM64603" s="378"/>
      <c r="AN64603" s="378"/>
      <c r="AO64603" s="378"/>
      <c r="AP64603" s="378"/>
      <c r="AQ64603" s="378"/>
      <c r="AR64603" s="378"/>
      <c r="AS64603" s="378"/>
      <c r="AT64603" s="378"/>
      <c r="AU64603" s="378"/>
      <c r="AV64603" s="378"/>
      <c r="AW64603" s="378"/>
      <c r="AX64603" s="378"/>
      <c r="AY64603" s="378"/>
      <c r="AZ64603" s="378"/>
      <c r="BA64603" s="378"/>
      <c r="BB64603" s="378"/>
      <c r="BC64603" s="378"/>
      <c r="BD64603" s="378"/>
      <c r="BE64603" s="378"/>
      <c r="BF64603" s="378"/>
      <c r="BG64603" s="378"/>
      <c r="BH64603" s="378"/>
      <c r="BI64603" s="378"/>
      <c r="BJ64603" s="378"/>
      <c r="BK64603" s="378"/>
      <c r="BL64603" s="378"/>
      <c r="BM64603" s="378"/>
      <c r="BN64603" s="378"/>
      <c r="BO64603" s="378"/>
      <c r="BP64603" s="378"/>
      <c r="BQ64603" s="378"/>
      <c r="BR64603" s="378"/>
      <c r="BS64603" s="378"/>
      <c r="BT64603" s="378"/>
      <c r="BU64603" s="378"/>
      <c r="BV64603" s="378"/>
      <c r="BW64603" s="378"/>
      <c r="BX64603" s="378"/>
      <c r="BY64603" s="378"/>
      <c r="BZ64603" s="378"/>
      <c r="CA64603" s="378"/>
      <c r="CB64603" s="378"/>
      <c r="CC64603" s="378"/>
      <c r="CD64603" s="378"/>
      <c r="CE64603" s="378"/>
      <c r="CF64603" s="378"/>
      <c r="CG64603" s="378"/>
      <c r="CH64603" s="378"/>
      <c r="CI64603" s="378"/>
      <c r="CJ64603" s="378"/>
      <c r="CK64603" s="378"/>
      <c r="CL64603" s="378"/>
      <c r="CM64603" s="378"/>
      <c r="CN64603" s="378"/>
      <c r="CO64603" s="378"/>
      <c r="CP64603" s="378"/>
      <c r="CQ64603" s="378"/>
      <c r="CR64603" s="378"/>
      <c r="CS64603" s="378"/>
      <c r="CT64603" s="378"/>
      <c r="CU64603" s="378"/>
      <c r="CV64603" s="378"/>
      <c r="CW64603" s="378"/>
      <c r="CX64603" s="378"/>
      <c r="CY64603" s="378"/>
      <c r="CZ64603" s="378"/>
      <c r="DA64603" s="378"/>
      <c r="DB64603" s="378"/>
      <c r="DC64603" s="378"/>
      <c r="DD64603" s="378"/>
      <c r="DE64603" s="378"/>
      <c r="DF64603" s="378"/>
      <c r="DG64603" s="378"/>
      <c r="DH64603" s="378"/>
      <c r="DI64603" s="378"/>
      <c r="DJ64603" s="378"/>
      <c r="DK64603" s="378"/>
      <c r="DL64603" s="378"/>
      <c r="DM64603" s="378"/>
      <c r="DN64603" s="378"/>
      <c r="DO64603" s="378"/>
      <c r="DP64603" s="378"/>
      <c r="DQ64603" s="378"/>
      <c r="DR64603" s="378"/>
      <c r="DS64603" s="378"/>
      <c r="DT64603" s="378"/>
      <c r="DU64603" s="378"/>
      <c r="DV64603" s="378"/>
      <c r="DW64603" s="378"/>
      <c r="DX64603" s="378"/>
      <c r="DY64603" s="378"/>
      <c r="DZ64603" s="378"/>
      <c r="EA64603" s="378"/>
      <c r="EB64603" s="378"/>
      <c r="EC64603" s="378"/>
      <c r="ED64603" s="378"/>
      <c r="EE64603" s="378"/>
      <c r="EF64603" s="378"/>
      <c r="EG64603" s="378"/>
      <c r="EH64603" s="378"/>
      <c r="EI64603" s="378"/>
      <c r="EJ64603" s="378"/>
      <c r="EK64603" s="378"/>
      <c r="EL64603" s="378"/>
      <c r="EM64603" s="378"/>
      <c r="EN64603" s="378"/>
      <c r="EO64603" s="378"/>
      <c r="EP64603" s="378"/>
      <c r="EQ64603" s="378"/>
      <c r="ER64603" s="378"/>
      <c r="ES64603" s="378"/>
      <c r="ET64603" s="378"/>
      <c r="EU64603" s="378"/>
      <c r="EV64603" s="378"/>
      <c r="EW64603" s="378"/>
      <c r="EX64603" s="378"/>
      <c r="EY64603" s="378"/>
      <c r="EZ64603" s="378"/>
      <c r="FA64603" s="378"/>
      <c r="FB64603" s="378"/>
      <c r="FC64603" s="378"/>
      <c r="FD64603" s="378"/>
      <c r="FE64603" s="378"/>
      <c r="FF64603" s="378"/>
      <c r="FG64603" s="378"/>
      <c r="FH64603" s="378"/>
      <c r="FI64603" s="378"/>
      <c r="FJ64603" s="378"/>
      <c r="FK64603" s="378"/>
      <c r="FL64603" s="378"/>
      <c r="FM64603" s="378"/>
      <c r="FN64603" s="378"/>
      <c r="FO64603" s="378"/>
      <c r="FP64603" s="378"/>
      <c r="FQ64603" s="378"/>
      <c r="FR64603" s="378"/>
      <c r="FS64603" s="378"/>
      <c r="FT64603" s="378"/>
      <c r="FU64603" s="378"/>
      <c r="FV64603" s="378"/>
      <c r="FW64603" s="378"/>
      <c r="FX64603" s="378"/>
      <c r="FY64603" s="378"/>
      <c r="FZ64603" s="378"/>
      <c r="GA64603" s="378"/>
      <c r="GB64603" s="378"/>
      <c r="GC64603" s="378"/>
      <c r="GD64603" s="378"/>
      <c r="GE64603" s="378"/>
      <c r="GF64603" s="378"/>
      <c r="GG64603" s="378"/>
      <c r="GH64603" s="378"/>
      <c r="GI64603" s="378"/>
      <c r="GJ64603" s="378"/>
      <c r="GK64603" s="378"/>
      <c r="GL64603" s="378"/>
      <c r="GM64603" s="378"/>
      <c r="GN64603" s="378"/>
      <c r="GO64603" s="378"/>
      <c r="GP64603" s="378"/>
      <c r="GQ64603" s="378"/>
      <c r="GR64603" s="378"/>
      <c r="GS64603" s="378"/>
      <c r="GT64603" s="378"/>
      <c r="GU64603" s="378"/>
      <c r="GV64603" s="378"/>
      <c r="GW64603" s="378"/>
      <c r="GX64603" s="378"/>
      <c r="GY64603" s="378"/>
      <c r="GZ64603" s="378"/>
      <c r="HA64603" s="378"/>
      <c r="HB64603" s="378"/>
      <c r="HC64603" s="378"/>
      <c r="HD64603" s="378"/>
      <c r="HE64603" s="378"/>
      <c r="HF64603" s="378"/>
      <c r="HG64603" s="378"/>
      <c r="HH64603" s="378"/>
      <c r="HI64603" s="378"/>
      <c r="HJ64603" s="378"/>
      <c r="HK64603" s="378"/>
      <c r="HL64603" s="378"/>
      <c r="HM64603" s="378"/>
      <c r="HN64603" s="378"/>
      <c r="HO64603" s="378"/>
      <c r="HP64603" s="378"/>
      <c r="HQ64603" s="378"/>
      <c r="HR64603" s="378"/>
      <c r="HS64603" s="378"/>
      <c r="HT64603" s="378"/>
      <c r="HU64603" s="378"/>
      <c r="HV64603" s="378"/>
      <c r="HW64603" s="378"/>
      <c r="HX64603" s="378"/>
      <c r="HY64603" s="378"/>
      <c r="HZ64603" s="378"/>
      <c r="IA64603" s="378"/>
      <c r="IB64603" s="378"/>
      <c r="IC64603" s="378"/>
      <c r="ID64603" s="378"/>
      <c r="IE64603" s="378"/>
      <c r="IF64603" s="378"/>
      <c r="IG64603" s="378"/>
      <c r="IH64603" s="378"/>
      <c r="II64603" s="378"/>
      <c r="IJ64603" s="378"/>
      <c r="IK64603" s="378"/>
      <c r="IL64603" s="378"/>
    </row>
    <row r="64604" spans="2:246">
      <c r="B64604" s="378"/>
      <c r="C64604" s="378"/>
      <c r="D64604" s="378"/>
      <c r="E64604" s="378"/>
      <c r="F64604" s="378"/>
      <c r="G64604" s="378"/>
      <c r="H64604" s="378"/>
      <c r="I64604" s="378"/>
      <c r="J64604" s="378"/>
      <c r="K64604" s="378"/>
      <c r="L64604" s="378"/>
      <c r="M64604" s="378"/>
      <c r="N64604" s="378"/>
      <c r="O64604" s="378"/>
      <c r="P64604" s="378"/>
      <c r="Q64604" s="378"/>
      <c r="R64604" s="378"/>
      <c r="S64604" s="378"/>
      <c r="T64604" s="378"/>
      <c r="U64604" s="378"/>
      <c r="V64604" s="378"/>
      <c r="W64604" s="378"/>
      <c r="X64604" s="378"/>
      <c r="Y64604" s="378"/>
      <c r="Z64604" s="378"/>
      <c r="AA64604" s="378"/>
      <c r="AB64604" s="378"/>
      <c r="AC64604" s="378"/>
      <c r="AD64604" s="378"/>
      <c r="AE64604" s="378"/>
      <c r="AF64604" s="378"/>
      <c r="AG64604" s="378"/>
      <c r="AH64604" s="378"/>
      <c r="AI64604" s="378"/>
      <c r="AJ64604" s="378"/>
      <c r="AK64604" s="378"/>
      <c r="AL64604" s="378"/>
      <c r="AM64604" s="378"/>
      <c r="AN64604" s="378"/>
      <c r="AO64604" s="378"/>
      <c r="AP64604" s="378"/>
      <c r="AQ64604" s="378"/>
      <c r="AR64604" s="378"/>
      <c r="AS64604" s="378"/>
      <c r="AT64604" s="378"/>
      <c r="AU64604" s="378"/>
      <c r="AV64604" s="378"/>
      <c r="AW64604" s="378"/>
      <c r="AX64604" s="378"/>
      <c r="AY64604" s="378"/>
      <c r="AZ64604" s="378"/>
      <c r="BA64604" s="378"/>
      <c r="BB64604" s="378"/>
      <c r="BC64604" s="378"/>
      <c r="BD64604" s="378"/>
      <c r="BE64604" s="378"/>
      <c r="BF64604" s="378"/>
      <c r="BG64604" s="378"/>
      <c r="BH64604" s="378"/>
      <c r="BI64604" s="378"/>
      <c r="BJ64604" s="378"/>
      <c r="BK64604" s="378"/>
      <c r="BL64604" s="378"/>
      <c r="BM64604" s="378"/>
      <c r="BN64604" s="378"/>
      <c r="BO64604" s="378"/>
      <c r="BP64604" s="378"/>
      <c r="BQ64604" s="378"/>
      <c r="BR64604" s="378"/>
      <c r="BS64604" s="378"/>
      <c r="BT64604" s="378"/>
      <c r="BU64604" s="378"/>
      <c r="BV64604" s="378"/>
      <c r="BW64604" s="378"/>
      <c r="BX64604" s="378"/>
      <c r="BY64604" s="378"/>
      <c r="BZ64604" s="378"/>
      <c r="CA64604" s="378"/>
      <c r="CB64604" s="378"/>
      <c r="CC64604" s="378"/>
      <c r="CD64604" s="378"/>
      <c r="CE64604" s="378"/>
      <c r="CF64604" s="378"/>
      <c r="CG64604" s="378"/>
      <c r="CH64604" s="378"/>
      <c r="CI64604" s="378"/>
      <c r="CJ64604" s="378"/>
      <c r="CK64604" s="378"/>
      <c r="CL64604" s="378"/>
      <c r="CM64604" s="378"/>
      <c r="CN64604" s="378"/>
      <c r="CO64604" s="378"/>
      <c r="CP64604" s="378"/>
      <c r="CQ64604" s="378"/>
      <c r="CR64604" s="378"/>
      <c r="CS64604" s="378"/>
      <c r="CT64604" s="378"/>
      <c r="CU64604" s="378"/>
      <c r="CV64604" s="378"/>
      <c r="CW64604" s="378"/>
      <c r="CX64604" s="378"/>
      <c r="CY64604" s="378"/>
      <c r="CZ64604" s="378"/>
      <c r="DA64604" s="378"/>
      <c r="DB64604" s="378"/>
      <c r="DC64604" s="378"/>
      <c r="DD64604" s="378"/>
      <c r="DE64604" s="378"/>
      <c r="DF64604" s="378"/>
      <c r="DG64604" s="378"/>
      <c r="DH64604" s="378"/>
      <c r="DI64604" s="378"/>
      <c r="DJ64604" s="378"/>
      <c r="DK64604" s="378"/>
      <c r="DL64604" s="378"/>
      <c r="DM64604" s="378"/>
      <c r="DN64604" s="378"/>
      <c r="DO64604" s="378"/>
      <c r="DP64604" s="378"/>
      <c r="DQ64604" s="378"/>
      <c r="DR64604" s="378"/>
      <c r="DS64604" s="378"/>
      <c r="DT64604" s="378"/>
      <c r="DU64604" s="378"/>
      <c r="DV64604" s="378"/>
      <c r="DW64604" s="378"/>
      <c r="DX64604" s="378"/>
      <c r="DY64604" s="378"/>
      <c r="DZ64604" s="378"/>
      <c r="EA64604" s="378"/>
      <c r="EB64604" s="378"/>
      <c r="EC64604" s="378"/>
      <c r="ED64604" s="378"/>
      <c r="EE64604" s="378"/>
      <c r="EF64604" s="378"/>
      <c r="EG64604" s="378"/>
      <c r="EH64604" s="378"/>
      <c r="EI64604" s="378"/>
      <c r="EJ64604" s="378"/>
      <c r="EK64604" s="378"/>
      <c r="EL64604" s="378"/>
      <c r="EM64604" s="378"/>
      <c r="EN64604" s="378"/>
      <c r="EO64604" s="378"/>
      <c r="EP64604" s="378"/>
      <c r="EQ64604" s="378"/>
      <c r="ER64604" s="378"/>
      <c r="ES64604" s="378"/>
      <c r="ET64604" s="378"/>
      <c r="EU64604" s="378"/>
      <c r="EV64604" s="378"/>
      <c r="EW64604" s="378"/>
      <c r="EX64604" s="378"/>
      <c r="EY64604" s="378"/>
      <c r="EZ64604" s="378"/>
      <c r="FA64604" s="378"/>
      <c r="FB64604" s="378"/>
      <c r="FC64604" s="378"/>
      <c r="FD64604" s="378"/>
      <c r="FE64604" s="378"/>
      <c r="FF64604" s="378"/>
      <c r="FG64604" s="378"/>
      <c r="FH64604" s="378"/>
      <c r="FI64604" s="378"/>
      <c r="FJ64604" s="378"/>
      <c r="FK64604" s="378"/>
      <c r="FL64604" s="378"/>
      <c r="FM64604" s="378"/>
      <c r="FN64604" s="378"/>
      <c r="FO64604" s="378"/>
      <c r="FP64604" s="378"/>
      <c r="FQ64604" s="378"/>
      <c r="FR64604" s="378"/>
      <c r="FS64604" s="378"/>
      <c r="FT64604" s="378"/>
      <c r="FU64604" s="378"/>
      <c r="FV64604" s="378"/>
      <c r="FW64604" s="378"/>
      <c r="FX64604" s="378"/>
      <c r="FY64604" s="378"/>
      <c r="FZ64604" s="378"/>
      <c r="GA64604" s="378"/>
      <c r="GB64604" s="378"/>
      <c r="GC64604" s="378"/>
      <c r="GD64604" s="378"/>
      <c r="GE64604" s="378"/>
      <c r="GF64604" s="378"/>
      <c r="GG64604" s="378"/>
      <c r="GH64604" s="378"/>
      <c r="GI64604" s="378"/>
      <c r="GJ64604" s="378"/>
      <c r="GK64604" s="378"/>
      <c r="GL64604" s="378"/>
      <c r="GM64604" s="378"/>
      <c r="GN64604" s="378"/>
      <c r="GO64604" s="378"/>
      <c r="GP64604" s="378"/>
      <c r="GQ64604" s="378"/>
      <c r="GR64604" s="378"/>
      <c r="GS64604" s="378"/>
      <c r="GT64604" s="378"/>
      <c r="GU64604" s="378"/>
      <c r="GV64604" s="378"/>
      <c r="GW64604" s="378"/>
      <c r="GX64604" s="378"/>
      <c r="GY64604" s="378"/>
      <c r="GZ64604" s="378"/>
      <c r="HA64604" s="378"/>
      <c r="HB64604" s="378"/>
      <c r="HC64604" s="378"/>
      <c r="HD64604" s="378"/>
      <c r="HE64604" s="378"/>
      <c r="HF64604" s="378"/>
      <c r="HG64604" s="378"/>
      <c r="HH64604" s="378"/>
      <c r="HI64604" s="378"/>
      <c r="HJ64604" s="378"/>
      <c r="HK64604" s="378"/>
      <c r="HL64604" s="378"/>
      <c r="HM64604" s="378"/>
      <c r="HN64604" s="378"/>
      <c r="HO64604" s="378"/>
      <c r="HP64604" s="378"/>
      <c r="HQ64604" s="378"/>
      <c r="HR64604" s="378"/>
      <c r="HS64604" s="378"/>
      <c r="HT64604" s="378"/>
      <c r="HU64604" s="378"/>
      <c r="HV64604" s="378"/>
      <c r="HW64604" s="378"/>
      <c r="HX64604" s="378"/>
      <c r="HY64604" s="378"/>
      <c r="HZ64604" s="378"/>
      <c r="IA64604" s="378"/>
      <c r="IB64604" s="378"/>
      <c r="IC64604" s="378"/>
      <c r="ID64604" s="378"/>
      <c r="IE64604" s="378"/>
      <c r="IF64604" s="378"/>
      <c r="IG64604" s="378"/>
      <c r="IH64604" s="378"/>
      <c r="II64604" s="378"/>
      <c r="IJ64604" s="378"/>
      <c r="IK64604" s="378"/>
      <c r="IL64604" s="378"/>
    </row>
    <row r="64605" spans="2:246">
      <c r="B64605" s="378"/>
      <c r="C64605" s="378"/>
      <c r="D64605" s="378"/>
      <c r="E64605" s="378"/>
      <c r="F64605" s="378"/>
      <c r="G64605" s="378"/>
      <c r="H64605" s="378"/>
      <c r="I64605" s="378"/>
      <c r="J64605" s="378"/>
      <c r="K64605" s="378"/>
      <c r="L64605" s="378"/>
      <c r="M64605" s="378"/>
      <c r="N64605" s="378"/>
      <c r="O64605" s="378"/>
      <c r="P64605" s="378"/>
      <c r="Q64605" s="378"/>
      <c r="R64605" s="378"/>
      <c r="S64605" s="378"/>
      <c r="T64605" s="378"/>
      <c r="U64605" s="378"/>
      <c r="V64605" s="378"/>
      <c r="W64605" s="378"/>
      <c r="X64605" s="378"/>
      <c r="Y64605" s="378"/>
      <c r="Z64605" s="378"/>
      <c r="AA64605" s="378"/>
      <c r="AB64605" s="378"/>
      <c r="AC64605" s="378"/>
      <c r="AD64605" s="378"/>
      <c r="AE64605" s="378"/>
      <c r="AF64605" s="378"/>
      <c r="AG64605" s="378"/>
      <c r="AH64605" s="378"/>
      <c r="AI64605" s="378"/>
      <c r="AJ64605" s="378"/>
      <c r="AK64605" s="378"/>
      <c r="AL64605" s="378"/>
      <c r="AM64605" s="378"/>
      <c r="AN64605" s="378"/>
      <c r="AO64605" s="378"/>
      <c r="AP64605" s="378"/>
      <c r="AQ64605" s="378"/>
      <c r="AR64605" s="378"/>
      <c r="AS64605" s="378"/>
      <c r="AT64605" s="378"/>
      <c r="AU64605" s="378"/>
      <c r="AV64605" s="378"/>
      <c r="AW64605" s="378"/>
      <c r="AX64605" s="378"/>
      <c r="AY64605" s="378"/>
      <c r="AZ64605" s="378"/>
      <c r="BA64605" s="378"/>
      <c r="BB64605" s="378"/>
      <c r="BC64605" s="378"/>
      <c r="BD64605" s="378"/>
      <c r="BE64605" s="378"/>
      <c r="BF64605" s="378"/>
      <c r="BG64605" s="378"/>
      <c r="BH64605" s="378"/>
      <c r="BI64605" s="378"/>
      <c r="BJ64605" s="378"/>
      <c r="BK64605" s="378"/>
      <c r="BL64605" s="378"/>
      <c r="BM64605" s="378"/>
      <c r="BN64605" s="378"/>
      <c r="BO64605" s="378"/>
      <c r="BP64605" s="378"/>
      <c r="BQ64605" s="378"/>
      <c r="BR64605" s="378"/>
      <c r="BS64605" s="378"/>
      <c r="BT64605" s="378"/>
      <c r="BU64605" s="378"/>
      <c r="BV64605" s="378"/>
      <c r="BW64605" s="378"/>
      <c r="BX64605" s="378"/>
      <c r="BY64605" s="378"/>
      <c r="BZ64605" s="378"/>
      <c r="CA64605" s="378"/>
      <c r="CB64605" s="378"/>
      <c r="CC64605" s="378"/>
      <c r="CD64605" s="378"/>
      <c r="CE64605" s="378"/>
      <c r="CF64605" s="378"/>
      <c r="CG64605" s="378"/>
      <c r="CH64605" s="378"/>
      <c r="CI64605" s="378"/>
      <c r="CJ64605" s="378"/>
      <c r="CK64605" s="378"/>
      <c r="CL64605" s="378"/>
      <c r="CM64605" s="378"/>
      <c r="CN64605" s="378"/>
      <c r="CO64605" s="378"/>
      <c r="CP64605" s="378"/>
      <c r="CQ64605" s="378"/>
      <c r="CR64605" s="378"/>
      <c r="CS64605" s="378"/>
      <c r="CT64605" s="378"/>
      <c r="CU64605" s="378"/>
      <c r="CV64605" s="378"/>
      <c r="CW64605" s="378"/>
      <c r="CX64605" s="378"/>
      <c r="CY64605" s="378"/>
      <c r="CZ64605" s="378"/>
      <c r="DA64605" s="378"/>
      <c r="DB64605" s="378"/>
      <c r="DC64605" s="378"/>
      <c r="DD64605" s="378"/>
      <c r="DE64605" s="378"/>
      <c r="DF64605" s="378"/>
      <c r="DG64605" s="378"/>
      <c r="DH64605" s="378"/>
      <c r="DI64605" s="378"/>
      <c r="DJ64605" s="378"/>
      <c r="DK64605" s="378"/>
      <c r="DL64605" s="378"/>
      <c r="DM64605" s="378"/>
      <c r="DN64605" s="378"/>
      <c r="DO64605" s="378"/>
      <c r="DP64605" s="378"/>
      <c r="DQ64605" s="378"/>
      <c r="DR64605" s="378"/>
      <c r="DS64605" s="378"/>
      <c r="DT64605" s="378"/>
      <c r="DU64605" s="378"/>
      <c r="DV64605" s="378"/>
      <c r="DW64605" s="378"/>
      <c r="DX64605" s="378"/>
      <c r="DY64605" s="378"/>
      <c r="DZ64605" s="378"/>
      <c r="EA64605" s="378"/>
      <c r="EB64605" s="378"/>
      <c r="EC64605" s="378"/>
      <c r="ED64605" s="378"/>
      <c r="EE64605" s="378"/>
      <c r="EF64605" s="378"/>
      <c r="EG64605" s="378"/>
      <c r="EH64605" s="378"/>
      <c r="EI64605" s="378"/>
      <c r="EJ64605" s="378"/>
      <c r="EK64605" s="378"/>
      <c r="EL64605" s="378"/>
      <c r="EM64605" s="378"/>
      <c r="EN64605" s="378"/>
      <c r="EO64605" s="378"/>
      <c r="EP64605" s="378"/>
      <c r="EQ64605" s="378"/>
      <c r="ER64605" s="378"/>
      <c r="ES64605" s="378"/>
      <c r="ET64605" s="378"/>
      <c r="EU64605" s="378"/>
      <c r="EV64605" s="378"/>
      <c r="EW64605" s="378"/>
      <c r="EX64605" s="378"/>
      <c r="EY64605" s="378"/>
      <c r="EZ64605" s="378"/>
      <c r="FA64605" s="378"/>
      <c r="FB64605" s="378"/>
      <c r="FC64605" s="378"/>
      <c r="FD64605" s="378"/>
      <c r="FE64605" s="378"/>
      <c r="FF64605" s="378"/>
      <c r="FG64605" s="378"/>
      <c r="FH64605" s="378"/>
      <c r="FI64605" s="378"/>
      <c r="FJ64605" s="378"/>
      <c r="FK64605" s="378"/>
      <c r="FL64605" s="378"/>
      <c r="FM64605" s="378"/>
      <c r="FN64605" s="378"/>
      <c r="FO64605" s="378"/>
      <c r="FP64605" s="378"/>
      <c r="FQ64605" s="378"/>
      <c r="FR64605" s="378"/>
      <c r="FS64605" s="378"/>
      <c r="FT64605" s="378"/>
      <c r="FU64605" s="378"/>
      <c r="FV64605" s="378"/>
      <c r="FW64605" s="378"/>
      <c r="FX64605" s="378"/>
      <c r="FY64605" s="378"/>
      <c r="FZ64605" s="378"/>
      <c r="GA64605" s="378"/>
      <c r="GB64605" s="378"/>
      <c r="GC64605" s="378"/>
      <c r="GD64605" s="378"/>
      <c r="GE64605" s="378"/>
      <c r="GF64605" s="378"/>
      <c r="GG64605" s="378"/>
      <c r="GH64605" s="378"/>
      <c r="GI64605" s="378"/>
      <c r="GJ64605" s="378"/>
      <c r="GK64605" s="378"/>
      <c r="GL64605" s="378"/>
      <c r="GM64605" s="378"/>
      <c r="GN64605" s="378"/>
      <c r="GO64605" s="378"/>
      <c r="GP64605" s="378"/>
      <c r="GQ64605" s="378"/>
      <c r="GR64605" s="378"/>
      <c r="GS64605" s="378"/>
      <c r="GT64605" s="378"/>
      <c r="GU64605" s="378"/>
      <c r="GV64605" s="378"/>
      <c r="GW64605" s="378"/>
      <c r="GX64605" s="378"/>
      <c r="GY64605" s="378"/>
      <c r="GZ64605" s="378"/>
      <c r="HA64605" s="378"/>
      <c r="HB64605" s="378"/>
      <c r="HC64605" s="378"/>
      <c r="HD64605" s="378"/>
      <c r="HE64605" s="378"/>
      <c r="HF64605" s="378"/>
      <c r="HG64605" s="378"/>
      <c r="HH64605" s="378"/>
      <c r="HI64605" s="378"/>
      <c r="HJ64605" s="378"/>
      <c r="HK64605" s="378"/>
      <c r="HL64605" s="378"/>
      <c r="HM64605" s="378"/>
      <c r="HN64605" s="378"/>
      <c r="HO64605" s="378"/>
      <c r="HP64605" s="378"/>
      <c r="HQ64605" s="378"/>
      <c r="HR64605" s="378"/>
      <c r="HS64605" s="378"/>
      <c r="HT64605" s="378"/>
      <c r="HU64605" s="378"/>
      <c r="HV64605" s="378"/>
      <c r="HW64605" s="378"/>
      <c r="HX64605" s="378"/>
      <c r="HY64605" s="378"/>
      <c r="HZ64605" s="378"/>
      <c r="IA64605" s="378"/>
      <c r="IB64605" s="378"/>
      <c r="IC64605" s="378"/>
      <c r="ID64605" s="378"/>
      <c r="IE64605" s="378"/>
      <c r="IF64605" s="378"/>
      <c r="IG64605" s="378"/>
      <c r="IH64605" s="378"/>
      <c r="II64605" s="378"/>
      <c r="IJ64605" s="378"/>
      <c r="IK64605" s="378"/>
      <c r="IL64605" s="378"/>
    </row>
    <row r="64606" spans="2:246">
      <c r="B64606" s="378"/>
      <c r="C64606" s="378"/>
      <c r="D64606" s="378"/>
      <c r="E64606" s="378"/>
      <c r="F64606" s="378"/>
      <c r="G64606" s="378"/>
      <c r="H64606" s="378"/>
      <c r="I64606" s="378"/>
      <c r="J64606" s="378"/>
      <c r="K64606" s="378"/>
      <c r="L64606" s="378"/>
      <c r="M64606" s="378"/>
      <c r="N64606" s="378"/>
      <c r="O64606" s="378"/>
      <c r="P64606" s="378"/>
      <c r="Q64606" s="378"/>
      <c r="R64606" s="378"/>
      <c r="S64606" s="378"/>
      <c r="T64606" s="378"/>
      <c r="U64606" s="378"/>
      <c r="V64606" s="378"/>
      <c r="W64606" s="378"/>
      <c r="X64606" s="378"/>
      <c r="Y64606" s="378"/>
      <c r="Z64606" s="378"/>
      <c r="AA64606" s="378"/>
      <c r="AB64606" s="378"/>
      <c r="AC64606" s="378"/>
      <c r="AD64606" s="378"/>
      <c r="AE64606" s="378"/>
      <c r="AF64606" s="378"/>
      <c r="AG64606" s="378"/>
      <c r="AH64606" s="378"/>
      <c r="AI64606" s="378"/>
      <c r="AJ64606" s="378"/>
      <c r="AK64606" s="378"/>
      <c r="AL64606" s="378"/>
      <c r="AM64606" s="378"/>
      <c r="AN64606" s="378"/>
      <c r="AO64606" s="378"/>
      <c r="AP64606" s="378"/>
      <c r="AQ64606" s="378"/>
      <c r="AR64606" s="378"/>
      <c r="AS64606" s="378"/>
      <c r="AT64606" s="378"/>
      <c r="AU64606" s="378"/>
      <c r="AV64606" s="378"/>
      <c r="AW64606" s="378"/>
      <c r="AX64606" s="378"/>
      <c r="AY64606" s="378"/>
      <c r="AZ64606" s="378"/>
      <c r="BA64606" s="378"/>
      <c r="BB64606" s="378"/>
      <c r="BC64606" s="378"/>
      <c r="BD64606" s="378"/>
      <c r="BE64606" s="378"/>
      <c r="BF64606" s="378"/>
      <c r="BG64606" s="378"/>
      <c r="BH64606" s="378"/>
      <c r="BI64606" s="378"/>
      <c r="BJ64606" s="378"/>
      <c r="BK64606" s="378"/>
      <c r="BL64606" s="378"/>
      <c r="BM64606" s="378"/>
      <c r="BN64606" s="378"/>
      <c r="BO64606" s="378"/>
      <c r="BP64606" s="378"/>
      <c r="BQ64606" s="378"/>
      <c r="BR64606" s="378"/>
      <c r="BS64606" s="378"/>
      <c r="BT64606" s="378"/>
      <c r="BU64606" s="378"/>
      <c r="BV64606" s="378"/>
      <c r="BW64606" s="378"/>
      <c r="BX64606" s="378"/>
      <c r="BY64606" s="378"/>
      <c r="BZ64606" s="378"/>
      <c r="CA64606" s="378"/>
      <c r="CB64606" s="378"/>
      <c r="CC64606" s="378"/>
      <c r="CD64606" s="378"/>
      <c r="CE64606" s="378"/>
      <c r="CF64606" s="378"/>
      <c r="CG64606" s="378"/>
      <c r="CH64606" s="378"/>
      <c r="CI64606" s="378"/>
      <c r="CJ64606" s="378"/>
      <c r="CK64606" s="378"/>
      <c r="CL64606" s="378"/>
      <c r="CM64606" s="378"/>
      <c r="CN64606" s="378"/>
      <c r="CO64606" s="378"/>
      <c r="CP64606" s="378"/>
      <c r="CQ64606" s="378"/>
      <c r="CR64606" s="378"/>
      <c r="CS64606" s="378"/>
      <c r="CT64606" s="378"/>
      <c r="CU64606" s="378"/>
      <c r="CV64606" s="378"/>
      <c r="CW64606" s="378"/>
      <c r="CX64606" s="378"/>
      <c r="CY64606" s="378"/>
      <c r="CZ64606" s="378"/>
      <c r="DA64606" s="378"/>
      <c r="DB64606" s="378"/>
      <c r="DC64606" s="378"/>
      <c r="DD64606" s="378"/>
      <c r="DE64606" s="378"/>
      <c r="DF64606" s="378"/>
      <c r="DG64606" s="378"/>
      <c r="DH64606" s="378"/>
      <c r="DI64606" s="378"/>
      <c r="DJ64606" s="378"/>
      <c r="DK64606" s="378"/>
      <c r="DL64606" s="378"/>
      <c r="DM64606" s="378"/>
      <c r="DN64606" s="378"/>
      <c r="DO64606" s="378"/>
      <c r="DP64606" s="378"/>
      <c r="DQ64606" s="378"/>
      <c r="DR64606" s="378"/>
      <c r="DS64606" s="378"/>
      <c r="DT64606" s="378"/>
      <c r="DU64606" s="378"/>
      <c r="DV64606" s="378"/>
      <c r="DW64606" s="378"/>
      <c r="DX64606" s="378"/>
      <c r="DY64606" s="378"/>
      <c r="DZ64606" s="378"/>
      <c r="EA64606" s="378"/>
      <c r="EB64606" s="378"/>
      <c r="EC64606" s="378"/>
      <c r="ED64606" s="378"/>
      <c r="EE64606" s="378"/>
      <c r="EF64606" s="378"/>
      <c r="EG64606" s="378"/>
      <c r="EH64606" s="378"/>
      <c r="EI64606" s="378"/>
      <c r="EJ64606" s="378"/>
      <c r="EK64606" s="378"/>
      <c r="EL64606" s="378"/>
      <c r="EM64606" s="378"/>
      <c r="EN64606" s="378"/>
      <c r="EO64606" s="378"/>
      <c r="EP64606" s="378"/>
      <c r="EQ64606" s="378"/>
      <c r="ER64606" s="378"/>
      <c r="ES64606" s="378"/>
      <c r="ET64606" s="378"/>
      <c r="EU64606" s="378"/>
      <c r="EV64606" s="378"/>
      <c r="EW64606" s="378"/>
      <c r="EX64606" s="378"/>
      <c r="EY64606" s="378"/>
      <c r="EZ64606" s="378"/>
      <c r="FA64606" s="378"/>
      <c r="FB64606" s="378"/>
      <c r="FC64606" s="378"/>
      <c r="FD64606" s="378"/>
      <c r="FE64606" s="378"/>
      <c r="FF64606" s="378"/>
      <c r="FG64606" s="378"/>
      <c r="FH64606" s="378"/>
      <c r="FI64606" s="378"/>
      <c r="FJ64606" s="378"/>
      <c r="FK64606" s="378"/>
      <c r="FL64606" s="378"/>
      <c r="FM64606" s="378"/>
      <c r="FN64606" s="378"/>
      <c r="FO64606" s="378"/>
      <c r="FP64606" s="378"/>
      <c r="FQ64606" s="378"/>
      <c r="FR64606" s="378"/>
      <c r="FS64606" s="378"/>
      <c r="FT64606" s="378"/>
      <c r="FU64606" s="378"/>
      <c r="FV64606" s="378"/>
      <c r="FW64606" s="378"/>
      <c r="FX64606" s="378"/>
      <c r="FY64606" s="378"/>
      <c r="FZ64606" s="378"/>
      <c r="GA64606" s="378"/>
      <c r="GB64606" s="378"/>
      <c r="GC64606" s="378"/>
      <c r="GD64606" s="378"/>
      <c r="GE64606" s="378"/>
      <c r="GF64606" s="378"/>
      <c r="GG64606" s="378"/>
      <c r="GH64606" s="378"/>
      <c r="GI64606" s="378"/>
      <c r="GJ64606" s="378"/>
      <c r="GK64606" s="378"/>
      <c r="GL64606" s="378"/>
      <c r="GM64606" s="378"/>
      <c r="GN64606" s="378"/>
      <c r="GO64606" s="378"/>
      <c r="GP64606" s="378"/>
      <c r="GQ64606" s="378"/>
      <c r="GR64606" s="378"/>
      <c r="GS64606" s="378"/>
      <c r="GT64606" s="378"/>
      <c r="GU64606" s="378"/>
      <c r="GV64606" s="378"/>
      <c r="GW64606" s="378"/>
      <c r="GX64606" s="378"/>
      <c r="GY64606" s="378"/>
      <c r="GZ64606" s="378"/>
      <c r="HA64606" s="378"/>
      <c r="HB64606" s="378"/>
      <c r="HC64606" s="378"/>
      <c r="HD64606" s="378"/>
      <c r="HE64606" s="378"/>
      <c r="HF64606" s="378"/>
      <c r="HG64606" s="378"/>
      <c r="HH64606" s="378"/>
      <c r="HI64606" s="378"/>
      <c r="HJ64606" s="378"/>
      <c r="HK64606" s="378"/>
      <c r="HL64606" s="378"/>
      <c r="HM64606" s="378"/>
      <c r="HN64606" s="378"/>
      <c r="HO64606" s="378"/>
      <c r="HP64606" s="378"/>
      <c r="HQ64606" s="378"/>
      <c r="HR64606" s="378"/>
      <c r="HS64606" s="378"/>
      <c r="HT64606" s="378"/>
      <c r="HU64606" s="378"/>
      <c r="HV64606" s="378"/>
      <c r="HW64606" s="378"/>
      <c r="HX64606" s="378"/>
      <c r="HY64606" s="378"/>
      <c r="HZ64606" s="378"/>
      <c r="IA64606" s="378"/>
      <c r="IB64606" s="378"/>
      <c r="IC64606" s="378"/>
      <c r="ID64606" s="378"/>
      <c r="IE64606" s="378"/>
      <c r="IF64606" s="378"/>
      <c r="IG64606" s="378"/>
      <c r="IH64606" s="378"/>
      <c r="II64606" s="378"/>
      <c r="IJ64606" s="378"/>
      <c r="IK64606" s="378"/>
      <c r="IL64606" s="378"/>
    </row>
    <row r="64607" spans="2:246">
      <c r="B64607" s="378"/>
      <c r="C64607" s="378"/>
      <c r="D64607" s="378"/>
      <c r="E64607" s="378"/>
      <c r="F64607" s="378"/>
      <c r="G64607" s="378"/>
      <c r="H64607" s="378"/>
      <c r="I64607" s="378"/>
      <c r="J64607" s="378"/>
      <c r="K64607" s="378"/>
      <c r="L64607" s="378"/>
      <c r="M64607" s="378"/>
      <c r="N64607" s="378"/>
      <c r="O64607" s="378"/>
      <c r="P64607" s="378"/>
      <c r="Q64607" s="378"/>
      <c r="R64607" s="378"/>
      <c r="S64607" s="378"/>
      <c r="T64607" s="378"/>
      <c r="U64607" s="378"/>
      <c r="V64607" s="378"/>
      <c r="W64607" s="378"/>
      <c r="X64607" s="378"/>
      <c r="Y64607" s="378"/>
      <c r="Z64607" s="378"/>
      <c r="AA64607" s="378"/>
      <c r="AB64607" s="378"/>
      <c r="AC64607" s="378"/>
      <c r="AD64607" s="378"/>
      <c r="AE64607" s="378"/>
      <c r="AF64607" s="378"/>
      <c r="AG64607" s="378"/>
      <c r="AH64607" s="378"/>
      <c r="AI64607" s="378"/>
      <c r="AJ64607" s="378"/>
      <c r="AK64607" s="378"/>
      <c r="AL64607" s="378"/>
      <c r="AM64607" s="378"/>
      <c r="AN64607" s="378"/>
      <c r="AO64607" s="378"/>
      <c r="AP64607" s="378"/>
      <c r="AQ64607" s="378"/>
      <c r="AR64607" s="378"/>
      <c r="AS64607" s="378"/>
      <c r="AT64607" s="378"/>
      <c r="AU64607" s="378"/>
      <c r="AV64607" s="378"/>
      <c r="AW64607" s="378"/>
      <c r="AX64607" s="378"/>
      <c r="AY64607" s="378"/>
      <c r="AZ64607" s="378"/>
      <c r="BA64607" s="378"/>
      <c r="BB64607" s="378"/>
      <c r="BC64607" s="378"/>
      <c r="BD64607" s="378"/>
      <c r="BE64607" s="378"/>
      <c r="BF64607" s="378"/>
      <c r="BG64607" s="378"/>
      <c r="BH64607" s="378"/>
      <c r="BI64607" s="378"/>
      <c r="BJ64607" s="378"/>
      <c r="BK64607" s="378"/>
      <c r="BL64607" s="378"/>
      <c r="BM64607" s="378"/>
      <c r="BN64607" s="378"/>
      <c r="BO64607" s="378"/>
      <c r="BP64607" s="378"/>
      <c r="BQ64607" s="378"/>
      <c r="BR64607" s="378"/>
      <c r="BS64607" s="378"/>
      <c r="BT64607" s="378"/>
      <c r="BU64607" s="378"/>
      <c r="BV64607" s="378"/>
      <c r="BW64607" s="378"/>
      <c r="BX64607" s="378"/>
      <c r="BY64607" s="378"/>
      <c r="BZ64607" s="378"/>
      <c r="CA64607" s="378"/>
      <c r="CB64607" s="378"/>
      <c r="CC64607" s="378"/>
      <c r="CD64607" s="378"/>
      <c r="CE64607" s="378"/>
      <c r="CF64607" s="378"/>
      <c r="CG64607" s="378"/>
      <c r="CH64607" s="378"/>
      <c r="CI64607" s="378"/>
      <c r="CJ64607" s="378"/>
      <c r="CK64607" s="378"/>
      <c r="CL64607" s="378"/>
      <c r="CM64607" s="378"/>
      <c r="CN64607" s="378"/>
      <c r="CO64607" s="378"/>
      <c r="CP64607" s="378"/>
      <c r="CQ64607" s="378"/>
      <c r="CR64607" s="378"/>
      <c r="CS64607" s="378"/>
      <c r="CT64607" s="378"/>
      <c r="CU64607" s="378"/>
      <c r="CV64607" s="378"/>
      <c r="CW64607" s="378"/>
      <c r="CX64607" s="378"/>
      <c r="CY64607" s="378"/>
      <c r="CZ64607" s="378"/>
      <c r="DA64607" s="378"/>
      <c r="DB64607" s="378"/>
      <c r="DC64607" s="378"/>
      <c r="DD64607" s="378"/>
      <c r="DE64607" s="378"/>
      <c r="DF64607" s="378"/>
      <c r="DG64607" s="378"/>
      <c r="DH64607" s="378"/>
      <c r="DI64607" s="378"/>
      <c r="DJ64607" s="378"/>
      <c r="DK64607" s="378"/>
      <c r="DL64607" s="378"/>
      <c r="DM64607" s="378"/>
      <c r="DN64607" s="378"/>
      <c r="DO64607" s="378"/>
      <c r="DP64607" s="378"/>
      <c r="DQ64607" s="378"/>
      <c r="DR64607" s="378"/>
      <c r="DS64607" s="378"/>
      <c r="DT64607" s="378"/>
      <c r="DU64607" s="378"/>
      <c r="DV64607" s="378"/>
      <c r="DW64607" s="378"/>
      <c r="DX64607" s="378"/>
      <c r="DY64607" s="378"/>
      <c r="DZ64607" s="378"/>
      <c r="EA64607" s="378"/>
      <c r="EB64607" s="378"/>
      <c r="EC64607" s="378"/>
      <c r="ED64607" s="378"/>
      <c r="EE64607" s="378"/>
      <c r="EF64607" s="378"/>
      <c r="EG64607" s="378"/>
      <c r="EH64607" s="378"/>
      <c r="EI64607" s="378"/>
      <c r="EJ64607" s="378"/>
      <c r="EK64607" s="378"/>
      <c r="EL64607" s="378"/>
      <c r="EM64607" s="378"/>
      <c r="EN64607" s="378"/>
      <c r="EO64607" s="378"/>
      <c r="EP64607" s="378"/>
      <c r="EQ64607" s="378"/>
      <c r="ER64607" s="378"/>
      <c r="ES64607" s="378"/>
      <c r="ET64607" s="378"/>
      <c r="EU64607" s="378"/>
      <c r="EV64607" s="378"/>
      <c r="EW64607" s="378"/>
      <c r="EX64607" s="378"/>
      <c r="EY64607" s="378"/>
      <c r="EZ64607" s="378"/>
      <c r="FA64607" s="378"/>
      <c r="FB64607" s="378"/>
      <c r="FC64607" s="378"/>
      <c r="FD64607" s="378"/>
      <c r="FE64607" s="378"/>
      <c r="FF64607" s="378"/>
      <c r="FG64607" s="378"/>
      <c r="FH64607" s="378"/>
      <c r="FI64607" s="378"/>
      <c r="FJ64607" s="378"/>
      <c r="FK64607" s="378"/>
      <c r="FL64607" s="378"/>
      <c r="FM64607" s="378"/>
      <c r="FN64607" s="378"/>
      <c r="FO64607" s="378"/>
      <c r="FP64607" s="378"/>
      <c r="FQ64607" s="378"/>
      <c r="FR64607" s="378"/>
      <c r="FS64607" s="378"/>
      <c r="FT64607" s="378"/>
      <c r="FU64607" s="378"/>
      <c r="FV64607" s="378"/>
      <c r="FW64607" s="378"/>
      <c r="FX64607" s="378"/>
      <c r="FY64607" s="378"/>
      <c r="FZ64607" s="378"/>
      <c r="GA64607" s="378"/>
      <c r="GB64607" s="378"/>
      <c r="GC64607" s="378"/>
      <c r="GD64607" s="378"/>
      <c r="GE64607" s="378"/>
      <c r="GF64607" s="378"/>
      <c r="GG64607" s="378"/>
      <c r="GH64607" s="378"/>
      <c r="GI64607" s="378"/>
      <c r="GJ64607" s="378"/>
      <c r="GK64607" s="378"/>
      <c r="GL64607" s="378"/>
      <c r="GM64607" s="378"/>
      <c r="GN64607" s="378"/>
      <c r="GO64607" s="378"/>
      <c r="GP64607" s="378"/>
      <c r="GQ64607" s="378"/>
      <c r="GR64607" s="378"/>
      <c r="GS64607" s="378"/>
      <c r="GT64607" s="378"/>
      <c r="GU64607" s="378"/>
      <c r="GV64607" s="378"/>
      <c r="GW64607" s="378"/>
      <c r="GX64607" s="378"/>
      <c r="GY64607" s="378"/>
      <c r="GZ64607" s="378"/>
      <c r="HA64607" s="378"/>
      <c r="HB64607" s="378"/>
      <c r="HC64607" s="378"/>
      <c r="HD64607" s="378"/>
      <c r="HE64607" s="378"/>
      <c r="HF64607" s="378"/>
      <c r="HG64607" s="378"/>
      <c r="HH64607" s="378"/>
      <c r="HI64607" s="378"/>
      <c r="HJ64607" s="378"/>
      <c r="HK64607" s="378"/>
      <c r="HL64607" s="378"/>
      <c r="HM64607" s="378"/>
      <c r="HN64607" s="378"/>
      <c r="HO64607" s="378"/>
      <c r="HP64607" s="378"/>
      <c r="HQ64607" s="378"/>
      <c r="HR64607" s="378"/>
      <c r="HS64607" s="378"/>
      <c r="HT64607" s="378"/>
      <c r="HU64607" s="378"/>
      <c r="HV64607" s="378"/>
      <c r="HW64607" s="378"/>
      <c r="HX64607" s="378"/>
      <c r="HY64607" s="378"/>
      <c r="HZ64607" s="378"/>
      <c r="IA64607" s="378"/>
      <c r="IB64607" s="378"/>
      <c r="IC64607" s="378"/>
      <c r="ID64607" s="378"/>
      <c r="IE64607" s="378"/>
      <c r="IF64607" s="378"/>
      <c r="IG64607" s="378"/>
      <c r="IH64607" s="378"/>
      <c r="II64607" s="378"/>
      <c r="IJ64607" s="378"/>
      <c r="IK64607" s="378"/>
      <c r="IL64607" s="378"/>
    </row>
    <row r="64608" spans="2:246">
      <c r="B64608" s="378"/>
      <c r="C64608" s="378"/>
      <c r="D64608" s="378"/>
      <c r="E64608" s="378"/>
      <c r="F64608" s="378"/>
      <c r="G64608" s="378"/>
      <c r="H64608" s="378"/>
      <c r="I64608" s="378"/>
      <c r="J64608" s="378"/>
      <c r="K64608" s="378"/>
      <c r="L64608" s="378"/>
      <c r="M64608" s="378"/>
      <c r="N64608" s="378"/>
      <c r="O64608" s="378"/>
      <c r="P64608" s="378"/>
      <c r="Q64608" s="378"/>
      <c r="R64608" s="378"/>
      <c r="S64608" s="378"/>
      <c r="T64608" s="378"/>
      <c r="U64608" s="378"/>
      <c r="V64608" s="378"/>
      <c r="W64608" s="378"/>
      <c r="X64608" s="378"/>
      <c r="Y64608" s="378"/>
      <c r="Z64608" s="378"/>
      <c r="AA64608" s="378"/>
      <c r="AB64608" s="378"/>
      <c r="AC64608" s="378"/>
      <c r="AD64608" s="378"/>
      <c r="AE64608" s="378"/>
      <c r="AF64608" s="378"/>
      <c r="AG64608" s="378"/>
      <c r="AH64608" s="378"/>
      <c r="AI64608" s="378"/>
      <c r="AJ64608" s="378"/>
      <c r="AK64608" s="378"/>
      <c r="AL64608" s="378"/>
      <c r="AM64608" s="378"/>
      <c r="AN64608" s="378"/>
      <c r="AO64608" s="378"/>
      <c r="AP64608" s="378"/>
      <c r="AQ64608" s="378"/>
      <c r="AR64608" s="378"/>
      <c r="AS64608" s="378"/>
      <c r="AT64608" s="378"/>
      <c r="AU64608" s="378"/>
      <c r="AV64608" s="378"/>
      <c r="AW64608" s="378"/>
      <c r="AX64608" s="378"/>
      <c r="AY64608" s="378"/>
      <c r="AZ64608" s="378"/>
      <c r="BA64608" s="378"/>
      <c r="BB64608" s="378"/>
      <c r="BC64608" s="378"/>
      <c r="BD64608" s="378"/>
      <c r="BE64608" s="378"/>
      <c r="BF64608" s="378"/>
      <c r="BG64608" s="378"/>
      <c r="BH64608" s="378"/>
      <c r="BI64608" s="378"/>
      <c r="BJ64608" s="378"/>
      <c r="BK64608" s="378"/>
      <c r="BL64608" s="378"/>
      <c r="BM64608" s="378"/>
      <c r="BN64608" s="378"/>
      <c r="BO64608" s="378"/>
      <c r="BP64608" s="378"/>
      <c r="BQ64608" s="378"/>
      <c r="BR64608" s="378"/>
      <c r="BS64608" s="378"/>
      <c r="BT64608" s="378"/>
      <c r="BU64608" s="378"/>
      <c r="BV64608" s="378"/>
      <c r="BW64608" s="378"/>
      <c r="BX64608" s="378"/>
      <c r="BY64608" s="378"/>
      <c r="BZ64608" s="378"/>
      <c r="CA64608" s="378"/>
      <c r="CB64608" s="378"/>
      <c r="CC64608" s="378"/>
      <c r="CD64608" s="378"/>
      <c r="CE64608" s="378"/>
      <c r="CF64608" s="378"/>
      <c r="CG64608" s="378"/>
      <c r="CH64608" s="378"/>
      <c r="CI64608" s="378"/>
      <c r="CJ64608" s="378"/>
      <c r="CK64608" s="378"/>
      <c r="CL64608" s="378"/>
      <c r="CM64608" s="378"/>
      <c r="CN64608" s="378"/>
      <c r="CO64608" s="378"/>
      <c r="CP64608" s="378"/>
      <c r="CQ64608" s="378"/>
      <c r="CR64608" s="378"/>
      <c r="CS64608" s="378"/>
      <c r="CT64608" s="378"/>
      <c r="CU64608" s="378"/>
      <c r="CV64608" s="378"/>
      <c r="CW64608" s="378"/>
      <c r="CX64608" s="378"/>
      <c r="CY64608" s="378"/>
      <c r="CZ64608" s="378"/>
      <c r="DA64608" s="378"/>
      <c r="DB64608" s="378"/>
      <c r="DC64608" s="378"/>
      <c r="DD64608" s="378"/>
      <c r="DE64608" s="378"/>
      <c r="DF64608" s="378"/>
      <c r="DG64608" s="378"/>
      <c r="DH64608" s="378"/>
      <c r="DI64608" s="378"/>
      <c r="DJ64608" s="378"/>
      <c r="DK64608" s="378"/>
      <c r="DL64608" s="378"/>
      <c r="DM64608" s="378"/>
      <c r="DN64608" s="378"/>
      <c r="DO64608" s="378"/>
      <c r="DP64608" s="378"/>
      <c r="DQ64608" s="378"/>
      <c r="DR64608" s="378"/>
      <c r="DS64608" s="378"/>
      <c r="DT64608" s="378"/>
      <c r="DU64608" s="378"/>
      <c r="DV64608" s="378"/>
      <c r="DW64608" s="378"/>
      <c r="DX64608" s="378"/>
      <c r="DY64608" s="378"/>
      <c r="DZ64608" s="378"/>
      <c r="EA64608" s="378"/>
      <c r="EB64608" s="378"/>
      <c r="EC64608" s="378"/>
      <c r="ED64608" s="378"/>
      <c r="EE64608" s="378"/>
      <c r="EF64608" s="378"/>
      <c r="EG64608" s="378"/>
      <c r="EH64608" s="378"/>
      <c r="EI64608" s="378"/>
      <c r="EJ64608" s="378"/>
      <c r="EK64608" s="378"/>
      <c r="EL64608" s="378"/>
      <c r="EM64608" s="378"/>
      <c r="EN64608" s="378"/>
      <c r="EO64608" s="378"/>
      <c r="EP64608" s="378"/>
      <c r="EQ64608" s="378"/>
      <c r="ER64608" s="378"/>
      <c r="ES64608" s="378"/>
      <c r="ET64608" s="378"/>
      <c r="EU64608" s="378"/>
      <c r="EV64608" s="378"/>
      <c r="EW64608" s="378"/>
      <c r="EX64608" s="378"/>
      <c r="EY64608" s="378"/>
      <c r="EZ64608" s="378"/>
      <c r="FA64608" s="378"/>
      <c r="FB64608" s="378"/>
      <c r="FC64608" s="378"/>
      <c r="FD64608" s="378"/>
      <c r="FE64608" s="378"/>
      <c r="FF64608" s="378"/>
      <c r="FG64608" s="378"/>
      <c r="FH64608" s="378"/>
      <c r="FI64608" s="378"/>
      <c r="FJ64608" s="378"/>
      <c r="FK64608" s="378"/>
      <c r="FL64608" s="378"/>
      <c r="FM64608" s="378"/>
      <c r="FN64608" s="378"/>
      <c r="FO64608" s="378"/>
      <c r="FP64608" s="378"/>
      <c r="FQ64608" s="378"/>
      <c r="FR64608" s="378"/>
      <c r="FS64608" s="378"/>
      <c r="FT64608" s="378"/>
      <c r="FU64608" s="378"/>
      <c r="FV64608" s="378"/>
      <c r="FW64608" s="378"/>
      <c r="FX64608" s="378"/>
      <c r="FY64608" s="378"/>
      <c r="FZ64608" s="378"/>
      <c r="GA64608" s="378"/>
      <c r="GB64608" s="378"/>
      <c r="GC64608" s="378"/>
      <c r="GD64608" s="378"/>
      <c r="GE64608" s="378"/>
      <c r="GF64608" s="378"/>
      <c r="GG64608" s="378"/>
      <c r="GH64608" s="378"/>
      <c r="GI64608" s="378"/>
      <c r="GJ64608" s="378"/>
      <c r="GK64608" s="378"/>
      <c r="GL64608" s="378"/>
      <c r="GM64608" s="378"/>
      <c r="GN64608" s="378"/>
      <c r="GO64608" s="378"/>
      <c r="GP64608" s="378"/>
      <c r="GQ64608" s="378"/>
      <c r="GR64608" s="378"/>
      <c r="GS64608" s="378"/>
      <c r="GT64608" s="378"/>
      <c r="GU64608" s="378"/>
      <c r="GV64608" s="378"/>
      <c r="GW64608" s="378"/>
      <c r="GX64608" s="378"/>
      <c r="GY64608" s="378"/>
      <c r="GZ64608" s="378"/>
      <c r="HA64608" s="378"/>
      <c r="HB64608" s="378"/>
      <c r="HC64608" s="378"/>
      <c r="HD64608" s="378"/>
      <c r="HE64608" s="378"/>
      <c r="HF64608" s="378"/>
      <c r="HG64608" s="378"/>
      <c r="HH64608" s="378"/>
      <c r="HI64608" s="378"/>
      <c r="HJ64608" s="378"/>
      <c r="HK64608" s="378"/>
      <c r="HL64608" s="378"/>
      <c r="HM64608" s="378"/>
      <c r="HN64608" s="378"/>
      <c r="HO64608" s="378"/>
      <c r="HP64608" s="378"/>
      <c r="HQ64608" s="378"/>
      <c r="HR64608" s="378"/>
      <c r="HS64608" s="378"/>
      <c r="HT64608" s="378"/>
      <c r="HU64608" s="378"/>
      <c r="HV64608" s="378"/>
      <c r="HW64608" s="378"/>
      <c r="HX64608" s="378"/>
      <c r="HY64608" s="378"/>
      <c r="HZ64608" s="378"/>
      <c r="IA64608" s="378"/>
      <c r="IB64608" s="378"/>
      <c r="IC64608" s="378"/>
      <c r="ID64608" s="378"/>
      <c r="IE64608" s="378"/>
      <c r="IF64608" s="378"/>
      <c r="IG64608" s="378"/>
      <c r="IH64608" s="378"/>
      <c r="II64608" s="378"/>
      <c r="IJ64608" s="378"/>
      <c r="IK64608" s="378"/>
      <c r="IL64608" s="378"/>
    </row>
    <row r="64609" spans="2:246">
      <c r="B64609" s="378"/>
      <c r="C64609" s="378"/>
      <c r="D64609" s="378"/>
      <c r="E64609" s="378"/>
      <c r="F64609" s="378"/>
      <c r="G64609" s="378"/>
      <c r="H64609" s="378"/>
      <c r="I64609" s="378"/>
      <c r="J64609" s="378"/>
      <c r="K64609" s="378"/>
      <c r="L64609" s="378"/>
      <c r="M64609" s="378"/>
      <c r="N64609" s="378"/>
      <c r="O64609" s="378"/>
      <c r="P64609" s="378"/>
      <c r="Q64609" s="378"/>
      <c r="R64609" s="378"/>
      <c r="S64609" s="378"/>
      <c r="T64609" s="378"/>
      <c r="U64609" s="378"/>
      <c r="V64609" s="378"/>
      <c r="W64609" s="378"/>
      <c r="X64609" s="378"/>
      <c r="Y64609" s="378"/>
      <c r="Z64609" s="378"/>
      <c r="AA64609" s="378"/>
      <c r="AB64609" s="378"/>
      <c r="AC64609" s="378"/>
      <c r="AD64609" s="378"/>
      <c r="AE64609" s="378"/>
      <c r="AF64609" s="378"/>
      <c r="AG64609" s="378"/>
      <c r="AH64609" s="378"/>
      <c r="AI64609" s="378"/>
      <c r="AJ64609" s="378"/>
      <c r="AK64609" s="378"/>
      <c r="AL64609" s="378"/>
      <c r="AM64609" s="378"/>
      <c r="AN64609" s="378"/>
      <c r="AO64609" s="378"/>
      <c r="AP64609" s="378"/>
      <c r="AQ64609" s="378"/>
      <c r="AR64609" s="378"/>
      <c r="AS64609" s="378"/>
      <c r="AT64609" s="378"/>
      <c r="AU64609" s="378"/>
      <c r="AV64609" s="378"/>
      <c r="AW64609" s="378"/>
      <c r="AX64609" s="378"/>
      <c r="AY64609" s="378"/>
      <c r="AZ64609" s="378"/>
      <c r="BA64609" s="378"/>
      <c r="BB64609" s="378"/>
      <c r="BC64609" s="378"/>
      <c r="BD64609" s="378"/>
      <c r="BE64609" s="378"/>
      <c r="BF64609" s="378"/>
      <c r="BG64609" s="378"/>
      <c r="BH64609" s="378"/>
      <c r="BI64609" s="378"/>
      <c r="BJ64609" s="378"/>
      <c r="BK64609" s="378"/>
      <c r="BL64609" s="378"/>
      <c r="BM64609" s="378"/>
      <c r="BN64609" s="378"/>
      <c r="BO64609" s="378"/>
      <c r="BP64609" s="378"/>
      <c r="BQ64609" s="378"/>
      <c r="BR64609" s="378"/>
      <c r="BS64609" s="378"/>
      <c r="BT64609" s="378"/>
      <c r="BU64609" s="378"/>
      <c r="BV64609" s="378"/>
      <c r="BW64609" s="378"/>
      <c r="BX64609" s="378"/>
      <c r="BY64609" s="378"/>
      <c r="BZ64609" s="378"/>
      <c r="CA64609" s="378"/>
      <c r="CB64609" s="378"/>
      <c r="CC64609" s="378"/>
      <c r="CD64609" s="378"/>
      <c r="CE64609" s="378"/>
      <c r="CF64609" s="378"/>
      <c r="CG64609" s="378"/>
      <c r="CH64609" s="378"/>
      <c r="CI64609" s="378"/>
      <c r="CJ64609" s="378"/>
      <c r="CK64609" s="378"/>
      <c r="CL64609" s="378"/>
      <c r="CM64609" s="378"/>
      <c r="CN64609" s="378"/>
      <c r="CO64609" s="378"/>
      <c r="CP64609" s="378"/>
      <c r="CQ64609" s="378"/>
      <c r="CR64609" s="378"/>
      <c r="CS64609" s="378"/>
      <c r="CT64609" s="378"/>
      <c r="CU64609" s="378"/>
      <c r="CV64609" s="378"/>
      <c r="CW64609" s="378"/>
      <c r="CX64609" s="378"/>
      <c r="CY64609" s="378"/>
      <c r="CZ64609" s="378"/>
      <c r="DA64609" s="378"/>
      <c r="DB64609" s="378"/>
      <c r="DC64609" s="378"/>
      <c r="DD64609" s="378"/>
      <c r="DE64609" s="378"/>
      <c r="DF64609" s="378"/>
      <c r="DG64609" s="378"/>
      <c r="DH64609" s="378"/>
      <c r="DI64609" s="378"/>
      <c r="DJ64609" s="378"/>
      <c r="DK64609" s="378"/>
      <c r="DL64609" s="378"/>
      <c r="DM64609" s="378"/>
      <c r="DN64609" s="378"/>
      <c r="DO64609" s="378"/>
      <c r="DP64609" s="378"/>
      <c r="DQ64609" s="378"/>
      <c r="DR64609" s="378"/>
      <c r="DS64609" s="378"/>
      <c r="DT64609" s="378"/>
      <c r="DU64609" s="378"/>
      <c r="DV64609" s="378"/>
      <c r="DW64609" s="378"/>
      <c r="DX64609" s="378"/>
      <c r="DY64609" s="378"/>
      <c r="DZ64609" s="378"/>
      <c r="EA64609" s="378"/>
      <c r="EB64609" s="378"/>
      <c r="EC64609" s="378"/>
      <c r="ED64609" s="378"/>
      <c r="EE64609" s="378"/>
      <c r="EF64609" s="378"/>
      <c r="EG64609" s="378"/>
      <c r="EH64609" s="378"/>
      <c r="EI64609" s="378"/>
      <c r="EJ64609" s="378"/>
      <c r="EK64609" s="378"/>
      <c r="EL64609" s="378"/>
      <c r="EM64609" s="378"/>
      <c r="EN64609" s="378"/>
      <c r="EO64609" s="378"/>
      <c r="EP64609" s="378"/>
      <c r="EQ64609" s="378"/>
      <c r="ER64609" s="378"/>
      <c r="ES64609" s="378"/>
      <c r="ET64609" s="378"/>
      <c r="EU64609" s="378"/>
      <c r="EV64609" s="378"/>
      <c r="EW64609" s="378"/>
      <c r="EX64609" s="378"/>
      <c r="EY64609" s="378"/>
      <c r="EZ64609" s="378"/>
      <c r="FA64609" s="378"/>
      <c r="FB64609" s="378"/>
      <c r="FC64609" s="378"/>
      <c r="FD64609" s="378"/>
      <c r="FE64609" s="378"/>
      <c r="FF64609" s="378"/>
      <c r="FG64609" s="378"/>
      <c r="FH64609" s="378"/>
      <c r="FI64609" s="378"/>
      <c r="FJ64609" s="378"/>
      <c r="FK64609" s="378"/>
      <c r="FL64609" s="378"/>
      <c r="FM64609" s="378"/>
      <c r="FN64609" s="378"/>
      <c r="FO64609" s="378"/>
      <c r="FP64609" s="378"/>
      <c r="FQ64609" s="378"/>
      <c r="FR64609" s="378"/>
      <c r="FS64609" s="378"/>
      <c r="FT64609" s="378"/>
      <c r="FU64609" s="378"/>
      <c r="FV64609" s="378"/>
      <c r="FW64609" s="378"/>
      <c r="FX64609" s="378"/>
      <c r="FY64609" s="378"/>
      <c r="FZ64609" s="378"/>
      <c r="GA64609" s="378"/>
      <c r="GB64609" s="378"/>
      <c r="GC64609" s="378"/>
      <c r="GD64609" s="378"/>
      <c r="GE64609" s="378"/>
      <c r="GF64609" s="378"/>
      <c r="GG64609" s="378"/>
      <c r="GH64609" s="378"/>
      <c r="GI64609" s="378"/>
      <c r="GJ64609" s="378"/>
      <c r="GK64609" s="378"/>
      <c r="GL64609" s="378"/>
      <c r="GM64609" s="378"/>
      <c r="GN64609" s="378"/>
      <c r="GO64609" s="378"/>
      <c r="GP64609" s="378"/>
      <c r="GQ64609" s="378"/>
      <c r="GR64609" s="378"/>
      <c r="GS64609" s="378"/>
      <c r="GT64609" s="378"/>
      <c r="GU64609" s="378"/>
      <c r="GV64609" s="378"/>
      <c r="GW64609" s="378"/>
      <c r="GX64609" s="378"/>
      <c r="GY64609" s="378"/>
      <c r="GZ64609" s="378"/>
      <c r="HA64609" s="378"/>
      <c r="HB64609" s="378"/>
      <c r="HC64609" s="378"/>
      <c r="HD64609" s="378"/>
      <c r="HE64609" s="378"/>
      <c r="HF64609" s="378"/>
      <c r="HG64609" s="378"/>
      <c r="HH64609" s="378"/>
      <c r="HI64609" s="378"/>
      <c r="HJ64609" s="378"/>
      <c r="HK64609" s="378"/>
      <c r="HL64609" s="378"/>
      <c r="HM64609" s="378"/>
      <c r="HN64609" s="378"/>
      <c r="HO64609" s="378"/>
      <c r="HP64609" s="378"/>
      <c r="HQ64609" s="378"/>
      <c r="HR64609" s="378"/>
      <c r="HS64609" s="378"/>
      <c r="HT64609" s="378"/>
      <c r="HU64609" s="378"/>
      <c r="HV64609" s="378"/>
      <c r="HW64609" s="378"/>
      <c r="HX64609" s="378"/>
      <c r="HY64609" s="378"/>
      <c r="HZ64609" s="378"/>
      <c r="IA64609" s="378"/>
      <c r="IB64609" s="378"/>
      <c r="IC64609" s="378"/>
      <c r="ID64609" s="378"/>
      <c r="IE64609" s="378"/>
      <c r="IF64609" s="378"/>
      <c r="IG64609" s="378"/>
      <c r="IH64609" s="378"/>
      <c r="II64609" s="378"/>
      <c r="IJ64609" s="378"/>
      <c r="IK64609" s="378"/>
      <c r="IL64609" s="378"/>
    </row>
    <row r="64610" spans="2:246">
      <c r="B64610" s="378"/>
      <c r="C64610" s="378"/>
      <c r="D64610" s="378"/>
      <c r="E64610" s="378"/>
      <c r="F64610" s="378"/>
      <c r="G64610" s="378"/>
      <c r="H64610" s="378"/>
      <c r="I64610" s="378"/>
      <c r="J64610" s="378"/>
      <c r="K64610" s="378"/>
      <c r="L64610" s="378"/>
      <c r="M64610" s="378"/>
      <c r="N64610" s="378"/>
      <c r="O64610" s="378"/>
      <c r="P64610" s="378"/>
      <c r="Q64610" s="378"/>
      <c r="R64610" s="378"/>
      <c r="S64610" s="378"/>
      <c r="T64610" s="378"/>
      <c r="U64610" s="378"/>
      <c r="V64610" s="378"/>
      <c r="W64610" s="378"/>
      <c r="X64610" s="378"/>
      <c r="Y64610" s="378"/>
      <c r="Z64610" s="378"/>
      <c r="AA64610" s="378"/>
      <c r="AB64610" s="378"/>
      <c r="AC64610" s="378"/>
      <c r="AD64610" s="378"/>
      <c r="AE64610" s="378"/>
      <c r="AF64610" s="378"/>
      <c r="AG64610" s="378"/>
      <c r="AH64610" s="378"/>
      <c r="AI64610" s="378"/>
      <c r="AJ64610" s="378"/>
      <c r="AK64610" s="378"/>
      <c r="AL64610" s="378"/>
      <c r="AM64610" s="378"/>
      <c r="AN64610" s="378"/>
      <c r="AO64610" s="378"/>
      <c r="AP64610" s="378"/>
      <c r="AQ64610" s="378"/>
      <c r="AR64610" s="378"/>
      <c r="AS64610" s="378"/>
      <c r="AT64610" s="378"/>
      <c r="AU64610" s="378"/>
      <c r="AV64610" s="378"/>
      <c r="AW64610" s="378"/>
      <c r="AX64610" s="378"/>
      <c r="AY64610" s="378"/>
      <c r="AZ64610" s="378"/>
      <c r="BA64610" s="378"/>
      <c r="BB64610" s="378"/>
      <c r="BC64610" s="378"/>
      <c r="BD64610" s="378"/>
      <c r="BE64610" s="378"/>
      <c r="BF64610" s="378"/>
      <c r="BG64610" s="378"/>
      <c r="BH64610" s="378"/>
      <c r="BI64610" s="378"/>
      <c r="BJ64610" s="378"/>
      <c r="BK64610" s="378"/>
      <c r="BL64610" s="378"/>
      <c r="BM64610" s="378"/>
      <c r="BN64610" s="378"/>
      <c r="BO64610" s="378"/>
      <c r="BP64610" s="378"/>
      <c r="BQ64610" s="378"/>
      <c r="BR64610" s="378"/>
      <c r="BS64610" s="378"/>
      <c r="BT64610" s="378"/>
      <c r="BU64610" s="378"/>
      <c r="BV64610" s="378"/>
      <c r="BW64610" s="378"/>
      <c r="BX64610" s="378"/>
      <c r="BY64610" s="378"/>
      <c r="BZ64610" s="378"/>
      <c r="CA64610" s="378"/>
      <c r="CB64610" s="378"/>
      <c r="CC64610" s="378"/>
      <c r="CD64610" s="378"/>
      <c r="CE64610" s="378"/>
      <c r="CF64610" s="378"/>
      <c r="CG64610" s="378"/>
      <c r="CH64610" s="378"/>
      <c r="CI64610" s="378"/>
      <c r="CJ64610" s="378"/>
      <c r="CK64610" s="378"/>
      <c r="CL64610" s="378"/>
      <c r="CM64610" s="378"/>
      <c r="CN64610" s="378"/>
      <c r="CO64610" s="378"/>
      <c r="CP64610" s="378"/>
      <c r="CQ64610" s="378"/>
      <c r="CR64610" s="378"/>
      <c r="CS64610" s="378"/>
      <c r="CT64610" s="378"/>
      <c r="CU64610" s="378"/>
      <c r="CV64610" s="378"/>
      <c r="CW64610" s="378"/>
      <c r="CX64610" s="378"/>
      <c r="CY64610" s="378"/>
      <c r="CZ64610" s="378"/>
      <c r="DA64610" s="378"/>
      <c r="DB64610" s="378"/>
      <c r="DC64610" s="378"/>
      <c r="DD64610" s="378"/>
      <c r="DE64610" s="378"/>
      <c r="DF64610" s="378"/>
      <c r="DG64610" s="378"/>
      <c r="DH64610" s="378"/>
      <c r="DI64610" s="378"/>
      <c r="DJ64610" s="378"/>
      <c r="DK64610" s="378"/>
      <c r="DL64610" s="378"/>
      <c r="DM64610" s="378"/>
      <c r="DN64610" s="378"/>
      <c r="DO64610" s="378"/>
      <c r="DP64610" s="378"/>
      <c r="DQ64610" s="378"/>
      <c r="DR64610" s="378"/>
      <c r="DS64610" s="378"/>
      <c r="DT64610" s="378"/>
      <c r="DU64610" s="378"/>
      <c r="DV64610" s="378"/>
      <c r="DW64610" s="378"/>
      <c r="DX64610" s="378"/>
      <c r="DY64610" s="378"/>
      <c r="DZ64610" s="378"/>
      <c r="EA64610" s="378"/>
      <c r="EB64610" s="378"/>
      <c r="EC64610" s="378"/>
      <c r="ED64610" s="378"/>
      <c r="EE64610" s="378"/>
      <c r="EF64610" s="378"/>
      <c r="EG64610" s="378"/>
      <c r="EH64610" s="378"/>
      <c r="EI64610" s="378"/>
      <c r="EJ64610" s="378"/>
      <c r="EK64610" s="378"/>
      <c r="EL64610" s="378"/>
      <c r="EM64610" s="378"/>
      <c r="EN64610" s="378"/>
      <c r="EO64610" s="378"/>
      <c r="EP64610" s="378"/>
      <c r="EQ64610" s="378"/>
      <c r="ER64610" s="378"/>
      <c r="ES64610" s="378"/>
      <c r="ET64610" s="378"/>
      <c r="EU64610" s="378"/>
      <c r="EV64610" s="378"/>
      <c r="EW64610" s="378"/>
      <c r="EX64610" s="378"/>
      <c r="EY64610" s="378"/>
      <c r="EZ64610" s="378"/>
      <c r="FA64610" s="378"/>
      <c r="FB64610" s="378"/>
      <c r="FC64610" s="378"/>
      <c r="FD64610" s="378"/>
      <c r="FE64610" s="378"/>
      <c r="FF64610" s="378"/>
      <c r="FG64610" s="378"/>
      <c r="FH64610" s="378"/>
      <c r="FI64610" s="378"/>
      <c r="FJ64610" s="378"/>
      <c r="FK64610" s="378"/>
      <c r="FL64610" s="378"/>
      <c r="FM64610" s="378"/>
      <c r="FN64610" s="378"/>
      <c r="FO64610" s="378"/>
      <c r="FP64610" s="378"/>
      <c r="FQ64610" s="378"/>
      <c r="FR64610" s="378"/>
      <c r="FS64610" s="378"/>
      <c r="FT64610" s="378"/>
      <c r="FU64610" s="378"/>
      <c r="FV64610" s="378"/>
      <c r="FW64610" s="378"/>
      <c r="FX64610" s="378"/>
      <c r="FY64610" s="378"/>
      <c r="FZ64610" s="378"/>
      <c r="GA64610" s="378"/>
      <c r="GB64610" s="378"/>
      <c r="GC64610" s="378"/>
      <c r="GD64610" s="378"/>
      <c r="GE64610" s="378"/>
      <c r="GF64610" s="378"/>
      <c r="GG64610" s="378"/>
      <c r="GH64610" s="378"/>
      <c r="GI64610" s="378"/>
      <c r="GJ64610" s="378"/>
      <c r="GK64610" s="378"/>
      <c r="GL64610" s="378"/>
      <c r="GM64610" s="378"/>
      <c r="GN64610" s="378"/>
      <c r="GO64610" s="378"/>
      <c r="GP64610" s="378"/>
      <c r="GQ64610" s="378"/>
      <c r="GR64610" s="378"/>
      <c r="GS64610" s="378"/>
      <c r="GT64610" s="378"/>
      <c r="GU64610" s="378"/>
      <c r="GV64610" s="378"/>
      <c r="GW64610" s="378"/>
      <c r="GX64610" s="378"/>
      <c r="GY64610" s="378"/>
      <c r="GZ64610" s="378"/>
      <c r="HA64610" s="378"/>
      <c r="HB64610" s="378"/>
      <c r="HC64610" s="378"/>
      <c r="HD64610" s="378"/>
      <c r="HE64610" s="378"/>
      <c r="HF64610" s="378"/>
      <c r="HG64610" s="378"/>
      <c r="HH64610" s="378"/>
      <c r="HI64610" s="378"/>
      <c r="HJ64610" s="378"/>
      <c r="HK64610" s="378"/>
      <c r="HL64610" s="378"/>
      <c r="HM64610" s="378"/>
      <c r="HN64610" s="378"/>
      <c r="HO64610" s="378"/>
      <c r="HP64610" s="378"/>
      <c r="HQ64610" s="378"/>
      <c r="HR64610" s="378"/>
      <c r="HS64610" s="378"/>
      <c r="HT64610" s="378"/>
      <c r="HU64610" s="378"/>
      <c r="HV64610" s="378"/>
      <c r="HW64610" s="378"/>
      <c r="HX64610" s="378"/>
      <c r="HY64610" s="378"/>
      <c r="HZ64610" s="378"/>
      <c r="IA64610" s="378"/>
      <c r="IB64610" s="378"/>
      <c r="IC64610" s="378"/>
      <c r="ID64610" s="378"/>
      <c r="IE64610" s="378"/>
      <c r="IF64610" s="378"/>
      <c r="IG64610" s="378"/>
      <c r="IH64610" s="378"/>
      <c r="II64610" s="378"/>
      <c r="IJ64610" s="378"/>
      <c r="IK64610" s="378"/>
      <c r="IL64610" s="378"/>
    </row>
    <row r="64611" spans="2:246">
      <c r="B64611" s="378"/>
      <c r="C64611" s="378"/>
      <c r="D64611" s="378"/>
      <c r="E64611" s="378"/>
      <c r="F64611" s="378"/>
      <c r="G64611" s="378"/>
      <c r="H64611" s="378"/>
      <c r="I64611" s="378"/>
      <c r="J64611" s="378"/>
      <c r="K64611" s="378"/>
      <c r="L64611" s="378"/>
      <c r="M64611" s="378"/>
      <c r="N64611" s="378"/>
      <c r="O64611" s="378"/>
      <c r="P64611" s="378"/>
      <c r="Q64611" s="378"/>
      <c r="R64611" s="378"/>
      <c r="S64611" s="378"/>
      <c r="T64611" s="378"/>
      <c r="U64611" s="378"/>
      <c r="V64611" s="378"/>
      <c r="W64611" s="378"/>
      <c r="X64611" s="378"/>
      <c r="Y64611" s="378"/>
      <c r="Z64611" s="378"/>
      <c r="AA64611" s="378"/>
      <c r="AB64611" s="378"/>
      <c r="AC64611" s="378"/>
      <c r="AD64611" s="378"/>
      <c r="AE64611" s="378"/>
      <c r="AF64611" s="378"/>
      <c r="AG64611" s="378"/>
      <c r="AH64611" s="378"/>
      <c r="AI64611" s="378"/>
      <c r="AJ64611" s="378"/>
      <c r="AK64611" s="378"/>
      <c r="AL64611" s="378"/>
      <c r="AM64611" s="378"/>
      <c r="AN64611" s="378"/>
      <c r="AO64611" s="378"/>
      <c r="AP64611" s="378"/>
      <c r="AQ64611" s="378"/>
      <c r="AR64611" s="378"/>
      <c r="AS64611" s="378"/>
      <c r="AT64611" s="378"/>
      <c r="AU64611" s="378"/>
      <c r="AV64611" s="378"/>
      <c r="AW64611" s="378"/>
      <c r="AX64611" s="378"/>
      <c r="AY64611" s="378"/>
      <c r="AZ64611" s="378"/>
      <c r="BA64611" s="378"/>
      <c r="BB64611" s="378"/>
      <c r="BC64611" s="378"/>
      <c r="BD64611" s="378"/>
      <c r="BE64611" s="378"/>
      <c r="BF64611" s="378"/>
      <c r="BG64611" s="378"/>
      <c r="BH64611" s="378"/>
      <c r="BI64611" s="378"/>
      <c r="BJ64611" s="378"/>
      <c r="BK64611" s="378"/>
      <c r="BL64611" s="378"/>
      <c r="BM64611" s="378"/>
      <c r="BN64611" s="378"/>
      <c r="BO64611" s="378"/>
      <c r="BP64611" s="378"/>
      <c r="BQ64611" s="378"/>
      <c r="BR64611" s="378"/>
      <c r="BS64611" s="378"/>
      <c r="BT64611" s="378"/>
      <c r="BU64611" s="378"/>
      <c r="BV64611" s="378"/>
      <c r="BW64611" s="378"/>
      <c r="BX64611" s="378"/>
      <c r="BY64611" s="378"/>
      <c r="BZ64611" s="378"/>
      <c r="CA64611" s="378"/>
      <c r="CB64611" s="378"/>
      <c r="CC64611" s="378"/>
      <c r="CD64611" s="378"/>
      <c r="CE64611" s="378"/>
      <c r="CF64611" s="378"/>
      <c r="CG64611" s="378"/>
      <c r="CH64611" s="378"/>
      <c r="CI64611" s="378"/>
      <c r="CJ64611" s="378"/>
      <c r="CK64611" s="378"/>
      <c r="CL64611" s="378"/>
      <c r="CM64611" s="378"/>
      <c r="CN64611" s="378"/>
      <c r="CO64611" s="378"/>
      <c r="CP64611" s="378"/>
      <c r="CQ64611" s="378"/>
      <c r="CR64611" s="378"/>
      <c r="CS64611" s="378"/>
      <c r="CT64611" s="378"/>
      <c r="CU64611" s="378"/>
      <c r="CV64611" s="378"/>
      <c r="CW64611" s="378"/>
      <c r="CX64611" s="378"/>
      <c r="CY64611" s="378"/>
      <c r="CZ64611" s="378"/>
      <c r="DA64611" s="378"/>
      <c r="DB64611" s="378"/>
      <c r="DC64611" s="378"/>
      <c r="DD64611" s="378"/>
      <c r="DE64611" s="378"/>
      <c r="DF64611" s="378"/>
      <c r="DG64611" s="378"/>
      <c r="DH64611" s="378"/>
      <c r="DI64611" s="378"/>
      <c r="DJ64611" s="378"/>
      <c r="DK64611" s="378"/>
      <c r="DL64611" s="378"/>
      <c r="DM64611" s="378"/>
      <c r="DN64611" s="378"/>
      <c r="DO64611" s="378"/>
      <c r="DP64611" s="378"/>
      <c r="DQ64611" s="378"/>
      <c r="DR64611" s="378"/>
      <c r="DS64611" s="378"/>
      <c r="DT64611" s="378"/>
      <c r="DU64611" s="378"/>
      <c r="DV64611" s="378"/>
      <c r="DW64611" s="378"/>
      <c r="DX64611" s="378"/>
      <c r="DY64611" s="378"/>
      <c r="DZ64611" s="378"/>
      <c r="EA64611" s="378"/>
      <c r="EB64611" s="378"/>
      <c r="EC64611" s="378"/>
      <c r="ED64611" s="378"/>
      <c r="EE64611" s="378"/>
      <c r="EF64611" s="378"/>
      <c r="EG64611" s="378"/>
      <c r="EH64611" s="378"/>
      <c r="EI64611" s="378"/>
      <c r="EJ64611" s="378"/>
      <c r="EK64611" s="378"/>
      <c r="EL64611" s="378"/>
      <c r="EM64611" s="378"/>
      <c r="EN64611" s="378"/>
      <c r="EO64611" s="378"/>
      <c r="EP64611" s="378"/>
      <c r="EQ64611" s="378"/>
      <c r="ER64611" s="378"/>
      <c r="ES64611" s="378"/>
      <c r="ET64611" s="378"/>
      <c r="EU64611" s="378"/>
      <c r="EV64611" s="378"/>
      <c r="EW64611" s="378"/>
      <c r="EX64611" s="378"/>
      <c r="EY64611" s="378"/>
      <c r="EZ64611" s="378"/>
      <c r="FA64611" s="378"/>
      <c r="FB64611" s="378"/>
      <c r="FC64611" s="378"/>
      <c r="FD64611" s="378"/>
      <c r="FE64611" s="378"/>
      <c r="FF64611" s="378"/>
      <c r="FG64611" s="378"/>
      <c r="FH64611" s="378"/>
      <c r="FI64611" s="378"/>
      <c r="FJ64611" s="378"/>
      <c r="FK64611" s="378"/>
      <c r="FL64611" s="378"/>
      <c r="FM64611" s="378"/>
      <c r="FN64611" s="378"/>
      <c r="FO64611" s="378"/>
      <c r="FP64611" s="378"/>
      <c r="FQ64611" s="378"/>
      <c r="FR64611" s="378"/>
      <c r="FS64611" s="378"/>
      <c r="FT64611" s="378"/>
      <c r="FU64611" s="378"/>
      <c r="FV64611" s="378"/>
      <c r="FW64611" s="378"/>
      <c r="FX64611" s="378"/>
      <c r="FY64611" s="378"/>
      <c r="FZ64611" s="378"/>
      <c r="GA64611" s="378"/>
      <c r="GB64611" s="378"/>
      <c r="GC64611" s="378"/>
      <c r="GD64611" s="378"/>
      <c r="GE64611" s="378"/>
      <c r="GF64611" s="378"/>
      <c r="GG64611" s="378"/>
      <c r="GH64611" s="378"/>
      <c r="GI64611" s="378"/>
      <c r="GJ64611" s="378"/>
      <c r="GK64611" s="378"/>
      <c r="GL64611" s="378"/>
      <c r="GM64611" s="378"/>
      <c r="GN64611" s="378"/>
      <c r="GO64611" s="378"/>
      <c r="GP64611" s="378"/>
      <c r="GQ64611" s="378"/>
      <c r="GR64611" s="378"/>
      <c r="GS64611" s="378"/>
      <c r="GT64611" s="378"/>
      <c r="GU64611" s="378"/>
      <c r="GV64611" s="378"/>
      <c r="GW64611" s="378"/>
      <c r="GX64611" s="378"/>
      <c r="GY64611" s="378"/>
      <c r="GZ64611" s="378"/>
      <c r="HA64611" s="378"/>
      <c r="HB64611" s="378"/>
      <c r="HC64611" s="378"/>
      <c r="HD64611" s="378"/>
      <c r="HE64611" s="378"/>
      <c r="HF64611" s="378"/>
      <c r="HG64611" s="378"/>
      <c r="HH64611" s="378"/>
      <c r="HI64611" s="378"/>
      <c r="HJ64611" s="378"/>
      <c r="HK64611" s="378"/>
      <c r="HL64611" s="378"/>
      <c r="HM64611" s="378"/>
      <c r="HN64611" s="378"/>
      <c r="HO64611" s="378"/>
      <c r="HP64611" s="378"/>
      <c r="HQ64611" s="378"/>
      <c r="HR64611" s="378"/>
      <c r="HS64611" s="378"/>
      <c r="HT64611" s="378"/>
      <c r="HU64611" s="378"/>
      <c r="HV64611" s="378"/>
      <c r="HW64611" s="378"/>
      <c r="HX64611" s="378"/>
      <c r="HY64611" s="378"/>
      <c r="HZ64611" s="378"/>
      <c r="IA64611" s="378"/>
      <c r="IB64611" s="378"/>
      <c r="IC64611" s="378"/>
      <c r="ID64611" s="378"/>
      <c r="IE64611" s="378"/>
      <c r="IF64611" s="378"/>
      <c r="IG64611" s="378"/>
      <c r="IH64611" s="378"/>
      <c r="II64611" s="378"/>
      <c r="IJ64611" s="378"/>
      <c r="IK64611" s="378"/>
      <c r="IL64611" s="378"/>
    </row>
    <row r="64612" spans="2:246">
      <c r="B64612" s="378"/>
      <c r="C64612" s="378"/>
      <c r="D64612" s="378"/>
      <c r="E64612" s="378"/>
      <c r="F64612" s="378"/>
      <c r="G64612" s="378"/>
      <c r="H64612" s="378"/>
      <c r="I64612" s="378"/>
      <c r="J64612" s="378"/>
      <c r="K64612" s="378"/>
      <c r="L64612" s="378"/>
      <c r="M64612" s="378"/>
      <c r="N64612" s="378"/>
      <c r="O64612" s="378"/>
      <c r="P64612" s="378"/>
      <c r="Q64612" s="378"/>
      <c r="R64612" s="378"/>
      <c r="S64612" s="378"/>
      <c r="T64612" s="378"/>
      <c r="U64612" s="378"/>
      <c r="V64612" s="378"/>
      <c r="W64612" s="378"/>
      <c r="X64612" s="378"/>
      <c r="Y64612" s="378"/>
      <c r="Z64612" s="378"/>
      <c r="AA64612" s="378"/>
      <c r="AB64612" s="378"/>
      <c r="AC64612" s="378"/>
      <c r="AD64612" s="378"/>
      <c r="AE64612" s="378"/>
      <c r="AF64612" s="378"/>
      <c r="AG64612" s="378"/>
      <c r="AH64612" s="378"/>
      <c r="AI64612" s="378"/>
      <c r="AJ64612" s="378"/>
      <c r="AK64612" s="378"/>
      <c r="AL64612" s="378"/>
      <c r="AM64612" s="378"/>
      <c r="AN64612" s="378"/>
      <c r="AO64612" s="378"/>
      <c r="AP64612" s="378"/>
      <c r="AQ64612" s="378"/>
      <c r="AR64612" s="378"/>
      <c r="AS64612" s="378"/>
      <c r="AT64612" s="378"/>
      <c r="AU64612" s="378"/>
      <c r="AV64612" s="378"/>
      <c r="AW64612" s="378"/>
      <c r="AX64612" s="378"/>
      <c r="AY64612" s="378"/>
      <c r="AZ64612" s="378"/>
      <c r="BA64612" s="378"/>
      <c r="BB64612" s="378"/>
      <c r="BC64612" s="378"/>
      <c r="BD64612" s="378"/>
      <c r="BE64612" s="378"/>
      <c r="BF64612" s="378"/>
      <c r="BG64612" s="378"/>
      <c r="BH64612" s="378"/>
      <c r="BI64612" s="378"/>
      <c r="BJ64612" s="378"/>
      <c r="BK64612" s="378"/>
      <c r="BL64612" s="378"/>
      <c r="BM64612" s="378"/>
      <c r="BN64612" s="378"/>
      <c r="BO64612" s="378"/>
      <c r="BP64612" s="378"/>
      <c r="BQ64612" s="378"/>
      <c r="BR64612" s="378"/>
      <c r="BS64612" s="378"/>
      <c r="BT64612" s="378"/>
      <c r="BU64612" s="378"/>
      <c r="BV64612" s="378"/>
      <c r="BW64612" s="378"/>
      <c r="BX64612" s="378"/>
      <c r="BY64612" s="378"/>
      <c r="BZ64612" s="378"/>
      <c r="CA64612" s="378"/>
      <c r="CB64612" s="378"/>
      <c r="CC64612" s="378"/>
      <c r="CD64612" s="378"/>
      <c r="CE64612" s="378"/>
      <c r="CF64612" s="378"/>
      <c r="CG64612" s="378"/>
      <c r="CH64612" s="378"/>
      <c r="CI64612" s="378"/>
      <c r="CJ64612" s="378"/>
      <c r="CK64612" s="378"/>
      <c r="CL64612" s="378"/>
      <c r="CM64612" s="378"/>
      <c r="CN64612" s="378"/>
      <c r="CO64612" s="378"/>
      <c r="CP64612" s="378"/>
      <c r="CQ64612" s="378"/>
      <c r="CR64612" s="378"/>
      <c r="CS64612" s="378"/>
      <c r="CT64612" s="378"/>
      <c r="CU64612" s="378"/>
      <c r="CV64612" s="378"/>
      <c r="CW64612" s="378"/>
      <c r="CX64612" s="378"/>
      <c r="CY64612" s="378"/>
      <c r="CZ64612" s="378"/>
      <c r="DA64612" s="378"/>
      <c r="DB64612" s="378"/>
      <c r="DC64612" s="378"/>
      <c r="DD64612" s="378"/>
      <c r="DE64612" s="378"/>
      <c r="DF64612" s="378"/>
      <c r="DG64612" s="378"/>
      <c r="DH64612" s="378"/>
      <c r="DI64612" s="378"/>
      <c r="DJ64612" s="378"/>
      <c r="DK64612" s="378"/>
      <c r="DL64612" s="378"/>
      <c r="DM64612" s="378"/>
      <c r="DN64612" s="378"/>
      <c r="DO64612" s="378"/>
      <c r="DP64612" s="378"/>
      <c r="DQ64612" s="378"/>
      <c r="DR64612" s="378"/>
      <c r="DS64612" s="378"/>
      <c r="DT64612" s="378"/>
      <c r="DU64612" s="378"/>
      <c r="DV64612" s="378"/>
      <c r="DW64612" s="378"/>
      <c r="DX64612" s="378"/>
      <c r="DY64612" s="378"/>
      <c r="DZ64612" s="378"/>
      <c r="EA64612" s="378"/>
      <c r="EB64612" s="378"/>
      <c r="EC64612" s="378"/>
      <c r="ED64612" s="378"/>
      <c r="EE64612" s="378"/>
      <c r="EF64612" s="378"/>
      <c r="EG64612" s="378"/>
      <c r="EH64612" s="378"/>
      <c r="EI64612" s="378"/>
      <c r="EJ64612" s="378"/>
      <c r="EK64612" s="378"/>
      <c r="EL64612" s="378"/>
      <c r="EM64612" s="378"/>
      <c r="EN64612" s="378"/>
      <c r="EO64612" s="378"/>
      <c r="EP64612" s="378"/>
      <c r="EQ64612" s="378"/>
      <c r="ER64612" s="378"/>
      <c r="ES64612" s="378"/>
      <c r="ET64612" s="378"/>
      <c r="EU64612" s="378"/>
      <c r="EV64612" s="378"/>
      <c r="EW64612" s="378"/>
      <c r="EX64612" s="378"/>
      <c r="EY64612" s="378"/>
      <c r="EZ64612" s="378"/>
      <c r="FA64612" s="378"/>
      <c r="FB64612" s="378"/>
      <c r="FC64612" s="378"/>
      <c r="FD64612" s="378"/>
      <c r="FE64612" s="378"/>
      <c r="FF64612" s="378"/>
      <c r="FG64612" s="378"/>
      <c r="FH64612" s="378"/>
      <c r="FI64612" s="378"/>
      <c r="FJ64612" s="378"/>
      <c r="FK64612" s="378"/>
      <c r="FL64612" s="378"/>
      <c r="FM64612" s="378"/>
      <c r="FN64612" s="378"/>
      <c r="FO64612" s="378"/>
      <c r="FP64612" s="378"/>
      <c r="FQ64612" s="378"/>
      <c r="FR64612" s="378"/>
      <c r="FS64612" s="378"/>
      <c r="FT64612" s="378"/>
      <c r="FU64612" s="378"/>
      <c r="FV64612" s="378"/>
      <c r="FW64612" s="378"/>
      <c r="FX64612" s="378"/>
      <c r="FY64612" s="378"/>
      <c r="FZ64612" s="378"/>
      <c r="GA64612" s="378"/>
      <c r="GB64612" s="378"/>
      <c r="GC64612" s="378"/>
      <c r="GD64612" s="378"/>
      <c r="GE64612" s="378"/>
      <c r="GF64612" s="378"/>
      <c r="GG64612" s="378"/>
      <c r="GH64612" s="378"/>
      <c r="GI64612" s="378"/>
      <c r="GJ64612" s="378"/>
      <c r="GK64612" s="378"/>
      <c r="GL64612" s="378"/>
      <c r="GM64612" s="378"/>
      <c r="GN64612" s="378"/>
      <c r="GO64612" s="378"/>
      <c r="GP64612" s="378"/>
      <c r="GQ64612" s="378"/>
      <c r="GR64612" s="378"/>
      <c r="GS64612" s="378"/>
      <c r="GT64612" s="378"/>
      <c r="GU64612" s="378"/>
      <c r="GV64612" s="378"/>
      <c r="GW64612" s="378"/>
      <c r="GX64612" s="378"/>
      <c r="GY64612" s="378"/>
      <c r="GZ64612" s="378"/>
      <c r="HA64612" s="378"/>
      <c r="HB64612" s="378"/>
      <c r="HC64612" s="378"/>
      <c r="HD64612" s="378"/>
      <c r="HE64612" s="378"/>
      <c r="HF64612" s="378"/>
      <c r="HG64612" s="378"/>
      <c r="HH64612" s="378"/>
      <c r="HI64612" s="378"/>
      <c r="HJ64612" s="378"/>
      <c r="HK64612" s="378"/>
      <c r="HL64612" s="378"/>
      <c r="HM64612" s="378"/>
      <c r="HN64612" s="378"/>
      <c r="HO64612" s="378"/>
      <c r="HP64612" s="378"/>
      <c r="HQ64612" s="378"/>
      <c r="HR64612" s="378"/>
      <c r="HS64612" s="378"/>
      <c r="HT64612" s="378"/>
      <c r="HU64612" s="378"/>
      <c r="HV64612" s="378"/>
      <c r="HW64612" s="378"/>
      <c r="HX64612" s="378"/>
      <c r="HY64612" s="378"/>
      <c r="HZ64612" s="378"/>
      <c r="IA64612" s="378"/>
      <c r="IB64612" s="378"/>
      <c r="IC64612" s="378"/>
      <c r="ID64612" s="378"/>
      <c r="IE64612" s="378"/>
      <c r="IF64612" s="378"/>
      <c r="IG64612" s="378"/>
      <c r="IH64612" s="378"/>
      <c r="II64612" s="378"/>
      <c r="IJ64612" s="378"/>
      <c r="IK64612" s="378"/>
      <c r="IL64612" s="378"/>
    </row>
    <row r="64613" spans="2:246">
      <c r="B64613" s="378"/>
      <c r="C64613" s="378"/>
      <c r="D64613" s="378"/>
      <c r="E64613" s="378"/>
      <c r="F64613" s="378"/>
      <c r="G64613" s="378"/>
      <c r="H64613" s="378"/>
      <c r="I64613" s="378"/>
      <c r="J64613" s="378"/>
      <c r="K64613" s="378"/>
      <c r="L64613" s="378"/>
      <c r="M64613" s="378"/>
      <c r="N64613" s="378"/>
      <c r="O64613" s="378"/>
      <c r="P64613" s="378"/>
      <c r="Q64613" s="378"/>
      <c r="R64613" s="378"/>
      <c r="S64613" s="378"/>
      <c r="T64613" s="378"/>
      <c r="U64613" s="378"/>
      <c r="V64613" s="378"/>
      <c r="W64613" s="378"/>
      <c r="X64613" s="378"/>
      <c r="Y64613" s="378"/>
      <c r="Z64613" s="378"/>
      <c r="AA64613" s="378"/>
      <c r="AB64613" s="378"/>
      <c r="AC64613" s="378"/>
      <c r="AD64613" s="378"/>
      <c r="AE64613" s="378"/>
      <c r="AF64613" s="378"/>
      <c r="AG64613" s="378"/>
      <c r="AH64613" s="378"/>
      <c r="AI64613" s="378"/>
      <c r="AJ64613" s="378"/>
      <c r="AK64613" s="378"/>
      <c r="AL64613" s="378"/>
      <c r="AM64613" s="378"/>
      <c r="AN64613" s="378"/>
      <c r="AO64613" s="378"/>
      <c r="AP64613" s="378"/>
      <c r="AQ64613" s="378"/>
      <c r="AR64613" s="378"/>
      <c r="AS64613" s="378"/>
      <c r="AT64613" s="378"/>
      <c r="AU64613" s="378"/>
      <c r="AV64613" s="378"/>
      <c r="AW64613" s="378"/>
      <c r="AX64613" s="378"/>
      <c r="AY64613" s="378"/>
      <c r="AZ64613" s="378"/>
      <c r="BA64613" s="378"/>
      <c r="BB64613" s="378"/>
      <c r="BC64613" s="378"/>
      <c r="BD64613" s="378"/>
      <c r="BE64613" s="378"/>
      <c r="BF64613" s="378"/>
      <c r="BG64613" s="378"/>
      <c r="BH64613" s="378"/>
      <c r="BI64613" s="378"/>
      <c r="BJ64613" s="378"/>
      <c r="BK64613" s="378"/>
      <c r="BL64613" s="378"/>
      <c r="BM64613" s="378"/>
      <c r="BN64613" s="378"/>
      <c r="BO64613" s="378"/>
      <c r="BP64613" s="378"/>
      <c r="BQ64613" s="378"/>
      <c r="BR64613" s="378"/>
      <c r="BS64613" s="378"/>
      <c r="BT64613" s="378"/>
      <c r="BU64613" s="378"/>
      <c r="BV64613" s="378"/>
      <c r="BW64613" s="378"/>
      <c r="BX64613" s="378"/>
      <c r="BY64613" s="378"/>
      <c r="BZ64613" s="378"/>
      <c r="CA64613" s="378"/>
      <c r="CB64613" s="378"/>
      <c r="CC64613" s="378"/>
      <c r="CD64613" s="378"/>
      <c r="CE64613" s="378"/>
      <c r="CF64613" s="378"/>
      <c r="CG64613" s="378"/>
      <c r="CH64613" s="378"/>
      <c r="CI64613" s="378"/>
      <c r="CJ64613" s="378"/>
      <c r="CK64613" s="378"/>
      <c r="CL64613" s="378"/>
      <c r="CM64613" s="378"/>
      <c r="CN64613" s="378"/>
      <c r="CO64613" s="378"/>
      <c r="CP64613" s="378"/>
      <c r="CQ64613" s="378"/>
      <c r="CR64613" s="378"/>
      <c r="CS64613" s="378"/>
      <c r="CT64613" s="378"/>
      <c r="CU64613" s="378"/>
      <c r="CV64613" s="378"/>
      <c r="CW64613" s="378"/>
      <c r="CX64613" s="378"/>
      <c r="CY64613" s="378"/>
      <c r="CZ64613" s="378"/>
      <c r="DA64613" s="378"/>
      <c r="DB64613" s="378"/>
      <c r="DC64613" s="378"/>
      <c r="DD64613" s="378"/>
      <c r="DE64613" s="378"/>
      <c r="DF64613" s="378"/>
      <c r="DG64613" s="378"/>
      <c r="DH64613" s="378"/>
      <c r="DI64613" s="378"/>
      <c r="DJ64613" s="378"/>
      <c r="DK64613" s="378"/>
      <c r="DL64613" s="378"/>
      <c r="DM64613" s="378"/>
      <c r="DN64613" s="378"/>
      <c r="DO64613" s="378"/>
      <c r="DP64613" s="378"/>
      <c r="DQ64613" s="378"/>
      <c r="DR64613" s="378"/>
      <c r="DS64613" s="378"/>
      <c r="DT64613" s="378"/>
      <c r="DU64613" s="378"/>
      <c r="DV64613" s="378"/>
      <c r="DW64613" s="378"/>
      <c r="DX64613" s="378"/>
      <c r="DY64613" s="378"/>
      <c r="DZ64613" s="378"/>
      <c r="EA64613" s="378"/>
      <c r="EB64613" s="378"/>
      <c r="EC64613" s="378"/>
      <c r="ED64613" s="378"/>
      <c r="EE64613" s="378"/>
      <c r="EF64613" s="378"/>
      <c r="EG64613" s="378"/>
      <c r="EH64613" s="378"/>
      <c r="EI64613" s="378"/>
      <c r="EJ64613" s="378"/>
      <c r="EK64613" s="378"/>
      <c r="EL64613" s="378"/>
      <c r="EM64613" s="378"/>
      <c r="EN64613" s="378"/>
      <c r="EO64613" s="378"/>
      <c r="EP64613" s="378"/>
      <c r="EQ64613" s="378"/>
      <c r="ER64613" s="378"/>
      <c r="ES64613" s="378"/>
      <c r="ET64613" s="378"/>
      <c r="EU64613" s="378"/>
      <c r="EV64613" s="378"/>
      <c r="EW64613" s="378"/>
      <c r="EX64613" s="378"/>
      <c r="EY64613" s="378"/>
      <c r="EZ64613" s="378"/>
      <c r="FA64613" s="378"/>
      <c r="FB64613" s="378"/>
      <c r="FC64613" s="378"/>
      <c r="FD64613" s="378"/>
      <c r="FE64613" s="378"/>
      <c r="FF64613" s="378"/>
      <c r="FG64613" s="378"/>
      <c r="FH64613" s="378"/>
      <c r="FI64613" s="378"/>
      <c r="FJ64613" s="378"/>
      <c r="FK64613" s="378"/>
      <c r="FL64613" s="378"/>
      <c r="FM64613" s="378"/>
      <c r="FN64613" s="378"/>
      <c r="FO64613" s="378"/>
      <c r="FP64613" s="378"/>
      <c r="FQ64613" s="378"/>
      <c r="FR64613" s="378"/>
      <c r="FS64613" s="378"/>
      <c r="FT64613" s="378"/>
      <c r="FU64613" s="378"/>
      <c r="FV64613" s="378"/>
      <c r="FW64613" s="378"/>
      <c r="FX64613" s="378"/>
      <c r="FY64613" s="378"/>
      <c r="FZ64613" s="378"/>
      <c r="GA64613" s="378"/>
      <c r="GB64613" s="378"/>
      <c r="GC64613" s="378"/>
      <c r="GD64613" s="378"/>
      <c r="GE64613" s="378"/>
      <c r="GF64613" s="378"/>
      <c r="GG64613" s="378"/>
      <c r="GH64613" s="378"/>
      <c r="GI64613" s="378"/>
      <c r="GJ64613" s="378"/>
      <c r="GK64613" s="378"/>
      <c r="GL64613" s="378"/>
      <c r="GM64613" s="378"/>
      <c r="GN64613" s="378"/>
      <c r="GO64613" s="378"/>
      <c r="GP64613" s="378"/>
      <c r="GQ64613" s="378"/>
      <c r="GR64613" s="378"/>
      <c r="GS64613" s="378"/>
      <c r="GT64613" s="378"/>
      <c r="GU64613" s="378"/>
      <c r="GV64613" s="378"/>
      <c r="GW64613" s="378"/>
      <c r="GX64613" s="378"/>
      <c r="GY64613" s="378"/>
      <c r="GZ64613" s="378"/>
      <c r="HA64613" s="378"/>
      <c r="HB64613" s="378"/>
      <c r="HC64613" s="378"/>
      <c r="HD64613" s="378"/>
      <c r="HE64613" s="378"/>
      <c r="HF64613" s="378"/>
      <c r="HG64613" s="378"/>
      <c r="HH64613" s="378"/>
      <c r="HI64613" s="378"/>
      <c r="HJ64613" s="378"/>
      <c r="HK64613" s="378"/>
      <c r="HL64613" s="378"/>
      <c r="HM64613" s="378"/>
      <c r="HN64613" s="378"/>
      <c r="HO64613" s="378"/>
      <c r="HP64613" s="378"/>
      <c r="HQ64613" s="378"/>
      <c r="HR64613" s="378"/>
      <c r="HS64613" s="378"/>
      <c r="HT64613" s="378"/>
      <c r="HU64613" s="378"/>
      <c r="HV64613" s="378"/>
      <c r="HW64613" s="378"/>
      <c r="HX64613" s="378"/>
      <c r="HY64613" s="378"/>
      <c r="HZ64613" s="378"/>
      <c r="IA64613" s="378"/>
      <c r="IB64613" s="378"/>
      <c r="IC64613" s="378"/>
      <c r="ID64613" s="378"/>
      <c r="IE64613" s="378"/>
      <c r="IF64613" s="378"/>
      <c r="IG64613" s="378"/>
      <c r="IH64613" s="378"/>
      <c r="II64613" s="378"/>
      <c r="IJ64613" s="378"/>
      <c r="IK64613" s="378"/>
      <c r="IL64613" s="378"/>
    </row>
    <row r="64614" spans="2:246">
      <c r="B64614" s="378"/>
      <c r="C64614" s="378"/>
      <c r="D64614" s="378"/>
      <c r="E64614" s="378"/>
      <c r="F64614" s="378"/>
      <c r="G64614" s="378"/>
      <c r="H64614" s="378"/>
      <c r="I64614" s="378"/>
      <c r="J64614" s="378"/>
      <c r="K64614" s="378"/>
      <c r="L64614" s="378"/>
      <c r="M64614" s="378"/>
      <c r="N64614" s="378"/>
      <c r="O64614" s="378"/>
      <c r="P64614" s="378"/>
      <c r="Q64614" s="378"/>
      <c r="R64614" s="378"/>
      <c r="S64614" s="378"/>
      <c r="T64614" s="378"/>
      <c r="U64614" s="378"/>
      <c r="V64614" s="378"/>
      <c r="W64614" s="378"/>
      <c r="X64614" s="378"/>
      <c r="Y64614" s="378"/>
      <c r="Z64614" s="378"/>
      <c r="AA64614" s="378"/>
      <c r="AB64614" s="378"/>
      <c r="AC64614" s="378"/>
      <c r="AD64614" s="378"/>
      <c r="AE64614" s="378"/>
      <c r="AF64614" s="378"/>
      <c r="AG64614" s="378"/>
      <c r="AH64614" s="378"/>
      <c r="AI64614" s="378"/>
      <c r="AJ64614" s="378"/>
      <c r="AK64614" s="378"/>
      <c r="AL64614" s="378"/>
      <c r="AM64614" s="378"/>
      <c r="AN64614" s="378"/>
      <c r="AO64614" s="378"/>
      <c r="AP64614" s="378"/>
      <c r="AQ64614" s="378"/>
      <c r="AR64614" s="378"/>
      <c r="AS64614" s="378"/>
      <c r="AT64614" s="378"/>
      <c r="AU64614" s="378"/>
      <c r="AV64614" s="378"/>
      <c r="AW64614" s="378"/>
      <c r="AX64614" s="378"/>
      <c r="AY64614" s="378"/>
      <c r="AZ64614" s="378"/>
      <c r="BA64614" s="378"/>
      <c r="BB64614" s="378"/>
      <c r="BC64614" s="378"/>
      <c r="BD64614" s="378"/>
      <c r="BE64614" s="378"/>
      <c r="BF64614" s="378"/>
      <c r="BG64614" s="378"/>
      <c r="BH64614" s="378"/>
      <c r="BI64614" s="378"/>
      <c r="BJ64614" s="378"/>
      <c r="BK64614" s="378"/>
      <c r="BL64614" s="378"/>
      <c r="BM64614" s="378"/>
      <c r="BN64614" s="378"/>
      <c r="BO64614" s="378"/>
      <c r="BP64614" s="378"/>
      <c r="BQ64614" s="378"/>
      <c r="BR64614" s="378"/>
      <c r="BS64614" s="378"/>
      <c r="BT64614" s="378"/>
      <c r="BU64614" s="378"/>
      <c r="BV64614" s="378"/>
      <c r="BW64614" s="378"/>
      <c r="BX64614" s="378"/>
      <c r="BY64614" s="378"/>
      <c r="BZ64614" s="378"/>
      <c r="CA64614" s="378"/>
      <c r="CB64614" s="378"/>
      <c r="CC64614" s="378"/>
      <c r="CD64614" s="378"/>
      <c r="CE64614" s="378"/>
      <c r="CF64614" s="378"/>
      <c r="CG64614" s="378"/>
      <c r="CH64614" s="378"/>
      <c r="CI64614" s="378"/>
      <c r="CJ64614" s="378"/>
      <c r="CK64614" s="378"/>
      <c r="CL64614" s="378"/>
      <c r="CM64614" s="378"/>
      <c r="CN64614" s="378"/>
      <c r="CO64614" s="378"/>
      <c r="CP64614" s="378"/>
      <c r="CQ64614" s="378"/>
      <c r="CR64614" s="378"/>
      <c r="CS64614" s="378"/>
      <c r="CT64614" s="378"/>
      <c r="CU64614" s="378"/>
      <c r="CV64614" s="378"/>
      <c r="CW64614" s="378"/>
      <c r="CX64614" s="378"/>
      <c r="CY64614" s="378"/>
      <c r="CZ64614" s="378"/>
      <c r="DA64614" s="378"/>
      <c r="DB64614" s="378"/>
      <c r="DC64614" s="378"/>
      <c r="DD64614" s="378"/>
      <c r="DE64614" s="378"/>
      <c r="DF64614" s="378"/>
      <c r="DG64614" s="378"/>
      <c r="DH64614" s="378"/>
      <c r="DI64614" s="378"/>
      <c r="DJ64614" s="378"/>
      <c r="DK64614" s="378"/>
      <c r="DL64614" s="378"/>
      <c r="DM64614" s="378"/>
      <c r="DN64614" s="378"/>
      <c r="DO64614" s="378"/>
      <c r="DP64614" s="378"/>
      <c r="DQ64614" s="378"/>
      <c r="DR64614" s="378"/>
      <c r="DS64614" s="378"/>
      <c r="DT64614" s="378"/>
      <c r="DU64614" s="378"/>
      <c r="DV64614" s="378"/>
      <c r="DW64614" s="378"/>
      <c r="DX64614" s="378"/>
      <c r="DY64614" s="378"/>
      <c r="DZ64614" s="378"/>
      <c r="EA64614" s="378"/>
      <c r="EB64614" s="378"/>
      <c r="EC64614" s="378"/>
      <c r="ED64614" s="378"/>
      <c r="EE64614" s="378"/>
      <c r="EF64614" s="378"/>
      <c r="EG64614" s="378"/>
      <c r="EH64614" s="378"/>
      <c r="EI64614" s="378"/>
      <c r="EJ64614" s="378"/>
      <c r="EK64614" s="378"/>
      <c r="EL64614" s="378"/>
      <c r="EM64614" s="378"/>
      <c r="EN64614" s="378"/>
      <c r="EO64614" s="378"/>
      <c r="EP64614" s="378"/>
      <c r="EQ64614" s="378"/>
      <c r="ER64614" s="378"/>
      <c r="ES64614" s="378"/>
      <c r="ET64614" s="378"/>
      <c r="EU64614" s="378"/>
      <c r="EV64614" s="378"/>
      <c r="EW64614" s="378"/>
      <c r="EX64614" s="378"/>
      <c r="EY64614" s="378"/>
      <c r="EZ64614" s="378"/>
      <c r="FA64614" s="378"/>
      <c r="FB64614" s="378"/>
      <c r="FC64614" s="378"/>
      <c r="FD64614" s="378"/>
      <c r="FE64614" s="378"/>
      <c r="FF64614" s="378"/>
      <c r="FG64614" s="378"/>
      <c r="FH64614" s="378"/>
      <c r="FI64614" s="378"/>
      <c r="FJ64614" s="378"/>
      <c r="FK64614" s="378"/>
      <c r="FL64614" s="378"/>
      <c r="FM64614" s="378"/>
      <c r="FN64614" s="378"/>
      <c r="FO64614" s="378"/>
      <c r="FP64614" s="378"/>
      <c r="FQ64614" s="378"/>
      <c r="FR64614" s="378"/>
      <c r="FS64614" s="378"/>
      <c r="FT64614" s="378"/>
      <c r="FU64614" s="378"/>
      <c r="FV64614" s="378"/>
      <c r="FW64614" s="378"/>
      <c r="FX64614" s="378"/>
      <c r="FY64614" s="378"/>
      <c r="FZ64614" s="378"/>
      <c r="GA64614" s="378"/>
      <c r="GB64614" s="378"/>
      <c r="GC64614" s="378"/>
      <c r="GD64614" s="378"/>
      <c r="GE64614" s="378"/>
      <c r="GF64614" s="378"/>
      <c r="GG64614" s="378"/>
      <c r="GH64614" s="378"/>
      <c r="GI64614" s="378"/>
      <c r="GJ64614" s="378"/>
      <c r="GK64614" s="378"/>
      <c r="GL64614" s="378"/>
      <c r="GM64614" s="378"/>
      <c r="GN64614" s="378"/>
      <c r="GO64614" s="378"/>
      <c r="GP64614" s="378"/>
      <c r="GQ64614" s="378"/>
      <c r="GR64614" s="378"/>
      <c r="GS64614" s="378"/>
      <c r="GT64614" s="378"/>
      <c r="GU64614" s="378"/>
      <c r="GV64614" s="378"/>
      <c r="GW64614" s="378"/>
      <c r="GX64614" s="378"/>
      <c r="GY64614" s="378"/>
      <c r="GZ64614" s="378"/>
      <c r="HA64614" s="378"/>
      <c r="HB64614" s="378"/>
      <c r="HC64614" s="378"/>
      <c r="HD64614" s="378"/>
      <c r="HE64614" s="378"/>
      <c r="HF64614" s="378"/>
      <c r="HG64614" s="378"/>
      <c r="HH64614" s="378"/>
      <c r="HI64614" s="378"/>
      <c r="HJ64614" s="378"/>
      <c r="HK64614" s="378"/>
      <c r="HL64614" s="378"/>
      <c r="HM64614" s="378"/>
      <c r="HN64614" s="378"/>
      <c r="HO64614" s="378"/>
      <c r="HP64614" s="378"/>
      <c r="HQ64614" s="378"/>
      <c r="HR64614" s="378"/>
      <c r="HS64614" s="378"/>
      <c r="HT64614" s="378"/>
      <c r="HU64614" s="378"/>
      <c r="HV64614" s="378"/>
      <c r="HW64614" s="378"/>
      <c r="HX64614" s="378"/>
      <c r="HY64614" s="378"/>
      <c r="HZ64614" s="378"/>
      <c r="IA64614" s="378"/>
      <c r="IB64614" s="378"/>
      <c r="IC64614" s="378"/>
      <c r="ID64614" s="378"/>
      <c r="IE64614" s="378"/>
      <c r="IF64614" s="378"/>
      <c r="IG64614" s="378"/>
      <c r="IH64614" s="378"/>
      <c r="II64614" s="378"/>
      <c r="IJ64614" s="378"/>
      <c r="IK64614" s="378"/>
      <c r="IL64614" s="378"/>
    </row>
    <row r="64615" spans="2:246">
      <c r="B64615" s="378"/>
      <c r="C64615" s="378"/>
      <c r="D64615" s="378"/>
      <c r="E64615" s="378"/>
      <c r="F64615" s="378"/>
      <c r="G64615" s="378"/>
      <c r="H64615" s="378"/>
      <c r="I64615" s="378"/>
      <c r="J64615" s="378"/>
      <c r="K64615" s="378"/>
      <c r="L64615" s="378"/>
      <c r="M64615" s="378"/>
      <c r="N64615" s="378"/>
      <c r="O64615" s="378"/>
      <c r="P64615" s="378"/>
      <c r="Q64615" s="378"/>
      <c r="R64615" s="378"/>
      <c r="S64615" s="378"/>
      <c r="T64615" s="378"/>
      <c r="U64615" s="378"/>
      <c r="V64615" s="378"/>
      <c r="W64615" s="378"/>
      <c r="X64615" s="378"/>
      <c r="Y64615" s="378"/>
      <c r="Z64615" s="378"/>
      <c r="AA64615" s="378"/>
      <c r="AB64615" s="378"/>
      <c r="AC64615" s="378"/>
      <c r="AD64615" s="378"/>
      <c r="AE64615" s="378"/>
      <c r="AF64615" s="378"/>
      <c r="AG64615" s="378"/>
      <c r="AH64615" s="378"/>
      <c r="AI64615" s="378"/>
      <c r="AJ64615" s="378"/>
      <c r="AK64615" s="378"/>
      <c r="AL64615" s="378"/>
      <c r="AM64615" s="378"/>
      <c r="AN64615" s="378"/>
      <c r="AO64615" s="378"/>
      <c r="AP64615" s="378"/>
      <c r="AQ64615" s="378"/>
      <c r="AR64615" s="378"/>
      <c r="AS64615" s="378"/>
      <c r="AT64615" s="378"/>
      <c r="AU64615" s="378"/>
      <c r="AV64615" s="378"/>
      <c r="AW64615" s="378"/>
      <c r="AX64615" s="378"/>
      <c r="AY64615" s="378"/>
      <c r="AZ64615" s="378"/>
      <c r="BA64615" s="378"/>
      <c r="BB64615" s="378"/>
      <c r="BC64615" s="378"/>
      <c r="BD64615" s="378"/>
      <c r="BE64615" s="378"/>
      <c r="BF64615" s="378"/>
      <c r="BG64615" s="378"/>
      <c r="BH64615" s="378"/>
      <c r="BI64615" s="378"/>
      <c r="BJ64615" s="378"/>
      <c r="BK64615" s="378"/>
      <c r="BL64615" s="378"/>
      <c r="BM64615" s="378"/>
      <c r="BN64615" s="378"/>
      <c r="BO64615" s="378"/>
      <c r="BP64615" s="378"/>
      <c r="BQ64615" s="378"/>
      <c r="BR64615" s="378"/>
      <c r="BS64615" s="378"/>
      <c r="BT64615" s="378"/>
      <c r="BU64615" s="378"/>
      <c r="BV64615" s="378"/>
      <c r="BW64615" s="378"/>
      <c r="BX64615" s="378"/>
      <c r="BY64615" s="378"/>
      <c r="BZ64615" s="378"/>
      <c r="CA64615" s="378"/>
      <c r="CB64615" s="378"/>
      <c r="CC64615" s="378"/>
      <c r="CD64615" s="378"/>
      <c r="CE64615" s="378"/>
      <c r="CF64615" s="378"/>
      <c r="CG64615" s="378"/>
      <c r="CH64615" s="378"/>
      <c r="CI64615" s="378"/>
      <c r="CJ64615" s="378"/>
      <c r="CK64615" s="378"/>
      <c r="CL64615" s="378"/>
      <c r="CM64615" s="378"/>
      <c r="CN64615" s="378"/>
      <c r="CO64615" s="378"/>
      <c r="CP64615" s="378"/>
      <c r="CQ64615" s="378"/>
      <c r="CR64615" s="378"/>
      <c r="CS64615" s="378"/>
      <c r="CT64615" s="378"/>
      <c r="CU64615" s="378"/>
      <c r="CV64615" s="378"/>
      <c r="CW64615" s="378"/>
      <c r="CX64615" s="378"/>
      <c r="CY64615" s="378"/>
      <c r="CZ64615" s="378"/>
      <c r="DA64615" s="378"/>
      <c r="DB64615" s="378"/>
      <c r="DC64615" s="378"/>
      <c r="DD64615" s="378"/>
      <c r="DE64615" s="378"/>
      <c r="DF64615" s="378"/>
      <c r="DG64615" s="378"/>
      <c r="DH64615" s="378"/>
      <c r="DI64615" s="378"/>
      <c r="DJ64615" s="378"/>
      <c r="DK64615" s="378"/>
      <c r="DL64615" s="378"/>
      <c r="DM64615" s="378"/>
      <c r="DN64615" s="378"/>
      <c r="DO64615" s="378"/>
      <c r="DP64615" s="378"/>
      <c r="DQ64615" s="378"/>
      <c r="DR64615" s="378"/>
      <c r="DS64615" s="378"/>
      <c r="DT64615" s="378"/>
      <c r="DU64615" s="378"/>
      <c r="DV64615" s="378"/>
      <c r="DW64615" s="378"/>
      <c r="DX64615" s="378"/>
      <c r="DY64615" s="378"/>
      <c r="DZ64615" s="378"/>
      <c r="EA64615" s="378"/>
      <c r="EB64615" s="378"/>
      <c r="EC64615" s="378"/>
      <c r="ED64615" s="378"/>
      <c r="EE64615" s="378"/>
      <c r="EF64615" s="378"/>
      <c r="EG64615" s="378"/>
      <c r="EH64615" s="378"/>
      <c r="EI64615" s="378"/>
      <c r="EJ64615" s="378"/>
      <c r="EK64615" s="378"/>
      <c r="EL64615" s="378"/>
      <c r="EM64615" s="378"/>
      <c r="EN64615" s="378"/>
      <c r="EO64615" s="378"/>
      <c r="EP64615" s="378"/>
      <c r="EQ64615" s="378"/>
      <c r="ER64615" s="378"/>
      <c r="ES64615" s="378"/>
      <c r="ET64615" s="378"/>
      <c r="EU64615" s="378"/>
      <c r="EV64615" s="378"/>
      <c r="EW64615" s="378"/>
      <c r="EX64615" s="378"/>
      <c r="EY64615" s="378"/>
      <c r="EZ64615" s="378"/>
      <c r="FA64615" s="378"/>
      <c r="FB64615" s="378"/>
      <c r="FC64615" s="378"/>
      <c r="FD64615" s="378"/>
      <c r="FE64615" s="378"/>
      <c r="FF64615" s="378"/>
      <c r="FG64615" s="378"/>
      <c r="FH64615" s="378"/>
      <c r="FI64615" s="378"/>
      <c r="FJ64615" s="378"/>
      <c r="FK64615" s="378"/>
      <c r="FL64615" s="378"/>
      <c r="FM64615" s="378"/>
      <c r="FN64615" s="378"/>
      <c r="FO64615" s="378"/>
      <c r="FP64615" s="378"/>
      <c r="FQ64615" s="378"/>
      <c r="FR64615" s="378"/>
      <c r="FS64615" s="378"/>
      <c r="FT64615" s="378"/>
      <c r="FU64615" s="378"/>
      <c r="FV64615" s="378"/>
      <c r="FW64615" s="378"/>
      <c r="FX64615" s="378"/>
      <c r="FY64615" s="378"/>
      <c r="FZ64615" s="378"/>
      <c r="GA64615" s="378"/>
      <c r="GB64615" s="378"/>
      <c r="GC64615" s="378"/>
      <c r="GD64615" s="378"/>
      <c r="GE64615" s="378"/>
      <c r="GF64615" s="378"/>
      <c r="GG64615" s="378"/>
      <c r="GH64615" s="378"/>
      <c r="GI64615" s="378"/>
      <c r="GJ64615" s="378"/>
      <c r="GK64615" s="378"/>
      <c r="GL64615" s="378"/>
      <c r="GM64615" s="378"/>
      <c r="GN64615" s="378"/>
      <c r="GO64615" s="378"/>
      <c r="GP64615" s="378"/>
      <c r="GQ64615" s="378"/>
      <c r="GR64615" s="378"/>
      <c r="GS64615" s="378"/>
      <c r="GT64615" s="378"/>
      <c r="GU64615" s="378"/>
      <c r="GV64615" s="378"/>
      <c r="GW64615" s="378"/>
      <c r="GX64615" s="378"/>
      <c r="GY64615" s="378"/>
      <c r="GZ64615" s="378"/>
      <c r="HA64615" s="378"/>
      <c r="HB64615" s="378"/>
      <c r="HC64615" s="378"/>
      <c r="HD64615" s="378"/>
      <c r="HE64615" s="378"/>
      <c r="HF64615" s="378"/>
      <c r="HG64615" s="378"/>
      <c r="HH64615" s="378"/>
      <c r="HI64615" s="378"/>
      <c r="HJ64615" s="378"/>
      <c r="HK64615" s="378"/>
      <c r="HL64615" s="378"/>
      <c r="HM64615" s="378"/>
      <c r="HN64615" s="378"/>
      <c r="HO64615" s="378"/>
      <c r="HP64615" s="378"/>
      <c r="HQ64615" s="378"/>
      <c r="HR64615" s="378"/>
      <c r="HS64615" s="378"/>
      <c r="HT64615" s="378"/>
      <c r="HU64615" s="378"/>
      <c r="HV64615" s="378"/>
      <c r="HW64615" s="378"/>
      <c r="HX64615" s="378"/>
      <c r="HY64615" s="378"/>
      <c r="HZ64615" s="378"/>
      <c r="IA64615" s="378"/>
      <c r="IB64615" s="378"/>
      <c r="IC64615" s="378"/>
      <c r="ID64615" s="378"/>
      <c r="IE64615" s="378"/>
      <c r="IF64615" s="378"/>
      <c r="IG64615" s="378"/>
      <c r="IH64615" s="378"/>
      <c r="II64615" s="378"/>
      <c r="IJ64615" s="378"/>
      <c r="IK64615" s="378"/>
      <c r="IL64615" s="378"/>
    </row>
    <row r="64616" spans="2:246">
      <c r="B64616" s="378"/>
      <c r="C64616" s="378"/>
      <c r="D64616" s="378"/>
      <c r="E64616" s="378"/>
      <c r="F64616" s="378"/>
      <c r="G64616" s="378"/>
      <c r="H64616" s="378"/>
      <c r="I64616" s="378"/>
      <c r="J64616" s="378"/>
      <c r="K64616" s="378"/>
      <c r="L64616" s="378"/>
      <c r="M64616" s="378"/>
      <c r="N64616" s="378"/>
      <c r="O64616" s="378"/>
      <c r="P64616" s="378"/>
      <c r="Q64616" s="378"/>
      <c r="R64616" s="378"/>
      <c r="S64616" s="378"/>
      <c r="T64616" s="378"/>
      <c r="U64616" s="378"/>
      <c r="V64616" s="378"/>
      <c r="W64616" s="378"/>
      <c r="X64616" s="378"/>
      <c r="Y64616" s="378"/>
      <c r="Z64616" s="378"/>
      <c r="AA64616" s="378"/>
      <c r="AB64616" s="378"/>
      <c r="AC64616" s="378"/>
      <c r="AD64616" s="378"/>
      <c r="AE64616" s="378"/>
      <c r="AF64616" s="378"/>
      <c r="AG64616" s="378"/>
      <c r="AH64616" s="378"/>
      <c r="AI64616" s="378"/>
      <c r="AJ64616" s="378"/>
      <c r="AK64616" s="378"/>
      <c r="AL64616" s="378"/>
      <c r="AM64616" s="378"/>
      <c r="AN64616" s="378"/>
      <c r="AO64616" s="378"/>
      <c r="AP64616" s="378"/>
      <c r="AQ64616" s="378"/>
      <c r="AR64616" s="378"/>
      <c r="AS64616" s="378"/>
      <c r="AT64616" s="378"/>
      <c r="AU64616" s="378"/>
      <c r="AV64616" s="378"/>
      <c r="AW64616" s="378"/>
      <c r="AX64616" s="378"/>
      <c r="AY64616" s="378"/>
      <c r="AZ64616" s="378"/>
      <c r="BA64616" s="378"/>
      <c r="BB64616" s="378"/>
      <c r="BC64616" s="378"/>
      <c r="BD64616" s="378"/>
      <c r="BE64616" s="378"/>
      <c r="BF64616" s="378"/>
      <c r="BG64616" s="378"/>
      <c r="BH64616" s="378"/>
      <c r="BI64616" s="378"/>
      <c r="BJ64616" s="378"/>
      <c r="BK64616" s="378"/>
      <c r="BL64616" s="378"/>
      <c r="BM64616" s="378"/>
      <c r="BN64616" s="378"/>
      <c r="BO64616" s="378"/>
      <c r="BP64616" s="378"/>
      <c r="BQ64616" s="378"/>
      <c r="BR64616" s="378"/>
      <c r="BS64616" s="378"/>
      <c r="BT64616" s="378"/>
      <c r="BU64616" s="378"/>
      <c r="BV64616" s="378"/>
      <c r="BW64616" s="378"/>
      <c r="BX64616" s="378"/>
      <c r="BY64616" s="378"/>
      <c r="BZ64616" s="378"/>
      <c r="CA64616" s="378"/>
      <c r="CB64616" s="378"/>
      <c r="CC64616" s="378"/>
      <c r="CD64616" s="378"/>
      <c r="CE64616" s="378"/>
      <c r="CF64616" s="378"/>
      <c r="CG64616" s="378"/>
      <c r="CH64616" s="378"/>
      <c r="CI64616" s="378"/>
      <c r="CJ64616" s="378"/>
      <c r="CK64616" s="378"/>
      <c r="CL64616" s="378"/>
      <c r="CM64616" s="378"/>
      <c r="CN64616" s="378"/>
      <c r="CO64616" s="378"/>
      <c r="CP64616" s="378"/>
      <c r="CQ64616" s="378"/>
      <c r="CR64616" s="378"/>
      <c r="CS64616" s="378"/>
      <c r="CT64616" s="378"/>
      <c r="CU64616" s="378"/>
      <c r="CV64616" s="378"/>
      <c r="CW64616" s="378"/>
      <c r="CX64616" s="378"/>
      <c r="CY64616" s="378"/>
      <c r="CZ64616" s="378"/>
      <c r="DA64616" s="378"/>
      <c r="DB64616" s="378"/>
      <c r="DC64616" s="378"/>
      <c r="DD64616" s="378"/>
      <c r="DE64616" s="378"/>
      <c r="DF64616" s="378"/>
      <c r="DG64616" s="378"/>
      <c r="DH64616" s="378"/>
      <c r="DI64616" s="378"/>
      <c r="DJ64616" s="378"/>
      <c r="DK64616" s="378"/>
      <c r="DL64616" s="378"/>
      <c r="DM64616" s="378"/>
      <c r="DN64616" s="378"/>
      <c r="DO64616" s="378"/>
      <c r="DP64616" s="378"/>
      <c r="DQ64616" s="378"/>
      <c r="DR64616" s="378"/>
      <c r="DS64616" s="378"/>
      <c r="DT64616" s="378"/>
      <c r="DU64616" s="378"/>
      <c r="DV64616" s="378"/>
      <c r="DW64616" s="378"/>
      <c r="DX64616" s="378"/>
      <c r="DY64616" s="378"/>
      <c r="DZ64616" s="378"/>
      <c r="EA64616" s="378"/>
      <c r="EB64616" s="378"/>
      <c r="EC64616" s="378"/>
      <c r="ED64616" s="378"/>
      <c r="EE64616" s="378"/>
      <c r="EF64616" s="378"/>
      <c r="EG64616" s="378"/>
      <c r="EH64616" s="378"/>
      <c r="EI64616" s="378"/>
      <c r="EJ64616" s="378"/>
      <c r="EK64616" s="378"/>
      <c r="EL64616" s="378"/>
      <c r="EM64616" s="378"/>
      <c r="EN64616" s="378"/>
      <c r="EO64616" s="378"/>
      <c r="EP64616" s="378"/>
      <c r="EQ64616" s="378"/>
      <c r="ER64616" s="378"/>
      <c r="ES64616" s="378"/>
      <c r="ET64616" s="378"/>
      <c r="EU64616" s="378"/>
      <c r="EV64616" s="378"/>
      <c r="EW64616" s="378"/>
      <c r="EX64616" s="378"/>
      <c r="EY64616" s="378"/>
      <c r="EZ64616" s="378"/>
      <c r="FA64616" s="378"/>
      <c r="FB64616" s="378"/>
      <c r="FC64616" s="378"/>
      <c r="FD64616" s="378"/>
      <c r="FE64616" s="378"/>
      <c r="FF64616" s="378"/>
      <c r="FG64616" s="378"/>
      <c r="FH64616" s="378"/>
      <c r="FI64616" s="378"/>
      <c r="FJ64616" s="378"/>
      <c r="FK64616" s="378"/>
      <c r="FL64616" s="378"/>
      <c r="FM64616" s="378"/>
      <c r="FN64616" s="378"/>
      <c r="FO64616" s="378"/>
      <c r="FP64616" s="378"/>
      <c r="FQ64616" s="378"/>
      <c r="FR64616" s="378"/>
      <c r="FS64616" s="378"/>
      <c r="FT64616" s="378"/>
      <c r="FU64616" s="378"/>
      <c r="FV64616" s="378"/>
      <c r="FW64616" s="378"/>
      <c r="FX64616" s="378"/>
      <c r="FY64616" s="378"/>
      <c r="FZ64616" s="378"/>
      <c r="GA64616" s="378"/>
      <c r="GB64616" s="378"/>
      <c r="GC64616" s="378"/>
      <c r="GD64616" s="378"/>
      <c r="GE64616" s="378"/>
      <c r="GF64616" s="378"/>
      <c r="GG64616" s="378"/>
      <c r="GH64616" s="378"/>
      <c r="GI64616" s="378"/>
      <c r="GJ64616" s="378"/>
      <c r="GK64616" s="378"/>
      <c r="GL64616" s="378"/>
      <c r="GM64616" s="378"/>
      <c r="GN64616" s="378"/>
      <c r="GO64616" s="378"/>
      <c r="GP64616" s="378"/>
      <c r="GQ64616" s="378"/>
      <c r="GR64616" s="378"/>
      <c r="GS64616" s="378"/>
      <c r="GT64616" s="378"/>
      <c r="GU64616" s="378"/>
      <c r="GV64616" s="378"/>
      <c r="GW64616" s="378"/>
      <c r="GX64616" s="378"/>
      <c r="GY64616" s="378"/>
      <c r="GZ64616" s="378"/>
      <c r="HA64616" s="378"/>
      <c r="HB64616" s="378"/>
      <c r="HC64616" s="378"/>
      <c r="HD64616" s="378"/>
      <c r="HE64616" s="378"/>
      <c r="HF64616" s="378"/>
      <c r="HG64616" s="378"/>
      <c r="HH64616" s="378"/>
      <c r="HI64616" s="378"/>
      <c r="HJ64616" s="378"/>
      <c r="HK64616" s="378"/>
      <c r="HL64616" s="378"/>
      <c r="HM64616" s="378"/>
      <c r="HN64616" s="378"/>
      <c r="HO64616" s="378"/>
      <c r="HP64616" s="378"/>
      <c r="HQ64616" s="378"/>
      <c r="HR64616" s="378"/>
      <c r="HS64616" s="378"/>
      <c r="HT64616" s="378"/>
      <c r="HU64616" s="378"/>
      <c r="HV64616" s="378"/>
      <c r="HW64616" s="378"/>
      <c r="HX64616" s="378"/>
      <c r="HY64616" s="378"/>
      <c r="HZ64616" s="378"/>
      <c r="IA64616" s="378"/>
      <c r="IB64616" s="378"/>
      <c r="IC64616" s="378"/>
      <c r="ID64616" s="378"/>
      <c r="IE64616" s="378"/>
      <c r="IF64616" s="378"/>
      <c r="IG64616" s="378"/>
      <c r="IH64616" s="378"/>
      <c r="II64616" s="378"/>
      <c r="IJ64616" s="378"/>
      <c r="IK64616" s="378"/>
      <c r="IL64616" s="378"/>
    </row>
    <row r="64617" spans="2:246">
      <c r="B64617" s="378"/>
      <c r="C64617" s="378"/>
      <c r="D64617" s="378"/>
      <c r="E64617" s="378"/>
      <c r="F64617" s="378"/>
      <c r="G64617" s="378"/>
      <c r="H64617" s="378"/>
      <c r="I64617" s="378"/>
      <c r="J64617" s="378"/>
      <c r="K64617" s="378"/>
      <c r="L64617" s="378"/>
      <c r="M64617" s="378"/>
      <c r="N64617" s="378"/>
      <c r="O64617" s="378"/>
      <c r="P64617" s="378"/>
      <c r="Q64617" s="378"/>
      <c r="R64617" s="378"/>
      <c r="S64617" s="378"/>
      <c r="T64617" s="378"/>
      <c r="U64617" s="378"/>
      <c r="V64617" s="378"/>
      <c r="W64617" s="378"/>
      <c r="X64617" s="378"/>
      <c r="Y64617" s="378"/>
      <c r="Z64617" s="378"/>
      <c r="AA64617" s="378"/>
      <c r="AB64617" s="378"/>
      <c r="AC64617" s="378"/>
      <c r="AD64617" s="378"/>
      <c r="AE64617" s="378"/>
      <c r="AF64617" s="378"/>
      <c r="AG64617" s="378"/>
      <c r="AH64617" s="378"/>
      <c r="AI64617" s="378"/>
      <c r="AJ64617" s="378"/>
      <c r="AK64617" s="378"/>
      <c r="AL64617" s="378"/>
      <c r="AM64617" s="378"/>
      <c r="AN64617" s="378"/>
      <c r="AO64617" s="378"/>
      <c r="AP64617" s="378"/>
      <c r="AQ64617" s="378"/>
      <c r="AR64617" s="378"/>
      <c r="AS64617" s="378"/>
      <c r="AT64617" s="378"/>
      <c r="AU64617" s="378"/>
      <c r="AV64617" s="378"/>
      <c r="AW64617" s="378"/>
      <c r="AX64617" s="378"/>
      <c r="AY64617" s="378"/>
      <c r="AZ64617" s="378"/>
      <c r="BA64617" s="378"/>
      <c r="BB64617" s="378"/>
      <c r="BC64617" s="378"/>
      <c r="BD64617" s="378"/>
      <c r="BE64617" s="378"/>
      <c r="BF64617" s="378"/>
      <c r="BG64617" s="378"/>
      <c r="BH64617" s="378"/>
      <c r="BI64617" s="378"/>
      <c r="BJ64617" s="378"/>
      <c r="BK64617" s="378"/>
      <c r="BL64617" s="378"/>
      <c r="BM64617" s="378"/>
      <c r="BN64617" s="378"/>
      <c r="BO64617" s="378"/>
      <c r="BP64617" s="378"/>
      <c r="BQ64617" s="378"/>
      <c r="BR64617" s="378"/>
      <c r="BS64617" s="378"/>
      <c r="BT64617" s="378"/>
      <c r="BU64617" s="378"/>
      <c r="BV64617" s="378"/>
      <c r="BW64617" s="378"/>
      <c r="BX64617" s="378"/>
      <c r="BY64617" s="378"/>
      <c r="BZ64617" s="378"/>
      <c r="CA64617" s="378"/>
      <c r="CB64617" s="378"/>
      <c r="CC64617" s="378"/>
      <c r="CD64617" s="378"/>
      <c r="CE64617" s="378"/>
      <c r="CF64617" s="378"/>
      <c r="CG64617" s="378"/>
      <c r="CH64617" s="378"/>
      <c r="CI64617" s="378"/>
      <c r="CJ64617" s="378"/>
      <c r="CK64617" s="378"/>
      <c r="CL64617" s="378"/>
      <c r="CM64617" s="378"/>
      <c r="CN64617" s="378"/>
      <c r="CO64617" s="378"/>
      <c r="CP64617" s="378"/>
      <c r="CQ64617" s="378"/>
      <c r="CR64617" s="378"/>
      <c r="CS64617" s="378"/>
      <c r="CT64617" s="378"/>
      <c r="CU64617" s="378"/>
      <c r="CV64617" s="378"/>
      <c r="CW64617" s="378"/>
      <c r="CX64617" s="378"/>
      <c r="CY64617" s="378"/>
      <c r="CZ64617" s="378"/>
      <c r="DA64617" s="378"/>
      <c r="DB64617" s="378"/>
      <c r="DC64617" s="378"/>
      <c r="DD64617" s="378"/>
      <c r="DE64617" s="378"/>
      <c r="DF64617" s="378"/>
      <c r="DG64617" s="378"/>
      <c r="DH64617" s="378"/>
      <c r="DI64617" s="378"/>
      <c r="DJ64617" s="378"/>
      <c r="DK64617" s="378"/>
      <c r="DL64617" s="378"/>
      <c r="DM64617" s="378"/>
      <c r="DN64617" s="378"/>
      <c r="DO64617" s="378"/>
      <c r="DP64617" s="378"/>
      <c r="DQ64617" s="378"/>
      <c r="DR64617" s="378"/>
      <c r="DS64617" s="378"/>
      <c r="DT64617" s="378"/>
      <c r="DU64617" s="378"/>
      <c r="DV64617" s="378"/>
      <c r="DW64617" s="378"/>
      <c r="DX64617" s="378"/>
      <c r="DY64617" s="378"/>
      <c r="DZ64617" s="378"/>
      <c r="EA64617" s="378"/>
      <c r="EB64617" s="378"/>
      <c r="EC64617" s="378"/>
      <c r="ED64617" s="378"/>
      <c r="EE64617" s="378"/>
      <c r="EF64617" s="378"/>
      <c r="EG64617" s="378"/>
      <c r="EH64617" s="378"/>
      <c r="EI64617" s="378"/>
      <c r="EJ64617" s="378"/>
      <c r="EK64617" s="378"/>
      <c r="EL64617" s="378"/>
      <c r="EM64617" s="378"/>
      <c r="EN64617" s="378"/>
      <c r="EO64617" s="378"/>
      <c r="EP64617" s="378"/>
      <c r="EQ64617" s="378"/>
      <c r="ER64617" s="378"/>
      <c r="ES64617" s="378"/>
      <c r="ET64617" s="378"/>
      <c r="EU64617" s="378"/>
      <c r="EV64617" s="378"/>
      <c r="EW64617" s="378"/>
      <c r="EX64617" s="378"/>
      <c r="EY64617" s="378"/>
      <c r="EZ64617" s="378"/>
      <c r="FA64617" s="378"/>
      <c r="FB64617" s="378"/>
      <c r="FC64617" s="378"/>
      <c r="FD64617" s="378"/>
      <c r="FE64617" s="378"/>
      <c r="FF64617" s="378"/>
      <c r="FG64617" s="378"/>
      <c r="FH64617" s="378"/>
      <c r="FI64617" s="378"/>
      <c r="FJ64617" s="378"/>
      <c r="FK64617" s="378"/>
      <c r="FL64617" s="378"/>
      <c r="FM64617" s="378"/>
      <c r="FN64617" s="378"/>
      <c r="FO64617" s="378"/>
      <c r="FP64617" s="378"/>
      <c r="FQ64617" s="378"/>
      <c r="FR64617" s="378"/>
      <c r="FS64617" s="378"/>
      <c r="FT64617" s="378"/>
      <c r="FU64617" s="378"/>
      <c r="FV64617" s="378"/>
      <c r="FW64617" s="378"/>
      <c r="FX64617" s="378"/>
      <c r="FY64617" s="378"/>
      <c r="FZ64617" s="378"/>
      <c r="GA64617" s="378"/>
      <c r="GB64617" s="378"/>
      <c r="GC64617" s="378"/>
      <c r="GD64617" s="378"/>
      <c r="GE64617" s="378"/>
      <c r="GF64617" s="378"/>
      <c r="GG64617" s="378"/>
      <c r="GH64617" s="378"/>
      <c r="GI64617" s="378"/>
      <c r="GJ64617" s="378"/>
      <c r="GK64617" s="378"/>
      <c r="GL64617" s="378"/>
      <c r="GM64617" s="378"/>
      <c r="GN64617" s="378"/>
      <c r="GO64617" s="378"/>
      <c r="GP64617" s="378"/>
      <c r="GQ64617" s="378"/>
      <c r="GR64617" s="378"/>
      <c r="GS64617" s="378"/>
      <c r="GT64617" s="378"/>
      <c r="GU64617" s="378"/>
      <c r="GV64617" s="378"/>
      <c r="GW64617" s="378"/>
      <c r="GX64617" s="378"/>
      <c r="GY64617" s="378"/>
      <c r="GZ64617" s="378"/>
      <c r="HA64617" s="378"/>
      <c r="HB64617" s="378"/>
      <c r="HC64617" s="378"/>
      <c r="HD64617" s="378"/>
      <c r="HE64617" s="378"/>
      <c r="HF64617" s="378"/>
      <c r="HG64617" s="378"/>
      <c r="HH64617" s="378"/>
      <c r="HI64617" s="378"/>
      <c r="HJ64617" s="378"/>
      <c r="HK64617" s="378"/>
      <c r="HL64617" s="378"/>
      <c r="HM64617" s="378"/>
      <c r="HN64617" s="378"/>
      <c r="HO64617" s="378"/>
      <c r="HP64617" s="378"/>
      <c r="HQ64617" s="378"/>
      <c r="HR64617" s="378"/>
      <c r="HS64617" s="378"/>
      <c r="HT64617" s="378"/>
      <c r="HU64617" s="378"/>
      <c r="HV64617" s="378"/>
      <c r="HW64617" s="378"/>
      <c r="HX64617" s="378"/>
      <c r="HY64617" s="378"/>
      <c r="HZ64617" s="378"/>
      <c r="IA64617" s="378"/>
      <c r="IB64617" s="378"/>
      <c r="IC64617" s="378"/>
      <c r="ID64617" s="378"/>
      <c r="IE64617" s="378"/>
      <c r="IF64617" s="378"/>
      <c r="IG64617" s="378"/>
      <c r="IH64617" s="378"/>
      <c r="II64617" s="378"/>
      <c r="IJ64617" s="378"/>
      <c r="IK64617" s="378"/>
      <c r="IL64617" s="378"/>
    </row>
    <row r="64618" spans="2:246">
      <c r="B64618" s="378"/>
      <c r="C64618" s="378"/>
      <c r="D64618" s="378"/>
      <c r="E64618" s="378"/>
      <c r="F64618" s="378"/>
      <c r="G64618" s="378"/>
      <c r="H64618" s="378"/>
      <c r="I64618" s="378"/>
      <c r="J64618" s="378"/>
      <c r="K64618" s="378"/>
      <c r="L64618" s="378"/>
      <c r="M64618" s="378"/>
      <c r="N64618" s="378"/>
      <c r="O64618" s="378"/>
      <c r="P64618" s="378"/>
      <c r="Q64618" s="378"/>
      <c r="R64618" s="378"/>
      <c r="S64618" s="378"/>
      <c r="T64618" s="378"/>
      <c r="U64618" s="378"/>
      <c r="V64618" s="378"/>
      <c r="W64618" s="378"/>
      <c r="X64618" s="378"/>
      <c r="Y64618" s="378"/>
      <c r="Z64618" s="378"/>
      <c r="AA64618" s="378"/>
      <c r="AB64618" s="378"/>
      <c r="AC64618" s="378"/>
      <c r="AD64618" s="378"/>
      <c r="AE64618" s="378"/>
      <c r="AF64618" s="378"/>
      <c r="AG64618" s="378"/>
      <c r="AH64618" s="378"/>
      <c r="AI64618" s="378"/>
      <c r="AJ64618" s="378"/>
      <c r="AK64618" s="378"/>
      <c r="AL64618" s="378"/>
      <c r="AM64618" s="378"/>
      <c r="AN64618" s="378"/>
      <c r="AO64618" s="378"/>
      <c r="AP64618" s="378"/>
      <c r="AQ64618" s="378"/>
      <c r="AR64618" s="378"/>
      <c r="AS64618" s="378"/>
      <c r="AT64618" s="378"/>
      <c r="AU64618" s="378"/>
      <c r="AV64618" s="378"/>
      <c r="AW64618" s="378"/>
      <c r="AX64618" s="378"/>
      <c r="AY64618" s="378"/>
      <c r="AZ64618" s="378"/>
      <c r="BA64618" s="378"/>
      <c r="BB64618" s="378"/>
      <c r="BC64618" s="378"/>
      <c r="BD64618" s="378"/>
      <c r="BE64618" s="378"/>
      <c r="BF64618" s="378"/>
      <c r="BG64618" s="378"/>
      <c r="BH64618" s="378"/>
      <c r="BI64618" s="378"/>
      <c r="BJ64618" s="378"/>
      <c r="BK64618" s="378"/>
      <c r="BL64618" s="378"/>
      <c r="BM64618" s="378"/>
      <c r="BN64618" s="378"/>
      <c r="BO64618" s="378"/>
      <c r="BP64618" s="378"/>
      <c r="BQ64618" s="378"/>
      <c r="BR64618" s="378"/>
      <c r="BS64618" s="378"/>
      <c r="BT64618" s="378"/>
      <c r="BU64618" s="378"/>
      <c r="BV64618" s="378"/>
      <c r="BW64618" s="378"/>
      <c r="BX64618" s="378"/>
      <c r="BY64618" s="378"/>
      <c r="BZ64618" s="378"/>
      <c r="CA64618" s="378"/>
      <c r="CB64618" s="378"/>
      <c r="CC64618" s="378"/>
      <c r="CD64618" s="378"/>
      <c r="CE64618" s="378"/>
      <c r="CF64618" s="378"/>
      <c r="CG64618" s="378"/>
      <c r="CH64618" s="378"/>
      <c r="CI64618" s="378"/>
      <c r="CJ64618" s="378"/>
      <c r="CK64618" s="378"/>
      <c r="CL64618" s="378"/>
      <c r="CM64618" s="378"/>
      <c r="CN64618" s="378"/>
      <c r="CO64618" s="378"/>
      <c r="CP64618" s="378"/>
      <c r="CQ64618" s="378"/>
      <c r="CR64618" s="378"/>
      <c r="CS64618" s="378"/>
      <c r="CT64618" s="378"/>
      <c r="CU64618" s="378"/>
      <c r="CV64618" s="378"/>
      <c r="CW64618" s="378"/>
      <c r="CX64618" s="378"/>
      <c r="CY64618" s="378"/>
      <c r="CZ64618" s="378"/>
      <c r="DA64618" s="378"/>
      <c r="DB64618" s="378"/>
      <c r="DC64618" s="378"/>
      <c r="DD64618" s="378"/>
      <c r="DE64618" s="378"/>
      <c r="DF64618" s="378"/>
      <c r="DG64618" s="378"/>
      <c r="DH64618" s="378"/>
      <c r="DI64618" s="378"/>
      <c r="DJ64618" s="378"/>
      <c r="DK64618" s="378"/>
      <c r="DL64618" s="378"/>
      <c r="DM64618" s="378"/>
      <c r="DN64618" s="378"/>
      <c r="DO64618" s="378"/>
      <c r="DP64618" s="378"/>
      <c r="DQ64618" s="378"/>
      <c r="DR64618" s="378"/>
      <c r="DS64618" s="378"/>
      <c r="DT64618" s="378"/>
      <c r="DU64618" s="378"/>
      <c r="DV64618" s="378"/>
      <c r="DW64618" s="378"/>
      <c r="DX64618" s="378"/>
      <c r="DY64618" s="378"/>
      <c r="DZ64618" s="378"/>
      <c r="EA64618" s="378"/>
      <c r="EB64618" s="378"/>
      <c r="EC64618" s="378"/>
      <c r="ED64618" s="378"/>
      <c r="EE64618" s="378"/>
      <c r="EF64618" s="378"/>
      <c r="EG64618" s="378"/>
      <c r="EH64618" s="378"/>
      <c r="EI64618" s="378"/>
      <c r="EJ64618" s="378"/>
      <c r="EK64618" s="378"/>
      <c r="EL64618" s="378"/>
      <c r="EM64618" s="378"/>
      <c r="EN64618" s="378"/>
      <c r="EO64618" s="378"/>
      <c r="EP64618" s="378"/>
      <c r="EQ64618" s="378"/>
      <c r="ER64618" s="378"/>
      <c r="ES64618" s="378"/>
      <c r="ET64618" s="378"/>
      <c r="EU64618" s="378"/>
      <c r="EV64618" s="378"/>
      <c r="EW64618" s="378"/>
      <c r="EX64618" s="378"/>
      <c r="EY64618" s="378"/>
      <c r="EZ64618" s="378"/>
      <c r="FA64618" s="378"/>
      <c r="FB64618" s="378"/>
      <c r="FC64618" s="378"/>
      <c r="FD64618" s="378"/>
      <c r="FE64618" s="378"/>
      <c r="FF64618" s="378"/>
      <c r="FG64618" s="378"/>
      <c r="FH64618" s="378"/>
      <c r="FI64618" s="378"/>
      <c r="FJ64618" s="378"/>
      <c r="FK64618" s="378"/>
      <c r="FL64618" s="378"/>
      <c r="FM64618" s="378"/>
      <c r="FN64618" s="378"/>
      <c r="FO64618" s="378"/>
      <c r="FP64618" s="378"/>
      <c r="FQ64618" s="378"/>
      <c r="FR64618" s="378"/>
      <c r="FS64618" s="378"/>
      <c r="FT64618" s="378"/>
      <c r="FU64618" s="378"/>
      <c r="FV64618" s="378"/>
      <c r="FW64618" s="378"/>
      <c r="FX64618" s="378"/>
      <c r="FY64618" s="378"/>
      <c r="FZ64618" s="378"/>
      <c r="GA64618" s="378"/>
      <c r="GB64618" s="378"/>
      <c r="GC64618" s="378"/>
      <c r="GD64618" s="378"/>
      <c r="GE64618" s="378"/>
      <c r="GF64618" s="378"/>
      <c r="GG64618" s="378"/>
      <c r="GH64618" s="378"/>
      <c r="GI64618" s="378"/>
      <c r="GJ64618" s="378"/>
      <c r="GK64618" s="378"/>
      <c r="GL64618" s="378"/>
      <c r="GM64618" s="378"/>
      <c r="GN64618" s="378"/>
      <c r="GO64618" s="378"/>
      <c r="GP64618" s="378"/>
      <c r="GQ64618" s="378"/>
      <c r="GR64618" s="378"/>
      <c r="GS64618" s="378"/>
      <c r="GT64618" s="378"/>
      <c r="GU64618" s="378"/>
      <c r="GV64618" s="378"/>
      <c r="GW64618" s="378"/>
      <c r="GX64618" s="378"/>
      <c r="GY64618" s="378"/>
      <c r="GZ64618" s="378"/>
      <c r="HA64618" s="378"/>
      <c r="HB64618" s="378"/>
      <c r="HC64618" s="378"/>
      <c r="HD64618" s="378"/>
      <c r="HE64618" s="378"/>
      <c r="HF64618" s="378"/>
      <c r="HG64618" s="378"/>
      <c r="HH64618" s="378"/>
      <c r="HI64618" s="378"/>
      <c r="HJ64618" s="378"/>
      <c r="HK64618" s="378"/>
      <c r="HL64618" s="378"/>
      <c r="HM64618" s="378"/>
      <c r="HN64618" s="378"/>
      <c r="HO64618" s="378"/>
      <c r="HP64618" s="378"/>
      <c r="HQ64618" s="378"/>
      <c r="HR64618" s="378"/>
      <c r="HS64618" s="378"/>
      <c r="HT64618" s="378"/>
      <c r="HU64618" s="378"/>
      <c r="HV64618" s="378"/>
      <c r="HW64618" s="378"/>
      <c r="HX64618" s="378"/>
      <c r="HY64618" s="378"/>
      <c r="HZ64618" s="378"/>
      <c r="IA64618" s="378"/>
      <c r="IB64618" s="378"/>
      <c r="IC64618" s="378"/>
      <c r="ID64618" s="378"/>
      <c r="IE64618" s="378"/>
      <c r="IF64618" s="378"/>
      <c r="IG64618" s="378"/>
      <c r="IH64618" s="378"/>
      <c r="II64618" s="378"/>
      <c r="IJ64618" s="378"/>
      <c r="IK64618" s="378"/>
      <c r="IL64618" s="378"/>
    </row>
    <row r="64619" spans="2:246">
      <c r="B64619" s="378"/>
      <c r="C64619" s="378"/>
      <c r="D64619" s="378"/>
      <c r="E64619" s="378"/>
      <c r="F64619" s="378"/>
      <c r="G64619" s="378"/>
      <c r="H64619" s="378"/>
      <c r="I64619" s="378"/>
      <c r="J64619" s="378"/>
      <c r="K64619" s="378"/>
      <c r="L64619" s="378"/>
      <c r="M64619" s="378"/>
      <c r="N64619" s="378"/>
      <c r="O64619" s="378"/>
      <c r="P64619" s="378"/>
      <c r="Q64619" s="378"/>
      <c r="R64619" s="378"/>
      <c r="S64619" s="378"/>
      <c r="T64619" s="378"/>
      <c r="U64619" s="378"/>
      <c r="V64619" s="378"/>
      <c r="W64619" s="378"/>
      <c r="X64619" s="378"/>
      <c r="Y64619" s="378"/>
      <c r="Z64619" s="378"/>
      <c r="AA64619" s="378"/>
      <c r="AB64619" s="378"/>
      <c r="AC64619" s="378"/>
      <c r="AD64619" s="378"/>
      <c r="AE64619" s="378"/>
      <c r="AF64619" s="378"/>
      <c r="AG64619" s="378"/>
      <c r="AH64619" s="378"/>
      <c r="AI64619" s="378"/>
      <c r="AJ64619" s="378"/>
      <c r="AK64619" s="378"/>
      <c r="AL64619" s="378"/>
      <c r="AM64619" s="378"/>
      <c r="AN64619" s="378"/>
      <c r="AO64619" s="378"/>
      <c r="AP64619" s="378"/>
      <c r="AQ64619" s="378"/>
      <c r="AR64619" s="378"/>
      <c r="AS64619" s="378"/>
      <c r="AT64619" s="378"/>
      <c r="AU64619" s="378"/>
      <c r="AV64619" s="378"/>
      <c r="AW64619" s="378"/>
      <c r="AX64619" s="378"/>
      <c r="AY64619" s="378"/>
      <c r="AZ64619" s="378"/>
      <c r="BA64619" s="378"/>
      <c r="BB64619" s="378"/>
      <c r="BC64619" s="378"/>
      <c r="BD64619" s="378"/>
      <c r="BE64619" s="378"/>
      <c r="BF64619" s="378"/>
      <c r="BG64619" s="378"/>
      <c r="BH64619" s="378"/>
      <c r="BI64619" s="378"/>
      <c r="BJ64619" s="378"/>
      <c r="BK64619" s="378"/>
      <c r="BL64619" s="378"/>
      <c r="BM64619" s="378"/>
      <c r="BN64619" s="378"/>
      <c r="BO64619" s="378"/>
      <c r="BP64619" s="378"/>
      <c r="BQ64619" s="378"/>
      <c r="BR64619" s="378"/>
      <c r="BS64619" s="378"/>
      <c r="BT64619" s="378"/>
      <c r="BU64619" s="378"/>
      <c r="BV64619" s="378"/>
      <c r="BW64619" s="378"/>
      <c r="BX64619" s="378"/>
      <c r="BY64619" s="378"/>
      <c r="BZ64619" s="378"/>
      <c r="CA64619" s="378"/>
      <c r="CB64619" s="378"/>
      <c r="CC64619" s="378"/>
      <c r="CD64619" s="378"/>
      <c r="CE64619" s="378"/>
      <c r="CF64619" s="378"/>
      <c r="CG64619" s="378"/>
      <c r="CH64619" s="378"/>
      <c r="CI64619" s="378"/>
      <c r="CJ64619" s="378"/>
      <c r="CK64619" s="378"/>
      <c r="CL64619" s="378"/>
      <c r="CM64619" s="378"/>
      <c r="CN64619" s="378"/>
      <c r="CO64619" s="378"/>
      <c r="CP64619" s="378"/>
      <c r="CQ64619" s="378"/>
      <c r="CR64619" s="378"/>
      <c r="CS64619" s="378"/>
      <c r="CT64619" s="378"/>
      <c r="CU64619" s="378"/>
      <c r="CV64619" s="378"/>
      <c r="CW64619" s="378"/>
      <c r="CX64619" s="378"/>
      <c r="CY64619" s="378"/>
      <c r="CZ64619" s="378"/>
      <c r="DA64619" s="378"/>
      <c r="DB64619" s="378"/>
      <c r="DC64619" s="378"/>
      <c r="DD64619" s="378"/>
      <c r="DE64619" s="378"/>
      <c r="DF64619" s="378"/>
      <c r="DG64619" s="378"/>
      <c r="DH64619" s="378"/>
      <c r="DI64619" s="378"/>
      <c r="DJ64619" s="378"/>
      <c r="DK64619" s="378"/>
      <c r="DL64619" s="378"/>
      <c r="DM64619" s="378"/>
      <c r="DN64619" s="378"/>
      <c r="DO64619" s="378"/>
      <c r="DP64619" s="378"/>
      <c r="DQ64619" s="378"/>
      <c r="DR64619" s="378"/>
      <c r="DS64619" s="378"/>
      <c r="DT64619" s="378"/>
      <c r="DU64619" s="378"/>
      <c r="DV64619" s="378"/>
      <c r="DW64619" s="378"/>
      <c r="DX64619" s="378"/>
      <c r="DY64619" s="378"/>
      <c r="DZ64619" s="378"/>
      <c r="EA64619" s="378"/>
      <c r="EB64619" s="378"/>
      <c r="EC64619" s="378"/>
      <c r="ED64619" s="378"/>
      <c r="EE64619" s="378"/>
      <c r="EF64619" s="378"/>
      <c r="EG64619" s="378"/>
      <c r="EH64619" s="378"/>
      <c r="EI64619" s="378"/>
      <c r="EJ64619" s="378"/>
      <c r="EK64619" s="378"/>
      <c r="EL64619" s="378"/>
      <c r="EM64619" s="378"/>
      <c r="EN64619" s="378"/>
      <c r="EO64619" s="378"/>
      <c r="EP64619" s="378"/>
      <c r="EQ64619" s="378"/>
      <c r="ER64619" s="378"/>
      <c r="ES64619" s="378"/>
      <c r="ET64619" s="378"/>
      <c r="EU64619" s="378"/>
      <c r="EV64619" s="378"/>
      <c r="EW64619" s="378"/>
      <c r="EX64619" s="378"/>
      <c r="EY64619" s="378"/>
      <c r="EZ64619" s="378"/>
      <c r="FA64619" s="378"/>
      <c r="FB64619" s="378"/>
      <c r="FC64619" s="378"/>
      <c r="FD64619" s="378"/>
      <c r="FE64619" s="378"/>
      <c r="FF64619" s="378"/>
      <c r="FG64619" s="378"/>
      <c r="FH64619" s="378"/>
      <c r="FI64619" s="378"/>
      <c r="FJ64619" s="378"/>
      <c r="FK64619" s="378"/>
      <c r="FL64619" s="378"/>
      <c r="FM64619" s="378"/>
      <c r="FN64619" s="378"/>
      <c r="FO64619" s="378"/>
      <c r="FP64619" s="378"/>
      <c r="FQ64619" s="378"/>
      <c r="FR64619" s="378"/>
      <c r="FS64619" s="378"/>
      <c r="FT64619" s="378"/>
      <c r="FU64619" s="378"/>
      <c r="FV64619" s="378"/>
      <c r="FW64619" s="378"/>
      <c r="FX64619" s="378"/>
      <c r="FY64619" s="378"/>
      <c r="FZ64619" s="378"/>
      <c r="GA64619" s="378"/>
      <c r="GB64619" s="378"/>
      <c r="GC64619" s="378"/>
      <c r="GD64619" s="378"/>
      <c r="GE64619" s="378"/>
      <c r="GF64619" s="378"/>
      <c r="GG64619" s="378"/>
      <c r="GH64619" s="378"/>
      <c r="GI64619" s="378"/>
      <c r="GJ64619" s="378"/>
      <c r="GK64619" s="378"/>
      <c r="GL64619" s="378"/>
      <c r="GM64619" s="378"/>
      <c r="GN64619" s="378"/>
      <c r="GO64619" s="378"/>
      <c r="GP64619" s="378"/>
      <c r="GQ64619" s="378"/>
      <c r="GR64619" s="378"/>
      <c r="GS64619" s="378"/>
      <c r="GT64619" s="378"/>
      <c r="GU64619" s="378"/>
      <c r="GV64619" s="378"/>
      <c r="GW64619" s="378"/>
      <c r="GX64619" s="378"/>
      <c r="GY64619" s="378"/>
      <c r="GZ64619" s="378"/>
      <c r="HA64619" s="378"/>
      <c r="HB64619" s="378"/>
      <c r="HC64619" s="378"/>
      <c r="HD64619" s="378"/>
      <c r="HE64619" s="378"/>
      <c r="HF64619" s="378"/>
      <c r="HG64619" s="378"/>
      <c r="HH64619" s="378"/>
      <c r="HI64619" s="378"/>
      <c r="HJ64619" s="378"/>
      <c r="HK64619" s="378"/>
      <c r="HL64619" s="378"/>
      <c r="HM64619" s="378"/>
      <c r="HN64619" s="378"/>
      <c r="HO64619" s="378"/>
      <c r="HP64619" s="378"/>
      <c r="HQ64619" s="378"/>
      <c r="HR64619" s="378"/>
      <c r="HS64619" s="378"/>
      <c r="HT64619" s="378"/>
      <c r="HU64619" s="378"/>
      <c r="HV64619" s="378"/>
      <c r="HW64619" s="378"/>
      <c r="HX64619" s="378"/>
      <c r="HY64619" s="378"/>
      <c r="HZ64619" s="378"/>
      <c r="IA64619" s="378"/>
      <c r="IB64619" s="378"/>
      <c r="IC64619" s="378"/>
      <c r="ID64619" s="378"/>
      <c r="IE64619" s="378"/>
      <c r="IF64619" s="378"/>
      <c r="IG64619" s="378"/>
      <c r="IH64619" s="378"/>
      <c r="II64619" s="378"/>
      <c r="IJ64619" s="378"/>
      <c r="IK64619" s="378"/>
      <c r="IL64619" s="378"/>
    </row>
    <row r="64620" spans="2:246">
      <c r="B64620" s="378"/>
      <c r="C64620" s="378"/>
      <c r="D64620" s="378"/>
      <c r="E64620" s="378"/>
      <c r="F64620" s="378"/>
      <c r="G64620" s="378"/>
      <c r="H64620" s="378"/>
      <c r="I64620" s="378"/>
      <c r="J64620" s="378"/>
      <c r="K64620" s="378"/>
      <c r="L64620" s="378"/>
      <c r="M64620" s="378"/>
      <c r="N64620" s="378"/>
      <c r="O64620" s="378"/>
      <c r="P64620" s="378"/>
      <c r="Q64620" s="378"/>
      <c r="R64620" s="378"/>
      <c r="S64620" s="378"/>
      <c r="T64620" s="378"/>
      <c r="U64620" s="378"/>
      <c r="V64620" s="378"/>
      <c r="W64620" s="378"/>
      <c r="X64620" s="378"/>
      <c r="Y64620" s="378"/>
      <c r="Z64620" s="378"/>
      <c r="AA64620" s="378"/>
      <c r="AB64620" s="378"/>
      <c r="AC64620" s="378"/>
      <c r="AD64620" s="378"/>
      <c r="AE64620" s="378"/>
      <c r="AF64620" s="378"/>
      <c r="AG64620" s="378"/>
      <c r="AH64620" s="378"/>
      <c r="AI64620" s="378"/>
      <c r="AJ64620" s="378"/>
      <c r="AK64620" s="378"/>
      <c r="AL64620" s="378"/>
      <c r="AM64620" s="378"/>
      <c r="AN64620" s="378"/>
      <c r="AO64620" s="378"/>
      <c r="AP64620" s="378"/>
      <c r="AQ64620" s="378"/>
      <c r="AR64620" s="378"/>
      <c r="AS64620" s="378"/>
      <c r="AT64620" s="378"/>
      <c r="AU64620" s="378"/>
      <c r="AV64620" s="378"/>
      <c r="AW64620" s="378"/>
      <c r="AX64620" s="378"/>
      <c r="AY64620" s="378"/>
      <c r="AZ64620" s="378"/>
      <c r="BA64620" s="378"/>
      <c r="BB64620" s="378"/>
      <c r="BC64620" s="378"/>
      <c r="BD64620" s="378"/>
      <c r="BE64620" s="378"/>
      <c r="BF64620" s="378"/>
      <c r="BG64620" s="378"/>
      <c r="BH64620" s="378"/>
      <c r="BI64620" s="378"/>
      <c r="BJ64620" s="378"/>
      <c r="BK64620" s="378"/>
      <c r="BL64620" s="378"/>
      <c r="BM64620" s="378"/>
      <c r="BN64620" s="378"/>
      <c r="BO64620" s="378"/>
      <c r="BP64620" s="378"/>
      <c r="BQ64620" s="378"/>
      <c r="BR64620" s="378"/>
      <c r="BS64620" s="378"/>
      <c r="BT64620" s="378"/>
      <c r="BU64620" s="378"/>
      <c r="BV64620" s="378"/>
      <c r="BW64620" s="378"/>
      <c r="BX64620" s="378"/>
      <c r="BY64620" s="378"/>
      <c r="BZ64620" s="378"/>
      <c r="CA64620" s="378"/>
      <c r="CB64620" s="378"/>
      <c r="CC64620" s="378"/>
      <c r="CD64620" s="378"/>
      <c r="CE64620" s="378"/>
      <c r="CF64620" s="378"/>
      <c r="CG64620" s="378"/>
      <c r="CH64620" s="378"/>
      <c r="CI64620" s="378"/>
      <c r="CJ64620" s="378"/>
      <c r="CK64620" s="378"/>
      <c r="CL64620" s="378"/>
      <c r="CM64620" s="378"/>
      <c r="CN64620" s="378"/>
      <c r="CO64620" s="378"/>
      <c r="CP64620" s="378"/>
      <c r="CQ64620" s="378"/>
      <c r="CR64620" s="378"/>
      <c r="CS64620" s="378"/>
      <c r="CT64620" s="378"/>
      <c r="CU64620" s="378"/>
      <c r="CV64620" s="378"/>
      <c r="CW64620" s="378"/>
      <c r="CX64620" s="378"/>
      <c r="CY64620" s="378"/>
      <c r="CZ64620" s="378"/>
      <c r="DA64620" s="378"/>
      <c r="DB64620" s="378"/>
      <c r="DC64620" s="378"/>
      <c r="DD64620" s="378"/>
      <c r="DE64620" s="378"/>
      <c r="DF64620" s="378"/>
      <c r="DG64620" s="378"/>
      <c r="DH64620" s="378"/>
      <c r="DI64620" s="378"/>
      <c r="DJ64620" s="378"/>
      <c r="DK64620" s="378"/>
      <c r="DL64620" s="378"/>
      <c r="DM64620" s="378"/>
      <c r="DN64620" s="378"/>
      <c r="DO64620" s="378"/>
      <c r="DP64620" s="378"/>
      <c r="DQ64620" s="378"/>
      <c r="DR64620" s="378"/>
      <c r="DS64620" s="378"/>
      <c r="DT64620" s="378"/>
      <c r="DU64620" s="378"/>
      <c r="DV64620" s="378"/>
      <c r="DW64620" s="378"/>
      <c r="DX64620" s="378"/>
      <c r="DY64620" s="378"/>
      <c r="DZ64620" s="378"/>
      <c r="EA64620" s="378"/>
      <c r="EB64620" s="378"/>
      <c r="EC64620" s="378"/>
      <c r="ED64620" s="378"/>
      <c r="EE64620" s="378"/>
      <c r="EF64620" s="378"/>
      <c r="EG64620" s="378"/>
      <c r="EH64620" s="378"/>
      <c r="EI64620" s="378"/>
      <c r="EJ64620" s="378"/>
      <c r="EK64620" s="378"/>
      <c r="EL64620" s="378"/>
      <c r="EM64620" s="378"/>
      <c r="EN64620" s="378"/>
      <c r="EO64620" s="378"/>
      <c r="EP64620" s="378"/>
      <c r="EQ64620" s="378"/>
      <c r="ER64620" s="378"/>
      <c r="ES64620" s="378"/>
      <c r="ET64620" s="378"/>
      <c r="EU64620" s="378"/>
      <c r="EV64620" s="378"/>
      <c r="EW64620" s="378"/>
      <c r="EX64620" s="378"/>
      <c r="EY64620" s="378"/>
      <c r="EZ64620" s="378"/>
      <c r="FA64620" s="378"/>
      <c r="FB64620" s="378"/>
      <c r="FC64620" s="378"/>
      <c r="FD64620" s="378"/>
      <c r="FE64620" s="378"/>
      <c r="FF64620" s="378"/>
      <c r="FG64620" s="378"/>
      <c r="FH64620" s="378"/>
      <c r="FI64620" s="378"/>
      <c r="FJ64620" s="378"/>
      <c r="FK64620" s="378"/>
      <c r="FL64620" s="378"/>
      <c r="FM64620" s="378"/>
      <c r="FN64620" s="378"/>
      <c r="FO64620" s="378"/>
      <c r="FP64620" s="378"/>
      <c r="FQ64620" s="378"/>
      <c r="FR64620" s="378"/>
      <c r="FS64620" s="378"/>
      <c r="FT64620" s="378"/>
      <c r="FU64620" s="378"/>
      <c r="FV64620" s="378"/>
      <c r="FW64620" s="378"/>
      <c r="FX64620" s="378"/>
      <c r="FY64620" s="378"/>
      <c r="FZ64620" s="378"/>
      <c r="GA64620" s="378"/>
      <c r="GB64620" s="378"/>
      <c r="GC64620" s="378"/>
      <c r="GD64620" s="378"/>
      <c r="GE64620" s="378"/>
      <c r="GF64620" s="378"/>
      <c r="GG64620" s="378"/>
      <c r="GH64620" s="378"/>
      <c r="GI64620" s="378"/>
      <c r="GJ64620" s="378"/>
      <c r="GK64620" s="378"/>
      <c r="GL64620" s="378"/>
      <c r="GM64620" s="378"/>
      <c r="GN64620" s="378"/>
      <c r="GO64620" s="378"/>
      <c r="GP64620" s="378"/>
      <c r="GQ64620" s="378"/>
      <c r="GR64620" s="378"/>
      <c r="GS64620" s="378"/>
      <c r="GT64620" s="378"/>
      <c r="GU64620" s="378"/>
      <c r="GV64620" s="378"/>
      <c r="GW64620" s="378"/>
      <c r="GX64620" s="378"/>
      <c r="GY64620" s="378"/>
      <c r="GZ64620" s="378"/>
      <c r="HA64620" s="378"/>
      <c r="HB64620" s="378"/>
      <c r="HC64620" s="378"/>
      <c r="HD64620" s="378"/>
      <c r="HE64620" s="378"/>
      <c r="HF64620" s="378"/>
      <c r="HG64620" s="378"/>
      <c r="HH64620" s="378"/>
      <c r="HI64620" s="378"/>
      <c r="HJ64620" s="378"/>
      <c r="HK64620" s="378"/>
      <c r="HL64620" s="378"/>
      <c r="HM64620" s="378"/>
      <c r="HN64620" s="378"/>
      <c r="HO64620" s="378"/>
      <c r="HP64620" s="378"/>
      <c r="HQ64620" s="378"/>
      <c r="HR64620" s="378"/>
      <c r="HS64620" s="378"/>
      <c r="HT64620" s="378"/>
      <c r="HU64620" s="378"/>
      <c r="HV64620" s="378"/>
      <c r="HW64620" s="378"/>
      <c r="HX64620" s="378"/>
      <c r="HY64620" s="378"/>
      <c r="HZ64620" s="378"/>
      <c r="IA64620" s="378"/>
      <c r="IB64620" s="378"/>
      <c r="IC64620" s="378"/>
      <c r="ID64620" s="378"/>
      <c r="IE64620" s="378"/>
      <c r="IF64620" s="378"/>
      <c r="IG64620" s="378"/>
      <c r="IH64620" s="378"/>
      <c r="II64620" s="378"/>
      <c r="IJ64620" s="378"/>
      <c r="IK64620" s="378"/>
      <c r="IL64620" s="378"/>
    </row>
    <row r="64621" spans="2:246">
      <c r="B64621" s="378"/>
      <c r="C64621" s="378"/>
      <c r="D64621" s="378"/>
      <c r="E64621" s="378"/>
      <c r="F64621" s="378"/>
      <c r="G64621" s="378"/>
      <c r="H64621" s="378"/>
      <c r="I64621" s="378"/>
      <c r="J64621" s="378"/>
      <c r="K64621" s="378"/>
      <c r="L64621" s="378"/>
      <c r="M64621" s="378"/>
      <c r="N64621" s="378"/>
      <c r="O64621" s="378"/>
      <c r="P64621" s="378"/>
      <c r="Q64621" s="378"/>
      <c r="R64621" s="378"/>
      <c r="S64621" s="378"/>
      <c r="T64621" s="378"/>
      <c r="U64621" s="378"/>
      <c r="V64621" s="378"/>
      <c r="W64621" s="378"/>
      <c r="X64621" s="378"/>
      <c r="Y64621" s="378"/>
      <c r="Z64621" s="378"/>
      <c r="AA64621" s="378"/>
      <c r="AB64621" s="378"/>
      <c r="AC64621" s="378"/>
      <c r="AD64621" s="378"/>
      <c r="AE64621" s="378"/>
      <c r="AF64621" s="378"/>
      <c r="AG64621" s="378"/>
      <c r="AH64621" s="378"/>
      <c r="AI64621" s="378"/>
      <c r="AJ64621" s="378"/>
      <c r="AK64621" s="378"/>
      <c r="AL64621" s="378"/>
      <c r="AM64621" s="378"/>
      <c r="AN64621" s="378"/>
      <c r="AO64621" s="378"/>
      <c r="AP64621" s="378"/>
      <c r="AQ64621" s="378"/>
      <c r="AR64621" s="378"/>
      <c r="AS64621" s="378"/>
      <c r="AT64621" s="378"/>
      <c r="AU64621" s="378"/>
      <c r="AV64621" s="378"/>
      <c r="AW64621" s="378"/>
      <c r="AX64621" s="378"/>
      <c r="AY64621" s="378"/>
      <c r="AZ64621" s="378"/>
      <c r="BA64621" s="378"/>
      <c r="BB64621" s="378"/>
      <c r="BC64621" s="378"/>
      <c r="BD64621" s="378"/>
      <c r="BE64621" s="378"/>
      <c r="BF64621" s="378"/>
      <c r="BG64621" s="378"/>
      <c r="BH64621" s="378"/>
      <c r="BI64621" s="378"/>
      <c r="BJ64621" s="378"/>
      <c r="BK64621" s="378"/>
      <c r="BL64621" s="378"/>
      <c r="BM64621" s="378"/>
      <c r="BN64621" s="378"/>
      <c r="BO64621" s="378"/>
      <c r="BP64621" s="378"/>
      <c r="BQ64621" s="378"/>
      <c r="BR64621" s="378"/>
      <c r="BS64621" s="378"/>
      <c r="BT64621" s="378"/>
      <c r="BU64621" s="378"/>
      <c r="BV64621" s="378"/>
      <c r="BW64621" s="378"/>
      <c r="BX64621" s="378"/>
      <c r="BY64621" s="378"/>
      <c r="BZ64621" s="378"/>
      <c r="CA64621" s="378"/>
      <c r="CB64621" s="378"/>
      <c r="CC64621" s="378"/>
      <c r="CD64621" s="378"/>
      <c r="CE64621" s="378"/>
      <c r="CF64621" s="378"/>
      <c r="CG64621" s="378"/>
      <c r="CH64621" s="378"/>
      <c r="CI64621" s="378"/>
      <c r="CJ64621" s="378"/>
      <c r="CK64621" s="378"/>
      <c r="CL64621" s="378"/>
      <c r="CM64621" s="378"/>
      <c r="CN64621" s="378"/>
      <c r="CO64621" s="378"/>
      <c r="CP64621" s="378"/>
      <c r="CQ64621" s="378"/>
      <c r="CR64621" s="378"/>
      <c r="CS64621" s="378"/>
      <c r="CT64621" s="378"/>
      <c r="CU64621" s="378"/>
      <c r="CV64621" s="378"/>
      <c r="CW64621" s="378"/>
      <c r="CX64621" s="378"/>
      <c r="CY64621" s="378"/>
      <c r="CZ64621" s="378"/>
      <c r="DA64621" s="378"/>
      <c r="DB64621" s="378"/>
      <c r="DC64621" s="378"/>
      <c r="DD64621" s="378"/>
      <c r="DE64621" s="378"/>
      <c r="DF64621" s="378"/>
      <c r="DG64621" s="378"/>
      <c r="DH64621" s="378"/>
      <c r="DI64621" s="378"/>
      <c r="DJ64621" s="378"/>
      <c r="DK64621" s="378"/>
      <c r="DL64621" s="378"/>
      <c r="DM64621" s="378"/>
      <c r="DN64621" s="378"/>
      <c r="DO64621" s="378"/>
      <c r="DP64621" s="378"/>
      <c r="DQ64621" s="378"/>
      <c r="DR64621" s="378"/>
      <c r="DS64621" s="378"/>
      <c r="DT64621" s="378"/>
      <c r="DU64621" s="378"/>
      <c r="DV64621" s="378"/>
      <c r="DW64621" s="378"/>
      <c r="DX64621" s="378"/>
      <c r="DY64621" s="378"/>
      <c r="DZ64621" s="378"/>
      <c r="EA64621" s="378"/>
      <c r="EB64621" s="378"/>
      <c r="EC64621" s="378"/>
      <c r="ED64621" s="378"/>
      <c r="EE64621" s="378"/>
      <c r="EF64621" s="378"/>
      <c r="EG64621" s="378"/>
      <c r="EH64621" s="378"/>
      <c r="EI64621" s="378"/>
      <c r="EJ64621" s="378"/>
      <c r="EK64621" s="378"/>
      <c r="EL64621" s="378"/>
      <c r="EM64621" s="378"/>
      <c r="EN64621" s="378"/>
      <c r="EO64621" s="378"/>
      <c r="EP64621" s="378"/>
      <c r="EQ64621" s="378"/>
      <c r="ER64621" s="378"/>
      <c r="ES64621" s="378"/>
      <c r="ET64621" s="378"/>
      <c r="EU64621" s="378"/>
      <c r="EV64621" s="378"/>
      <c r="EW64621" s="378"/>
      <c r="EX64621" s="378"/>
      <c r="EY64621" s="378"/>
      <c r="EZ64621" s="378"/>
      <c r="FA64621" s="378"/>
      <c r="FB64621" s="378"/>
      <c r="FC64621" s="378"/>
      <c r="FD64621" s="378"/>
      <c r="FE64621" s="378"/>
      <c r="FF64621" s="378"/>
      <c r="FG64621" s="378"/>
      <c r="FH64621" s="378"/>
      <c r="FI64621" s="378"/>
      <c r="FJ64621" s="378"/>
      <c r="FK64621" s="378"/>
      <c r="FL64621" s="378"/>
      <c r="FM64621" s="378"/>
      <c r="FN64621" s="378"/>
      <c r="FO64621" s="378"/>
      <c r="FP64621" s="378"/>
      <c r="FQ64621" s="378"/>
      <c r="FR64621" s="378"/>
      <c r="FS64621" s="378"/>
      <c r="FT64621" s="378"/>
      <c r="FU64621" s="378"/>
      <c r="FV64621" s="378"/>
      <c r="FW64621" s="378"/>
      <c r="FX64621" s="378"/>
      <c r="FY64621" s="378"/>
      <c r="FZ64621" s="378"/>
      <c r="GA64621" s="378"/>
      <c r="GB64621" s="378"/>
      <c r="GC64621" s="378"/>
      <c r="GD64621" s="378"/>
      <c r="GE64621" s="378"/>
      <c r="GF64621" s="378"/>
      <c r="GG64621" s="378"/>
      <c r="GH64621" s="378"/>
      <c r="GI64621" s="378"/>
      <c r="GJ64621" s="378"/>
      <c r="GK64621" s="378"/>
      <c r="GL64621" s="378"/>
      <c r="GM64621" s="378"/>
      <c r="GN64621" s="378"/>
      <c r="GO64621" s="378"/>
      <c r="GP64621" s="378"/>
      <c r="GQ64621" s="378"/>
      <c r="GR64621" s="378"/>
      <c r="GS64621" s="378"/>
      <c r="GT64621" s="378"/>
      <c r="GU64621" s="378"/>
      <c r="GV64621" s="378"/>
      <c r="GW64621" s="378"/>
      <c r="GX64621" s="378"/>
      <c r="GY64621" s="378"/>
      <c r="GZ64621" s="378"/>
      <c r="HA64621" s="378"/>
      <c r="HB64621" s="378"/>
      <c r="HC64621" s="378"/>
      <c r="HD64621" s="378"/>
      <c r="HE64621" s="378"/>
      <c r="HF64621" s="378"/>
      <c r="HG64621" s="378"/>
      <c r="HH64621" s="378"/>
      <c r="HI64621" s="378"/>
      <c r="HJ64621" s="378"/>
      <c r="HK64621" s="378"/>
      <c r="HL64621" s="378"/>
      <c r="HM64621" s="378"/>
      <c r="HN64621" s="378"/>
      <c r="HO64621" s="378"/>
      <c r="HP64621" s="378"/>
      <c r="HQ64621" s="378"/>
      <c r="HR64621" s="378"/>
      <c r="HS64621" s="378"/>
      <c r="HT64621" s="378"/>
      <c r="HU64621" s="378"/>
      <c r="HV64621" s="378"/>
      <c r="HW64621" s="378"/>
      <c r="HX64621" s="378"/>
      <c r="HY64621" s="378"/>
      <c r="HZ64621" s="378"/>
      <c r="IA64621" s="378"/>
      <c r="IB64621" s="378"/>
      <c r="IC64621" s="378"/>
      <c r="ID64621" s="378"/>
      <c r="IE64621" s="378"/>
      <c r="IF64621" s="378"/>
      <c r="IG64621" s="378"/>
      <c r="IH64621" s="378"/>
      <c r="II64621" s="378"/>
      <c r="IJ64621" s="378"/>
      <c r="IK64621" s="378"/>
      <c r="IL64621" s="378"/>
    </row>
    <row r="64622" spans="2:246">
      <c r="B64622" s="378"/>
      <c r="C64622" s="378"/>
      <c r="D64622" s="378"/>
      <c r="E64622" s="378"/>
      <c r="F64622" s="378"/>
      <c r="G64622" s="378"/>
      <c r="H64622" s="378"/>
      <c r="I64622" s="378"/>
      <c r="J64622" s="378"/>
      <c r="K64622" s="378"/>
      <c r="L64622" s="378"/>
      <c r="M64622" s="378"/>
      <c r="N64622" s="378"/>
      <c r="O64622" s="378"/>
      <c r="P64622" s="378"/>
      <c r="Q64622" s="378"/>
      <c r="R64622" s="378"/>
      <c r="S64622" s="378"/>
      <c r="T64622" s="378"/>
      <c r="U64622" s="378"/>
      <c r="V64622" s="378"/>
      <c r="W64622" s="378"/>
      <c r="X64622" s="378"/>
      <c r="Y64622" s="378"/>
      <c r="Z64622" s="378"/>
      <c r="AA64622" s="378"/>
      <c r="AB64622" s="378"/>
      <c r="AC64622" s="378"/>
      <c r="AD64622" s="378"/>
      <c r="AE64622" s="378"/>
      <c r="AF64622" s="378"/>
      <c r="AG64622" s="378"/>
      <c r="AH64622" s="378"/>
      <c r="AI64622" s="378"/>
      <c r="AJ64622" s="378"/>
      <c r="AK64622" s="378"/>
      <c r="AL64622" s="378"/>
      <c r="AM64622" s="378"/>
      <c r="AN64622" s="378"/>
      <c r="AO64622" s="378"/>
      <c r="AP64622" s="378"/>
      <c r="AQ64622" s="378"/>
      <c r="AR64622" s="378"/>
      <c r="AS64622" s="378"/>
      <c r="AT64622" s="378"/>
      <c r="AU64622" s="378"/>
      <c r="AV64622" s="378"/>
      <c r="AW64622" s="378"/>
      <c r="AX64622" s="378"/>
      <c r="AY64622" s="378"/>
      <c r="AZ64622" s="378"/>
      <c r="BA64622" s="378"/>
      <c r="BB64622" s="378"/>
      <c r="BC64622" s="378"/>
      <c r="BD64622" s="378"/>
      <c r="BE64622" s="378"/>
      <c r="BF64622" s="378"/>
      <c r="BG64622" s="378"/>
      <c r="BH64622" s="378"/>
      <c r="BI64622" s="378"/>
      <c r="BJ64622" s="378"/>
      <c r="BK64622" s="378"/>
      <c r="BL64622" s="378"/>
      <c r="BM64622" s="378"/>
      <c r="BN64622" s="378"/>
      <c r="BO64622" s="378"/>
      <c r="BP64622" s="378"/>
      <c r="BQ64622" s="378"/>
      <c r="BR64622" s="378"/>
      <c r="BS64622" s="378"/>
      <c r="BT64622" s="378"/>
      <c r="BU64622" s="378"/>
      <c r="BV64622" s="378"/>
      <c r="BW64622" s="378"/>
      <c r="BX64622" s="378"/>
      <c r="BY64622" s="378"/>
      <c r="BZ64622" s="378"/>
      <c r="CA64622" s="378"/>
      <c r="CB64622" s="378"/>
      <c r="CC64622" s="378"/>
      <c r="CD64622" s="378"/>
      <c r="CE64622" s="378"/>
      <c r="CF64622" s="378"/>
      <c r="CG64622" s="378"/>
      <c r="CH64622" s="378"/>
      <c r="CI64622" s="378"/>
      <c r="CJ64622" s="378"/>
      <c r="CK64622" s="378"/>
      <c r="CL64622" s="378"/>
      <c r="CM64622" s="378"/>
      <c r="CN64622" s="378"/>
      <c r="CO64622" s="378"/>
      <c r="CP64622" s="378"/>
      <c r="CQ64622" s="378"/>
      <c r="CR64622" s="378"/>
      <c r="CS64622" s="378"/>
      <c r="CT64622" s="378"/>
      <c r="CU64622" s="378"/>
      <c r="CV64622" s="378"/>
      <c r="CW64622" s="378"/>
      <c r="CX64622" s="378"/>
      <c r="CY64622" s="378"/>
      <c r="CZ64622" s="378"/>
      <c r="DA64622" s="378"/>
      <c r="DB64622" s="378"/>
      <c r="DC64622" s="378"/>
      <c r="DD64622" s="378"/>
      <c r="DE64622" s="378"/>
      <c r="DF64622" s="378"/>
      <c r="DG64622" s="378"/>
      <c r="DH64622" s="378"/>
      <c r="DI64622" s="378"/>
      <c r="DJ64622" s="378"/>
      <c r="DK64622" s="378"/>
      <c r="DL64622" s="378"/>
      <c r="DM64622" s="378"/>
      <c r="DN64622" s="378"/>
      <c r="DO64622" s="378"/>
      <c r="DP64622" s="378"/>
      <c r="DQ64622" s="378"/>
      <c r="DR64622" s="378"/>
      <c r="DS64622" s="378"/>
      <c r="DT64622" s="378"/>
      <c r="DU64622" s="378"/>
      <c r="DV64622" s="378"/>
      <c r="DW64622" s="378"/>
      <c r="DX64622" s="378"/>
      <c r="DY64622" s="378"/>
      <c r="DZ64622" s="378"/>
      <c r="EA64622" s="378"/>
      <c r="EB64622" s="378"/>
      <c r="EC64622" s="378"/>
      <c r="ED64622" s="378"/>
      <c r="EE64622" s="378"/>
      <c r="EF64622" s="378"/>
      <c r="EG64622" s="378"/>
      <c r="EH64622" s="378"/>
      <c r="EI64622" s="378"/>
      <c r="EJ64622" s="378"/>
      <c r="EK64622" s="378"/>
      <c r="EL64622" s="378"/>
      <c r="EM64622" s="378"/>
      <c r="EN64622" s="378"/>
      <c r="EO64622" s="378"/>
      <c r="EP64622" s="378"/>
      <c r="EQ64622" s="378"/>
      <c r="ER64622" s="378"/>
      <c r="ES64622" s="378"/>
      <c r="ET64622" s="378"/>
      <c r="EU64622" s="378"/>
      <c r="EV64622" s="378"/>
      <c r="EW64622" s="378"/>
      <c r="EX64622" s="378"/>
      <c r="EY64622" s="378"/>
      <c r="EZ64622" s="378"/>
      <c r="FA64622" s="378"/>
      <c r="FB64622" s="378"/>
      <c r="FC64622" s="378"/>
      <c r="FD64622" s="378"/>
      <c r="FE64622" s="378"/>
      <c r="FF64622" s="378"/>
      <c r="FG64622" s="378"/>
      <c r="FH64622" s="378"/>
      <c r="FI64622" s="378"/>
      <c r="FJ64622" s="378"/>
      <c r="FK64622" s="378"/>
      <c r="FL64622" s="378"/>
      <c r="FM64622" s="378"/>
      <c r="FN64622" s="378"/>
      <c r="FO64622" s="378"/>
      <c r="FP64622" s="378"/>
      <c r="FQ64622" s="378"/>
      <c r="FR64622" s="378"/>
      <c r="FS64622" s="378"/>
      <c r="FT64622" s="378"/>
      <c r="FU64622" s="378"/>
      <c r="FV64622" s="378"/>
      <c r="FW64622" s="378"/>
      <c r="FX64622" s="378"/>
      <c r="FY64622" s="378"/>
      <c r="FZ64622" s="378"/>
      <c r="GA64622" s="378"/>
      <c r="GB64622" s="378"/>
      <c r="GC64622" s="378"/>
      <c r="GD64622" s="378"/>
      <c r="GE64622" s="378"/>
      <c r="GF64622" s="378"/>
      <c r="GG64622" s="378"/>
      <c r="GH64622" s="378"/>
      <c r="GI64622" s="378"/>
      <c r="GJ64622" s="378"/>
      <c r="GK64622" s="378"/>
      <c r="GL64622" s="378"/>
      <c r="GM64622" s="378"/>
      <c r="GN64622" s="378"/>
      <c r="GO64622" s="378"/>
      <c r="GP64622" s="378"/>
      <c r="GQ64622" s="378"/>
      <c r="GR64622" s="378"/>
      <c r="GS64622" s="378"/>
      <c r="GT64622" s="378"/>
      <c r="GU64622" s="378"/>
      <c r="GV64622" s="378"/>
      <c r="GW64622" s="378"/>
      <c r="GX64622" s="378"/>
      <c r="GY64622" s="378"/>
      <c r="GZ64622" s="378"/>
      <c r="HA64622" s="378"/>
      <c r="HB64622" s="378"/>
      <c r="HC64622" s="378"/>
      <c r="HD64622" s="378"/>
      <c r="HE64622" s="378"/>
      <c r="HF64622" s="378"/>
      <c r="HG64622" s="378"/>
      <c r="HH64622" s="378"/>
      <c r="HI64622" s="378"/>
      <c r="HJ64622" s="378"/>
      <c r="HK64622" s="378"/>
      <c r="HL64622" s="378"/>
      <c r="HM64622" s="378"/>
      <c r="HN64622" s="378"/>
      <c r="HO64622" s="378"/>
      <c r="HP64622" s="378"/>
      <c r="HQ64622" s="378"/>
      <c r="HR64622" s="378"/>
      <c r="HS64622" s="378"/>
      <c r="HT64622" s="378"/>
      <c r="HU64622" s="378"/>
      <c r="HV64622" s="378"/>
      <c r="HW64622" s="378"/>
      <c r="HX64622" s="378"/>
      <c r="HY64622" s="378"/>
      <c r="HZ64622" s="378"/>
      <c r="IA64622" s="378"/>
      <c r="IB64622" s="378"/>
      <c r="IC64622" s="378"/>
      <c r="ID64622" s="378"/>
      <c r="IE64622" s="378"/>
      <c r="IF64622" s="378"/>
      <c r="IG64622" s="378"/>
      <c r="IH64622" s="378"/>
      <c r="II64622" s="378"/>
      <c r="IJ64622" s="378"/>
      <c r="IK64622" s="378"/>
      <c r="IL64622" s="378"/>
    </row>
    <row r="64623" spans="2:246">
      <c r="B64623" s="378"/>
      <c r="C64623" s="378"/>
      <c r="D64623" s="378"/>
      <c r="E64623" s="378"/>
      <c r="F64623" s="378"/>
      <c r="G64623" s="378"/>
      <c r="H64623" s="378"/>
      <c r="I64623" s="378"/>
      <c r="J64623" s="378"/>
      <c r="K64623" s="378"/>
      <c r="L64623" s="378"/>
      <c r="M64623" s="378"/>
      <c r="N64623" s="378"/>
      <c r="O64623" s="378"/>
      <c r="P64623" s="378"/>
      <c r="Q64623" s="378"/>
      <c r="R64623" s="378"/>
      <c r="S64623" s="378"/>
      <c r="T64623" s="378"/>
      <c r="U64623" s="378"/>
      <c r="V64623" s="378"/>
      <c r="W64623" s="378"/>
      <c r="X64623" s="378"/>
      <c r="Y64623" s="378"/>
      <c r="Z64623" s="378"/>
      <c r="AA64623" s="378"/>
      <c r="AB64623" s="378"/>
      <c r="AC64623" s="378"/>
      <c r="AD64623" s="378"/>
      <c r="AE64623" s="378"/>
      <c r="AF64623" s="378"/>
      <c r="AG64623" s="378"/>
      <c r="AH64623" s="378"/>
      <c r="AI64623" s="378"/>
      <c r="AJ64623" s="378"/>
      <c r="AK64623" s="378"/>
      <c r="AL64623" s="378"/>
      <c r="AM64623" s="378"/>
      <c r="AN64623" s="378"/>
      <c r="AO64623" s="378"/>
      <c r="AP64623" s="378"/>
      <c r="AQ64623" s="378"/>
      <c r="AR64623" s="378"/>
      <c r="AS64623" s="378"/>
      <c r="AT64623" s="378"/>
      <c r="AU64623" s="378"/>
      <c r="AV64623" s="378"/>
      <c r="AW64623" s="378"/>
      <c r="AX64623" s="378"/>
      <c r="AY64623" s="378"/>
      <c r="AZ64623" s="378"/>
      <c r="BA64623" s="378"/>
      <c r="BB64623" s="378"/>
      <c r="BC64623" s="378"/>
      <c r="BD64623" s="378"/>
      <c r="BE64623" s="378"/>
      <c r="BF64623" s="378"/>
      <c r="BG64623" s="378"/>
      <c r="BH64623" s="378"/>
      <c r="BI64623" s="378"/>
      <c r="BJ64623" s="378"/>
      <c r="BK64623" s="378"/>
      <c r="BL64623" s="378"/>
      <c r="BM64623" s="378"/>
      <c r="BN64623" s="378"/>
      <c r="BO64623" s="378"/>
      <c r="BP64623" s="378"/>
      <c r="BQ64623" s="378"/>
      <c r="BR64623" s="378"/>
      <c r="BS64623" s="378"/>
      <c r="BT64623" s="378"/>
      <c r="BU64623" s="378"/>
      <c r="BV64623" s="378"/>
      <c r="BW64623" s="378"/>
      <c r="BX64623" s="378"/>
      <c r="BY64623" s="378"/>
      <c r="BZ64623" s="378"/>
      <c r="CA64623" s="378"/>
      <c r="CB64623" s="378"/>
      <c r="CC64623" s="378"/>
      <c r="CD64623" s="378"/>
      <c r="CE64623" s="378"/>
      <c r="CF64623" s="378"/>
      <c r="CG64623" s="378"/>
      <c r="CH64623" s="378"/>
      <c r="CI64623" s="378"/>
      <c r="CJ64623" s="378"/>
      <c r="CK64623" s="378"/>
      <c r="CL64623" s="378"/>
      <c r="CM64623" s="378"/>
      <c r="CN64623" s="378"/>
      <c r="CO64623" s="378"/>
      <c r="CP64623" s="378"/>
      <c r="CQ64623" s="378"/>
      <c r="CR64623" s="378"/>
      <c r="CS64623" s="378"/>
      <c r="CT64623" s="378"/>
      <c r="CU64623" s="378"/>
      <c r="CV64623" s="378"/>
      <c r="CW64623" s="378"/>
      <c r="CX64623" s="378"/>
      <c r="CY64623" s="378"/>
      <c r="CZ64623" s="378"/>
      <c r="DA64623" s="378"/>
      <c r="DB64623" s="378"/>
      <c r="DC64623" s="378"/>
      <c r="DD64623" s="378"/>
      <c r="DE64623" s="378"/>
      <c r="DF64623" s="378"/>
      <c r="DG64623" s="378"/>
      <c r="DH64623" s="378"/>
      <c r="DI64623" s="378"/>
      <c r="DJ64623" s="378"/>
      <c r="DK64623" s="378"/>
      <c r="DL64623" s="378"/>
      <c r="DM64623" s="378"/>
      <c r="DN64623" s="378"/>
      <c r="DO64623" s="378"/>
      <c r="DP64623" s="378"/>
      <c r="DQ64623" s="378"/>
      <c r="DR64623" s="378"/>
      <c r="DS64623" s="378"/>
      <c r="DT64623" s="378"/>
      <c r="DU64623" s="378"/>
      <c r="DV64623" s="378"/>
      <c r="DW64623" s="378"/>
      <c r="DX64623" s="378"/>
      <c r="DY64623" s="378"/>
      <c r="DZ64623" s="378"/>
      <c r="EA64623" s="378"/>
      <c r="EB64623" s="378"/>
      <c r="EC64623" s="378"/>
      <c r="ED64623" s="378"/>
      <c r="EE64623" s="378"/>
      <c r="EF64623" s="378"/>
      <c r="EG64623" s="378"/>
      <c r="EH64623" s="378"/>
      <c r="EI64623" s="378"/>
      <c r="EJ64623" s="378"/>
      <c r="EK64623" s="378"/>
      <c r="EL64623" s="378"/>
      <c r="EM64623" s="378"/>
      <c r="EN64623" s="378"/>
      <c r="EO64623" s="378"/>
      <c r="EP64623" s="378"/>
      <c r="EQ64623" s="378"/>
      <c r="ER64623" s="378"/>
      <c r="ES64623" s="378"/>
      <c r="ET64623" s="378"/>
      <c r="EU64623" s="378"/>
      <c r="EV64623" s="378"/>
      <c r="EW64623" s="378"/>
      <c r="EX64623" s="378"/>
      <c r="EY64623" s="378"/>
      <c r="EZ64623" s="378"/>
      <c r="FA64623" s="378"/>
      <c r="FB64623" s="378"/>
      <c r="FC64623" s="378"/>
      <c r="FD64623" s="378"/>
      <c r="FE64623" s="378"/>
      <c r="FF64623" s="378"/>
      <c r="FG64623" s="378"/>
      <c r="FH64623" s="378"/>
      <c r="FI64623" s="378"/>
      <c r="FJ64623" s="378"/>
      <c r="FK64623" s="378"/>
      <c r="FL64623" s="378"/>
      <c r="FM64623" s="378"/>
      <c r="FN64623" s="378"/>
      <c r="FO64623" s="378"/>
      <c r="FP64623" s="378"/>
      <c r="FQ64623" s="378"/>
      <c r="FR64623" s="378"/>
      <c r="FS64623" s="378"/>
      <c r="FT64623" s="378"/>
      <c r="FU64623" s="378"/>
      <c r="FV64623" s="378"/>
      <c r="FW64623" s="378"/>
      <c r="FX64623" s="378"/>
      <c r="FY64623" s="378"/>
      <c r="FZ64623" s="378"/>
      <c r="GA64623" s="378"/>
      <c r="GB64623" s="378"/>
      <c r="GC64623" s="378"/>
      <c r="GD64623" s="378"/>
      <c r="GE64623" s="378"/>
      <c r="GF64623" s="378"/>
      <c r="GG64623" s="378"/>
      <c r="GH64623" s="378"/>
      <c r="GI64623" s="378"/>
      <c r="GJ64623" s="378"/>
      <c r="GK64623" s="378"/>
      <c r="GL64623" s="378"/>
      <c r="GM64623" s="378"/>
      <c r="GN64623" s="378"/>
      <c r="GO64623" s="378"/>
      <c r="GP64623" s="378"/>
      <c r="GQ64623" s="378"/>
      <c r="GR64623" s="378"/>
      <c r="GS64623" s="378"/>
      <c r="GT64623" s="378"/>
      <c r="GU64623" s="378"/>
      <c r="GV64623" s="378"/>
      <c r="GW64623" s="378"/>
      <c r="GX64623" s="378"/>
      <c r="GY64623" s="378"/>
      <c r="GZ64623" s="378"/>
      <c r="HA64623" s="378"/>
      <c r="HB64623" s="378"/>
      <c r="HC64623" s="378"/>
      <c r="HD64623" s="378"/>
      <c r="HE64623" s="378"/>
      <c r="HF64623" s="378"/>
      <c r="HG64623" s="378"/>
      <c r="HH64623" s="378"/>
      <c r="HI64623" s="378"/>
      <c r="HJ64623" s="378"/>
      <c r="HK64623" s="378"/>
      <c r="HL64623" s="378"/>
      <c r="HM64623" s="378"/>
      <c r="HN64623" s="378"/>
      <c r="HO64623" s="378"/>
      <c r="HP64623" s="378"/>
      <c r="HQ64623" s="378"/>
      <c r="HR64623" s="378"/>
      <c r="HS64623" s="378"/>
      <c r="HT64623" s="378"/>
      <c r="HU64623" s="378"/>
      <c r="HV64623" s="378"/>
      <c r="HW64623" s="378"/>
      <c r="HX64623" s="378"/>
      <c r="HY64623" s="378"/>
      <c r="HZ64623" s="378"/>
      <c r="IA64623" s="378"/>
      <c r="IB64623" s="378"/>
      <c r="IC64623" s="378"/>
      <c r="ID64623" s="378"/>
      <c r="IE64623" s="378"/>
      <c r="IF64623" s="378"/>
      <c r="IG64623" s="378"/>
      <c r="IH64623" s="378"/>
      <c r="II64623" s="378"/>
      <c r="IJ64623" s="378"/>
      <c r="IK64623" s="378"/>
      <c r="IL64623" s="378"/>
    </row>
    <row r="64624" spans="2:246">
      <c r="B64624" s="378"/>
      <c r="C64624" s="378"/>
      <c r="D64624" s="378"/>
      <c r="E64624" s="378"/>
      <c r="F64624" s="378"/>
      <c r="G64624" s="378"/>
      <c r="H64624" s="378"/>
      <c r="I64624" s="378"/>
      <c r="J64624" s="378"/>
      <c r="K64624" s="378"/>
      <c r="L64624" s="378"/>
      <c r="M64624" s="378"/>
      <c r="N64624" s="378"/>
      <c r="O64624" s="378"/>
      <c r="P64624" s="378"/>
      <c r="Q64624" s="378"/>
      <c r="R64624" s="378"/>
      <c r="S64624" s="378"/>
      <c r="T64624" s="378"/>
      <c r="U64624" s="378"/>
      <c r="V64624" s="378"/>
      <c r="W64624" s="378"/>
      <c r="X64624" s="378"/>
      <c r="Y64624" s="378"/>
      <c r="Z64624" s="378"/>
      <c r="AA64624" s="378"/>
      <c r="AB64624" s="378"/>
      <c r="AC64624" s="378"/>
      <c r="AD64624" s="378"/>
      <c r="AE64624" s="378"/>
      <c r="AF64624" s="378"/>
      <c r="AG64624" s="378"/>
      <c r="AH64624" s="378"/>
      <c r="AI64624" s="378"/>
      <c r="AJ64624" s="378"/>
      <c r="AK64624" s="378"/>
      <c r="AL64624" s="378"/>
      <c r="AM64624" s="378"/>
      <c r="AN64624" s="378"/>
      <c r="AO64624" s="378"/>
      <c r="AP64624" s="378"/>
      <c r="AQ64624" s="378"/>
      <c r="AR64624" s="378"/>
      <c r="AS64624" s="378"/>
      <c r="AT64624" s="378"/>
      <c r="AU64624" s="378"/>
      <c r="AV64624" s="378"/>
      <c r="AW64624" s="378"/>
      <c r="AX64624" s="378"/>
      <c r="AY64624" s="378"/>
      <c r="AZ64624" s="378"/>
      <c r="BA64624" s="378"/>
      <c r="BB64624" s="378"/>
      <c r="BC64624" s="378"/>
      <c r="BD64624" s="378"/>
      <c r="BE64624" s="378"/>
      <c r="BF64624" s="378"/>
      <c r="BG64624" s="378"/>
      <c r="BH64624" s="378"/>
      <c r="BI64624" s="378"/>
      <c r="BJ64624" s="378"/>
      <c r="BK64624" s="378"/>
      <c r="BL64624" s="378"/>
      <c r="BM64624" s="378"/>
      <c r="BN64624" s="378"/>
      <c r="BO64624" s="378"/>
      <c r="BP64624" s="378"/>
      <c r="BQ64624" s="378"/>
      <c r="BR64624" s="378"/>
      <c r="BS64624" s="378"/>
      <c r="BT64624" s="378"/>
      <c r="BU64624" s="378"/>
      <c r="BV64624" s="378"/>
      <c r="BW64624" s="378"/>
      <c r="BX64624" s="378"/>
      <c r="BY64624" s="378"/>
      <c r="BZ64624" s="378"/>
      <c r="CA64624" s="378"/>
      <c r="CB64624" s="378"/>
      <c r="CC64624" s="378"/>
      <c r="CD64624" s="378"/>
      <c r="CE64624" s="378"/>
      <c r="CF64624" s="378"/>
      <c r="CG64624" s="378"/>
      <c r="CH64624" s="378"/>
      <c r="CI64624" s="378"/>
      <c r="CJ64624" s="378"/>
      <c r="CK64624" s="378"/>
      <c r="CL64624" s="378"/>
      <c r="CM64624" s="378"/>
      <c r="CN64624" s="378"/>
      <c r="CO64624" s="378"/>
      <c r="CP64624" s="378"/>
      <c r="CQ64624" s="378"/>
      <c r="CR64624" s="378"/>
      <c r="CS64624" s="378"/>
      <c r="CT64624" s="378"/>
      <c r="CU64624" s="378"/>
      <c r="CV64624" s="378"/>
      <c r="CW64624" s="378"/>
      <c r="CX64624" s="378"/>
      <c r="CY64624" s="378"/>
      <c r="CZ64624" s="378"/>
      <c r="DA64624" s="378"/>
      <c r="DB64624" s="378"/>
      <c r="DC64624" s="378"/>
      <c r="DD64624" s="378"/>
      <c r="DE64624" s="378"/>
      <c r="DF64624" s="378"/>
      <c r="DG64624" s="378"/>
      <c r="DH64624" s="378"/>
      <c r="DI64624" s="378"/>
      <c r="DJ64624" s="378"/>
      <c r="DK64624" s="378"/>
      <c r="DL64624" s="378"/>
      <c r="DM64624" s="378"/>
      <c r="DN64624" s="378"/>
      <c r="DO64624" s="378"/>
      <c r="DP64624" s="378"/>
      <c r="DQ64624" s="378"/>
      <c r="DR64624" s="378"/>
      <c r="DS64624" s="378"/>
      <c r="DT64624" s="378"/>
      <c r="DU64624" s="378"/>
      <c r="DV64624" s="378"/>
      <c r="DW64624" s="378"/>
      <c r="DX64624" s="378"/>
      <c r="DY64624" s="378"/>
      <c r="DZ64624" s="378"/>
      <c r="EA64624" s="378"/>
      <c r="EB64624" s="378"/>
      <c r="EC64624" s="378"/>
      <c r="ED64624" s="378"/>
      <c r="EE64624" s="378"/>
      <c r="EF64624" s="378"/>
      <c r="EG64624" s="378"/>
      <c r="EH64624" s="378"/>
      <c r="EI64624" s="378"/>
      <c r="EJ64624" s="378"/>
      <c r="EK64624" s="378"/>
      <c r="EL64624" s="378"/>
      <c r="EM64624" s="378"/>
      <c r="EN64624" s="378"/>
      <c r="EO64624" s="378"/>
      <c r="EP64624" s="378"/>
      <c r="EQ64624" s="378"/>
      <c r="ER64624" s="378"/>
      <c r="ES64624" s="378"/>
      <c r="ET64624" s="378"/>
      <c r="EU64624" s="378"/>
      <c r="EV64624" s="378"/>
      <c r="EW64624" s="378"/>
      <c r="EX64624" s="378"/>
      <c r="EY64624" s="378"/>
      <c r="EZ64624" s="378"/>
      <c r="FA64624" s="378"/>
      <c r="FB64624" s="378"/>
      <c r="FC64624" s="378"/>
      <c r="FD64624" s="378"/>
      <c r="FE64624" s="378"/>
      <c r="FF64624" s="378"/>
      <c r="FG64624" s="378"/>
      <c r="FH64624" s="378"/>
      <c r="FI64624" s="378"/>
      <c r="FJ64624" s="378"/>
      <c r="FK64624" s="378"/>
      <c r="FL64624" s="378"/>
      <c r="FM64624" s="378"/>
      <c r="FN64624" s="378"/>
      <c r="FO64624" s="378"/>
      <c r="FP64624" s="378"/>
      <c r="FQ64624" s="378"/>
      <c r="FR64624" s="378"/>
      <c r="FS64624" s="378"/>
      <c r="FT64624" s="378"/>
      <c r="FU64624" s="378"/>
      <c r="FV64624" s="378"/>
      <c r="FW64624" s="378"/>
      <c r="FX64624" s="378"/>
      <c r="FY64624" s="378"/>
      <c r="FZ64624" s="378"/>
      <c r="GA64624" s="378"/>
      <c r="GB64624" s="378"/>
      <c r="GC64624" s="378"/>
      <c r="GD64624" s="378"/>
      <c r="GE64624" s="378"/>
      <c r="GF64624" s="378"/>
      <c r="GG64624" s="378"/>
      <c r="GH64624" s="378"/>
      <c r="GI64624" s="378"/>
      <c r="GJ64624" s="378"/>
      <c r="GK64624" s="378"/>
      <c r="GL64624" s="378"/>
      <c r="GM64624" s="378"/>
      <c r="GN64624" s="378"/>
      <c r="GO64624" s="378"/>
      <c r="GP64624" s="378"/>
      <c r="GQ64624" s="378"/>
      <c r="GR64624" s="378"/>
      <c r="GS64624" s="378"/>
      <c r="GT64624" s="378"/>
      <c r="GU64624" s="378"/>
      <c r="GV64624" s="378"/>
      <c r="GW64624" s="378"/>
      <c r="GX64624" s="378"/>
      <c r="GY64624" s="378"/>
      <c r="GZ64624" s="378"/>
      <c r="HA64624" s="378"/>
      <c r="HB64624" s="378"/>
      <c r="HC64624" s="378"/>
      <c r="HD64624" s="378"/>
      <c r="HE64624" s="378"/>
      <c r="HF64624" s="378"/>
      <c r="HG64624" s="378"/>
      <c r="HH64624" s="378"/>
      <c r="HI64624" s="378"/>
      <c r="HJ64624" s="378"/>
      <c r="HK64624" s="378"/>
      <c r="HL64624" s="378"/>
      <c r="HM64624" s="378"/>
      <c r="HN64624" s="378"/>
      <c r="HO64624" s="378"/>
      <c r="HP64624" s="378"/>
      <c r="HQ64624" s="378"/>
      <c r="HR64624" s="378"/>
      <c r="HS64624" s="378"/>
      <c r="HT64624" s="378"/>
      <c r="HU64624" s="378"/>
      <c r="HV64624" s="378"/>
      <c r="HW64624" s="378"/>
      <c r="HX64624" s="378"/>
      <c r="HY64624" s="378"/>
      <c r="HZ64624" s="378"/>
      <c r="IA64624" s="378"/>
      <c r="IB64624" s="378"/>
      <c r="IC64624" s="378"/>
      <c r="ID64624" s="378"/>
      <c r="IE64624" s="378"/>
      <c r="IF64624" s="378"/>
      <c r="IG64624" s="378"/>
      <c r="IH64624" s="378"/>
      <c r="II64624" s="378"/>
      <c r="IJ64624" s="378"/>
      <c r="IK64624" s="378"/>
      <c r="IL64624" s="378"/>
    </row>
    <row r="64625" spans="2:246">
      <c r="B64625" s="378"/>
      <c r="C64625" s="378"/>
      <c r="D64625" s="378"/>
      <c r="E64625" s="378"/>
      <c r="F64625" s="378"/>
      <c r="G64625" s="378"/>
      <c r="H64625" s="378"/>
      <c r="I64625" s="378"/>
      <c r="J64625" s="378"/>
      <c r="K64625" s="378"/>
      <c r="L64625" s="378"/>
      <c r="M64625" s="378"/>
      <c r="N64625" s="378"/>
      <c r="O64625" s="378"/>
      <c r="P64625" s="378"/>
      <c r="Q64625" s="378"/>
      <c r="R64625" s="378"/>
      <c r="S64625" s="378"/>
      <c r="T64625" s="378"/>
      <c r="U64625" s="378"/>
      <c r="V64625" s="378"/>
      <c r="W64625" s="378"/>
      <c r="X64625" s="378"/>
      <c r="Y64625" s="378"/>
      <c r="Z64625" s="378"/>
      <c r="AA64625" s="378"/>
      <c r="AB64625" s="378"/>
      <c r="AC64625" s="378"/>
      <c r="AD64625" s="378"/>
      <c r="AE64625" s="378"/>
      <c r="AF64625" s="378"/>
      <c r="AG64625" s="378"/>
      <c r="AH64625" s="378"/>
      <c r="AI64625" s="378"/>
      <c r="AJ64625" s="378"/>
      <c r="AK64625" s="378"/>
      <c r="AL64625" s="378"/>
      <c r="AM64625" s="378"/>
      <c r="AN64625" s="378"/>
      <c r="AO64625" s="378"/>
      <c r="AP64625" s="378"/>
      <c r="AQ64625" s="378"/>
      <c r="AR64625" s="378"/>
      <c r="AS64625" s="378"/>
      <c r="AT64625" s="378"/>
      <c r="AU64625" s="378"/>
      <c r="AV64625" s="378"/>
      <c r="AW64625" s="378"/>
      <c r="AX64625" s="378"/>
      <c r="AY64625" s="378"/>
      <c r="AZ64625" s="378"/>
      <c r="BA64625" s="378"/>
      <c r="BB64625" s="378"/>
      <c r="BC64625" s="378"/>
      <c r="BD64625" s="378"/>
      <c r="BE64625" s="378"/>
      <c r="BF64625" s="378"/>
      <c r="BG64625" s="378"/>
      <c r="BH64625" s="378"/>
      <c r="BI64625" s="378"/>
      <c r="BJ64625" s="378"/>
      <c r="BK64625" s="378"/>
      <c r="BL64625" s="378"/>
      <c r="BM64625" s="378"/>
      <c r="BN64625" s="378"/>
      <c r="BO64625" s="378"/>
      <c r="BP64625" s="378"/>
      <c r="BQ64625" s="378"/>
      <c r="BR64625" s="378"/>
      <c r="BS64625" s="378"/>
      <c r="BT64625" s="378"/>
      <c r="BU64625" s="378"/>
      <c r="BV64625" s="378"/>
      <c r="BW64625" s="378"/>
      <c r="BX64625" s="378"/>
      <c r="BY64625" s="378"/>
      <c r="BZ64625" s="378"/>
      <c r="CA64625" s="378"/>
      <c r="CB64625" s="378"/>
      <c r="CC64625" s="378"/>
      <c r="CD64625" s="378"/>
      <c r="CE64625" s="378"/>
      <c r="CF64625" s="378"/>
      <c r="CG64625" s="378"/>
      <c r="CH64625" s="378"/>
      <c r="CI64625" s="378"/>
      <c r="CJ64625" s="378"/>
      <c r="CK64625" s="378"/>
      <c r="CL64625" s="378"/>
      <c r="CM64625" s="378"/>
      <c r="CN64625" s="378"/>
      <c r="CO64625" s="378"/>
      <c r="CP64625" s="378"/>
      <c r="CQ64625" s="378"/>
      <c r="CR64625" s="378"/>
      <c r="CS64625" s="378"/>
      <c r="CT64625" s="378"/>
      <c r="CU64625" s="378"/>
      <c r="CV64625" s="378"/>
      <c r="CW64625" s="378"/>
      <c r="CX64625" s="378"/>
      <c r="CY64625" s="378"/>
      <c r="CZ64625" s="378"/>
      <c r="DA64625" s="378"/>
      <c r="DB64625" s="378"/>
      <c r="DC64625" s="378"/>
      <c r="DD64625" s="378"/>
      <c r="DE64625" s="378"/>
      <c r="DF64625" s="378"/>
      <c r="DG64625" s="378"/>
      <c r="DH64625" s="378"/>
      <c r="DI64625" s="378"/>
      <c r="DJ64625" s="378"/>
      <c r="DK64625" s="378"/>
      <c r="DL64625" s="378"/>
      <c r="DM64625" s="378"/>
      <c r="DN64625" s="378"/>
      <c r="DO64625" s="378"/>
      <c r="DP64625" s="378"/>
      <c r="DQ64625" s="378"/>
      <c r="DR64625" s="378"/>
      <c r="DS64625" s="378"/>
      <c r="DT64625" s="378"/>
      <c r="DU64625" s="378"/>
      <c r="DV64625" s="378"/>
      <c r="DW64625" s="378"/>
      <c r="DX64625" s="378"/>
      <c r="DY64625" s="378"/>
      <c r="DZ64625" s="378"/>
      <c r="EA64625" s="378"/>
      <c r="EB64625" s="378"/>
      <c r="EC64625" s="378"/>
      <c r="ED64625" s="378"/>
      <c r="EE64625" s="378"/>
      <c r="EF64625" s="378"/>
      <c r="EG64625" s="378"/>
      <c r="EH64625" s="378"/>
      <c r="EI64625" s="378"/>
      <c r="EJ64625" s="378"/>
      <c r="EK64625" s="378"/>
      <c r="EL64625" s="378"/>
      <c r="EM64625" s="378"/>
      <c r="EN64625" s="378"/>
      <c r="EO64625" s="378"/>
      <c r="EP64625" s="378"/>
      <c r="EQ64625" s="378"/>
      <c r="ER64625" s="378"/>
      <c r="ES64625" s="378"/>
      <c r="ET64625" s="378"/>
      <c r="EU64625" s="378"/>
      <c r="EV64625" s="378"/>
      <c r="EW64625" s="378"/>
      <c r="EX64625" s="378"/>
      <c r="EY64625" s="378"/>
      <c r="EZ64625" s="378"/>
      <c r="FA64625" s="378"/>
      <c r="FB64625" s="378"/>
      <c r="FC64625" s="378"/>
      <c r="FD64625" s="378"/>
      <c r="FE64625" s="378"/>
      <c r="FF64625" s="378"/>
      <c r="FG64625" s="378"/>
      <c r="FH64625" s="378"/>
      <c r="FI64625" s="378"/>
      <c r="FJ64625" s="378"/>
      <c r="FK64625" s="378"/>
      <c r="FL64625" s="378"/>
      <c r="FM64625" s="378"/>
      <c r="FN64625" s="378"/>
      <c r="FO64625" s="378"/>
      <c r="FP64625" s="378"/>
      <c r="FQ64625" s="378"/>
      <c r="FR64625" s="378"/>
      <c r="FS64625" s="378"/>
      <c r="FT64625" s="378"/>
      <c r="FU64625" s="378"/>
      <c r="FV64625" s="378"/>
      <c r="FW64625" s="378"/>
      <c r="FX64625" s="378"/>
      <c r="FY64625" s="378"/>
      <c r="FZ64625" s="378"/>
      <c r="GA64625" s="378"/>
      <c r="GB64625" s="378"/>
      <c r="GC64625" s="378"/>
      <c r="GD64625" s="378"/>
      <c r="GE64625" s="378"/>
      <c r="GF64625" s="378"/>
      <c r="GG64625" s="378"/>
      <c r="GH64625" s="378"/>
      <c r="GI64625" s="378"/>
      <c r="GJ64625" s="378"/>
      <c r="GK64625" s="378"/>
      <c r="GL64625" s="378"/>
      <c r="GM64625" s="378"/>
      <c r="GN64625" s="378"/>
      <c r="GO64625" s="378"/>
      <c r="GP64625" s="378"/>
      <c r="GQ64625" s="378"/>
      <c r="GR64625" s="378"/>
      <c r="GS64625" s="378"/>
      <c r="GT64625" s="378"/>
      <c r="GU64625" s="378"/>
      <c r="GV64625" s="378"/>
      <c r="GW64625" s="378"/>
      <c r="GX64625" s="378"/>
      <c r="GY64625" s="378"/>
      <c r="GZ64625" s="378"/>
      <c r="HA64625" s="378"/>
      <c r="HB64625" s="378"/>
      <c r="HC64625" s="378"/>
      <c r="HD64625" s="378"/>
      <c r="HE64625" s="378"/>
      <c r="HF64625" s="378"/>
      <c r="HG64625" s="378"/>
      <c r="HH64625" s="378"/>
      <c r="HI64625" s="378"/>
      <c r="HJ64625" s="378"/>
      <c r="HK64625" s="378"/>
      <c r="HL64625" s="378"/>
      <c r="HM64625" s="378"/>
      <c r="HN64625" s="378"/>
      <c r="HO64625" s="378"/>
      <c r="HP64625" s="378"/>
      <c r="HQ64625" s="378"/>
      <c r="HR64625" s="378"/>
      <c r="HS64625" s="378"/>
      <c r="HT64625" s="378"/>
      <c r="HU64625" s="378"/>
      <c r="HV64625" s="378"/>
      <c r="HW64625" s="378"/>
      <c r="HX64625" s="378"/>
      <c r="HY64625" s="378"/>
      <c r="HZ64625" s="378"/>
      <c r="IA64625" s="378"/>
      <c r="IB64625" s="378"/>
      <c r="IC64625" s="378"/>
      <c r="ID64625" s="378"/>
      <c r="IE64625" s="378"/>
      <c r="IF64625" s="378"/>
      <c r="IG64625" s="378"/>
      <c r="IH64625" s="378"/>
      <c r="II64625" s="378"/>
      <c r="IJ64625" s="378"/>
      <c r="IK64625" s="378"/>
      <c r="IL64625" s="378"/>
    </row>
    <row r="64626" spans="2:246">
      <c r="B64626" s="378"/>
      <c r="C64626" s="378"/>
      <c r="D64626" s="378"/>
      <c r="E64626" s="378"/>
      <c r="F64626" s="378"/>
      <c r="G64626" s="378"/>
      <c r="H64626" s="378"/>
      <c r="I64626" s="378"/>
      <c r="J64626" s="378"/>
      <c r="K64626" s="378"/>
      <c r="L64626" s="378"/>
      <c r="M64626" s="378"/>
      <c r="N64626" s="378"/>
      <c r="O64626" s="378"/>
      <c r="P64626" s="378"/>
      <c r="Q64626" s="378"/>
      <c r="R64626" s="378"/>
      <c r="S64626" s="378"/>
      <c r="T64626" s="378"/>
      <c r="U64626" s="378"/>
      <c r="V64626" s="378"/>
      <c r="W64626" s="378"/>
      <c r="X64626" s="378"/>
      <c r="Y64626" s="378"/>
      <c r="Z64626" s="378"/>
      <c r="AA64626" s="378"/>
      <c r="AB64626" s="378"/>
      <c r="AC64626" s="378"/>
      <c r="AD64626" s="378"/>
      <c r="AE64626" s="378"/>
      <c r="AF64626" s="378"/>
      <c r="AG64626" s="378"/>
      <c r="AH64626" s="378"/>
      <c r="AI64626" s="378"/>
      <c r="AJ64626" s="378"/>
      <c r="AK64626" s="378"/>
      <c r="AL64626" s="378"/>
      <c r="AM64626" s="378"/>
      <c r="AN64626" s="378"/>
      <c r="AO64626" s="378"/>
      <c r="AP64626" s="378"/>
      <c r="AQ64626" s="378"/>
      <c r="AR64626" s="378"/>
      <c r="AS64626" s="378"/>
      <c r="AT64626" s="378"/>
      <c r="AU64626" s="378"/>
      <c r="AV64626" s="378"/>
      <c r="AW64626" s="378"/>
      <c r="AX64626" s="378"/>
      <c r="AY64626" s="378"/>
      <c r="AZ64626" s="378"/>
      <c r="BA64626" s="378"/>
      <c r="BB64626" s="378"/>
      <c r="BC64626" s="378"/>
      <c r="BD64626" s="378"/>
      <c r="BE64626" s="378"/>
      <c r="BF64626" s="378"/>
      <c r="BG64626" s="378"/>
      <c r="BH64626" s="378"/>
      <c r="BI64626" s="378"/>
      <c r="BJ64626" s="378"/>
      <c r="BK64626" s="378"/>
      <c r="BL64626" s="378"/>
      <c r="BM64626" s="378"/>
      <c r="BN64626" s="378"/>
      <c r="BO64626" s="378"/>
      <c r="BP64626" s="378"/>
      <c r="BQ64626" s="378"/>
      <c r="BR64626" s="378"/>
      <c r="BS64626" s="378"/>
      <c r="BT64626" s="378"/>
      <c r="BU64626" s="378"/>
      <c r="BV64626" s="378"/>
      <c r="BW64626" s="378"/>
      <c r="BX64626" s="378"/>
      <c r="BY64626" s="378"/>
      <c r="BZ64626" s="378"/>
      <c r="CA64626" s="378"/>
      <c r="CB64626" s="378"/>
      <c r="CC64626" s="378"/>
      <c r="CD64626" s="378"/>
      <c r="CE64626" s="378"/>
      <c r="CF64626" s="378"/>
      <c r="CG64626" s="378"/>
      <c r="CH64626" s="378"/>
      <c r="CI64626" s="378"/>
      <c r="CJ64626" s="378"/>
      <c r="CK64626" s="378"/>
      <c r="CL64626" s="378"/>
      <c r="CM64626" s="378"/>
      <c r="CN64626" s="378"/>
      <c r="CO64626" s="378"/>
      <c r="CP64626" s="378"/>
      <c r="CQ64626" s="378"/>
      <c r="CR64626" s="378"/>
      <c r="CS64626" s="378"/>
      <c r="CT64626" s="378"/>
      <c r="CU64626" s="378"/>
      <c r="CV64626" s="378"/>
      <c r="CW64626" s="378"/>
      <c r="CX64626" s="378"/>
      <c r="CY64626" s="378"/>
      <c r="CZ64626" s="378"/>
      <c r="DA64626" s="378"/>
      <c r="DB64626" s="378"/>
      <c r="DC64626" s="378"/>
      <c r="DD64626" s="378"/>
      <c r="DE64626" s="378"/>
      <c r="DF64626" s="378"/>
      <c r="DG64626" s="378"/>
      <c r="DH64626" s="378"/>
      <c r="DI64626" s="378"/>
      <c r="DJ64626" s="378"/>
      <c r="DK64626" s="378"/>
      <c r="DL64626" s="378"/>
      <c r="DM64626" s="378"/>
      <c r="DN64626" s="378"/>
      <c r="DO64626" s="378"/>
      <c r="DP64626" s="378"/>
      <c r="DQ64626" s="378"/>
      <c r="DR64626" s="378"/>
      <c r="DS64626" s="378"/>
      <c r="DT64626" s="378"/>
      <c r="DU64626" s="378"/>
      <c r="DV64626" s="378"/>
      <c r="DW64626" s="378"/>
      <c r="DX64626" s="378"/>
      <c r="DY64626" s="378"/>
      <c r="DZ64626" s="378"/>
      <c r="EA64626" s="378"/>
      <c r="EB64626" s="378"/>
      <c r="EC64626" s="378"/>
      <c r="ED64626" s="378"/>
      <c r="EE64626" s="378"/>
      <c r="EF64626" s="378"/>
      <c r="EG64626" s="378"/>
      <c r="EH64626" s="378"/>
      <c r="EI64626" s="378"/>
      <c r="EJ64626" s="378"/>
      <c r="EK64626" s="378"/>
      <c r="EL64626" s="378"/>
      <c r="EM64626" s="378"/>
      <c r="EN64626" s="378"/>
      <c r="EO64626" s="378"/>
      <c r="EP64626" s="378"/>
      <c r="EQ64626" s="378"/>
      <c r="ER64626" s="378"/>
      <c r="ES64626" s="378"/>
      <c r="ET64626" s="378"/>
      <c r="EU64626" s="378"/>
      <c r="EV64626" s="378"/>
      <c r="EW64626" s="378"/>
      <c r="EX64626" s="378"/>
      <c r="EY64626" s="378"/>
      <c r="EZ64626" s="378"/>
      <c r="FA64626" s="378"/>
      <c r="FB64626" s="378"/>
      <c r="FC64626" s="378"/>
      <c r="FD64626" s="378"/>
      <c r="FE64626" s="378"/>
      <c r="FF64626" s="378"/>
      <c r="FG64626" s="378"/>
      <c r="FH64626" s="378"/>
      <c r="FI64626" s="378"/>
      <c r="FJ64626" s="378"/>
      <c r="FK64626" s="378"/>
      <c r="FL64626" s="378"/>
      <c r="FM64626" s="378"/>
      <c r="FN64626" s="378"/>
      <c r="FO64626" s="378"/>
      <c r="FP64626" s="378"/>
      <c r="FQ64626" s="378"/>
      <c r="FR64626" s="378"/>
      <c r="FS64626" s="378"/>
      <c r="FT64626" s="378"/>
      <c r="FU64626" s="378"/>
      <c r="FV64626" s="378"/>
      <c r="FW64626" s="378"/>
      <c r="FX64626" s="378"/>
      <c r="FY64626" s="378"/>
      <c r="FZ64626" s="378"/>
      <c r="GA64626" s="378"/>
      <c r="GB64626" s="378"/>
      <c r="GC64626" s="378"/>
      <c r="GD64626" s="378"/>
      <c r="GE64626" s="378"/>
      <c r="GF64626" s="378"/>
      <c r="GG64626" s="378"/>
      <c r="GH64626" s="378"/>
      <c r="GI64626" s="378"/>
      <c r="GJ64626" s="378"/>
      <c r="GK64626" s="378"/>
      <c r="GL64626" s="378"/>
      <c r="GM64626" s="378"/>
      <c r="GN64626" s="378"/>
      <c r="GO64626" s="378"/>
      <c r="GP64626" s="378"/>
      <c r="GQ64626" s="378"/>
      <c r="GR64626" s="378"/>
      <c r="GS64626" s="378"/>
      <c r="GT64626" s="378"/>
      <c r="GU64626" s="378"/>
      <c r="GV64626" s="378"/>
      <c r="GW64626" s="378"/>
      <c r="GX64626" s="378"/>
      <c r="GY64626" s="378"/>
      <c r="GZ64626" s="378"/>
      <c r="HA64626" s="378"/>
      <c r="HB64626" s="378"/>
      <c r="HC64626" s="378"/>
      <c r="HD64626" s="378"/>
      <c r="HE64626" s="378"/>
      <c r="HF64626" s="378"/>
      <c r="HG64626" s="378"/>
      <c r="HH64626" s="378"/>
      <c r="HI64626" s="378"/>
      <c r="HJ64626" s="378"/>
      <c r="HK64626" s="378"/>
      <c r="HL64626" s="378"/>
      <c r="HM64626" s="378"/>
      <c r="HN64626" s="378"/>
      <c r="HO64626" s="378"/>
      <c r="HP64626" s="378"/>
      <c r="HQ64626" s="378"/>
      <c r="HR64626" s="378"/>
      <c r="HS64626" s="378"/>
      <c r="HT64626" s="378"/>
      <c r="HU64626" s="378"/>
      <c r="HV64626" s="378"/>
      <c r="HW64626" s="378"/>
      <c r="HX64626" s="378"/>
      <c r="HY64626" s="378"/>
      <c r="HZ64626" s="378"/>
      <c r="IA64626" s="378"/>
      <c r="IB64626" s="378"/>
      <c r="IC64626" s="378"/>
      <c r="ID64626" s="378"/>
      <c r="IE64626" s="378"/>
      <c r="IF64626" s="378"/>
      <c r="IG64626" s="378"/>
      <c r="IH64626" s="378"/>
      <c r="II64626" s="378"/>
      <c r="IJ64626" s="378"/>
      <c r="IK64626" s="378"/>
      <c r="IL64626" s="378"/>
    </row>
    <row r="64627" spans="2:246">
      <c r="B64627" s="378"/>
      <c r="C64627" s="378"/>
      <c r="D64627" s="378"/>
      <c r="E64627" s="378"/>
      <c r="F64627" s="378"/>
      <c r="G64627" s="378"/>
      <c r="H64627" s="378"/>
      <c r="I64627" s="378"/>
      <c r="J64627" s="378"/>
      <c r="K64627" s="378"/>
      <c r="L64627" s="378"/>
      <c r="M64627" s="378"/>
      <c r="N64627" s="378"/>
      <c r="O64627" s="378"/>
      <c r="P64627" s="378"/>
      <c r="Q64627" s="378"/>
      <c r="R64627" s="378"/>
      <c r="S64627" s="378"/>
      <c r="T64627" s="378"/>
      <c r="U64627" s="378"/>
      <c r="V64627" s="378"/>
      <c r="W64627" s="378"/>
      <c r="X64627" s="378"/>
      <c r="Y64627" s="378"/>
      <c r="Z64627" s="378"/>
      <c r="AA64627" s="378"/>
      <c r="AB64627" s="378"/>
      <c r="AC64627" s="378"/>
      <c r="AD64627" s="378"/>
      <c r="AE64627" s="378"/>
      <c r="AF64627" s="378"/>
      <c r="AG64627" s="378"/>
      <c r="AH64627" s="378"/>
      <c r="AI64627" s="378"/>
      <c r="AJ64627" s="378"/>
      <c r="AK64627" s="378"/>
      <c r="AL64627" s="378"/>
      <c r="AM64627" s="378"/>
      <c r="AN64627" s="378"/>
      <c r="AO64627" s="378"/>
      <c r="AP64627" s="378"/>
      <c r="AQ64627" s="378"/>
      <c r="AR64627" s="378"/>
      <c r="AS64627" s="378"/>
      <c r="AT64627" s="378"/>
      <c r="AU64627" s="378"/>
      <c r="AV64627" s="378"/>
      <c r="AW64627" s="378"/>
      <c r="AX64627" s="378"/>
      <c r="AY64627" s="378"/>
      <c r="AZ64627" s="378"/>
      <c r="BA64627" s="378"/>
      <c r="BB64627" s="378"/>
      <c r="BC64627" s="378"/>
      <c r="BD64627" s="378"/>
      <c r="BE64627" s="378"/>
      <c r="BF64627" s="378"/>
      <c r="BG64627" s="378"/>
      <c r="BH64627" s="378"/>
      <c r="BI64627" s="378"/>
      <c r="BJ64627" s="378"/>
      <c r="BK64627" s="378"/>
      <c r="BL64627" s="378"/>
      <c r="BM64627" s="378"/>
      <c r="BN64627" s="378"/>
      <c r="BO64627" s="378"/>
      <c r="BP64627" s="378"/>
      <c r="BQ64627" s="378"/>
      <c r="BR64627" s="378"/>
      <c r="BS64627" s="378"/>
      <c r="BT64627" s="378"/>
      <c r="BU64627" s="378"/>
      <c r="BV64627" s="378"/>
      <c r="BW64627" s="378"/>
      <c r="BX64627" s="378"/>
      <c r="BY64627" s="378"/>
      <c r="BZ64627" s="378"/>
      <c r="CA64627" s="378"/>
      <c r="CB64627" s="378"/>
      <c r="CC64627" s="378"/>
      <c r="CD64627" s="378"/>
      <c r="CE64627" s="378"/>
      <c r="CF64627" s="378"/>
      <c r="CG64627" s="378"/>
      <c r="CH64627" s="378"/>
      <c r="CI64627" s="378"/>
      <c r="CJ64627" s="378"/>
      <c r="CK64627" s="378"/>
      <c r="CL64627" s="378"/>
      <c r="CM64627" s="378"/>
      <c r="CN64627" s="378"/>
      <c r="CO64627" s="378"/>
      <c r="CP64627" s="378"/>
      <c r="CQ64627" s="378"/>
      <c r="CR64627" s="378"/>
      <c r="CS64627" s="378"/>
      <c r="CT64627" s="378"/>
      <c r="CU64627" s="378"/>
      <c r="CV64627" s="378"/>
      <c r="CW64627" s="378"/>
      <c r="CX64627" s="378"/>
      <c r="CY64627" s="378"/>
      <c r="CZ64627" s="378"/>
      <c r="DA64627" s="378"/>
      <c r="DB64627" s="378"/>
      <c r="DC64627" s="378"/>
      <c r="DD64627" s="378"/>
      <c r="DE64627" s="378"/>
      <c r="DF64627" s="378"/>
      <c r="DG64627" s="378"/>
      <c r="DH64627" s="378"/>
      <c r="DI64627" s="378"/>
      <c r="DJ64627" s="378"/>
      <c r="DK64627" s="378"/>
      <c r="DL64627" s="378"/>
      <c r="DM64627" s="378"/>
      <c r="DN64627" s="378"/>
      <c r="DO64627" s="378"/>
      <c r="DP64627" s="378"/>
      <c r="DQ64627" s="378"/>
      <c r="DR64627" s="378"/>
      <c r="DS64627" s="378"/>
      <c r="DT64627" s="378"/>
      <c r="DU64627" s="378"/>
      <c r="DV64627" s="378"/>
      <c r="DW64627" s="378"/>
      <c r="DX64627" s="378"/>
      <c r="DY64627" s="378"/>
      <c r="DZ64627" s="378"/>
      <c r="EA64627" s="378"/>
      <c r="EB64627" s="378"/>
      <c r="EC64627" s="378"/>
      <c r="ED64627" s="378"/>
      <c r="EE64627" s="378"/>
      <c r="EF64627" s="378"/>
      <c r="EG64627" s="378"/>
      <c r="EH64627" s="378"/>
      <c r="EI64627" s="378"/>
      <c r="EJ64627" s="378"/>
      <c r="EK64627" s="378"/>
      <c r="EL64627" s="378"/>
      <c r="EM64627" s="378"/>
      <c r="EN64627" s="378"/>
      <c r="EO64627" s="378"/>
      <c r="EP64627" s="378"/>
      <c r="EQ64627" s="378"/>
      <c r="ER64627" s="378"/>
      <c r="ES64627" s="378"/>
      <c r="ET64627" s="378"/>
      <c r="EU64627" s="378"/>
      <c r="EV64627" s="378"/>
      <c r="EW64627" s="378"/>
      <c r="EX64627" s="378"/>
      <c r="EY64627" s="378"/>
      <c r="EZ64627" s="378"/>
      <c r="FA64627" s="378"/>
      <c r="FB64627" s="378"/>
      <c r="FC64627" s="378"/>
      <c r="FD64627" s="378"/>
      <c r="FE64627" s="378"/>
      <c r="FF64627" s="378"/>
      <c r="FG64627" s="378"/>
      <c r="FH64627" s="378"/>
      <c r="FI64627" s="378"/>
      <c r="FJ64627" s="378"/>
      <c r="FK64627" s="378"/>
      <c r="FL64627" s="378"/>
      <c r="FM64627" s="378"/>
      <c r="FN64627" s="378"/>
      <c r="FO64627" s="378"/>
      <c r="FP64627" s="378"/>
      <c r="FQ64627" s="378"/>
      <c r="FR64627" s="378"/>
      <c r="FS64627" s="378"/>
      <c r="FT64627" s="378"/>
      <c r="FU64627" s="378"/>
      <c r="FV64627" s="378"/>
      <c r="FW64627" s="378"/>
      <c r="FX64627" s="378"/>
      <c r="FY64627" s="378"/>
      <c r="FZ64627" s="378"/>
      <c r="GA64627" s="378"/>
      <c r="GB64627" s="378"/>
      <c r="GC64627" s="378"/>
      <c r="GD64627" s="378"/>
      <c r="GE64627" s="378"/>
      <c r="GF64627" s="378"/>
      <c r="GG64627" s="378"/>
      <c r="GH64627" s="378"/>
      <c r="GI64627" s="378"/>
      <c r="GJ64627" s="378"/>
      <c r="GK64627" s="378"/>
      <c r="GL64627" s="378"/>
      <c r="GM64627" s="378"/>
      <c r="GN64627" s="378"/>
      <c r="GO64627" s="378"/>
      <c r="GP64627" s="378"/>
      <c r="GQ64627" s="378"/>
      <c r="GR64627" s="378"/>
      <c r="GS64627" s="378"/>
      <c r="GT64627" s="378"/>
      <c r="GU64627" s="378"/>
      <c r="GV64627" s="378"/>
      <c r="GW64627" s="378"/>
      <c r="GX64627" s="378"/>
      <c r="GY64627" s="378"/>
      <c r="GZ64627" s="378"/>
      <c r="HA64627" s="378"/>
      <c r="HB64627" s="378"/>
      <c r="HC64627" s="378"/>
      <c r="HD64627" s="378"/>
      <c r="HE64627" s="378"/>
      <c r="HF64627" s="378"/>
      <c r="HG64627" s="378"/>
      <c r="HH64627" s="378"/>
      <c r="HI64627" s="378"/>
      <c r="HJ64627" s="378"/>
      <c r="HK64627" s="378"/>
      <c r="HL64627" s="378"/>
      <c r="HM64627" s="378"/>
      <c r="HN64627" s="378"/>
      <c r="HO64627" s="378"/>
      <c r="HP64627" s="378"/>
      <c r="HQ64627" s="378"/>
      <c r="HR64627" s="378"/>
      <c r="HS64627" s="378"/>
      <c r="HT64627" s="378"/>
      <c r="HU64627" s="378"/>
      <c r="HV64627" s="378"/>
      <c r="HW64627" s="378"/>
      <c r="HX64627" s="378"/>
      <c r="HY64627" s="378"/>
      <c r="HZ64627" s="378"/>
      <c r="IA64627" s="378"/>
      <c r="IB64627" s="378"/>
      <c r="IC64627" s="378"/>
      <c r="ID64627" s="378"/>
      <c r="IE64627" s="378"/>
      <c r="IF64627" s="378"/>
      <c r="IG64627" s="378"/>
      <c r="IH64627" s="378"/>
      <c r="II64627" s="378"/>
      <c r="IJ64627" s="378"/>
      <c r="IK64627" s="378"/>
      <c r="IL64627" s="378"/>
    </row>
    <row r="64628" spans="2:246">
      <c r="B64628" s="378"/>
      <c r="C64628" s="378"/>
      <c r="D64628" s="378"/>
      <c r="E64628" s="378"/>
      <c r="F64628" s="378"/>
      <c r="G64628" s="378"/>
      <c r="H64628" s="378"/>
      <c r="I64628" s="378"/>
      <c r="J64628" s="378"/>
      <c r="K64628" s="378"/>
      <c r="L64628" s="378"/>
      <c r="M64628" s="378"/>
      <c r="N64628" s="378"/>
      <c r="O64628" s="378"/>
      <c r="P64628" s="378"/>
      <c r="Q64628" s="378"/>
      <c r="R64628" s="378"/>
      <c r="S64628" s="378"/>
      <c r="T64628" s="378"/>
      <c r="U64628" s="378"/>
      <c r="V64628" s="378"/>
      <c r="W64628" s="378"/>
      <c r="X64628" s="378"/>
      <c r="Y64628" s="378"/>
      <c r="Z64628" s="378"/>
      <c r="AA64628" s="378"/>
      <c r="AB64628" s="378"/>
      <c r="AC64628" s="378"/>
      <c r="AD64628" s="378"/>
      <c r="AE64628" s="378"/>
      <c r="AF64628" s="378"/>
      <c r="AG64628" s="378"/>
      <c r="AH64628" s="378"/>
      <c r="AI64628" s="378"/>
      <c r="AJ64628" s="378"/>
      <c r="AK64628" s="378"/>
      <c r="AL64628" s="378"/>
      <c r="AM64628" s="378"/>
      <c r="AN64628" s="378"/>
      <c r="AO64628" s="378"/>
      <c r="AP64628" s="378"/>
      <c r="AQ64628" s="378"/>
      <c r="AR64628" s="378"/>
      <c r="AS64628" s="378"/>
      <c r="AT64628" s="378"/>
      <c r="AU64628" s="378"/>
      <c r="AV64628" s="378"/>
      <c r="AW64628" s="378"/>
      <c r="AX64628" s="378"/>
      <c r="AY64628" s="378"/>
      <c r="AZ64628" s="378"/>
      <c r="BA64628" s="378"/>
      <c r="BB64628" s="378"/>
      <c r="BC64628" s="378"/>
      <c r="BD64628" s="378"/>
      <c r="BE64628" s="378"/>
      <c r="BF64628" s="378"/>
      <c r="BG64628" s="378"/>
      <c r="BH64628" s="378"/>
      <c r="BI64628" s="378"/>
      <c r="BJ64628" s="378"/>
      <c r="BK64628" s="378"/>
      <c r="BL64628" s="378"/>
      <c r="BM64628" s="378"/>
      <c r="BN64628" s="378"/>
      <c r="BO64628" s="378"/>
      <c r="BP64628" s="378"/>
      <c r="BQ64628" s="378"/>
      <c r="BR64628" s="378"/>
      <c r="BS64628" s="378"/>
      <c r="BT64628" s="378"/>
      <c r="BU64628" s="378"/>
      <c r="BV64628" s="378"/>
      <c r="BW64628" s="378"/>
      <c r="BX64628" s="378"/>
      <c r="BY64628" s="378"/>
      <c r="BZ64628" s="378"/>
      <c r="CA64628" s="378"/>
      <c r="CB64628" s="378"/>
      <c r="CC64628" s="378"/>
      <c r="CD64628" s="378"/>
      <c r="CE64628" s="378"/>
      <c r="CF64628" s="378"/>
      <c r="CG64628" s="378"/>
      <c r="CH64628" s="378"/>
      <c r="CI64628" s="378"/>
      <c r="CJ64628" s="378"/>
      <c r="CK64628" s="378"/>
      <c r="CL64628" s="378"/>
      <c r="CM64628" s="378"/>
      <c r="CN64628" s="378"/>
      <c r="CO64628" s="378"/>
      <c r="CP64628" s="378"/>
      <c r="CQ64628" s="378"/>
      <c r="CR64628" s="378"/>
      <c r="CS64628" s="378"/>
      <c r="CT64628" s="378"/>
      <c r="CU64628" s="378"/>
      <c r="CV64628" s="378"/>
      <c r="CW64628" s="378"/>
      <c r="CX64628" s="378"/>
      <c r="CY64628" s="378"/>
      <c r="CZ64628" s="378"/>
      <c r="DA64628" s="378"/>
      <c r="DB64628" s="378"/>
      <c r="DC64628" s="378"/>
      <c r="DD64628" s="378"/>
      <c r="DE64628" s="378"/>
      <c r="DF64628" s="378"/>
      <c r="DG64628" s="378"/>
      <c r="DH64628" s="378"/>
      <c r="DI64628" s="378"/>
      <c r="DJ64628" s="378"/>
      <c r="DK64628" s="378"/>
      <c r="DL64628" s="378"/>
      <c r="DM64628" s="378"/>
      <c r="DN64628" s="378"/>
      <c r="DO64628" s="378"/>
      <c r="DP64628" s="378"/>
      <c r="DQ64628" s="378"/>
      <c r="DR64628" s="378"/>
      <c r="DS64628" s="378"/>
      <c r="DT64628" s="378"/>
      <c r="DU64628" s="378"/>
      <c r="DV64628" s="378"/>
      <c r="DW64628" s="378"/>
      <c r="DX64628" s="378"/>
      <c r="DY64628" s="378"/>
      <c r="DZ64628" s="378"/>
      <c r="EA64628" s="378"/>
      <c r="EB64628" s="378"/>
      <c r="EC64628" s="378"/>
      <c r="ED64628" s="378"/>
      <c r="EE64628" s="378"/>
      <c r="EF64628" s="378"/>
      <c r="EG64628" s="378"/>
      <c r="EH64628" s="378"/>
      <c r="EI64628" s="378"/>
      <c r="EJ64628" s="378"/>
      <c r="EK64628" s="378"/>
      <c r="EL64628" s="378"/>
      <c r="EM64628" s="378"/>
      <c r="EN64628" s="378"/>
      <c r="EO64628" s="378"/>
      <c r="EP64628" s="378"/>
      <c r="EQ64628" s="378"/>
      <c r="ER64628" s="378"/>
      <c r="ES64628" s="378"/>
      <c r="ET64628" s="378"/>
      <c r="EU64628" s="378"/>
      <c r="EV64628" s="378"/>
      <c r="EW64628" s="378"/>
      <c r="EX64628" s="378"/>
      <c r="EY64628" s="378"/>
      <c r="EZ64628" s="378"/>
      <c r="FA64628" s="378"/>
      <c r="FB64628" s="378"/>
      <c r="FC64628" s="378"/>
      <c r="FD64628" s="378"/>
      <c r="FE64628" s="378"/>
      <c r="FF64628" s="378"/>
      <c r="FG64628" s="378"/>
      <c r="FH64628" s="378"/>
      <c r="FI64628" s="378"/>
      <c r="FJ64628" s="378"/>
      <c r="FK64628" s="378"/>
      <c r="FL64628" s="378"/>
      <c r="FM64628" s="378"/>
      <c r="FN64628" s="378"/>
      <c r="FO64628" s="378"/>
      <c r="FP64628" s="378"/>
      <c r="FQ64628" s="378"/>
      <c r="FR64628" s="378"/>
      <c r="FS64628" s="378"/>
      <c r="FT64628" s="378"/>
      <c r="FU64628" s="378"/>
      <c r="FV64628" s="378"/>
      <c r="FW64628" s="378"/>
      <c r="FX64628" s="378"/>
      <c r="FY64628" s="378"/>
      <c r="FZ64628" s="378"/>
      <c r="GA64628" s="378"/>
      <c r="GB64628" s="378"/>
      <c r="GC64628" s="378"/>
      <c r="GD64628" s="378"/>
      <c r="GE64628" s="378"/>
      <c r="GF64628" s="378"/>
      <c r="GG64628" s="378"/>
      <c r="GH64628" s="378"/>
      <c r="GI64628" s="378"/>
      <c r="GJ64628" s="378"/>
      <c r="GK64628" s="378"/>
      <c r="GL64628" s="378"/>
      <c r="GM64628" s="378"/>
      <c r="GN64628" s="378"/>
      <c r="GO64628" s="378"/>
      <c r="GP64628" s="378"/>
      <c r="GQ64628" s="378"/>
      <c r="GR64628" s="378"/>
      <c r="GS64628" s="378"/>
      <c r="GT64628" s="378"/>
      <c r="GU64628" s="378"/>
      <c r="GV64628" s="378"/>
      <c r="GW64628" s="378"/>
      <c r="GX64628" s="378"/>
      <c r="GY64628" s="378"/>
      <c r="GZ64628" s="378"/>
      <c r="HA64628" s="378"/>
      <c r="HB64628" s="378"/>
      <c r="HC64628" s="378"/>
      <c r="HD64628" s="378"/>
      <c r="HE64628" s="378"/>
      <c r="HF64628" s="378"/>
      <c r="HG64628" s="378"/>
      <c r="HH64628" s="378"/>
      <c r="HI64628" s="378"/>
      <c r="HJ64628" s="378"/>
      <c r="HK64628" s="378"/>
      <c r="HL64628" s="378"/>
      <c r="HM64628" s="378"/>
      <c r="HN64628" s="378"/>
      <c r="HO64628" s="378"/>
      <c r="HP64628" s="378"/>
      <c r="HQ64628" s="378"/>
      <c r="HR64628" s="378"/>
      <c r="HS64628" s="378"/>
      <c r="HT64628" s="378"/>
      <c r="HU64628" s="378"/>
      <c r="HV64628" s="378"/>
      <c r="HW64628" s="378"/>
      <c r="HX64628" s="378"/>
      <c r="HY64628" s="378"/>
      <c r="HZ64628" s="378"/>
      <c r="IA64628" s="378"/>
      <c r="IB64628" s="378"/>
      <c r="IC64628" s="378"/>
      <c r="ID64628" s="378"/>
      <c r="IE64628" s="378"/>
      <c r="IF64628" s="378"/>
      <c r="IG64628" s="378"/>
      <c r="IH64628" s="378"/>
      <c r="II64628" s="378"/>
      <c r="IJ64628" s="378"/>
      <c r="IK64628" s="378"/>
      <c r="IL64628" s="378"/>
    </row>
    <row r="64629" spans="2:246">
      <c r="B64629" s="378"/>
      <c r="C64629" s="378"/>
      <c r="D64629" s="378"/>
      <c r="E64629" s="378"/>
      <c r="F64629" s="378"/>
      <c r="G64629" s="378"/>
      <c r="H64629" s="378"/>
      <c r="I64629" s="378"/>
      <c r="J64629" s="378"/>
      <c r="K64629" s="378"/>
      <c r="L64629" s="378"/>
      <c r="M64629" s="378"/>
      <c r="N64629" s="378"/>
      <c r="O64629" s="378"/>
      <c r="P64629" s="378"/>
      <c r="Q64629" s="378"/>
      <c r="R64629" s="378"/>
      <c r="S64629" s="378"/>
      <c r="T64629" s="378"/>
      <c r="U64629" s="378"/>
      <c r="V64629" s="378"/>
      <c r="W64629" s="378"/>
      <c r="X64629" s="378"/>
      <c r="Y64629" s="378"/>
      <c r="Z64629" s="378"/>
      <c r="AA64629" s="378"/>
      <c r="AB64629" s="378"/>
      <c r="AC64629" s="378"/>
      <c r="AD64629" s="378"/>
      <c r="AE64629" s="378"/>
      <c r="AF64629" s="378"/>
      <c r="AG64629" s="378"/>
      <c r="AH64629" s="378"/>
      <c r="AI64629" s="378"/>
      <c r="AJ64629" s="378"/>
      <c r="AK64629" s="378"/>
      <c r="AL64629" s="378"/>
      <c r="AM64629" s="378"/>
      <c r="AN64629" s="378"/>
      <c r="AO64629" s="378"/>
      <c r="AP64629" s="378"/>
      <c r="AQ64629" s="378"/>
      <c r="AR64629" s="378"/>
      <c r="AS64629" s="378"/>
      <c r="AT64629" s="378"/>
      <c r="AU64629" s="378"/>
      <c r="AV64629" s="378"/>
      <c r="AW64629" s="378"/>
      <c r="AX64629" s="378"/>
      <c r="AY64629" s="378"/>
      <c r="AZ64629" s="378"/>
      <c r="BA64629" s="378"/>
      <c r="BB64629" s="378"/>
      <c r="BC64629" s="378"/>
      <c r="BD64629" s="378"/>
      <c r="BE64629" s="378"/>
      <c r="BF64629" s="378"/>
      <c r="BG64629" s="378"/>
      <c r="BH64629" s="378"/>
      <c r="BI64629" s="378"/>
      <c r="BJ64629" s="378"/>
      <c r="BK64629" s="378"/>
      <c r="BL64629" s="378"/>
      <c r="BM64629" s="378"/>
      <c r="BN64629" s="378"/>
      <c r="BO64629" s="378"/>
      <c r="BP64629" s="378"/>
      <c r="BQ64629" s="378"/>
      <c r="BR64629" s="378"/>
      <c r="BS64629" s="378"/>
      <c r="BT64629" s="378"/>
      <c r="BU64629" s="378"/>
      <c r="BV64629" s="378"/>
      <c r="BW64629" s="378"/>
      <c r="BX64629" s="378"/>
      <c r="BY64629" s="378"/>
      <c r="BZ64629" s="378"/>
      <c r="CA64629" s="378"/>
      <c r="CB64629" s="378"/>
      <c r="CC64629" s="378"/>
      <c r="CD64629" s="378"/>
      <c r="CE64629" s="378"/>
      <c r="CF64629" s="378"/>
      <c r="CG64629" s="378"/>
      <c r="CH64629" s="378"/>
      <c r="CI64629" s="378"/>
      <c r="CJ64629" s="378"/>
      <c r="CK64629" s="378"/>
      <c r="CL64629" s="378"/>
      <c r="CM64629" s="378"/>
      <c r="CN64629" s="378"/>
      <c r="CO64629" s="378"/>
      <c r="CP64629" s="378"/>
      <c r="CQ64629" s="378"/>
      <c r="CR64629" s="378"/>
      <c r="CS64629" s="378"/>
      <c r="CT64629" s="378"/>
      <c r="CU64629" s="378"/>
      <c r="CV64629" s="378"/>
      <c r="CW64629" s="378"/>
      <c r="CX64629" s="378"/>
      <c r="CY64629" s="378"/>
      <c r="CZ64629" s="378"/>
      <c r="DA64629" s="378"/>
      <c r="DB64629" s="378"/>
      <c r="DC64629" s="378"/>
      <c r="DD64629" s="378"/>
      <c r="DE64629" s="378"/>
      <c r="DF64629" s="378"/>
      <c r="DG64629" s="378"/>
      <c r="DH64629" s="378"/>
      <c r="DI64629" s="378"/>
      <c r="DJ64629" s="378"/>
      <c r="DK64629" s="378"/>
      <c r="DL64629" s="378"/>
      <c r="DM64629" s="378"/>
      <c r="DN64629" s="378"/>
      <c r="DO64629" s="378"/>
      <c r="DP64629" s="378"/>
      <c r="DQ64629" s="378"/>
      <c r="DR64629" s="378"/>
      <c r="DS64629" s="378"/>
      <c r="DT64629" s="378"/>
      <c r="DU64629" s="378"/>
      <c r="DV64629" s="378"/>
      <c r="DW64629" s="378"/>
      <c r="DX64629" s="378"/>
      <c r="DY64629" s="378"/>
      <c r="DZ64629" s="378"/>
      <c r="EA64629" s="378"/>
      <c r="EB64629" s="378"/>
      <c r="EC64629" s="378"/>
      <c r="ED64629" s="378"/>
      <c r="EE64629" s="378"/>
      <c r="EF64629" s="378"/>
      <c r="EG64629" s="378"/>
      <c r="EH64629" s="378"/>
      <c r="EI64629" s="378"/>
      <c r="EJ64629" s="378"/>
      <c r="EK64629" s="378"/>
      <c r="EL64629" s="378"/>
      <c r="EM64629" s="378"/>
      <c r="EN64629" s="378"/>
      <c r="EO64629" s="378"/>
      <c r="EP64629" s="378"/>
      <c r="EQ64629" s="378"/>
      <c r="ER64629" s="378"/>
      <c r="ES64629" s="378"/>
      <c r="ET64629" s="378"/>
      <c r="EU64629" s="378"/>
      <c r="EV64629" s="378"/>
      <c r="EW64629" s="378"/>
      <c r="EX64629" s="378"/>
      <c r="EY64629" s="378"/>
      <c r="EZ64629" s="378"/>
      <c r="FA64629" s="378"/>
      <c r="FB64629" s="378"/>
      <c r="FC64629" s="378"/>
      <c r="FD64629" s="378"/>
      <c r="FE64629" s="378"/>
      <c r="FF64629" s="378"/>
      <c r="FG64629" s="378"/>
      <c r="FH64629" s="378"/>
      <c r="FI64629" s="378"/>
      <c r="FJ64629" s="378"/>
      <c r="FK64629" s="378"/>
      <c r="FL64629" s="378"/>
      <c r="FM64629" s="378"/>
      <c r="FN64629" s="378"/>
      <c r="FO64629" s="378"/>
      <c r="FP64629" s="378"/>
      <c r="FQ64629" s="378"/>
      <c r="FR64629" s="378"/>
      <c r="FS64629" s="378"/>
      <c r="FT64629" s="378"/>
      <c r="FU64629" s="378"/>
      <c r="FV64629" s="378"/>
      <c r="FW64629" s="378"/>
      <c r="FX64629" s="378"/>
      <c r="FY64629" s="378"/>
      <c r="FZ64629" s="378"/>
      <c r="GA64629" s="378"/>
      <c r="GB64629" s="378"/>
      <c r="GC64629" s="378"/>
      <c r="GD64629" s="378"/>
      <c r="GE64629" s="378"/>
      <c r="GF64629" s="378"/>
      <c r="GG64629" s="378"/>
      <c r="GH64629" s="378"/>
      <c r="GI64629" s="378"/>
      <c r="GJ64629" s="378"/>
      <c r="GK64629" s="378"/>
      <c r="GL64629" s="378"/>
      <c r="GM64629" s="378"/>
      <c r="GN64629" s="378"/>
      <c r="GO64629" s="378"/>
      <c r="GP64629" s="378"/>
      <c r="GQ64629" s="378"/>
      <c r="GR64629" s="378"/>
      <c r="GS64629" s="378"/>
      <c r="GT64629" s="378"/>
      <c r="GU64629" s="378"/>
      <c r="GV64629" s="378"/>
      <c r="GW64629" s="378"/>
      <c r="GX64629" s="378"/>
      <c r="GY64629" s="378"/>
      <c r="GZ64629" s="378"/>
      <c r="HA64629" s="378"/>
      <c r="HB64629" s="378"/>
      <c r="HC64629" s="378"/>
      <c r="HD64629" s="378"/>
      <c r="HE64629" s="378"/>
      <c r="HF64629" s="378"/>
      <c r="HG64629" s="378"/>
      <c r="HH64629" s="378"/>
      <c r="HI64629" s="378"/>
      <c r="HJ64629" s="378"/>
      <c r="HK64629" s="378"/>
      <c r="HL64629" s="378"/>
      <c r="HM64629" s="378"/>
      <c r="HN64629" s="378"/>
      <c r="HO64629" s="378"/>
      <c r="HP64629" s="378"/>
      <c r="HQ64629" s="378"/>
      <c r="HR64629" s="378"/>
      <c r="HS64629" s="378"/>
      <c r="HT64629" s="378"/>
      <c r="HU64629" s="378"/>
      <c r="HV64629" s="378"/>
      <c r="HW64629" s="378"/>
      <c r="HX64629" s="378"/>
      <c r="HY64629" s="378"/>
      <c r="HZ64629" s="378"/>
      <c r="IA64629" s="378"/>
      <c r="IB64629" s="378"/>
      <c r="IC64629" s="378"/>
      <c r="ID64629" s="378"/>
      <c r="IE64629" s="378"/>
      <c r="IF64629" s="378"/>
      <c r="IG64629" s="378"/>
      <c r="IH64629" s="378"/>
      <c r="II64629" s="378"/>
      <c r="IJ64629" s="378"/>
      <c r="IK64629" s="378"/>
      <c r="IL64629" s="378"/>
    </row>
    <row r="64630" spans="2:246">
      <c r="B64630" s="378"/>
      <c r="C64630" s="378"/>
      <c r="D64630" s="378"/>
      <c r="E64630" s="378"/>
      <c r="F64630" s="378"/>
      <c r="G64630" s="378"/>
      <c r="H64630" s="378"/>
      <c r="I64630" s="378"/>
      <c r="J64630" s="378"/>
      <c r="K64630" s="378"/>
      <c r="L64630" s="378"/>
      <c r="M64630" s="378"/>
      <c r="N64630" s="378"/>
      <c r="O64630" s="378"/>
      <c r="P64630" s="378"/>
      <c r="Q64630" s="378"/>
      <c r="R64630" s="378"/>
      <c r="S64630" s="378"/>
      <c r="T64630" s="378"/>
      <c r="U64630" s="378"/>
      <c r="V64630" s="378"/>
      <c r="W64630" s="378"/>
      <c r="X64630" s="378"/>
      <c r="Y64630" s="378"/>
      <c r="Z64630" s="378"/>
      <c r="AA64630" s="378"/>
      <c r="AB64630" s="378"/>
      <c r="AC64630" s="378"/>
      <c r="AD64630" s="378"/>
      <c r="AE64630" s="378"/>
      <c r="AF64630" s="378"/>
      <c r="AG64630" s="378"/>
      <c r="AH64630" s="378"/>
      <c r="AI64630" s="378"/>
      <c r="AJ64630" s="378"/>
      <c r="AK64630" s="378"/>
      <c r="AL64630" s="378"/>
      <c r="AM64630" s="378"/>
      <c r="AN64630" s="378"/>
      <c r="AO64630" s="378"/>
      <c r="AP64630" s="378"/>
      <c r="AQ64630" s="378"/>
      <c r="AR64630" s="378"/>
      <c r="AS64630" s="378"/>
      <c r="AT64630" s="378"/>
      <c r="AU64630" s="378"/>
      <c r="AV64630" s="378"/>
      <c r="AW64630" s="378"/>
      <c r="AX64630" s="378"/>
      <c r="AY64630" s="378"/>
      <c r="AZ64630" s="378"/>
      <c r="BA64630" s="378"/>
      <c r="BB64630" s="378"/>
      <c r="BC64630" s="378"/>
      <c r="BD64630" s="378"/>
      <c r="BE64630" s="378"/>
      <c r="BF64630" s="378"/>
      <c r="BG64630" s="378"/>
      <c r="BH64630" s="378"/>
      <c r="BI64630" s="378"/>
      <c r="BJ64630" s="378"/>
      <c r="BK64630" s="378"/>
      <c r="BL64630" s="378"/>
      <c r="BM64630" s="378"/>
      <c r="BN64630" s="378"/>
      <c r="BO64630" s="378"/>
      <c r="BP64630" s="378"/>
      <c r="BQ64630" s="378"/>
      <c r="BR64630" s="378"/>
      <c r="BS64630" s="378"/>
      <c r="BT64630" s="378"/>
      <c r="BU64630" s="378"/>
      <c r="BV64630" s="378"/>
      <c r="BW64630" s="378"/>
      <c r="BX64630" s="378"/>
      <c r="BY64630" s="378"/>
      <c r="BZ64630" s="378"/>
      <c r="CA64630" s="378"/>
      <c r="CB64630" s="378"/>
      <c r="CC64630" s="378"/>
      <c r="CD64630" s="378"/>
      <c r="CE64630" s="378"/>
      <c r="CF64630" s="378"/>
      <c r="CG64630" s="378"/>
      <c r="CH64630" s="378"/>
      <c r="CI64630" s="378"/>
      <c r="CJ64630" s="378"/>
      <c r="CK64630" s="378"/>
      <c r="CL64630" s="378"/>
      <c r="CM64630" s="378"/>
      <c r="CN64630" s="378"/>
      <c r="CO64630" s="378"/>
      <c r="CP64630" s="378"/>
      <c r="CQ64630" s="378"/>
      <c r="CR64630" s="378"/>
      <c r="CS64630" s="378"/>
      <c r="CT64630" s="378"/>
      <c r="CU64630" s="378"/>
      <c r="CV64630" s="378"/>
      <c r="CW64630" s="378"/>
      <c r="CX64630" s="378"/>
      <c r="CY64630" s="378"/>
      <c r="CZ64630" s="378"/>
      <c r="DA64630" s="378"/>
      <c r="DB64630" s="378"/>
      <c r="DC64630" s="378"/>
      <c r="DD64630" s="378"/>
      <c r="DE64630" s="378"/>
      <c r="DF64630" s="378"/>
      <c r="DG64630" s="378"/>
      <c r="DH64630" s="378"/>
      <c r="DI64630" s="378"/>
      <c r="DJ64630" s="378"/>
      <c r="DK64630" s="378"/>
      <c r="DL64630" s="378"/>
      <c r="DM64630" s="378"/>
      <c r="DN64630" s="378"/>
      <c r="DO64630" s="378"/>
      <c r="DP64630" s="378"/>
      <c r="DQ64630" s="378"/>
      <c r="DR64630" s="378"/>
      <c r="DS64630" s="378"/>
      <c r="DT64630" s="378"/>
      <c r="DU64630" s="378"/>
      <c r="DV64630" s="378"/>
      <c r="DW64630" s="378"/>
      <c r="DX64630" s="378"/>
      <c r="DY64630" s="378"/>
      <c r="DZ64630" s="378"/>
      <c r="EA64630" s="378"/>
      <c r="EB64630" s="378"/>
      <c r="EC64630" s="378"/>
      <c r="ED64630" s="378"/>
      <c r="EE64630" s="378"/>
      <c r="EF64630" s="378"/>
      <c r="EG64630" s="378"/>
      <c r="EH64630" s="378"/>
      <c r="EI64630" s="378"/>
      <c r="EJ64630" s="378"/>
      <c r="EK64630" s="378"/>
      <c r="EL64630" s="378"/>
      <c r="EM64630" s="378"/>
      <c r="EN64630" s="378"/>
      <c r="EO64630" s="378"/>
      <c r="EP64630" s="378"/>
      <c r="EQ64630" s="378"/>
      <c r="ER64630" s="378"/>
      <c r="ES64630" s="378"/>
      <c r="ET64630" s="378"/>
      <c r="EU64630" s="378"/>
      <c r="EV64630" s="378"/>
      <c r="EW64630" s="378"/>
      <c r="EX64630" s="378"/>
      <c r="EY64630" s="378"/>
      <c r="EZ64630" s="378"/>
      <c r="FA64630" s="378"/>
      <c r="FB64630" s="378"/>
      <c r="FC64630" s="378"/>
      <c r="FD64630" s="378"/>
      <c r="FE64630" s="378"/>
      <c r="FF64630" s="378"/>
      <c r="FG64630" s="378"/>
      <c r="FH64630" s="378"/>
      <c r="FI64630" s="378"/>
      <c r="FJ64630" s="378"/>
      <c r="FK64630" s="378"/>
      <c r="FL64630" s="378"/>
      <c r="FM64630" s="378"/>
      <c r="FN64630" s="378"/>
      <c r="FO64630" s="378"/>
      <c r="FP64630" s="378"/>
      <c r="FQ64630" s="378"/>
      <c r="FR64630" s="378"/>
      <c r="FS64630" s="378"/>
      <c r="FT64630" s="378"/>
      <c r="FU64630" s="378"/>
      <c r="FV64630" s="378"/>
      <c r="FW64630" s="378"/>
      <c r="FX64630" s="378"/>
      <c r="FY64630" s="378"/>
      <c r="FZ64630" s="378"/>
      <c r="GA64630" s="378"/>
      <c r="GB64630" s="378"/>
      <c r="GC64630" s="378"/>
      <c r="GD64630" s="378"/>
      <c r="GE64630" s="378"/>
      <c r="GF64630" s="378"/>
      <c r="GG64630" s="378"/>
      <c r="GH64630" s="378"/>
      <c r="GI64630" s="378"/>
      <c r="GJ64630" s="378"/>
      <c r="GK64630" s="378"/>
      <c r="GL64630" s="378"/>
      <c r="GM64630" s="378"/>
      <c r="GN64630" s="378"/>
      <c r="GO64630" s="378"/>
      <c r="GP64630" s="378"/>
      <c r="GQ64630" s="378"/>
      <c r="GR64630" s="378"/>
      <c r="GS64630" s="378"/>
      <c r="GT64630" s="378"/>
      <c r="GU64630" s="378"/>
      <c r="GV64630" s="378"/>
      <c r="GW64630" s="378"/>
      <c r="GX64630" s="378"/>
      <c r="GY64630" s="378"/>
      <c r="GZ64630" s="378"/>
      <c r="HA64630" s="378"/>
      <c r="HB64630" s="378"/>
      <c r="HC64630" s="378"/>
      <c r="HD64630" s="378"/>
      <c r="HE64630" s="378"/>
      <c r="HF64630" s="378"/>
      <c r="HG64630" s="378"/>
      <c r="HH64630" s="378"/>
      <c r="HI64630" s="378"/>
      <c r="HJ64630" s="378"/>
      <c r="HK64630" s="378"/>
      <c r="HL64630" s="378"/>
      <c r="HM64630" s="378"/>
      <c r="HN64630" s="378"/>
      <c r="HO64630" s="378"/>
      <c r="HP64630" s="378"/>
      <c r="HQ64630" s="378"/>
      <c r="HR64630" s="378"/>
      <c r="HS64630" s="378"/>
      <c r="HT64630" s="378"/>
      <c r="HU64630" s="378"/>
      <c r="HV64630" s="378"/>
      <c r="HW64630" s="378"/>
      <c r="HX64630" s="378"/>
      <c r="HY64630" s="378"/>
      <c r="HZ64630" s="378"/>
      <c r="IA64630" s="378"/>
      <c r="IB64630" s="378"/>
      <c r="IC64630" s="378"/>
      <c r="ID64630" s="378"/>
      <c r="IE64630" s="378"/>
      <c r="IF64630" s="378"/>
      <c r="IG64630" s="378"/>
      <c r="IH64630" s="378"/>
      <c r="II64630" s="378"/>
      <c r="IJ64630" s="378"/>
      <c r="IK64630" s="378"/>
      <c r="IL64630" s="378"/>
    </row>
    <row r="64631" spans="2:246">
      <c r="B64631" s="378"/>
      <c r="C64631" s="378"/>
      <c r="D64631" s="378"/>
      <c r="E64631" s="378"/>
      <c r="F64631" s="378"/>
      <c r="G64631" s="378"/>
      <c r="H64631" s="378"/>
      <c r="I64631" s="378"/>
      <c r="J64631" s="378"/>
      <c r="K64631" s="378"/>
      <c r="L64631" s="378"/>
      <c r="M64631" s="378"/>
      <c r="N64631" s="378"/>
      <c r="O64631" s="378"/>
      <c r="P64631" s="378"/>
      <c r="Q64631" s="378"/>
      <c r="R64631" s="378"/>
      <c r="S64631" s="378"/>
      <c r="T64631" s="378"/>
      <c r="U64631" s="378"/>
      <c r="V64631" s="378"/>
      <c r="W64631" s="378"/>
      <c r="X64631" s="378"/>
      <c r="Y64631" s="378"/>
      <c r="Z64631" s="378"/>
      <c r="AA64631" s="378"/>
      <c r="AB64631" s="378"/>
      <c r="AC64631" s="378"/>
      <c r="AD64631" s="378"/>
      <c r="AE64631" s="378"/>
      <c r="AF64631" s="378"/>
      <c r="AG64631" s="378"/>
      <c r="AH64631" s="378"/>
      <c r="AI64631" s="378"/>
      <c r="AJ64631" s="378"/>
      <c r="AK64631" s="378"/>
      <c r="AL64631" s="378"/>
      <c r="AM64631" s="378"/>
      <c r="AN64631" s="378"/>
      <c r="AO64631" s="378"/>
      <c r="AP64631" s="378"/>
      <c r="AQ64631" s="378"/>
      <c r="AR64631" s="378"/>
      <c r="AS64631" s="378"/>
      <c r="AT64631" s="378"/>
      <c r="AU64631" s="378"/>
      <c r="AV64631" s="378"/>
      <c r="AW64631" s="378"/>
      <c r="AX64631" s="378"/>
      <c r="AY64631" s="378"/>
      <c r="AZ64631" s="378"/>
      <c r="BA64631" s="378"/>
      <c r="BB64631" s="378"/>
      <c r="BC64631" s="378"/>
      <c r="BD64631" s="378"/>
      <c r="BE64631" s="378"/>
      <c r="BF64631" s="378"/>
      <c r="BG64631" s="378"/>
      <c r="BH64631" s="378"/>
      <c r="BI64631" s="378"/>
      <c r="BJ64631" s="378"/>
      <c r="BK64631" s="378"/>
      <c r="BL64631" s="378"/>
      <c r="BM64631" s="378"/>
      <c r="BN64631" s="378"/>
      <c r="BO64631" s="378"/>
      <c r="BP64631" s="378"/>
      <c r="BQ64631" s="378"/>
      <c r="BR64631" s="378"/>
      <c r="BS64631" s="378"/>
      <c r="BT64631" s="378"/>
      <c r="BU64631" s="378"/>
      <c r="BV64631" s="378"/>
      <c r="BW64631" s="378"/>
      <c r="BX64631" s="378"/>
      <c r="BY64631" s="378"/>
      <c r="BZ64631" s="378"/>
      <c r="CA64631" s="378"/>
      <c r="CB64631" s="378"/>
      <c r="CC64631" s="378"/>
      <c r="CD64631" s="378"/>
      <c r="CE64631" s="378"/>
      <c r="CF64631" s="378"/>
      <c r="CG64631" s="378"/>
      <c r="CH64631" s="378"/>
      <c r="CI64631" s="378"/>
      <c r="CJ64631" s="378"/>
      <c r="CK64631" s="378"/>
      <c r="CL64631" s="378"/>
      <c r="CM64631" s="378"/>
      <c r="CN64631" s="378"/>
      <c r="CO64631" s="378"/>
      <c r="CP64631" s="378"/>
      <c r="CQ64631" s="378"/>
      <c r="CR64631" s="378"/>
      <c r="CS64631" s="378"/>
      <c r="CT64631" s="378"/>
      <c r="CU64631" s="378"/>
      <c r="CV64631" s="378"/>
      <c r="CW64631" s="378"/>
      <c r="CX64631" s="378"/>
      <c r="CY64631" s="378"/>
      <c r="CZ64631" s="378"/>
      <c r="DA64631" s="378"/>
      <c r="DB64631" s="378"/>
      <c r="DC64631" s="378"/>
      <c r="DD64631" s="378"/>
      <c r="DE64631" s="378"/>
      <c r="DF64631" s="378"/>
      <c r="DG64631" s="378"/>
      <c r="DH64631" s="378"/>
      <c r="DI64631" s="378"/>
      <c r="DJ64631" s="378"/>
      <c r="DK64631" s="378"/>
      <c r="DL64631" s="378"/>
      <c r="DM64631" s="378"/>
      <c r="DN64631" s="378"/>
      <c r="DO64631" s="378"/>
      <c r="DP64631" s="378"/>
      <c r="DQ64631" s="378"/>
      <c r="DR64631" s="378"/>
      <c r="DS64631" s="378"/>
      <c r="DT64631" s="378"/>
      <c r="DU64631" s="378"/>
      <c r="DV64631" s="378"/>
      <c r="DW64631" s="378"/>
      <c r="DX64631" s="378"/>
      <c r="DY64631" s="378"/>
      <c r="DZ64631" s="378"/>
      <c r="EA64631" s="378"/>
      <c r="EB64631" s="378"/>
      <c r="EC64631" s="378"/>
      <c r="ED64631" s="378"/>
      <c r="EE64631" s="378"/>
      <c r="EF64631" s="378"/>
      <c r="EG64631" s="378"/>
      <c r="EH64631" s="378"/>
      <c r="EI64631" s="378"/>
      <c r="EJ64631" s="378"/>
      <c r="EK64631" s="378"/>
      <c r="EL64631" s="378"/>
      <c r="EM64631" s="378"/>
      <c r="EN64631" s="378"/>
      <c r="EO64631" s="378"/>
      <c r="EP64631" s="378"/>
      <c r="EQ64631" s="378"/>
      <c r="ER64631" s="378"/>
      <c r="ES64631" s="378"/>
      <c r="ET64631" s="378"/>
      <c r="EU64631" s="378"/>
      <c r="EV64631" s="378"/>
      <c r="EW64631" s="378"/>
      <c r="EX64631" s="378"/>
      <c r="EY64631" s="378"/>
      <c r="EZ64631" s="378"/>
      <c r="FA64631" s="378"/>
      <c r="FB64631" s="378"/>
      <c r="FC64631" s="378"/>
      <c r="FD64631" s="378"/>
      <c r="FE64631" s="378"/>
      <c r="FF64631" s="378"/>
      <c r="FG64631" s="378"/>
      <c r="FH64631" s="378"/>
      <c r="FI64631" s="378"/>
      <c r="FJ64631" s="378"/>
      <c r="FK64631" s="378"/>
      <c r="FL64631" s="378"/>
      <c r="FM64631" s="378"/>
      <c r="FN64631" s="378"/>
      <c r="FO64631" s="378"/>
      <c r="FP64631" s="378"/>
      <c r="FQ64631" s="378"/>
      <c r="FR64631" s="378"/>
      <c r="FS64631" s="378"/>
      <c r="FT64631" s="378"/>
      <c r="FU64631" s="378"/>
      <c r="FV64631" s="378"/>
      <c r="FW64631" s="378"/>
      <c r="FX64631" s="378"/>
      <c r="FY64631" s="378"/>
      <c r="FZ64631" s="378"/>
      <c r="GA64631" s="378"/>
      <c r="GB64631" s="378"/>
      <c r="GC64631" s="378"/>
      <c r="GD64631" s="378"/>
      <c r="GE64631" s="378"/>
      <c r="GF64631" s="378"/>
      <c r="GG64631" s="378"/>
      <c r="GH64631" s="378"/>
      <c r="GI64631" s="378"/>
      <c r="GJ64631" s="378"/>
      <c r="GK64631" s="378"/>
      <c r="GL64631" s="378"/>
      <c r="GM64631" s="378"/>
      <c r="GN64631" s="378"/>
      <c r="GO64631" s="378"/>
      <c r="GP64631" s="378"/>
      <c r="GQ64631" s="378"/>
      <c r="GR64631" s="378"/>
      <c r="GS64631" s="378"/>
      <c r="GT64631" s="378"/>
      <c r="GU64631" s="378"/>
      <c r="GV64631" s="378"/>
      <c r="GW64631" s="378"/>
      <c r="GX64631" s="378"/>
      <c r="GY64631" s="378"/>
      <c r="GZ64631" s="378"/>
      <c r="HA64631" s="378"/>
      <c r="HB64631" s="378"/>
      <c r="HC64631" s="378"/>
      <c r="HD64631" s="378"/>
      <c r="HE64631" s="378"/>
      <c r="HF64631" s="378"/>
      <c r="HG64631" s="378"/>
      <c r="HH64631" s="378"/>
      <c r="HI64631" s="378"/>
      <c r="HJ64631" s="378"/>
      <c r="HK64631" s="378"/>
      <c r="HL64631" s="378"/>
      <c r="HM64631" s="378"/>
      <c r="HN64631" s="378"/>
      <c r="HO64631" s="378"/>
      <c r="HP64631" s="378"/>
      <c r="HQ64631" s="378"/>
      <c r="HR64631" s="378"/>
      <c r="HS64631" s="378"/>
      <c r="HT64631" s="378"/>
      <c r="HU64631" s="378"/>
      <c r="HV64631" s="378"/>
      <c r="HW64631" s="378"/>
      <c r="HX64631" s="378"/>
      <c r="HY64631" s="378"/>
      <c r="HZ64631" s="378"/>
      <c r="IA64631" s="378"/>
      <c r="IB64631" s="378"/>
      <c r="IC64631" s="378"/>
      <c r="ID64631" s="378"/>
      <c r="IE64631" s="378"/>
      <c r="IF64631" s="378"/>
      <c r="IG64631" s="378"/>
      <c r="IH64631" s="378"/>
      <c r="II64631" s="378"/>
      <c r="IJ64631" s="378"/>
      <c r="IK64631" s="378"/>
      <c r="IL64631" s="378"/>
    </row>
    <row r="64632" spans="2:246">
      <c r="B64632" s="378"/>
      <c r="C64632" s="378"/>
      <c r="D64632" s="378"/>
      <c r="E64632" s="378"/>
      <c r="F64632" s="378"/>
      <c r="G64632" s="378"/>
      <c r="H64632" s="378"/>
      <c r="I64632" s="378"/>
      <c r="J64632" s="378"/>
      <c r="K64632" s="378"/>
      <c r="L64632" s="378"/>
      <c r="M64632" s="378"/>
      <c r="N64632" s="378"/>
      <c r="O64632" s="378"/>
      <c r="P64632" s="378"/>
      <c r="Q64632" s="378"/>
      <c r="R64632" s="378"/>
      <c r="S64632" s="378"/>
      <c r="T64632" s="378"/>
      <c r="U64632" s="378"/>
      <c r="V64632" s="378"/>
      <c r="W64632" s="378"/>
      <c r="X64632" s="378"/>
      <c r="Y64632" s="378"/>
      <c r="Z64632" s="378"/>
      <c r="AA64632" s="378"/>
      <c r="AB64632" s="378"/>
      <c r="AC64632" s="378"/>
      <c r="AD64632" s="378"/>
      <c r="AE64632" s="378"/>
      <c r="AF64632" s="378"/>
      <c r="AG64632" s="378"/>
      <c r="AH64632" s="378"/>
      <c r="AI64632" s="378"/>
      <c r="AJ64632" s="378"/>
      <c r="AK64632" s="378"/>
      <c r="AL64632" s="378"/>
      <c r="AM64632" s="378"/>
      <c r="AN64632" s="378"/>
      <c r="AO64632" s="378"/>
      <c r="AP64632" s="378"/>
      <c r="AQ64632" s="378"/>
      <c r="AR64632" s="378"/>
      <c r="AS64632" s="378"/>
      <c r="AT64632" s="378"/>
      <c r="AU64632" s="378"/>
      <c r="AV64632" s="378"/>
      <c r="AW64632" s="378"/>
      <c r="AX64632" s="378"/>
      <c r="AY64632" s="378"/>
      <c r="AZ64632" s="378"/>
      <c r="BA64632" s="378"/>
      <c r="BB64632" s="378"/>
      <c r="BC64632" s="378"/>
      <c r="BD64632" s="378"/>
      <c r="BE64632" s="378"/>
      <c r="BF64632" s="378"/>
      <c r="BG64632" s="378"/>
      <c r="BH64632" s="378"/>
      <c r="BI64632" s="378"/>
      <c r="BJ64632" s="378"/>
      <c r="BK64632" s="378"/>
      <c r="BL64632" s="378"/>
      <c r="BM64632" s="378"/>
      <c r="BN64632" s="378"/>
      <c r="BO64632" s="378"/>
      <c r="BP64632" s="378"/>
      <c r="BQ64632" s="378"/>
      <c r="BR64632" s="378"/>
      <c r="BS64632" s="378"/>
      <c r="BT64632" s="378"/>
      <c r="BU64632" s="378"/>
      <c r="BV64632" s="378"/>
      <c r="BW64632" s="378"/>
      <c r="BX64632" s="378"/>
      <c r="BY64632" s="378"/>
      <c r="BZ64632" s="378"/>
      <c r="CA64632" s="378"/>
      <c r="CB64632" s="378"/>
      <c r="CC64632" s="378"/>
      <c r="CD64632" s="378"/>
      <c r="CE64632" s="378"/>
      <c r="CF64632" s="378"/>
      <c r="CG64632" s="378"/>
      <c r="CH64632" s="378"/>
      <c r="CI64632" s="378"/>
      <c r="CJ64632" s="378"/>
      <c r="CK64632" s="378"/>
      <c r="CL64632" s="378"/>
      <c r="CM64632" s="378"/>
      <c r="CN64632" s="378"/>
      <c r="CO64632" s="378"/>
      <c r="CP64632" s="378"/>
      <c r="CQ64632" s="378"/>
      <c r="CR64632" s="378"/>
      <c r="CS64632" s="378"/>
      <c r="CT64632" s="378"/>
      <c r="CU64632" s="378"/>
      <c r="CV64632" s="378"/>
      <c r="CW64632" s="378"/>
      <c r="CX64632" s="378"/>
      <c r="CY64632" s="378"/>
      <c r="CZ64632" s="378"/>
      <c r="DA64632" s="378"/>
      <c r="DB64632" s="378"/>
      <c r="DC64632" s="378"/>
      <c r="DD64632" s="378"/>
      <c r="DE64632" s="378"/>
      <c r="DF64632" s="378"/>
      <c r="DG64632" s="378"/>
      <c r="DH64632" s="378"/>
      <c r="DI64632" s="378"/>
      <c r="DJ64632" s="378"/>
      <c r="DK64632" s="378"/>
      <c r="DL64632" s="378"/>
      <c r="DM64632" s="378"/>
      <c r="DN64632" s="378"/>
      <c r="DO64632" s="378"/>
      <c r="DP64632" s="378"/>
      <c r="DQ64632" s="378"/>
      <c r="DR64632" s="378"/>
      <c r="DS64632" s="378"/>
      <c r="DT64632" s="378"/>
      <c r="DU64632" s="378"/>
      <c r="DV64632" s="378"/>
      <c r="DW64632" s="378"/>
      <c r="DX64632" s="378"/>
      <c r="DY64632" s="378"/>
      <c r="DZ64632" s="378"/>
      <c r="EA64632" s="378"/>
      <c r="EB64632" s="378"/>
      <c r="EC64632" s="378"/>
      <c r="ED64632" s="378"/>
      <c r="EE64632" s="378"/>
      <c r="EF64632" s="378"/>
      <c r="EG64632" s="378"/>
      <c r="EH64632" s="378"/>
      <c r="EI64632" s="378"/>
      <c r="EJ64632" s="378"/>
      <c r="EK64632" s="378"/>
      <c r="EL64632" s="378"/>
      <c r="EM64632" s="378"/>
      <c r="EN64632" s="378"/>
      <c r="EO64632" s="378"/>
      <c r="EP64632" s="378"/>
      <c r="EQ64632" s="378"/>
      <c r="ER64632" s="378"/>
      <c r="ES64632" s="378"/>
      <c r="ET64632" s="378"/>
      <c r="EU64632" s="378"/>
      <c r="EV64632" s="378"/>
      <c r="EW64632" s="378"/>
      <c r="EX64632" s="378"/>
      <c r="EY64632" s="378"/>
      <c r="EZ64632" s="378"/>
      <c r="FA64632" s="378"/>
      <c r="FB64632" s="378"/>
      <c r="FC64632" s="378"/>
      <c r="FD64632" s="378"/>
      <c r="FE64632" s="378"/>
      <c r="FF64632" s="378"/>
      <c r="FG64632" s="378"/>
      <c r="FH64632" s="378"/>
      <c r="FI64632" s="378"/>
      <c r="FJ64632" s="378"/>
      <c r="FK64632" s="378"/>
      <c r="FL64632" s="378"/>
      <c r="FM64632" s="378"/>
      <c r="FN64632" s="378"/>
      <c r="FO64632" s="378"/>
      <c r="FP64632" s="378"/>
      <c r="FQ64632" s="378"/>
      <c r="FR64632" s="378"/>
      <c r="FS64632" s="378"/>
      <c r="FT64632" s="378"/>
      <c r="FU64632" s="378"/>
      <c r="FV64632" s="378"/>
      <c r="FW64632" s="378"/>
      <c r="FX64632" s="378"/>
      <c r="FY64632" s="378"/>
      <c r="FZ64632" s="378"/>
      <c r="GA64632" s="378"/>
      <c r="GB64632" s="378"/>
      <c r="GC64632" s="378"/>
      <c r="GD64632" s="378"/>
      <c r="GE64632" s="378"/>
      <c r="GF64632" s="378"/>
      <c r="GG64632" s="378"/>
      <c r="GH64632" s="378"/>
      <c r="GI64632" s="378"/>
      <c r="GJ64632" s="378"/>
      <c r="GK64632" s="378"/>
      <c r="GL64632" s="378"/>
      <c r="GM64632" s="378"/>
      <c r="GN64632" s="378"/>
      <c r="GO64632" s="378"/>
      <c r="GP64632" s="378"/>
      <c r="GQ64632" s="378"/>
      <c r="GR64632" s="378"/>
      <c r="GS64632" s="378"/>
      <c r="GT64632" s="378"/>
      <c r="GU64632" s="378"/>
      <c r="GV64632" s="378"/>
      <c r="GW64632" s="378"/>
      <c r="GX64632" s="378"/>
      <c r="GY64632" s="378"/>
      <c r="GZ64632" s="378"/>
      <c r="HA64632" s="378"/>
      <c r="HB64632" s="378"/>
      <c r="HC64632" s="378"/>
      <c r="HD64632" s="378"/>
      <c r="HE64632" s="378"/>
      <c r="HF64632" s="378"/>
      <c r="HG64632" s="378"/>
      <c r="HH64632" s="378"/>
      <c r="HI64632" s="378"/>
      <c r="HJ64632" s="378"/>
      <c r="HK64632" s="378"/>
      <c r="HL64632" s="378"/>
      <c r="HM64632" s="378"/>
      <c r="HN64632" s="378"/>
      <c r="HO64632" s="378"/>
      <c r="HP64632" s="378"/>
      <c r="HQ64632" s="378"/>
      <c r="HR64632" s="378"/>
      <c r="HS64632" s="378"/>
      <c r="HT64632" s="378"/>
      <c r="HU64632" s="378"/>
      <c r="HV64632" s="378"/>
      <c r="HW64632" s="378"/>
      <c r="HX64632" s="378"/>
      <c r="HY64632" s="378"/>
      <c r="HZ64632" s="378"/>
      <c r="IA64632" s="378"/>
      <c r="IB64632" s="378"/>
      <c r="IC64632" s="378"/>
      <c r="ID64632" s="378"/>
      <c r="IE64632" s="378"/>
      <c r="IF64632" s="378"/>
      <c r="IG64632" s="378"/>
      <c r="IH64632" s="378"/>
      <c r="II64632" s="378"/>
      <c r="IJ64632" s="378"/>
      <c r="IK64632" s="378"/>
      <c r="IL64632" s="378"/>
    </row>
    <row r="64633" spans="2:246">
      <c r="B64633" s="378"/>
      <c r="C64633" s="378"/>
      <c r="D64633" s="378"/>
      <c r="E64633" s="378"/>
      <c r="F64633" s="378"/>
      <c r="G64633" s="378"/>
      <c r="H64633" s="378"/>
      <c r="I64633" s="378"/>
      <c r="J64633" s="378"/>
      <c r="K64633" s="378"/>
      <c r="L64633" s="378"/>
      <c r="M64633" s="378"/>
      <c r="N64633" s="378"/>
      <c r="O64633" s="378"/>
      <c r="P64633" s="378"/>
      <c r="Q64633" s="378"/>
      <c r="R64633" s="378"/>
      <c r="S64633" s="378"/>
      <c r="T64633" s="378"/>
      <c r="U64633" s="378"/>
      <c r="V64633" s="378"/>
      <c r="W64633" s="378"/>
      <c r="X64633" s="378"/>
      <c r="Y64633" s="378"/>
      <c r="Z64633" s="378"/>
      <c r="AA64633" s="378"/>
      <c r="AB64633" s="378"/>
      <c r="AC64633" s="378"/>
      <c r="AD64633" s="378"/>
      <c r="AE64633" s="378"/>
      <c r="AF64633" s="378"/>
      <c r="AG64633" s="378"/>
      <c r="AH64633" s="378"/>
      <c r="AI64633" s="378"/>
      <c r="AJ64633" s="378"/>
      <c r="AK64633" s="378"/>
      <c r="AL64633" s="378"/>
      <c r="AM64633" s="378"/>
      <c r="AN64633" s="378"/>
      <c r="AO64633" s="378"/>
      <c r="AP64633" s="378"/>
      <c r="AQ64633" s="378"/>
      <c r="AR64633" s="378"/>
      <c r="AS64633" s="378"/>
      <c r="AT64633" s="378"/>
      <c r="AU64633" s="378"/>
      <c r="AV64633" s="378"/>
      <c r="AW64633" s="378"/>
      <c r="AX64633" s="378"/>
      <c r="AY64633" s="378"/>
      <c r="AZ64633" s="378"/>
      <c r="BA64633" s="378"/>
      <c r="BB64633" s="378"/>
      <c r="BC64633" s="378"/>
      <c r="BD64633" s="378"/>
      <c r="BE64633" s="378"/>
      <c r="BF64633" s="378"/>
      <c r="BG64633" s="378"/>
      <c r="BH64633" s="378"/>
      <c r="BI64633" s="378"/>
      <c r="BJ64633" s="378"/>
      <c r="BK64633" s="378"/>
      <c r="BL64633" s="378"/>
      <c r="BM64633" s="378"/>
      <c r="BN64633" s="378"/>
      <c r="BO64633" s="378"/>
      <c r="BP64633" s="378"/>
      <c r="BQ64633" s="378"/>
      <c r="BR64633" s="378"/>
      <c r="BS64633" s="378"/>
      <c r="BT64633" s="378"/>
      <c r="BU64633" s="378"/>
      <c r="BV64633" s="378"/>
      <c r="BW64633" s="378"/>
      <c r="BX64633" s="378"/>
      <c r="BY64633" s="378"/>
      <c r="BZ64633" s="378"/>
      <c r="CA64633" s="378"/>
      <c r="CB64633" s="378"/>
      <c r="CC64633" s="378"/>
      <c r="CD64633" s="378"/>
      <c r="CE64633" s="378"/>
      <c r="CF64633" s="378"/>
      <c r="CG64633" s="378"/>
      <c r="CH64633" s="378"/>
      <c r="CI64633" s="378"/>
      <c r="CJ64633" s="378"/>
      <c r="CK64633" s="378"/>
      <c r="CL64633" s="378"/>
      <c r="CM64633" s="378"/>
      <c r="CN64633" s="378"/>
      <c r="CO64633" s="378"/>
      <c r="CP64633" s="378"/>
      <c r="CQ64633" s="378"/>
      <c r="CR64633" s="378"/>
      <c r="CS64633" s="378"/>
      <c r="CT64633" s="378"/>
      <c r="CU64633" s="378"/>
      <c r="CV64633" s="378"/>
      <c r="CW64633" s="378"/>
      <c r="CX64633" s="378"/>
      <c r="CY64633" s="378"/>
      <c r="CZ64633" s="378"/>
      <c r="DA64633" s="378"/>
      <c r="DB64633" s="378"/>
      <c r="DC64633" s="378"/>
      <c r="DD64633" s="378"/>
      <c r="DE64633" s="378"/>
      <c r="DF64633" s="378"/>
      <c r="DG64633" s="378"/>
      <c r="DH64633" s="378"/>
      <c r="DI64633" s="378"/>
      <c r="DJ64633" s="378"/>
      <c r="DK64633" s="378"/>
      <c r="DL64633" s="378"/>
      <c r="DM64633" s="378"/>
      <c r="DN64633" s="378"/>
      <c r="DO64633" s="378"/>
      <c r="DP64633" s="378"/>
      <c r="DQ64633" s="378"/>
      <c r="DR64633" s="378"/>
      <c r="DS64633" s="378"/>
      <c r="DT64633" s="378"/>
      <c r="DU64633" s="378"/>
      <c r="DV64633" s="378"/>
      <c r="DW64633" s="378"/>
      <c r="DX64633" s="378"/>
      <c r="DY64633" s="378"/>
      <c r="DZ64633" s="378"/>
      <c r="EA64633" s="378"/>
      <c r="EB64633" s="378"/>
      <c r="EC64633" s="378"/>
      <c r="ED64633" s="378"/>
      <c r="EE64633" s="378"/>
      <c r="EF64633" s="378"/>
      <c r="EG64633" s="378"/>
      <c r="EH64633" s="378"/>
      <c r="EI64633" s="378"/>
      <c r="EJ64633" s="378"/>
      <c r="EK64633" s="378"/>
      <c r="EL64633" s="378"/>
      <c r="EM64633" s="378"/>
      <c r="EN64633" s="378"/>
      <c r="EO64633" s="378"/>
      <c r="EP64633" s="378"/>
      <c r="EQ64633" s="378"/>
      <c r="ER64633" s="378"/>
      <c r="ES64633" s="378"/>
      <c r="ET64633" s="378"/>
      <c r="EU64633" s="378"/>
      <c r="EV64633" s="378"/>
      <c r="EW64633" s="378"/>
      <c r="EX64633" s="378"/>
      <c r="EY64633" s="378"/>
      <c r="EZ64633" s="378"/>
      <c r="FA64633" s="378"/>
      <c r="FB64633" s="378"/>
      <c r="FC64633" s="378"/>
      <c r="FD64633" s="378"/>
      <c r="FE64633" s="378"/>
      <c r="FF64633" s="378"/>
      <c r="FG64633" s="378"/>
      <c r="FH64633" s="378"/>
      <c r="FI64633" s="378"/>
      <c r="FJ64633" s="378"/>
      <c r="FK64633" s="378"/>
      <c r="FL64633" s="378"/>
      <c r="FM64633" s="378"/>
      <c r="FN64633" s="378"/>
      <c r="FO64633" s="378"/>
      <c r="FP64633" s="378"/>
      <c r="FQ64633" s="378"/>
      <c r="FR64633" s="378"/>
      <c r="FS64633" s="378"/>
      <c r="FT64633" s="378"/>
      <c r="FU64633" s="378"/>
      <c r="FV64633" s="378"/>
      <c r="FW64633" s="378"/>
      <c r="FX64633" s="378"/>
      <c r="FY64633" s="378"/>
      <c r="FZ64633" s="378"/>
      <c r="GA64633" s="378"/>
      <c r="GB64633" s="378"/>
      <c r="GC64633" s="378"/>
      <c r="GD64633" s="378"/>
      <c r="GE64633" s="378"/>
      <c r="GF64633" s="378"/>
      <c r="GG64633" s="378"/>
      <c r="GH64633" s="378"/>
      <c r="GI64633" s="378"/>
      <c r="GJ64633" s="378"/>
      <c r="GK64633" s="378"/>
      <c r="GL64633" s="378"/>
      <c r="GM64633" s="378"/>
      <c r="GN64633" s="378"/>
      <c r="GO64633" s="378"/>
      <c r="GP64633" s="378"/>
      <c r="GQ64633" s="378"/>
      <c r="GR64633" s="378"/>
      <c r="GS64633" s="378"/>
      <c r="GT64633" s="378"/>
      <c r="GU64633" s="378"/>
      <c r="GV64633" s="378"/>
      <c r="GW64633" s="378"/>
      <c r="GX64633" s="378"/>
      <c r="GY64633" s="378"/>
      <c r="GZ64633" s="378"/>
      <c r="HA64633" s="378"/>
      <c r="HB64633" s="378"/>
      <c r="HC64633" s="378"/>
      <c r="HD64633" s="378"/>
      <c r="HE64633" s="378"/>
      <c r="HF64633" s="378"/>
      <c r="HG64633" s="378"/>
      <c r="HH64633" s="378"/>
      <c r="HI64633" s="378"/>
      <c r="HJ64633" s="378"/>
      <c r="HK64633" s="378"/>
      <c r="HL64633" s="378"/>
      <c r="HM64633" s="378"/>
      <c r="HN64633" s="378"/>
      <c r="HO64633" s="378"/>
      <c r="HP64633" s="378"/>
      <c r="HQ64633" s="378"/>
      <c r="HR64633" s="378"/>
      <c r="HS64633" s="378"/>
      <c r="HT64633" s="378"/>
      <c r="HU64633" s="378"/>
      <c r="HV64633" s="378"/>
      <c r="HW64633" s="378"/>
      <c r="HX64633" s="378"/>
      <c r="HY64633" s="378"/>
      <c r="HZ64633" s="378"/>
      <c r="IA64633" s="378"/>
      <c r="IB64633" s="378"/>
      <c r="IC64633" s="378"/>
      <c r="ID64633" s="378"/>
      <c r="IE64633" s="378"/>
      <c r="IF64633" s="378"/>
      <c r="IG64633" s="378"/>
      <c r="IH64633" s="378"/>
      <c r="II64633" s="378"/>
      <c r="IJ64633" s="378"/>
      <c r="IK64633" s="378"/>
      <c r="IL64633" s="378"/>
    </row>
    <row r="64634" spans="2:246">
      <c r="B64634" s="378"/>
      <c r="C64634" s="378"/>
      <c r="D64634" s="378"/>
      <c r="E64634" s="378"/>
      <c r="F64634" s="378"/>
      <c r="G64634" s="378"/>
      <c r="H64634" s="378"/>
      <c r="I64634" s="378"/>
      <c r="J64634" s="378"/>
      <c r="K64634" s="378"/>
      <c r="L64634" s="378"/>
      <c r="M64634" s="378"/>
      <c r="N64634" s="378"/>
      <c r="O64634" s="378"/>
      <c r="P64634" s="378"/>
      <c r="Q64634" s="378"/>
      <c r="R64634" s="378"/>
      <c r="S64634" s="378"/>
      <c r="T64634" s="378"/>
      <c r="U64634" s="378"/>
      <c r="V64634" s="378"/>
      <c r="W64634" s="378"/>
      <c r="X64634" s="378"/>
      <c r="Y64634" s="378"/>
      <c r="Z64634" s="378"/>
      <c r="AA64634" s="378"/>
      <c r="AB64634" s="378"/>
      <c r="AC64634" s="378"/>
      <c r="AD64634" s="378"/>
      <c r="AE64634" s="378"/>
      <c r="AF64634" s="378"/>
      <c r="AG64634" s="378"/>
      <c r="AH64634" s="378"/>
      <c r="AI64634" s="378"/>
      <c r="AJ64634" s="378"/>
      <c r="AK64634" s="378"/>
      <c r="AL64634" s="378"/>
      <c r="AM64634" s="378"/>
      <c r="AN64634" s="378"/>
      <c r="AO64634" s="378"/>
      <c r="AP64634" s="378"/>
      <c r="AQ64634" s="378"/>
      <c r="AR64634" s="378"/>
      <c r="AS64634" s="378"/>
      <c r="AT64634" s="378"/>
      <c r="AU64634" s="378"/>
      <c r="AV64634" s="378"/>
      <c r="AW64634" s="378"/>
      <c r="AX64634" s="378"/>
      <c r="AY64634" s="378"/>
      <c r="AZ64634" s="378"/>
      <c r="BA64634" s="378"/>
      <c r="BB64634" s="378"/>
      <c r="BC64634" s="378"/>
      <c r="BD64634" s="378"/>
      <c r="BE64634" s="378"/>
      <c r="BF64634" s="378"/>
      <c r="BG64634" s="378"/>
      <c r="BH64634" s="378"/>
      <c r="BI64634" s="378"/>
      <c r="BJ64634" s="378"/>
      <c r="BK64634" s="378"/>
      <c r="BL64634" s="378"/>
      <c r="BM64634" s="378"/>
      <c r="BN64634" s="378"/>
      <c r="BO64634" s="378"/>
      <c r="BP64634" s="378"/>
      <c r="BQ64634" s="378"/>
      <c r="BR64634" s="378"/>
      <c r="BS64634" s="378"/>
      <c r="BT64634" s="378"/>
      <c r="BU64634" s="378"/>
      <c r="BV64634" s="378"/>
      <c r="BW64634" s="378"/>
      <c r="BX64634" s="378"/>
      <c r="BY64634" s="378"/>
      <c r="BZ64634" s="378"/>
      <c r="CA64634" s="378"/>
      <c r="CB64634" s="378"/>
      <c r="CC64634" s="378"/>
      <c r="CD64634" s="378"/>
      <c r="CE64634" s="378"/>
      <c r="CF64634" s="378"/>
      <c r="CG64634" s="378"/>
      <c r="CH64634" s="378"/>
      <c r="CI64634" s="378"/>
      <c r="CJ64634" s="378"/>
      <c r="CK64634" s="378"/>
      <c r="CL64634" s="378"/>
      <c r="CM64634" s="378"/>
      <c r="CN64634" s="378"/>
      <c r="CO64634" s="378"/>
      <c r="CP64634" s="378"/>
      <c r="CQ64634" s="378"/>
      <c r="CR64634" s="378"/>
      <c r="CS64634" s="378"/>
      <c r="CT64634" s="378"/>
      <c r="CU64634" s="378"/>
      <c r="CV64634" s="378"/>
      <c r="CW64634" s="378"/>
      <c r="CX64634" s="378"/>
      <c r="CY64634" s="378"/>
      <c r="CZ64634" s="378"/>
      <c r="DA64634" s="378"/>
      <c r="DB64634" s="378"/>
      <c r="DC64634" s="378"/>
      <c r="DD64634" s="378"/>
      <c r="DE64634" s="378"/>
      <c r="DF64634" s="378"/>
      <c r="DG64634" s="378"/>
      <c r="DH64634" s="378"/>
      <c r="DI64634" s="378"/>
      <c r="DJ64634" s="378"/>
      <c r="DK64634" s="378"/>
      <c r="DL64634" s="378"/>
      <c r="DM64634" s="378"/>
      <c r="DN64634" s="378"/>
      <c r="DO64634" s="378"/>
      <c r="DP64634" s="378"/>
      <c r="DQ64634" s="378"/>
      <c r="DR64634" s="378"/>
      <c r="DS64634" s="378"/>
      <c r="DT64634" s="378"/>
      <c r="DU64634" s="378"/>
      <c r="DV64634" s="378"/>
      <c r="DW64634" s="378"/>
      <c r="DX64634" s="378"/>
      <c r="DY64634" s="378"/>
      <c r="DZ64634" s="378"/>
      <c r="EA64634" s="378"/>
      <c r="EB64634" s="378"/>
      <c r="EC64634" s="378"/>
      <c r="ED64634" s="378"/>
      <c r="EE64634" s="378"/>
      <c r="EF64634" s="378"/>
      <c r="EG64634" s="378"/>
      <c r="EH64634" s="378"/>
      <c r="EI64634" s="378"/>
      <c r="EJ64634" s="378"/>
      <c r="EK64634" s="378"/>
      <c r="EL64634" s="378"/>
      <c r="EM64634" s="378"/>
      <c r="EN64634" s="378"/>
      <c r="EO64634" s="378"/>
      <c r="EP64634" s="378"/>
      <c r="EQ64634" s="378"/>
      <c r="ER64634" s="378"/>
      <c r="ES64634" s="378"/>
      <c r="ET64634" s="378"/>
      <c r="EU64634" s="378"/>
      <c r="EV64634" s="378"/>
      <c r="EW64634" s="378"/>
      <c r="EX64634" s="378"/>
      <c r="EY64634" s="378"/>
      <c r="EZ64634" s="378"/>
      <c r="FA64634" s="378"/>
      <c r="FB64634" s="378"/>
      <c r="FC64634" s="378"/>
      <c r="FD64634" s="378"/>
      <c r="FE64634" s="378"/>
      <c r="FF64634" s="378"/>
      <c r="FG64634" s="378"/>
      <c r="FH64634" s="378"/>
      <c r="FI64634" s="378"/>
      <c r="FJ64634" s="378"/>
      <c r="FK64634" s="378"/>
      <c r="FL64634" s="378"/>
      <c r="FM64634" s="378"/>
      <c r="FN64634" s="378"/>
      <c r="FO64634" s="378"/>
      <c r="FP64634" s="378"/>
      <c r="FQ64634" s="378"/>
      <c r="FR64634" s="378"/>
      <c r="FS64634" s="378"/>
      <c r="FT64634" s="378"/>
      <c r="FU64634" s="378"/>
      <c r="FV64634" s="378"/>
      <c r="FW64634" s="378"/>
      <c r="FX64634" s="378"/>
      <c r="FY64634" s="378"/>
      <c r="FZ64634" s="378"/>
      <c r="GA64634" s="378"/>
      <c r="GB64634" s="378"/>
      <c r="GC64634" s="378"/>
      <c r="GD64634" s="378"/>
      <c r="GE64634" s="378"/>
      <c r="GF64634" s="378"/>
      <c r="GG64634" s="378"/>
      <c r="GH64634" s="378"/>
      <c r="GI64634" s="378"/>
      <c r="GJ64634" s="378"/>
      <c r="GK64634" s="378"/>
      <c r="GL64634" s="378"/>
      <c r="GM64634" s="378"/>
      <c r="GN64634" s="378"/>
      <c r="GO64634" s="378"/>
      <c r="GP64634" s="378"/>
      <c r="GQ64634" s="378"/>
      <c r="GR64634" s="378"/>
      <c r="GS64634" s="378"/>
      <c r="GT64634" s="378"/>
      <c r="GU64634" s="378"/>
      <c r="GV64634" s="378"/>
      <c r="GW64634" s="378"/>
      <c r="GX64634" s="378"/>
      <c r="GY64634" s="378"/>
      <c r="GZ64634" s="378"/>
      <c r="HA64634" s="378"/>
      <c r="HB64634" s="378"/>
      <c r="HC64634" s="378"/>
      <c r="HD64634" s="378"/>
      <c r="HE64634" s="378"/>
      <c r="HF64634" s="378"/>
      <c r="HG64634" s="378"/>
      <c r="HH64634" s="378"/>
      <c r="HI64634" s="378"/>
      <c r="HJ64634" s="378"/>
      <c r="HK64634" s="378"/>
      <c r="HL64634" s="378"/>
      <c r="HM64634" s="378"/>
      <c r="HN64634" s="378"/>
      <c r="HO64634" s="378"/>
      <c r="HP64634" s="378"/>
      <c r="HQ64634" s="378"/>
      <c r="HR64634" s="378"/>
      <c r="HS64634" s="378"/>
      <c r="HT64634" s="378"/>
      <c r="HU64634" s="378"/>
      <c r="HV64634" s="378"/>
      <c r="HW64634" s="378"/>
      <c r="HX64634" s="378"/>
      <c r="HY64634" s="378"/>
      <c r="HZ64634" s="378"/>
      <c r="IA64634" s="378"/>
      <c r="IB64634" s="378"/>
      <c r="IC64634" s="378"/>
      <c r="ID64634" s="378"/>
      <c r="IE64634" s="378"/>
      <c r="IF64634" s="378"/>
      <c r="IG64634" s="378"/>
      <c r="IH64634" s="378"/>
      <c r="II64634" s="378"/>
      <c r="IJ64634" s="378"/>
      <c r="IK64634" s="378"/>
      <c r="IL64634" s="378"/>
    </row>
    <row r="64635" spans="2:246">
      <c r="B64635" s="378"/>
      <c r="C64635" s="378"/>
      <c r="D64635" s="378"/>
      <c r="E64635" s="378"/>
      <c r="F64635" s="378"/>
      <c r="G64635" s="378"/>
      <c r="H64635" s="378"/>
      <c r="I64635" s="378"/>
      <c r="J64635" s="378"/>
      <c r="K64635" s="378"/>
      <c r="L64635" s="378"/>
      <c r="M64635" s="378"/>
      <c r="N64635" s="378"/>
      <c r="O64635" s="378"/>
      <c r="P64635" s="378"/>
      <c r="Q64635" s="378"/>
      <c r="R64635" s="378"/>
      <c r="S64635" s="378"/>
      <c r="T64635" s="378"/>
      <c r="U64635" s="378"/>
      <c r="V64635" s="378"/>
      <c r="W64635" s="378"/>
      <c r="X64635" s="378"/>
      <c r="Y64635" s="378"/>
      <c r="Z64635" s="378"/>
      <c r="AA64635" s="378"/>
      <c r="AB64635" s="378"/>
      <c r="AC64635" s="378"/>
      <c r="AD64635" s="378"/>
      <c r="AE64635" s="378"/>
      <c r="AF64635" s="378"/>
      <c r="AG64635" s="378"/>
      <c r="AH64635" s="378"/>
      <c r="AI64635" s="378"/>
      <c r="AJ64635" s="378"/>
      <c r="AK64635" s="378"/>
      <c r="AL64635" s="378"/>
      <c r="AM64635" s="378"/>
      <c r="AN64635" s="378"/>
      <c r="AO64635" s="378"/>
      <c r="AP64635" s="378"/>
      <c r="AQ64635" s="378"/>
      <c r="AR64635" s="378"/>
      <c r="AS64635" s="378"/>
      <c r="AT64635" s="378"/>
      <c r="AU64635" s="378"/>
      <c r="AV64635" s="378"/>
      <c r="AW64635" s="378"/>
      <c r="AX64635" s="378"/>
      <c r="AY64635" s="378"/>
      <c r="AZ64635" s="378"/>
      <c r="BA64635" s="378"/>
      <c r="BB64635" s="378"/>
      <c r="BC64635" s="378"/>
      <c r="BD64635" s="378"/>
      <c r="BE64635" s="378"/>
      <c r="BF64635" s="378"/>
      <c r="BG64635" s="378"/>
      <c r="BH64635" s="378"/>
      <c r="BI64635" s="378"/>
      <c r="BJ64635" s="378"/>
      <c r="BK64635" s="378"/>
      <c r="BL64635" s="378"/>
      <c r="BM64635" s="378"/>
      <c r="BN64635" s="378"/>
      <c r="BO64635" s="378"/>
      <c r="BP64635" s="378"/>
      <c r="BQ64635" s="378"/>
      <c r="BR64635" s="378"/>
      <c r="BS64635" s="378"/>
      <c r="BT64635" s="378"/>
      <c r="BU64635" s="378"/>
      <c r="BV64635" s="378"/>
      <c r="BW64635" s="378"/>
      <c r="BX64635" s="378"/>
      <c r="BY64635" s="378"/>
      <c r="BZ64635" s="378"/>
      <c r="CA64635" s="378"/>
      <c r="CB64635" s="378"/>
      <c r="CC64635" s="378"/>
      <c r="CD64635" s="378"/>
      <c r="CE64635" s="378"/>
      <c r="CF64635" s="378"/>
      <c r="CG64635" s="378"/>
      <c r="CH64635" s="378"/>
      <c r="CI64635" s="378"/>
      <c r="CJ64635" s="378"/>
      <c r="CK64635" s="378"/>
      <c r="CL64635" s="378"/>
      <c r="CM64635" s="378"/>
      <c r="CN64635" s="378"/>
      <c r="CO64635" s="378"/>
      <c r="CP64635" s="378"/>
      <c r="CQ64635" s="378"/>
      <c r="CR64635" s="378"/>
      <c r="CS64635" s="378"/>
      <c r="CT64635" s="378"/>
      <c r="CU64635" s="378"/>
      <c r="CV64635" s="378"/>
      <c r="CW64635" s="378"/>
      <c r="CX64635" s="378"/>
      <c r="CY64635" s="378"/>
      <c r="CZ64635" s="378"/>
      <c r="DA64635" s="378"/>
      <c r="DB64635" s="378"/>
      <c r="DC64635" s="378"/>
      <c r="DD64635" s="378"/>
      <c r="DE64635" s="378"/>
      <c r="DF64635" s="378"/>
      <c r="DG64635" s="378"/>
      <c r="DH64635" s="378"/>
      <c r="DI64635" s="378"/>
      <c r="DJ64635" s="378"/>
      <c r="DK64635" s="378"/>
      <c r="DL64635" s="378"/>
      <c r="DM64635" s="378"/>
      <c r="DN64635" s="378"/>
      <c r="DO64635" s="378"/>
      <c r="DP64635" s="378"/>
      <c r="DQ64635" s="378"/>
      <c r="DR64635" s="378"/>
      <c r="DS64635" s="378"/>
      <c r="DT64635" s="378"/>
      <c r="DU64635" s="378"/>
      <c r="DV64635" s="378"/>
      <c r="DW64635" s="378"/>
      <c r="DX64635" s="378"/>
      <c r="DY64635" s="378"/>
      <c r="DZ64635" s="378"/>
      <c r="EA64635" s="378"/>
      <c r="EB64635" s="378"/>
      <c r="EC64635" s="378"/>
      <c r="ED64635" s="378"/>
      <c r="EE64635" s="378"/>
      <c r="EF64635" s="378"/>
      <c r="EG64635" s="378"/>
      <c r="EH64635" s="378"/>
      <c r="EI64635" s="378"/>
      <c r="EJ64635" s="378"/>
      <c r="EK64635" s="378"/>
      <c r="EL64635" s="378"/>
      <c r="EM64635" s="378"/>
      <c r="EN64635" s="378"/>
      <c r="EO64635" s="378"/>
      <c r="EP64635" s="378"/>
      <c r="EQ64635" s="378"/>
      <c r="ER64635" s="378"/>
      <c r="ES64635" s="378"/>
      <c r="ET64635" s="378"/>
      <c r="EU64635" s="378"/>
      <c r="EV64635" s="378"/>
      <c r="EW64635" s="378"/>
      <c r="EX64635" s="378"/>
      <c r="EY64635" s="378"/>
      <c r="EZ64635" s="378"/>
      <c r="FA64635" s="378"/>
      <c r="FB64635" s="378"/>
      <c r="FC64635" s="378"/>
      <c r="FD64635" s="378"/>
      <c r="FE64635" s="378"/>
      <c r="FF64635" s="378"/>
      <c r="FG64635" s="378"/>
      <c r="FH64635" s="378"/>
      <c r="FI64635" s="378"/>
      <c r="FJ64635" s="378"/>
      <c r="FK64635" s="378"/>
      <c r="FL64635" s="378"/>
      <c r="FM64635" s="378"/>
      <c r="FN64635" s="378"/>
      <c r="FO64635" s="378"/>
      <c r="FP64635" s="378"/>
      <c r="FQ64635" s="378"/>
      <c r="FR64635" s="378"/>
      <c r="FS64635" s="378"/>
      <c r="FT64635" s="378"/>
      <c r="FU64635" s="378"/>
      <c r="FV64635" s="378"/>
      <c r="FW64635" s="378"/>
      <c r="FX64635" s="378"/>
      <c r="FY64635" s="378"/>
      <c r="FZ64635" s="378"/>
      <c r="GA64635" s="378"/>
      <c r="GB64635" s="378"/>
      <c r="GC64635" s="378"/>
      <c r="GD64635" s="378"/>
      <c r="GE64635" s="378"/>
      <c r="GF64635" s="378"/>
      <c r="GG64635" s="378"/>
      <c r="GH64635" s="378"/>
      <c r="GI64635" s="378"/>
      <c r="GJ64635" s="378"/>
      <c r="GK64635" s="378"/>
      <c r="GL64635" s="378"/>
      <c r="GM64635" s="378"/>
      <c r="GN64635" s="378"/>
      <c r="GO64635" s="378"/>
      <c r="GP64635" s="378"/>
      <c r="GQ64635" s="378"/>
      <c r="GR64635" s="378"/>
      <c r="GS64635" s="378"/>
      <c r="GT64635" s="378"/>
      <c r="GU64635" s="378"/>
      <c r="GV64635" s="378"/>
      <c r="GW64635" s="378"/>
      <c r="GX64635" s="378"/>
      <c r="GY64635" s="378"/>
      <c r="GZ64635" s="378"/>
      <c r="HA64635" s="378"/>
      <c r="HB64635" s="378"/>
      <c r="HC64635" s="378"/>
      <c r="HD64635" s="378"/>
      <c r="HE64635" s="378"/>
      <c r="HF64635" s="378"/>
      <c r="HG64635" s="378"/>
      <c r="HH64635" s="378"/>
      <c r="HI64635" s="378"/>
      <c r="HJ64635" s="378"/>
      <c r="HK64635" s="378"/>
      <c r="HL64635" s="378"/>
      <c r="HM64635" s="378"/>
      <c r="HN64635" s="378"/>
      <c r="HO64635" s="378"/>
      <c r="HP64635" s="378"/>
      <c r="HQ64635" s="378"/>
      <c r="HR64635" s="378"/>
      <c r="HS64635" s="378"/>
      <c r="HT64635" s="378"/>
      <c r="HU64635" s="378"/>
      <c r="HV64635" s="378"/>
      <c r="HW64635" s="378"/>
      <c r="HX64635" s="378"/>
      <c r="HY64635" s="378"/>
      <c r="HZ64635" s="378"/>
      <c r="IA64635" s="378"/>
      <c r="IB64635" s="378"/>
      <c r="IC64635" s="378"/>
      <c r="ID64635" s="378"/>
      <c r="IE64635" s="378"/>
      <c r="IF64635" s="378"/>
      <c r="IG64635" s="378"/>
      <c r="IH64635" s="378"/>
      <c r="II64635" s="378"/>
      <c r="IJ64635" s="378"/>
      <c r="IK64635" s="378"/>
      <c r="IL64635" s="378"/>
    </row>
    <row r="64636" spans="2:246">
      <c r="B64636" s="378"/>
      <c r="C64636" s="378"/>
      <c r="D64636" s="378"/>
      <c r="E64636" s="378"/>
      <c r="F64636" s="378"/>
      <c r="G64636" s="378"/>
      <c r="H64636" s="378"/>
      <c r="I64636" s="378"/>
      <c r="J64636" s="378"/>
      <c r="K64636" s="378"/>
      <c r="L64636" s="378"/>
      <c r="M64636" s="378"/>
      <c r="N64636" s="378"/>
      <c r="O64636" s="378"/>
      <c r="P64636" s="378"/>
      <c r="Q64636" s="378"/>
      <c r="R64636" s="378"/>
      <c r="S64636" s="378"/>
      <c r="T64636" s="378"/>
      <c r="U64636" s="378"/>
      <c r="V64636" s="378"/>
      <c r="W64636" s="378"/>
      <c r="X64636" s="378"/>
      <c r="Y64636" s="378"/>
      <c r="Z64636" s="378"/>
      <c r="AA64636" s="378"/>
      <c r="AB64636" s="378"/>
      <c r="AC64636" s="378"/>
      <c r="AD64636" s="378"/>
      <c r="AE64636" s="378"/>
      <c r="AF64636" s="378"/>
      <c r="AG64636" s="378"/>
      <c r="AH64636" s="378"/>
      <c r="AI64636" s="378"/>
      <c r="AJ64636" s="378"/>
      <c r="AK64636" s="378"/>
      <c r="AL64636" s="378"/>
      <c r="AM64636" s="378"/>
      <c r="AN64636" s="378"/>
      <c r="AO64636" s="378"/>
      <c r="AP64636" s="378"/>
      <c r="AQ64636" s="378"/>
      <c r="AR64636" s="378"/>
      <c r="AS64636" s="378"/>
      <c r="AT64636" s="378"/>
      <c r="AU64636" s="378"/>
      <c r="AV64636" s="378"/>
      <c r="AW64636" s="378"/>
      <c r="AX64636" s="378"/>
      <c r="AY64636" s="378"/>
      <c r="AZ64636" s="378"/>
      <c r="BA64636" s="378"/>
      <c r="BB64636" s="378"/>
      <c r="BC64636" s="378"/>
      <c r="BD64636" s="378"/>
      <c r="BE64636" s="378"/>
      <c r="BF64636" s="378"/>
      <c r="BG64636" s="378"/>
      <c r="BH64636" s="378"/>
      <c r="BI64636" s="378"/>
      <c r="BJ64636" s="378"/>
      <c r="BK64636" s="378"/>
      <c r="BL64636" s="378"/>
      <c r="BM64636" s="378"/>
      <c r="BN64636" s="378"/>
      <c r="BO64636" s="378"/>
      <c r="BP64636" s="378"/>
      <c r="BQ64636" s="378"/>
      <c r="BR64636" s="378"/>
      <c r="BS64636" s="378"/>
      <c r="BT64636" s="378"/>
      <c r="BU64636" s="378"/>
      <c r="BV64636" s="378"/>
      <c r="BW64636" s="378"/>
      <c r="BX64636" s="378"/>
      <c r="BY64636" s="378"/>
      <c r="BZ64636" s="378"/>
      <c r="CA64636" s="378"/>
      <c r="CB64636" s="378"/>
      <c r="CC64636" s="378"/>
      <c r="CD64636" s="378"/>
      <c r="CE64636" s="378"/>
      <c r="CF64636" s="378"/>
      <c r="CG64636" s="378"/>
      <c r="CH64636" s="378"/>
      <c r="CI64636" s="378"/>
      <c r="CJ64636" s="378"/>
      <c r="CK64636" s="378"/>
      <c r="CL64636" s="378"/>
      <c r="CM64636" s="378"/>
      <c r="CN64636" s="378"/>
      <c r="CO64636" s="378"/>
      <c r="CP64636" s="378"/>
      <c r="CQ64636" s="378"/>
      <c r="CR64636" s="378"/>
      <c r="CS64636" s="378"/>
      <c r="CT64636" s="378"/>
      <c r="CU64636" s="378"/>
      <c r="CV64636" s="378"/>
      <c r="CW64636" s="378"/>
      <c r="CX64636" s="378"/>
      <c r="CY64636" s="378"/>
      <c r="CZ64636" s="378"/>
      <c r="DA64636" s="378"/>
      <c r="DB64636" s="378"/>
      <c r="DC64636" s="378"/>
      <c r="DD64636" s="378"/>
      <c r="DE64636" s="378"/>
      <c r="DF64636" s="378"/>
      <c r="DG64636" s="378"/>
      <c r="DH64636" s="378"/>
      <c r="DI64636" s="378"/>
      <c r="DJ64636" s="378"/>
      <c r="DK64636" s="378"/>
      <c r="DL64636" s="378"/>
      <c r="DM64636" s="378"/>
      <c r="DN64636" s="378"/>
      <c r="DO64636" s="378"/>
      <c r="DP64636" s="378"/>
      <c r="DQ64636" s="378"/>
      <c r="DR64636" s="378"/>
      <c r="DS64636" s="378"/>
      <c r="DT64636" s="378"/>
      <c r="DU64636" s="378"/>
      <c r="DV64636" s="378"/>
      <c r="DW64636" s="378"/>
      <c r="DX64636" s="378"/>
      <c r="DY64636" s="378"/>
      <c r="DZ64636" s="378"/>
      <c r="EA64636" s="378"/>
      <c r="EB64636" s="378"/>
      <c r="EC64636" s="378"/>
      <c r="ED64636" s="378"/>
      <c r="EE64636" s="378"/>
      <c r="EF64636" s="378"/>
      <c r="EG64636" s="378"/>
      <c r="EH64636" s="378"/>
      <c r="EI64636" s="378"/>
      <c r="EJ64636" s="378"/>
      <c r="EK64636" s="378"/>
      <c r="EL64636" s="378"/>
      <c r="EM64636" s="378"/>
      <c r="EN64636" s="378"/>
      <c r="EO64636" s="378"/>
      <c r="EP64636" s="378"/>
      <c r="EQ64636" s="378"/>
      <c r="ER64636" s="378"/>
      <c r="ES64636" s="378"/>
      <c r="ET64636" s="378"/>
      <c r="EU64636" s="378"/>
      <c r="EV64636" s="378"/>
      <c r="EW64636" s="378"/>
      <c r="EX64636" s="378"/>
      <c r="EY64636" s="378"/>
      <c r="EZ64636" s="378"/>
      <c r="FA64636" s="378"/>
      <c r="FB64636" s="378"/>
      <c r="FC64636" s="378"/>
      <c r="FD64636" s="378"/>
      <c r="FE64636" s="378"/>
      <c r="FF64636" s="378"/>
      <c r="FG64636" s="378"/>
      <c r="FH64636" s="378"/>
      <c r="FI64636" s="378"/>
      <c r="FJ64636" s="378"/>
      <c r="FK64636" s="378"/>
      <c r="FL64636" s="378"/>
      <c r="FM64636" s="378"/>
      <c r="FN64636" s="378"/>
      <c r="FO64636" s="378"/>
      <c r="FP64636" s="378"/>
      <c r="FQ64636" s="378"/>
      <c r="FR64636" s="378"/>
      <c r="FS64636" s="378"/>
      <c r="FT64636" s="378"/>
      <c r="FU64636" s="378"/>
      <c r="FV64636" s="378"/>
      <c r="FW64636" s="378"/>
      <c r="FX64636" s="378"/>
      <c r="FY64636" s="378"/>
      <c r="FZ64636" s="378"/>
      <c r="GA64636" s="378"/>
      <c r="GB64636" s="378"/>
      <c r="GC64636" s="378"/>
      <c r="GD64636" s="378"/>
      <c r="GE64636" s="378"/>
      <c r="GF64636" s="378"/>
      <c r="GG64636" s="378"/>
      <c r="GH64636" s="378"/>
      <c r="GI64636" s="378"/>
      <c r="GJ64636" s="378"/>
      <c r="GK64636" s="378"/>
      <c r="GL64636" s="378"/>
      <c r="GM64636" s="378"/>
      <c r="GN64636" s="378"/>
      <c r="GO64636" s="378"/>
      <c r="GP64636" s="378"/>
      <c r="GQ64636" s="378"/>
      <c r="GR64636" s="378"/>
      <c r="GS64636" s="378"/>
      <c r="GT64636" s="378"/>
      <c r="GU64636" s="378"/>
      <c r="GV64636" s="378"/>
      <c r="GW64636" s="378"/>
      <c r="GX64636" s="378"/>
      <c r="GY64636" s="378"/>
      <c r="GZ64636" s="378"/>
      <c r="HA64636" s="378"/>
      <c r="HB64636" s="378"/>
      <c r="HC64636" s="378"/>
      <c r="HD64636" s="378"/>
      <c r="HE64636" s="378"/>
      <c r="HF64636" s="378"/>
      <c r="HG64636" s="378"/>
      <c r="HH64636" s="378"/>
      <c r="HI64636" s="378"/>
      <c r="HJ64636" s="378"/>
      <c r="HK64636" s="378"/>
      <c r="HL64636" s="378"/>
      <c r="HM64636" s="378"/>
      <c r="HN64636" s="378"/>
      <c r="HO64636" s="378"/>
      <c r="HP64636" s="378"/>
      <c r="HQ64636" s="378"/>
      <c r="HR64636" s="378"/>
      <c r="HS64636" s="378"/>
      <c r="HT64636" s="378"/>
      <c r="HU64636" s="378"/>
      <c r="HV64636" s="378"/>
      <c r="HW64636" s="378"/>
      <c r="HX64636" s="378"/>
      <c r="HY64636" s="378"/>
      <c r="HZ64636" s="378"/>
      <c r="IA64636" s="378"/>
      <c r="IB64636" s="378"/>
      <c r="IC64636" s="378"/>
      <c r="ID64636" s="378"/>
      <c r="IE64636" s="378"/>
      <c r="IF64636" s="378"/>
      <c r="IG64636" s="378"/>
      <c r="IH64636" s="378"/>
      <c r="II64636" s="378"/>
      <c r="IJ64636" s="378"/>
      <c r="IK64636" s="378"/>
      <c r="IL64636" s="378"/>
    </row>
    <row r="64637" spans="2:246">
      <c r="B64637" s="378"/>
      <c r="C64637" s="378"/>
      <c r="D64637" s="378"/>
      <c r="E64637" s="378"/>
      <c r="F64637" s="378"/>
      <c r="G64637" s="378"/>
      <c r="H64637" s="378"/>
      <c r="I64637" s="378"/>
      <c r="J64637" s="378"/>
      <c r="K64637" s="378"/>
      <c r="L64637" s="378"/>
      <c r="M64637" s="378"/>
      <c r="N64637" s="378"/>
      <c r="O64637" s="378"/>
      <c r="P64637" s="378"/>
      <c r="Q64637" s="378"/>
      <c r="R64637" s="378"/>
      <c r="S64637" s="378"/>
      <c r="T64637" s="378"/>
      <c r="U64637" s="378"/>
      <c r="V64637" s="378"/>
      <c r="W64637" s="378"/>
      <c r="X64637" s="378"/>
      <c r="Y64637" s="378"/>
      <c r="Z64637" s="378"/>
      <c r="AA64637" s="378"/>
      <c r="AB64637" s="378"/>
      <c r="AC64637" s="378"/>
      <c r="AD64637" s="378"/>
      <c r="AE64637" s="378"/>
      <c r="AF64637" s="378"/>
      <c r="AG64637" s="378"/>
      <c r="AH64637" s="378"/>
      <c r="AI64637" s="378"/>
      <c r="AJ64637" s="378"/>
      <c r="AK64637" s="378"/>
      <c r="AL64637" s="378"/>
      <c r="AM64637" s="378"/>
      <c r="AN64637" s="378"/>
      <c r="AO64637" s="378"/>
      <c r="AP64637" s="378"/>
      <c r="AQ64637" s="378"/>
      <c r="AR64637" s="378"/>
      <c r="AS64637" s="378"/>
      <c r="AT64637" s="378"/>
      <c r="AU64637" s="378"/>
      <c r="AV64637" s="378"/>
      <c r="AW64637" s="378"/>
      <c r="AX64637" s="378"/>
      <c r="AY64637" s="378"/>
      <c r="AZ64637" s="378"/>
      <c r="BA64637" s="378"/>
      <c r="BB64637" s="378"/>
      <c r="BC64637" s="378"/>
      <c r="BD64637" s="378"/>
      <c r="BE64637" s="378"/>
      <c r="BF64637" s="378"/>
      <c r="BG64637" s="378"/>
      <c r="BH64637" s="378"/>
      <c r="BI64637" s="378"/>
      <c r="BJ64637" s="378"/>
      <c r="BK64637" s="378"/>
      <c r="BL64637" s="378"/>
      <c r="BM64637" s="378"/>
      <c r="BN64637" s="378"/>
      <c r="BO64637" s="378"/>
      <c r="BP64637" s="378"/>
      <c r="BQ64637" s="378"/>
      <c r="BR64637" s="378"/>
      <c r="BS64637" s="378"/>
      <c r="BT64637" s="378"/>
      <c r="BU64637" s="378"/>
      <c r="BV64637" s="378"/>
      <c r="BW64637" s="378"/>
      <c r="BX64637" s="378"/>
      <c r="BY64637" s="378"/>
      <c r="BZ64637" s="378"/>
      <c r="CA64637" s="378"/>
      <c r="CB64637" s="378"/>
      <c r="CC64637" s="378"/>
      <c r="CD64637" s="378"/>
      <c r="CE64637" s="378"/>
      <c r="CF64637" s="378"/>
      <c r="CG64637" s="378"/>
      <c r="CH64637" s="378"/>
      <c r="CI64637" s="378"/>
      <c r="CJ64637" s="378"/>
      <c r="CK64637" s="378"/>
      <c r="CL64637" s="378"/>
      <c r="CM64637" s="378"/>
      <c r="CN64637" s="378"/>
      <c r="CO64637" s="378"/>
      <c r="CP64637" s="378"/>
      <c r="CQ64637" s="378"/>
      <c r="CR64637" s="378"/>
      <c r="CS64637" s="378"/>
      <c r="CT64637" s="378"/>
      <c r="CU64637" s="378"/>
      <c r="CV64637" s="378"/>
      <c r="CW64637" s="378"/>
      <c r="CX64637" s="378"/>
      <c r="CY64637" s="378"/>
      <c r="CZ64637" s="378"/>
      <c r="DA64637" s="378"/>
      <c r="DB64637" s="378"/>
      <c r="DC64637" s="378"/>
      <c r="DD64637" s="378"/>
      <c r="DE64637" s="378"/>
      <c r="DF64637" s="378"/>
      <c r="DG64637" s="378"/>
      <c r="DH64637" s="378"/>
      <c r="DI64637" s="378"/>
      <c r="DJ64637" s="378"/>
      <c r="DK64637" s="378"/>
      <c r="DL64637" s="378"/>
      <c r="DM64637" s="378"/>
      <c r="DN64637" s="378"/>
      <c r="DO64637" s="378"/>
      <c r="DP64637" s="378"/>
      <c r="DQ64637" s="378"/>
      <c r="DR64637" s="378"/>
      <c r="DS64637" s="378"/>
      <c r="DT64637" s="378"/>
      <c r="DU64637" s="378"/>
      <c r="DV64637" s="378"/>
      <c r="DW64637" s="378"/>
      <c r="DX64637" s="378"/>
      <c r="DY64637" s="378"/>
      <c r="DZ64637" s="378"/>
      <c r="EA64637" s="378"/>
      <c r="EB64637" s="378"/>
      <c r="EC64637" s="378"/>
      <c r="ED64637" s="378"/>
      <c r="EE64637" s="378"/>
      <c r="EF64637" s="378"/>
      <c r="EG64637" s="378"/>
      <c r="EH64637" s="378"/>
      <c r="EI64637" s="378"/>
      <c r="EJ64637" s="378"/>
      <c r="EK64637" s="378"/>
      <c r="EL64637" s="378"/>
      <c r="EM64637" s="378"/>
      <c r="EN64637" s="378"/>
      <c r="EO64637" s="378"/>
      <c r="EP64637" s="378"/>
      <c r="EQ64637" s="378"/>
      <c r="ER64637" s="378"/>
      <c r="ES64637" s="378"/>
      <c r="ET64637" s="378"/>
      <c r="EU64637" s="378"/>
      <c r="EV64637" s="378"/>
      <c r="EW64637" s="378"/>
      <c r="EX64637" s="378"/>
      <c r="EY64637" s="378"/>
      <c r="EZ64637" s="378"/>
      <c r="FA64637" s="378"/>
      <c r="FB64637" s="378"/>
      <c r="FC64637" s="378"/>
      <c r="FD64637" s="378"/>
      <c r="FE64637" s="378"/>
      <c r="FF64637" s="378"/>
      <c r="FG64637" s="378"/>
      <c r="FH64637" s="378"/>
      <c r="FI64637" s="378"/>
      <c r="FJ64637" s="378"/>
      <c r="FK64637" s="378"/>
      <c r="FL64637" s="378"/>
      <c r="FM64637" s="378"/>
      <c r="FN64637" s="378"/>
      <c r="FO64637" s="378"/>
      <c r="FP64637" s="378"/>
      <c r="FQ64637" s="378"/>
      <c r="FR64637" s="378"/>
      <c r="FS64637" s="378"/>
      <c r="FT64637" s="378"/>
      <c r="FU64637" s="378"/>
      <c r="FV64637" s="378"/>
      <c r="FW64637" s="378"/>
      <c r="FX64637" s="378"/>
      <c r="FY64637" s="378"/>
      <c r="FZ64637" s="378"/>
      <c r="GA64637" s="378"/>
      <c r="GB64637" s="378"/>
      <c r="GC64637" s="378"/>
      <c r="GD64637" s="378"/>
      <c r="GE64637" s="378"/>
      <c r="GF64637" s="378"/>
      <c r="GG64637" s="378"/>
      <c r="GH64637" s="378"/>
      <c r="GI64637" s="378"/>
      <c r="GJ64637" s="378"/>
      <c r="GK64637" s="378"/>
      <c r="GL64637" s="378"/>
      <c r="GM64637" s="378"/>
      <c r="GN64637" s="378"/>
      <c r="GO64637" s="378"/>
      <c r="GP64637" s="378"/>
      <c r="GQ64637" s="378"/>
      <c r="GR64637" s="378"/>
      <c r="GS64637" s="378"/>
      <c r="GT64637" s="378"/>
      <c r="GU64637" s="378"/>
      <c r="GV64637" s="378"/>
      <c r="GW64637" s="378"/>
      <c r="GX64637" s="378"/>
      <c r="GY64637" s="378"/>
      <c r="GZ64637" s="378"/>
      <c r="HA64637" s="378"/>
      <c r="HB64637" s="378"/>
      <c r="HC64637" s="378"/>
      <c r="HD64637" s="378"/>
      <c r="HE64637" s="378"/>
      <c r="HF64637" s="378"/>
      <c r="HG64637" s="378"/>
      <c r="HH64637" s="378"/>
      <c r="HI64637" s="378"/>
      <c r="HJ64637" s="378"/>
      <c r="HK64637" s="378"/>
      <c r="HL64637" s="378"/>
      <c r="HM64637" s="378"/>
      <c r="HN64637" s="378"/>
      <c r="HO64637" s="378"/>
      <c r="HP64637" s="378"/>
      <c r="HQ64637" s="378"/>
      <c r="HR64637" s="378"/>
      <c r="HS64637" s="378"/>
      <c r="HT64637" s="378"/>
      <c r="HU64637" s="378"/>
      <c r="HV64637" s="378"/>
      <c r="HW64637" s="378"/>
      <c r="HX64637" s="378"/>
      <c r="HY64637" s="378"/>
      <c r="HZ64637" s="378"/>
      <c r="IA64637" s="378"/>
      <c r="IB64637" s="378"/>
      <c r="IC64637" s="378"/>
      <c r="ID64637" s="378"/>
      <c r="IE64637" s="378"/>
      <c r="IF64637" s="378"/>
      <c r="IG64637" s="378"/>
      <c r="IH64637" s="378"/>
      <c r="II64637" s="378"/>
      <c r="IJ64637" s="378"/>
      <c r="IK64637" s="378"/>
      <c r="IL64637" s="378"/>
    </row>
    <row r="64638" spans="2:246">
      <c r="B64638" s="378"/>
      <c r="C64638" s="378"/>
      <c r="D64638" s="378"/>
      <c r="E64638" s="378"/>
      <c r="F64638" s="378"/>
      <c r="G64638" s="378"/>
      <c r="H64638" s="378"/>
      <c r="I64638" s="378"/>
      <c r="J64638" s="378"/>
      <c r="K64638" s="378"/>
      <c r="L64638" s="378"/>
      <c r="M64638" s="378"/>
      <c r="N64638" s="378"/>
      <c r="O64638" s="378"/>
      <c r="P64638" s="378"/>
      <c r="Q64638" s="378"/>
      <c r="R64638" s="378"/>
      <c r="S64638" s="378"/>
      <c r="T64638" s="378"/>
      <c r="U64638" s="378"/>
      <c r="V64638" s="378"/>
      <c r="W64638" s="378"/>
      <c r="X64638" s="378"/>
      <c r="Y64638" s="378"/>
      <c r="Z64638" s="378"/>
      <c r="AA64638" s="378"/>
      <c r="AB64638" s="378"/>
      <c r="AC64638" s="378"/>
      <c r="AD64638" s="378"/>
      <c r="AE64638" s="378"/>
      <c r="AF64638" s="378"/>
      <c r="AG64638" s="378"/>
      <c r="AH64638" s="378"/>
      <c r="AI64638" s="378"/>
      <c r="AJ64638" s="378"/>
      <c r="AK64638" s="378"/>
      <c r="AL64638" s="378"/>
      <c r="AM64638" s="378"/>
      <c r="AN64638" s="378"/>
      <c r="AO64638" s="378"/>
      <c r="AP64638" s="378"/>
      <c r="AQ64638" s="378"/>
      <c r="AR64638" s="378"/>
      <c r="AS64638" s="378"/>
      <c r="AT64638" s="378"/>
      <c r="AU64638" s="378"/>
      <c r="AV64638" s="378"/>
      <c r="AW64638" s="378"/>
      <c r="AX64638" s="378"/>
      <c r="AY64638" s="378"/>
      <c r="AZ64638" s="378"/>
      <c r="BA64638" s="378"/>
      <c r="BB64638" s="378"/>
      <c r="BC64638" s="378"/>
      <c r="BD64638" s="378"/>
      <c r="BE64638" s="378"/>
      <c r="BF64638" s="378"/>
      <c r="BG64638" s="378"/>
      <c r="BH64638" s="378"/>
      <c r="BI64638" s="378"/>
      <c r="BJ64638" s="378"/>
      <c r="BK64638" s="378"/>
      <c r="BL64638" s="378"/>
      <c r="BM64638" s="378"/>
      <c r="BN64638" s="378"/>
      <c r="BO64638" s="378"/>
      <c r="BP64638" s="378"/>
      <c r="BQ64638" s="378"/>
      <c r="BR64638" s="378"/>
      <c r="BS64638" s="378"/>
      <c r="BT64638" s="378"/>
      <c r="BU64638" s="378"/>
      <c r="BV64638" s="378"/>
      <c r="BW64638" s="378"/>
      <c r="BX64638" s="378"/>
      <c r="BY64638" s="378"/>
      <c r="BZ64638" s="378"/>
      <c r="CA64638" s="378"/>
      <c r="CB64638" s="378"/>
      <c r="CC64638" s="378"/>
      <c r="CD64638" s="378"/>
      <c r="CE64638" s="378"/>
      <c r="CF64638" s="378"/>
      <c r="CG64638" s="378"/>
      <c r="CH64638" s="378"/>
      <c r="CI64638" s="378"/>
      <c r="CJ64638" s="378"/>
      <c r="CK64638" s="378"/>
      <c r="CL64638" s="378"/>
      <c r="CM64638" s="378"/>
      <c r="CN64638" s="378"/>
      <c r="CO64638" s="378"/>
      <c r="CP64638" s="378"/>
      <c r="CQ64638" s="378"/>
      <c r="CR64638" s="378"/>
      <c r="CS64638" s="378"/>
      <c r="CT64638" s="378"/>
      <c r="CU64638" s="378"/>
      <c r="CV64638" s="378"/>
      <c r="CW64638" s="378"/>
      <c r="CX64638" s="378"/>
      <c r="CY64638" s="378"/>
      <c r="CZ64638" s="378"/>
      <c r="DA64638" s="378"/>
      <c r="DB64638" s="378"/>
      <c r="DC64638" s="378"/>
      <c r="DD64638" s="378"/>
      <c r="DE64638" s="378"/>
      <c r="DF64638" s="378"/>
      <c r="DG64638" s="378"/>
      <c r="DH64638" s="378"/>
      <c r="DI64638" s="378"/>
      <c r="DJ64638" s="378"/>
      <c r="DK64638" s="378"/>
      <c r="DL64638" s="378"/>
      <c r="DM64638" s="378"/>
      <c r="DN64638" s="378"/>
      <c r="DO64638" s="378"/>
      <c r="DP64638" s="378"/>
      <c r="DQ64638" s="378"/>
      <c r="DR64638" s="378"/>
      <c r="DS64638" s="378"/>
      <c r="DT64638" s="378"/>
      <c r="DU64638" s="378"/>
      <c r="DV64638" s="378"/>
      <c r="DW64638" s="378"/>
      <c r="DX64638" s="378"/>
      <c r="DY64638" s="378"/>
      <c r="DZ64638" s="378"/>
      <c r="EA64638" s="378"/>
      <c r="EB64638" s="378"/>
      <c r="EC64638" s="378"/>
      <c r="ED64638" s="378"/>
      <c r="EE64638" s="378"/>
      <c r="EF64638" s="378"/>
      <c r="EG64638" s="378"/>
      <c r="EH64638" s="378"/>
      <c r="EI64638" s="378"/>
      <c r="EJ64638" s="378"/>
      <c r="EK64638" s="378"/>
      <c r="EL64638" s="378"/>
      <c r="EM64638" s="378"/>
      <c r="EN64638" s="378"/>
      <c r="EO64638" s="378"/>
      <c r="EP64638" s="378"/>
      <c r="EQ64638" s="378"/>
      <c r="ER64638" s="378"/>
      <c r="ES64638" s="378"/>
      <c r="ET64638" s="378"/>
      <c r="EU64638" s="378"/>
      <c r="EV64638" s="378"/>
      <c r="EW64638" s="378"/>
      <c r="EX64638" s="378"/>
      <c r="EY64638" s="378"/>
      <c r="EZ64638" s="378"/>
      <c r="FA64638" s="378"/>
      <c r="FB64638" s="378"/>
      <c r="FC64638" s="378"/>
      <c r="FD64638" s="378"/>
      <c r="FE64638" s="378"/>
      <c r="FF64638" s="378"/>
      <c r="FG64638" s="378"/>
      <c r="FH64638" s="378"/>
      <c r="FI64638" s="378"/>
      <c r="FJ64638" s="378"/>
      <c r="FK64638" s="378"/>
      <c r="FL64638" s="378"/>
      <c r="FM64638" s="378"/>
      <c r="FN64638" s="378"/>
      <c r="FO64638" s="378"/>
      <c r="FP64638" s="378"/>
      <c r="FQ64638" s="378"/>
      <c r="FR64638" s="378"/>
      <c r="FS64638" s="378"/>
      <c r="FT64638" s="378"/>
      <c r="FU64638" s="378"/>
      <c r="FV64638" s="378"/>
      <c r="FW64638" s="378"/>
      <c r="FX64638" s="378"/>
      <c r="FY64638" s="378"/>
      <c r="FZ64638" s="378"/>
      <c r="GA64638" s="378"/>
      <c r="GB64638" s="378"/>
      <c r="GC64638" s="378"/>
      <c r="GD64638" s="378"/>
      <c r="GE64638" s="378"/>
      <c r="GF64638" s="378"/>
      <c r="GG64638" s="378"/>
      <c r="GH64638" s="378"/>
      <c r="GI64638" s="378"/>
      <c r="GJ64638" s="378"/>
      <c r="GK64638" s="378"/>
      <c r="GL64638" s="378"/>
      <c r="GM64638" s="378"/>
      <c r="GN64638" s="378"/>
      <c r="GO64638" s="378"/>
      <c r="GP64638" s="378"/>
      <c r="GQ64638" s="378"/>
      <c r="GR64638" s="378"/>
      <c r="GS64638" s="378"/>
      <c r="GT64638" s="378"/>
      <c r="GU64638" s="378"/>
      <c r="GV64638" s="378"/>
      <c r="GW64638" s="378"/>
      <c r="GX64638" s="378"/>
      <c r="GY64638" s="378"/>
      <c r="GZ64638" s="378"/>
      <c r="HA64638" s="378"/>
      <c r="HB64638" s="378"/>
      <c r="HC64638" s="378"/>
      <c r="HD64638" s="378"/>
      <c r="HE64638" s="378"/>
      <c r="HF64638" s="378"/>
      <c r="HG64638" s="378"/>
      <c r="HH64638" s="378"/>
      <c r="HI64638" s="378"/>
      <c r="HJ64638" s="378"/>
      <c r="HK64638" s="378"/>
      <c r="HL64638" s="378"/>
      <c r="HM64638" s="378"/>
      <c r="HN64638" s="378"/>
      <c r="HO64638" s="378"/>
      <c r="HP64638" s="378"/>
      <c r="HQ64638" s="378"/>
      <c r="HR64638" s="378"/>
      <c r="HS64638" s="378"/>
      <c r="HT64638" s="378"/>
      <c r="HU64638" s="378"/>
      <c r="HV64638" s="378"/>
      <c r="HW64638" s="378"/>
      <c r="HX64638" s="378"/>
      <c r="HY64638" s="378"/>
      <c r="HZ64638" s="378"/>
      <c r="IA64638" s="378"/>
      <c r="IB64638" s="378"/>
      <c r="IC64638" s="378"/>
      <c r="ID64638" s="378"/>
      <c r="IE64638" s="378"/>
      <c r="IF64638" s="378"/>
      <c r="IG64638" s="378"/>
      <c r="IH64638" s="378"/>
      <c r="II64638" s="378"/>
      <c r="IJ64638" s="378"/>
      <c r="IK64638" s="378"/>
      <c r="IL64638" s="378"/>
    </row>
    <row r="64639" spans="2:246">
      <c r="B64639" s="378"/>
      <c r="C64639" s="378"/>
      <c r="D64639" s="378"/>
      <c r="E64639" s="378"/>
      <c r="F64639" s="378"/>
      <c r="G64639" s="378"/>
      <c r="H64639" s="378"/>
      <c r="I64639" s="378"/>
      <c r="J64639" s="378"/>
      <c r="K64639" s="378"/>
      <c r="L64639" s="378"/>
      <c r="M64639" s="378"/>
      <c r="N64639" s="378"/>
      <c r="O64639" s="378"/>
      <c r="P64639" s="378"/>
      <c r="Q64639" s="378"/>
      <c r="R64639" s="378"/>
      <c r="S64639" s="378"/>
      <c r="T64639" s="378"/>
      <c r="U64639" s="378"/>
      <c r="V64639" s="378"/>
      <c r="W64639" s="378"/>
      <c r="X64639" s="378"/>
      <c r="Y64639" s="378"/>
      <c r="Z64639" s="378"/>
      <c r="AA64639" s="378"/>
      <c r="AB64639" s="378"/>
      <c r="AC64639" s="378"/>
      <c r="AD64639" s="378"/>
      <c r="AE64639" s="378"/>
      <c r="AF64639" s="378"/>
      <c r="AG64639" s="378"/>
      <c r="AH64639" s="378"/>
      <c r="AI64639" s="378"/>
      <c r="AJ64639" s="378"/>
      <c r="AK64639" s="378"/>
      <c r="AL64639" s="378"/>
      <c r="AM64639" s="378"/>
      <c r="AN64639" s="378"/>
      <c r="AO64639" s="378"/>
      <c r="AP64639" s="378"/>
      <c r="AQ64639" s="378"/>
      <c r="AR64639" s="378"/>
      <c r="AS64639" s="378"/>
      <c r="AT64639" s="378"/>
      <c r="AU64639" s="378"/>
      <c r="AV64639" s="378"/>
      <c r="AW64639" s="378"/>
      <c r="AX64639" s="378"/>
      <c r="AY64639" s="378"/>
      <c r="AZ64639" s="378"/>
      <c r="BA64639" s="378"/>
      <c r="BB64639" s="378"/>
      <c r="BC64639" s="378"/>
      <c r="BD64639" s="378"/>
      <c r="BE64639" s="378"/>
      <c r="BF64639" s="378"/>
      <c r="BG64639" s="378"/>
      <c r="BH64639" s="378"/>
      <c r="BI64639" s="378"/>
      <c r="BJ64639" s="378"/>
      <c r="BK64639" s="378"/>
      <c r="BL64639" s="378"/>
      <c r="BM64639" s="378"/>
      <c r="BN64639" s="378"/>
      <c r="BO64639" s="378"/>
      <c r="BP64639" s="378"/>
      <c r="BQ64639" s="378"/>
      <c r="BR64639" s="378"/>
      <c r="BS64639" s="378"/>
      <c r="BT64639" s="378"/>
      <c r="BU64639" s="378"/>
      <c r="BV64639" s="378"/>
      <c r="BW64639" s="378"/>
      <c r="BX64639" s="378"/>
      <c r="BY64639" s="378"/>
      <c r="BZ64639" s="378"/>
      <c r="CA64639" s="378"/>
      <c r="CB64639" s="378"/>
      <c r="CC64639" s="378"/>
      <c r="CD64639" s="378"/>
      <c r="CE64639" s="378"/>
      <c r="CF64639" s="378"/>
      <c r="CG64639" s="378"/>
      <c r="CH64639" s="378"/>
      <c r="CI64639" s="378"/>
      <c r="CJ64639" s="378"/>
      <c r="CK64639" s="378"/>
      <c r="CL64639" s="378"/>
      <c r="CM64639" s="378"/>
      <c r="CN64639" s="378"/>
      <c r="CO64639" s="378"/>
      <c r="CP64639" s="378"/>
      <c r="CQ64639" s="378"/>
      <c r="CR64639" s="378"/>
      <c r="CS64639" s="378"/>
      <c r="CT64639" s="378"/>
      <c r="CU64639" s="378"/>
      <c r="CV64639" s="378"/>
      <c r="CW64639" s="378"/>
      <c r="CX64639" s="378"/>
      <c r="CY64639" s="378"/>
      <c r="CZ64639" s="378"/>
      <c r="DA64639" s="378"/>
      <c r="DB64639" s="378"/>
      <c r="DC64639" s="378"/>
      <c r="DD64639" s="378"/>
      <c r="DE64639" s="378"/>
      <c r="DF64639" s="378"/>
      <c r="DG64639" s="378"/>
      <c r="DH64639" s="378"/>
      <c r="DI64639" s="378"/>
      <c r="DJ64639" s="378"/>
      <c r="DK64639" s="378"/>
      <c r="DL64639" s="378"/>
      <c r="DM64639" s="378"/>
      <c r="DN64639" s="378"/>
      <c r="DO64639" s="378"/>
      <c r="DP64639" s="378"/>
      <c r="DQ64639" s="378"/>
      <c r="DR64639" s="378"/>
      <c r="DS64639" s="378"/>
      <c r="DT64639" s="378"/>
      <c r="DU64639" s="378"/>
      <c r="DV64639" s="378"/>
      <c r="DW64639" s="378"/>
      <c r="DX64639" s="378"/>
      <c r="DY64639" s="378"/>
      <c r="DZ64639" s="378"/>
      <c r="EA64639" s="378"/>
      <c r="EB64639" s="378"/>
      <c r="EC64639" s="378"/>
      <c r="ED64639" s="378"/>
      <c r="EE64639" s="378"/>
      <c r="EF64639" s="378"/>
      <c r="EG64639" s="378"/>
      <c r="EH64639" s="378"/>
      <c r="EI64639" s="378"/>
      <c r="EJ64639" s="378"/>
      <c r="EK64639" s="378"/>
      <c r="EL64639" s="378"/>
      <c r="EM64639" s="378"/>
      <c r="EN64639" s="378"/>
      <c r="EO64639" s="378"/>
      <c r="EP64639" s="378"/>
      <c r="EQ64639" s="378"/>
      <c r="ER64639" s="378"/>
      <c r="ES64639" s="378"/>
      <c r="ET64639" s="378"/>
      <c r="EU64639" s="378"/>
      <c r="EV64639" s="378"/>
      <c r="EW64639" s="378"/>
      <c r="EX64639" s="378"/>
      <c r="EY64639" s="378"/>
      <c r="EZ64639" s="378"/>
      <c r="FA64639" s="378"/>
      <c r="FB64639" s="378"/>
      <c r="FC64639" s="378"/>
      <c r="FD64639" s="378"/>
      <c r="FE64639" s="378"/>
      <c r="FF64639" s="378"/>
      <c r="FG64639" s="378"/>
      <c r="FH64639" s="378"/>
      <c r="FI64639" s="378"/>
      <c r="FJ64639" s="378"/>
      <c r="FK64639" s="378"/>
      <c r="FL64639" s="378"/>
      <c r="FM64639" s="378"/>
      <c r="FN64639" s="378"/>
      <c r="FO64639" s="378"/>
      <c r="FP64639" s="378"/>
      <c r="FQ64639" s="378"/>
      <c r="FR64639" s="378"/>
      <c r="FS64639" s="378"/>
      <c r="FT64639" s="378"/>
      <c r="FU64639" s="378"/>
      <c r="FV64639" s="378"/>
      <c r="FW64639" s="378"/>
      <c r="FX64639" s="378"/>
      <c r="FY64639" s="378"/>
      <c r="FZ64639" s="378"/>
      <c r="GA64639" s="378"/>
      <c r="GB64639" s="378"/>
      <c r="GC64639" s="378"/>
      <c r="GD64639" s="378"/>
      <c r="GE64639" s="378"/>
      <c r="GF64639" s="378"/>
      <c r="GG64639" s="378"/>
      <c r="GH64639" s="378"/>
      <c r="GI64639" s="378"/>
      <c r="GJ64639" s="378"/>
      <c r="GK64639" s="378"/>
      <c r="GL64639" s="378"/>
      <c r="GM64639" s="378"/>
      <c r="GN64639" s="378"/>
      <c r="GO64639" s="378"/>
      <c r="GP64639" s="378"/>
      <c r="GQ64639" s="378"/>
      <c r="GR64639" s="378"/>
      <c r="GS64639" s="378"/>
      <c r="GT64639" s="378"/>
      <c r="GU64639" s="378"/>
      <c r="GV64639" s="378"/>
      <c r="GW64639" s="378"/>
      <c r="GX64639" s="378"/>
      <c r="GY64639" s="378"/>
      <c r="GZ64639" s="378"/>
      <c r="HA64639" s="378"/>
      <c r="HB64639" s="378"/>
      <c r="HC64639" s="378"/>
      <c r="HD64639" s="378"/>
      <c r="HE64639" s="378"/>
      <c r="HF64639" s="378"/>
      <c r="HG64639" s="378"/>
      <c r="HH64639" s="378"/>
      <c r="HI64639" s="378"/>
      <c r="HJ64639" s="378"/>
      <c r="HK64639" s="378"/>
      <c r="HL64639" s="378"/>
      <c r="HM64639" s="378"/>
      <c r="HN64639" s="378"/>
      <c r="HO64639" s="378"/>
      <c r="HP64639" s="378"/>
      <c r="HQ64639" s="378"/>
      <c r="HR64639" s="378"/>
      <c r="HS64639" s="378"/>
      <c r="HT64639" s="378"/>
      <c r="HU64639" s="378"/>
      <c r="HV64639" s="378"/>
      <c r="HW64639" s="378"/>
      <c r="HX64639" s="378"/>
      <c r="HY64639" s="378"/>
      <c r="HZ64639" s="378"/>
      <c r="IA64639" s="378"/>
      <c r="IB64639" s="378"/>
      <c r="IC64639" s="378"/>
      <c r="ID64639" s="378"/>
      <c r="IE64639" s="378"/>
      <c r="IF64639" s="378"/>
      <c r="IG64639" s="378"/>
      <c r="IH64639" s="378"/>
      <c r="II64639" s="378"/>
      <c r="IJ64639" s="378"/>
      <c r="IK64639" s="378"/>
      <c r="IL64639" s="378"/>
    </row>
    <row r="64640" spans="2:246">
      <c r="B64640" s="378"/>
      <c r="C64640" s="378"/>
      <c r="D64640" s="378"/>
      <c r="E64640" s="378"/>
      <c r="F64640" s="378"/>
      <c r="G64640" s="378"/>
      <c r="H64640" s="378"/>
      <c r="I64640" s="378"/>
      <c r="J64640" s="378"/>
      <c r="K64640" s="378"/>
      <c r="L64640" s="378"/>
      <c r="M64640" s="378"/>
      <c r="N64640" s="378"/>
      <c r="O64640" s="378"/>
      <c r="P64640" s="378"/>
      <c r="Q64640" s="378"/>
      <c r="R64640" s="378"/>
      <c r="S64640" s="378"/>
      <c r="T64640" s="378"/>
      <c r="U64640" s="378"/>
      <c r="V64640" s="378"/>
      <c r="W64640" s="378"/>
      <c r="X64640" s="378"/>
      <c r="Y64640" s="378"/>
      <c r="Z64640" s="378"/>
      <c r="AA64640" s="378"/>
      <c r="AB64640" s="378"/>
      <c r="AC64640" s="378"/>
      <c r="AD64640" s="378"/>
      <c r="AE64640" s="378"/>
      <c r="AF64640" s="378"/>
      <c r="AG64640" s="378"/>
      <c r="AH64640" s="378"/>
      <c r="AI64640" s="378"/>
      <c r="AJ64640" s="378"/>
      <c r="AK64640" s="378"/>
      <c r="AL64640" s="378"/>
      <c r="AM64640" s="378"/>
      <c r="AN64640" s="378"/>
      <c r="AO64640" s="378"/>
      <c r="AP64640" s="378"/>
      <c r="AQ64640" s="378"/>
      <c r="AR64640" s="378"/>
      <c r="AS64640" s="378"/>
      <c r="AT64640" s="378"/>
      <c r="AU64640" s="378"/>
      <c r="AV64640" s="378"/>
      <c r="AW64640" s="378"/>
      <c r="AX64640" s="378"/>
      <c r="AY64640" s="378"/>
      <c r="AZ64640" s="378"/>
      <c r="BA64640" s="378"/>
      <c r="BB64640" s="378"/>
      <c r="BC64640" s="378"/>
      <c r="BD64640" s="378"/>
      <c r="BE64640" s="378"/>
      <c r="BF64640" s="378"/>
      <c r="BG64640" s="378"/>
      <c r="BH64640" s="378"/>
      <c r="BI64640" s="378"/>
      <c r="BJ64640" s="378"/>
      <c r="BK64640" s="378"/>
      <c r="BL64640" s="378"/>
      <c r="BM64640" s="378"/>
      <c r="BN64640" s="378"/>
      <c r="BO64640" s="378"/>
      <c r="BP64640" s="378"/>
      <c r="BQ64640" s="378"/>
      <c r="BR64640" s="378"/>
      <c r="BS64640" s="378"/>
      <c r="BT64640" s="378"/>
      <c r="BU64640" s="378"/>
      <c r="BV64640" s="378"/>
      <c r="BW64640" s="378"/>
      <c r="BX64640" s="378"/>
      <c r="BY64640" s="378"/>
      <c r="BZ64640" s="378"/>
      <c r="CA64640" s="378"/>
      <c r="CB64640" s="378"/>
      <c r="CC64640" s="378"/>
      <c r="CD64640" s="378"/>
      <c r="CE64640" s="378"/>
      <c r="CF64640" s="378"/>
      <c r="CG64640" s="378"/>
      <c r="CH64640" s="378"/>
      <c r="CI64640" s="378"/>
      <c r="CJ64640" s="378"/>
      <c r="CK64640" s="378"/>
      <c r="CL64640" s="378"/>
      <c r="CM64640" s="378"/>
      <c r="CN64640" s="378"/>
      <c r="CO64640" s="378"/>
      <c r="CP64640" s="378"/>
      <c r="CQ64640" s="378"/>
      <c r="CR64640" s="378"/>
      <c r="CS64640" s="378"/>
      <c r="CT64640" s="378"/>
      <c r="CU64640" s="378"/>
      <c r="CV64640" s="378"/>
      <c r="CW64640" s="378"/>
      <c r="CX64640" s="378"/>
      <c r="CY64640" s="378"/>
      <c r="CZ64640" s="378"/>
      <c r="DA64640" s="378"/>
      <c r="DB64640" s="378"/>
      <c r="DC64640" s="378"/>
      <c r="DD64640" s="378"/>
      <c r="DE64640" s="378"/>
      <c r="DF64640" s="378"/>
      <c r="DG64640" s="378"/>
      <c r="DH64640" s="378"/>
      <c r="DI64640" s="378"/>
      <c r="DJ64640" s="378"/>
      <c r="DK64640" s="378"/>
      <c r="DL64640" s="378"/>
      <c r="DM64640" s="378"/>
      <c r="DN64640" s="378"/>
      <c r="DO64640" s="378"/>
      <c r="DP64640" s="378"/>
      <c r="DQ64640" s="378"/>
      <c r="DR64640" s="378"/>
      <c r="DS64640" s="378"/>
      <c r="DT64640" s="378"/>
      <c r="DU64640" s="378"/>
      <c r="DV64640" s="378"/>
      <c r="DW64640" s="378"/>
      <c r="DX64640" s="378"/>
      <c r="DY64640" s="378"/>
      <c r="DZ64640" s="378"/>
      <c r="EA64640" s="378"/>
      <c r="EB64640" s="378"/>
      <c r="EC64640" s="378"/>
      <c r="ED64640" s="378"/>
      <c r="EE64640" s="378"/>
      <c r="EF64640" s="378"/>
      <c r="EG64640" s="378"/>
      <c r="EH64640" s="378"/>
      <c r="EI64640" s="378"/>
      <c r="EJ64640" s="378"/>
      <c r="EK64640" s="378"/>
      <c r="EL64640" s="378"/>
      <c r="EM64640" s="378"/>
      <c r="EN64640" s="378"/>
      <c r="EO64640" s="378"/>
      <c r="EP64640" s="378"/>
      <c r="EQ64640" s="378"/>
      <c r="ER64640" s="378"/>
      <c r="ES64640" s="378"/>
      <c r="ET64640" s="378"/>
      <c r="EU64640" s="378"/>
      <c r="EV64640" s="378"/>
      <c r="EW64640" s="378"/>
      <c r="EX64640" s="378"/>
      <c r="EY64640" s="378"/>
      <c r="EZ64640" s="378"/>
      <c r="FA64640" s="378"/>
      <c r="FB64640" s="378"/>
      <c r="FC64640" s="378"/>
      <c r="FD64640" s="378"/>
      <c r="FE64640" s="378"/>
      <c r="FF64640" s="378"/>
      <c r="FG64640" s="378"/>
      <c r="FH64640" s="378"/>
      <c r="FI64640" s="378"/>
      <c r="FJ64640" s="378"/>
      <c r="FK64640" s="378"/>
      <c r="FL64640" s="378"/>
      <c r="FM64640" s="378"/>
      <c r="FN64640" s="378"/>
      <c r="FO64640" s="378"/>
      <c r="FP64640" s="378"/>
      <c r="FQ64640" s="378"/>
      <c r="FR64640" s="378"/>
      <c r="FS64640" s="378"/>
      <c r="FT64640" s="378"/>
      <c r="FU64640" s="378"/>
      <c r="FV64640" s="378"/>
      <c r="FW64640" s="378"/>
      <c r="FX64640" s="378"/>
      <c r="FY64640" s="378"/>
      <c r="FZ64640" s="378"/>
      <c r="GA64640" s="378"/>
      <c r="GB64640" s="378"/>
      <c r="GC64640" s="378"/>
      <c r="GD64640" s="378"/>
      <c r="GE64640" s="378"/>
      <c r="GF64640" s="378"/>
      <c r="GG64640" s="378"/>
      <c r="GH64640" s="378"/>
      <c r="GI64640" s="378"/>
      <c r="GJ64640" s="378"/>
      <c r="GK64640" s="378"/>
      <c r="GL64640" s="378"/>
      <c r="GM64640" s="378"/>
      <c r="GN64640" s="378"/>
      <c r="GO64640" s="378"/>
      <c r="GP64640" s="378"/>
      <c r="GQ64640" s="378"/>
      <c r="GR64640" s="378"/>
      <c r="GS64640" s="378"/>
      <c r="GT64640" s="378"/>
      <c r="GU64640" s="378"/>
      <c r="GV64640" s="378"/>
      <c r="GW64640" s="378"/>
      <c r="GX64640" s="378"/>
      <c r="GY64640" s="378"/>
      <c r="GZ64640" s="378"/>
      <c r="HA64640" s="378"/>
      <c r="HB64640" s="378"/>
      <c r="HC64640" s="378"/>
      <c r="HD64640" s="378"/>
      <c r="HE64640" s="378"/>
      <c r="HF64640" s="378"/>
      <c r="HG64640" s="378"/>
      <c r="HH64640" s="378"/>
      <c r="HI64640" s="378"/>
      <c r="HJ64640" s="378"/>
      <c r="HK64640" s="378"/>
      <c r="HL64640" s="378"/>
      <c r="HM64640" s="378"/>
      <c r="HN64640" s="378"/>
      <c r="HO64640" s="378"/>
      <c r="HP64640" s="378"/>
      <c r="HQ64640" s="378"/>
      <c r="HR64640" s="378"/>
      <c r="HS64640" s="378"/>
      <c r="HT64640" s="378"/>
      <c r="HU64640" s="378"/>
      <c r="HV64640" s="378"/>
      <c r="HW64640" s="378"/>
      <c r="HX64640" s="378"/>
      <c r="HY64640" s="378"/>
      <c r="HZ64640" s="378"/>
      <c r="IA64640" s="378"/>
      <c r="IB64640" s="378"/>
      <c r="IC64640" s="378"/>
      <c r="ID64640" s="378"/>
      <c r="IE64640" s="378"/>
      <c r="IF64640" s="378"/>
      <c r="IG64640" s="378"/>
      <c r="IH64640" s="378"/>
      <c r="II64640" s="378"/>
      <c r="IJ64640" s="378"/>
      <c r="IK64640" s="378"/>
      <c r="IL64640" s="378"/>
    </row>
    <row r="64641" spans="2:246">
      <c r="B64641" s="378"/>
      <c r="C64641" s="378"/>
      <c r="D64641" s="378"/>
      <c r="E64641" s="378"/>
      <c r="F64641" s="378"/>
      <c r="G64641" s="378"/>
      <c r="H64641" s="378"/>
      <c r="I64641" s="378"/>
      <c r="J64641" s="378"/>
      <c r="K64641" s="378"/>
      <c r="L64641" s="378"/>
      <c r="M64641" s="378"/>
      <c r="N64641" s="378"/>
      <c r="O64641" s="378"/>
      <c r="P64641" s="378"/>
      <c r="Q64641" s="378"/>
      <c r="R64641" s="378"/>
      <c r="S64641" s="378"/>
      <c r="T64641" s="378"/>
      <c r="U64641" s="378"/>
      <c r="V64641" s="378"/>
      <c r="W64641" s="378"/>
      <c r="X64641" s="378"/>
      <c r="Y64641" s="378"/>
      <c r="Z64641" s="378"/>
      <c r="AA64641" s="378"/>
      <c r="AB64641" s="378"/>
      <c r="AC64641" s="378"/>
      <c r="AD64641" s="378"/>
      <c r="AE64641" s="378"/>
      <c r="AF64641" s="378"/>
      <c r="AG64641" s="378"/>
      <c r="AH64641" s="378"/>
      <c r="AI64641" s="378"/>
      <c r="AJ64641" s="378"/>
      <c r="AK64641" s="378"/>
      <c r="AL64641" s="378"/>
      <c r="AM64641" s="378"/>
      <c r="AN64641" s="378"/>
      <c r="AO64641" s="378"/>
      <c r="AP64641" s="378"/>
      <c r="AQ64641" s="378"/>
      <c r="AR64641" s="378"/>
      <c r="AS64641" s="378"/>
      <c r="AT64641" s="378"/>
      <c r="AU64641" s="378"/>
      <c r="AV64641" s="378"/>
      <c r="AW64641" s="378"/>
      <c r="AX64641" s="378"/>
      <c r="AY64641" s="378"/>
      <c r="AZ64641" s="378"/>
      <c r="BA64641" s="378"/>
      <c r="BB64641" s="378"/>
      <c r="BC64641" s="378"/>
      <c r="BD64641" s="378"/>
      <c r="BE64641" s="378"/>
      <c r="BF64641" s="378"/>
      <c r="BG64641" s="378"/>
      <c r="BH64641" s="378"/>
      <c r="BI64641" s="378"/>
      <c r="BJ64641" s="378"/>
      <c r="BK64641" s="378"/>
      <c r="BL64641" s="378"/>
      <c r="BM64641" s="378"/>
      <c r="BN64641" s="378"/>
      <c r="BO64641" s="378"/>
      <c r="BP64641" s="378"/>
      <c r="BQ64641" s="378"/>
      <c r="BR64641" s="378"/>
      <c r="BS64641" s="378"/>
      <c r="BT64641" s="378"/>
      <c r="BU64641" s="378"/>
      <c r="BV64641" s="378"/>
      <c r="BW64641" s="378"/>
      <c r="BX64641" s="378"/>
      <c r="BY64641" s="378"/>
      <c r="BZ64641" s="378"/>
      <c r="CA64641" s="378"/>
      <c r="CB64641" s="378"/>
      <c r="CC64641" s="378"/>
      <c r="CD64641" s="378"/>
      <c r="CE64641" s="378"/>
      <c r="CF64641" s="378"/>
      <c r="CG64641" s="378"/>
      <c r="CH64641" s="378"/>
      <c r="CI64641" s="378"/>
      <c r="CJ64641" s="378"/>
      <c r="CK64641" s="378"/>
      <c r="CL64641" s="378"/>
      <c r="CM64641" s="378"/>
      <c r="CN64641" s="378"/>
      <c r="CO64641" s="378"/>
      <c r="CP64641" s="378"/>
      <c r="CQ64641" s="378"/>
      <c r="CR64641" s="378"/>
      <c r="CS64641" s="378"/>
      <c r="CT64641" s="378"/>
      <c r="CU64641" s="378"/>
      <c r="CV64641" s="378"/>
      <c r="CW64641" s="378"/>
      <c r="CX64641" s="378"/>
      <c r="CY64641" s="378"/>
      <c r="CZ64641" s="378"/>
      <c r="DA64641" s="378"/>
      <c r="DB64641" s="378"/>
      <c r="DC64641" s="378"/>
      <c r="DD64641" s="378"/>
      <c r="DE64641" s="378"/>
      <c r="DF64641" s="378"/>
      <c r="DG64641" s="378"/>
      <c r="DH64641" s="378"/>
      <c r="DI64641" s="378"/>
      <c r="DJ64641" s="378"/>
      <c r="DK64641" s="378"/>
      <c r="DL64641" s="378"/>
      <c r="DM64641" s="378"/>
      <c r="DN64641" s="378"/>
      <c r="DO64641" s="378"/>
      <c r="DP64641" s="378"/>
      <c r="DQ64641" s="378"/>
      <c r="DR64641" s="378"/>
      <c r="DS64641" s="378"/>
      <c r="DT64641" s="378"/>
      <c r="DU64641" s="378"/>
      <c r="DV64641" s="378"/>
      <c r="DW64641" s="378"/>
      <c r="DX64641" s="378"/>
      <c r="DY64641" s="378"/>
      <c r="DZ64641" s="378"/>
      <c r="EA64641" s="378"/>
      <c r="EB64641" s="378"/>
      <c r="EC64641" s="378"/>
      <c r="ED64641" s="378"/>
      <c r="EE64641" s="378"/>
      <c r="EF64641" s="378"/>
      <c r="EG64641" s="378"/>
      <c r="EH64641" s="378"/>
      <c r="EI64641" s="378"/>
      <c r="EJ64641" s="378"/>
      <c r="EK64641" s="378"/>
      <c r="EL64641" s="378"/>
      <c r="EM64641" s="378"/>
      <c r="EN64641" s="378"/>
      <c r="EO64641" s="378"/>
      <c r="EP64641" s="378"/>
      <c r="EQ64641" s="378"/>
      <c r="ER64641" s="378"/>
      <c r="ES64641" s="378"/>
      <c r="ET64641" s="378"/>
      <c r="EU64641" s="378"/>
      <c r="EV64641" s="378"/>
      <c r="EW64641" s="378"/>
      <c r="EX64641" s="378"/>
      <c r="EY64641" s="378"/>
      <c r="EZ64641" s="378"/>
      <c r="FA64641" s="378"/>
      <c r="FB64641" s="378"/>
      <c r="FC64641" s="378"/>
      <c r="FD64641" s="378"/>
      <c r="FE64641" s="378"/>
      <c r="FF64641" s="378"/>
      <c r="FG64641" s="378"/>
      <c r="FH64641" s="378"/>
      <c r="FI64641" s="378"/>
      <c r="FJ64641" s="378"/>
      <c r="FK64641" s="378"/>
      <c r="FL64641" s="378"/>
      <c r="FM64641" s="378"/>
      <c r="FN64641" s="378"/>
      <c r="FO64641" s="378"/>
      <c r="FP64641" s="378"/>
      <c r="FQ64641" s="378"/>
      <c r="FR64641" s="378"/>
      <c r="FS64641" s="378"/>
      <c r="FT64641" s="378"/>
      <c r="FU64641" s="378"/>
      <c r="FV64641" s="378"/>
      <c r="FW64641" s="378"/>
      <c r="FX64641" s="378"/>
      <c r="FY64641" s="378"/>
      <c r="FZ64641" s="378"/>
      <c r="GA64641" s="378"/>
      <c r="GB64641" s="378"/>
      <c r="GC64641" s="378"/>
      <c r="GD64641" s="378"/>
      <c r="GE64641" s="378"/>
      <c r="GF64641" s="378"/>
      <c r="GG64641" s="378"/>
      <c r="GH64641" s="378"/>
      <c r="GI64641" s="378"/>
      <c r="GJ64641" s="378"/>
      <c r="GK64641" s="378"/>
      <c r="GL64641" s="378"/>
      <c r="GM64641" s="378"/>
      <c r="GN64641" s="378"/>
      <c r="GO64641" s="378"/>
      <c r="GP64641" s="378"/>
      <c r="GQ64641" s="378"/>
      <c r="GR64641" s="378"/>
      <c r="GS64641" s="378"/>
      <c r="GT64641" s="378"/>
      <c r="GU64641" s="378"/>
      <c r="GV64641" s="378"/>
      <c r="GW64641" s="378"/>
      <c r="GX64641" s="378"/>
      <c r="GY64641" s="378"/>
      <c r="GZ64641" s="378"/>
      <c r="HA64641" s="378"/>
      <c r="HB64641" s="378"/>
      <c r="HC64641" s="378"/>
      <c r="HD64641" s="378"/>
      <c r="HE64641" s="378"/>
      <c r="HF64641" s="378"/>
      <c r="HG64641" s="378"/>
      <c r="HH64641" s="378"/>
      <c r="HI64641" s="378"/>
      <c r="HJ64641" s="378"/>
      <c r="HK64641" s="378"/>
      <c r="HL64641" s="378"/>
      <c r="HM64641" s="378"/>
      <c r="HN64641" s="378"/>
      <c r="HO64641" s="378"/>
      <c r="HP64641" s="378"/>
      <c r="HQ64641" s="378"/>
      <c r="HR64641" s="378"/>
      <c r="HS64641" s="378"/>
      <c r="HT64641" s="378"/>
      <c r="HU64641" s="378"/>
      <c r="HV64641" s="378"/>
      <c r="HW64641" s="378"/>
      <c r="HX64641" s="378"/>
      <c r="HY64641" s="378"/>
      <c r="HZ64641" s="378"/>
      <c r="IA64641" s="378"/>
      <c r="IB64641" s="378"/>
      <c r="IC64641" s="378"/>
      <c r="ID64641" s="378"/>
      <c r="IE64641" s="378"/>
      <c r="IF64641" s="378"/>
      <c r="IG64641" s="378"/>
      <c r="IH64641" s="378"/>
      <c r="II64641" s="378"/>
      <c r="IJ64641" s="378"/>
      <c r="IK64641" s="378"/>
      <c r="IL64641" s="378"/>
    </row>
    <row r="64642" spans="2:246">
      <c r="B64642" s="378"/>
      <c r="C64642" s="378"/>
      <c r="D64642" s="378"/>
      <c r="E64642" s="378"/>
      <c r="F64642" s="378"/>
      <c r="G64642" s="378"/>
      <c r="H64642" s="378"/>
      <c r="I64642" s="378"/>
      <c r="J64642" s="378"/>
      <c r="K64642" s="378"/>
      <c r="L64642" s="378"/>
      <c r="M64642" s="378"/>
      <c r="N64642" s="378"/>
      <c r="O64642" s="378"/>
      <c r="P64642" s="378"/>
      <c r="Q64642" s="378"/>
      <c r="R64642" s="378"/>
      <c r="S64642" s="378"/>
      <c r="T64642" s="378"/>
      <c r="U64642" s="378"/>
      <c r="V64642" s="378"/>
      <c r="W64642" s="378"/>
      <c r="X64642" s="378"/>
      <c r="Y64642" s="378"/>
      <c r="Z64642" s="378"/>
      <c r="AA64642" s="378"/>
      <c r="AB64642" s="378"/>
      <c r="AC64642" s="378"/>
      <c r="AD64642" s="378"/>
      <c r="AE64642" s="378"/>
      <c r="AF64642" s="378"/>
      <c r="AG64642" s="378"/>
      <c r="AH64642" s="378"/>
      <c r="AI64642" s="378"/>
      <c r="AJ64642" s="378"/>
      <c r="AK64642" s="378"/>
      <c r="AL64642" s="378"/>
      <c r="AM64642" s="378"/>
      <c r="AN64642" s="378"/>
      <c r="AO64642" s="378"/>
      <c r="AP64642" s="378"/>
      <c r="AQ64642" s="378"/>
      <c r="AR64642" s="378"/>
      <c r="AS64642" s="378"/>
      <c r="AT64642" s="378"/>
      <c r="AU64642" s="378"/>
      <c r="AV64642" s="378"/>
      <c r="AW64642" s="378"/>
      <c r="AX64642" s="378"/>
      <c r="AY64642" s="378"/>
      <c r="AZ64642" s="378"/>
      <c r="BA64642" s="378"/>
      <c r="BB64642" s="378"/>
      <c r="BC64642" s="378"/>
      <c r="BD64642" s="378"/>
      <c r="BE64642" s="378"/>
      <c r="BF64642" s="378"/>
      <c r="BG64642" s="378"/>
      <c r="BH64642" s="378"/>
      <c r="BI64642" s="378"/>
      <c r="BJ64642" s="378"/>
      <c r="BK64642" s="378"/>
      <c r="BL64642" s="378"/>
      <c r="BM64642" s="378"/>
      <c r="BN64642" s="378"/>
      <c r="BO64642" s="378"/>
      <c r="BP64642" s="378"/>
      <c r="BQ64642" s="378"/>
      <c r="BR64642" s="378"/>
      <c r="BS64642" s="378"/>
      <c r="BT64642" s="378"/>
      <c r="BU64642" s="378"/>
      <c r="BV64642" s="378"/>
      <c r="BW64642" s="378"/>
      <c r="BX64642" s="378"/>
      <c r="BY64642" s="378"/>
      <c r="BZ64642" s="378"/>
      <c r="CA64642" s="378"/>
      <c r="CB64642" s="378"/>
      <c r="CC64642" s="378"/>
      <c r="CD64642" s="378"/>
      <c r="CE64642" s="378"/>
      <c r="CF64642" s="378"/>
      <c r="CG64642" s="378"/>
      <c r="CH64642" s="378"/>
      <c r="CI64642" s="378"/>
      <c r="CJ64642" s="378"/>
      <c r="CK64642" s="378"/>
      <c r="CL64642" s="378"/>
      <c r="CM64642" s="378"/>
      <c r="CN64642" s="378"/>
      <c r="CO64642" s="378"/>
      <c r="CP64642" s="378"/>
      <c r="CQ64642" s="378"/>
      <c r="CR64642" s="378"/>
      <c r="CS64642" s="378"/>
      <c r="CT64642" s="378"/>
      <c r="CU64642" s="378"/>
      <c r="CV64642" s="378"/>
      <c r="CW64642" s="378"/>
      <c r="CX64642" s="378"/>
      <c r="CY64642" s="378"/>
      <c r="CZ64642" s="378"/>
      <c r="DA64642" s="378"/>
      <c r="DB64642" s="378"/>
      <c r="DC64642" s="378"/>
      <c r="DD64642" s="378"/>
      <c r="DE64642" s="378"/>
      <c r="DF64642" s="378"/>
      <c r="DG64642" s="378"/>
      <c r="DH64642" s="378"/>
      <c r="DI64642" s="378"/>
      <c r="DJ64642" s="378"/>
      <c r="DK64642" s="378"/>
      <c r="DL64642" s="378"/>
      <c r="DM64642" s="378"/>
      <c r="DN64642" s="378"/>
      <c r="DO64642" s="378"/>
      <c r="DP64642" s="378"/>
      <c r="DQ64642" s="378"/>
      <c r="DR64642" s="378"/>
      <c r="DS64642" s="378"/>
      <c r="DT64642" s="378"/>
      <c r="DU64642" s="378"/>
      <c r="DV64642" s="378"/>
      <c r="DW64642" s="378"/>
      <c r="DX64642" s="378"/>
      <c r="DY64642" s="378"/>
      <c r="DZ64642" s="378"/>
      <c r="EA64642" s="378"/>
      <c r="EB64642" s="378"/>
      <c r="EC64642" s="378"/>
      <c r="ED64642" s="378"/>
      <c r="EE64642" s="378"/>
      <c r="EF64642" s="378"/>
      <c r="EG64642" s="378"/>
      <c r="EH64642" s="378"/>
      <c r="EI64642" s="378"/>
      <c r="EJ64642" s="378"/>
      <c r="EK64642" s="378"/>
      <c r="EL64642" s="378"/>
      <c r="EM64642" s="378"/>
      <c r="EN64642" s="378"/>
      <c r="EO64642" s="378"/>
      <c r="EP64642" s="378"/>
      <c r="EQ64642" s="378"/>
      <c r="ER64642" s="378"/>
      <c r="ES64642" s="378"/>
      <c r="ET64642" s="378"/>
      <c r="EU64642" s="378"/>
      <c r="EV64642" s="378"/>
      <c r="EW64642" s="378"/>
      <c r="EX64642" s="378"/>
      <c r="EY64642" s="378"/>
      <c r="EZ64642" s="378"/>
      <c r="FA64642" s="378"/>
      <c r="FB64642" s="378"/>
      <c r="FC64642" s="378"/>
      <c r="FD64642" s="378"/>
      <c r="FE64642" s="378"/>
      <c r="FF64642" s="378"/>
      <c r="FG64642" s="378"/>
      <c r="FH64642" s="378"/>
      <c r="FI64642" s="378"/>
      <c r="FJ64642" s="378"/>
      <c r="FK64642" s="378"/>
      <c r="FL64642" s="378"/>
      <c r="FM64642" s="378"/>
      <c r="FN64642" s="378"/>
      <c r="FO64642" s="378"/>
      <c r="FP64642" s="378"/>
      <c r="FQ64642" s="378"/>
      <c r="FR64642" s="378"/>
      <c r="FS64642" s="378"/>
      <c r="FT64642" s="378"/>
      <c r="FU64642" s="378"/>
      <c r="FV64642" s="378"/>
      <c r="FW64642" s="378"/>
      <c r="FX64642" s="378"/>
      <c r="FY64642" s="378"/>
      <c r="FZ64642" s="378"/>
      <c r="GA64642" s="378"/>
      <c r="GB64642" s="378"/>
      <c r="GC64642" s="378"/>
      <c r="GD64642" s="378"/>
      <c r="GE64642" s="378"/>
      <c r="GF64642" s="378"/>
      <c r="GG64642" s="378"/>
      <c r="GH64642" s="378"/>
      <c r="GI64642" s="378"/>
      <c r="GJ64642" s="378"/>
      <c r="GK64642" s="378"/>
      <c r="GL64642" s="378"/>
      <c r="GM64642" s="378"/>
      <c r="GN64642" s="378"/>
      <c r="GO64642" s="378"/>
      <c r="GP64642" s="378"/>
      <c r="GQ64642" s="378"/>
      <c r="GR64642" s="378"/>
      <c r="GS64642" s="378"/>
      <c r="GT64642" s="378"/>
      <c r="GU64642" s="378"/>
      <c r="GV64642" s="378"/>
      <c r="GW64642" s="378"/>
      <c r="GX64642" s="378"/>
      <c r="GY64642" s="378"/>
      <c r="GZ64642" s="378"/>
      <c r="HA64642" s="378"/>
      <c r="HB64642" s="378"/>
      <c r="HC64642" s="378"/>
      <c r="HD64642" s="378"/>
      <c r="HE64642" s="378"/>
      <c r="HF64642" s="378"/>
      <c r="HG64642" s="378"/>
      <c r="HH64642" s="378"/>
      <c r="HI64642" s="378"/>
      <c r="HJ64642" s="378"/>
      <c r="HK64642" s="378"/>
      <c r="HL64642" s="378"/>
      <c r="HM64642" s="378"/>
      <c r="HN64642" s="378"/>
      <c r="HO64642" s="378"/>
      <c r="HP64642" s="378"/>
      <c r="HQ64642" s="378"/>
      <c r="HR64642" s="378"/>
      <c r="HS64642" s="378"/>
      <c r="HT64642" s="378"/>
      <c r="HU64642" s="378"/>
      <c r="HV64642" s="378"/>
      <c r="HW64642" s="378"/>
      <c r="HX64642" s="378"/>
      <c r="HY64642" s="378"/>
      <c r="HZ64642" s="378"/>
      <c r="IA64642" s="378"/>
      <c r="IB64642" s="378"/>
      <c r="IC64642" s="378"/>
      <c r="ID64642" s="378"/>
      <c r="IE64642" s="378"/>
      <c r="IF64642" s="378"/>
      <c r="IG64642" s="378"/>
      <c r="IH64642" s="378"/>
      <c r="II64642" s="378"/>
      <c r="IJ64642" s="378"/>
      <c r="IK64642" s="378"/>
      <c r="IL64642" s="378"/>
    </row>
    <row r="64643" spans="2:246">
      <c r="B64643" s="378"/>
      <c r="C64643" s="378"/>
      <c r="D64643" s="378"/>
      <c r="E64643" s="378"/>
      <c r="F64643" s="378"/>
      <c r="G64643" s="378"/>
      <c r="H64643" s="378"/>
      <c r="I64643" s="378"/>
      <c r="J64643" s="378"/>
      <c r="K64643" s="378"/>
      <c r="L64643" s="378"/>
      <c r="M64643" s="378"/>
      <c r="N64643" s="378"/>
      <c r="O64643" s="378"/>
      <c r="P64643" s="378"/>
      <c r="Q64643" s="378"/>
      <c r="R64643" s="378"/>
      <c r="S64643" s="378"/>
      <c r="T64643" s="378"/>
      <c r="U64643" s="378"/>
      <c r="V64643" s="378"/>
      <c r="W64643" s="378"/>
      <c r="X64643" s="378"/>
      <c r="Y64643" s="378"/>
      <c r="Z64643" s="378"/>
      <c r="AA64643" s="378"/>
      <c r="AB64643" s="378"/>
      <c r="AC64643" s="378"/>
      <c r="AD64643" s="378"/>
      <c r="AE64643" s="378"/>
      <c r="AF64643" s="378"/>
      <c r="AG64643" s="378"/>
      <c r="AH64643" s="378"/>
      <c r="AI64643" s="378"/>
      <c r="AJ64643" s="378"/>
      <c r="AK64643" s="378"/>
      <c r="AL64643" s="378"/>
      <c r="AM64643" s="378"/>
      <c r="AN64643" s="378"/>
      <c r="AO64643" s="378"/>
      <c r="AP64643" s="378"/>
      <c r="AQ64643" s="378"/>
      <c r="AR64643" s="378"/>
      <c r="AS64643" s="378"/>
      <c r="AT64643" s="378"/>
      <c r="AU64643" s="378"/>
      <c r="AV64643" s="378"/>
      <c r="AW64643" s="378"/>
      <c r="AX64643" s="378"/>
      <c r="AY64643" s="378"/>
      <c r="AZ64643" s="378"/>
      <c r="BA64643" s="378"/>
      <c r="BB64643" s="378"/>
      <c r="BC64643" s="378"/>
      <c r="BD64643" s="378"/>
      <c r="BE64643" s="378"/>
      <c r="BF64643" s="378"/>
      <c r="BG64643" s="378"/>
      <c r="BH64643" s="378"/>
      <c r="BI64643" s="378"/>
      <c r="BJ64643" s="378"/>
      <c r="BK64643" s="378"/>
      <c r="BL64643" s="378"/>
      <c r="BM64643" s="378"/>
      <c r="BN64643" s="378"/>
      <c r="BO64643" s="378"/>
      <c r="BP64643" s="378"/>
      <c r="BQ64643" s="378"/>
      <c r="BR64643" s="378"/>
      <c r="BS64643" s="378"/>
      <c r="BT64643" s="378"/>
      <c r="BU64643" s="378"/>
      <c r="BV64643" s="378"/>
      <c r="BW64643" s="378"/>
      <c r="BX64643" s="378"/>
      <c r="BY64643" s="378"/>
      <c r="BZ64643" s="378"/>
      <c r="CA64643" s="378"/>
      <c r="CB64643" s="378"/>
      <c r="CC64643" s="378"/>
      <c r="CD64643" s="378"/>
      <c r="CE64643" s="378"/>
      <c r="CF64643" s="378"/>
      <c r="CG64643" s="378"/>
      <c r="CH64643" s="378"/>
      <c r="CI64643" s="378"/>
      <c r="CJ64643" s="378"/>
      <c r="CK64643" s="378"/>
      <c r="CL64643" s="378"/>
      <c r="CM64643" s="378"/>
      <c r="CN64643" s="378"/>
      <c r="CO64643" s="378"/>
      <c r="CP64643" s="378"/>
      <c r="CQ64643" s="378"/>
      <c r="CR64643" s="378"/>
      <c r="CS64643" s="378"/>
      <c r="CT64643" s="378"/>
      <c r="CU64643" s="378"/>
      <c r="CV64643" s="378"/>
      <c r="CW64643" s="378"/>
      <c r="CX64643" s="378"/>
      <c r="CY64643" s="378"/>
      <c r="CZ64643" s="378"/>
      <c r="DA64643" s="378"/>
      <c r="DB64643" s="378"/>
      <c r="DC64643" s="378"/>
      <c r="DD64643" s="378"/>
      <c r="DE64643" s="378"/>
      <c r="DF64643" s="378"/>
      <c r="DG64643" s="378"/>
      <c r="DH64643" s="378"/>
      <c r="DI64643" s="378"/>
      <c r="DJ64643" s="378"/>
      <c r="DK64643" s="378"/>
      <c r="DL64643" s="378"/>
      <c r="DM64643" s="378"/>
      <c r="DN64643" s="378"/>
      <c r="DO64643" s="378"/>
      <c r="DP64643" s="378"/>
      <c r="DQ64643" s="378"/>
      <c r="DR64643" s="378"/>
      <c r="DS64643" s="378"/>
      <c r="DT64643" s="378"/>
      <c r="DU64643" s="378"/>
      <c r="DV64643" s="378"/>
      <c r="DW64643" s="378"/>
      <c r="DX64643" s="378"/>
      <c r="DY64643" s="378"/>
      <c r="DZ64643" s="378"/>
      <c r="EA64643" s="378"/>
      <c r="EB64643" s="378"/>
      <c r="EC64643" s="378"/>
      <c r="ED64643" s="378"/>
      <c r="EE64643" s="378"/>
      <c r="EF64643" s="378"/>
      <c r="EG64643" s="378"/>
      <c r="EH64643" s="378"/>
      <c r="EI64643" s="378"/>
      <c r="EJ64643" s="378"/>
      <c r="EK64643" s="378"/>
      <c r="EL64643" s="378"/>
      <c r="EM64643" s="378"/>
      <c r="EN64643" s="378"/>
      <c r="EO64643" s="378"/>
      <c r="EP64643" s="378"/>
      <c r="EQ64643" s="378"/>
      <c r="ER64643" s="378"/>
      <c r="ES64643" s="378"/>
      <c r="ET64643" s="378"/>
      <c r="EU64643" s="378"/>
      <c r="EV64643" s="378"/>
      <c r="EW64643" s="378"/>
      <c r="EX64643" s="378"/>
      <c r="EY64643" s="378"/>
      <c r="EZ64643" s="378"/>
      <c r="FA64643" s="378"/>
      <c r="FB64643" s="378"/>
      <c r="FC64643" s="378"/>
      <c r="FD64643" s="378"/>
      <c r="FE64643" s="378"/>
      <c r="FF64643" s="378"/>
      <c r="FG64643" s="378"/>
      <c r="FH64643" s="378"/>
      <c r="FI64643" s="378"/>
      <c r="FJ64643" s="378"/>
      <c r="FK64643" s="378"/>
      <c r="FL64643" s="378"/>
      <c r="FM64643" s="378"/>
      <c r="FN64643" s="378"/>
      <c r="FO64643" s="378"/>
      <c r="FP64643" s="378"/>
      <c r="FQ64643" s="378"/>
      <c r="FR64643" s="378"/>
      <c r="FS64643" s="378"/>
      <c r="FT64643" s="378"/>
      <c r="FU64643" s="378"/>
      <c r="FV64643" s="378"/>
      <c r="FW64643" s="378"/>
      <c r="FX64643" s="378"/>
      <c r="FY64643" s="378"/>
      <c r="FZ64643" s="378"/>
      <c r="GA64643" s="378"/>
      <c r="GB64643" s="378"/>
      <c r="GC64643" s="378"/>
      <c r="GD64643" s="378"/>
      <c r="GE64643" s="378"/>
      <c r="GF64643" s="378"/>
      <c r="GG64643" s="378"/>
      <c r="GH64643" s="378"/>
      <c r="GI64643" s="378"/>
      <c r="GJ64643" s="378"/>
      <c r="GK64643" s="378"/>
      <c r="GL64643" s="378"/>
      <c r="GM64643" s="378"/>
      <c r="GN64643" s="378"/>
      <c r="GO64643" s="378"/>
      <c r="GP64643" s="378"/>
      <c r="GQ64643" s="378"/>
      <c r="GR64643" s="378"/>
      <c r="GS64643" s="378"/>
      <c r="GT64643" s="378"/>
      <c r="GU64643" s="378"/>
      <c r="GV64643" s="378"/>
      <c r="GW64643" s="378"/>
      <c r="GX64643" s="378"/>
      <c r="GY64643" s="378"/>
      <c r="GZ64643" s="378"/>
      <c r="HA64643" s="378"/>
      <c r="HB64643" s="378"/>
      <c r="HC64643" s="378"/>
      <c r="HD64643" s="378"/>
      <c r="HE64643" s="378"/>
      <c r="HF64643" s="378"/>
      <c r="HG64643" s="378"/>
      <c r="HH64643" s="378"/>
      <c r="HI64643" s="378"/>
      <c r="HJ64643" s="378"/>
      <c r="HK64643" s="378"/>
      <c r="HL64643" s="378"/>
      <c r="HM64643" s="378"/>
      <c r="HN64643" s="378"/>
      <c r="HO64643" s="378"/>
      <c r="HP64643" s="378"/>
      <c r="HQ64643" s="378"/>
      <c r="HR64643" s="378"/>
      <c r="HS64643" s="378"/>
      <c r="HT64643" s="378"/>
      <c r="HU64643" s="378"/>
      <c r="HV64643" s="378"/>
      <c r="HW64643" s="378"/>
      <c r="HX64643" s="378"/>
      <c r="HY64643" s="378"/>
      <c r="HZ64643" s="378"/>
      <c r="IA64643" s="378"/>
      <c r="IB64643" s="378"/>
      <c r="IC64643" s="378"/>
      <c r="ID64643" s="378"/>
      <c r="IE64643" s="378"/>
      <c r="IF64643" s="378"/>
      <c r="IG64643" s="378"/>
      <c r="IH64643" s="378"/>
      <c r="II64643" s="378"/>
      <c r="IJ64643" s="378"/>
      <c r="IK64643" s="378"/>
      <c r="IL64643" s="378"/>
    </row>
    <row r="64644" spans="2:246">
      <c r="B64644" s="378"/>
      <c r="C64644" s="378"/>
      <c r="D64644" s="378"/>
      <c r="E64644" s="378"/>
      <c r="F64644" s="378"/>
      <c r="G64644" s="378"/>
      <c r="H64644" s="378"/>
      <c r="I64644" s="378"/>
      <c r="J64644" s="378"/>
      <c r="K64644" s="378"/>
      <c r="L64644" s="378"/>
      <c r="M64644" s="378"/>
      <c r="N64644" s="378"/>
      <c r="O64644" s="378"/>
      <c r="P64644" s="378"/>
      <c r="Q64644" s="378"/>
      <c r="R64644" s="378"/>
      <c r="S64644" s="378"/>
      <c r="T64644" s="378"/>
      <c r="U64644" s="378"/>
      <c r="V64644" s="378"/>
      <c r="W64644" s="378"/>
      <c r="X64644" s="378"/>
      <c r="Y64644" s="378"/>
      <c r="Z64644" s="378"/>
      <c r="AA64644" s="378"/>
      <c r="AB64644" s="378"/>
      <c r="AC64644" s="378"/>
      <c r="AD64644" s="378"/>
      <c r="AE64644" s="378"/>
      <c r="AF64644" s="378"/>
      <c r="AG64644" s="378"/>
      <c r="AH64644" s="378"/>
      <c r="AI64644" s="378"/>
      <c r="AJ64644" s="378"/>
      <c r="AK64644" s="378"/>
      <c r="AL64644" s="378"/>
      <c r="AM64644" s="378"/>
      <c r="AN64644" s="378"/>
      <c r="AO64644" s="378"/>
      <c r="AP64644" s="378"/>
      <c r="AQ64644" s="378"/>
      <c r="AR64644" s="378"/>
      <c r="AS64644" s="378"/>
      <c r="AT64644" s="378"/>
      <c r="AU64644" s="378"/>
      <c r="AV64644" s="378"/>
      <c r="AW64644" s="378"/>
      <c r="AX64644" s="378"/>
      <c r="AY64644" s="378"/>
      <c r="AZ64644" s="378"/>
      <c r="BA64644" s="378"/>
      <c r="BB64644" s="378"/>
      <c r="BC64644" s="378"/>
      <c r="BD64644" s="378"/>
      <c r="BE64644" s="378"/>
      <c r="BF64644" s="378"/>
      <c r="BG64644" s="378"/>
      <c r="BH64644" s="378"/>
      <c r="BI64644" s="378"/>
      <c r="BJ64644" s="378"/>
      <c r="BK64644" s="378"/>
      <c r="BL64644" s="378"/>
      <c r="BM64644" s="378"/>
      <c r="BN64644" s="378"/>
      <c r="BO64644" s="378"/>
      <c r="BP64644" s="378"/>
      <c r="BQ64644" s="378"/>
      <c r="BR64644" s="378"/>
      <c r="BS64644" s="378"/>
      <c r="BT64644" s="378"/>
      <c r="BU64644" s="378"/>
      <c r="BV64644" s="378"/>
      <c r="BW64644" s="378"/>
      <c r="BX64644" s="378"/>
      <c r="BY64644" s="378"/>
      <c r="BZ64644" s="378"/>
      <c r="CA64644" s="378"/>
      <c r="CB64644" s="378"/>
      <c r="CC64644" s="378"/>
      <c r="CD64644" s="378"/>
      <c r="CE64644" s="378"/>
      <c r="CF64644" s="378"/>
      <c r="CG64644" s="378"/>
      <c r="CH64644" s="378"/>
      <c r="CI64644" s="378"/>
      <c r="CJ64644" s="378"/>
      <c r="CK64644" s="378"/>
      <c r="CL64644" s="378"/>
      <c r="CM64644" s="378"/>
      <c r="CN64644" s="378"/>
      <c r="CO64644" s="378"/>
      <c r="CP64644" s="378"/>
      <c r="CQ64644" s="378"/>
      <c r="CR64644" s="378"/>
      <c r="CS64644" s="378"/>
      <c r="CT64644" s="378"/>
      <c r="CU64644" s="378"/>
      <c r="CV64644" s="378"/>
      <c r="CW64644" s="378"/>
      <c r="CX64644" s="378"/>
      <c r="CY64644" s="378"/>
      <c r="CZ64644" s="378"/>
      <c r="DA64644" s="378"/>
      <c r="DB64644" s="378"/>
      <c r="DC64644" s="378"/>
      <c r="DD64644" s="378"/>
      <c r="DE64644" s="378"/>
      <c r="DF64644" s="378"/>
      <c r="DG64644" s="378"/>
      <c r="DH64644" s="378"/>
      <c r="DI64644" s="378"/>
      <c r="DJ64644" s="378"/>
      <c r="DK64644" s="378"/>
      <c r="DL64644" s="378"/>
      <c r="DM64644" s="378"/>
      <c r="DN64644" s="378"/>
      <c r="DO64644" s="378"/>
      <c r="DP64644" s="378"/>
      <c r="DQ64644" s="378"/>
      <c r="DR64644" s="378"/>
      <c r="DS64644" s="378"/>
      <c r="DT64644" s="378"/>
      <c r="DU64644" s="378"/>
      <c r="DV64644" s="378"/>
      <c r="DW64644" s="378"/>
      <c r="DX64644" s="378"/>
      <c r="DY64644" s="378"/>
      <c r="DZ64644" s="378"/>
      <c r="EA64644" s="378"/>
      <c r="EB64644" s="378"/>
      <c r="EC64644" s="378"/>
      <c r="ED64644" s="378"/>
      <c r="EE64644" s="378"/>
      <c r="EF64644" s="378"/>
      <c r="EG64644" s="378"/>
      <c r="EH64644" s="378"/>
      <c r="EI64644" s="378"/>
      <c r="EJ64644" s="378"/>
      <c r="EK64644" s="378"/>
      <c r="EL64644" s="378"/>
      <c r="EM64644" s="378"/>
      <c r="EN64644" s="378"/>
      <c r="EO64644" s="378"/>
      <c r="EP64644" s="378"/>
      <c r="EQ64644" s="378"/>
      <c r="ER64644" s="378"/>
      <c r="ES64644" s="378"/>
      <c r="ET64644" s="378"/>
      <c r="EU64644" s="378"/>
      <c r="EV64644" s="378"/>
      <c r="EW64644" s="378"/>
      <c r="EX64644" s="378"/>
      <c r="EY64644" s="378"/>
      <c r="EZ64644" s="378"/>
      <c r="FA64644" s="378"/>
      <c r="FB64644" s="378"/>
      <c r="FC64644" s="378"/>
      <c r="FD64644" s="378"/>
      <c r="FE64644" s="378"/>
      <c r="FF64644" s="378"/>
      <c r="FG64644" s="378"/>
      <c r="FH64644" s="378"/>
      <c r="FI64644" s="378"/>
      <c r="FJ64644" s="378"/>
      <c r="FK64644" s="378"/>
      <c r="FL64644" s="378"/>
      <c r="FM64644" s="378"/>
      <c r="FN64644" s="378"/>
      <c r="FO64644" s="378"/>
      <c r="FP64644" s="378"/>
      <c r="FQ64644" s="378"/>
      <c r="FR64644" s="378"/>
      <c r="FS64644" s="378"/>
      <c r="FT64644" s="378"/>
      <c r="FU64644" s="378"/>
      <c r="FV64644" s="378"/>
      <c r="FW64644" s="378"/>
      <c r="FX64644" s="378"/>
      <c r="FY64644" s="378"/>
      <c r="FZ64644" s="378"/>
      <c r="GA64644" s="378"/>
      <c r="GB64644" s="378"/>
      <c r="GC64644" s="378"/>
      <c r="GD64644" s="378"/>
      <c r="GE64644" s="378"/>
      <c r="GF64644" s="378"/>
      <c r="GG64644" s="378"/>
      <c r="GH64644" s="378"/>
      <c r="GI64644" s="378"/>
      <c r="GJ64644" s="378"/>
      <c r="GK64644" s="378"/>
      <c r="GL64644" s="378"/>
      <c r="GM64644" s="378"/>
      <c r="GN64644" s="378"/>
      <c r="GO64644" s="378"/>
      <c r="GP64644" s="378"/>
      <c r="GQ64644" s="378"/>
      <c r="GR64644" s="378"/>
      <c r="GS64644" s="378"/>
      <c r="GT64644" s="378"/>
      <c r="GU64644" s="378"/>
      <c r="GV64644" s="378"/>
      <c r="GW64644" s="378"/>
      <c r="GX64644" s="378"/>
      <c r="GY64644" s="378"/>
      <c r="GZ64644" s="378"/>
      <c r="HA64644" s="378"/>
      <c r="HB64644" s="378"/>
      <c r="HC64644" s="378"/>
      <c r="HD64644" s="378"/>
      <c r="HE64644" s="378"/>
      <c r="HF64644" s="378"/>
      <c r="HG64644" s="378"/>
      <c r="HH64644" s="378"/>
      <c r="HI64644" s="378"/>
      <c r="HJ64644" s="378"/>
      <c r="HK64644" s="378"/>
      <c r="HL64644" s="378"/>
      <c r="HM64644" s="378"/>
      <c r="HN64644" s="378"/>
      <c r="HO64644" s="378"/>
      <c r="HP64644" s="378"/>
      <c r="HQ64644" s="378"/>
      <c r="HR64644" s="378"/>
      <c r="HS64644" s="378"/>
      <c r="HT64644" s="378"/>
      <c r="HU64644" s="378"/>
      <c r="HV64644" s="378"/>
      <c r="HW64644" s="378"/>
      <c r="HX64644" s="378"/>
      <c r="HY64644" s="378"/>
      <c r="HZ64644" s="378"/>
      <c r="IA64644" s="378"/>
      <c r="IB64644" s="378"/>
      <c r="IC64644" s="378"/>
      <c r="ID64644" s="378"/>
      <c r="IE64644" s="378"/>
      <c r="IF64644" s="378"/>
      <c r="IG64644" s="378"/>
      <c r="IH64644" s="378"/>
      <c r="II64644" s="378"/>
      <c r="IJ64644" s="378"/>
      <c r="IK64644" s="378"/>
      <c r="IL64644" s="378"/>
    </row>
    <row r="64645" spans="2:246">
      <c r="B64645" s="378"/>
      <c r="C64645" s="378"/>
      <c r="D64645" s="378"/>
      <c r="E64645" s="378"/>
      <c r="F64645" s="378"/>
      <c r="G64645" s="378"/>
      <c r="H64645" s="378"/>
      <c r="I64645" s="378"/>
      <c r="J64645" s="378"/>
      <c r="K64645" s="378"/>
      <c r="L64645" s="378"/>
      <c r="M64645" s="378"/>
      <c r="N64645" s="378"/>
      <c r="O64645" s="378"/>
      <c r="P64645" s="378"/>
      <c r="Q64645" s="378"/>
      <c r="R64645" s="378"/>
      <c r="S64645" s="378"/>
      <c r="T64645" s="378"/>
      <c r="U64645" s="378"/>
      <c r="V64645" s="378"/>
      <c r="W64645" s="378"/>
      <c r="X64645" s="378"/>
      <c r="Y64645" s="378"/>
      <c r="Z64645" s="378"/>
      <c r="AA64645" s="378"/>
      <c r="AB64645" s="378"/>
      <c r="AC64645" s="378"/>
      <c r="AD64645" s="378"/>
      <c r="AE64645" s="378"/>
      <c r="AF64645" s="378"/>
      <c r="AG64645" s="378"/>
      <c r="AH64645" s="378"/>
      <c r="AI64645" s="378"/>
      <c r="AJ64645" s="378"/>
      <c r="AK64645" s="378"/>
      <c r="AL64645" s="378"/>
      <c r="AM64645" s="378"/>
      <c r="AN64645" s="378"/>
      <c r="AO64645" s="378"/>
      <c r="AP64645" s="378"/>
      <c r="AQ64645" s="378"/>
      <c r="AR64645" s="378"/>
      <c r="AS64645" s="378"/>
      <c r="AT64645" s="378"/>
      <c r="AU64645" s="378"/>
      <c r="AV64645" s="378"/>
      <c r="AW64645" s="378"/>
      <c r="AX64645" s="378"/>
      <c r="AY64645" s="378"/>
      <c r="AZ64645" s="378"/>
      <c r="BA64645" s="378"/>
      <c r="BB64645" s="378"/>
      <c r="BC64645" s="378"/>
      <c r="BD64645" s="378"/>
      <c r="BE64645" s="378"/>
      <c r="BF64645" s="378"/>
      <c r="BG64645" s="378"/>
      <c r="BH64645" s="378"/>
      <c r="BI64645" s="378"/>
      <c r="BJ64645" s="378"/>
      <c r="BK64645" s="378"/>
      <c r="BL64645" s="378"/>
      <c r="BM64645" s="378"/>
      <c r="BN64645" s="378"/>
      <c r="BO64645" s="378"/>
      <c r="BP64645" s="378"/>
      <c r="BQ64645" s="378"/>
      <c r="BR64645" s="378"/>
      <c r="BS64645" s="378"/>
      <c r="BT64645" s="378"/>
      <c r="BU64645" s="378"/>
      <c r="BV64645" s="378"/>
      <c r="BW64645" s="378"/>
      <c r="BX64645" s="378"/>
      <c r="BY64645" s="378"/>
      <c r="BZ64645" s="378"/>
      <c r="CA64645" s="378"/>
      <c r="CB64645" s="378"/>
      <c r="CC64645" s="378"/>
      <c r="CD64645" s="378"/>
      <c r="CE64645" s="378"/>
      <c r="CF64645" s="378"/>
      <c r="CG64645" s="378"/>
      <c r="CH64645" s="378"/>
      <c r="CI64645" s="378"/>
      <c r="CJ64645" s="378"/>
      <c r="CK64645" s="378"/>
      <c r="CL64645" s="378"/>
      <c r="CM64645" s="378"/>
      <c r="CN64645" s="378"/>
      <c r="CO64645" s="378"/>
      <c r="CP64645" s="378"/>
      <c r="CQ64645" s="378"/>
      <c r="CR64645" s="378"/>
      <c r="CS64645" s="378"/>
      <c r="CT64645" s="378"/>
      <c r="CU64645" s="378"/>
      <c r="CV64645" s="378"/>
      <c r="CW64645" s="378"/>
      <c r="CX64645" s="378"/>
      <c r="CY64645" s="378"/>
      <c r="CZ64645" s="378"/>
      <c r="DA64645" s="378"/>
      <c r="DB64645" s="378"/>
      <c r="DC64645" s="378"/>
      <c r="DD64645" s="378"/>
      <c r="DE64645" s="378"/>
      <c r="DF64645" s="378"/>
      <c r="DG64645" s="378"/>
      <c r="DH64645" s="378"/>
      <c r="DI64645" s="378"/>
      <c r="DJ64645" s="378"/>
      <c r="DK64645" s="378"/>
      <c r="DL64645" s="378"/>
      <c r="DM64645" s="378"/>
      <c r="DN64645" s="378"/>
      <c r="DO64645" s="378"/>
      <c r="DP64645" s="378"/>
      <c r="DQ64645" s="378"/>
      <c r="DR64645" s="378"/>
      <c r="DS64645" s="378"/>
      <c r="DT64645" s="378"/>
      <c r="DU64645" s="378"/>
      <c r="DV64645" s="378"/>
      <c r="DW64645" s="378"/>
      <c r="DX64645" s="378"/>
      <c r="DY64645" s="378"/>
      <c r="DZ64645" s="378"/>
      <c r="EA64645" s="378"/>
      <c r="EB64645" s="378"/>
      <c r="EC64645" s="378"/>
      <c r="ED64645" s="378"/>
      <c r="EE64645" s="378"/>
      <c r="EF64645" s="378"/>
      <c r="EG64645" s="378"/>
      <c r="EH64645" s="378"/>
      <c r="EI64645" s="378"/>
      <c r="EJ64645" s="378"/>
      <c r="EK64645" s="378"/>
      <c r="EL64645" s="378"/>
      <c r="EM64645" s="378"/>
      <c r="EN64645" s="378"/>
      <c r="EO64645" s="378"/>
      <c r="EP64645" s="378"/>
      <c r="EQ64645" s="378"/>
      <c r="ER64645" s="378"/>
      <c r="ES64645" s="378"/>
      <c r="ET64645" s="378"/>
      <c r="EU64645" s="378"/>
      <c r="EV64645" s="378"/>
      <c r="EW64645" s="378"/>
      <c r="EX64645" s="378"/>
      <c r="EY64645" s="378"/>
      <c r="EZ64645" s="378"/>
      <c r="FA64645" s="378"/>
      <c r="FB64645" s="378"/>
      <c r="FC64645" s="378"/>
      <c r="FD64645" s="378"/>
      <c r="FE64645" s="378"/>
      <c r="FF64645" s="378"/>
      <c r="FG64645" s="378"/>
      <c r="FH64645" s="378"/>
      <c r="FI64645" s="378"/>
      <c r="FJ64645" s="378"/>
      <c r="FK64645" s="378"/>
      <c r="FL64645" s="378"/>
      <c r="FM64645" s="378"/>
      <c r="FN64645" s="378"/>
      <c r="FO64645" s="378"/>
      <c r="FP64645" s="378"/>
      <c r="FQ64645" s="378"/>
      <c r="FR64645" s="378"/>
      <c r="FS64645" s="378"/>
      <c r="FT64645" s="378"/>
      <c r="FU64645" s="378"/>
      <c r="FV64645" s="378"/>
      <c r="FW64645" s="378"/>
      <c r="FX64645" s="378"/>
      <c r="FY64645" s="378"/>
      <c r="FZ64645" s="378"/>
      <c r="GA64645" s="378"/>
      <c r="GB64645" s="378"/>
      <c r="GC64645" s="378"/>
      <c r="GD64645" s="378"/>
      <c r="GE64645" s="378"/>
      <c r="GF64645" s="378"/>
      <c r="GG64645" s="378"/>
      <c r="GH64645" s="378"/>
      <c r="GI64645" s="378"/>
      <c r="GJ64645" s="378"/>
      <c r="GK64645" s="378"/>
      <c r="GL64645" s="378"/>
      <c r="GM64645" s="378"/>
      <c r="GN64645" s="378"/>
      <c r="GO64645" s="378"/>
      <c r="GP64645" s="378"/>
      <c r="GQ64645" s="378"/>
      <c r="GR64645" s="378"/>
      <c r="GS64645" s="378"/>
      <c r="GT64645" s="378"/>
      <c r="GU64645" s="378"/>
      <c r="GV64645" s="378"/>
      <c r="GW64645" s="378"/>
      <c r="GX64645" s="378"/>
      <c r="GY64645" s="378"/>
      <c r="GZ64645" s="378"/>
      <c r="HA64645" s="378"/>
      <c r="HB64645" s="378"/>
      <c r="HC64645" s="378"/>
      <c r="HD64645" s="378"/>
      <c r="HE64645" s="378"/>
      <c r="HF64645" s="378"/>
      <c r="HG64645" s="378"/>
      <c r="HH64645" s="378"/>
      <c r="HI64645" s="378"/>
      <c r="HJ64645" s="378"/>
      <c r="HK64645" s="378"/>
      <c r="HL64645" s="378"/>
      <c r="HM64645" s="378"/>
      <c r="HN64645" s="378"/>
      <c r="HO64645" s="378"/>
      <c r="HP64645" s="378"/>
      <c r="HQ64645" s="378"/>
      <c r="HR64645" s="378"/>
      <c r="HS64645" s="378"/>
      <c r="HT64645" s="378"/>
      <c r="HU64645" s="378"/>
      <c r="HV64645" s="378"/>
      <c r="HW64645" s="378"/>
      <c r="HX64645" s="378"/>
      <c r="HY64645" s="378"/>
      <c r="HZ64645" s="378"/>
      <c r="IA64645" s="378"/>
      <c r="IB64645" s="378"/>
      <c r="IC64645" s="378"/>
      <c r="ID64645" s="378"/>
      <c r="IE64645" s="378"/>
      <c r="IF64645" s="378"/>
      <c r="IG64645" s="378"/>
      <c r="IH64645" s="378"/>
      <c r="II64645" s="378"/>
      <c r="IJ64645" s="378"/>
      <c r="IK64645" s="378"/>
      <c r="IL64645" s="378"/>
    </row>
    <row r="64646" spans="2:246">
      <c r="B64646" s="378"/>
      <c r="C64646" s="378"/>
      <c r="D64646" s="378"/>
      <c r="E64646" s="378"/>
      <c r="F64646" s="378"/>
      <c r="G64646" s="378"/>
      <c r="H64646" s="378"/>
      <c r="I64646" s="378"/>
      <c r="J64646" s="378"/>
      <c r="K64646" s="378"/>
      <c r="L64646" s="378"/>
      <c r="M64646" s="378"/>
      <c r="N64646" s="378"/>
      <c r="O64646" s="378"/>
      <c r="P64646" s="378"/>
      <c r="Q64646" s="378"/>
      <c r="R64646" s="378"/>
      <c r="S64646" s="378"/>
      <c r="T64646" s="378"/>
      <c r="U64646" s="378"/>
      <c r="V64646" s="378"/>
      <c r="W64646" s="378"/>
      <c r="X64646" s="378"/>
      <c r="Y64646" s="378"/>
      <c r="Z64646" s="378"/>
      <c r="AA64646" s="378"/>
      <c r="AB64646" s="378"/>
      <c r="AC64646" s="378"/>
      <c r="AD64646" s="378"/>
      <c r="AE64646" s="378"/>
      <c r="AF64646" s="378"/>
      <c r="AG64646" s="378"/>
      <c r="AH64646" s="378"/>
      <c r="AI64646" s="378"/>
      <c r="AJ64646" s="378"/>
      <c r="AK64646" s="378"/>
      <c r="AL64646" s="378"/>
      <c r="AM64646" s="378"/>
      <c r="AN64646" s="378"/>
      <c r="AO64646" s="378"/>
      <c r="AP64646" s="378"/>
      <c r="AQ64646" s="378"/>
      <c r="AR64646" s="378"/>
      <c r="AS64646" s="378"/>
      <c r="AT64646" s="378"/>
      <c r="AU64646" s="378"/>
      <c r="AV64646" s="378"/>
      <c r="AW64646" s="378"/>
      <c r="AX64646" s="378"/>
      <c r="AY64646" s="378"/>
      <c r="AZ64646" s="378"/>
      <c r="BA64646" s="378"/>
      <c r="BB64646" s="378"/>
      <c r="BC64646" s="378"/>
      <c r="BD64646" s="378"/>
      <c r="BE64646" s="378"/>
      <c r="BF64646" s="378"/>
      <c r="BG64646" s="378"/>
      <c r="BH64646" s="378"/>
      <c r="BI64646" s="378"/>
      <c r="BJ64646" s="378"/>
      <c r="BK64646" s="378"/>
      <c r="BL64646" s="378"/>
      <c r="BM64646" s="378"/>
      <c r="BN64646" s="378"/>
      <c r="BO64646" s="378"/>
      <c r="BP64646" s="378"/>
      <c r="BQ64646" s="378"/>
      <c r="BR64646" s="378"/>
      <c r="BS64646" s="378"/>
      <c r="BT64646" s="378"/>
      <c r="BU64646" s="378"/>
      <c r="BV64646" s="378"/>
      <c r="BW64646" s="378"/>
      <c r="BX64646" s="378"/>
      <c r="BY64646" s="378"/>
      <c r="BZ64646" s="378"/>
      <c r="CA64646" s="378"/>
      <c r="CB64646" s="378"/>
      <c r="CC64646" s="378"/>
      <c r="CD64646" s="378"/>
      <c r="CE64646" s="378"/>
      <c r="CF64646" s="378"/>
      <c r="CG64646" s="378"/>
      <c r="CH64646" s="378"/>
      <c r="CI64646" s="378"/>
      <c r="CJ64646" s="378"/>
      <c r="CK64646" s="378"/>
      <c r="CL64646" s="378"/>
      <c r="CM64646" s="378"/>
      <c r="CN64646" s="378"/>
      <c r="CO64646" s="378"/>
      <c r="CP64646" s="378"/>
      <c r="CQ64646" s="378"/>
      <c r="CR64646" s="378"/>
      <c r="CS64646" s="378"/>
      <c r="CT64646" s="378"/>
      <c r="CU64646" s="378"/>
      <c r="CV64646" s="378"/>
      <c r="CW64646" s="378"/>
      <c r="CX64646" s="378"/>
      <c r="CY64646" s="378"/>
      <c r="CZ64646" s="378"/>
      <c r="DA64646" s="378"/>
      <c r="DB64646" s="378"/>
      <c r="DC64646" s="378"/>
      <c r="DD64646" s="378"/>
      <c r="DE64646" s="378"/>
      <c r="DF64646" s="378"/>
      <c r="DG64646" s="378"/>
      <c r="DH64646" s="378"/>
      <c r="DI64646" s="378"/>
      <c r="DJ64646" s="378"/>
      <c r="DK64646" s="378"/>
      <c r="DL64646" s="378"/>
      <c r="DM64646" s="378"/>
      <c r="DN64646" s="378"/>
      <c r="DO64646" s="378"/>
      <c r="DP64646" s="378"/>
      <c r="DQ64646" s="378"/>
      <c r="DR64646" s="378"/>
      <c r="DS64646" s="378"/>
      <c r="DT64646" s="378"/>
      <c r="DU64646" s="378"/>
      <c r="DV64646" s="378"/>
      <c r="DW64646" s="378"/>
      <c r="DX64646" s="378"/>
      <c r="DY64646" s="378"/>
      <c r="DZ64646" s="378"/>
      <c r="EA64646" s="378"/>
      <c r="EB64646" s="378"/>
      <c r="EC64646" s="378"/>
      <c r="ED64646" s="378"/>
      <c r="EE64646" s="378"/>
      <c r="EF64646" s="378"/>
      <c r="EG64646" s="378"/>
      <c r="EH64646" s="378"/>
      <c r="EI64646" s="378"/>
      <c r="EJ64646" s="378"/>
      <c r="EK64646" s="378"/>
      <c r="EL64646" s="378"/>
      <c r="EM64646" s="378"/>
      <c r="EN64646" s="378"/>
      <c r="EO64646" s="378"/>
      <c r="EP64646" s="378"/>
      <c r="EQ64646" s="378"/>
      <c r="ER64646" s="378"/>
      <c r="ES64646" s="378"/>
      <c r="ET64646" s="378"/>
      <c r="EU64646" s="378"/>
      <c r="EV64646" s="378"/>
      <c r="EW64646" s="378"/>
      <c r="EX64646" s="378"/>
      <c r="EY64646" s="378"/>
      <c r="EZ64646" s="378"/>
      <c r="FA64646" s="378"/>
      <c r="FB64646" s="378"/>
      <c r="FC64646" s="378"/>
      <c r="FD64646" s="378"/>
      <c r="FE64646" s="378"/>
      <c r="FF64646" s="378"/>
      <c r="FG64646" s="378"/>
      <c r="FH64646" s="378"/>
      <c r="FI64646" s="378"/>
      <c r="FJ64646" s="378"/>
      <c r="FK64646" s="378"/>
      <c r="FL64646" s="378"/>
      <c r="FM64646" s="378"/>
      <c r="FN64646" s="378"/>
      <c r="FO64646" s="378"/>
      <c r="FP64646" s="378"/>
      <c r="FQ64646" s="378"/>
      <c r="FR64646" s="378"/>
      <c r="FS64646" s="378"/>
      <c r="FT64646" s="378"/>
      <c r="FU64646" s="378"/>
      <c r="FV64646" s="378"/>
      <c r="FW64646" s="378"/>
      <c r="FX64646" s="378"/>
      <c r="FY64646" s="378"/>
      <c r="FZ64646" s="378"/>
      <c r="GA64646" s="378"/>
      <c r="GB64646" s="378"/>
      <c r="GC64646" s="378"/>
      <c r="GD64646" s="378"/>
      <c r="GE64646" s="378"/>
      <c r="GF64646" s="378"/>
      <c r="GG64646" s="378"/>
      <c r="GH64646" s="378"/>
      <c r="GI64646" s="378"/>
      <c r="GJ64646" s="378"/>
      <c r="GK64646" s="378"/>
      <c r="GL64646" s="378"/>
      <c r="GM64646" s="378"/>
      <c r="GN64646" s="378"/>
      <c r="GO64646" s="378"/>
      <c r="GP64646" s="378"/>
      <c r="GQ64646" s="378"/>
      <c r="GR64646" s="378"/>
      <c r="GS64646" s="378"/>
      <c r="GT64646" s="378"/>
      <c r="GU64646" s="378"/>
      <c r="GV64646" s="378"/>
      <c r="GW64646" s="378"/>
      <c r="GX64646" s="378"/>
      <c r="GY64646" s="378"/>
      <c r="GZ64646" s="378"/>
      <c r="HA64646" s="378"/>
      <c r="HB64646" s="378"/>
      <c r="HC64646" s="378"/>
      <c r="HD64646" s="378"/>
      <c r="HE64646" s="378"/>
      <c r="HF64646" s="378"/>
      <c r="HG64646" s="378"/>
      <c r="HH64646" s="378"/>
      <c r="HI64646" s="378"/>
      <c r="HJ64646" s="378"/>
      <c r="HK64646" s="378"/>
      <c r="HL64646" s="378"/>
      <c r="HM64646" s="378"/>
      <c r="HN64646" s="378"/>
      <c r="HO64646" s="378"/>
      <c r="HP64646" s="378"/>
      <c r="HQ64646" s="378"/>
      <c r="HR64646" s="378"/>
      <c r="HS64646" s="378"/>
      <c r="HT64646" s="378"/>
      <c r="HU64646" s="378"/>
      <c r="HV64646" s="378"/>
      <c r="HW64646" s="378"/>
      <c r="HX64646" s="378"/>
      <c r="HY64646" s="378"/>
      <c r="HZ64646" s="378"/>
      <c r="IA64646" s="378"/>
      <c r="IB64646" s="378"/>
      <c r="IC64646" s="378"/>
      <c r="ID64646" s="378"/>
      <c r="IE64646" s="378"/>
      <c r="IF64646" s="378"/>
      <c r="IG64646" s="378"/>
      <c r="IH64646" s="378"/>
      <c r="II64646" s="378"/>
      <c r="IJ64646" s="378"/>
      <c r="IK64646" s="378"/>
      <c r="IL64646" s="378"/>
    </row>
    <row r="64647" spans="2:246">
      <c r="B64647" s="378"/>
      <c r="C64647" s="378"/>
      <c r="D64647" s="378"/>
      <c r="E64647" s="378"/>
      <c r="F64647" s="378"/>
      <c r="G64647" s="378"/>
      <c r="H64647" s="378"/>
      <c r="I64647" s="378"/>
      <c r="J64647" s="378"/>
      <c r="K64647" s="378"/>
      <c r="L64647" s="378"/>
      <c r="M64647" s="378"/>
      <c r="N64647" s="378"/>
      <c r="O64647" s="378"/>
      <c r="P64647" s="378"/>
      <c r="Q64647" s="378"/>
      <c r="R64647" s="378"/>
      <c r="S64647" s="378"/>
      <c r="T64647" s="378"/>
      <c r="U64647" s="378"/>
      <c r="V64647" s="378"/>
      <c r="W64647" s="378"/>
      <c r="X64647" s="378"/>
      <c r="Y64647" s="378"/>
      <c r="Z64647" s="378"/>
      <c r="AA64647" s="378"/>
      <c r="AB64647" s="378"/>
      <c r="AC64647" s="378"/>
      <c r="AD64647" s="378"/>
      <c r="AE64647" s="378"/>
      <c r="AF64647" s="378"/>
      <c r="AG64647" s="378"/>
      <c r="AH64647" s="378"/>
      <c r="AI64647" s="378"/>
      <c r="AJ64647" s="378"/>
      <c r="AK64647" s="378"/>
      <c r="AL64647" s="378"/>
      <c r="AM64647" s="378"/>
      <c r="AN64647" s="378"/>
      <c r="AO64647" s="378"/>
      <c r="AP64647" s="378"/>
      <c r="AQ64647" s="378"/>
      <c r="AR64647" s="378"/>
      <c r="AS64647" s="378"/>
      <c r="AT64647" s="378"/>
      <c r="AU64647" s="378"/>
      <c r="AV64647" s="378"/>
      <c r="AW64647" s="378"/>
      <c r="AX64647" s="378"/>
      <c r="AY64647" s="378"/>
      <c r="AZ64647" s="378"/>
      <c r="BA64647" s="378"/>
      <c r="BB64647" s="378"/>
      <c r="BC64647" s="378"/>
      <c r="BD64647" s="378"/>
      <c r="BE64647" s="378"/>
      <c r="BF64647" s="378"/>
      <c r="BG64647" s="378"/>
      <c r="BH64647" s="378"/>
      <c r="BI64647" s="378"/>
      <c r="BJ64647" s="378"/>
      <c r="BK64647" s="378"/>
      <c r="BL64647" s="378"/>
      <c r="BM64647" s="378"/>
      <c r="BN64647" s="378"/>
      <c r="BO64647" s="378"/>
      <c r="BP64647" s="378"/>
      <c r="BQ64647" s="378"/>
      <c r="BR64647" s="378"/>
      <c r="BS64647" s="378"/>
      <c r="BT64647" s="378"/>
      <c r="BU64647" s="378"/>
      <c r="BV64647" s="378"/>
      <c r="BW64647" s="378"/>
      <c r="BX64647" s="378"/>
      <c r="BY64647" s="378"/>
      <c r="BZ64647" s="378"/>
      <c r="CA64647" s="378"/>
      <c r="CB64647" s="378"/>
      <c r="CC64647" s="378"/>
      <c r="CD64647" s="378"/>
      <c r="CE64647" s="378"/>
      <c r="CF64647" s="378"/>
      <c r="CG64647" s="378"/>
      <c r="CH64647" s="378"/>
      <c r="CI64647" s="378"/>
      <c r="CJ64647" s="378"/>
      <c r="CK64647" s="378"/>
      <c r="CL64647" s="378"/>
      <c r="CM64647" s="378"/>
      <c r="CN64647" s="378"/>
      <c r="CO64647" s="378"/>
      <c r="CP64647" s="378"/>
      <c r="CQ64647" s="378"/>
      <c r="CR64647" s="378"/>
      <c r="CS64647" s="378"/>
      <c r="CT64647" s="378"/>
      <c r="CU64647" s="378"/>
      <c r="CV64647" s="378"/>
      <c r="CW64647" s="378"/>
      <c r="CX64647" s="378"/>
      <c r="CY64647" s="378"/>
      <c r="CZ64647" s="378"/>
      <c r="DA64647" s="378"/>
      <c r="DB64647" s="378"/>
      <c r="DC64647" s="378"/>
      <c r="DD64647" s="378"/>
      <c r="DE64647" s="378"/>
      <c r="DF64647" s="378"/>
      <c r="DG64647" s="378"/>
      <c r="DH64647" s="378"/>
      <c r="DI64647" s="378"/>
      <c r="DJ64647" s="378"/>
      <c r="DK64647" s="378"/>
      <c r="DL64647" s="378"/>
      <c r="DM64647" s="378"/>
      <c r="DN64647" s="378"/>
      <c r="DO64647" s="378"/>
      <c r="DP64647" s="378"/>
      <c r="DQ64647" s="378"/>
      <c r="DR64647" s="378"/>
      <c r="DS64647" s="378"/>
      <c r="DT64647" s="378"/>
      <c r="DU64647" s="378"/>
      <c r="DV64647" s="378"/>
      <c r="DW64647" s="378"/>
      <c r="DX64647" s="378"/>
      <c r="DY64647" s="378"/>
      <c r="DZ64647" s="378"/>
      <c r="EA64647" s="378"/>
      <c r="EB64647" s="378"/>
      <c r="EC64647" s="378"/>
      <c r="ED64647" s="378"/>
      <c r="EE64647" s="378"/>
      <c r="EF64647" s="378"/>
      <c r="EG64647" s="378"/>
      <c r="EH64647" s="378"/>
      <c r="EI64647" s="378"/>
      <c r="EJ64647" s="378"/>
      <c r="EK64647" s="378"/>
      <c r="EL64647" s="378"/>
      <c r="EM64647" s="378"/>
      <c r="EN64647" s="378"/>
      <c r="EO64647" s="378"/>
      <c r="EP64647" s="378"/>
      <c r="EQ64647" s="378"/>
      <c r="ER64647" s="378"/>
      <c r="ES64647" s="378"/>
      <c r="ET64647" s="378"/>
      <c r="EU64647" s="378"/>
      <c r="EV64647" s="378"/>
      <c r="EW64647" s="378"/>
      <c r="EX64647" s="378"/>
      <c r="EY64647" s="378"/>
      <c r="EZ64647" s="378"/>
      <c r="FA64647" s="378"/>
      <c r="FB64647" s="378"/>
      <c r="FC64647" s="378"/>
      <c r="FD64647" s="378"/>
      <c r="FE64647" s="378"/>
      <c r="FF64647" s="378"/>
      <c r="FG64647" s="378"/>
      <c r="FH64647" s="378"/>
      <c r="FI64647" s="378"/>
      <c r="FJ64647" s="378"/>
      <c r="FK64647" s="378"/>
      <c r="FL64647" s="378"/>
      <c r="FM64647" s="378"/>
      <c r="FN64647" s="378"/>
      <c r="FO64647" s="378"/>
      <c r="FP64647" s="378"/>
      <c r="FQ64647" s="378"/>
      <c r="FR64647" s="378"/>
      <c r="FS64647" s="378"/>
      <c r="FT64647" s="378"/>
      <c r="FU64647" s="378"/>
      <c r="FV64647" s="378"/>
      <c r="FW64647" s="378"/>
      <c r="FX64647" s="378"/>
      <c r="FY64647" s="378"/>
      <c r="FZ64647" s="378"/>
      <c r="GA64647" s="378"/>
      <c r="GB64647" s="378"/>
      <c r="GC64647" s="378"/>
      <c r="GD64647" s="378"/>
      <c r="GE64647" s="378"/>
      <c r="GF64647" s="378"/>
      <c r="GG64647" s="378"/>
      <c r="GH64647" s="378"/>
      <c r="GI64647" s="378"/>
      <c r="GJ64647" s="378"/>
      <c r="GK64647" s="378"/>
      <c r="GL64647" s="378"/>
      <c r="GM64647" s="378"/>
      <c r="GN64647" s="378"/>
      <c r="GO64647" s="378"/>
      <c r="GP64647" s="378"/>
      <c r="GQ64647" s="378"/>
      <c r="GR64647" s="378"/>
      <c r="GS64647" s="378"/>
      <c r="GT64647" s="378"/>
      <c r="GU64647" s="378"/>
      <c r="GV64647" s="378"/>
      <c r="GW64647" s="378"/>
      <c r="GX64647" s="378"/>
      <c r="GY64647" s="378"/>
      <c r="GZ64647" s="378"/>
      <c r="HA64647" s="378"/>
      <c r="HB64647" s="378"/>
      <c r="HC64647" s="378"/>
      <c r="HD64647" s="378"/>
      <c r="HE64647" s="378"/>
      <c r="HF64647" s="378"/>
      <c r="HG64647" s="378"/>
      <c r="HH64647" s="378"/>
      <c r="HI64647" s="378"/>
      <c r="HJ64647" s="378"/>
      <c r="HK64647" s="378"/>
      <c r="HL64647" s="378"/>
      <c r="HM64647" s="378"/>
      <c r="HN64647" s="378"/>
      <c r="HO64647" s="378"/>
      <c r="HP64647" s="378"/>
      <c r="HQ64647" s="378"/>
      <c r="HR64647" s="378"/>
      <c r="HS64647" s="378"/>
      <c r="HT64647" s="378"/>
      <c r="HU64647" s="378"/>
      <c r="HV64647" s="378"/>
      <c r="HW64647" s="378"/>
      <c r="HX64647" s="378"/>
      <c r="HY64647" s="378"/>
      <c r="HZ64647" s="378"/>
      <c r="IA64647" s="378"/>
      <c r="IB64647" s="378"/>
      <c r="IC64647" s="378"/>
      <c r="ID64647" s="378"/>
      <c r="IE64647" s="378"/>
      <c r="IF64647" s="378"/>
      <c r="IG64647" s="378"/>
      <c r="IH64647" s="378"/>
      <c r="II64647" s="378"/>
      <c r="IJ64647" s="378"/>
      <c r="IK64647" s="378"/>
      <c r="IL64647" s="378"/>
    </row>
    <row r="64648" spans="2:246">
      <c r="B64648" s="378"/>
      <c r="C64648" s="378"/>
      <c r="D64648" s="378"/>
      <c r="E64648" s="378"/>
      <c r="F64648" s="378"/>
      <c r="G64648" s="378"/>
      <c r="H64648" s="378"/>
      <c r="I64648" s="378"/>
      <c r="J64648" s="378"/>
      <c r="K64648" s="378"/>
      <c r="L64648" s="378"/>
      <c r="M64648" s="378"/>
      <c r="N64648" s="378"/>
      <c r="O64648" s="378"/>
      <c r="P64648" s="378"/>
      <c r="Q64648" s="378"/>
      <c r="R64648" s="378"/>
      <c r="S64648" s="378"/>
      <c r="T64648" s="378"/>
      <c r="U64648" s="378"/>
      <c r="V64648" s="378"/>
      <c r="W64648" s="378"/>
      <c r="X64648" s="378"/>
      <c r="Y64648" s="378"/>
      <c r="Z64648" s="378"/>
      <c r="AA64648" s="378"/>
      <c r="AB64648" s="378"/>
      <c r="AC64648" s="378"/>
      <c r="AD64648" s="378"/>
      <c r="AE64648" s="378"/>
      <c r="AF64648" s="378"/>
      <c r="AG64648" s="378"/>
      <c r="AH64648" s="378"/>
      <c r="AI64648" s="378"/>
      <c r="AJ64648" s="378"/>
      <c r="AK64648" s="378"/>
      <c r="AL64648" s="378"/>
      <c r="AM64648" s="378"/>
      <c r="AN64648" s="378"/>
      <c r="AO64648" s="378"/>
      <c r="AP64648" s="378"/>
      <c r="AQ64648" s="378"/>
      <c r="AR64648" s="378"/>
      <c r="AS64648" s="378"/>
      <c r="AT64648" s="378"/>
      <c r="AU64648" s="378"/>
      <c r="AV64648" s="378"/>
      <c r="AW64648" s="378"/>
      <c r="AX64648" s="378"/>
      <c r="AY64648" s="378"/>
      <c r="AZ64648" s="378"/>
      <c r="BA64648" s="378"/>
      <c r="BB64648" s="378"/>
      <c r="BC64648" s="378"/>
      <c r="BD64648" s="378"/>
      <c r="BE64648" s="378"/>
      <c r="BF64648" s="378"/>
      <c r="BG64648" s="378"/>
      <c r="BH64648" s="378"/>
      <c r="BI64648" s="378"/>
      <c r="BJ64648" s="378"/>
      <c r="BK64648" s="378"/>
      <c r="BL64648" s="378"/>
      <c r="BM64648" s="378"/>
      <c r="BN64648" s="378"/>
      <c r="BO64648" s="378"/>
      <c r="BP64648" s="378"/>
      <c r="BQ64648" s="378"/>
      <c r="BR64648" s="378"/>
      <c r="BS64648" s="378"/>
      <c r="BT64648" s="378"/>
      <c r="BU64648" s="378"/>
      <c r="BV64648" s="378"/>
      <c r="BW64648" s="378"/>
      <c r="BX64648" s="378"/>
      <c r="BY64648" s="378"/>
      <c r="BZ64648" s="378"/>
      <c r="CA64648" s="378"/>
      <c r="CB64648" s="378"/>
      <c r="CC64648" s="378"/>
      <c r="CD64648" s="378"/>
      <c r="CE64648" s="378"/>
      <c r="CF64648" s="378"/>
      <c r="CG64648" s="378"/>
      <c r="CH64648" s="378"/>
      <c r="CI64648" s="378"/>
      <c r="CJ64648" s="378"/>
      <c r="CK64648" s="378"/>
      <c r="CL64648" s="378"/>
      <c r="CM64648" s="378"/>
      <c r="CN64648" s="378"/>
      <c r="CO64648" s="378"/>
      <c r="CP64648" s="378"/>
      <c r="CQ64648" s="378"/>
      <c r="CR64648" s="378"/>
      <c r="CS64648" s="378"/>
      <c r="CT64648" s="378"/>
      <c r="CU64648" s="378"/>
      <c r="CV64648" s="378"/>
      <c r="CW64648" s="378"/>
      <c r="CX64648" s="378"/>
      <c r="CY64648" s="378"/>
      <c r="CZ64648" s="378"/>
      <c r="DA64648" s="378"/>
      <c r="DB64648" s="378"/>
      <c r="DC64648" s="378"/>
      <c r="DD64648" s="378"/>
      <c r="DE64648" s="378"/>
      <c r="DF64648" s="378"/>
      <c r="DG64648" s="378"/>
      <c r="DH64648" s="378"/>
      <c r="DI64648" s="378"/>
      <c r="DJ64648" s="378"/>
      <c r="DK64648" s="378"/>
      <c r="DL64648" s="378"/>
      <c r="DM64648" s="378"/>
      <c r="DN64648" s="378"/>
      <c r="DO64648" s="378"/>
      <c r="DP64648" s="378"/>
      <c r="DQ64648" s="378"/>
      <c r="DR64648" s="378"/>
      <c r="DS64648" s="378"/>
      <c r="DT64648" s="378"/>
      <c r="DU64648" s="378"/>
      <c r="DV64648" s="378"/>
      <c r="DW64648" s="378"/>
      <c r="DX64648" s="378"/>
      <c r="DY64648" s="378"/>
      <c r="DZ64648" s="378"/>
      <c r="EA64648" s="378"/>
      <c r="EB64648" s="378"/>
      <c r="EC64648" s="378"/>
      <c r="ED64648" s="378"/>
      <c r="EE64648" s="378"/>
      <c r="EF64648" s="378"/>
      <c r="EG64648" s="378"/>
      <c r="EH64648" s="378"/>
      <c r="EI64648" s="378"/>
      <c r="EJ64648" s="378"/>
      <c r="EK64648" s="378"/>
      <c r="EL64648" s="378"/>
      <c r="EM64648" s="378"/>
      <c r="EN64648" s="378"/>
      <c r="EO64648" s="378"/>
      <c r="EP64648" s="378"/>
      <c r="EQ64648" s="378"/>
      <c r="ER64648" s="378"/>
      <c r="ES64648" s="378"/>
      <c r="ET64648" s="378"/>
      <c r="EU64648" s="378"/>
      <c r="EV64648" s="378"/>
      <c r="EW64648" s="378"/>
      <c r="EX64648" s="378"/>
      <c r="EY64648" s="378"/>
      <c r="EZ64648" s="378"/>
      <c r="FA64648" s="378"/>
      <c r="FB64648" s="378"/>
      <c r="FC64648" s="378"/>
      <c r="FD64648" s="378"/>
      <c r="FE64648" s="378"/>
      <c r="FF64648" s="378"/>
      <c r="FG64648" s="378"/>
      <c r="FH64648" s="378"/>
      <c r="FI64648" s="378"/>
      <c r="FJ64648" s="378"/>
      <c r="FK64648" s="378"/>
      <c r="FL64648" s="378"/>
      <c r="FM64648" s="378"/>
      <c r="FN64648" s="378"/>
      <c r="FO64648" s="378"/>
      <c r="FP64648" s="378"/>
      <c r="FQ64648" s="378"/>
      <c r="FR64648" s="378"/>
      <c r="FS64648" s="378"/>
      <c r="FT64648" s="378"/>
      <c r="FU64648" s="378"/>
      <c r="FV64648" s="378"/>
      <c r="FW64648" s="378"/>
      <c r="FX64648" s="378"/>
      <c r="FY64648" s="378"/>
      <c r="FZ64648" s="378"/>
      <c r="GA64648" s="378"/>
      <c r="GB64648" s="378"/>
      <c r="GC64648" s="378"/>
      <c r="GD64648" s="378"/>
      <c r="GE64648" s="378"/>
      <c r="GF64648" s="378"/>
      <c r="GG64648" s="378"/>
      <c r="GH64648" s="378"/>
      <c r="GI64648" s="378"/>
      <c r="GJ64648" s="378"/>
      <c r="GK64648" s="378"/>
      <c r="GL64648" s="378"/>
      <c r="GM64648" s="378"/>
      <c r="GN64648" s="378"/>
      <c r="GO64648" s="378"/>
      <c r="GP64648" s="378"/>
      <c r="GQ64648" s="378"/>
      <c r="GR64648" s="378"/>
      <c r="GS64648" s="378"/>
      <c r="GT64648" s="378"/>
      <c r="GU64648" s="378"/>
      <c r="GV64648" s="378"/>
      <c r="GW64648" s="378"/>
      <c r="GX64648" s="378"/>
      <c r="GY64648" s="378"/>
      <c r="GZ64648" s="378"/>
      <c r="HA64648" s="378"/>
      <c r="HB64648" s="378"/>
      <c r="HC64648" s="378"/>
      <c r="HD64648" s="378"/>
      <c r="HE64648" s="378"/>
      <c r="HF64648" s="378"/>
      <c r="HG64648" s="378"/>
      <c r="HH64648" s="378"/>
      <c r="HI64648" s="378"/>
      <c r="HJ64648" s="378"/>
      <c r="HK64648" s="378"/>
      <c r="HL64648" s="378"/>
      <c r="HM64648" s="378"/>
      <c r="HN64648" s="378"/>
      <c r="HO64648" s="378"/>
      <c r="HP64648" s="378"/>
      <c r="HQ64648" s="378"/>
      <c r="HR64648" s="378"/>
      <c r="HS64648" s="378"/>
      <c r="HT64648" s="378"/>
      <c r="HU64648" s="378"/>
      <c r="HV64648" s="378"/>
      <c r="HW64648" s="378"/>
      <c r="HX64648" s="378"/>
      <c r="HY64648" s="378"/>
      <c r="HZ64648" s="378"/>
      <c r="IA64648" s="378"/>
      <c r="IB64648" s="378"/>
      <c r="IC64648" s="378"/>
      <c r="ID64648" s="378"/>
      <c r="IE64648" s="378"/>
      <c r="IF64648" s="378"/>
      <c r="IG64648" s="378"/>
      <c r="IH64648" s="378"/>
      <c r="II64648" s="378"/>
      <c r="IJ64648" s="378"/>
      <c r="IK64648" s="378"/>
      <c r="IL64648" s="378"/>
    </row>
    <row r="64649" spans="2:246">
      <c r="B64649" s="378"/>
      <c r="C64649" s="378"/>
      <c r="D64649" s="378"/>
      <c r="E64649" s="378"/>
      <c r="F64649" s="378"/>
      <c r="G64649" s="378"/>
      <c r="H64649" s="378"/>
      <c r="I64649" s="378"/>
      <c r="J64649" s="378"/>
      <c r="K64649" s="378"/>
      <c r="L64649" s="378"/>
      <c r="M64649" s="378"/>
      <c r="N64649" s="378"/>
      <c r="O64649" s="378"/>
      <c r="P64649" s="378"/>
      <c r="Q64649" s="378"/>
      <c r="R64649" s="378"/>
      <c r="S64649" s="378"/>
      <c r="T64649" s="378"/>
      <c r="U64649" s="378"/>
      <c r="V64649" s="378"/>
      <c r="W64649" s="378"/>
      <c r="X64649" s="378"/>
      <c r="Y64649" s="378"/>
      <c r="Z64649" s="378"/>
      <c r="AA64649" s="378"/>
      <c r="AB64649" s="378"/>
      <c r="AC64649" s="378"/>
      <c r="AD64649" s="378"/>
      <c r="AE64649" s="378"/>
      <c r="AF64649" s="378"/>
      <c r="AG64649" s="378"/>
      <c r="AH64649" s="378"/>
      <c r="AI64649" s="378"/>
      <c r="AJ64649" s="378"/>
      <c r="AK64649" s="378"/>
      <c r="AL64649" s="378"/>
      <c r="AM64649" s="378"/>
      <c r="AN64649" s="378"/>
      <c r="AO64649" s="378"/>
      <c r="AP64649" s="378"/>
      <c r="AQ64649" s="378"/>
      <c r="AR64649" s="378"/>
      <c r="AS64649" s="378"/>
      <c r="AT64649" s="378"/>
      <c r="AU64649" s="378"/>
      <c r="AV64649" s="378"/>
      <c r="AW64649" s="378"/>
      <c r="AX64649" s="378"/>
      <c r="AY64649" s="378"/>
      <c r="AZ64649" s="378"/>
      <c r="BA64649" s="378"/>
      <c r="BB64649" s="378"/>
      <c r="BC64649" s="378"/>
      <c r="BD64649" s="378"/>
      <c r="BE64649" s="378"/>
      <c r="BF64649" s="378"/>
      <c r="BG64649" s="378"/>
      <c r="BH64649" s="378"/>
      <c r="BI64649" s="378"/>
      <c r="BJ64649" s="378"/>
      <c r="BK64649" s="378"/>
      <c r="BL64649" s="378"/>
      <c r="BM64649" s="378"/>
      <c r="BN64649" s="378"/>
      <c r="BO64649" s="378"/>
      <c r="BP64649" s="378"/>
      <c r="BQ64649" s="378"/>
      <c r="BR64649" s="378"/>
      <c r="BS64649" s="378"/>
      <c r="BT64649" s="378"/>
      <c r="BU64649" s="378"/>
      <c r="BV64649" s="378"/>
      <c r="BW64649" s="378"/>
      <c r="BX64649" s="378"/>
      <c r="BY64649" s="378"/>
      <c r="BZ64649" s="378"/>
      <c r="CA64649" s="378"/>
      <c r="CB64649" s="378"/>
      <c r="CC64649" s="378"/>
      <c r="CD64649" s="378"/>
      <c r="CE64649" s="378"/>
      <c r="CF64649" s="378"/>
      <c r="CG64649" s="378"/>
      <c r="CH64649" s="378"/>
      <c r="CI64649" s="378"/>
      <c r="CJ64649" s="378"/>
      <c r="CK64649" s="378"/>
      <c r="CL64649" s="378"/>
      <c r="CM64649" s="378"/>
      <c r="CN64649" s="378"/>
      <c r="CO64649" s="378"/>
      <c r="CP64649" s="378"/>
      <c r="CQ64649" s="378"/>
      <c r="CR64649" s="378"/>
      <c r="CS64649" s="378"/>
      <c r="CT64649" s="378"/>
      <c r="CU64649" s="378"/>
      <c r="CV64649" s="378"/>
      <c r="CW64649" s="378"/>
      <c r="CX64649" s="378"/>
      <c r="CY64649" s="378"/>
      <c r="CZ64649" s="378"/>
      <c r="DA64649" s="378"/>
      <c r="DB64649" s="378"/>
      <c r="DC64649" s="378"/>
      <c r="DD64649" s="378"/>
      <c r="DE64649" s="378"/>
      <c r="DF64649" s="378"/>
      <c r="DG64649" s="378"/>
      <c r="DH64649" s="378"/>
      <c r="DI64649" s="378"/>
      <c r="DJ64649" s="378"/>
      <c r="DK64649" s="378"/>
      <c r="DL64649" s="378"/>
      <c r="DM64649" s="378"/>
      <c r="DN64649" s="378"/>
      <c r="DO64649" s="378"/>
      <c r="DP64649" s="378"/>
      <c r="DQ64649" s="378"/>
      <c r="DR64649" s="378"/>
      <c r="DS64649" s="378"/>
      <c r="DT64649" s="378"/>
      <c r="DU64649" s="378"/>
      <c r="DV64649" s="378"/>
      <c r="DW64649" s="378"/>
      <c r="DX64649" s="378"/>
      <c r="DY64649" s="378"/>
      <c r="DZ64649" s="378"/>
      <c r="EA64649" s="378"/>
      <c r="EB64649" s="378"/>
      <c r="EC64649" s="378"/>
      <c r="ED64649" s="378"/>
      <c r="EE64649" s="378"/>
      <c r="EF64649" s="378"/>
      <c r="EG64649" s="378"/>
      <c r="EH64649" s="378"/>
      <c r="EI64649" s="378"/>
      <c r="EJ64649" s="378"/>
      <c r="EK64649" s="378"/>
      <c r="EL64649" s="378"/>
      <c r="EM64649" s="378"/>
      <c r="EN64649" s="378"/>
      <c r="EO64649" s="378"/>
      <c r="EP64649" s="378"/>
      <c r="EQ64649" s="378"/>
      <c r="ER64649" s="378"/>
      <c r="ES64649" s="378"/>
      <c r="ET64649" s="378"/>
      <c r="EU64649" s="378"/>
      <c r="EV64649" s="378"/>
      <c r="EW64649" s="378"/>
      <c r="EX64649" s="378"/>
      <c r="EY64649" s="378"/>
      <c r="EZ64649" s="378"/>
      <c r="FA64649" s="378"/>
      <c r="FB64649" s="378"/>
      <c r="FC64649" s="378"/>
      <c r="FD64649" s="378"/>
      <c r="FE64649" s="378"/>
      <c r="FF64649" s="378"/>
      <c r="FG64649" s="378"/>
      <c r="FH64649" s="378"/>
      <c r="FI64649" s="378"/>
      <c r="FJ64649" s="378"/>
      <c r="FK64649" s="378"/>
      <c r="FL64649" s="378"/>
      <c r="FM64649" s="378"/>
      <c r="FN64649" s="378"/>
      <c r="FO64649" s="378"/>
      <c r="FP64649" s="378"/>
      <c r="FQ64649" s="378"/>
      <c r="FR64649" s="378"/>
      <c r="FS64649" s="378"/>
      <c r="FT64649" s="378"/>
      <c r="FU64649" s="378"/>
      <c r="FV64649" s="378"/>
      <c r="FW64649" s="378"/>
      <c r="FX64649" s="378"/>
      <c r="FY64649" s="378"/>
      <c r="FZ64649" s="378"/>
      <c r="GA64649" s="378"/>
      <c r="GB64649" s="378"/>
      <c r="GC64649" s="378"/>
      <c r="GD64649" s="378"/>
      <c r="GE64649" s="378"/>
      <c r="GF64649" s="378"/>
      <c r="GG64649" s="378"/>
      <c r="GH64649" s="378"/>
      <c r="GI64649" s="378"/>
      <c r="GJ64649" s="378"/>
      <c r="GK64649" s="378"/>
      <c r="GL64649" s="378"/>
      <c r="GM64649" s="378"/>
      <c r="GN64649" s="378"/>
      <c r="GO64649" s="378"/>
      <c r="GP64649" s="378"/>
      <c r="GQ64649" s="378"/>
      <c r="GR64649" s="378"/>
      <c r="GS64649" s="378"/>
      <c r="GT64649" s="378"/>
      <c r="GU64649" s="378"/>
      <c r="GV64649" s="378"/>
      <c r="GW64649" s="378"/>
      <c r="GX64649" s="378"/>
      <c r="GY64649" s="378"/>
      <c r="GZ64649" s="378"/>
      <c r="HA64649" s="378"/>
      <c r="HB64649" s="378"/>
      <c r="HC64649" s="378"/>
      <c r="HD64649" s="378"/>
      <c r="HE64649" s="378"/>
      <c r="HF64649" s="378"/>
      <c r="HG64649" s="378"/>
      <c r="HH64649" s="378"/>
      <c r="HI64649" s="378"/>
      <c r="HJ64649" s="378"/>
      <c r="HK64649" s="378"/>
      <c r="HL64649" s="378"/>
      <c r="HM64649" s="378"/>
      <c r="HN64649" s="378"/>
      <c r="HO64649" s="378"/>
      <c r="HP64649" s="378"/>
      <c r="HQ64649" s="378"/>
      <c r="HR64649" s="378"/>
      <c r="HS64649" s="378"/>
      <c r="HT64649" s="378"/>
      <c r="HU64649" s="378"/>
      <c r="HV64649" s="378"/>
      <c r="HW64649" s="378"/>
      <c r="HX64649" s="378"/>
      <c r="HY64649" s="378"/>
      <c r="HZ64649" s="378"/>
      <c r="IA64649" s="378"/>
      <c r="IB64649" s="378"/>
      <c r="IC64649" s="378"/>
      <c r="ID64649" s="378"/>
      <c r="IE64649" s="378"/>
      <c r="IF64649" s="378"/>
      <c r="IG64649" s="378"/>
      <c r="IH64649" s="378"/>
      <c r="II64649" s="378"/>
      <c r="IJ64649" s="378"/>
      <c r="IK64649" s="378"/>
      <c r="IL64649" s="378"/>
    </row>
    <row r="64650" spans="2:246">
      <c r="B64650" s="378"/>
      <c r="C64650" s="378"/>
      <c r="D64650" s="378"/>
      <c r="E64650" s="378"/>
      <c r="F64650" s="378"/>
      <c r="G64650" s="378"/>
      <c r="H64650" s="378"/>
      <c r="I64650" s="378"/>
      <c r="J64650" s="378"/>
      <c r="K64650" s="378"/>
      <c r="L64650" s="378"/>
      <c r="M64650" s="378"/>
      <c r="N64650" s="378"/>
      <c r="O64650" s="378"/>
      <c r="P64650" s="378"/>
      <c r="Q64650" s="378"/>
      <c r="R64650" s="378"/>
      <c r="S64650" s="378"/>
      <c r="T64650" s="378"/>
      <c r="U64650" s="378"/>
      <c r="V64650" s="378"/>
      <c r="W64650" s="378"/>
      <c r="X64650" s="378"/>
      <c r="Y64650" s="378"/>
      <c r="Z64650" s="378"/>
      <c r="AA64650" s="378"/>
      <c r="AB64650" s="378"/>
      <c r="AC64650" s="378"/>
      <c r="AD64650" s="378"/>
      <c r="AE64650" s="378"/>
      <c r="AF64650" s="378"/>
      <c r="AG64650" s="378"/>
      <c r="AH64650" s="378"/>
      <c r="AI64650" s="378"/>
      <c r="AJ64650" s="378"/>
      <c r="AK64650" s="378"/>
      <c r="AL64650" s="378"/>
      <c r="AM64650" s="378"/>
      <c r="AN64650" s="378"/>
      <c r="AO64650" s="378"/>
      <c r="AP64650" s="378"/>
      <c r="AQ64650" s="378"/>
      <c r="AR64650" s="378"/>
      <c r="AS64650" s="378"/>
      <c r="AT64650" s="378"/>
      <c r="AU64650" s="378"/>
      <c r="AV64650" s="378"/>
      <c r="AW64650" s="378"/>
      <c r="AX64650" s="378"/>
      <c r="AY64650" s="378"/>
      <c r="AZ64650" s="378"/>
      <c r="BA64650" s="378"/>
      <c r="BB64650" s="378"/>
      <c r="BC64650" s="378"/>
      <c r="BD64650" s="378"/>
      <c r="BE64650" s="378"/>
      <c r="BF64650" s="378"/>
      <c r="BG64650" s="378"/>
      <c r="BH64650" s="378"/>
      <c r="BI64650" s="378"/>
      <c r="BJ64650" s="378"/>
      <c r="BK64650" s="378"/>
      <c r="BL64650" s="378"/>
      <c r="BM64650" s="378"/>
      <c r="BN64650" s="378"/>
      <c r="BO64650" s="378"/>
      <c r="BP64650" s="378"/>
      <c r="BQ64650" s="378"/>
      <c r="BR64650" s="378"/>
      <c r="BS64650" s="378"/>
      <c r="BT64650" s="378"/>
      <c r="BU64650" s="378"/>
      <c r="BV64650" s="378"/>
      <c r="BW64650" s="378"/>
      <c r="BX64650" s="378"/>
      <c r="BY64650" s="378"/>
      <c r="BZ64650" s="378"/>
      <c r="CA64650" s="378"/>
      <c r="CB64650" s="378"/>
      <c r="CC64650" s="378"/>
      <c r="CD64650" s="378"/>
      <c r="CE64650" s="378"/>
      <c r="CF64650" s="378"/>
      <c r="CG64650" s="378"/>
      <c r="CH64650" s="378"/>
      <c r="CI64650" s="378"/>
      <c r="CJ64650" s="378"/>
      <c r="CK64650" s="378"/>
      <c r="CL64650" s="378"/>
      <c r="CM64650" s="378"/>
      <c r="CN64650" s="378"/>
      <c r="CO64650" s="378"/>
      <c r="CP64650" s="378"/>
      <c r="CQ64650" s="378"/>
      <c r="CR64650" s="378"/>
      <c r="CS64650" s="378"/>
      <c r="CT64650" s="378"/>
      <c r="CU64650" s="378"/>
      <c r="CV64650" s="378"/>
      <c r="CW64650" s="378"/>
      <c r="CX64650" s="378"/>
      <c r="CY64650" s="378"/>
      <c r="CZ64650" s="378"/>
      <c r="DA64650" s="378"/>
      <c r="DB64650" s="378"/>
      <c r="DC64650" s="378"/>
      <c r="DD64650" s="378"/>
      <c r="DE64650" s="378"/>
      <c r="DF64650" s="378"/>
      <c r="DG64650" s="378"/>
      <c r="DH64650" s="378"/>
      <c r="DI64650" s="378"/>
      <c r="DJ64650" s="378"/>
      <c r="DK64650" s="378"/>
      <c r="DL64650" s="378"/>
      <c r="DM64650" s="378"/>
      <c r="DN64650" s="378"/>
      <c r="DO64650" s="378"/>
      <c r="DP64650" s="378"/>
      <c r="DQ64650" s="378"/>
      <c r="DR64650" s="378"/>
      <c r="DS64650" s="378"/>
      <c r="DT64650" s="378"/>
      <c r="DU64650" s="378"/>
      <c r="DV64650" s="378"/>
      <c r="DW64650" s="378"/>
      <c r="DX64650" s="378"/>
      <c r="DY64650" s="378"/>
      <c r="DZ64650" s="378"/>
      <c r="EA64650" s="378"/>
      <c r="EB64650" s="378"/>
      <c r="EC64650" s="378"/>
      <c r="ED64650" s="378"/>
      <c r="EE64650" s="378"/>
      <c r="EF64650" s="378"/>
      <c r="EG64650" s="378"/>
      <c r="EH64650" s="378"/>
      <c r="EI64650" s="378"/>
      <c r="EJ64650" s="378"/>
      <c r="EK64650" s="378"/>
      <c r="EL64650" s="378"/>
      <c r="EM64650" s="378"/>
      <c r="EN64650" s="378"/>
      <c r="EO64650" s="378"/>
      <c r="EP64650" s="378"/>
      <c r="EQ64650" s="378"/>
      <c r="ER64650" s="378"/>
      <c r="ES64650" s="378"/>
      <c r="ET64650" s="378"/>
      <c r="EU64650" s="378"/>
      <c r="EV64650" s="378"/>
      <c r="EW64650" s="378"/>
      <c r="EX64650" s="378"/>
      <c r="EY64650" s="378"/>
      <c r="EZ64650" s="378"/>
      <c r="FA64650" s="378"/>
      <c r="FB64650" s="378"/>
      <c r="FC64650" s="378"/>
      <c r="FD64650" s="378"/>
      <c r="FE64650" s="378"/>
      <c r="FF64650" s="378"/>
      <c r="FG64650" s="378"/>
      <c r="FH64650" s="378"/>
      <c r="FI64650" s="378"/>
      <c r="FJ64650" s="378"/>
      <c r="FK64650" s="378"/>
      <c r="FL64650" s="378"/>
      <c r="FM64650" s="378"/>
      <c r="FN64650" s="378"/>
      <c r="FO64650" s="378"/>
      <c r="FP64650" s="378"/>
      <c r="FQ64650" s="378"/>
      <c r="FR64650" s="378"/>
      <c r="FS64650" s="378"/>
      <c r="FT64650" s="378"/>
      <c r="FU64650" s="378"/>
      <c r="FV64650" s="378"/>
      <c r="FW64650" s="378"/>
      <c r="FX64650" s="378"/>
      <c r="FY64650" s="378"/>
      <c r="FZ64650" s="378"/>
      <c r="GA64650" s="378"/>
      <c r="GB64650" s="378"/>
      <c r="GC64650" s="378"/>
      <c r="GD64650" s="378"/>
      <c r="GE64650" s="378"/>
      <c r="GF64650" s="378"/>
      <c r="GG64650" s="378"/>
      <c r="GH64650" s="378"/>
      <c r="GI64650" s="378"/>
      <c r="GJ64650" s="378"/>
      <c r="GK64650" s="378"/>
      <c r="GL64650" s="378"/>
      <c r="GM64650" s="378"/>
      <c r="GN64650" s="378"/>
      <c r="GO64650" s="378"/>
      <c r="GP64650" s="378"/>
      <c r="GQ64650" s="378"/>
      <c r="GR64650" s="378"/>
      <c r="GS64650" s="378"/>
      <c r="GT64650" s="378"/>
      <c r="GU64650" s="378"/>
      <c r="GV64650" s="378"/>
      <c r="GW64650" s="378"/>
      <c r="GX64650" s="378"/>
      <c r="GY64650" s="378"/>
      <c r="GZ64650" s="378"/>
      <c r="HA64650" s="378"/>
      <c r="HB64650" s="378"/>
      <c r="HC64650" s="378"/>
      <c r="HD64650" s="378"/>
      <c r="HE64650" s="378"/>
      <c r="HF64650" s="378"/>
      <c r="HG64650" s="378"/>
      <c r="HH64650" s="378"/>
      <c r="HI64650" s="378"/>
      <c r="HJ64650" s="378"/>
      <c r="HK64650" s="378"/>
      <c r="HL64650" s="378"/>
      <c r="HM64650" s="378"/>
      <c r="HN64650" s="378"/>
      <c r="HO64650" s="378"/>
      <c r="HP64650" s="378"/>
      <c r="HQ64650" s="378"/>
      <c r="HR64650" s="378"/>
      <c r="HS64650" s="378"/>
      <c r="HT64650" s="378"/>
      <c r="HU64650" s="378"/>
      <c r="HV64650" s="378"/>
      <c r="HW64650" s="378"/>
      <c r="HX64650" s="378"/>
      <c r="HY64650" s="378"/>
      <c r="HZ64650" s="378"/>
      <c r="IA64650" s="378"/>
      <c r="IB64650" s="378"/>
      <c r="IC64650" s="378"/>
      <c r="ID64650" s="378"/>
      <c r="IE64650" s="378"/>
      <c r="IF64650" s="378"/>
      <c r="IG64650" s="378"/>
      <c r="IH64650" s="378"/>
      <c r="II64650" s="378"/>
      <c r="IJ64650" s="378"/>
      <c r="IK64650" s="378"/>
      <c r="IL64650" s="378"/>
    </row>
    <row r="64651" spans="2:246">
      <c r="B64651" s="378"/>
      <c r="C64651" s="378"/>
      <c r="D64651" s="378"/>
      <c r="E64651" s="378"/>
      <c r="F64651" s="378"/>
      <c r="G64651" s="378"/>
      <c r="H64651" s="378"/>
      <c r="I64651" s="378"/>
      <c r="J64651" s="378"/>
      <c r="K64651" s="378"/>
      <c r="L64651" s="378"/>
      <c r="M64651" s="378"/>
      <c r="N64651" s="378"/>
      <c r="O64651" s="378"/>
      <c r="P64651" s="378"/>
      <c r="Q64651" s="378"/>
      <c r="R64651" s="378"/>
      <c r="S64651" s="378"/>
      <c r="T64651" s="378"/>
      <c r="U64651" s="378"/>
      <c r="V64651" s="378"/>
      <c r="W64651" s="378"/>
      <c r="X64651" s="378"/>
      <c r="Y64651" s="378"/>
      <c r="Z64651" s="378"/>
      <c r="AA64651" s="378"/>
      <c r="AB64651" s="378"/>
      <c r="AC64651" s="378"/>
      <c r="AD64651" s="378"/>
      <c r="AE64651" s="378"/>
      <c r="AF64651" s="378"/>
      <c r="AG64651" s="378"/>
      <c r="AH64651" s="378"/>
      <c r="AI64651" s="378"/>
      <c r="AJ64651" s="378"/>
      <c r="AK64651" s="378"/>
      <c r="AL64651" s="378"/>
      <c r="AM64651" s="378"/>
      <c r="AN64651" s="378"/>
      <c r="AO64651" s="378"/>
      <c r="AP64651" s="378"/>
      <c r="AQ64651" s="378"/>
      <c r="AR64651" s="378"/>
      <c r="AS64651" s="378"/>
      <c r="AT64651" s="378"/>
      <c r="AU64651" s="378"/>
      <c r="AV64651" s="378"/>
      <c r="AW64651" s="378"/>
      <c r="AX64651" s="378"/>
      <c r="AY64651" s="378"/>
      <c r="AZ64651" s="378"/>
      <c r="BA64651" s="378"/>
      <c r="BB64651" s="378"/>
      <c r="BC64651" s="378"/>
      <c r="BD64651" s="378"/>
      <c r="BE64651" s="378"/>
      <c r="BF64651" s="378"/>
      <c r="BG64651" s="378"/>
      <c r="BH64651" s="378"/>
      <c r="BI64651" s="378"/>
      <c r="BJ64651" s="378"/>
      <c r="BK64651" s="378"/>
      <c r="BL64651" s="378"/>
      <c r="BM64651" s="378"/>
      <c r="BN64651" s="378"/>
      <c r="BO64651" s="378"/>
      <c r="BP64651" s="378"/>
      <c r="BQ64651" s="378"/>
      <c r="BR64651" s="378"/>
      <c r="BS64651" s="378"/>
      <c r="BT64651" s="378"/>
      <c r="BU64651" s="378"/>
      <c r="BV64651" s="378"/>
      <c r="BW64651" s="378"/>
      <c r="BX64651" s="378"/>
      <c r="BY64651" s="378"/>
      <c r="BZ64651" s="378"/>
      <c r="CA64651" s="378"/>
      <c r="CB64651" s="378"/>
      <c r="CC64651" s="378"/>
      <c r="CD64651" s="378"/>
      <c r="CE64651" s="378"/>
      <c r="CF64651" s="378"/>
      <c r="CG64651" s="378"/>
      <c r="CH64651" s="378"/>
      <c r="CI64651" s="378"/>
      <c r="CJ64651" s="378"/>
      <c r="CK64651" s="378"/>
      <c r="CL64651" s="378"/>
      <c r="CM64651" s="378"/>
      <c r="CN64651" s="378"/>
      <c r="CO64651" s="378"/>
      <c r="CP64651" s="378"/>
      <c r="CQ64651" s="378"/>
      <c r="CR64651" s="378"/>
      <c r="CS64651" s="378"/>
      <c r="CT64651" s="378"/>
      <c r="CU64651" s="378"/>
      <c r="CV64651" s="378"/>
      <c r="CW64651" s="378"/>
      <c r="CX64651" s="378"/>
      <c r="CY64651" s="378"/>
      <c r="CZ64651" s="378"/>
      <c r="DA64651" s="378"/>
      <c r="DB64651" s="378"/>
      <c r="DC64651" s="378"/>
      <c r="DD64651" s="378"/>
      <c r="DE64651" s="378"/>
      <c r="DF64651" s="378"/>
      <c r="DG64651" s="378"/>
      <c r="DH64651" s="378"/>
      <c r="DI64651" s="378"/>
      <c r="DJ64651" s="378"/>
      <c r="DK64651" s="378"/>
      <c r="DL64651" s="378"/>
      <c r="DM64651" s="378"/>
      <c r="DN64651" s="378"/>
      <c r="DO64651" s="378"/>
      <c r="DP64651" s="378"/>
      <c r="DQ64651" s="378"/>
      <c r="DR64651" s="378"/>
      <c r="DS64651" s="378"/>
      <c r="DT64651" s="378"/>
      <c r="DU64651" s="378"/>
      <c r="DV64651" s="378"/>
      <c r="DW64651" s="378"/>
      <c r="DX64651" s="378"/>
      <c r="DY64651" s="378"/>
      <c r="DZ64651" s="378"/>
      <c r="EA64651" s="378"/>
      <c r="EB64651" s="378"/>
      <c r="EC64651" s="378"/>
      <c r="ED64651" s="378"/>
      <c r="EE64651" s="378"/>
      <c r="EF64651" s="378"/>
      <c r="EG64651" s="378"/>
      <c r="EH64651" s="378"/>
      <c r="EI64651" s="378"/>
      <c r="EJ64651" s="378"/>
      <c r="EK64651" s="378"/>
      <c r="EL64651" s="378"/>
      <c r="EM64651" s="378"/>
      <c r="EN64651" s="378"/>
      <c r="EO64651" s="378"/>
      <c r="EP64651" s="378"/>
      <c r="EQ64651" s="378"/>
      <c r="ER64651" s="378"/>
      <c r="ES64651" s="378"/>
      <c r="ET64651" s="378"/>
      <c r="EU64651" s="378"/>
      <c r="EV64651" s="378"/>
      <c r="EW64651" s="378"/>
      <c r="EX64651" s="378"/>
      <c r="EY64651" s="378"/>
      <c r="EZ64651" s="378"/>
      <c r="FA64651" s="378"/>
      <c r="FB64651" s="378"/>
      <c r="FC64651" s="378"/>
      <c r="FD64651" s="378"/>
      <c r="FE64651" s="378"/>
      <c r="FF64651" s="378"/>
      <c r="FG64651" s="378"/>
      <c r="FH64651" s="378"/>
      <c r="FI64651" s="378"/>
      <c r="FJ64651" s="378"/>
      <c r="FK64651" s="378"/>
      <c r="FL64651" s="378"/>
      <c r="FM64651" s="378"/>
      <c r="FN64651" s="378"/>
      <c r="FO64651" s="378"/>
      <c r="FP64651" s="378"/>
      <c r="FQ64651" s="378"/>
      <c r="FR64651" s="378"/>
      <c r="FS64651" s="378"/>
      <c r="FT64651" s="378"/>
      <c r="FU64651" s="378"/>
      <c r="FV64651" s="378"/>
      <c r="FW64651" s="378"/>
      <c r="FX64651" s="378"/>
      <c r="FY64651" s="378"/>
      <c r="FZ64651" s="378"/>
      <c r="GA64651" s="378"/>
      <c r="GB64651" s="378"/>
      <c r="GC64651" s="378"/>
      <c r="GD64651" s="378"/>
      <c r="GE64651" s="378"/>
      <c r="GF64651" s="378"/>
      <c r="GG64651" s="378"/>
      <c r="GH64651" s="378"/>
      <c r="GI64651" s="378"/>
      <c r="GJ64651" s="378"/>
      <c r="GK64651" s="378"/>
      <c r="GL64651" s="378"/>
      <c r="GM64651" s="378"/>
      <c r="GN64651" s="378"/>
      <c r="GO64651" s="378"/>
      <c r="GP64651" s="378"/>
      <c r="GQ64651" s="378"/>
      <c r="GR64651" s="378"/>
      <c r="GS64651" s="378"/>
      <c r="GT64651" s="378"/>
      <c r="GU64651" s="378"/>
      <c r="GV64651" s="378"/>
      <c r="GW64651" s="378"/>
      <c r="GX64651" s="378"/>
      <c r="GY64651" s="378"/>
      <c r="GZ64651" s="378"/>
      <c r="HA64651" s="378"/>
      <c r="HB64651" s="378"/>
      <c r="HC64651" s="378"/>
      <c r="HD64651" s="378"/>
      <c r="HE64651" s="378"/>
      <c r="HF64651" s="378"/>
      <c r="HG64651" s="378"/>
      <c r="HH64651" s="378"/>
      <c r="HI64651" s="378"/>
      <c r="HJ64651" s="378"/>
      <c r="HK64651" s="378"/>
      <c r="HL64651" s="378"/>
      <c r="HM64651" s="378"/>
      <c r="HN64651" s="378"/>
      <c r="HO64651" s="378"/>
      <c r="HP64651" s="378"/>
      <c r="HQ64651" s="378"/>
      <c r="HR64651" s="378"/>
      <c r="HS64651" s="378"/>
      <c r="HT64651" s="378"/>
      <c r="HU64651" s="378"/>
      <c r="HV64651" s="378"/>
      <c r="HW64651" s="378"/>
      <c r="HX64651" s="378"/>
      <c r="HY64651" s="378"/>
      <c r="HZ64651" s="378"/>
      <c r="IA64651" s="378"/>
      <c r="IB64651" s="378"/>
      <c r="IC64651" s="378"/>
      <c r="ID64651" s="378"/>
      <c r="IE64651" s="378"/>
      <c r="IF64651" s="378"/>
      <c r="IG64651" s="378"/>
      <c r="IH64651" s="378"/>
      <c r="II64651" s="378"/>
      <c r="IJ64651" s="378"/>
      <c r="IK64651" s="378"/>
      <c r="IL64651" s="378"/>
    </row>
    <row r="64652" spans="2:246">
      <c r="B64652" s="378"/>
      <c r="C64652" s="378"/>
      <c r="D64652" s="378"/>
      <c r="E64652" s="378"/>
      <c r="F64652" s="378"/>
      <c r="G64652" s="378"/>
      <c r="H64652" s="378"/>
      <c r="I64652" s="378"/>
      <c r="J64652" s="378"/>
      <c r="K64652" s="378"/>
      <c r="L64652" s="378"/>
      <c r="M64652" s="378"/>
      <c r="N64652" s="378"/>
      <c r="O64652" s="378"/>
      <c r="P64652" s="378"/>
      <c r="Q64652" s="378"/>
      <c r="R64652" s="378"/>
      <c r="S64652" s="378"/>
      <c r="T64652" s="378"/>
      <c r="U64652" s="378"/>
      <c r="V64652" s="378"/>
      <c r="W64652" s="378"/>
      <c r="X64652" s="378"/>
      <c r="Y64652" s="378"/>
      <c r="Z64652" s="378"/>
      <c r="AA64652" s="378"/>
      <c r="AB64652" s="378"/>
      <c r="AC64652" s="378"/>
      <c r="AD64652" s="378"/>
      <c r="AE64652" s="378"/>
      <c r="AF64652" s="378"/>
      <c r="AG64652" s="378"/>
      <c r="AH64652" s="378"/>
      <c r="AI64652" s="378"/>
      <c r="AJ64652" s="378"/>
      <c r="AK64652" s="378"/>
      <c r="AL64652" s="378"/>
      <c r="AM64652" s="378"/>
      <c r="AN64652" s="378"/>
      <c r="AO64652" s="378"/>
      <c r="AP64652" s="378"/>
      <c r="AQ64652" s="378"/>
      <c r="AR64652" s="378"/>
      <c r="AS64652" s="378"/>
      <c r="AT64652" s="378"/>
      <c r="AU64652" s="378"/>
      <c r="AV64652" s="378"/>
      <c r="AW64652" s="378"/>
      <c r="AX64652" s="378"/>
      <c r="AY64652" s="378"/>
      <c r="AZ64652" s="378"/>
      <c r="BA64652" s="378"/>
      <c r="BB64652" s="378"/>
      <c r="BC64652" s="378"/>
      <c r="BD64652" s="378"/>
      <c r="BE64652" s="378"/>
      <c r="BF64652" s="378"/>
      <c r="BG64652" s="378"/>
      <c r="BH64652" s="378"/>
      <c r="BI64652" s="378"/>
      <c r="BJ64652" s="378"/>
      <c r="BK64652" s="378"/>
      <c r="BL64652" s="378"/>
      <c r="BM64652" s="378"/>
      <c r="BN64652" s="378"/>
      <c r="BO64652" s="378"/>
      <c r="BP64652" s="378"/>
      <c r="BQ64652" s="378"/>
      <c r="BR64652" s="378"/>
      <c r="BS64652" s="378"/>
      <c r="BT64652" s="378"/>
      <c r="BU64652" s="378"/>
      <c r="BV64652" s="378"/>
      <c r="BW64652" s="378"/>
      <c r="BX64652" s="378"/>
      <c r="BY64652" s="378"/>
      <c r="BZ64652" s="378"/>
      <c r="CA64652" s="378"/>
      <c r="CB64652" s="378"/>
      <c r="CC64652" s="378"/>
      <c r="CD64652" s="378"/>
      <c r="CE64652" s="378"/>
      <c r="CF64652" s="378"/>
      <c r="CG64652" s="378"/>
      <c r="CH64652" s="378"/>
      <c r="CI64652" s="378"/>
      <c r="CJ64652" s="378"/>
      <c r="CK64652" s="378"/>
      <c r="CL64652" s="378"/>
      <c r="CM64652" s="378"/>
      <c r="CN64652" s="378"/>
      <c r="CO64652" s="378"/>
      <c r="CP64652" s="378"/>
      <c r="CQ64652" s="378"/>
      <c r="CR64652" s="378"/>
      <c r="CS64652" s="378"/>
      <c r="CT64652" s="378"/>
      <c r="CU64652" s="378"/>
      <c r="CV64652" s="378"/>
      <c r="CW64652" s="378"/>
      <c r="CX64652" s="378"/>
      <c r="CY64652" s="378"/>
      <c r="CZ64652" s="378"/>
      <c r="DA64652" s="378"/>
      <c r="DB64652" s="378"/>
      <c r="DC64652" s="378"/>
      <c r="DD64652" s="378"/>
      <c r="DE64652" s="378"/>
      <c r="DF64652" s="378"/>
      <c r="DG64652" s="378"/>
      <c r="DH64652" s="378"/>
      <c r="DI64652" s="378"/>
      <c r="DJ64652" s="378"/>
      <c r="DK64652" s="378"/>
      <c r="DL64652" s="378"/>
      <c r="DM64652" s="378"/>
      <c r="DN64652" s="378"/>
      <c r="DO64652" s="378"/>
      <c r="DP64652" s="378"/>
      <c r="DQ64652" s="378"/>
      <c r="DR64652" s="378"/>
      <c r="DS64652" s="378"/>
      <c r="DT64652" s="378"/>
      <c r="DU64652" s="378"/>
      <c r="DV64652" s="378"/>
      <c r="DW64652" s="378"/>
      <c r="DX64652" s="378"/>
      <c r="DY64652" s="378"/>
      <c r="DZ64652" s="378"/>
      <c r="EA64652" s="378"/>
      <c r="EB64652" s="378"/>
      <c r="EC64652" s="378"/>
      <c r="ED64652" s="378"/>
      <c r="EE64652" s="378"/>
      <c r="EF64652" s="378"/>
      <c r="EG64652" s="378"/>
      <c r="EH64652" s="378"/>
      <c r="EI64652" s="378"/>
      <c r="EJ64652" s="378"/>
      <c r="EK64652" s="378"/>
      <c r="EL64652" s="378"/>
      <c r="EM64652" s="378"/>
      <c r="EN64652" s="378"/>
      <c r="EO64652" s="378"/>
      <c r="EP64652" s="378"/>
      <c r="EQ64652" s="378"/>
      <c r="ER64652" s="378"/>
      <c r="ES64652" s="378"/>
      <c r="ET64652" s="378"/>
      <c r="EU64652" s="378"/>
      <c r="EV64652" s="378"/>
      <c r="EW64652" s="378"/>
      <c r="EX64652" s="378"/>
      <c r="EY64652" s="378"/>
      <c r="EZ64652" s="378"/>
      <c r="FA64652" s="378"/>
      <c r="FB64652" s="378"/>
      <c r="FC64652" s="378"/>
      <c r="FD64652" s="378"/>
      <c r="FE64652" s="378"/>
      <c r="FF64652" s="378"/>
      <c r="FG64652" s="378"/>
      <c r="FH64652" s="378"/>
      <c r="FI64652" s="378"/>
      <c r="FJ64652" s="378"/>
      <c r="FK64652" s="378"/>
      <c r="FL64652" s="378"/>
      <c r="FM64652" s="378"/>
      <c r="FN64652" s="378"/>
      <c r="FO64652" s="378"/>
      <c r="FP64652" s="378"/>
      <c r="FQ64652" s="378"/>
      <c r="FR64652" s="378"/>
      <c r="FS64652" s="378"/>
      <c r="FT64652" s="378"/>
      <c r="FU64652" s="378"/>
      <c r="FV64652" s="378"/>
      <c r="FW64652" s="378"/>
      <c r="FX64652" s="378"/>
      <c r="FY64652" s="378"/>
      <c r="FZ64652" s="378"/>
      <c r="GA64652" s="378"/>
      <c r="GB64652" s="378"/>
      <c r="GC64652" s="378"/>
      <c r="GD64652" s="378"/>
      <c r="GE64652" s="378"/>
      <c r="GF64652" s="378"/>
      <c r="GG64652" s="378"/>
      <c r="GH64652" s="378"/>
      <c r="GI64652" s="378"/>
      <c r="GJ64652" s="378"/>
      <c r="GK64652" s="378"/>
      <c r="GL64652" s="378"/>
      <c r="GM64652" s="378"/>
      <c r="GN64652" s="378"/>
      <c r="GO64652" s="378"/>
      <c r="GP64652" s="378"/>
      <c r="GQ64652" s="378"/>
      <c r="GR64652" s="378"/>
      <c r="GS64652" s="378"/>
      <c r="GT64652" s="378"/>
      <c r="GU64652" s="378"/>
      <c r="GV64652" s="378"/>
      <c r="GW64652" s="378"/>
      <c r="GX64652" s="378"/>
      <c r="GY64652" s="378"/>
      <c r="GZ64652" s="378"/>
      <c r="HA64652" s="378"/>
      <c r="HB64652" s="378"/>
      <c r="HC64652" s="378"/>
      <c r="HD64652" s="378"/>
      <c r="HE64652" s="378"/>
      <c r="HF64652" s="378"/>
      <c r="HG64652" s="378"/>
      <c r="HH64652" s="378"/>
      <c r="HI64652" s="378"/>
      <c r="HJ64652" s="378"/>
      <c r="HK64652" s="378"/>
      <c r="HL64652" s="378"/>
      <c r="HM64652" s="378"/>
      <c r="HN64652" s="378"/>
      <c r="HO64652" s="378"/>
      <c r="HP64652" s="378"/>
      <c r="HQ64652" s="378"/>
      <c r="HR64652" s="378"/>
      <c r="HS64652" s="378"/>
      <c r="HT64652" s="378"/>
      <c r="HU64652" s="378"/>
      <c r="HV64652" s="378"/>
      <c r="HW64652" s="378"/>
      <c r="HX64652" s="378"/>
      <c r="HY64652" s="378"/>
      <c r="HZ64652" s="378"/>
      <c r="IA64652" s="378"/>
      <c r="IB64652" s="378"/>
      <c r="IC64652" s="378"/>
      <c r="ID64652" s="378"/>
      <c r="IE64652" s="378"/>
      <c r="IF64652" s="378"/>
      <c r="IG64652" s="378"/>
      <c r="IH64652" s="378"/>
      <c r="II64652" s="378"/>
      <c r="IJ64652" s="378"/>
      <c r="IK64652" s="378"/>
      <c r="IL64652" s="378"/>
    </row>
    <row r="64653" spans="2:246">
      <c r="B64653" s="378"/>
      <c r="C64653" s="378"/>
      <c r="D64653" s="378"/>
      <c r="E64653" s="378"/>
      <c r="F64653" s="378"/>
      <c r="G64653" s="378"/>
      <c r="H64653" s="378"/>
      <c r="I64653" s="378"/>
      <c r="J64653" s="378"/>
      <c r="K64653" s="378"/>
      <c r="L64653" s="378"/>
      <c r="M64653" s="378"/>
      <c r="N64653" s="378"/>
      <c r="O64653" s="378"/>
      <c r="P64653" s="378"/>
      <c r="Q64653" s="378"/>
      <c r="R64653" s="378"/>
      <c r="S64653" s="378"/>
      <c r="T64653" s="378"/>
      <c r="U64653" s="378"/>
      <c r="V64653" s="378"/>
      <c r="W64653" s="378"/>
      <c r="X64653" s="378"/>
      <c r="Y64653" s="378"/>
      <c r="Z64653" s="378"/>
      <c r="AA64653" s="378"/>
      <c r="AB64653" s="378"/>
      <c r="AC64653" s="378"/>
      <c r="AD64653" s="378"/>
      <c r="AE64653" s="378"/>
      <c r="AF64653" s="378"/>
      <c r="AG64653" s="378"/>
      <c r="AH64653" s="378"/>
      <c r="AI64653" s="378"/>
      <c r="AJ64653" s="378"/>
      <c r="AK64653" s="378"/>
      <c r="AL64653" s="378"/>
      <c r="AM64653" s="378"/>
      <c r="AN64653" s="378"/>
      <c r="AO64653" s="378"/>
      <c r="AP64653" s="378"/>
      <c r="AQ64653" s="378"/>
      <c r="AR64653" s="378"/>
      <c r="AS64653" s="378"/>
      <c r="AT64653" s="378"/>
      <c r="AU64653" s="378"/>
      <c r="AV64653" s="378"/>
      <c r="AW64653" s="378"/>
      <c r="AX64653" s="378"/>
      <c r="AY64653" s="378"/>
      <c r="AZ64653" s="378"/>
      <c r="BA64653" s="378"/>
      <c r="BB64653" s="378"/>
      <c r="BC64653" s="378"/>
      <c r="BD64653" s="378"/>
      <c r="BE64653" s="378"/>
      <c r="BF64653" s="378"/>
      <c r="BG64653" s="378"/>
      <c r="BH64653" s="378"/>
      <c r="BI64653" s="378"/>
      <c r="BJ64653" s="378"/>
      <c r="BK64653" s="378"/>
      <c r="BL64653" s="378"/>
      <c r="BM64653" s="378"/>
      <c r="BN64653" s="378"/>
      <c r="BO64653" s="378"/>
      <c r="BP64653" s="378"/>
      <c r="BQ64653" s="378"/>
      <c r="BR64653" s="378"/>
      <c r="BS64653" s="378"/>
      <c r="BT64653" s="378"/>
      <c r="BU64653" s="378"/>
      <c r="BV64653" s="378"/>
      <c r="BW64653" s="378"/>
      <c r="BX64653" s="378"/>
      <c r="BY64653" s="378"/>
      <c r="BZ64653" s="378"/>
      <c r="CA64653" s="378"/>
      <c r="CB64653" s="378"/>
      <c r="CC64653" s="378"/>
      <c r="CD64653" s="378"/>
      <c r="CE64653" s="378"/>
      <c r="CF64653" s="378"/>
      <c r="CG64653" s="378"/>
      <c r="CH64653" s="378"/>
      <c r="CI64653" s="378"/>
      <c r="CJ64653" s="378"/>
      <c r="CK64653" s="378"/>
      <c r="CL64653" s="378"/>
      <c r="CM64653" s="378"/>
      <c r="CN64653" s="378"/>
      <c r="CO64653" s="378"/>
      <c r="CP64653" s="378"/>
      <c r="CQ64653" s="378"/>
      <c r="CR64653" s="378"/>
      <c r="CS64653" s="378"/>
      <c r="CT64653" s="378"/>
      <c r="CU64653" s="378"/>
      <c r="CV64653" s="378"/>
      <c r="CW64653" s="378"/>
      <c r="CX64653" s="378"/>
      <c r="CY64653" s="378"/>
      <c r="CZ64653" s="378"/>
      <c r="DA64653" s="378"/>
      <c r="DB64653" s="378"/>
      <c r="DC64653" s="378"/>
      <c r="DD64653" s="378"/>
      <c r="DE64653" s="378"/>
      <c r="DF64653" s="378"/>
      <c r="DG64653" s="378"/>
      <c r="DH64653" s="378"/>
      <c r="DI64653" s="378"/>
      <c r="DJ64653" s="378"/>
      <c r="DK64653" s="378"/>
      <c r="DL64653" s="378"/>
      <c r="DM64653" s="378"/>
      <c r="DN64653" s="378"/>
      <c r="DO64653" s="378"/>
      <c r="DP64653" s="378"/>
      <c r="DQ64653" s="378"/>
      <c r="DR64653" s="378"/>
      <c r="DS64653" s="378"/>
      <c r="DT64653" s="378"/>
      <c r="DU64653" s="378"/>
      <c r="DV64653" s="378"/>
      <c r="DW64653" s="378"/>
      <c r="DX64653" s="378"/>
      <c r="DY64653" s="378"/>
      <c r="DZ64653" s="378"/>
      <c r="EA64653" s="378"/>
      <c r="EB64653" s="378"/>
      <c r="EC64653" s="378"/>
      <c r="ED64653" s="378"/>
      <c r="EE64653" s="378"/>
      <c r="EF64653" s="378"/>
      <c r="EG64653" s="378"/>
      <c r="EH64653" s="378"/>
      <c r="EI64653" s="378"/>
      <c r="EJ64653" s="378"/>
      <c r="EK64653" s="378"/>
      <c r="EL64653" s="378"/>
      <c r="EM64653" s="378"/>
      <c r="EN64653" s="378"/>
      <c r="EO64653" s="378"/>
      <c r="EP64653" s="378"/>
      <c r="EQ64653" s="378"/>
      <c r="ER64653" s="378"/>
      <c r="ES64653" s="378"/>
      <c r="ET64653" s="378"/>
      <c r="EU64653" s="378"/>
      <c r="EV64653" s="378"/>
      <c r="EW64653" s="378"/>
      <c r="EX64653" s="378"/>
      <c r="EY64653" s="378"/>
      <c r="EZ64653" s="378"/>
      <c r="FA64653" s="378"/>
      <c r="FB64653" s="378"/>
      <c r="FC64653" s="378"/>
      <c r="FD64653" s="378"/>
      <c r="FE64653" s="378"/>
      <c r="FF64653" s="378"/>
      <c r="FG64653" s="378"/>
      <c r="FH64653" s="378"/>
      <c r="FI64653" s="378"/>
      <c r="FJ64653" s="378"/>
      <c r="FK64653" s="378"/>
      <c r="FL64653" s="378"/>
      <c r="FM64653" s="378"/>
      <c r="FN64653" s="378"/>
      <c r="FO64653" s="378"/>
      <c r="FP64653" s="378"/>
      <c r="FQ64653" s="378"/>
      <c r="FR64653" s="378"/>
      <c r="FS64653" s="378"/>
      <c r="FT64653" s="378"/>
      <c r="FU64653" s="378"/>
      <c r="FV64653" s="378"/>
      <c r="FW64653" s="378"/>
      <c r="FX64653" s="378"/>
      <c r="FY64653" s="378"/>
      <c r="FZ64653" s="378"/>
      <c r="GA64653" s="378"/>
      <c r="GB64653" s="378"/>
      <c r="GC64653" s="378"/>
      <c r="GD64653" s="378"/>
      <c r="GE64653" s="378"/>
      <c r="GF64653" s="378"/>
      <c r="GG64653" s="378"/>
      <c r="GH64653" s="378"/>
      <c r="GI64653" s="378"/>
      <c r="GJ64653" s="378"/>
      <c r="GK64653" s="378"/>
      <c r="GL64653" s="378"/>
      <c r="GM64653" s="378"/>
      <c r="GN64653" s="378"/>
      <c r="GO64653" s="378"/>
      <c r="GP64653" s="378"/>
      <c r="GQ64653" s="378"/>
      <c r="GR64653" s="378"/>
      <c r="GS64653" s="378"/>
      <c r="GT64653" s="378"/>
      <c r="GU64653" s="378"/>
      <c r="GV64653" s="378"/>
      <c r="GW64653" s="378"/>
      <c r="GX64653" s="378"/>
      <c r="GY64653" s="378"/>
      <c r="GZ64653" s="378"/>
      <c r="HA64653" s="378"/>
      <c r="HB64653" s="378"/>
      <c r="HC64653" s="378"/>
      <c r="HD64653" s="378"/>
      <c r="HE64653" s="378"/>
      <c r="HF64653" s="378"/>
      <c r="HG64653" s="378"/>
      <c r="HH64653" s="378"/>
      <c r="HI64653" s="378"/>
      <c r="HJ64653" s="378"/>
      <c r="HK64653" s="378"/>
      <c r="HL64653" s="378"/>
      <c r="HM64653" s="378"/>
      <c r="HN64653" s="378"/>
      <c r="HO64653" s="378"/>
      <c r="HP64653" s="378"/>
      <c r="HQ64653" s="378"/>
      <c r="HR64653" s="378"/>
      <c r="HS64653" s="378"/>
      <c r="HT64653" s="378"/>
      <c r="HU64653" s="378"/>
      <c r="HV64653" s="378"/>
      <c r="HW64653" s="378"/>
      <c r="HX64653" s="378"/>
      <c r="HY64653" s="378"/>
      <c r="HZ64653" s="378"/>
      <c r="IA64653" s="378"/>
      <c r="IB64653" s="378"/>
      <c r="IC64653" s="378"/>
      <c r="ID64653" s="378"/>
      <c r="IE64653" s="378"/>
      <c r="IF64653" s="378"/>
      <c r="IG64653" s="378"/>
      <c r="IH64653" s="378"/>
      <c r="II64653" s="378"/>
      <c r="IJ64653" s="378"/>
      <c r="IK64653" s="378"/>
      <c r="IL64653" s="378"/>
    </row>
    <row r="64654" spans="2:246">
      <c r="B64654" s="378"/>
      <c r="C64654" s="378"/>
      <c r="D64654" s="378"/>
      <c r="E64654" s="378"/>
      <c r="F64654" s="378"/>
      <c r="G64654" s="378"/>
      <c r="H64654" s="378"/>
      <c r="I64654" s="378"/>
      <c r="J64654" s="378"/>
      <c r="K64654" s="378"/>
      <c r="L64654" s="378"/>
      <c r="M64654" s="378"/>
      <c r="N64654" s="378"/>
      <c r="O64654" s="378"/>
      <c r="P64654" s="378"/>
      <c r="Q64654" s="378"/>
      <c r="R64654" s="378"/>
      <c r="S64654" s="378"/>
      <c r="T64654" s="378"/>
      <c r="U64654" s="378"/>
      <c r="V64654" s="378"/>
      <c r="W64654" s="378"/>
      <c r="X64654" s="378"/>
      <c r="Y64654" s="378"/>
      <c r="Z64654" s="378"/>
      <c r="AA64654" s="378"/>
      <c r="AB64654" s="378"/>
      <c r="AC64654" s="378"/>
      <c r="AD64654" s="378"/>
      <c r="AE64654" s="378"/>
      <c r="AF64654" s="378"/>
      <c r="AG64654" s="378"/>
      <c r="AH64654" s="378"/>
      <c r="AI64654" s="378"/>
      <c r="AJ64654" s="378"/>
      <c r="AK64654" s="378"/>
      <c r="AL64654" s="378"/>
      <c r="AM64654" s="378"/>
      <c r="AN64654" s="378"/>
      <c r="AO64654" s="378"/>
      <c r="AP64654" s="378"/>
      <c r="AQ64654" s="378"/>
      <c r="AR64654" s="378"/>
      <c r="AS64654" s="378"/>
      <c r="AT64654" s="378"/>
      <c r="AU64654" s="378"/>
      <c r="AV64654" s="378"/>
      <c r="AW64654" s="378"/>
      <c r="AX64654" s="378"/>
      <c r="AY64654" s="378"/>
      <c r="AZ64654" s="378"/>
      <c r="BA64654" s="378"/>
      <c r="BB64654" s="378"/>
      <c r="BC64654" s="378"/>
      <c r="BD64654" s="378"/>
      <c r="BE64654" s="378"/>
      <c r="BF64654" s="378"/>
      <c r="BG64654" s="378"/>
      <c r="BH64654" s="378"/>
      <c r="BI64654" s="378"/>
      <c r="BJ64654" s="378"/>
      <c r="BK64654" s="378"/>
      <c r="BL64654" s="378"/>
      <c r="BM64654" s="378"/>
      <c r="BN64654" s="378"/>
      <c r="BO64654" s="378"/>
      <c r="BP64654" s="378"/>
      <c r="BQ64654" s="378"/>
      <c r="BR64654" s="378"/>
      <c r="BS64654" s="378"/>
      <c r="BT64654" s="378"/>
      <c r="BU64654" s="378"/>
      <c r="BV64654" s="378"/>
      <c r="BW64654" s="378"/>
      <c r="BX64654" s="378"/>
      <c r="BY64654" s="378"/>
      <c r="BZ64654" s="378"/>
      <c r="CA64654" s="378"/>
      <c r="CB64654" s="378"/>
      <c r="CC64654" s="378"/>
      <c r="CD64654" s="378"/>
      <c r="CE64654" s="378"/>
      <c r="CF64654" s="378"/>
      <c r="CG64654" s="378"/>
      <c r="CH64654" s="378"/>
      <c r="CI64654" s="378"/>
      <c r="CJ64654" s="378"/>
      <c r="CK64654" s="378"/>
      <c r="CL64654" s="378"/>
      <c r="CM64654" s="378"/>
      <c r="CN64654" s="378"/>
      <c r="CO64654" s="378"/>
      <c r="CP64654" s="378"/>
      <c r="CQ64654" s="378"/>
      <c r="CR64654" s="378"/>
      <c r="CS64654" s="378"/>
      <c r="CT64654" s="378"/>
      <c r="CU64654" s="378"/>
      <c r="CV64654" s="378"/>
      <c r="CW64654" s="378"/>
      <c r="CX64654" s="378"/>
      <c r="CY64654" s="378"/>
      <c r="CZ64654" s="378"/>
      <c r="DA64654" s="378"/>
      <c r="DB64654" s="378"/>
      <c r="DC64654" s="378"/>
      <c r="DD64654" s="378"/>
      <c r="DE64654" s="378"/>
      <c r="DF64654" s="378"/>
      <c r="DG64654" s="378"/>
      <c r="DH64654" s="378"/>
      <c r="DI64654" s="378"/>
      <c r="DJ64654" s="378"/>
      <c r="DK64654" s="378"/>
      <c r="DL64654" s="378"/>
      <c r="DM64654" s="378"/>
      <c r="DN64654" s="378"/>
      <c r="DO64654" s="378"/>
      <c r="DP64654" s="378"/>
      <c r="DQ64654" s="378"/>
      <c r="DR64654" s="378"/>
      <c r="DS64654" s="378"/>
      <c r="DT64654" s="378"/>
      <c r="DU64654" s="378"/>
      <c r="DV64654" s="378"/>
      <c r="DW64654" s="378"/>
      <c r="DX64654" s="378"/>
      <c r="DY64654" s="378"/>
      <c r="DZ64654" s="378"/>
      <c r="EA64654" s="378"/>
      <c r="EB64654" s="378"/>
      <c r="EC64654" s="378"/>
      <c r="ED64654" s="378"/>
      <c r="EE64654" s="378"/>
      <c r="EF64654" s="378"/>
      <c r="EG64654" s="378"/>
      <c r="EH64654" s="378"/>
      <c r="EI64654" s="378"/>
      <c r="EJ64654" s="378"/>
      <c r="EK64654" s="378"/>
      <c r="EL64654" s="378"/>
      <c r="EM64654" s="378"/>
      <c r="EN64654" s="378"/>
      <c r="EO64654" s="378"/>
      <c r="EP64654" s="378"/>
      <c r="EQ64654" s="378"/>
      <c r="ER64654" s="378"/>
      <c r="ES64654" s="378"/>
      <c r="ET64654" s="378"/>
      <c r="EU64654" s="378"/>
      <c r="EV64654" s="378"/>
      <c r="EW64654" s="378"/>
      <c r="EX64654" s="378"/>
      <c r="EY64654" s="378"/>
      <c r="EZ64654" s="378"/>
      <c r="FA64654" s="378"/>
      <c r="FB64654" s="378"/>
      <c r="FC64654" s="378"/>
      <c r="FD64654" s="378"/>
      <c r="FE64654" s="378"/>
      <c r="FF64654" s="378"/>
      <c r="FG64654" s="378"/>
      <c r="FH64654" s="378"/>
      <c r="FI64654" s="378"/>
      <c r="FJ64654" s="378"/>
      <c r="FK64654" s="378"/>
      <c r="FL64654" s="378"/>
      <c r="FM64654" s="378"/>
      <c r="FN64654" s="378"/>
      <c r="FO64654" s="378"/>
      <c r="FP64654" s="378"/>
      <c r="FQ64654" s="378"/>
      <c r="FR64654" s="378"/>
      <c r="FS64654" s="378"/>
      <c r="FT64654" s="378"/>
      <c r="FU64654" s="378"/>
      <c r="FV64654" s="378"/>
      <c r="FW64654" s="378"/>
      <c r="FX64654" s="378"/>
      <c r="FY64654" s="378"/>
      <c r="FZ64654" s="378"/>
      <c r="GA64654" s="378"/>
      <c r="GB64654" s="378"/>
      <c r="GC64654" s="378"/>
      <c r="GD64654" s="378"/>
      <c r="GE64654" s="378"/>
      <c r="GF64654" s="378"/>
      <c r="GG64654" s="378"/>
      <c r="GH64654" s="378"/>
      <c r="GI64654" s="378"/>
      <c r="GJ64654" s="378"/>
      <c r="GK64654" s="378"/>
      <c r="GL64654" s="378"/>
      <c r="GM64654" s="378"/>
      <c r="GN64654" s="378"/>
      <c r="GO64654" s="378"/>
      <c r="GP64654" s="378"/>
      <c r="GQ64654" s="378"/>
      <c r="GR64654" s="378"/>
      <c r="GS64654" s="378"/>
      <c r="GT64654" s="378"/>
      <c r="GU64654" s="378"/>
      <c r="GV64654" s="378"/>
      <c r="GW64654" s="378"/>
      <c r="GX64654" s="378"/>
      <c r="GY64654" s="378"/>
      <c r="GZ64654" s="378"/>
      <c r="HA64654" s="378"/>
      <c r="HB64654" s="378"/>
      <c r="HC64654" s="378"/>
      <c r="HD64654" s="378"/>
      <c r="HE64654" s="378"/>
      <c r="HF64654" s="378"/>
      <c r="HG64654" s="378"/>
      <c r="HH64654" s="378"/>
      <c r="HI64654" s="378"/>
      <c r="HJ64654" s="378"/>
      <c r="HK64654" s="378"/>
      <c r="HL64654" s="378"/>
      <c r="HM64654" s="378"/>
      <c r="HN64654" s="378"/>
      <c r="HO64654" s="378"/>
      <c r="HP64654" s="378"/>
      <c r="HQ64654" s="378"/>
      <c r="HR64654" s="378"/>
      <c r="HS64654" s="378"/>
      <c r="HT64654" s="378"/>
      <c r="HU64654" s="378"/>
      <c r="HV64654" s="378"/>
      <c r="HW64654" s="378"/>
      <c r="HX64654" s="378"/>
      <c r="HY64654" s="378"/>
      <c r="HZ64654" s="378"/>
      <c r="IA64654" s="378"/>
      <c r="IB64654" s="378"/>
      <c r="IC64654" s="378"/>
      <c r="ID64654" s="378"/>
      <c r="IE64654" s="378"/>
      <c r="IF64654" s="378"/>
      <c r="IG64654" s="378"/>
      <c r="IH64654" s="378"/>
      <c r="II64654" s="378"/>
      <c r="IJ64654" s="378"/>
      <c r="IK64654" s="378"/>
      <c r="IL64654" s="378"/>
    </row>
    <row r="64655" spans="2:246">
      <c r="B64655" s="378"/>
      <c r="C64655" s="378"/>
      <c r="D64655" s="378"/>
      <c r="E64655" s="378"/>
      <c r="F64655" s="378"/>
      <c r="G64655" s="378"/>
      <c r="H64655" s="378"/>
      <c r="I64655" s="378"/>
      <c r="J64655" s="378"/>
      <c r="K64655" s="378"/>
      <c r="L64655" s="378"/>
      <c r="M64655" s="378"/>
      <c r="N64655" s="378"/>
      <c r="O64655" s="378"/>
      <c r="P64655" s="378"/>
      <c r="Q64655" s="378"/>
      <c r="R64655" s="378"/>
      <c r="S64655" s="378"/>
      <c r="T64655" s="378"/>
      <c r="U64655" s="378"/>
      <c r="V64655" s="378"/>
      <c r="W64655" s="378"/>
      <c r="X64655" s="378"/>
      <c r="Y64655" s="378"/>
      <c r="Z64655" s="378"/>
      <c r="AA64655" s="378"/>
      <c r="AB64655" s="378"/>
      <c r="AC64655" s="378"/>
      <c r="AD64655" s="378"/>
      <c r="AE64655" s="378"/>
      <c r="AF64655" s="378"/>
      <c r="AG64655" s="378"/>
      <c r="AH64655" s="378"/>
      <c r="AI64655" s="378"/>
      <c r="AJ64655" s="378"/>
      <c r="AK64655" s="378"/>
      <c r="AL64655" s="378"/>
      <c r="AM64655" s="378"/>
      <c r="AN64655" s="378"/>
      <c r="AO64655" s="378"/>
      <c r="AP64655" s="378"/>
      <c r="AQ64655" s="378"/>
      <c r="AR64655" s="378"/>
      <c r="AS64655" s="378"/>
      <c r="AT64655" s="378"/>
      <c r="AU64655" s="378"/>
      <c r="AV64655" s="378"/>
      <c r="AW64655" s="378"/>
      <c r="AX64655" s="378"/>
      <c r="AY64655" s="378"/>
      <c r="AZ64655" s="378"/>
      <c r="BA64655" s="378"/>
      <c r="BB64655" s="378"/>
      <c r="BC64655" s="378"/>
      <c r="BD64655" s="378"/>
      <c r="BE64655" s="378"/>
      <c r="BF64655" s="378"/>
      <c r="BG64655" s="378"/>
      <c r="BH64655" s="378"/>
      <c r="BI64655" s="378"/>
      <c r="BJ64655" s="378"/>
      <c r="BK64655" s="378"/>
      <c r="BL64655" s="378"/>
      <c r="BM64655" s="378"/>
      <c r="BN64655" s="378"/>
      <c r="BO64655" s="378"/>
      <c r="BP64655" s="378"/>
      <c r="BQ64655" s="378"/>
      <c r="BR64655" s="378"/>
      <c r="BS64655" s="378"/>
      <c r="BT64655" s="378"/>
      <c r="BU64655" s="378"/>
      <c r="BV64655" s="378"/>
      <c r="BW64655" s="378"/>
      <c r="BX64655" s="378"/>
      <c r="BY64655" s="378"/>
      <c r="BZ64655" s="378"/>
      <c r="CA64655" s="378"/>
      <c r="CB64655" s="378"/>
      <c r="CC64655" s="378"/>
      <c r="CD64655" s="378"/>
      <c r="CE64655" s="378"/>
      <c r="CF64655" s="378"/>
      <c r="CG64655" s="378"/>
      <c r="CH64655" s="378"/>
      <c r="CI64655" s="378"/>
      <c r="CJ64655" s="378"/>
      <c r="CK64655" s="378"/>
      <c r="CL64655" s="378"/>
      <c r="CM64655" s="378"/>
      <c r="CN64655" s="378"/>
      <c r="CO64655" s="378"/>
      <c r="CP64655" s="378"/>
      <c r="CQ64655" s="378"/>
      <c r="CR64655" s="378"/>
      <c r="CS64655" s="378"/>
      <c r="CT64655" s="378"/>
      <c r="CU64655" s="378"/>
      <c r="CV64655" s="378"/>
      <c r="CW64655" s="378"/>
      <c r="CX64655" s="378"/>
      <c r="CY64655" s="378"/>
      <c r="CZ64655" s="378"/>
      <c r="DA64655" s="378"/>
      <c r="DB64655" s="378"/>
      <c r="DC64655" s="378"/>
      <c r="DD64655" s="378"/>
      <c r="DE64655" s="378"/>
      <c r="DF64655" s="378"/>
      <c r="DG64655" s="378"/>
      <c r="DH64655" s="378"/>
      <c r="DI64655" s="378"/>
      <c r="DJ64655" s="378"/>
      <c r="DK64655" s="378"/>
      <c r="DL64655" s="378"/>
      <c r="DM64655" s="378"/>
      <c r="DN64655" s="378"/>
      <c r="DO64655" s="378"/>
      <c r="DP64655" s="378"/>
      <c r="DQ64655" s="378"/>
      <c r="DR64655" s="378"/>
      <c r="DS64655" s="378"/>
      <c r="DT64655" s="378"/>
      <c r="DU64655" s="378"/>
      <c r="DV64655" s="378"/>
      <c r="DW64655" s="378"/>
      <c r="DX64655" s="378"/>
      <c r="DY64655" s="378"/>
      <c r="DZ64655" s="378"/>
      <c r="EA64655" s="378"/>
      <c r="EB64655" s="378"/>
      <c r="EC64655" s="378"/>
      <c r="ED64655" s="378"/>
      <c r="EE64655" s="378"/>
      <c r="EF64655" s="378"/>
      <c r="EG64655" s="378"/>
      <c r="EH64655" s="378"/>
      <c r="EI64655" s="378"/>
      <c r="EJ64655" s="378"/>
      <c r="EK64655" s="378"/>
      <c r="EL64655" s="378"/>
      <c r="EM64655" s="378"/>
      <c r="EN64655" s="378"/>
      <c r="EO64655" s="378"/>
      <c r="EP64655" s="378"/>
      <c r="EQ64655" s="378"/>
      <c r="ER64655" s="378"/>
      <c r="ES64655" s="378"/>
      <c r="ET64655" s="378"/>
      <c r="EU64655" s="378"/>
      <c r="EV64655" s="378"/>
      <c r="EW64655" s="378"/>
      <c r="EX64655" s="378"/>
      <c r="EY64655" s="378"/>
      <c r="EZ64655" s="378"/>
      <c r="FA64655" s="378"/>
      <c r="FB64655" s="378"/>
      <c r="FC64655" s="378"/>
      <c r="FD64655" s="378"/>
      <c r="FE64655" s="378"/>
      <c r="FF64655" s="378"/>
      <c r="FG64655" s="378"/>
      <c r="FH64655" s="378"/>
      <c r="FI64655" s="378"/>
      <c r="FJ64655" s="378"/>
      <c r="FK64655" s="378"/>
      <c r="FL64655" s="378"/>
      <c r="FM64655" s="378"/>
      <c r="FN64655" s="378"/>
      <c r="FO64655" s="378"/>
      <c r="FP64655" s="378"/>
      <c r="FQ64655" s="378"/>
      <c r="FR64655" s="378"/>
      <c r="FS64655" s="378"/>
      <c r="FT64655" s="378"/>
      <c r="FU64655" s="378"/>
      <c r="FV64655" s="378"/>
      <c r="FW64655" s="378"/>
      <c r="FX64655" s="378"/>
      <c r="FY64655" s="378"/>
      <c r="FZ64655" s="378"/>
      <c r="GA64655" s="378"/>
      <c r="GB64655" s="378"/>
      <c r="GC64655" s="378"/>
      <c r="GD64655" s="378"/>
      <c r="GE64655" s="378"/>
      <c r="GF64655" s="378"/>
      <c r="GG64655" s="378"/>
      <c r="GH64655" s="378"/>
      <c r="GI64655" s="378"/>
      <c r="GJ64655" s="378"/>
      <c r="GK64655" s="378"/>
      <c r="GL64655" s="378"/>
      <c r="GM64655" s="378"/>
      <c r="GN64655" s="378"/>
      <c r="GO64655" s="378"/>
      <c r="GP64655" s="378"/>
      <c r="GQ64655" s="378"/>
      <c r="GR64655" s="378"/>
      <c r="GS64655" s="378"/>
      <c r="GT64655" s="378"/>
      <c r="GU64655" s="378"/>
      <c r="GV64655" s="378"/>
      <c r="GW64655" s="378"/>
      <c r="GX64655" s="378"/>
      <c r="GY64655" s="378"/>
      <c r="GZ64655" s="378"/>
      <c r="HA64655" s="378"/>
      <c r="HB64655" s="378"/>
      <c r="HC64655" s="378"/>
      <c r="HD64655" s="378"/>
      <c r="HE64655" s="378"/>
      <c r="HF64655" s="378"/>
      <c r="HG64655" s="378"/>
      <c r="HH64655" s="378"/>
      <c r="HI64655" s="378"/>
      <c r="HJ64655" s="378"/>
      <c r="HK64655" s="378"/>
      <c r="HL64655" s="378"/>
      <c r="HM64655" s="378"/>
      <c r="HN64655" s="378"/>
      <c r="HO64655" s="378"/>
      <c r="HP64655" s="378"/>
      <c r="HQ64655" s="378"/>
      <c r="HR64655" s="378"/>
      <c r="HS64655" s="378"/>
      <c r="HT64655" s="378"/>
      <c r="HU64655" s="378"/>
      <c r="HV64655" s="378"/>
      <c r="HW64655" s="378"/>
      <c r="HX64655" s="378"/>
      <c r="HY64655" s="378"/>
      <c r="HZ64655" s="378"/>
      <c r="IA64655" s="378"/>
      <c r="IB64655" s="378"/>
      <c r="IC64655" s="378"/>
      <c r="ID64655" s="378"/>
      <c r="IE64655" s="378"/>
      <c r="IF64655" s="378"/>
      <c r="IG64655" s="378"/>
      <c r="IH64655" s="378"/>
      <c r="II64655" s="378"/>
      <c r="IJ64655" s="378"/>
      <c r="IK64655" s="378"/>
      <c r="IL64655" s="378"/>
    </row>
    <row r="64656" spans="2:246">
      <c r="B64656" s="378"/>
      <c r="C64656" s="378"/>
      <c r="D64656" s="378"/>
      <c r="E64656" s="378"/>
      <c r="F64656" s="378"/>
      <c r="G64656" s="378"/>
      <c r="H64656" s="378"/>
      <c r="I64656" s="378"/>
      <c r="J64656" s="378"/>
      <c r="K64656" s="378"/>
      <c r="L64656" s="378"/>
      <c r="M64656" s="378"/>
      <c r="N64656" s="378"/>
      <c r="O64656" s="378"/>
      <c r="P64656" s="378"/>
      <c r="Q64656" s="378"/>
      <c r="R64656" s="378"/>
      <c r="S64656" s="378"/>
      <c r="T64656" s="378"/>
      <c r="U64656" s="378"/>
      <c r="V64656" s="378"/>
      <c r="W64656" s="378"/>
      <c r="X64656" s="378"/>
      <c r="Y64656" s="378"/>
      <c r="Z64656" s="378"/>
      <c r="AA64656" s="378"/>
      <c r="AB64656" s="378"/>
      <c r="AC64656" s="378"/>
      <c r="AD64656" s="378"/>
      <c r="AE64656" s="378"/>
      <c r="AF64656" s="378"/>
      <c r="AG64656" s="378"/>
      <c r="AH64656" s="378"/>
      <c r="AI64656" s="378"/>
      <c r="AJ64656" s="378"/>
      <c r="AK64656" s="378"/>
      <c r="AL64656" s="378"/>
      <c r="AM64656" s="378"/>
      <c r="AN64656" s="378"/>
      <c r="AO64656" s="378"/>
      <c r="AP64656" s="378"/>
      <c r="AQ64656" s="378"/>
      <c r="AR64656" s="378"/>
      <c r="AS64656" s="378"/>
      <c r="AT64656" s="378"/>
      <c r="AU64656" s="378"/>
      <c r="AV64656" s="378"/>
      <c r="AW64656" s="378"/>
      <c r="AX64656" s="378"/>
      <c r="AY64656" s="378"/>
      <c r="AZ64656" s="378"/>
      <c r="BA64656" s="378"/>
      <c r="BB64656" s="378"/>
      <c r="BC64656" s="378"/>
      <c r="BD64656" s="378"/>
      <c r="BE64656" s="378"/>
      <c r="BF64656" s="378"/>
      <c r="BG64656" s="378"/>
      <c r="BH64656" s="378"/>
      <c r="BI64656" s="378"/>
      <c r="BJ64656" s="378"/>
      <c r="BK64656" s="378"/>
      <c r="BL64656" s="378"/>
      <c r="BM64656" s="378"/>
      <c r="BN64656" s="378"/>
      <c r="BO64656" s="378"/>
      <c r="BP64656" s="378"/>
      <c r="BQ64656" s="378"/>
      <c r="BR64656" s="378"/>
      <c r="BS64656" s="378"/>
      <c r="BT64656" s="378"/>
      <c r="BU64656" s="378"/>
      <c r="BV64656" s="378"/>
      <c r="BW64656" s="378"/>
      <c r="BX64656" s="378"/>
      <c r="BY64656" s="378"/>
      <c r="BZ64656" s="378"/>
      <c r="CA64656" s="378"/>
      <c r="CB64656" s="378"/>
      <c r="CC64656" s="378"/>
      <c r="CD64656" s="378"/>
      <c r="CE64656" s="378"/>
      <c r="CF64656" s="378"/>
      <c r="CG64656" s="378"/>
      <c r="CH64656" s="378"/>
      <c r="CI64656" s="378"/>
      <c r="CJ64656" s="378"/>
      <c r="CK64656" s="378"/>
      <c r="CL64656" s="378"/>
      <c r="CM64656" s="378"/>
      <c r="CN64656" s="378"/>
      <c r="CO64656" s="378"/>
      <c r="CP64656" s="378"/>
      <c r="CQ64656" s="378"/>
      <c r="CR64656" s="378"/>
      <c r="CS64656" s="378"/>
      <c r="CT64656" s="378"/>
      <c r="CU64656" s="378"/>
      <c r="CV64656" s="378"/>
      <c r="CW64656" s="378"/>
      <c r="CX64656" s="378"/>
      <c r="CY64656" s="378"/>
      <c r="CZ64656" s="378"/>
      <c r="DA64656" s="378"/>
      <c r="DB64656" s="378"/>
      <c r="DC64656" s="378"/>
      <c r="DD64656" s="378"/>
      <c r="DE64656" s="378"/>
      <c r="DF64656" s="378"/>
      <c r="DG64656" s="378"/>
      <c r="DH64656" s="378"/>
      <c r="DI64656" s="378"/>
      <c r="DJ64656" s="378"/>
      <c r="DK64656" s="378"/>
      <c r="DL64656" s="378"/>
      <c r="DM64656" s="378"/>
      <c r="DN64656" s="378"/>
      <c r="DO64656" s="378"/>
      <c r="DP64656" s="378"/>
      <c r="DQ64656" s="378"/>
      <c r="DR64656" s="378"/>
      <c r="DS64656" s="378"/>
      <c r="DT64656" s="378"/>
      <c r="DU64656" s="378"/>
      <c r="DV64656" s="378"/>
      <c r="DW64656" s="378"/>
      <c r="DX64656" s="378"/>
      <c r="DY64656" s="378"/>
      <c r="DZ64656" s="378"/>
      <c r="EA64656" s="378"/>
      <c r="EB64656" s="378"/>
      <c r="EC64656" s="378"/>
      <c r="ED64656" s="378"/>
      <c r="EE64656" s="378"/>
      <c r="EF64656" s="378"/>
      <c r="EG64656" s="378"/>
      <c r="EH64656" s="378"/>
      <c r="EI64656" s="378"/>
      <c r="EJ64656" s="378"/>
      <c r="EK64656" s="378"/>
      <c r="EL64656" s="378"/>
      <c r="EM64656" s="378"/>
      <c r="EN64656" s="378"/>
      <c r="EO64656" s="378"/>
      <c r="EP64656" s="378"/>
      <c r="EQ64656" s="378"/>
      <c r="ER64656" s="378"/>
      <c r="ES64656" s="378"/>
      <c r="ET64656" s="378"/>
      <c r="EU64656" s="378"/>
      <c r="EV64656" s="378"/>
      <c r="EW64656" s="378"/>
      <c r="EX64656" s="378"/>
      <c r="EY64656" s="378"/>
      <c r="EZ64656" s="378"/>
      <c r="FA64656" s="378"/>
      <c r="FB64656" s="378"/>
      <c r="FC64656" s="378"/>
      <c r="FD64656" s="378"/>
      <c r="FE64656" s="378"/>
      <c r="FF64656" s="378"/>
      <c r="FG64656" s="378"/>
      <c r="FH64656" s="378"/>
      <c r="FI64656" s="378"/>
      <c r="FJ64656" s="378"/>
      <c r="FK64656" s="378"/>
      <c r="FL64656" s="378"/>
      <c r="FM64656" s="378"/>
      <c r="FN64656" s="378"/>
      <c r="FO64656" s="378"/>
      <c r="FP64656" s="378"/>
      <c r="FQ64656" s="378"/>
      <c r="FR64656" s="378"/>
      <c r="FS64656" s="378"/>
      <c r="FT64656" s="378"/>
      <c r="FU64656" s="378"/>
      <c r="FV64656" s="378"/>
      <c r="FW64656" s="378"/>
      <c r="FX64656" s="378"/>
      <c r="FY64656" s="378"/>
      <c r="FZ64656" s="378"/>
      <c r="GA64656" s="378"/>
      <c r="GB64656" s="378"/>
      <c r="GC64656" s="378"/>
      <c r="GD64656" s="378"/>
      <c r="GE64656" s="378"/>
      <c r="GF64656" s="378"/>
      <c r="GG64656" s="378"/>
      <c r="GH64656" s="378"/>
      <c r="GI64656" s="378"/>
      <c r="GJ64656" s="378"/>
      <c r="GK64656" s="378"/>
      <c r="GL64656" s="378"/>
      <c r="GM64656" s="378"/>
      <c r="GN64656" s="378"/>
      <c r="GO64656" s="378"/>
      <c r="GP64656" s="378"/>
      <c r="GQ64656" s="378"/>
      <c r="GR64656" s="378"/>
      <c r="GS64656" s="378"/>
      <c r="GT64656" s="378"/>
      <c r="GU64656" s="378"/>
      <c r="GV64656" s="378"/>
      <c r="GW64656" s="378"/>
      <c r="GX64656" s="378"/>
      <c r="GY64656" s="378"/>
      <c r="GZ64656" s="378"/>
      <c r="HA64656" s="378"/>
      <c r="HB64656" s="378"/>
      <c r="HC64656" s="378"/>
      <c r="HD64656" s="378"/>
      <c r="HE64656" s="378"/>
      <c r="HF64656" s="378"/>
      <c r="HG64656" s="378"/>
      <c r="HH64656" s="378"/>
      <c r="HI64656" s="378"/>
      <c r="HJ64656" s="378"/>
      <c r="HK64656" s="378"/>
      <c r="HL64656" s="378"/>
      <c r="HM64656" s="378"/>
      <c r="HN64656" s="378"/>
      <c r="HO64656" s="378"/>
      <c r="HP64656" s="378"/>
      <c r="HQ64656" s="378"/>
      <c r="HR64656" s="378"/>
      <c r="HS64656" s="378"/>
      <c r="HT64656" s="378"/>
      <c r="HU64656" s="378"/>
      <c r="HV64656" s="378"/>
      <c r="HW64656" s="378"/>
      <c r="HX64656" s="378"/>
      <c r="HY64656" s="378"/>
      <c r="HZ64656" s="378"/>
      <c r="IA64656" s="378"/>
      <c r="IB64656" s="378"/>
      <c r="IC64656" s="378"/>
      <c r="ID64656" s="378"/>
      <c r="IE64656" s="378"/>
      <c r="IF64656" s="378"/>
      <c r="IG64656" s="378"/>
      <c r="IH64656" s="378"/>
      <c r="II64656" s="378"/>
      <c r="IJ64656" s="378"/>
      <c r="IK64656" s="378"/>
      <c r="IL64656" s="378"/>
    </row>
    <row r="64657" spans="2:246">
      <c r="B64657" s="378"/>
      <c r="C64657" s="378"/>
      <c r="D64657" s="378"/>
      <c r="E64657" s="378"/>
      <c r="F64657" s="378"/>
      <c r="G64657" s="378"/>
      <c r="H64657" s="378"/>
      <c r="I64657" s="378"/>
      <c r="J64657" s="378"/>
      <c r="K64657" s="378"/>
      <c r="L64657" s="378"/>
      <c r="M64657" s="378"/>
      <c r="N64657" s="378"/>
      <c r="O64657" s="378"/>
      <c r="P64657" s="378"/>
      <c r="Q64657" s="378"/>
      <c r="R64657" s="378"/>
      <c r="S64657" s="378"/>
      <c r="T64657" s="378"/>
      <c r="U64657" s="378"/>
      <c r="V64657" s="378"/>
      <c r="W64657" s="378"/>
      <c r="X64657" s="378"/>
      <c r="Y64657" s="378"/>
      <c r="Z64657" s="378"/>
      <c r="AA64657" s="378"/>
      <c r="AB64657" s="378"/>
      <c r="AC64657" s="378"/>
      <c r="AD64657" s="378"/>
      <c r="AE64657" s="378"/>
      <c r="AF64657" s="378"/>
      <c r="AG64657" s="378"/>
      <c r="AH64657" s="378"/>
      <c r="AI64657" s="378"/>
      <c r="AJ64657" s="378"/>
      <c r="AK64657" s="378"/>
      <c r="AL64657" s="378"/>
      <c r="AM64657" s="378"/>
      <c r="AN64657" s="378"/>
      <c r="AO64657" s="378"/>
      <c r="AP64657" s="378"/>
      <c r="AQ64657" s="378"/>
      <c r="AR64657" s="378"/>
      <c r="AS64657" s="378"/>
      <c r="AT64657" s="378"/>
      <c r="AU64657" s="378"/>
      <c r="AV64657" s="378"/>
      <c r="AW64657" s="378"/>
      <c r="AX64657" s="378"/>
      <c r="AY64657" s="378"/>
      <c r="AZ64657" s="378"/>
      <c r="BA64657" s="378"/>
      <c r="BB64657" s="378"/>
      <c r="BC64657" s="378"/>
      <c r="BD64657" s="378"/>
      <c r="BE64657" s="378"/>
      <c r="BF64657" s="378"/>
      <c r="BG64657" s="378"/>
      <c r="BH64657" s="378"/>
      <c r="BI64657" s="378"/>
      <c r="BJ64657" s="378"/>
      <c r="BK64657" s="378"/>
      <c r="BL64657" s="378"/>
      <c r="BM64657" s="378"/>
      <c r="BN64657" s="378"/>
      <c r="BO64657" s="378"/>
      <c r="BP64657" s="378"/>
      <c r="BQ64657" s="378"/>
      <c r="BR64657" s="378"/>
      <c r="BS64657" s="378"/>
      <c r="BT64657" s="378"/>
      <c r="BU64657" s="378"/>
      <c r="BV64657" s="378"/>
      <c r="BW64657" s="378"/>
      <c r="BX64657" s="378"/>
      <c r="BY64657" s="378"/>
      <c r="BZ64657" s="378"/>
      <c r="CA64657" s="378"/>
      <c r="CB64657" s="378"/>
      <c r="CC64657" s="378"/>
      <c r="CD64657" s="378"/>
      <c r="CE64657" s="378"/>
      <c r="CF64657" s="378"/>
      <c r="CG64657" s="378"/>
      <c r="CH64657" s="378"/>
      <c r="CI64657" s="378"/>
      <c r="CJ64657" s="378"/>
      <c r="CK64657" s="378"/>
      <c r="CL64657" s="378"/>
      <c r="CM64657" s="378"/>
      <c r="CN64657" s="378"/>
      <c r="CO64657" s="378"/>
      <c r="CP64657" s="378"/>
      <c r="CQ64657" s="378"/>
      <c r="CR64657" s="378"/>
      <c r="CS64657" s="378"/>
      <c r="CT64657" s="378"/>
      <c r="CU64657" s="378"/>
      <c r="CV64657" s="378"/>
      <c r="CW64657" s="378"/>
      <c r="CX64657" s="378"/>
      <c r="CY64657" s="378"/>
      <c r="CZ64657" s="378"/>
      <c r="DA64657" s="378"/>
      <c r="DB64657" s="378"/>
      <c r="DC64657" s="378"/>
      <c r="DD64657" s="378"/>
      <c r="DE64657" s="378"/>
      <c r="DF64657" s="378"/>
      <c r="DG64657" s="378"/>
      <c r="DH64657" s="378"/>
      <c r="DI64657" s="378"/>
      <c r="DJ64657" s="378"/>
      <c r="DK64657" s="378"/>
      <c r="DL64657" s="378"/>
      <c r="DM64657" s="378"/>
      <c r="DN64657" s="378"/>
      <c r="DO64657" s="378"/>
      <c r="DP64657" s="378"/>
      <c r="DQ64657" s="378"/>
      <c r="DR64657" s="378"/>
      <c r="DS64657" s="378"/>
      <c r="DT64657" s="378"/>
      <c r="DU64657" s="378"/>
      <c r="DV64657" s="378"/>
      <c r="DW64657" s="378"/>
      <c r="DX64657" s="378"/>
      <c r="DY64657" s="378"/>
      <c r="DZ64657" s="378"/>
      <c r="EA64657" s="378"/>
      <c r="EB64657" s="378"/>
      <c r="EC64657" s="378"/>
      <c r="ED64657" s="378"/>
      <c r="EE64657" s="378"/>
      <c r="EF64657" s="378"/>
      <c r="EG64657" s="378"/>
      <c r="EH64657" s="378"/>
      <c r="EI64657" s="378"/>
      <c r="EJ64657" s="378"/>
      <c r="EK64657" s="378"/>
      <c r="EL64657" s="378"/>
      <c r="EM64657" s="378"/>
      <c r="EN64657" s="378"/>
      <c r="EO64657" s="378"/>
      <c r="EP64657" s="378"/>
      <c r="EQ64657" s="378"/>
      <c r="ER64657" s="378"/>
      <c r="ES64657" s="378"/>
      <c r="ET64657" s="378"/>
      <c r="EU64657" s="378"/>
      <c r="EV64657" s="378"/>
      <c r="EW64657" s="378"/>
      <c r="EX64657" s="378"/>
      <c r="EY64657" s="378"/>
      <c r="EZ64657" s="378"/>
      <c r="FA64657" s="378"/>
      <c r="FB64657" s="378"/>
      <c r="FC64657" s="378"/>
      <c r="FD64657" s="378"/>
      <c r="FE64657" s="378"/>
      <c r="FF64657" s="378"/>
      <c r="FG64657" s="378"/>
      <c r="FH64657" s="378"/>
      <c r="FI64657" s="378"/>
      <c r="FJ64657" s="378"/>
      <c r="FK64657" s="378"/>
      <c r="FL64657" s="378"/>
      <c r="FM64657" s="378"/>
      <c r="FN64657" s="378"/>
      <c r="FO64657" s="378"/>
      <c r="FP64657" s="378"/>
      <c r="FQ64657" s="378"/>
      <c r="FR64657" s="378"/>
      <c r="FS64657" s="378"/>
      <c r="FT64657" s="378"/>
      <c r="FU64657" s="378"/>
      <c r="FV64657" s="378"/>
      <c r="FW64657" s="378"/>
      <c r="FX64657" s="378"/>
      <c r="FY64657" s="378"/>
      <c r="FZ64657" s="378"/>
      <c r="GA64657" s="378"/>
      <c r="GB64657" s="378"/>
      <c r="GC64657" s="378"/>
      <c r="GD64657" s="378"/>
      <c r="GE64657" s="378"/>
      <c r="GF64657" s="378"/>
      <c r="GG64657" s="378"/>
      <c r="GH64657" s="378"/>
      <c r="GI64657" s="378"/>
      <c r="GJ64657" s="378"/>
      <c r="GK64657" s="378"/>
      <c r="GL64657" s="378"/>
      <c r="GM64657" s="378"/>
      <c r="GN64657" s="378"/>
      <c r="GO64657" s="378"/>
      <c r="GP64657" s="378"/>
      <c r="GQ64657" s="378"/>
      <c r="GR64657" s="378"/>
      <c r="GS64657" s="378"/>
      <c r="GT64657" s="378"/>
      <c r="GU64657" s="378"/>
      <c r="GV64657" s="378"/>
      <c r="GW64657" s="378"/>
      <c r="GX64657" s="378"/>
      <c r="GY64657" s="378"/>
      <c r="GZ64657" s="378"/>
      <c r="HA64657" s="378"/>
      <c r="HB64657" s="378"/>
      <c r="HC64657" s="378"/>
      <c r="HD64657" s="378"/>
      <c r="HE64657" s="378"/>
      <c r="HF64657" s="378"/>
      <c r="HG64657" s="378"/>
      <c r="HH64657" s="378"/>
      <c r="HI64657" s="378"/>
      <c r="HJ64657" s="378"/>
      <c r="HK64657" s="378"/>
      <c r="HL64657" s="378"/>
      <c r="HM64657" s="378"/>
      <c r="HN64657" s="378"/>
      <c r="HO64657" s="378"/>
      <c r="HP64657" s="378"/>
      <c r="HQ64657" s="378"/>
      <c r="HR64657" s="378"/>
      <c r="HS64657" s="378"/>
      <c r="HT64657" s="378"/>
      <c r="HU64657" s="378"/>
      <c r="HV64657" s="378"/>
      <c r="HW64657" s="378"/>
      <c r="HX64657" s="378"/>
      <c r="HY64657" s="378"/>
      <c r="HZ64657" s="378"/>
      <c r="IA64657" s="378"/>
      <c r="IB64657" s="378"/>
      <c r="IC64657" s="378"/>
      <c r="ID64657" s="378"/>
      <c r="IE64657" s="378"/>
      <c r="IF64657" s="378"/>
      <c r="IG64657" s="378"/>
      <c r="IH64657" s="378"/>
      <c r="II64657" s="378"/>
      <c r="IJ64657" s="378"/>
      <c r="IK64657" s="378"/>
      <c r="IL64657" s="378"/>
    </row>
    <row r="64658" spans="2:246">
      <c r="B64658" s="378"/>
      <c r="C64658" s="378"/>
      <c r="D64658" s="378"/>
      <c r="E64658" s="378"/>
      <c r="F64658" s="378"/>
      <c r="G64658" s="378"/>
      <c r="H64658" s="378"/>
      <c r="I64658" s="378"/>
      <c r="J64658" s="378"/>
      <c r="K64658" s="378"/>
      <c r="L64658" s="378"/>
      <c r="M64658" s="378"/>
      <c r="N64658" s="378"/>
      <c r="O64658" s="378"/>
      <c r="P64658" s="378"/>
      <c r="Q64658" s="378"/>
      <c r="R64658" s="378"/>
      <c r="S64658" s="378"/>
      <c r="T64658" s="378"/>
      <c r="U64658" s="378"/>
      <c r="V64658" s="378"/>
      <c r="W64658" s="378"/>
      <c r="X64658" s="378"/>
      <c r="Y64658" s="378"/>
      <c r="Z64658" s="378"/>
      <c r="AA64658" s="378"/>
      <c r="AB64658" s="378"/>
      <c r="AC64658" s="378"/>
      <c r="AD64658" s="378"/>
      <c r="AE64658" s="378"/>
      <c r="AF64658" s="378"/>
      <c r="AG64658" s="378"/>
      <c r="AH64658" s="378"/>
      <c r="AI64658" s="378"/>
      <c r="AJ64658" s="378"/>
      <c r="AK64658" s="378"/>
      <c r="AL64658" s="378"/>
      <c r="AM64658" s="378"/>
      <c r="AN64658" s="378"/>
      <c r="AO64658" s="378"/>
      <c r="AP64658" s="378"/>
      <c r="AQ64658" s="378"/>
      <c r="AR64658" s="378"/>
      <c r="AS64658" s="378"/>
      <c r="AT64658" s="378"/>
      <c r="AU64658" s="378"/>
      <c r="AV64658" s="378"/>
      <c r="AW64658" s="378"/>
      <c r="AX64658" s="378"/>
      <c r="AY64658" s="378"/>
      <c r="AZ64658" s="378"/>
      <c r="BA64658" s="378"/>
      <c r="BB64658" s="378"/>
      <c r="BC64658" s="378"/>
      <c r="BD64658" s="378"/>
      <c r="BE64658" s="378"/>
      <c r="BF64658" s="378"/>
      <c r="BG64658" s="378"/>
      <c r="BH64658" s="378"/>
      <c r="BI64658" s="378"/>
      <c r="BJ64658" s="378"/>
      <c r="BK64658" s="378"/>
      <c r="BL64658" s="378"/>
      <c r="BM64658" s="378"/>
      <c r="BN64658" s="378"/>
      <c r="BO64658" s="378"/>
      <c r="BP64658" s="378"/>
      <c r="BQ64658" s="378"/>
      <c r="BR64658" s="378"/>
      <c r="BS64658" s="378"/>
      <c r="BT64658" s="378"/>
      <c r="BU64658" s="378"/>
      <c r="BV64658" s="378"/>
      <c r="BW64658" s="378"/>
      <c r="BX64658" s="378"/>
      <c r="BY64658" s="378"/>
      <c r="BZ64658" s="378"/>
      <c r="CA64658" s="378"/>
      <c r="CB64658" s="378"/>
      <c r="CC64658" s="378"/>
      <c r="CD64658" s="378"/>
      <c r="CE64658" s="378"/>
      <c r="CF64658" s="378"/>
      <c r="CG64658" s="378"/>
      <c r="CH64658" s="378"/>
      <c r="CI64658" s="378"/>
      <c r="CJ64658" s="378"/>
      <c r="CK64658" s="378"/>
      <c r="CL64658" s="378"/>
      <c r="CM64658" s="378"/>
      <c r="CN64658" s="378"/>
      <c r="CO64658" s="378"/>
      <c r="CP64658" s="378"/>
      <c r="CQ64658" s="378"/>
      <c r="CR64658" s="378"/>
      <c r="CS64658" s="378"/>
      <c r="CT64658" s="378"/>
      <c r="CU64658" s="378"/>
      <c r="CV64658" s="378"/>
      <c r="CW64658" s="378"/>
      <c r="CX64658" s="378"/>
      <c r="CY64658" s="378"/>
      <c r="CZ64658" s="378"/>
      <c r="DA64658" s="378"/>
      <c r="DB64658" s="378"/>
      <c r="DC64658" s="378"/>
      <c r="DD64658" s="378"/>
      <c r="DE64658" s="378"/>
      <c r="DF64658" s="378"/>
      <c r="DG64658" s="378"/>
      <c r="DH64658" s="378"/>
      <c r="DI64658" s="378"/>
      <c r="DJ64658" s="378"/>
      <c r="DK64658" s="378"/>
      <c r="DL64658" s="378"/>
      <c r="DM64658" s="378"/>
      <c r="DN64658" s="378"/>
      <c r="DO64658" s="378"/>
      <c r="DP64658" s="378"/>
      <c r="DQ64658" s="378"/>
      <c r="DR64658" s="378"/>
      <c r="DS64658" s="378"/>
      <c r="DT64658" s="378"/>
      <c r="DU64658" s="378"/>
      <c r="DV64658" s="378"/>
      <c r="DW64658" s="378"/>
      <c r="DX64658" s="378"/>
      <c r="DY64658" s="378"/>
      <c r="DZ64658" s="378"/>
      <c r="EA64658" s="378"/>
      <c r="EB64658" s="378"/>
      <c r="EC64658" s="378"/>
      <c r="ED64658" s="378"/>
      <c r="EE64658" s="378"/>
      <c r="EF64658" s="378"/>
      <c r="EG64658" s="378"/>
      <c r="EH64658" s="378"/>
      <c r="EI64658" s="378"/>
      <c r="EJ64658" s="378"/>
      <c r="EK64658" s="378"/>
      <c r="EL64658" s="378"/>
      <c r="EM64658" s="378"/>
      <c r="EN64658" s="378"/>
      <c r="EO64658" s="378"/>
      <c r="EP64658" s="378"/>
      <c r="EQ64658" s="378"/>
      <c r="ER64658" s="378"/>
      <c r="ES64658" s="378"/>
      <c r="ET64658" s="378"/>
      <c r="EU64658" s="378"/>
      <c r="EV64658" s="378"/>
      <c r="EW64658" s="378"/>
      <c r="EX64658" s="378"/>
      <c r="EY64658" s="378"/>
      <c r="EZ64658" s="378"/>
      <c r="FA64658" s="378"/>
      <c r="FB64658" s="378"/>
      <c r="FC64658" s="378"/>
      <c r="FD64658" s="378"/>
      <c r="FE64658" s="378"/>
      <c r="FF64658" s="378"/>
      <c r="FG64658" s="378"/>
      <c r="FH64658" s="378"/>
      <c r="FI64658" s="378"/>
      <c r="FJ64658" s="378"/>
      <c r="FK64658" s="378"/>
      <c r="FL64658" s="378"/>
      <c r="FM64658" s="378"/>
      <c r="FN64658" s="378"/>
      <c r="FO64658" s="378"/>
      <c r="FP64658" s="378"/>
      <c r="FQ64658" s="378"/>
      <c r="FR64658" s="378"/>
      <c r="FS64658" s="378"/>
      <c r="FT64658" s="378"/>
      <c r="FU64658" s="378"/>
      <c r="FV64658" s="378"/>
      <c r="FW64658" s="378"/>
      <c r="FX64658" s="378"/>
      <c r="FY64658" s="378"/>
      <c r="FZ64658" s="378"/>
      <c r="GA64658" s="378"/>
      <c r="GB64658" s="378"/>
      <c r="GC64658" s="378"/>
      <c r="GD64658" s="378"/>
      <c r="GE64658" s="378"/>
      <c r="GF64658" s="378"/>
      <c r="GG64658" s="378"/>
      <c r="GH64658" s="378"/>
      <c r="GI64658" s="378"/>
      <c r="GJ64658" s="378"/>
      <c r="GK64658" s="378"/>
      <c r="GL64658" s="378"/>
      <c r="GM64658" s="378"/>
      <c r="GN64658" s="378"/>
      <c r="GO64658" s="378"/>
      <c r="GP64658" s="378"/>
      <c r="GQ64658" s="378"/>
      <c r="GR64658" s="378"/>
      <c r="GS64658" s="378"/>
      <c r="GT64658" s="378"/>
      <c r="GU64658" s="378"/>
      <c r="GV64658" s="378"/>
      <c r="GW64658" s="378"/>
      <c r="GX64658" s="378"/>
      <c r="GY64658" s="378"/>
      <c r="GZ64658" s="378"/>
      <c r="HA64658" s="378"/>
      <c r="HB64658" s="378"/>
      <c r="HC64658" s="378"/>
      <c r="HD64658" s="378"/>
      <c r="HE64658" s="378"/>
      <c r="HF64658" s="378"/>
      <c r="HG64658" s="378"/>
      <c r="HH64658" s="378"/>
      <c r="HI64658" s="378"/>
      <c r="HJ64658" s="378"/>
      <c r="HK64658" s="378"/>
      <c r="HL64658" s="378"/>
      <c r="HM64658" s="378"/>
      <c r="HN64658" s="378"/>
      <c r="HO64658" s="378"/>
      <c r="HP64658" s="378"/>
      <c r="HQ64658" s="378"/>
      <c r="HR64658" s="378"/>
      <c r="HS64658" s="378"/>
      <c r="HT64658" s="378"/>
      <c r="HU64658" s="378"/>
      <c r="HV64658" s="378"/>
      <c r="HW64658" s="378"/>
      <c r="HX64658" s="378"/>
      <c r="HY64658" s="378"/>
      <c r="HZ64658" s="378"/>
      <c r="IA64658" s="378"/>
      <c r="IB64658" s="378"/>
      <c r="IC64658" s="378"/>
      <c r="ID64658" s="378"/>
      <c r="IE64658" s="378"/>
      <c r="IF64658" s="378"/>
      <c r="IG64658" s="378"/>
      <c r="IH64658" s="378"/>
      <c r="II64658" s="378"/>
      <c r="IJ64658" s="378"/>
      <c r="IK64658" s="378"/>
      <c r="IL64658" s="378"/>
    </row>
    <row r="64659" spans="2:246">
      <c r="B64659" s="378"/>
      <c r="C64659" s="378"/>
      <c r="D64659" s="378"/>
      <c r="E64659" s="378"/>
      <c r="F64659" s="378"/>
      <c r="G64659" s="378"/>
      <c r="H64659" s="378"/>
      <c r="I64659" s="378"/>
      <c r="J64659" s="378"/>
      <c r="K64659" s="378"/>
      <c r="L64659" s="378"/>
      <c r="M64659" s="378"/>
      <c r="N64659" s="378"/>
      <c r="O64659" s="378"/>
      <c r="P64659" s="378"/>
      <c r="Q64659" s="378"/>
      <c r="R64659" s="378"/>
      <c r="S64659" s="378"/>
      <c r="T64659" s="378"/>
      <c r="U64659" s="378"/>
      <c r="V64659" s="378"/>
      <c r="W64659" s="378"/>
      <c r="X64659" s="378"/>
      <c r="Y64659" s="378"/>
      <c r="Z64659" s="378"/>
      <c r="AA64659" s="378"/>
      <c r="AB64659" s="378"/>
      <c r="AC64659" s="378"/>
      <c r="AD64659" s="378"/>
      <c r="AE64659" s="378"/>
      <c r="AF64659" s="378"/>
      <c r="AG64659" s="378"/>
      <c r="AH64659" s="378"/>
      <c r="AI64659" s="378"/>
      <c r="AJ64659" s="378"/>
      <c r="AK64659" s="378"/>
      <c r="AL64659" s="378"/>
      <c r="AM64659" s="378"/>
      <c r="AN64659" s="378"/>
      <c r="AO64659" s="378"/>
      <c r="AP64659" s="378"/>
      <c r="AQ64659" s="378"/>
      <c r="AR64659" s="378"/>
      <c r="AS64659" s="378"/>
      <c r="AT64659" s="378"/>
      <c r="AU64659" s="378"/>
      <c r="AV64659" s="378"/>
      <c r="AW64659" s="378"/>
      <c r="AX64659" s="378"/>
      <c r="AY64659" s="378"/>
      <c r="AZ64659" s="378"/>
      <c r="BA64659" s="378"/>
      <c r="BB64659" s="378"/>
      <c r="BC64659" s="378"/>
      <c r="BD64659" s="378"/>
      <c r="BE64659" s="378"/>
      <c r="BF64659" s="378"/>
      <c r="BG64659" s="378"/>
      <c r="BH64659" s="378"/>
      <c r="BI64659" s="378"/>
      <c r="BJ64659" s="378"/>
      <c r="BK64659" s="378"/>
      <c r="BL64659" s="378"/>
      <c r="BM64659" s="378"/>
      <c r="BN64659" s="378"/>
      <c r="BO64659" s="378"/>
      <c r="BP64659" s="378"/>
      <c r="BQ64659" s="378"/>
      <c r="BR64659" s="378"/>
      <c r="BS64659" s="378"/>
      <c r="BT64659" s="378"/>
      <c r="BU64659" s="378"/>
      <c r="BV64659" s="378"/>
      <c r="BW64659" s="378"/>
      <c r="BX64659" s="378"/>
      <c r="BY64659" s="378"/>
      <c r="BZ64659" s="378"/>
      <c r="CA64659" s="378"/>
      <c r="CB64659" s="378"/>
      <c r="CC64659" s="378"/>
      <c r="CD64659" s="378"/>
      <c r="CE64659" s="378"/>
      <c r="CF64659" s="378"/>
      <c r="CG64659" s="378"/>
      <c r="CH64659" s="378"/>
      <c r="CI64659" s="378"/>
      <c r="CJ64659" s="378"/>
      <c r="CK64659" s="378"/>
      <c r="CL64659" s="378"/>
      <c r="CM64659" s="378"/>
      <c r="CN64659" s="378"/>
      <c r="CO64659" s="378"/>
      <c r="CP64659" s="378"/>
      <c r="CQ64659" s="378"/>
      <c r="CR64659" s="378"/>
      <c r="CS64659" s="378"/>
      <c r="CT64659" s="378"/>
      <c r="CU64659" s="378"/>
      <c r="CV64659" s="378"/>
      <c r="CW64659" s="378"/>
      <c r="CX64659" s="378"/>
      <c r="CY64659" s="378"/>
      <c r="CZ64659" s="378"/>
      <c r="DA64659" s="378"/>
      <c r="DB64659" s="378"/>
      <c r="DC64659" s="378"/>
      <c r="DD64659" s="378"/>
      <c r="DE64659" s="378"/>
      <c r="DF64659" s="378"/>
      <c r="DG64659" s="378"/>
      <c r="DH64659" s="378"/>
      <c r="DI64659" s="378"/>
      <c r="DJ64659" s="378"/>
      <c r="DK64659" s="378"/>
      <c r="DL64659" s="378"/>
      <c r="DM64659" s="378"/>
      <c r="DN64659" s="378"/>
      <c r="DO64659" s="378"/>
      <c r="DP64659" s="378"/>
      <c r="DQ64659" s="378"/>
      <c r="DR64659" s="378"/>
      <c r="DS64659" s="378"/>
      <c r="DT64659" s="378"/>
      <c r="DU64659" s="378"/>
      <c r="DV64659" s="378"/>
      <c r="DW64659" s="378"/>
      <c r="DX64659" s="378"/>
      <c r="DY64659" s="378"/>
      <c r="DZ64659" s="378"/>
      <c r="EA64659" s="378"/>
      <c r="EB64659" s="378"/>
      <c r="EC64659" s="378"/>
      <c r="ED64659" s="378"/>
      <c r="EE64659" s="378"/>
      <c r="EF64659" s="378"/>
      <c r="EG64659" s="378"/>
      <c r="EH64659" s="378"/>
      <c r="EI64659" s="378"/>
      <c r="EJ64659" s="378"/>
      <c r="EK64659" s="378"/>
      <c r="EL64659" s="378"/>
      <c r="EM64659" s="378"/>
      <c r="EN64659" s="378"/>
      <c r="EO64659" s="378"/>
      <c r="EP64659" s="378"/>
      <c r="EQ64659" s="378"/>
      <c r="ER64659" s="378"/>
      <c r="ES64659" s="378"/>
      <c r="ET64659" s="378"/>
      <c r="EU64659" s="378"/>
      <c r="EV64659" s="378"/>
      <c r="EW64659" s="378"/>
      <c r="EX64659" s="378"/>
      <c r="EY64659" s="378"/>
      <c r="EZ64659" s="378"/>
      <c r="FA64659" s="378"/>
      <c r="FB64659" s="378"/>
      <c r="FC64659" s="378"/>
      <c r="FD64659" s="378"/>
      <c r="FE64659" s="378"/>
      <c r="FF64659" s="378"/>
      <c r="FG64659" s="378"/>
      <c r="FH64659" s="378"/>
      <c r="FI64659" s="378"/>
      <c r="FJ64659" s="378"/>
      <c r="FK64659" s="378"/>
      <c r="FL64659" s="378"/>
      <c r="FM64659" s="378"/>
      <c r="FN64659" s="378"/>
      <c r="FO64659" s="378"/>
      <c r="FP64659" s="378"/>
      <c r="FQ64659" s="378"/>
      <c r="FR64659" s="378"/>
      <c r="FS64659" s="378"/>
      <c r="FT64659" s="378"/>
      <c r="FU64659" s="378"/>
      <c r="FV64659" s="378"/>
      <c r="FW64659" s="378"/>
      <c r="FX64659" s="378"/>
      <c r="FY64659" s="378"/>
      <c r="FZ64659" s="378"/>
      <c r="GA64659" s="378"/>
      <c r="GB64659" s="378"/>
      <c r="GC64659" s="378"/>
      <c r="GD64659" s="378"/>
      <c r="GE64659" s="378"/>
      <c r="GF64659" s="378"/>
      <c r="GG64659" s="378"/>
      <c r="GH64659" s="378"/>
      <c r="GI64659" s="378"/>
      <c r="GJ64659" s="378"/>
      <c r="GK64659" s="378"/>
      <c r="GL64659" s="378"/>
      <c r="GM64659" s="378"/>
      <c r="GN64659" s="378"/>
      <c r="GO64659" s="378"/>
      <c r="GP64659" s="378"/>
      <c r="GQ64659" s="378"/>
      <c r="GR64659" s="378"/>
      <c r="GS64659" s="378"/>
      <c r="GT64659" s="378"/>
      <c r="GU64659" s="378"/>
      <c r="GV64659" s="378"/>
      <c r="GW64659" s="378"/>
      <c r="GX64659" s="378"/>
      <c r="GY64659" s="378"/>
      <c r="GZ64659" s="378"/>
      <c r="HA64659" s="378"/>
      <c r="HB64659" s="378"/>
      <c r="HC64659" s="378"/>
      <c r="HD64659" s="378"/>
      <c r="HE64659" s="378"/>
      <c r="HF64659" s="378"/>
      <c r="HG64659" s="378"/>
      <c r="HH64659" s="378"/>
      <c r="HI64659" s="378"/>
      <c r="HJ64659" s="378"/>
      <c r="HK64659" s="378"/>
      <c r="HL64659" s="378"/>
      <c r="HM64659" s="378"/>
      <c r="HN64659" s="378"/>
      <c r="HO64659" s="378"/>
      <c r="HP64659" s="378"/>
      <c r="HQ64659" s="378"/>
      <c r="HR64659" s="378"/>
      <c r="HS64659" s="378"/>
      <c r="HT64659" s="378"/>
      <c r="HU64659" s="378"/>
      <c r="HV64659" s="378"/>
      <c r="HW64659" s="378"/>
      <c r="HX64659" s="378"/>
      <c r="HY64659" s="378"/>
      <c r="HZ64659" s="378"/>
      <c r="IA64659" s="378"/>
      <c r="IB64659" s="378"/>
      <c r="IC64659" s="378"/>
      <c r="ID64659" s="378"/>
      <c r="IE64659" s="378"/>
      <c r="IF64659" s="378"/>
      <c r="IG64659" s="378"/>
      <c r="IH64659" s="378"/>
      <c r="II64659" s="378"/>
      <c r="IJ64659" s="378"/>
      <c r="IK64659" s="378"/>
      <c r="IL64659" s="378"/>
    </row>
    <row r="64660" spans="2:246">
      <c r="B64660" s="378"/>
      <c r="C64660" s="378"/>
      <c r="D64660" s="378"/>
      <c r="E64660" s="378"/>
      <c r="F64660" s="378"/>
      <c r="G64660" s="378"/>
      <c r="H64660" s="378"/>
      <c r="I64660" s="378"/>
      <c r="J64660" s="378"/>
      <c r="K64660" s="378"/>
      <c r="L64660" s="378"/>
      <c r="M64660" s="378"/>
      <c r="N64660" s="378"/>
      <c r="O64660" s="378"/>
      <c r="P64660" s="378"/>
      <c r="Q64660" s="378"/>
      <c r="R64660" s="378"/>
      <c r="S64660" s="378"/>
      <c r="T64660" s="378"/>
      <c r="U64660" s="378"/>
      <c r="V64660" s="378"/>
      <c r="W64660" s="378"/>
      <c r="X64660" s="378"/>
      <c r="Y64660" s="378"/>
      <c r="Z64660" s="378"/>
      <c r="AA64660" s="378"/>
      <c r="AB64660" s="378"/>
      <c r="AC64660" s="378"/>
      <c r="AD64660" s="378"/>
      <c r="AE64660" s="378"/>
      <c r="AF64660" s="378"/>
      <c r="AG64660" s="378"/>
      <c r="AH64660" s="378"/>
      <c r="AI64660" s="378"/>
      <c r="AJ64660" s="378"/>
      <c r="AK64660" s="378"/>
      <c r="AL64660" s="378"/>
      <c r="AM64660" s="378"/>
      <c r="AN64660" s="378"/>
      <c r="AO64660" s="378"/>
      <c r="AP64660" s="378"/>
      <c r="AQ64660" s="378"/>
      <c r="AR64660" s="378"/>
      <c r="AS64660" s="378"/>
      <c r="AT64660" s="378"/>
      <c r="AU64660" s="378"/>
      <c r="AV64660" s="378"/>
      <c r="AW64660" s="378"/>
      <c r="AX64660" s="378"/>
      <c r="AY64660" s="378"/>
      <c r="AZ64660" s="378"/>
      <c r="BA64660" s="378"/>
      <c r="BB64660" s="378"/>
      <c r="BC64660" s="378"/>
      <c r="BD64660" s="378"/>
      <c r="BE64660" s="378"/>
      <c r="BF64660" s="378"/>
      <c r="BG64660" s="378"/>
      <c r="BH64660" s="378"/>
      <c r="BI64660" s="378"/>
      <c r="BJ64660" s="378"/>
      <c r="BK64660" s="378"/>
      <c r="BL64660" s="378"/>
      <c r="BM64660" s="378"/>
      <c r="BN64660" s="378"/>
      <c r="BO64660" s="378"/>
      <c r="BP64660" s="378"/>
      <c r="BQ64660" s="378"/>
      <c r="BR64660" s="378"/>
      <c r="BS64660" s="378"/>
      <c r="BT64660" s="378"/>
      <c r="BU64660" s="378"/>
      <c r="BV64660" s="378"/>
      <c r="BW64660" s="378"/>
      <c r="BX64660" s="378"/>
      <c r="BY64660" s="378"/>
      <c r="BZ64660" s="378"/>
      <c r="CA64660" s="378"/>
      <c r="CB64660" s="378"/>
      <c r="CC64660" s="378"/>
      <c r="CD64660" s="378"/>
      <c r="CE64660" s="378"/>
      <c r="CF64660" s="378"/>
      <c r="CG64660" s="378"/>
      <c r="CH64660" s="378"/>
      <c r="CI64660" s="378"/>
      <c r="CJ64660" s="378"/>
      <c r="CK64660" s="378"/>
      <c r="CL64660" s="378"/>
      <c r="CM64660" s="378"/>
      <c r="CN64660" s="378"/>
      <c r="CO64660" s="378"/>
      <c r="CP64660" s="378"/>
      <c r="CQ64660" s="378"/>
      <c r="CR64660" s="378"/>
      <c r="CS64660" s="378"/>
      <c r="CT64660" s="378"/>
      <c r="CU64660" s="378"/>
      <c r="CV64660" s="378"/>
      <c r="CW64660" s="378"/>
      <c r="CX64660" s="378"/>
      <c r="CY64660" s="378"/>
      <c r="CZ64660" s="378"/>
      <c r="DA64660" s="378"/>
      <c r="DB64660" s="378"/>
      <c r="DC64660" s="378"/>
      <c r="DD64660" s="378"/>
      <c r="DE64660" s="378"/>
      <c r="DF64660" s="378"/>
      <c r="DG64660" s="378"/>
      <c r="DH64660" s="378"/>
      <c r="DI64660" s="378"/>
      <c r="DJ64660" s="378"/>
      <c r="DK64660" s="378"/>
      <c r="DL64660" s="378"/>
      <c r="DM64660" s="378"/>
      <c r="DN64660" s="378"/>
      <c r="DO64660" s="378"/>
      <c r="DP64660" s="378"/>
      <c r="DQ64660" s="378"/>
      <c r="DR64660" s="378"/>
      <c r="DS64660" s="378"/>
      <c r="DT64660" s="378"/>
      <c r="DU64660" s="378"/>
      <c r="DV64660" s="378"/>
      <c r="DW64660" s="378"/>
      <c r="DX64660" s="378"/>
      <c r="DY64660" s="378"/>
      <c r="DZ64660" s="378"/>
      <c r="EA64660" s="378"/>
      <c r="EB64660" s="378"/>
      <c r="EC64660" s="378"/>
      <c r="ED64660" s="378"/>
      <c r="EE64660" s="378"/>
      <c r="EF64660" s="378"/>
      <c r="EG64660" s="378"/>
      <c r="EH64660" s="378"/>
      <c r="EI64660" s="378"/>
      <c r="EJ64660" s="378"/>
      <c r="EK64660" s="378"/>
      <c r="EL64660" s="378"/>
      <c r="EM64660" s="378"/>
      <c r="EN64660" s="378"/>
      <c r="EO64660" s="378"/>
      <c r="EP64660" s="378"/>
      <c r="EQ64660" s="378"/>
      <c r="ER64660" s="378"/>
      <c r="ES64660" s="378"/>
      <c r="ET64660" s="378"/>
      <c r="EU64660" s="378"/>
      <c r="EV64660" s="378"/>
      <c r="EW64660" s="378"/>
      <c r="EX64660" s="378"/>
      <c r="EY64660" s="378"/>
      <c r="EZ64660" s="378"/>
      <c r="FA64660" s="378"/>
      <c r="FB64660" s="378"/>
      <c r="FC64660" s="378"/>
      <c r="FD64660" s="378"/>
      <c r="FE64660" s="378"/>
      <c r="FF64660" s="378"/>
      <c r="FG64660" s="378"/>
      <c r="FH64660" s="378"/>
      <c r="FI64660" s="378"/>
      <c r="FJ64660" s="378"/>
      <c r="FK64660" s="378"/>
      <c r="FL64660" s="378"/>
      <c r="FM64660" s="378"/>
      <c r="FN64660" s="378"/>
      <c r="FO64660" s="378"/>
      <c r="FP64660" s="378"/>
      <c r="FQ64660" s="378"/>
      <c r="FR64660" s="378"/>
      <c r="FS64660" s="378"/>
      <c r="FT64660" s="378"/>
      <c r="FU64660" s="378"/>
      <c r="FV64660" s="378"/>
      <c r="FW64660" s="378"/>
      <c r="FX64660" s="378"/>
      <c r="FY64660" s="378"/>
      <c r="FZ64660" s="378"/>
      <c r="GA64660" s="378"/>
      <c r="GB64660" s="378"/>
      <c r="GC64660" s="378"/>
      <c r="GD64660" s="378"/>
      <c r="GE64660" s="378"/>
      <c r="GF64660" s="378"/>
      <c r="GG64660" s="378"/>
      <c r="GH64660" s="378"/>
      <c r="GI64660" s="378"/>
      <c r="GJ64660" s="378"/>
      <c r="GK64660" s="378"/>
      <c r="GL64660" s="378"/>
      <c r="GM64660" s="378"/>
      <c r="GN64660" s="378"/>
      <c r="GO64660" s="378"/>
      <c r="GP64660" s="378"/>
      <c r="GQ64660" s="378"/>
      <c r="GR64660" s="378"/>
      <c r="GS64660" s="378"/>
      <c r="GT64660" s="378"/>
      <c r="GU64660" s="378"/>
      <c r="GV64660" s="378"/>
      <c r="GW64660" s="378"/>
      <c r="GX64660" s="378"/>
      <c r="GY64660" s="378"/>
      <c r="GZ64660" s="378"/>
      <c r="HA64660" s="378"/>
      <c r="HB64660" s="378"/>
      <c r="HC64660" s="378"/>
      <c r="HD64660" s="378"/>
      <c r="HE64660" s="378"/>
      <c r="HF64660" s="378"/>
      <c r="HG64660" s="378"/>
      <c r="HH64660" s="378"/>
      <c r="HI64660" s="378"/>
      <c r="HJ64660" s="378"/>
      <c r="HK64660" s="378"/>
      <c r="HL64660" s="378"/>
      <c r="HM64660" s="378"/>
      <c r="HN64660" s="378"/>
      <c r="HO64660" s="378"/>
      <c r="HP64660" s="378"/>
      <c r="HQ64660" s="378"/>
      <c r="HR64660" s="378"/>
      <c r="HS64660" s="378"/>
      <c r="HT64660" s="378"/>
      <c r="HU64660" s="378"/>
      <c r="HV64660" s="378"/>
      <c r="HW64660" s="378"/>
      <c r="HX64660" s="378"/>
      <c r="HY64660" s="378"/>
      <c r="HZ64660" s="378"/>
      <c r="IA64660" s="378"/>
      <c r="IB64660" s="378"/>
      <c r="IC64660" s="378"/>
      <c r="ID64660" s="378"/>
      <c r="IE64660" s="378"/>
      <c r="IF64660" s="378"/>
      <c r="IG64660" s="378"/>
      <c r="IH64660" s="378"/>
      <c r="II64660" s="378"/>
      <c r="IJ64660" s="378"/>
      <c r="IK64660" s="378"/>
      <c r="IL64660" s="378"/>
    </row>
    <row r="64661" spans="2:246">
      <c r="B64661" s="378"/>
      <c r="C64661" s="378"/>
      <c r="D64661" s="378"/>
      <c r="E64661" s="378"/>
      <c r="F64661" s="378"/>
      <c r="G64661" s="378"/>
      <c r="H64661" s="378"/>
      <c r="I64661" s="378"/>
      <c r="J64661" s="378"/>
      <c r="K64661" s="378"/>
      <c r="L64661" s="378"/>
      <c r="M64661" s="378"/>
      <c r="N64661" s="378"/>
      <c r="O64661" s="378"/>
      <c r="P64661" s="378"/>
      <c r="Q64661" s="378"/>
      <c r="R64661" s="378"/>
      <c r="S64661" s="378"/>
      <c r="T64661" s="378"/>
      <c r="U64661" s="378"/>
      <c r="V64661" s="378"/>
      <c r="W64661" s="378"/>
      <c r="X64661" s="378"/>
      <c r="Y64661" s="378"/>
      <c r="Z64661" s="378"/>
      <c r="AA64661" s="378"/>
      <c r="AB64661" s="378"/>
      <c r="AC64661" s="378"/>
      <c r="AD64661" s="378"/>
      <c r="AE64661" s="378"/>
      <c r="AF64661" s="378"/>
      <c r="AG64661" s="378"/>
      <c r="AH64661" s="378"/>
      <c r="AI64661" s="378"/>
      <c r="AJ64661" s="378"/>
      <c r="AK64661" s="378"/>
      <c r="AL64661" s="378"/>
      <c r="AM64661" s="378"/>
      <c r="AN64661" s="378"/>
      <c r="AO64661" s="378"/>
      <c r="AP64661" s="378"/>
      <c r="AQ64661" s="378"/>
      <c r="AR64661" s="378"/>
      <c r="AS64661" s="378"/>
      <c r="AT64661" s="378"/>
      <c r="AU64661" s="378"/>
      <c r="AV64661" s="378"/>
      <c r="AW64661" s="378"/>
      <c r="AX64661" s="378"/>
      <c r="AY64661" s="378"/>
      <c r="AZ64661" s="378"/>
      <c r="BA64661" s="378"/>
      <c r="BB64661" s="378"/>
      <c r="BC64661" s="378"/>
      <c r="BD64661" s="378"/>
      <c r="BE64661" s="378"/>
      <c r="BF64661" s="378"/>
      <c r="BG64661" s="378"/>
      <c r="BH64661" s="378"/>
      <c r="BI64661" s="378"/>
      <c r="BJ64661" s="378"/>
      <c r="BK64661" s="378"/>
      <c r="BL64661" s="378"/>
      <c r="BM64661" s="378"/>
      <c r="BN64661" s="378"/>
      <c r="BO64661" s="378"/>
      <c r="BP64661" s="378"/>
      <c r="BQ64661" s="378"/>
      <c r="BR64661" s="378"/>
      <c r="BS64661" s="378"/>
      <c r="BT64661" s="378"/>
      <c r="BU64661" s="378"/>
      <c r="BV64661" s="378"/>
      <c r="BW64661" s="378"/>
      <c r="BX64661" s="378"/>
      <c r="BY64661" s="378"/>
      <c r="BZ64661" s="378"/>
      <c r="CA64661" s="378"/>
      <c r="CB64661" s="378"/>
      <c r="CC64661" s="378"/>
      <c r="CD64661" s="378"/>
      <c r="CE64661" s="378"/>
      <c r="CF64661" s="378"/>
      <c r="CG64661" s="378"/>
      <c r="CH64661" s="378"/>
      <c r="CI64661" s="378"/>
      <c r="CJ64661" s="378"/>
      <c r="CK64661" s="378"/>
      <c r="CL64661" s="378"/>
      <c r="CM64661" s="378"/>
      <c r="CN64661" s="378"/>
      <c r="CO64661" s="378"/>
      <c r="CP64661" s="378"/>
      <c r="CQ64661" s="378"/>
      <c r="CR64661" s="378"/>
      <c r="CS64661" s="378"/>
      <c r="CT64661" s="378"/>
      <c r="CU64661" s="378"/>
      <c r="CV64661" s="378"/>
      <c r="CW64661" s="378"/>
      <c r="CX64661" s="378"/>
      <c r="CY64661" s="378"/>
      <c r="CZ64661" s="378"/>
      <c r="DA64661" s="378"/>
      <c r="DB64661" s="378"/>
      <c r="DC64661" s="378"/>
      <c r="DD64661" s="378"/>
      <c r="DE64661" s="378"/>
      <c r="DF64661" s="378"/>
      <c r="DG64661" s="378"/>
      <c r="DH64661" s="378"/>
      <c r="DI64661" s="378"/>
      <c r="DJ64661" s="378"/>
      <c r="DK64661" s="378"/>
      <c r="DL64661" s="378"/>
      <c r="DM64661" s="378"/>
      <c r="DN64661" s="378"/>
      <c r="DO64661" s="378"/>
      <c r="DP64661" s="378"/>
      <c r="DQ64661" s="378"/>
      <c r="DR64661" s="378"/>
      <c r="DS64661" s="378"/>
      <c r="DT64661" s="378"/>
      <c r="DU64661" s="378"/>
      <c r="DV64661" s="378"/>
      <c r="DW64661" s="378"/>
      <c r="DX64661" s="378"/>
      <c r="DY64661" s="378"/>
      <c r="DZ64661" s="378"/>
      <c r="EA64661" s="378"/>
      <c r="EB64661" s="378"/>
      <c r="EC64661" s="378"/>
      <c r="ED64661" s="378"/>
      <c r="EE64661" s="378"/>
      <c r="EF64661" s="378"/>
      <c r="EG64661" s="378"/>
      <c r="EH64661" s="378"/>
      <c r="EI64661" s="378"/>
      <c r="EJ64661" s="378"/>
      <c r="EK64661" s="378"/>
      <c r="EL64661" s="378"/>
      <c r="EM64661" s="378"/>
      <c r="EN64661" s="378"/>
      <c r="EO64661" s="378"/>
      <c r="EP64661" s="378"/>
      <c r="EQ64661" s="378"/>
      <c r="ER64661" s="378"/>
      <c r="ES64661" s="378"/>
      <c r="ET64661" s="378"/>
      <c r="EU64661" s="378"/>
      <c r="EV64661" s="378"/>
      <c r="EW64661" s="378"/>
      <c r="EX64661" s="378"/>
      <c r="EY64661" s="378"/>
      <c r="EZ64661" s="378"/>
      <c r="FA64661" s="378"/>
      <c r="FB64661" s="378"/>
      <c r="FC64661" s="378"/>
      <c r="FD64661" s="378"/>
      <c r="FE64661" s="378"/>
      <c r="FF64661" s="378"/>
      <c r="FG64661" s="378"/>
      <c r="FH64661" s="378"/>
      <c r="FI64661" s="378"/>
      <c r="FJ64661" s="378"/>
      <c r="FK64661" s="378"/>
      <c r="FL64661" s="378"/>
      <c r="FM64661" s="378"/>
      <c r="FN64661" s="378"/>
      <c r="FO64661" s="378"/>
      <c r="FP64661" s="378"/>
      <c r="FQ64661" s="378"/>
      <c r="FR64661" s="378"/>
      <c r="FS64661" s="378"/>
      <c r="FT64661" s="378"/>
      <c r="FU64661" s="378"/>
      <c r="FV64661" s="378"/>
      <c r="FW64661" s="378"/>
      <c r="FX64661" s="378"/>
      <c r="FY64661" s="378"/>
      <c r="FZ64661" s="378"/>
      <c r="GA64661" s="378"/>
      <c r="GB64661" s="378"/>
      <c r="GC64661" s="378"/>
      <c r="GD64661" s="378"/>
      <c r="GE64661" s="378"/>
      <c r="GF64661" s="378"/>
      <c r="GG64661" s="378"/>
      <c r="GH64661" s="378"/>
      <c r="GI64661" s="378"/>
      <c r="GJ64661" s="378"/>
      <c r="GK64661" s="378"/>
      <c r="GL64661" s="378"/>
      <c r="GM64661" s="378"/>
      <c r="GN64661" s="378"/>
      <c r="GO64661" s="378"/>
      <c r="GP64661" s="378"/>
      <c r="GQ64661" s="378"/>
      <c r="GR64661" s="378"/>
      <c r="GS64661" s="378"/>
      <c r="GT64661" s="378"/>
      <c r="GU64661" s="378"/>
      <c r="GV64661" s="378"/>
      <c r="GW64661" s="378"/>
      <c r="GX64661" s="378"/>
      <c r="GY64661" s="378"/>
      <c r="GZ64661" s="378"/>
      <c r="HA64661" s="378"/>
      <c r="HB64661" s="378"/>
      <c r="HC64661" s="378"/>
      <c r="HD64661" s="378"/>
      <c r="HE64661" s="378"/>
      <c r="HF64661" s="378"/>
      <c r="HG64661" s="378"/>
      <c r="HH64661" s="378"/>
      <c r="HI64661" s="378"/>
      <c r="HJ64661" s="378"/>
      <c r="HK64661" s="378"/>
      <c r="HL64661" s="378"/>
      <c r="HM64661" s="378"/>
      <c r="HN64661" s="378"/>
      <c r="HO64661" s="378"/>
      <c r="HP64661" s="378"/>
      <c r="HQ64661" s="378"/>
      <c r="HR64661" s="378"/>
      <c r="HS64661" s="378"/>
      <c r="HT64661" s="378"/>
      <c r="HU64661" s="378"/>
      <c r="HV64661" s="378"/>
      <c r="HW64661" s="378"/>
      <c r="HX64661" s="378"/>
      <c r="HY64661" s="378"/>
      <c r="HZ64661" s="378"/>
      <c r="IA64661" s="378"/>
      <c r="IB64661" s="378"/>
      <c r="IC64661" s="378"/>
      <c r="ID64661" s="378"/>
      <c r="IE64661" s="378"/>
      <c r="IF64661" s="378"/>
      <c r="IG64661" s="378"/>
      <c r="IH64661" s="378"/>
      <c r="II64661" s="378"/>
      <c r="IJ64661" s="378"/>
      <c r="IK64661" s="378"/>
      <c r="IL64661" s="378"/>
    </row>
    <row r="64662" spans="2:246">
      <c r="B64662" s="378"/>
      <c r="C64662" s="378"/>
      <c r="D64662" s="378"/>
      <c r="E64662" s="378"/>
      <c r="F64662" s="378"/>
      <c r="G64662" s="378"/>
      <c r="H64662" s="378"/>
      <c r="I64662" s="378"/>
      <c r="J64662" s="378"/>
      <c r="K64662" s="378"/>
      <c r="L64662" s="378"/>
      <c r="M64662" s="378"/>
      <c r="N64662" s="378"/>
      <c r="O64662" s="378"/>
      <c r="P64662" s="378"/>
      <c r="Q64662" s="378"/>
      <c r="R64662" s="378"/>
      <c r="S64662" s="378"/>
      <c r="T64662" s="378"/>
      <c r="U64662" s="378"/>
      <c r="V64662" s="378"/>
      <c r="W64662" s="378"/>
      <c r="X64662" s="378"/>
      <c r="Y64662" s="378"/>
      <c r="Z64662" s="378"/>
      <c r="AA64662" s="378"/>
      <c r="AB64662" s="378"/>
      <c r="AC64662" s="378"/>
      <c r="AD64662" s="378"/>
      <c r="AE64662" s="378"/>
      <c r="AF64662" s="378"/>
      <c r="AG64662" s="378"/>
      <c r="AH64662" s="378"/>
      <c r="AI64662" s="378"/>
      <c r="AJ64662" s="378"/>
      <c r="AK64662" s="378"/>
      <c r="AL64662" s="378"/>
      <c r="AM64662" s="378"/>
      <c r="AN64662" s="378"/>
      <c r="AO64662" s="378"/>
      <c r="AP64662" s="378"/>
      <c r="AQ64662" s="378"/>
      <c r="AR64662" s="378"/>
      <c r="AS64662" s="378"/>
      <c r="AT64662" s="378"/>
      <c r="AU64662" s="378"/>
      <c r="AV64662" s="378"/>
      <c r="AW64662" s="378"/>
      <c r="AX64662" s="378"/>
      <c r="AY64662" s="378"/>
      <c r="AZ64662" s="378"/>
      <c r="BA64662" s="378"/>
      <c r="BB64662" s="378"/>
      <c r="BC64662" s="378"/>
      <c r="BD64662" s="378"/>
      <c r="BE64662" s="378"/>
      <c r="BF64662" s="378"/>
      <c r="BG64662" s="378"/>
      <c r="BH64662" s="378"/>
      <c r="BI64662" s="378"/>
      <c r="BJ64662" s="378"/>
      <c r="BK64662" s="378"/>
      <c r="BL64662" s="378"/>
      <c r="BM64662" s="378"/>
      <c r="BN64662" s="378"/>
      <c r="BO64662" s="378"/>
      <c r="BP64662" s="378"/>
      <c r="BQ64662" s="378"/>
      <c r="BR64662" s="378"/>
      <c r="BS64662" s="378"/>
      <c r="BT64662" s="378"/>
      <c r="BU64662" s="378"/>
      <c r="BV64662" s="378"/>
      <c r="BW64662" s="378"/>
      <c r="BX64662" s="378"/>
      <c r="BY64662" s="378"/>
      <c r="BZ64662" s="378"/>
      <c r="CA64662" s="378"/>
      <c r="CB64662" s="378"/>
      <c r="CC64662" s="378"/>
      <c r="CD64662" s="378"/>
      <c r="CE64662" s="378"/>
      <c r="CF64662" s="378"/>
      <c r="CG64662" s="378"/>
      <c r="CH64662" s="378"/>
      <c r="CI64662" s="378"/>
      <c r="CJ64662" s="378"/>
      <c r="CK64662" s="378"/>
      <c r="CL64662" s="378"/>
      <c r="CM64662" s="378"/>
      <c r="CN64662" s="378"/>
      <c r="CO64662" s="378"/>
      <c r="CP64662" s="378"/>
      <c r="CQ64662" s="378"/>
      <c r="CR64662" s="378"/>
      <c r="CS64662" s="378"/>
      <c r="CT64662" s="378"/>
      <c r="CU64662" s="378"/>
      <c r="CV64662" s="378"/>
      <c r="CW64662" s="378"/>
      <c r="CX64662" s="378"/>
      <c r="CY64662" s="378"/>
      <c r="CZ64662" s="378"/>
      <c r="DA64662" s="378"/>
      <c r="DB64662" s="378"/>
      <c r="DC64662" s="378"/>
      <c r="DD64662" s="378"/>
      <c r="DE64662" s="378"/>
      <c r="DF64662" s="378"/>
      <c r="DG64662" s="378"/>
      <c r="DH64662" s="378"/>
      <c r="DI64662" s="378"/>
      <c r="DJ64662" s="378"/>
      <c r="DK64662" s="378"/>
      <c r="DL64662" s="378"/>
      <c r="DM64662" s="378"/>
      <c r="DN64662" s="378"/>
      <c r="DO64662" s="378"/>
      <c r="DP64662" s="378"/>
      <c r="DQ64662" s="378"/>
      <c r="DR64662" s="378"/>
      <c r="DS64662" s="378"/>
      <c r="DT64662" s="378"/>
      <c r="DU64662" s="378"/>
      <c r="DV64662" s="378"/>
      <c r="DW64662" s="378"/>
      <c r="DX64662" s="378"/>
      <c r="DY64662" s="378"/>
      <c r="DZ64662" s="378"/>
      <c r="EA64662" s="378"/>
      <c r="EB64662" s="378"/>
      <c r="EC64662" s="378"/>
      <c r="ED64662" s="378"/>
      <c r="EE64662" s="378"/>
      <c r="EF64662" s="378"/>
      <c r="EG64662" s="378"/>
      <c r="EH64662" s="378"/>
      <c r="EI64662" s="378"/>
      <c r="EJ64662" s="378"/>
      <c r="EK64662" s="378"/>
      <c r="EL64662" s="378"/>
      <c r="EM64662" s="378"/>
      <c r="EN64662" s="378"/>
      <c r="EO64662" s="378"/>
      <c r="EP64662" s="378"/>
      <c r="EQ64662" s="378"/>
      <c r="ER64662" s="378"/>
      <c r="ES64662" s="378"/>
      <c r="ET64662" s="378"/>
      <c r="EU64662" s="378"/>
      <c r="EV64662" s="378"/>
      <c r="EW64662" s="378"/>
      <c r="EX64662" s="378"/>
      <c r="EY64662" s="378"/>
      <c r="EZ64662" s="378"/>
      <c r="FA64662" s="378"/>
      <c r="FB64662" s="378"/>
      <c r="FC64662" s="378"/>
      <c r="FD64662" s="378"/>
      <c r="FE64662" s="378"/>
      <c r="FF64662" s="378"/>
      <c r="FG64662" s="378"/>
      <c r="FH64662" s="378"/>
      <c r="FI64662" s="378"/>
      <c r="FJ64662" s="378"/>
      <c r="FK64662" s="378"/>
      <c r="FL64662" s="378"/>
      <c r="FM64662" s="378"/>
      <c r="FN64662" s="378"/>
      <c r="FO64662" s="378"/>
      <c r="FP64662" s="378"/>
      <c r="FQ64662" s="378"/>
      <c r="FR64662" s="378"/>
      <c r="FS64662" s="378"/>
      <c r="FT64662" s="378"/>
      <c r="FU64662" s="378"/>
      <c r="FV64662" s="378"/>
      <c r="FW64662" s="378"/>
      <c r="FX64662" s="378"/>
      <c r="FY64662" s="378"/>
      <c r="FZ64662" s="378"/>
      <c r="GA64662" s="378"/>
      <c r="GB64662" s="378"/>
      <c r="GC64662" s="378"/>
      <c r="GD64662" s="378"/>
      <c r="GE64662" s="378"/>
      <c r="GF64662" s="378"/>
      <c r="GG64662" s="378"/>
      <c r="GH64662" s="378"/>
      <c r="GI64662" s="378"/>
      <c r="GJ64662" s="378"/>
      <c r="GK64662" s="378"/>
      <c r="GL64662" s="378"/>
      <c r="GM64662" s="378"/>
      <c r="GN64662" s="378"/>
      <c r="GO64662" s="378"/>
      <c r="GP64662" s="378"/>
      <c r="GQ64662" s="378"/>
      <c r="GR64662" s="378"/>
      <c r="GS64662" s="378"/>
      <c r="GT64662" s="378"/>
      <c r="GU64662" s="378"/>
      <c r="GV64662" s="378"/>
      <c r="GW64662" s="378"/>
      <c r="GX64662" s="378"/>
      <c r="GY64662" s="378"/>
      <c r="GZ64662" s="378"/>
      <c r="HA64662" s="378"/>
      <c r="HB64662" s="378"/>
      <c r="HC64662" s="378"/>
      <c r="HD64662" s="378"/>
      <c r="HE64662" s="378"/>
      <c r="HF64662" s="378"/>
      <c r="HG64662" s="378"/>
      <c r="HH64662" s="378"/>
      <c r="HI64662" s="378"/>
      <c r="HJ64662" s="378"/>
      <c r="HK64662" s="378"/>
      <c r="HL64662" s="378"/>
      <c r="HM64662" s="378"/>
      <c r="HN64662" s="378"/>
      <c r="HO64662" s="378"/>
      <c r="HP64662" s="378"/>
      <c r="HQ64662" s="378"/>
      <c r="HR64662" s="378"/>
      <c r="HS64662" s="378"/>
      <c r="HT64662" s="378"/>
      <c r="HU64662" s="378"/>
      <c r="HV64662" s="378"/>
      <c r="HW64662" s="378"/>
      <c r="HX64662" s="378"/>
      <c r="HY64662" s="378"/>
      <c r="HZ64662" s="378"/>
      <c r="IA64662" s="378"/>
      <c r="IB64662" s="378"/>
      <c r="IC64662" s="378"/>
      <c r="ID64662" s="378"/>
      <c r="IE64662" s="378"/>
      <c r="IF64662" s="378"/>
      <c r="IG64662" s="378"/>
      <c r="IH64662" s="378"/>
      <c r="II64662" s="378"/>
      <c r="IJ64662" s="378"/>
      <c r="IK64662" s="378"/>
      <c r="IL64662" s="378"/>
    </row>
    <row r="64663" spans="2:246">
      <c r="B64663" s="378"/>
      <c r="C64663" s="378"/>
      <c r="D64663" s="378"/>
      <c r="E64663" s="378"/>
      <c r="F64663" s="378"/>
      <c r="G64663" s="378"/>
      <c r="H64663" s="378"/>
      <c r="I64663" s="378"/>
      <c r="J64663" s="378"/>
      <c r="K64663" s="378"/>
      <c r="L64663" s="378"/>
      <c r="M64663" s="378"/>
      <c r="N64663" s="378"/>
      <c r="O64663" s="378"/>
      <c r="P64663" s="378"/>
      <c r="Q64663" s="378"/>
      <c r="R64663" s="378"/>
      <c r="S64663" s="378"/>
      <c r="T64663" s="378"/>
      <c r="U64663" s="378"/>
      <c r="V64663" s="378"/>
      <c r="W64663" s="378"/>
      <c r="X64663" s="378"/>
      <c r="Y64663" s="378"/>
      <c r="Z64663" s="378"/>
      <c r="AA64663" s="378"/>
      <c r="AB64663" s="378"/>
      <c r="AC64663" s="378"/>
      <c r="AD64663" s="378"/>
      <c r="AE64663" s="378"/>
      <c r="AF64663" s="378"/>
      <c r="AG64663" s="378"/>
      <c r="AH64663" s="378"/>
      <c r="AI64663" s="378"/>
      <c r="AJ64663" s="378"/>
      <c r="AK64663" s="378"/>
      <c r="AL64663" s="378"/>
      <c r="AM64663" s="378"/>
      <c r="AN64663" s="378"/>
      <c r="AO64663" s="378"/>
      <c r="AP64663" s="378"/>
      <c r="AQ64663" s="378"/>
      <c r="AR64663" s="378"/>
      <c r="AS64663" s="378"/>
      <c r="AT64663" s="378"/>
      <c r="AU64663" s="378"/>
      <c r="AV64663" s="378"/>
      <c r="AW64663" s="378"/>
      <c r="AX64663" s="378"/>
      <c r="AY64663" s="378"/>
      <c r="AZ64663" s="378"/>
      <c r="BA64663" s="378"/>
      <c r="BB64663" s="378"/>
      <c r="BC64663" s="378"/>
      <c r="BD64663" s="378"/>
      <c r="BE64663" s="378"/>
      <c r="BF64663" s="378"/>
      <c r="BG64663" s="378"/>
      <c r="BH64663" s="378"/>
      <c r="BI64663" s="378"/>
      <c r="BJ64663" s="378"/>
      <c r="BK64663" s="378"/>
      <c r="BL64663" s="378"/>
      <c r="BM64663" s="378"/>
      <c r="BN64663" s="378"/>
      <c r="BO64663" s="378"/>
      <c r="BP64663" s="378"/>
      <c r="BQ64663" s="378"/>
      <c r="BR64663" s="378"/>
      <c r="BS64663" s="378"/>
      <c r="BT64663" s="378"/>
      <c r="BU64663" s="378"/>
      <c r="BV64663" s="378"/>
      <c r="BW64663" s="378"/>
      <c r="BX64663" s="378"/>
      <c r="BY64663" s="378"/>
      <c r="BZ64663" s="378"/>
      <c r="CA64663" s="378"/>
      <c r="CB64663" s="378"/>
      <c r="CC64663" s="378"/>
      <c r="CD64663" s="378"/>
      <c r="CE64663" s="378"/>
      <c r="CF64663" s="378"/>
      <c r="CG64663" s="378"/>
      <c r="CH64663" s="378"/>
      <c r="CI64663" s="378"/>
      <c r="CJ64663" s="378"/>
      <c r="CK64663" s="378"/>
      <c r="CL64663" s="378"/>
      <c r="CM64663" s="378"/>
      <c r="CN64663" s="378"/>
      <c r="CO64663" s="378"/>
      <c r="CP64663" s="378"/>
      <c r="CQ64663" s="378"/>
      <c r="CR64663" s="378"/>
      <c r="CS64663" s="378"/>
      <c r="CT64663" s="378"/>
      <c r="CU64663" s="378"/>
      <c r="CV64663" s="378"/>
      <c r="CW64663" s="378"/>
      <c r="CX64663" s="378"/>
      <c r="CY64663" s="378"/>
      <c r="CZ64663" s="378"/>
      <c r="DA64663" s="378"/>
      <c r="DB64663" s="378"/>
      <c r="DC64663" s="378"/>
      <c r="DD64663" s="378"/>
      <c r="DE64663" s="378"/>
      <c r="DF64663" s="378"/>
      <c r="DG64663" s="378"/>
      <c r="DH64663" s="378"/>
      <c r="DI64663" s="378"/>
      <c r="DJ64663" s="378"/>
      <c r="DK64663" s="378"/>
      <c r="DL64663" s="378"/>
      <c r="DM64663" s="378"/>
      <c r="DN64663" s="378"/>
      <c r="DO64663" s="378"/>
      <c r="DP64663" s="378"/>
      <c r="DQ64663" s="378"/>
      <c r="DR64663" s="378"/>
      <c r="DS64663" s="378"/>
      <c r="DT64663" s="378"/>
      <c r="DU64663" s="378"/>
      <c r="DV64663" s="378"/>
      <c r="DW64663" s="378"/>
      <c r="DX64663" s="378"/>
      <c r="DY64663" s="378"/>
      <c r="DZ64663" s="378"/>
      <c r="EA64663" s="378"/>
      <c r="EB64663" s="378"/>
      <c r="EC64663" s="378"/>
      <c r="ED64663" s="378"/>
      <c r="EE64663" s="378"/>
      <c r="EF64663" s="378"/>
      <c r="EG64663" s="378"/>
      <c r="EH64663" s="378"/>
      <c r="EI64663" s="378"/>
      <c r="EJ64663" s="378"/>
      <c r="EK64663" s="378"/>
      <c r="EL64663" s="378"/>
      <c r="EM64663" s="378"/>
      <c r="EN64663" s="378"/>
      <c r="EO64663" s="378"/>
      <c r="EP64663" s="378"/>
      <c r="EQ64663" s="378"/>
      <c r="ER64663" s="378"/>
      <c r="ES64663" s="378"/>
      <c r="ET64663" s="378"/>
      <c r="EU64663" s="378"/>
      <c r="EV64663" s="378"/>
      <c r="EW64663" s="378"/>
      <c r="EX64663" s="378"/>
      <c r="EY64663" s="378"/>
      <c r="EZ64663" s="378"/>
      <c r="FA64663" s="378"/>
      <c r="FB64663" s="378"/>
      <c r="FC64663" s="378"/>
      <c r="FD64663" s="378"/>
      <c r="FE64663" s="378"/>
      <c r="FF64663" s="378"/>
      <c r="FG64663" s="378"/>
      <c r="FH64663" s="378"/>
      <c r="FI64663" s="378"/>
      <c r="FJ64663" s="378"/>
      <c r="FK64663" s="378"/>
      <c r="FL64663" s="378"/>
      <c r="FM64663" s="378"/>
      <c r="FN64663" s="378"/>
      <c r="FO64663" s="378"/>
      <c r="FP64663" s="378"/>
      <c r="FQ64663" s="378"/>
      <c r="FR64663" s="378"/>
      <c r="FS64663" s="378"/>
      <c r="FT64663" s="378"/>
      <c r="FU64663" s="378"/>
      <c r="FV64663" s="378"/>
      <c r="FW64663" s="378"/>
      <c r="FX64663" s="378"/>
      <c r="FY64663" s="378"/>
      <c r="FZ64663" s="378"/>
      <c r="GA64663" s="378"/>
      <c r="GB64663" s="378"/>
      <c r="GC64663" s="378"/>
      <c r="GD64663" s="378"/>
      <c r="GE64663" s="378"/>
      <c r="GF64663" s="378"/>
      <c r="GG64663" s="378"/>
      <c r="GH64663" s="378"/>
      <c r="GI64663" s="378"/>
      <c r="GJ64663" s="378"/>
      <c r="GK64663" s="378"/>
      <c r="GL64663" s="378"/>
      <c r="GM64663" s="378"/>
      <c r="GN64663" s="378"/>
      <c r="GO64663" s="378"/>
      <c r="GP64663" s="378"/>
      <c r="GQ64663" s="378"/>
      <c r="GR64663" s="378"/>
      <c r="GS64663" s="378"/>
      <c r="GT64663" s="378"/>
      <c r="GU64663" s="378"/>
      <c r="GV64663" s="378"/>
      <c r="GW64663" s="378"/>
      <c r="GX64663" s="378"/>
      <c r="GY64663" s="378"/>
      <c r="GZ64663" s="378"/>
      <c r="HA64663" s="378"/>
      <c r="HB64663" s="378"/>
      <c r="HC64663" s="378"/>
      <c r="HD64663" s="378"/>
      <c r="HE64663" s="378"/>
      <c r="HF64663" s="378"/>
      <c r="HG64663" s="378"/>
      <c r="HH64663" s="378"/>
      <c r="HI64663" s="378"/>
      <c r="HJ64663" s="378"/>
      <c r="HK64663" s="378"/>
      <c r="HL64663" s="378"/>
      <c r="HM64663" s="378"/>
      <c r="HN64663" s="378"/>
      <c r="HO64663" s="378"/>
      <c r="HP64663" s="378"/>
      <c r="HQ64663" s="378"/>
      <c r="HR64663" s="378"/>
      <c r="HS64663" s="378"/>
      <c r="HT64663" s="378"/>
      <c r="HU64663" s="378"/>
      <c r="HV64663" s="378"/>
      <c r="HW64663" s="378"/>
      <c r="HX64663" s="378"/>
      <c r="HY64663" s="378"/>
      <c r="HZ64663" s="378"/>
      <c r="IA64663" s="378"/>
      <c r="IB64663" s="378"/>
      <c r="IC64663" s="378"/>
      <c r="ID64663" s="378"/>
      <c r="IE64663" s="378"/>
      <c r="IF64663" s="378"/>
      <c r="IG64663" s="378"/>
      <c r="IH64663" s="378"/>
      <c r="II64663" s="378"/>
      <c r="IJ64663" s="378"/>
      <c r="IK64663" s="378"/>
      <c r="IL64663" s="378"/>
    </row>
    <row r="64664" spans="2:246">
      <c r="B64664" s="378"/>
      <c r="C64664" s="378"/>
      <c r="D64664" s="378"/>
      <c r="E64664" s="378"/>
      <c r="F64664" s="378"/>
      <c r="G64664" s="378"/>
      <c r="H64664" s="378"/>
      <c r="I64664" s="378"/>
      <c r="J64664" s="378"/>
      <c r="K64664" s="378"/>
      <c r="L64664" s="378"/>
      <c r="M64664" s="378"/>
      <c r="N64664" s="378"/>
      <c r="O64664" s="378"/>
      <c r="P64664" s="378"/>
      <c r="Q64664" s="378"/>
      <c r="R64664" s="378"/>
      <c r="S64664" s="378"/>
      <c r="T64664" s="378"/>
      <c r="U64664" s="378"/>
      <c r="V64664" s="378"/>
      <c r="W64664" s="378"/>
      <c r="X64664" s="378"/>
      <c r="Y64664" s="378"/>
      <c r="Z64664" s="378"/>
      <c r="AA64664" s="378"/>
      <c r="AB64664" s="378"/>
      <c r="AC64664" s="378"/>
      <c r="AD64664" s="378"/>
      <c r="AE64664" s="378"/>
      <c r="AF64664" s="378"/>
      <c r="AG64664" s="378"/>
      <c r="AH64664" s="378"/>
      <c r="AI64664" s="378"/>
      <c r="AJ64664" s="378"/>
      <c r="AK64664" s="378"/>
      <c r="AL64664" s="378"/>
      <c r="AM64664" s="378"/>
      <c r="AN64664" s="378"/>
      <c r="AO64664" s="378"/>
      <c r="AP64664" s="378"/>
      <c r="AQ64664" s="378"/>
      <c r="AR64664" s="378"/>
      <c r="AS64664" s="378"/>
      <c r="AT64664" s="378"/>
      <c r="AU64664" s="378"/>
      <c r="AV64664" s="378"/>
      <c r="AW64664" s="378"/>
      <c r="AX64664" s="378"/>
      <c r="AY64664" s="378"/>
      <c r="AZ64664" s="378"/>
      <c r="BA64664" s="378"/>
      <c r="BB64664" s="378"/>
      <c r="BC64664" s="378"/>
      <c r="BD64664" s="378"/>
      <c r="BE64664" s="378"/>
      <c r="BF64664" s="378"/>
      <c r="BG64664" s="378"/>
      <c r="BH64664" s="378"/>
      <c r="BI64664" s="378"/>
      <c r="BJ64664" s="378"/>
      <c r="BK64664" s="378"/>
      <c r="BL64664" s="378"/>
      <c r="BM64664" s="378"/>
      <c r="BN64664" s="378"/>
      <c r="BO64664" s="378"/>
      <c r="BP64664" s="378"/>
      <c r="BQ64664" s="378"/>
      <c r="BR64664" s="378"/>
      <c r="BS64664" s="378"/>
      <c r="BT64664" s="378"/>
      <c r="BU64664" s="378"/>
      <c r="BV64664" s="378"/>
      <c r="BW64664" s="378"/>
      <c r="BX64664" s="378"/>
      <c r="BY64664" s="378"/>
      <c r="BZ64664" s="378"/>
      <c r="CA64664" s="378"/>
      <c r="CB64664" s="378"/>
      <c r="CC64664" s="378"/>
      <c r="CD64664" s="378"/>
      <c r="CE64664" s="378"/>
      <c r="CF64664" s="378"/>
      <c r="CG64664" s="378"/>
      <c r="CH64664" s="378"/>
      <c r="CI64664" s="378"/>
      <c r="CJ64664" s="378"/>
      <c r="CK64664" s="378"/>
      <c r="CL64664" s="378"/>
      <c r="CM64664" s="378"/>
      <c r="CN64664" s="378"/>
      <c r="CO64664" s="378"/>
      <c r="CP64664" s="378"/>
      <c r="CQ64664" s="378"/>
      <c r="CR64664" s="378"/>
      <c r="CS64664" s="378"/>
      <c r="CT64664" s="378"/>
      <c r="CU64664" s="378"/>
      <c r="CV64664" s="378"/>
      <c r="CW64664" s="378"/>
      <c r="CX64664" s="378"/>
      <c r="CY64664" s="378"/>
      <c r="CZ64664" s="378"/>
      <c r="DA64664" s="378"/>
      <c r="DB64664" s="378"/>
      <c r="DC64664" s="378"/>
      <c r="DD64664" s="378"/>
      <c r="DE64664" s="378"/>
      <c r="DF64664" s="378"/>
      <c r="DG64664" s="378"/>
      <c r="DH64664" s="378"/>
      <c r="DI64664" s="378"/>
      <c r="DJ64664" s="378"/>
      <c r="DK64664" s="378"/>
      <c r="DL64664" s="378"/>
      <c r="DM64664" s="378"/>
      <c r="DN64664" s="378"/>
      <c r="DO64664" s="378"/>
      <c r="DP64664" s="378"/>
      <c r="DQ64664" s="378"/>
      <c r="DR64664" s="378"/>
      <c r="DS64664" s="378"/>
      <c r="DT64664" s="378"/>
      <c r="DU64664" s="378"/>
      <c r="DV64664" s="378"/>
      <c r="DW64664" s="378"/>
      <c r="DX64664" s="378"/>
      <c r="DY64664" s="378"/>
      <c r="DZ64664" s="378"/>
      <c r="EA64664" s="378"/>
      <c r="EB64664" s="378"/>
      <c r="EC64664" s="378"/>
      <c r="ED64664" s="378"/>
      <c r="EE64664" s="378"/>
      <c r="EF64664" s="378"/>
      <c r="EG64664" s="378"/>
      <c r="EH64664" s="378"/>
      <c r="EI64664" s="378"/>
      <c r="EJ64664" s="378"/>
      <c r="EK64664" s="378"/>
      <c r="EL64664" s="378"/>
      <c r="EM64664" s="378"/>
      <c r="EN64664" s="378"/>
      <c r="EO64664" s="378"/>
      <c r="EP64664" s="378"/>
      <c r="EQ64664" s="378"/>
      <c r="ER64664" s="378"/>
      <c r="ES64664" s="378"/>
      <c r="ET64664" s="378"/>
      <c r="EU64664" s="378"/>
      <c r="EV64664" s="378"/>
      <c r="EW64664" s="378"/>
      <c r="EX64664" s="378"/>
      <c r="EY64664" s="378"/>
      <c r="EZ64664" s="378"/>
      <c r="FA64664" s="378"/>
      <c r="FB64664" s="378"/>
      <c r="FC64664" s="378"/>
      <c r="FD64664" s="378"/>
      <c r="FE64664" s="378"/>
      <c r="FF64664" s="378"/>
      <c r="FG64664" s="378"/>
      <c r="FH64664" s="378"/>
      <c r="FI64664" s="378"/>
      <c r="FJ64664" s="378"/>
      <c r="FK64664" s="378"/>
      <c r="FL64664" s="378"/>
      <c r="FM64664" s="378"/>
      <c r="FN64664" s="378"/>
      <c r="FO64664" s="378"/>
      <c r="FP64664" s="378"/>
      <c r="FQ64664" s="378"/>
      <c r="FR64664" s="378"/>
      <c r="FS64664" s="378"/>
      <c r="FT64664" s="378"/>
      <c r="FU64664" s="378"/>
      <c r="FV64664" s="378"/>
      <c r="FW64664" s="378"/>
      <c r="FX64664" s="378"/>
      <c r="FY64664" s="378"/>
      <c r="FZ64664" s="378"/>
      <c r="GA64664" s="378"/>
      <c r="GB64664" s="378"/>
      <c r="GC64664" s="378"/>
      <c r="GD64664" s="378"/>
      <c r="GE64664" s="378"/>
      <c r="GF64664" s="378"/>
      <c r="GG64664" s="378"/>
      <c r="GH64664" s="378"/>
      <c r="GI64664" s="378"/>
      <c r="GJ64664" s="378"/>
      <c r="GK64664" s="378"/>
      <c r="GL64664" s="378"/>
      <c r="GM64664" s="378"/>
      <c r="GN64664" s="378"/>
      <c r="GO64664" s="378"/>
      <c r="GP64664" s="378"/>
      <c r="GQ64664" s="378"/>
      <c r="GR64664" s="378"/>
      <c r="GS64664" s="378"/>
      <c r="GT64664" s="378"/>
      <c r="GU64664" s="378"/>
      <c r="GV64664" s="378"/>
      <c r="GW64664" s="378"/>
      <c r="GX64664" s="378"/>
      <c r="GY64664" s="378"/>
      <c r="GZ64664" s="378"/>
      <c r="HA64664" s="378"/>
      <c r="HB64664" s="378"/>
      <c r="HC64664" s="378"/>
      <c r="HD64664" s="378"/>
      <c r="HE64664" s="378"/>
      <c r="HF64664" s="378"/>
      <c r="HG64664" s="378"/>
      <c r="HH64664" s="378"/>
      <c r="HI64664" s="378"/>
      <c r="HJ64664" s="378"/>
      <c r="HK64664" s="378"/>
      <c r="HL64664" s="378"/>
      <c r="HM64664" s="378"/>
      <c r="HN64664" s="378"/>
      <c r="HO64664" s="378"/>
      <c r="HP64664" s="378"/>
      <c r="HQ64664" s="378"/>
      <c r="HR64664" s="378"/>
      <c r="HS64664" s="378"/>
      <c r="HT64664" s="378"/>
      <c r="HU64664" s="378"/>
      <c r="HV64664" s="378"/>
      <c r="HW64664" s="378"/>
      <c r="HX64664" s="378"/>
      <c r="HY64664" s="378"/>
      <c r="HZ64664" s="378"/>
      <c r="IA64664" s="378"/>
      <c r="IB64664" s="378"/>
      <c r="IC64664" s="378"/>
      <c r="ID64664" s="378"/>
      <c r="IE64664" s="378"/>
      <c r="IF64664" s="378"/>
      <c r="IG64664" s="378"/>
      <c r="IH64664" s="378"/>
      <c r="II64664" s="378"/>
      <c r="IJ64664" s="378"/>
      <c r="IK64664" s="378"/>
      <c r="IL64664" s="378"/>
    </row>
    <row r="64665" spans="2:246">
      <c r="B64665" s="378"/>
      <c r="C64665" s="378"/>
      <c r="D64665" s="378"/>
      <c r="E64665" s="378"/>
      <c r="F64665" s="378"/>
      <c r="G64665" s="378"/>
      <c r="H64665" s="378"/>
      <c r="I64665" s="378"/>
      <c r="J64665" s="378"/>
      <c r="K64665" s="378"/>
      <c r="L64665" s="378"/>
      <c r="M64665" s="378"/>
      <c r="N64665" s="378"/>
      <c r="O64665" s="378"/>
      <c r="P64665" s="378"/>
      <c r="Q64665" s="378"/>
      <c r="R64665" s="378"/>
      <c r="S64665" s="378"/>
      <c r="T64665" s="378"/>
      <c r="U64665" s="378"/>
      <c r="V64665" s="378"/>
      <c r="W64665" s="378"/>
      <c r="X64665" s="378"/>
      <c r="Y64665" s="378"/>
      <c r="Z64665" s="378"/>
      <c r="AA64665" s="378"/>
      <c r="AB64665" s="378"/>
      <c r="AC64665" s="378"/>
      <c r="AD64665" s="378"/>
      <c r="AE64665" s="378"/>
      <c r="AF64665" s="378"/>
      <c r="AG64665" s="378"/>
      <c r="AH64665" s="378"/>
      <c r="AI64665" s="378"/>
      <c r="AJ64665" s="378"/>
      <c r="AK64665" s="378"/>
      <c r="AL64665" s="378"/>
      <c r="AM64665" s="378"/>
      <c r="AN64665" s="378"/>
      <c r="AO64665" s="378"/>
      <c r="AP64665" s="378"/>
      <c r="AQ64665" s="378"/>
      <c r="AR64665" s="378"/>
      <c r="AS64665" s="378"/>
      <c r="AT64665" s="378"/>
      <c r="AU64665" s="378"/>
      <c r="AV64665" s="378"/>
      <c r="AW64665" s="378"/>
      <c r="AX64665" s="378"/>
      <c r="AY64665" s="378"/>
      <c r="AZ64665" s="378"/>
      <c r="BA64665" s="378"/>
      <c r="BB64665" s="378"/>
      <c r="BC64665" s="378"/>
      <c r="BD64665" s="378"/>
      <c r="BE64665" s="378"/>
      <c r="BF64665" s="378"/>
      <c r="BG64665" s="378"/>
      <c r="BH64665" s="378"/>
      <c r="BI64665" s="378"/>
      <c r="BJ64665" s="378"/>
      <c r="BK64665" s="378"/>
      <c r="BL64665" s="378"/>
      <c r="BM64665" s="378"/>
      <c r="BN64665" s="378"/>
      <c r="BO64665" s="378"/>
      <c r="BP64665" s="378"/>
      <c r="BQ64665" s="378"/>
      <c r="BR64665" s="378"/>
      <c r="BS64665" s="378"/>
      <c r="BT64665" s="378"/>
      <c r="BU64665" s="378"/>
      <c r="BV64665" s="378"/>
      <c r="BW64665" s="378"/>
      <c r="BX64665" s="378"/>
      <c r="BY64665" s="378"/>
      <c r="BZ64665" s="378"/>
      <c r="CA64665" s="378"/>
      <c r="CB64665" s="378"/>
      <c r="CC64665" s="378"/>
      <c r="CD64665" s="378"/>
      <c r="CE64665" s="378"/>
      <c r="CF64665" s="378"/>
      <c r="CG64665" s="378"/>
      <c r="CH64665" s="378"/>
      <c r="CI64665" s="378"/>
      <c r="CJ64665" s="378"/>
      <c r="CK64665" s="378"/>
      <c r="CL64665" s="378"/>
      <c r="CM64665" s="378"/>
      <c r="CN64665" s="378"/>
      <c r="CO64665" s="378"/>
      <c r="CP64665" s="378"/>
      <c r="CQ64665" s="378"/>
      <c r="CR64665" s="378"/>
      <c r="CS64665" s="378"/>
      <c r="CT64665" s="378"/>
      <c r="CU64665" s="378"/>
      <c r="CV64665" s="378"/>
      <c r="CW64665" s="378"/>
      <c r="CX64665" s="378"/>
      <c r="CY64665" s="378"/>
      <c r="CZ64665" s="378"/>
      <c r="DA64665" s="378"/>
      <c r="DB64665" s="378"/>
      <c r="DC64665" s="378"/>
      <c r="DD64665" s="378"/>
      <c r="DE64665" s="378"/>
      <c r="DF64665" s="378"/>
      <c r="DG64665" s="378"/>
      <c r="DH64665" s="378"/>
      <c r="DI64665" s="378"/>
      <c r="DJ64665" s="378"/>
      <c r="DK64665" s="378"/>
      <c r="DL64665" s="378"/>
      <c r="DM64665" s="378"/>
      <c r="DN64665" s="378"/>
      <c r="DO64665" s="378"/>
      <c r="DP64665" s="378"/>
      <c r="DQ64665" s="378"/>
      <c r="DR64665" s="378"/>
      <c r="DS64665" s="378"/>
      <c r="DT64665" s="378"/>
      <c r="DU64665" s="378"/>
      <c r="DV64665" s="378"/>
      <c r="DW64665" s="378"/>
      <c r="DX64665" s="378"/>
      <c r="DY64665" s="378"/>
      <c r="DZ64665" s="378"/>
      <c r="EA64665" s="378"/>
      <c r="EB64665" s="378"/>
      <c r="EC64665" s="378"/>
      <c r="ED64665" s="378"/>
      <c r="EE64665" s="378"/>
      <c r="EF64665" s="378"/>
      <c r="EG64665" s="378"/>
      <c r="EH64665" s="378"/>
      <c r="EI64665" s="378"/>
      <c r="EJ64665" s="378"/>
      <c r="EK64665" s="378"/>
      <c r="EL64665" s="378"/>
      <c r="EM64665" s="378"/>
      <c r="EN64665" s="378"/>
      <c r="EO64665" s="378"/>
      <c r="EP64665" s="378"/>
      <c r="EQ64665" s="378"/>
      <c r="ER64665" s="378"/>
      <c r="ES64665" s="378"/>
      <c r="ET64665" s="378"/>
      <c r="EU64665" s="378"/>
      <c r="EV64665" s="378"/>
      <c r="EW64665" s="378"/>
      <c r="EX64665" s="378"/>
      <c r="EY64665" s="378"/>
      <c r="EZ64665" s="378"/>
      <c r="FA64665" s="378"/>
      <c r="FB64665" s="378"/>
      <c r="FC64665" s="378"/>
      <c r="FD64665" s="378"/>
      <c r="FE64665" s="378"/>
      <c r="FF64665" s="378"/>
      <c r="FG64665" s="378"/>
      <c r="FH64665" s="378"/>
      <c r="FI64665" s="378"/>
      <c r="FJ64665" s="378"/>
      <c r="FK64665" s="378"/>
      <c r="FL64665" s="378"/>
      <c r="FM64665" s="378"/>
      <c r="FN64665" s="378"/>
      <c r="FO64665" s="378"/>
      <c r="FP64665" s="378"/>
      <c r="FQ64665" s="378"/>
      <c r="FR64665" s="378"/>
      <c r="FS64665" s="378"/>
      <c r="FT64665" s="378"/>
      <c r="FU64665" s="378"/>
      <c r="FV64665" s="378"/>
      <c r="FW64665" s="378"/>
      <c r="FX64665" s="378"/>
      <c r="FY64665" s="378"/>
      <c r="FZ64665" s="378"/>
      <c r="GA64665" s="378"/>
      <c r="GB64665" s="378"/>
      <c r="GC64665" s="378"/>
      <c r="GD64665" s="378"/>
      <c r="GE64665" s="378"/>
      <c r="GF64665" s="378"/>
      <c r="GG64665" s="378"/>
      <c r="GH64665" s="378"/>
      <c r="GI64665" s="378"/>
      <c r="GJ64665" s="378"/>
      <c r="GK64665" s="378"/>
      <c r="GL64665" s="378"/>
      <c r="GM64665" s="378"/>
      <c r="GN64665" s="378"/>
      <c r="GO64665" s="378"/>
      <c r="GP64665" s="378"/>
      <c r="GQ64665" s="378"/>
      <c r="GR64665" s="378"/>
      <c r="GS64665" s="378"/>
      <c r="GT64665" s="378"/>
      <c r="GU64665" s="378"/>
      <c r="GV64665" s="378"/>
      <c r="GW64665" s="378"/>
      <c r="GX64665" s="378"/>
      <c r="GY64665" s="378"/>
      <c r="GZ64665" s="378"/>
      <c r="HA64665" s="378"/>
      <c r="HB64665" s="378"/>
      <c r="HC64665" s="378"/>
      <c r="HD64665" s="378"/>
      <c r="HE64665" s="378"/>
      <c r="HF64665" s="378"/>
      <c r="HG64665" s="378"/>
      <c r="HH64665" s="378"/>
      <c r="HI64665" s="378"/>
      <c r="HJ64665" s="378"/>
      <c r="HK64665" s="378"/>
      <c r="HL64665" s="378"/>
      <c r="HM64665" s="378"/>
      <c r="HN64665" s="378"/>
      <c r="HO64665" s="378"/>
      <c r="HP64665" s="378"/>
      <c r="HQ64665" s="378"/>
      <c r="HR64665" s="378"/>
      <c r="HS64665" s="378"/>
      <c r="HT64665" s="378"/>
      <c r="HU64665" s="378"/>
      <c r="HV64665" s="378"/>
      <c r="HW64665" s="378"/>
      <c r="HX64665" s="378"/>
      <c r="HY64665" s="378"/>
      <c r="HZ64665" s="378"/>
      <c r="IA64665" s="378"/>
      <c r="IB64665" s="378"/>
      <c r="IC64665" s="378"/>
      <c r="ID64665" s="378"/>
      <c r="IE64665" s="378"/>
      <c r="IF64665" s="378"/>
      <c r="IG64665" s="378"/>
      <c r="IH64665" s="378"/>
      <c r="II64665" s="378"/>
      <c r="IJ64665" s="378"/>
      <c r="IK64665" s="378"/>
      <c r="IL64665" s="378"/>
    </row>
    <row r="64666" spans="2:246">
      <c r="B64666" s="378"/>
      <c r="C64666" s="378"/>
      <c r="D64666" s="378"/>
      <c r="E64666" s="378"/>
      <c r="F64666" s="378"/>
      <c r="G64666" s="378"/>
      <c r="H64666" s="378"/>
      <c r="I64666" s="378"/>
      <c r="J64666" s="378"/>
      <c r="K64666" s="378"/>
      <c r="L64666" s="378"/>
      <c r="M64666" s="378"/>
      <c r="N64666" s="378"/>
      <c r="O64666" s="378"/>
      <c r="P64666" s="378"/>
      <c r="Q64666" s="378"/>
      <c r="R64666" s="378"/>
      <c r="S64666" s="378"/>
      <c r="T64666" s="378"/>
      <c r="U64666" s="378"/>
      <c r="V64666" s="378"/>
      <c r="W64666" s="378"/>
      <c r="X64666" s="378"/>
      <c r="Y64666" s="378"/>
      <c r="Z64666" s="378"/>
      <c r="AA64666" s="378"/>
      <c r="AB64666" s="378"/>
      <c r="AC64666" s="378"/>
      <c r="AD64666" s="378"/>
      <c r="AE64666" s="378"/>
      <c r="AF64666" s="378"/>
      <c r="AG64666" s="378"/>
      <c r="AH64666" s="378"/>
      <c r="AI64666" s="378"/>
      <c r="AJ64666" s="378"/>
      <c r="AK64666" s="378"/>
      <c r="AL64666" s="378"/>
      <c r="AM64666" s="378"/>
      <c r="AN64666" s="378"/>
      <c r="AO64666" s="378"/>
      <c r="AP64666" s="378"/>
      <c r="AQ64666" s="378"/>
      <c r="AR64666" s="378"/>
      <c r="AS64666" s="378"/>
      <c r="AT64666" s="378"/>
      <c r="AU64666" s="378"/>
      <c r="AV64666" s="378"/>
      <c r="AW64666" s="378"/>
      <c r="AX64666" s="378"/>
      <c r="AY64666" s="378"/>
      <c r="AZ64666" s="378"/>
      <c r="BA64666" s="378"/>
      <c r="BB64666" s="378"/>
      <c r="BC64666" s="378"/>
      <c r="BD64666" s="378"/>
      <c r="BE64666" s="378"/>
      <c r="BF64666" s="378"/>
      <c r="BG64666" s="378"/>
      <c r="BH64666" s="378"/>
      <c r="BI64666" s="378"/>
      <c r="BJ64666" s="378"/>
      <c r="BK64666" s="378"/>
      <c r="BL64666" s="378"/>
      <c r="BM64666" s="378"/>
      <c r="BN64666" s="378"/>
      <c r="BO64666" s="378"/>
      <c r="BP64666" s="378"/>
      <c r="BQ64666" s="378"/>
      <c r="BR64666" s="378"/>
      <c r="BS64666" s="378"/>
      <c r="BT64666" s="378"/>
      <c r="BU64666" s="378"/>
      <c r="BV64666" s="378"/>
      <c r="BW64666" s="378"/>
      <c r="BX64666" s="378"/>
      <c r="BY64666" s="378"/>
      <c r="BZ64666" s="378"/>
      <c r="CA64666" s="378"/>
      <c r="CB64666" s="378"/>
      <c r="CC64666" s="378"/>
      <c r="CD64666" s="378"/>
      <c r="CE64666" s="378"/>
      <c r="CF64666" s="378"/>
      <c r="CG64666" s="378"/>
      <c r="CH64666" s="378"/>
      <c r="CI64666" s="378"/>
      <c r="CJ64666" s="378"/>
      <c r="CK64666" s="378"/>
      <c r="CL64666" s="378"/>
      <c r="CM64666" s="378"/>
      <c r="CN64666" s="378"/>
      <c r="CO64666" s="378"/>
      <c r="CP64666" s="378"/>
      <c r="CQ64666" s="378"/>
      <c r="CR64666" s="378"/>
      <c r="CS64666" s="378"/>
      <c r="CT64666" s="378"/>
      <c r="CU64666" s="378"/>
      <c r="CV64666" s="378"/>
      <c r="CW64666" s="378"/>
      <c r="CX64666" s="378"/>
      <c r="CY64666" s="378"/>
      <c r="CZ64666" s="378"/>
      <c r="DA64666" s="378"/>
      <c r="DB64666" s="378"/>
      <c r="DC64666" s="378"/>
      <c r="DD64666" s="378"/>
      <c r="DE64666" s="378"/>
      <c r="DF64666" s="378"/>
      <c r="DG64666" s="378"/>
      <c r="DH64666" s="378"/>
      <c r="DI64666" s="378"/>
      <c r="DJ64666" s="378"/>
      <c r="DK64666" s="378"/>
      <c r="DL64666" s="378"/>
      <c r="DM64666" s="378"/>
      <c r="DN64666" s="378"/>
      <c r="DO64666" s="378"/>
      <c r="DP64666" s="378"/>
      <c r="DQ64666" s="378"/>
      <c r="DR64666" s="378"/>
      <c r="DS64666" s="378"/>
      <c r="DT64666" s="378"/>
      <c r="DU64666" s="378"/>
      <c r="DV64666" s="378"/>
      <c r="DW64666" s="378"/>
      <c r="DX64666" s="378"/>
      <c r="DY64666" s="378"/>
      <c r="DZ64666" s="378"/>
      <c r="EA64666" s="378"/>
      <c r="EB64666" s="378"/>
      <c r="EC64666" s="378"/>
      <c r="ED64666" s="378"/>
      <c r="EE64666" s="378"/>
      <c r="EF64666" s="378"/>
      <c r="EG64666" s="378"/>
      <c r="EH64666" s="378"/>
      <c r="EI64666" s="378"/>
      <c r="EJ64666" s="378"/>
      <c r="EK64666" s="378"/>
      <c r="EL64666" s="378"/>
      <c r="EM64666" s="378"/>
      <c r="EN64666" s="378"/>
      <c r="EO64666" s="378"/>
      <c r="EP64666" s="378"/>
      <c r="EQ64666" s="378"/>
      <c r="ER64666" s="378"/>
      <c r="ES64666" s="378"/>
      <c r="ET64666" s="378"/>
      <c r="EU64666" s="378"/>
      <c r="EV64666" s="378"/>
      <c r="EW64666" s="378"/>
      <c r="EX64666" s="378"/>
      <c r="EY64666" s="378"/>
      <c r="EZ64666" s="378"/>
      <c r="FA64666" s="378"/>
      <c r="FB64666" s="378"/>
      <c r="FC64666" s="378"/>
      <c r="FD64666" s="378"/>
      <c r="FE64666" s="378"/>
      <c r="FF64666" s="378"/>
      <c r="FG64666" s="378"/>
      <c r="FH64666" s="378"/>
      <c r="FI64666" s="378"/>
      <c r="FJ64666" s="378"/>
      <c r="FK64666" s="378"/>
      <c r="FL64666" s="378"/>
      <c r="FM64666" s="378"/>
      <c r="FN64666" s="378"/>
      <c r="FO64666" s="378"/>
      <c r="FP64666" s="378"/>
      <c r="FQ64666" s="378"/>
      <c r="FR64666" s="378"/>
      <c r="FS64666" s="378"/>
      <c r="FT64666" s="378"/>
      <c r="FU64666" s="378"/>
      <c r="FV64666" s="378"/>
      <c r="FW64666" s="378"/>
      <c r="FX64666" s="378"/>
      <c r="FY64666" s="378"/>
      <c r="FZ64666" s="378"/>
      <c r="GA64666" s="378"/>
      <c r="GB64666" s="378"/>
      <c r="GC64666" s="378"/>
      <c r="GD64666" s="378"/>
      <c r="GE64666" s="378"/>
      <c r="GF64666" s="378"/>
      <c r="GG64666" s="378"/>
      <c r="GH64666" s="378"/>
      <c r="GI64666" s="378"/>
      <c r="GJ64666" s="378"/>
      <c r="GK64666" s="378"/>
      <c r="GL64666" s="378"/>
      <c r="GM64666" s="378"/>
      <c r="GN64666" s="378"/>
      <c r="GO64666" s="378"/>
      <c r="GP64666" s="378"/>
      <c r="GQ64666" s="378"/>
      <c r="GR64666" s="378"/>
      <c r="GS64666" s="378"/>
      <c r="GT64666" s="378"/>
      <c r="GU64666" s="378"/>
      <c r="GV64666" s="378"/>
      <c r="GW64666" s="378"/>
      <c r="GX64666" s="378"/>
      <c r="GY64666" s="378"/>
      <c r="GZ64666" s="378"/>
      <c r="HA64666" s="378"/>
      <c r="HB64666" s="378"/>
      <c r="HC64666" s="378"/>
      <c r="HD64666" s="378"/>
      <c r="HE64666" s="378"/>
      <c r="HF64666" s="378"/>
      <c r="HG64666" s="378"/>
      <c r="HH64666" s="378"/>
      <c r="HI64666" s="378"/>
      <c r="HJ64666" s="378"/>
      <c r="HK64666" s="378"/>
      <c r="HL64666" s="378"/>
      <c r="HM64666" s="378"/>
      <c r="HN64666" s="378"/>
      <c r="HO64666" s="378"/>
      <c r="HP64666" s="378"/>
      <c r="HQ64666" s="378"/>
      <c r="HR64666" s="378"/>
      <c r="HS64666" s="378"/>
      <c r="HT64666" s="378"/>
      <c r="HU64666" s="378"/>
      <c r="HV64666" s="378"/>
      <c r="HW64666" s="378"/>
      <c r="HX64666" s="378"/>
      <c r="HY64666" s="378"/>
      <c r="HZ64666" s="378"/>
      <c r="IA64666" s="378"/>
      <c r="IB64666" s="378"/>
      <c r="IC64666" s="378"/>
      <c r="ID64666" s="378"/>
      <c r="IE64666" s="378"/>
      <c r="IF64666" s="378"/>
      <c r="IG64666" s="378"/>
      <c r="IH64666" s="378"/>
      <c r="II64666" s="378"/>
      <c r="IJ64666" s="378"/>
      <c r="IK64666" s="378"/>
      <c r="IL64666" s="378"/>
    </row>
    <row r="64667" spans="2:246">
      <c r="B64667" s="378"/>
      <c r="C64667" s="378"/>
      <c r="D64667" s="378"/>
      <c r="E64667" s="378"/>
      <c r="F64667" s="378"/>
      <c r="G64667" s="378"/>
      <c r="H64667" s="378"/>
      <c r="I64667" s="378"/>
      <c r="J64667" s="378"/>
      <c r="K64667" s="378"/>
      <c r="L64667" s="378"/>
      <c r="M64667" s="378"/>
      <c r="N64667" s="378"/>
      <c r="O64667" s="378"/>
      <c r="P64667" s="378"/>
      <c r="Q64667" s="378"/>
      <c r="R64667" s="378"/>
      <c r="S64667" s="378"/>
      <c r="T64667" s="378"/>
      <c r="U64667" s="378"/>
      <c r="V64667" s="378"/>
      <c r="W64667" s="378"/>
      <c r="X64667" s="378"/>
      <c r="Y64667" s="378"/>
      <c r="Z64667" s="378"/>
      <c r="AA64667" s="378"/>
      <c r="AB64667" s="378"/>
      <c r="AC64667" s="378"/>
      <c r="AD64667" s="378"/>
      <c r="AE64667" s="378"/>
      <c r="AF64667" s="378"/>
      <c r="AG64667" s="378"/>
      <c r="AH64667" s="378"/>
      <c r="AI64667" s="378"/>
      <c r="AJ64667" s="378"/>
      <c r="AK64667" s="378"/>
      <c r="AL64667" s="378"/>
      <c r="AM64667" s="378"/>
      <c r="AN64667" s="378"/>
      <c r="AO64667" s="378"/>
      <c r="AP64667" s="378"/>
      <c r="AQ64667" s="378"/>
      <c r="AR64667" s="378"/>
      <c r="AS64667" s="378"/>
      <c r="AT64667" s="378"/>
      <c r="AU64667" s="378"/>
      <c r="AV64667" s="378"/>
      <c r="AW64667" s="378"/>
      <c r="AX64667" s="378"/>
      <c r="AY64667" s="378"/>
      <c r="AZ64667" s="378"/>
      <c r="BA64667" s="378"/>
      <c r="BB64667" s="378"/>
      <c r="BC64667" s="378"/>
      <c r="BD64667" s="378"/>
      <c r="BE64667" s="378"/>
      <c r="BF64667" s="378"/>
      <c r="BG64667" s="378"/>
      <c r="BH64667" s="378"/>
      <c r="BI64667" s="378"/>
      <c r="BJ64667" s="378"/>
      <c r="BK64667" s="378"/>
      <c r="BL64667" s="378"/>
      <c r="BM64667" s="378"/>
      <c r="BN64667" s="378"/>
      <c r="BO64667" s="378"/>
      <c r="BP64667" s="378"/>
      <c r="BQ64667" s="378"/>
      <c r="BR64667" s="378"/>
      <c r="BS64667" s="378"/>
      <c r="BT64667" s="378"/>
      <c r="BU64667" s="378"/>
      <c r="BV64667" s="378"/>
      <c r="BW64667" s="378"/>
      <c r="BX64667" s="378"/>
      <c r="BY64667" s="378"/>
      <c r="BZ64667" s="378"/>
      <c r="CA64667" s="378"/>
      <c r="CB64667" s="378"/>
      <c r="CC64667" s="378"/>
      <c r="CD64667" s="378"/>
      <c r="CE64667" s="378"/>
      <c r="CF64667" s="378"/>
      <c r="CG64667" s="378"/>
      <c r="CH64667" s="378"/>
      <c r="CI64667" s="378"/>
      <c r="CJ64667" s="378"/>
      <c r="CK64667" s="378"/>
      <c r="CL64667" s="378"/>
      <c r="CM64667" s="378"/>
      <c r="CN64667" s="378"/>
      <c r="CO64667" s="378"/>
      <c r="CP64667" s="378"/>
      <c r="CQ64667" s="378"/>
      <c r="CR64667" s="378"/>
      <c r="CS64667" s="378"/>
      <c r="CT64667" s="378"/>
      <c r="CU64667" s="378"/>
      <c r="CV64667" s="378"/>
      <c r="CW64667" s="378"/>
      <c r="CX64667" s="378"/>
      <c r="CY64667" s="378"/>
      <c r="CZ64667" s="378"/>
      <c r="DA64667" s="378"/>
      <c r="DB64667" s="378"/>
      <c r="DC64667" s="378"/>
      <c r="DD64667" s="378"/>
      <c r="DE64667" s="378"/>
      <c r="DF64667" s="378"/>
      <c r="DG64667" s="378"/>
      <c r="DH64667" s="378"/>
      <c r="DI64667" s="378"/>
      <c r="DJ64667" s="378"/>
      <c r="DK64667" s="378"/>
      <c r="DL64667" s="378"/>
      <c r="DM64667" s="378"/>
      <c r="DN64667" s="378"/>
      <c r="DO64667" s="378"/>
      <c r="DP64667" s="378"/>
      <c r="DQ64667" s="378"/>
      <c r="DR64667" s="378"/>
      <c r="DS64667" s="378"/>
      <c r="DT64667" s="378"/>
      <c r="DU64667" s="378"/>
      <c r="DV64667" s="378"/>
      <c r="DW64667" s="378"/>
      <c r="DX64667" s="378"/>
      <c r="DY64667" s="378"/>
      <c r="DZ64667" s="378"/>
      <c r="EA64667" s="378"/>
      <c r="EB64667" s="378"/>
      <c r="EC64667" s="378"/>
      <c r="ED64667" s="378"/>
      <c r="EE64667" s="378"/>
      <c r="EF64667" s="378"/>
      <c r="EG64667" s="378"/>
      <c r="EH64667" s="378"/>
      <c r="EI64667" s="378"/>
      <c r="EJ64667" s="378"/>
      <c r="EK64667" s="378"/>
      <c r="EL64667" s="378"/>
      <c r="EM64667" s="378"/>
      <c r="EN64667" s="378"/>
      <c r="EO64667" s="378"/>
      <c r="EP64667" s="378"/>
      <c r="EQ64667" s="378"/>
      <c r="ER64667" s="378"/>
      <c r="ES64667" s="378"/>
      <c r="ET64667" s="378"/>
      <c r="EU64667" s="378"/>
      <c r="EV64667" s="378"/>
      <c r="EW64667" s="378"/>
      <c r="EX64667" s="378"/>
      <c r="EY64667" s="378"/>
      <c r="EZ64667" s="378"/>
      <c r="FA64667" s="378"/>
      <c r="FB64667" s="378"/>
      <c r="FC64667" s="378"/>
      <c r="FD64667" s="378"/>
      <c r="FE64667" s="378"/>
      <c r="FF64667" s="378"/>
      <c r="FG64667" s="378"/>
      <c r="FH64667" s="378"/>
      <c r="FI64667" s="378"/>
      <c r="FJ64667" s="378"/>
      <c r="FK64667" s="378"/>
      <c r="FL64667" s="378"/>
      <c r="FM64667" s="378"/>
      <c r="FN64667" s="378"/>
      <c r="FO64667" s="378"/>
      <c r="FP64667" s="378"/>
      <c r="FQ64667" s="378"/>
      <c r="FR64667" s="378"/>
      <c r="FS64667" s="378"/>
      <c r="FT64667" s="378"/>
      <c r="FU64667" s="378"/>
      <c r="FV64667" s="378"/>
      <c r="FW64667" s="378"/>
      <c r="FX64667" s="378"/>
      <c r="FY64667" s="378"/>
      <c r="FZ64667" s="378"/>
      <c r="GA64667" s="378"/>
      <c r="GB64667" s="378"/>
      <c r="GC64667" s="378"/>
      <c r="GD64667" s="378"/>
      <c r="GE64667" s="378"/>
      <c r="GF64667" s="378"/>
      <c r="GG64667" s="378"/>
      <c r="GH64667" s="378"/>
      <c r="GI64667" s="378"/>
      <c r="GJ64667" s="378"/>
      <c r="GK64667" s="378"/>
      <c r="GL64667" s="378"/>
      <c r="GM64667" s="378"/>
      <c r="GN64667" s="378"/>
      <c r="GO64667" s="378"/>
      <c r="GP64667" s="378"/>
      <c r="GQ64667" s="378"/>
      <c r="GR64667" s="378"/>
      <c r="GS64667" s="378"/>
      <c r="GT64667" s="378"/>
      <c r="GU64667" s="378"/>
      <c r="GV64667" s="378"/>
      <c r="GW64667" s="378"/>
      <c r="GX64667" s="378"/>
      <c r="GY64667" s="378"/>
      <c r="GZ64667" s="378"/>
      <c r="HA64667" s="378"/>
      <c r="HB64667" s="378"/>
      <c r="HC64667" s="378"/>
      <c r="HD64667" s="378"/>
      <c r="HE64667" s="378"/>
      <c r="HF64667" s="378"/>
      <c r="HG64667" s="378"/>
      <c r="HH64667" s="378"/>
      <c r="HI64667" s="378"/>
      <c r="HJ64667" s="378"/>
      <c r="HK64667" s="378"/>
      <c r="HL64667" s="378"/>
      <c r="HM64667" s="378"/>
      <c r="HN64667" s="378"/>
      <c r="HO64667" s="378"/>
      <c r="HP64667" s="378"/>
      <c r="HQ64667" s="378"/>
      <c r="HR64667" s="378"/>
      <c r="HS64667" s="378"/>
      <c r="HT64667" s="378"/>
      <c r="HU64667" s="378"/>
      <c r="HV64667" s="378"/>
      <c r="HW64667" s="378"/>
      <c r="HX64667" s="378"/>
      <c r="HY64667" s="378"/>
      <c r="HZ64667" s="378"/>
      <c r="IA64667" s="378"/>
      <c r="IB64667" s="378"/>
      <c r="IC64667" s="378"/>
      <c r="ID64667" s="378"/>
      <c r="IE64667" s="378"/>
      <c r="IF64667" s="378"/>
      <c r="IG64667" s="378"/>
      <c r="IH64667" s="378"/>
      <c r="II64667" s="378"/>
      <c r="IJ64667" s="378"/>
      <c r="IK64667" s="378"/>
      <c r="IL64667" s="378"/>
    </row>
    <row r="64668" spans="2:246">
      <c r="B64668" s="378"/>
      <c r="C64668" s="378"/>
      <c r="D64668" s="378"/>
      <c r="E64668" s="378"/>
      <c r="F64668" s="378"/>
      <c r="G64668" s="378"/>
      <c r="H64668" s="378"/>
      <c r="I64668" s="378"/>
      <c r="J64668" s="378"/>
      <c r="K64668" s="378"/>
      <c r="L64668" s="378"/>
      <c r="M64668" s="378"/>
      <c r="N64668" s="378"/>
      <c r="O64668" s="378"/>
      <c r="P64668" s="378"/>
      <c r="Q64668" s="378"/>
      <c r="R64668" s="378"/>
      <c r="S64668" s="378"/>
      <c r="T64668" s="378"/>
      <c r="U64668" s="378"/>
      <c r="V64668" s="378"/>
      <c r="W64668" s="378"/>
      <c r="X64668" s="378"/>
      <c r="Y64668" s="378"/>
      <c r="Z64668" s="378"/>
      <c r="AA64668" s="378"/>
      <c r="AB64668" s="378"/>
      <c r="AC64668" s="378"/>
      <c r="AD64668" s="378"/>
      <c r="AE64668" s="378"/>
      <c r="AF64668" s="378"/>
      <c r="AG64668" s="378"/>
      <c r="AH64668" s="378"/>
      <c r="AI64668" s="378"/>
      <c r="AJ64668" s="378"/>
      <c r="AK64668" s="378"/>
      <c r="AL64668" s="378"/>
      <c r="AM64668" s="378"/>
      <c r="AN64668" s="378"/>
      <c r="AO64668" s="378"/>
      <c r="AP64668" s="378"/>
      <c r="AQ64668" s="378"/>
      <c r="AR64668" s="378"/>
      <c r="AS64668" s="378"/>
      <c r="AT64668" s="378"/>
      <c r="AU64668" s="378"/>
      <c r="AV64668" s="378"/>
      <c r="AW64668" s="378"/>
      <c r="AX64668" s="378"/>
      <c r="AY64668" s="378"/>
      <c r="AZ64668" s="378"/>
      <c r="BA64668" s="378"/>
      <c r="BB64668" s="378"/>
      <c r="BC64668" s="378"/>
      <c r="BD64668" s="378"/>
      <c r="BE64668" s="378"/>
      <c r="BF64668" s="378"/>
      <c r="BG64668" s="378"/>
      <c r="BH64668" s="378"/>
      <c r="BI64668" s="378"/>
      <c r="BJ64668" s="378"/>
      <c r="BK64668" s="378"/>
      <c r="BL64668" s="378"/>
      <c r="BM64668" s="378"/>
      <c r="BN64668" s="378"/>
      <c r="BO64668" s="378"/>
      <c r="BP64668" s="378"/>
      <c r="BQ64668" s="378"/>
      <c r="BR64668" s="378"/>
      <c r="BS64668" s="378"/>
      <c r="BT64668" s="378"/>
      <c r="BU64668" s="378"/>
      <c r="BV64668" s="378"/>
      <c r="BW64668" s="378"/>
      <c r="BX64668" s="378"/>
      <c r="BY64668" s="378"/>
      <c r="BZ64668" s="378"/>
      <c r="CA64668" s="378"/>
      <c r="CB64668" s="378"/>
      <c r="CC64668" s="378"/>
      <c r="CD64668" s="378"/>
      <c r="CE64668" s="378"/>
      <c r="CF64668" s="378"/>
      <c r="CG64668" s="378"/>
      <c r="CH64668" s="378"/>
      <c r="CI64668" s="378"/>
      <c r="CJ64668" s="378"/>
      <c r="CK64668" s="378"/>
      <c r="CL64668" s="378"/>
      <c r="CM64668" s="378"/>
      <c r="CN64668" s="378"/>
      <c r="CO64668" s="378"/>
      <c r="CP64668" s="378"/>
      <c r="CQ64668" s="378"/>
      <c r="CR64668" s="378"/>
      <c r="CS64668" s="378"/>
      <c r="CT64668" s="378"/>
      <c r="CU64668" s="378"/>
      <c r="CV64668" s="378"/>
      <c r="CW64668" s="378"/>
      <c r="CX64668" s="378"/>
      <c r="CY64668" s="378"/>
      <c r="CZ64668" s="378"/>
      <c r="DA64668" s="378"/>
      <c r="DB64668" s="378"/>
      <c r="DC64668" s="378"/>
      <c r="DD64668" s="378"/>
      <c r="DE64668" s="378"/>
      <c r="DF64668" s="378"/>
      <c r="DG64668" s="378"/>
      <c r="DH64668" s="378"/>
      <c r="DI64668" s="378"/>
      <c r="DJ64668" s="378"/>
      <c r="DK64668" s="378"/>
      <c r="DL64668" s="378"/>
      <c r="DM64668" s="378"/>
      <c r="DN64668" s="378"/>
      <c r="DO64668" s="378"/>
      <c r="DP64668" s="378"/>
      <c r="DQ64668" s="378"/>
      <c r="DR64668" s="378"/>
      <c r="DS64668" s="378"/>
      <c r="DT64668" s="378"/>
      <c r="DU64668" s="378"/>
      <c r="DV64668" s="378"/>
      <c r="DW64668" s="378"/>
      <c r="DX64668" s="378"/>
      <c r="DY64668" s="378"/>
      <c r="DZ64668" s="378"/>
      <c r="EA64668" s="378"/>
      <c r="EB64668" s="378"/>
      <c r="EC64668" s="378"/>
      <c r="ED64668" s="378"/>
      <c r="EE64668" s="378"/>
      <c r="EF64668" s="378"/>
      <c r="EG64668" s="378"/>
      <c r="EH64668" s="378"/>
      <c r="EI64668" s="378"/>
      <c r="EJ64668" s="378"/>
      <c r="EK64668" s="378"/>
      <c r="EL64668" s="378"/>
      <c r="EM64668" s="378"/>
      <c r="EN64668" s="378"/>
      <c r="EO64668" s="378"/>
      <c r="EP64668" s="378"/>
      <c r="EQ64668" s="378"/>
      <c r="ER64668" s="378"/>
      <c r="ES64668" s="378"/>
      <c r="ET64668" s="378"/>
      <c r="EU64668" s="378"/>
      <c r="EV64668" s="378"/>
      <c r="EW64668" s="378"/>
      <c r="EX64668" s="378"/>
      <c r="EY64668" s="378"/>
      <c r="EZ64668" s="378"/>
      <c r="FA64668" s="378"/>
      <c r="FB64668" s="378"/>
      <c r="FC64668" s="378"/>
      <c r="FD64668" s="378"/>
      <c r="FE64668" s="378"/>
      <c r="FF64668" s="378"/>
      <c r="FG64668" s="378"/>
      <c r="FH64668" s="378"/>
      <c r="FI64668" s="378"/>
      <c r="FJ64668" s="378"/>
      <c r="FK64668" s="378"/>
      <c r="FL64668" s="378"/>
      <c r="FM64668" s="378"/>
      <c r="FN64668" s="378"/>
      <c r="FO64668" s="378"/>
      <c r="FP64668" s="378"/>
      <c r="FQ64668" s="378"/>
      <c r="FR64668" s="378"/>
      <c r="FS64668" s="378"/>
      <c r="FT64668" s="378"/>
      <c r="FU64668" s="378"/>
      <c r="FV64668" s="378"/>
      <c r="FW64668" s="378"/>
      <c r="FX64668" s="378"/>
      <c r="FY64668" s="378"/>
      <c r="FZ64668" s="378"/>
      <c r="GA64668" s="378"/>
      <c r="GB64668" s="378"/>
      <c r="GC64668" s="378"/>
      <c r="GD64668" s="378"/>
      <c r="GE64668" s="378"/>
      <c r="GF64668" s="378"/>
      <c r="GG64668" s="378"/>
      <c r="GH64668" s="378"/>
      <c r="GI64668" s="378"/>
      <c r="GJ64668" s="378"/>
      <c r="GK64668" s="378"/>
      <c r="GL64668" s="378"/>
      <c r="GM64668" s="378"/>
      <c r="GN64668" s="378"/>
      <c r="GO64668" s="378"/>
      <c r="GP64668" s="378"/>
      <c r="GQ64668" s="378"/>
      <c r="GR64668" s="378"/>
      <c r="GS64668" s="378"/>
      <c r="GT64668" s="378"/>
      <c r="GU64668" s="378"/>
      <c r="GV64668" s="378"/>
      <c r="GW64668" s="378"/>
      <c r="GX64668" s="378"/>
      <c r="GY64668" s="378"/>
      <c r="GZ64668" s="378"/>
      <c r="HA64668" s="378"/>
      <c r="HB64668" s="378"/>
      <c r="HC64668" s="378"/>
      <c r="HD64668" s="378"/>
      <c r="HE64668" s="378"/>
      <c r="HF64668" s="378"/>
      <c r="HG64668" s="378"/>
      <c r="HH64668" s="378"/>
      <c r="HI64668" s="378"/>
      <c r="HJ64668" s="378"/>
      <c r="HK64668" s="378"/>
      <c r="HL64668" s="378"/>
      <c r="HM64668" s="378"/>
      <c r="HN64668" s="378"/>
      <c r="HO64668" s="378"/>
      <c r="HP64668" s="378"/>
      <c r="HQ64668" s="378"/>
      <c r="HR64668" s="378"/>
      <c r="HS64668" s="378"/>
      <c r="HT64668" s="378"/>
      <c r="HU64668" s="378"/>
      <c r="HV64668" s="378"/>
      <c r="HW64668" s="378"/>
      <c r="HX64668" s="378"/>
      <c r="HY64668" s="378"/>
      <c r="HZ64668" s="378"/>
      <c r="IA64668" s="378"/>
      <c r="IB64668" s="378"/>
      <c r="IC64668" s="378"/>
      <c r="ID64668" s="378"/>
      <c r="IE64668" s="378"/>
      <c r="IF64668" s="378"/>
      <c r="IG64668" s="378"/>
      <c r="IH64668" s="378"/>
      <c r="II64668" s="378"/>
      <c r="IJ64668" s="378"/>
      <c r="IK64668" s="378"/>
      <c r="IL64668" s="378"/>
    </row>
    <row r="64669" spans="2:246">
      <c r="B64669" s="378"/>
      <c r="C64669" s="378"/>
      <c r="D64669" s="378"/>
      <c r="E64669" s="378"/>
      <c r="F64669" s="378"/>
      <c r="G64669" s="378"/>
      <c r="H64669" s="378"/>
      <c r="I64669" s="378"/>
      <c r="J64669" s="378"/>
      <c r="K64669" s="378"/>
      <c r="L64669" s="378"/>
      <c r="M64669" s="378"/>
      <c r="N64669" s="378"/>
      <c r="O64669" s="378"/>
      <c r="P64669" s="378"/>
      <c r="Q64669" s="378"/>
      <c r="R64669" s="378"/>
      <c r="S64669" s="378"/>
      <c r="T64669" s="378"/>
      <c r="U64669" s="378"/>
      <c r="V64669" s="378"/>
      <c r="W64669" s="378"/>
      <c r="X64669" s="378"/>
      <c r="Y64669" s="378"/>
      <c r="Z64669" s="378"/>
      <c r="AA64669" s="378"/>
      <c r="AB64669" s="378"/>
      <c r="AC64669" s="378"/>
      <c r="AD64669" s="378"/>
      <c r="AE64669" s="378"/>
      <c r="AF64669" s="378"/>
      <c r="AG64669" s="378"/>
      <c r="AH64669" s="378"/>
      <c r="AI64669" s="378"/>
      <c r="AJ64669" s="378"/>
      <c r="AK64669" s="378"/>
      <c r="AL64669" s="378"/>
      <c r="AM64669" s="378"/>
      <c r="AN64669" s="378"/>
      <c r="AO64669" s="378"/>
      <c r="AP64669" s="378"/>
      <c r="AQ64669" s="378"/>
      <c r="AR64669" s="378"/>
      <c r="AS64669" s="378"/>
      <c r="AT64669" s="378"/>
      <c r="AU64669" s="378"/>
      <c r="AV64669" s="378"/>
      <c r="AW64669" s="378"/>
      <c r="AX64669" s="378"/>
      <c r="AY64669" s="378"/>
      <c r="AZ64669" s="378"/>
      <c r="BA64669" s="378"/>
      <c r="BB64669" s="378"/>
      <c r="BC64669" s="378"/>
      <c r="BD64669" s="378"/>
      <c r="BE64669" s="378"/>
      <c r="BF64669" s="378"/>
      <c r="BG64669" s="378"/>
      <c r="BH64669" s="378"/>
      <c r="BI64669" s="378"/>
      <c r="BJ64669" s="378"/>
      <c r="BK64669" s="378"/>
      <c r="BL64669" s="378"/>
      <c r="BM64669" s="378"/>
      <c r="BN64669" s="378"/>
      <c r="BO64669" s="378"/>
      <c r="BP64669" s="378"/>
      <c r="BQ64669" s="378"/>
      <c r="BR64669" s="378"/>
      <c r="BS64669" s="378"/>
      <c r="BT64669" s="378"/>
      <c r="BU64669" s="378"/>
      <c r="BV64669" s="378"/>
      <c r="BW64669" s="378"/>
      <c r="BX64669" s="378"/>
      <c r="BY64669" s="378"/>
      <c r="BZ64669" s="378"/>
      <c r="CA64669" s="378"/>
      <c r="CB64669" s="378"/>
      <c r="CC64669" s="378"/>
      <c r="CD64669" s="378"/>
      <c r="CE64669" s="378"/>
      <c r="CF64669" s="378"/>
      <c r="CG64669" s="378"/>
      <c r="CH64669" s="378"/>
      <c r="CI64669" s="378"/>
      <c r="CJ64669" s="378"/>
      <c r="CK64669" s="378"/>
      <c r="CL64669" s="378"/>
      <c r="CM64669" s="378"/>
      <c r="CN64669" s="378"/>
      <c r="CO64669" s="378"/>
      <c r="CP64669" s="378"/>
      <c r="CQ64669" s="378"/>
      <c r="CR64669" s="378"/>
      <c r="CS64669" s="378"/>
      <c r="CT64669" s="378"/>
      <c r="CU64669" s="378"/>
      <c r="CV64669" s="378"/>
      <c r="CW64669" s="378"/>
      <c r="CX64669" s="378"/>
      <c r="CY64669" s="378"/>
      <c r="CZ64669" s="378"/>
      <c r="DA64669" s="378"/>
      <c r="DB64669" s="378"/>
      <c r="DC64669" s="378"/>
      <c r="DD64669" s="378"/>
      <c r="DE64669" s="378"/>
      <c r="DF64669" s="378"/>
      <c r="DG64669" s="378"/>
      <c r="DH64669" s="378"/>
      <c r="DI64669" s="378"/>
      <c r="DJ64669" s="378"/>
      <c r="DK64669" s="378"/>
      <c r="DL64669" s="378"/>
      <c r="DM64669" s="378"/>
      <c r="DN64669" s="378"/>
      <c r="DO64669" s="378"/>
      <c r="DP64669" s="378"/>
      <c r="DQ64669" s="378"/>
      <c r="DR64669" s="378"/>
      <c r="DS64669" s="378"/>
      <c r="DT64669" s="378"/>
      <c r="DU64669" s="378"/>
      <c r="DV64669" s="378"/>
      <c r="DW64669" s="378"/>
      <c r="DX64669" s="378"/>
      <c r="DY64669" s="378"/>
      <c r="DZ64669" s="378"/>
      <c r="EA64669" s="378"/>
      <c r="EB64669" s="378"/>
      <c r="EC64669" s="378"/>
      <c r="ED64669" s="378"/>
      <c r="EE64669" s="378"/>
      <c r="EF64669" s="378"/>
      <c r="EG64669" s="378"/>
      <c r="EH64669" s="378"/>
      <c r="EI64669" s="378"/>
      <c r="EJ64669" s="378"/>
      <c r="EK64669" s="378"/>
      <c r="EL64669" s="378"/>
      <c r="EM64669" s="378"/>
      <c r="EN64669" s="378"/>
      <c r="EO64669" s="378"/>
      <c r="EP64669" s="378"/>
      <c r="EQ64669" s="378"/>
      <c r="ER64669" s="378"/>
      <c r="ES64669" s="378"/>
      <c r="ET64669" s="378"/>
      <c r="EU64669" s="378"/>
      <c r="EV64669" s="378"/>
      <c r="EW64669" s="378"/>
      <c r="EX64669" s="378"/>
      <c r="EY64669" s="378"/>
      <c r="EZ64669" s="378"/>
      <c r="FA64669" s="378"/>
      <c r="FB64669" s="378"/>
      <c r="FC64669" s="378"/>
      <c r="FD64669" s="378"/>
      <c r="FE64669" s="378"/>
      <c r="FF64669" s="378"/>
      <c r="FG64669" s="378"/>
      <c r="FH64669" s="378"/>
      <c r="FI64669" s="378"/>
      <c r="FJ64669" s="378"/>
      <c r="FK64669" s="378"/>
      <c r="FL64669" s="378"/>
      <c r="FM64669" s="378"/>
      <c r="FN64669" s="378"/>
      <c r="FO64669" s="378"/>
      <c r="FP64669" s="378"/>
      <c r="FQ64669" s="378"/>
      <c r="FR64669" s="378"/>
      <c r="FS64669" s="378"/>
      <c r="FT64669" s="378"/>
      <c r="FU64669" s="378"/>
      <c r="FV64669" s="378"/>
      <c r="FW64669" s="378"/>
      <c r="FX64669" s="378"/>
      <c r="FY64669" s="378"/>
      <c r="FZ64669" s="378"/>
      <c r="GA64669" s="378"/>
      <c r="GB64669" s="378"/>
      <c r="GC64669" s="378"/>
      <c r="GD64669" s="378"/>
      <c r="GE64669" s="378"/>
      <c r="GF64669" s="378"/>
      <c r="GG64669" s="378"/>
      <c r="GH64669" s="378"/>
      <c r="GI64669" s="378"/>
      <c r="GJ64669" s="378"/>
      <c r="GK64669" s="378"/>
      <c r="GL64669" s="378"/>
      <c r="GM64669" s="378"/>
      <c r="GN64669" s="378"/>
      <c r="GO64669" s="378"/>
      <c r="GP64669" s="378"/>
      <c r="GQ64669" s="378"/>
      <c r="GR64669" s="378"/>
      <c r="GS64669" s="378"/>
      <c r="GT64669" s="378"/>
      <c r="GU64669" s="378"/>
      <c r="GV64669" s="378"/>
      <c r="GW64669" s="378"/>
      <c r="GX64669" s="378"/>
      <c r="GY64669" s="378"/>
      <c r="GZ64669" s="378"/>
      <c r="HA64669" s="378"/>
      <c r="HB64669" s="378"/>
      <c r="HC64669" s="378"/>
      <c r="HD64669" s="378"/>
      <c r="HE64669" s="378"/>
      <c r="HF64669" s="378"/>
      <c r="HG64669" s="378"/>
      <c r="HH64669" s="378"/>
      <c r="HI64669" s="378"/>
      <c r="HJ64669" s="378"/>
      <c r="HK64669" s="378"/>
      <c r="HL64669" s="378"/>
      <c r="HM64669" s="378"/>
      <c r="HN64669" s="378"/>
      <c r="HO64669" s="378"/>
      <c r="HP64669" s="378"/>
      <c r="HQ64669" s="378"/>
      <c r="HR64669" s="378"/>
      <c r="HS64669" s="378"/>
      <c r="HT64669" s="378"/>
      <c r="HU64669" s="378"/>
      <c r="HV64669" s="378"/>
      <c r="HW64669" s="378"/>
      <c r="HX64669" s="378"/>
      <c r="HY64669" s="378"/>
      <c r="HZ64669" s="378"/>
      <c r="IA64669" s="378"/>
      <c r="IB64669" s="378"/>
      <c r="IC64669" s="378"/>
      <c r="ID64669" s="378"/>
      <c r="IE64669" s="378"/>
      <c r="IF64669" s="378"/>
      <c r="IG64669" s="378"/>
      <c r="IH64669" s="378"/>
      <c r="II64669" s="378"/>
      <c r="IJ64669" s="378"/>
      <c r="IK64669" s="378"/>
      <c r="IL64669" s="378"/>
    </row>
    <row r="64670" spans="2:246">
      <c r="B64670" s="378"/>
      <c r="C64670" s="378"/>
      <c r="D64670" s="378"/>
      <c r="E64670" s="378"/>
      <c r="F64670" s="378"/>
      <c r="G64670" s="378"/>
      <c r="H64670" s="378"/>
      <c r="I64670" s="378"/>
      <c r="J64670" s="378"/>
      <c r="K64670" s="378"/>
      <c r="L64670" s="378"/>
      <c r="M64670" s="378"/>
      <c r="N64670" s="378"/>
      <c r="O64670" s="378"/>
      <c r="P64670" s="378"/>
      <c r="Q64670" s="378"/>
      <c r="R64670" s="378"/>
      <c r="S64670" s="378"/>
      <c r="T64670" s="378"/>
      <c r="U64670" s="378"/>
      <c r="V64670" s="378"/>
      <c r="W64670" s="378"/>
      <c r="X64670" s="378"/>
      <c r="Y64670" s="378"/>
      <c r="Z64670" s="378"/>
      <c r="AA64670" s="378"/>
      <c r="AB64670" s="378"/>
      <c r="AC64670" s="378"/>
      <c r="AD64670" s="378"/>
      <c r="AE64670" s="378"/>
      <c r="AF64670" s="378"/>
      <c r="AG64670" s="378"/>
      <c r="AH64670" s="378"/>
      <c r="AI64670" s="378"/>
      <c r="AJ64670" s="378"/>
      <c r="AK64670" s="378"/>
      <c r="AL64670" s="378"/>
      <c r="AM64670" s="378"/>
      <c r="AN64670" s="378"/>
      <c r="AO64670" s="378"/>
      <c r="AP64670" s="378"/>
      <c r="AQ64670" s="378"/>
      <c r="AR64670" s="378"/>
      <c r="AS64670" s="378"/>
      <c r="AT64670" s="378"/>
      <c r="AU64670" s="378"/>
      <c r="AV64670" s="378"/>
      <c r="AW64670" s="378"/>
      <c r="AX64670" s="378"/>
      <c r="AY64670" s="378"/>
      <c r="AZ64670" s="378"/>
      <c r="BA64670" s="378"/>
      <c r="BB64670" s="378"/>
      <c r="BC64670" s="378"/>
      <c r="BD64670" s="378"/>
      <c r="BE64670" s="378"/>
      <c r="BF64670" s="378"/>
      <c r="BG64670" s="378"/>
      <c r="BH64670" s="378"/>
      <c r="BI64670" s="378"/>
      <c r="BJ64670" s="378"/>
      <c r="BK64670" s="378"/>
      <c r="BL64670" s="378"/>
      <c r="BM64670" s="378"/>
      <c r="BN64670" s="378"/>
      <c r="BO64670" s="378"/>
      <c r="BP64670" s="378"/>
      <c r="BQ64670" s="378"/>
      <c r="BR64670" s="378"/>
      <c r="BS64670" s="378"/>
      <c r="BT64670" s="378"/>
      <c r="BU64670" s="378"/>
      <c r="BV64670" s="378"/>
      <c r="BW64670" s="378"/>
      <c r="BX64670" s="378"/>
      <c r="BY64670" s="378"/>
      <c r="BZ64670" s="378"/>
      <c r="CA64670" s="378"/>
      <c r="CB64670" s="378"/>
      <c r="CC64670" s="378"/>
      <c r="CD64670" s="378"/>
      <c r="CE64670" s="378"/>
      <c r="CF64670" s="378"/>
      <c r="CG64670" s="378"/>
      <c r="CH64670" s="378"/>
      <c r="CI64670" s="378"/>
      <c r="CJ64670" s="378"/>
      <c r="CK64670" s="378"/>
      <c r="CL64670" s="378"/>
      <c r="CM64670" s="378"/>
      <c r="CN64670" s="378"/>
      <c r="CO64670" s="378"/>
      <c r="CP64670" s="378"/>
      <c r="CQ64670" s="378"/>
      <c r="CR64670" s="378"/>
      <c r="CS64670" s="378"/>
      <c r="CT64670" s="378"/>
      <c r="CU64670" s="378"/>
      <c r="CV64670" s="378"/>
      <c r="CW64670" s="378"/>
      <c r="CX64670" s="378"/>
      <c r="CY64670" s="378"/>
      <c r="CZ64670" s="378"/>
      <c r="DA64670" s="378"/>
      <c r="DB64670" s="378"/>
      <c r="DC64670" s="378"/>
      <c r="DD64670" s="378"/>
      <c r="DE64670" s="378"/>
      <c r="DF64670" s="378"/>
      <c r="DG64670" s="378"/>
      <c r="DH64670" s="378"/>
      <c r="DI64670" s="378"/>
      <c r="DJ64670" s="378"/>
      <c r="DK64670" s="378"/>
      <c r="DL64670" s="378"/>
      <c r="DM64670" s="378"/>
      <c r="DN64670" s="378"/>
      <c r="DO64670" s="378"/>
      <c r="DP64670" s="378"/>
      <c r="DQ64670" s="378"/>
      <c r="DR64670" s="378"/>
      <c r="DS64670" s="378"/>
      <c r="DT64670" s="378"/>
      <c r="DU64670" s="378"/>
      <c r="DV64670" s="378"/>
      <c r="DW64670" s="378"/>
      <c r="DX64670" s="378"/>
      <c r="DY64670" s="378"/>
      <c r="DZ64670" s="378"/>
      <c r="EA64670" s="378"/>
      <c r="EB64670" s="378"/>
      <c r="EC64670" s="378"/>
      <c r="ED64670" s="378"/>
      <c r="EE64670" s="378"/>
      <c r="EF64670" s="378"/>
      <c r="EG64670" s="378"/>
      <c r="EH64670" s="378"/>
      <c r="EI64670" s="378"/>
      <c r="EJ64670" s="378"/>
      <c r="EK64670" s="378"/>
      <c r="EL64670" s="378"/>
      <c r="EM64670" s="378"/>
      <c r="EN64670" s="378"/>
      <c r="EO64670" s="378"/>
      <c r="EP64670" s="378"/>
      <c r="EQ64670" s="378"/>
      <c r="ER64670" s="378"/>
      <c r="ES64670" s="378"/>
      <c r="ET64670" s="378"/>
      <c r="EU64670" s="378"/>
      <c r="EV64670" s="378"/>
      <c r="EW64670" s="378"/>
      <c r="EX64670" s="378"/>
      <c r="EY64670" s="378"/>
      <c r="EZ64670" s="378"/>
      <c r="FA64670" s="378"/>
      <c r="FB64670" s="378"/>
      <c r="FC64670" s="378"/>
      <c r="FD64670" s="378"/>
      <c r="FE64670" s="378"/>
      <c r="FF64670" s="378"/>
      <c r="FG64670" s="378"/>
      <c r="FH64670" s="378"/>
      <c r="FI64670" s="378"/>
      <c r="FJ64670" s="378"/>
      <c r="FK64670" s="378"/>
      <c r="FL64670" s="378"/>
      <c r="FM64670" s="378"/>
      <c r="FN64670" s="378"/>
      <c r="FO64670" s="378"/>
      <c r="FP64670" s="378"/>
      <c r="FQ64670" s="378"/>
      <c r="FR64670" s="378"/>
      <c r="FS64670" s="378"/>
      <c r="FT64670" s="378"/>
      <c r="FU64670" s="378"/>
      <c r="FV64670" s="378"/>
      <c r="FW64670" s="378"/>
      <c r="FX64670" s="378"/>
      <c r="FY64670" s="378"/>
      <c r="FZ64670" s="378"/>
      <c r="GA64670" s="378"/>
      <c r="GB64670" s="378"/>
      <c r="GC64670" s="378"/>
      <c r="GD64670" s="378"/>
      <c r="GE64670" s="378"/>
      <c r="GF64670" s="378"/>
      <c r="GG64670" s="378"/>
      <c r="GH64670" s="378"/>
      <c r="GI64670" s="378"/>
      <c r="GJ64670" s="378"/>
      <c r="GK64670" s="378"/>
      <c r="GL64670" s="378"/>
      <c r="GM64670" s="378"/>
      <c r="GN64670" s="378"/>
      <c r="GO64670" s="378"/>
      <c r="GP64670" s="378"/>
      <c r="GQ64670" s="378"/>
      <c r="GR64670" s="378"/>
      <c r="GS64670" s="378"/>
      <c r="GT64670" s="378"/>
      <c r="GU64670" s="378"/>
      <c r="GV64670" s="378"/>
      <c r="GW64670" s="378"/>
      <c r="GX64670" s="378"/>
      <c r="GY64670" s="378"/>
      <c r="GZ64670" s="378"/>
      <c r="HA64670" s="378"/>
      <c r="HB64670" s="378"/>
      <c r="HC64670" s="378"/>
      <c r="HD64670" s="378"/>
      <c r="HE64670" s="378"/>
      <c r="HF64670" s="378"/>
      <c r="HG64670" s="378"/>
      <c r="HH64670" s="378"/>
      <c r="HI64670" s="378"/>
      <c r="HJ64670" s="378"/>
      <c r="HK64670" s="378"/>
      <c r="HL64670" s="378"/>
      <c r="HM64670" s="378"/>
      <c r="HN64670" s="378"/>
      <c r="HO64670" s="378"/>
      <c r="HP64670" s="378"/>
      <c r="HQ64670" s="378"/>
      <c r="HR64670" s="378"/>
      <c r="HS64670" s="378"/>
      <c r="HT64670" s="378"/>
      <c r="HU64670" s="378"/>
      <c r="HV64670" s="378"/>
      <c r="HW64670" s="378"/>
      <c r="HX64670" s="378"/>
      <c r="HY64670" s="378"/>
      <c r="HZ64670" s="378"/>
      <c r="IA64670" s="378"/>
      <c r="IB64670" s="378"/>
      <c r="IC64670" s="378"/>
      <c r="ID64670" s="378"/>
      <c r="IE64670" s="378"/>
      <c r="IF64670" s="378"/>
      <c r="IG64670" s="378"/>
      <c r="IH64670" s="378"/>
      <c r="II64670" s="378"/>
      <c r="IJ64670" s="378"/>
      <c r="IK64670" s="378"/>
      <c r="IL64670" s="378"/>
    </row>
    <row r="64671" spans="2:246">
      <c r="B64671" s="378"/>
      <c r="C64671" s="378"/>
      <c r="D64671" s="378"/>
      <c r="E64671" s="378"/>
      <c r="F64671" s="378"/>
      <c r="G64671" s="378"/>
      <c r="H64671" s="378"/>
      <c r="I64671" s="378"/>
      <c r="J64671" s="378"/>
      <c r="K64671" s="378"/>
      <c r="L64671" s="378"/>
      <c r="M64671" s="378"/>
      <c r="N64671" s="378"/>
      <c r="O64671" s="378"/>
      <c r="P64671" s="378"/>
      <c r="Q64671" s="378"/>
      <c r="R64671" s="378"/>
      <c r="S64671" s="378"/>
      <c r="T64671" s="378"/>
      <c r="U64671" s="378"/>
      <c r="V64671" s="378"/>
      <c r="W64671" s="378"/>
      <c r="X64671" s="378"/>
      <c r="Y64671" s="378"/>
      <c r="Z64671" s="378"/>
      <c r="AA64671" s="378"/>
      <c r="AB64671" s="378"/>
      <c r="AC64671" s="378"/>
      <c r="AD64671" s="378"/>
      <c r="AE64671" s="378"/>
      <c r="AF64671" s="378"/>
      <c r="AG64671" s="378"/>
      <c r="AH64671" s="378"/>
      <c r="AI64671" s="378"/>
      <c r="AJ64671" s="378"/>
      <c r="AK64671" s="378"/>
      <c r="AL64671" s="378"/>
      <c r="AM64671" s="378"/>
      <c r="AN64671" s="378"/>
      <c r="AO64671" s="378"/>
      <c r="AP64671" s="378"/>
      <c r="AQ64671" s="378"/>
      <c r="AR64671" s="378"/>
      <c r="AS64671" s="378"/>
      <c r="AT64671" s="378"/>
      <c r="AU64671" s="378"/>
      <c r="AV64671" s="378"/>
      <c r="AW64671" s="378"/>
      <c r="AX64671" s="378"/>
      <c r="AY64671" s="378"/>
      <c r="AZ64671" s="378"/>
      <c r="BA64671" s="378"/>
      <c r="BB64671" s="378"/>
      <c r="BC64671" s="378"/>
      <c r="BD64671" s="378"/>
      <c r="BE64671" s="378"/>
      <c r="BF64671" s="378"/>
      <c r="BG64671" s="378"/>
      <c r="BH64671" s="378"/>
      <c r="BI64671" s="378"/>
      <c r="BJ64671" s="378"/>
      <c r="BK64671" s="378"/>
      <c r="BL64671" s="378"/>
      <c r="BM64671" s="378"/>
      <c r="BN64671" s="378"/>
      <c r="BO64671" s="378"/>
      <c r="BP64671" s="378"/>
      <c r="BQ64671" s="378"/>
      <c r="BR64671" s="378"/>
      <c r="BS64671" s="378"/>
      <c r="BT64671" s="378"/>
      <c r="BU64671" s="378"/>
      <c r="BV64671" s="378"/>
      <c r="BW64671" s="378"/>
      <c r="BX64671" s="378"/>
      <c r="BY64671" s="378"/>
      <c r="BZ64671" s="378"/>
      <c r="CA64671" s="378"/>
      <c r="CB64671" s="378"/>
      <c r="CC64671" s="378"/>
      <c r="CD64671" s="378"/>
      <c r="CE64671" s="378"/>
      <c r="CF64671" s="378"/>
      <c r="CG64671" s="378"/>
      <c r="CH64671" s="378"/>
      <c r="CI64671" s="378"/>
      <c r="CJ64671" s="378"/>
      <c r="CK64671" s="378"/>
      <c r="CL64671" s="378"/>
      <c r="CM64671" s="378"/>
      <c r="CN64671" s="378"/>
      <c r="CO64671" s="378"/>
      <c r="CP64671" s="378"/>
      <c r="CQ64671" s="378"/>
      <c r="CR64671" s="378"/>
      <c r="CS64671" s="378"/>
      <c r="CT64671" s="378"/>
      <c r="CU64671" s="378"/>
      <c r="CV64671" s="378"/>
      <c r="CW64671" s="378"/>
      <c r="CX64671" s="378"/>
      <c r="CY64671" s="378"/>
      <c r="CZ64671" s="378"/>
      <c r="DA64671" s="378"/>
      <c r="DB64671" s="378"/>
      <c r="DC64671" s="378"/>
      <c r="DD64671" s="378"/>
      <c r="DE64671" s="378"/>
      <c r="DF64671" s="378"/>
      <c r="DG64671" s="378"/>
      <c r="DH64671" s="378"/>
      <c r="DI64671" s="378"/>
      <c r="DJ64671" s="378"/>
      <c r="DK64671" s="378"/>
      <c r="DL64671" s="378"/>
      <c r="DM64671" s="378"/>
      <c r="DN64671" s="378"/>
      <c r="DO64671" s="378"/>
      <c r="DP64671" s="378"/>
      <c r="DQ64671" s="378"/>
      <c r="DR64671" s="378"/>
      <c r="DS64671" s="378"/>
      <c r="DT64671" s="378"/>
      <c r="DU64671" s="378"/>
      <c r="DV64671" s="378"/>
      <c r="DW64671" s="378"/>
      <c r="DX64671" s="378"/>
      <c r="DY64671" s="378"/>
      <c r="DZ64671" s="378"/>
      <c r="EA64671" s="378"/>
      <c r="EB64671" s="378"/>
      <c r="EC64671" s="378"/>
      <c r="ED64671" s="378"/>
      <c r="EE64671" s="378"/>
      <c r="EF64671" s="378"/>
      <c r="EG64671" s="378"/>
      <c r="EH64671" s="378"/>
      <c r="EI64671" s="378"/>
      <c r="EJ64671" s="378"/>
      <c r="EK64671" s="378"/>
      <c r="EL64671" s="378"/>
      <c r="EM64671" s="378"/>
      <c r="EN64671" s="378"/>
      <c r="EO64671" s="378"/>
      <c r="EP64671" s="378"/>
      <c r="EQ64671" s="378"/>
      <c r="ER64671" s="378"/>
      <c r="ES64671" s="378"/>
      <c r="ET64671" s="378"/>
      <c r="EU64671" s="378"/>
      <c r="EV64671" s="378"/>
      <c r="EW64671" s="378"/>
      <c r="EX64671" s="378"/>
      <c r="EY64671" s="378"/>
      <c r="EZ64671" s="378"/>
      <c r="FA64671" s="378"/>
      <c r="FB64671" s="378"/>
      <c r="FC64671" s="378"/>
      <c r="FD64671" s="378"/>
      <c r="FE64671" s="378"/>
      <c r="FF64671" s="378"/>
      <c r="FG64671" s="378"/>
      <c r="FH64671" s="378"/>
      <c r="FI64671" s="378"/>
      <c r="FJ64671" s="378"/>
      <c r="FK64671" s="378"/>
      <c r="FL64671" s="378"/>
      <c r="FM64671" s="378"/>
      <c r="FN64671" s="378"/>
      <c r="FO64671" s="378"/>
      <c r="FP64671" s="378"/>
      <c r="FQ64671" s="378"/>
      <c r="FR64671" s="378"/>
      <c r="FS64671" s="378"/>
      <c r="FT64671" s="378"/>
      <c r="FU64671" s="378"/>
      <c r="FV64671" s="378"/>
      <c r="FW64671" s="378"/>
      <c r="FX64671" s="378"/>
      <c r="FY64671" s="378"/>
      <c r="FZ64671" s="378"/>
      <c r="GA64671" s="378"/>
      <c r="GB64671" s="378"/>
      <c r="GC64671" s="378"/>
      <c r="GD64671" s="378"/>
      <c r="GE64671" s="378"/>
      <c r="GF64671" s="378"/>
      <c r="GG64671" s="378"/>
      <c r="GH64671" s="378"/>
      <c r="GI64671" s="378"/>
      <c r="GJ64671" s="378"/>
      <c r="GK64671" s="378"/>
      <c r="GL64671" s="378"/>
      <c r="GM64671" s="378"/>
      <c r="GN64671" s="378"/>
      <c r="GO64671" s="378"/>
      <c r="GP64671" s="378"/>
      <c r="GQ64671" s="378"/>
      <c r="GR64671" s="378"/>
      <c r="GS64671" s="378"/>
      <c r="GT64671" s="378"/>
      <c r="GU64671" s="378"/>
      <c r="GV64671" s="378"/>
      <c r="GW64671" s="378"/>
      <c r="GX64671" s="378"/>
      <c r="GY64671" s="378"/>
      <c r="GZ64671" s="378"/>
      <c r="HA64671" s="378"/>
      <c r="HB64671" s="378"/>
      <c r="HC64671" s="378"/>
      <c r="HD64671" s="378"/>
      <c r="HE64671" s="378"/>
      <c r="HF64671" s="378"/>
      <c r="HG64671" s="378"/>
      <c r="HH64671" s="378"/>
      <c r="HI64671" s="378"/>
      <c r="HJ64671" s="378"/>
      <c r="HK64671" s="378"/>
      <c r="HL64671" s="378"/>
      <c r="HM64671" s="378"/>
      <c r="HN64671" s="378"/>
      <c r="HO64671" s="378"/>
      <c r="HP64671" s="378"/>
      <c r="HQ64671" s="378"/>
      <c r="HR64671" s="378"/>
      <c r="HS64671" s="378"/>
      <c r="HT64671" s="378"/>
      <c r="HU64671" s="378"/>
      <c r="HV64671" s="378"/>
      <c r="HW64671" s="378"/>
      <c r="HX64671" s="378"/>
      <c r="HY64671" s="378"/>
      <c r="HZ64671" s="378"/>
      <c r="IA64671" s="378"/>
      <c r="IB64671" s="378"/>
      <c r="IC64671" s="378"/>
      <c r="ID64671" s="378"/>
      <c r="IE64671" s="378"/>
      <c r="IF64671" s="378"/>
      <c r="IG64671" s="378"/>
      <c r="IH64671" s="378"/>
      <c r="II64671" s="378"/>
      <c r="IJ64671" s="378"/>
      <c r="IK64671" s="378"/>
      <c r="IL64671" s="378"/>
    </row>
    <row r="64672" spans="2:246">
      <c r="B64672" s="378"/>
      <c r="C64672" s="378"/>
      <c r="D64672" s="378"/>
      <c r="E64672" s="378"/>
      <c r="F64672" s="378"/>
      <c r="G64672" s="378"/>
      <c r="H64672" s="378"/>
      <c r="I64672" s="378"/>
      <c r="J64672" s="378"/>
      <c r="K64672" s="378"/>
      <c r="L64672" s="378"/>
      <c r="M64672" s="378"/>
      <c r="N64672" s="378"/>
      <c r="O64672" s="378"/>
      <c r="P64672" s="378"/>
      <c r="Q64672" s="378"/>
      <c r="R64672" s="378"/>
      <c r="S64672" s="378"/>
      <c r="T64672" s="378"/>
      <c r="U64672" s="378"/>
      <c r="V64672" s="378"/>
      <c r="W64672" s="378"/>
      <c r="X64672" s="378"/>
      <c r="Y64672" s="378"/>
      <c r="Z64672" s="378"/>
      <c r="AA64672" s="378"/>
      <c r="AB64672" s="378"/>
      <c r="AC64672" s="378"/>
      <c r="AD64672" s="378"/>
      <c r="AE64672" s="378"/>
      <c r="AF64672" s="378"/>
      <c r="AG64672" s="378"/>
      <c r="AH64672" s="378"/>
      <c r="AI64672" s="378"/>
      <c r="AJ64672" s="378"/>
      <c r="AK64672" s="378"/>
      <c r="AL64672" s="378"/>
      <c r="AM64672" s="378"/>
      <c r="AN64672" s="378"/>
      <c r="AO64672" s="378"/>
      <c r="AP64672" s="378"/>
      <c r="AQ64672" s="378"/>
      <c r="AR64672" s="378"/>
      <c r="AS64672" s="378"/>
      <c r="AT64672" s="378"/>
      <c r="AU64672" s="378"/>
      <c r="AV64672" s="378"/>
      <c r="AW64672" s="378"/>
      <c r="AX64672" s="378"/>
      <c r="AY64672" s="378"/>
      <c r="AZ64672" s="378"/>
      <c r="BA64672" s="378"/>
      <c r="BB64672" s="378"/>
      <c r="BC64672" s="378"/>
      <c r="BD64672" s="378"/>
      <c r="BE64672" s="378"/>
      <c r="BF64672" s="378"/>
      <c r="BG64672" s="378"/>
      <c r="BH64672" s="378"/>
      <c r="BI64672" s="378"/>
      <c r="BJ64672" s="378"/>
      <c r="BK64672" s="378"/>
      <c r="BL64672" s="378"/>
      <c r="BM64672" s="378"/>
      <c r="BN64672" s="378"/>
      <c r="BO64672" s="378"/>
      <c r="BP64672" s="378"/>
      <c r="BQ64672" s="378"/>
      <c r="BR64672" s="378"/>
      <c r="BS64672" s="378"/>
      <c r="BT64672" s="378"/>
      <c r="BU64672" s="378"/>
      <c r="BV64672" s="378"/>
      <c r="BW64672" s="378"/>
      <c r="BX64672" s="378"/>
      <c r="BY64672" s="378"/>
      <c r="BZ64672" s="378"/>
      <c r="CA64672" s="378"/>
      <c r="CB64672" s="378"/>
      <c r="CC64672" s="378"/>
      <c r="CD64672" s="378"/>
      <c r="CE64672" s="378"/>
      <c r="CF64672" s="378"/>
      <c r="CG64672" s="378"/>
      <c r="CH64672" s="378"/>
      <c r="CI64672" s="378"/>
      <c r="CJ64672" s="378"/>
      <c r="CK64672" s="378"/>
      <c r="CL64672" s="378"/>
      <c r="CM64672" s="378"/>
      <c r="CN64672" s="378"/>
      <c r="CO64672" s="378"/>
      <c r="CP64672" s="378"/>
      <c r="CQ64672" s="378"/>
      <c r="CR64672" s="378"/>
      <c r="CS64672" s="378"/>
      <c r="CT64672" s="378"/>
      <c r="CU64672" s="378"/>
      <c r="CV64672" s="378"/>
      <c r="CW64672" s="378"/>
      <c r="CX64672" s="378"/>
      <c r="CY64672" s="378"/>
      <c r="CZ64672" s="378"/>
      <c r="DA64672" s="378"/>
      <c r="DB64672" s="378"/>
      <c r="DC64672" s="378"/>
      <c r="DD64672" s="378"/>
      <c r="DE64672" s="378"/>
      <c r="DF64672" s="378"/>
      <c r="DG64672" s="378"/>
      <c r="DH64672" s="378"/>
      <c r="DI64672" s="378"/>
      <c r="DJ64672" s="378"/>
      <c r="DK64672" s="378"/>
      <c r="DL64672" s="378"/>
      <c r="DM64672" s="378"/>
      <c r="DN64672" s="378"/>
      <c r="DO64672" s="378"/>
      <c r="DP64672" s="378"/>
      <c r="DQ64672" s="378"/>
      <c r="DR64672" s="378"/>
      <c r="DS64672" s="378"/>
      <c r="DT64672" s="378"/>
      <c r="DU64672" s="378"/>
      <c r="DV64672" s="378"/>
      <c r="DW64672" s="378"/>
      <c r="DX64672" s="378"/>
      <c r="DY64672" s="378"/>
      <c r="DZ64672" s="378"/>
      <c r="EA64672" s="378"/>
      <c r="EB64672" s="378"/>
      <c r="EC64672" s="378"/>
      <c r="ED64672" s="378"/>
      <c r="EE64672" s="378"/>
      <c r="EF64672" s="378"/>
      <c r="EG64672" s="378"/>
      <c r="EH64672" s="378"/>
      <c r="EI64672" s="378"/>
      <c r="EJ64672" s="378"/>
      <c r="EK64672" s="378"/>
      <c r="EL64672" s="378"/>
      <c r="EM64672" s="378"/>
      <c r="EN64672" s="378"/>
      <c r="EO64672" s="378"/>
      <c r="EP64672" s="378"/>
      <c r="EQ64672" s="378"/>
      <c r="ER64672" s="378"/>
      <c r="ES64672" s="378"/>
      <c r="ET64672" s="378"/>
      <c r="EU64672" s="378"/>
      <c r="EV64672" s="378"/>
      <c r="EW64672" s="378"/>
      <c r="EX64672" s="378"/>
      <c r="EY64672" s="378"/>
      <c r="EZ64672" s="378"/>
      <c r="FA64672" s="378"/>
      <c r="FB64672" s="378"/>
      <c r="FC64672" s="378"/>
      <c r="FD64672" s="378"/>
      <c r="FE64672" s="378"/>
      <c r="FF64672" s="378"/>
      <c r="FG64672" s="378"/>
      <c r="FH64672" s="378"/>
      <c r="FI64672" s="378"/>
      <c r="FJ64672" s="378"/>
      <c r="FK64672" s="378"/>
      <c r="FL64672" s="378"/>
      <c r="FM64672" s="378"/>
      <c r="FN64672" s="378"/>
      <c r="FO64672" s="378"/>
      <c r="FP64672" s="378"/>
      <c r="FQ64672" s="378"/>
      <c r="FR64672" s="378"/>
      <c r="FS64672" s="378"/>
      <c r="FT64672" s="378"/>
      <c r="FU64672" s="378"/>
      <c r="FV64672" s="378"/>
      <c r="FW64672" s="378"/>
      <c r="FX64672" s="378"/>
      <c r="FY64672" s="378"/>
      <c r="FZ64672" s="378"/>
      <c r="GA64672" s="378"/>
      <c r="GB64672" s="378"/>
      <c r="GC64672" s="378"/>
      <c r="GD64672" s="378"/>
      <c r="GE64672" s="378"/>
      <c r="GF64672" s="378"/>
      <c r="GG64672" s="378"/>
      <c r="GH64672" s="378"/>
      <c r="GI64672" s="378"/>
      <c r="GJ64672" s="378"/>
      <c r="GK64672" s="378"/>
      <c r="GL64672" s="378"/>
      <c r="GM64672" s="378"/>
      <c r="GN64672" s="378"/>
      <c r="GO64672" s="378"/>
      <c r="GP64672" s="378"/>
      <c r="GQ64672" s="378"/>
      <c r="GR64672" s="378"/>
      <c r="GS64672" s="378"/>
      <c r="GT64672" s="378"/>
      <c r="GU64672" s="378"/>
      <c r="GV64672" s="378"/>
      <c r="GW64672" s="378"/>
      <c r="GX64672" s="378"/>
      <c r="GY64672" s="378"/>
      <c r="GZ64672" s="378"/>
      <c r="HA64672" s="378"/>
      <c r="HB64672" s="378"/>
      <c r="HC64672" s="378"/>
      <c r="HD64672" s="378"/>
      <c r="HE64672" s="378"/>
      <c r="HF64672" s="378"/>
      <c r="HG64672" s="378"/>
      <c r="HH64672" s="378"/>
      <c r="HI64672" s="378"/>
      <c r="HJ64672" s="378"/>
      <c r="HK64672" s="378"/>
      <c r="HL64672" s="378"/>
      <c r="HM64672" s="378"/>
      <c r="HN64672" s="378"/>
      <c r="HO64672" s="378"/>
      <c r="HP64672" s="378"/>
      <c r="HQ64672" s="378"/>
      <c r="HR64672" s="378"/>
      <c r="HS64672" s="378"/>
      <c r="HT64672" s="378"/>
      <c r="HU64672" s="378"/>
      <c r="HV64672" s="378"/>
      <c r="HW64672" s="378"/>
      <c r="HX64672" s="378"/>
      <c r="HY64672" s="378"/>
      <c r="HZ64672" s="378"/>
      <c r="IA64672" s="378"/>
      <c r="IB64672" s="378"/>
      <c r="IC64672" s="378"/>
      <c r="ID64672" s="378"/>
      <c r="IE64672" s="378"/>
      <c r="IF64672" s="378"/>
      <c r="IG64672" s="378"/>
      <c r="IH64672" s="378"/>
      <c r="II64672" s="378"/>
      <c r="IJ64672" s="378"/>
      <c r="IK64672" s="378"/>
      <c r="IL64672" s="378"/>
    </row>
    <row r="64673" spans="2:246">
      <c r="B64673" s="378"/>
      <c r="C64673" s="378"/>
      <c r="D64673" s="378"/>
      <c r="E64673" s="378"/>
      <c r="F64673" s="378"/>
      <c r="G64673" s="378"/>
      <c r="H64673" s="378"/>
      <c r="I64673" s="378"/>
      <c r="J64673" s="378"/>
      <c r="K64673" s="378"/>
      <c r="L64673" s="378"/>
      <c r="M64673" s="378"/>
      <c r="N64673" s="378"/>
      <c r="O64673" s="378"/>
      <c r="P64673" s="378"/>
      <c r="Q64673" s="378"/>
      <c r="R64673" s="378"/>
      <c r="S64673" s="378"/>
      <c r="T64673" s="378"/>
      <c r="U64673" s="378"/>
      <c r="V64673" s="378"/>
      <c r="W64673" s="378"/>
      <c r="X64673" s="378"/>
      <c r="Y64673" s="378"/>
      <c r="Z64673" s="378"/>
      <c r="AA64673" s="378"/>
      <c r="AB64673" s="378"/>
      <c r="AC64673" s="378"/>
      <c r="AD64673" s="378"/>
      <c r="AE64673" s="378"/>
      <c r="AF64673" s="378"/>
      <c r="AG64673" s="378"/>
      <c r="AH64673" s="378"/>
      <c r="AI64673" s="378"/>
      <c r="AJ64673" s="378"/>
      <c r="AK64673" s="378"/>
      <c r="AL64673" s="378"/>
      <c r="AM64673" s="378"/>
      <c r="AN64673" s="378"/>
      <c r="AO64673" s="378"/>
      <c r="AP64673" s="378"/>
      <c r="AQ64673" s="378"/>
      <c r="AR64673" s="378"/>
      <c r="AS64673" s="378"/>
      <c r="AT64673" s="378"/>
      <c r="AU64673" s="378"/>
      <c r="AV64673" s="378"/>
      <c r="AW64673" s="378"/>
      <c r="AX64673" s="378"/>
      <c r="AY64673" s="378"/>
      <c r="AZ64673" s="378"/>
      <c r="BA64673" s="378"/>
      <c r="BB64673" s="378"/>
      <c r="BC64673" s="378"/>
      <c r="BD64673" s="378"/>
      <c r="BE64673" s="378"/>
      <c r="BF64673" s="378"/>
      <c r="BG64673" s="378"/>
      <c r="BH64673" s="378"/>
      <c r="BI64673" s="378"/>
      <c r="BJ64673" s="378"/>
      <c r="BK64673" s="378"/>
      <c r="BL64673" s="378"/>
      <c r="BM64673" s="378"/>
      <c r="BN64673" s="378"/>
      <c r="BO64673" s="378"/>
      <c r="BP64673" s="378"/>
      <c r="BQ64673" s="378"/>
      <c r="BR64673" s="378"/>
      <c r="BS64673" s="378"/>
      <c r="BT64673" s="378"/>
      <c r="BU64673" s="378"/>
      <c r="BV64673" s="378"/>
      <c r="BW64673" s="378"/>
      <c r="BX64673" s="378"/>
      <c r="BY64673" s="378"/>
      <c r="BZ64673" s="378"/>
      <c r="CA64673" s="378"/>
      <c r="CB64673" s="378"/>
      <c r="CC64673" s="378"/>
      <c r="CD64673" s="378"/>
      <c r="CE64673" s="378"/>
      <c r="CF64673" s="378"/>
      <c r="CG64673" s="378"/>
      <c r="CH64673" s="378"/>
      <c r="CI64673" s="378"/>
      <c r="CJ64673" s="378"/>
      <c r="CK64673" s="378"/>
      <c r="CL64673" s="378"/>
      <c r="CM64673" s="378"/>
      <c r="CN64673" s="378"/>
      <c r="CO64673" s="378"/>
      <c r="CP64673" s="378"/>
      <c r="CQ64673" s="378"/>
      <c r="CR64673" s="378"/>
      <c r="CS64673" s="378"/>
      <c r="CT64673" s="378"/>
      <c r="CU64673" s="378"/>
      <c r="CV64673" s="378"/>
      <c r="CW64673" s="378"/>
      <c r="CX64673" s="378"/>
      <c r="CY64673" s="378"/>
      <c r="CZ64673" s="378"/>
      <c r="DA64673" s="378"/>
      <c r="DB64673" s="378"/>
      <c r="DC64673" s="378"/>
      <c r="DD64673" s="378"/>
      <c r="DE64673" s="378"/>
      <c r="DF64673" s="378"/>
      <c r="DG64673" s="378"/>
      <c r="DH64673" s="378"/>
      <c r="DI64673" s="378"/>
      <c r="DJ64673" s="378"/>
      <c r="DK64673" s="378"/>
      <c r="DL64673" s="378"/>
      <c r="DM64673" s="378"/>
      <c r="DN64673" s="378"/>
      <c r="DO64673" s="378"/>
      <c r="DP64673" s="378"/>
      <c r="DQ64673" s="378"/>
      <c r="DR64673" s="378"/>
      <c r="DS64673" s="378"/>
      <c r="DT64673" s="378"/>
      <c r="DU64673" s="378"/>
      <c r="DV64673" s="378"/>
      <c r="DW64673" s="378"/>
      <c r="DX64673" s="378"/>
      <c r="DY64673" s="378"/>
      <c r="DZ64673" s="378"/>
      <c r="EA64673" s="378"/>
      <c r="EB64673" s="378"/>
      <c r="EC64673" s="378"/>
      <c r="ED64673" s="378"/>
      <c r="EE64673" s="378"/>
      <c r="EF64673" s="378"/>
      <c r="EG64673" s="378"/>
      <c r="EH64673" s="378"/>
      <c r="EI64673" s="378"/>
      <c r="EJ64673" s="378"/>
      <c r="EK64673" s="378"/>
      <c r="EL64673" s="378"/>
      <c r="EM64673" s="378"/>
      <c r="EN64673" s="378"/>
      <c r="EO64673" s="378"/>
      <c r="EP64673" s="378"/>
      <c r="EQ64673" s="378"/>
      <c r="ER64673" s="378"/>
      <c r="ES64673" s="378"/>
      <c r="ET64673" s="378"/>
      <c r="EU64673" s="378"/>
      <c r="EV64673" s="378"/>
      <c r="EW64673" s="378"/>
      <c r="EX64673" s="378"/>
      <c r="EY64673" s="378"/>
      <c r="EZ64673" s="378"/>
      <c r="FA64673" s="378"/>
      <c r="FB64673" s="378"/>
      <c r="FC64673" s="378"/>
      <c r="FD64673" s="378"/>
      <c r="FE64673" s="378"/>
      <c r="FF64673" s="378"/>
      <c r="FG64673" s="378"/>
      <c r="FH64673" s="378"/>
      <c r="FI64673" s="378"/>
      <c r="FJ64673" s="378"/>
      <c r="FK64673" s="378"/>
      <c r="FL64673" s="378"/>
      <c r="FM64673" s="378"/>
      <c r="FN64673" s="378"/>
      <c r="FO64673" s="378"/>
      <c r="FP64673" s="378"/>
      <c r="FQ64673" s="378"/>
      <c r="FR64673" s="378"/>
      <c r="FS64673" s="378"/>
      <c r="FT64673" s="378"/>
      <c r="FU64673" s="378"/>
      <c r="FV64673" s="378"/>
      <c r="FW64673" s="378"/>
      <c r="FX64673" s="378"/>
      <c r="FY64673" s="378"/>
      <c r="FZ64673" s="378"/>
      <c r="GA64673" s="378"/>
      <c r="GB64673" s="378"/>
      <c r="GC64673" s="378"/>
      <c r="GD64673" s="378"/>
      <c r="GE64673" s="378"/>
      <c r="GF64673" s="378"/>
      <c r="GG64673" s="378"/>
      <c r="GH64673" s="378"/>
      <c r="GI64673" s="378"/>
      <c r="GJ64673" s="378"/>
      <c r="GK64673" s="378"/>
      <c r="GL64673" s="378"/>
      <c r="GM64673" s="378"/>
      <c r="GN64673" s="378"/>
      <c r="GO64673" s="378"/>
      <c r="GP64673" s="378"/>
      <c r="GQ64673" s="378"/>
      <c r="GR64673" s="378"/>
      <c r="GS64673" s="378"/>
      <c r="GT64673" s="378"/>
      <c r="GU64673" s="378"/>
      <c r="GV64673" s="378"/>
      <c r="GW64673" s="378"/>
      <c r="GX64673" s="378"/>
      <c r="GY64673" s="378"/>
      <c r="GZ64673" s="378"/>
      <c r="HA64673" s="378"/>
      <c r="HB64673" s="378"/>
      <c r="HC64673" s="378"/>
      <c r="HD64673" s="378"/>
      <c r="HE64673" s="378"/>
      <c r="HF64673" s="378"/>
      <c r="HG64673" s="378"/>
      <c r="HH64673" s="378"/>
      <c r="HI64673" s="378"/>
      <c r="HJ64673" s="378"/>
      <c r="HK64673" s="378"/>
      <c r="HL64673" s="378"/>
      <c r="HM64673" s="378"/>
      <c r="HN64673" s="378"/>
      <c r="HO64673" s="378"/>
      <c r="HP64673" s="378"/>
      <c r="HQ64673" s="378"/>
      <c r="HR64673" s="378"/>
      <c r="HS64673" s="378"/>
      <c r="HT64673" s="378"/>
      <c r="HU64673" s="378"/>
      <c r="HV64673" s="378"/>
      <c r="HW64673" s="378"/>
      <c r="HX64673" s="378"/>
      <c r="HY64673" s="378"/>
      <c r="HZ64673" s="378"/>
      <c r="IA64673" s="378"/>
      <c r="IB64673" s="378"/>
      <c r="IC64673" s="378"/>
      <c r="ID64673" s="378"/>
      <c r="IE64673" s="378"/>
      <c r="IF64673" s="378"/>
      <c r="IG64673" s="378"/>
      <c r="IH64673" s="378"/>
      <c r="II64673" s="378"/>
      <c r="IJ64673" s="378"/>
      <c r="IK64673" s="378"/>
      <c r="IL64673" s="378"/>
    </row>
    <row r="64674" spans="2:246">
      <c r="B64674" s="378"/>
      <c r="C64674" s="378"/>
      <c r="D64674" s="378"/>
      <c r="E64674" s="378"/>
      <c r="F64674" s="378"/>
      <c r="G64674" s="378"/>
      <c r="H64674" s="378"/>
      <c r="I64674" s="378"/>
      <c r="J64674" s="378"/>
      <c r="K64674" s="378"/>
      <c r="L64674" s="378"/>
      <c r="M64674" s="378"/>
      <c r="N64674" s="378"/>
      <c r="O64674" s="378"/>
      <c r="P64674" s="378"/>
      <c r="Q64674" s="378"/>
      <c r="R64674" s="378"/>
      <c r="S64674" s="378"/>
      <c r="T64674" s="378"/>
      <c r="U64674" s="378"/>
      <c r="V64674" s="378"/>
      <c r="W64674" s="378"/>
      <c r="X64674" s="378"/>
      <c r="Y64674" s="378"/>
      <c r="Z64674" s="378"/>
      <c r="AA64674" s="378"/>
      <c r="AB64674" s="378"/>
      <c r="AC64674" s="378"/>
      <c r="AD64674" s="378"/>
      <c r="AE64674" s="378"/>
      <c r="AF64674" s="378"/>
      <c r="AG64674" s="378"/>
      <c r="AH64674" s="378"/>
      <c r="AI64674" s="378"/>
      <c r="AJ64674" s="378"/>
      <c r="AK64674" s="378"/>
      <c r="AL64674" s="378"/>
      <c r="AM64674" s="378"/>
      <c r="AN64674" s="378"/>
      <c r="AO64674" s="378"/>
      <c r="AP64674" s="378"/>
      <c r="AQ64674" s="378"/>
      <c r="AR64674" s="378"/>
      <c r="AS64674" s="378"/>
      <c r="AT64674" s="378"/>
      <c r="AU64674" s="378"/>
      <c r="AV64674" s="378"/>
      <c r="AW64674" s="378"/>
      <c r="AX64674" s="378"/>
      <c r="AY64674" s="378"/>
      <c r="AZ64674" s="378"/>
      <c r="BA64674" s="378"/>
      <c r="BB64674" s="378"/>
      <c r="BC64674" s="378"/>
      <c r="BD64674" s="378"/>
      <c r="BE64674" s="378"/>
      <c r="BF64674" s="378"/>
      <c r="BG64674" s="378"/>
      <c r="BH64674" s="378"/>
      <c r="BI64674" s="378"/>
      <c r="BJ64674" s="378"/>
      <c r="BK64674" s="378"/>
      <c r="BL64674" s="378"/>
      <c r="BM64674" s="378"/>
      <c r="BN64674" s="378"/>
      <c r="BO64674" s="378"/>
      <c r="BP64674" s="378"/>
      <c r="BQ64674" s="378"/>
      <c r="BR64674" s="378"/>
      <c r="BS64674" s="378"/>
      <c r="BT64674" s="378"/>
      <c r="BU64674" s="378"/>
      <c r="BV64674" s="378"/>
      <c r="BW64674" s="378"/>
      <c r="BX64674" s="378"/>
      <c r="BY64674" s="378"/>
      <c r="BZ64674" s="378"/>
      <c r="CA64674" s="378"/>
      <c r="CB64674" s="378"/>
      <c r="CC64674" s="378"/>
      <c r="CD64674" s="378"/>
      <c r="CE64674" s="378"/>
      <c r="CF64674" s="378"/>
      <c r="CG64674" s="378"/>
      <c r="CH64674" s="378"/>
      <c r="CI64674" s="378"/>
      <c r="CJ64674" s="378"/>
      <c r="CK64674" s="378"/>
      <c r="CL64674" s="378"/>
      <c r="CM64674" s="378"/>
      <c r="CN64674" s="378"/>
      <c r="CO64674" s="378"/>
      <c r="CP64674" s="378"/>
      <c r="CQ64674" s="378"/>
      <c r="CR64674" s="378"/>
      <c r="CS64674" s="378"/>
      <c r="CT64674" s="378"/>
      <c r="CU64674" s="378"/>
      <c r="CV64674" s="378"/>
      <c r="CW64674" s="378"/>
      <c r="CX64674" s="378"/>
      <c r="CY64674" s="378"/>
      <c r="CZ64674" s="378"/>
      <c r="DA64674" s="378"/>
      <c r="DB64674" s="378"/>
      <c r="DC64674" s="378"/>
      <c r="DD64674" s="378"/>
      <c r="DE64674" s="378"/>
      <c r="DF64674" s="378"/>
      <c r="DG64674" s="378"/>
      <c r="DH64674" s="378"/>
      <c r="DI64674" s="378"/>
      <c r="DJ64674" s="378"/>
      <c r="DK64674" s="378"/>
      <c r="DL64674" s="378"/>
      <c r="DM64674" s="378"/>
      <c r="DN64674" s="378"/>
      <c r="DO64674" s="378"/>
      <c r="DP64674" s="378"/>
      <c r="DQ64674" s="378"/>
      <c r="DR64674" s="378"/>
      <c r="DS64674" s="378"/>
      <c r="DT64674" s="378"/>
      <c r="DU64674" s="378"/>
      <c r="DV64674" s="378"/>
      <c r="DW64674" s="378"/>
      <c r="DX64674" s="378"/>
      <c r="DY64674" s="378"/>
      <c r="DZ64674" s="378"/>
      <c r="EA64674" s="378"/>
      <c r="EB64674" s="378"/>
      <c r="EC64674" s="378"/>
      <c r="ED64674" s="378"/>
      <c r="EE64674" s="378"/>
      <c r="EF64674" s="378"/>
      <c r="EG64674" s="378"/>
      <c r="EH64674" s="378"/>
      <c r="EI64674" s="378"/>
      <c r="EJ64674" s="378"/>
      <c r="EK64674" s="378"/>
      <c r="EL64674" s="378"/>
      <c r="EM64674" s="378"/>
      <c r="EN64674" s="378"/>
      <c r="EO64674" s="378"/>
      <c r="EP64674" s="378"/>
      <c r="EQ64674" s="378"/>
      <c r="ER64674" s="378"/>
      <c r="ES64674" s="378"/>
      <c r="ET64674" s="378"/>
      <c r="EU64674" s="378"/>
      <c r="EV64674" s="378"/>
      <c r="EW64674" s="378"/>
      <c r="EX64674" s="378"/>
      <c r="EY64674" s="378"/>
      <c r="EZ64674" s="378"/>
      <c r="FA64674" s="378"/>
      <c r="FB64674" s="378"/>
      <c r="FC64674" s="378"/>
      <c r="FD64674" s="378"/>
      <c r="FE64674" s="378"/>
      <c r="FF64674" s="378"/>
      <c r="FG64674" s="378"/>
      <c r="FH64674" s="378"/>
      <c r="FI64674" s="378"/>
      <c r="FJ64674" s="378"/>
      <c r="FK64674" s="378"/>
      <c r="FL64674" s="378"/>
      <c r="FM64674" s="378"/>
      <c r="FN64674" s="378"/>
      <c r="FO64674" s="378"/>
      <c r="FP64674" s="378"/>
      <c r="FQ64674" s="378"/>
      <c r="FR64674" s="378"/>
      <c r="FS64674" s="378"/>
      <c r="FT64674" s="378"/>
      <c r="FU64674" s="378"/>
      <c r="FV64674" s="378"/>
      <c r="FW64674" s="378"/>
      <c r="FX64674" s="378"/>
      <c r="FY64674" s="378"/>
      <c r="FZ64674" s="378"/>
      <c r="GA64674" s="378"/>
      <c r="GB64674" s="378"/>
      <c r="GC64674" s="378"/>
      <c r="GD64674" s="378"/>
      <c r="GE64674" s="378"/>
      <c r="GF64674" s="378"/>
      <c r="GG64674" s="378"/>
      <c r="GH64674" s="378"/>
      <c r="GI64674" s="378"/>
      <c r="GJ64674" s="378"/>
      <c r="GK64674" s="378"/>
      <c r="GL64674" s="378"/>
      <c r="GM64674" s="378"/>
      <c r="GN64674" s="378"/>
      <c r="GO64674" s="378"/>
      <c r="GP64674" s="378"/>
      <c r="GQ64674" s="378"/>
      <c r="GR64674" s="378"/>
      <c r="GS64674" s="378"/>
      <c r="GT64674" s="378"/>
      <c r="GU64674" s="378"/>
      <c r="GV64674" s="378"/>
      <c r="GW64674" s="378"/>
      <c r="GX64674" s="378"/>
      <c r="GY64674" s="378"/>
      <c r="GZ64674" s="378"/>
      <c r="HA64674" s="378"/>
      <c r="HB64674" s="378"/>
      <c r="HC64674" s="378"/>
      <c r="HD64674" s="378"/>
      <c r="HE64674" s="378"/>
      <c r="HF64674" s="378"/>
      <c r="HG64674" s="378"/>
      <c r="HH64674" s="378"/>
      <c r="HI64674" s="378"/>
      <c r="HJ64674" s="378"/>
      <c r="HK64674" s="378"/>
      <c r="HL64674" s="378"/>
      <c r="HM64674" s="378"/>
      <c r="HN64674" s="378"/>
      <c r="HO64674" s="378"/>
      <c r="HP64674" s="378"/>
      <c r="HQ64674" s="378"/>
      <c r="HR64674" s="378"/>
      <c r="HS64674" s="378"/>
      <c r="HT64674" s="378"/>
      <c r="HU64674" s="378"/>
      <c r="HV64674" s="378"/>
      <c r="HW64674" s="378"/>
      <c r="HX64674" s="378"/>
      <c r="HY64674" s="378"/>
      <c r="HZ64674" s="378"/>
      <c r="IA64674" s="378"/>
      <c r="IB64674" s="378"/>
      <c r="IC64674" s="378"/>
      <c r="ID64674" s="378"/>
      <c r="IE64674" s="378"/>
      <c r="IF64674" s="378"/>
      <c r="IG64674" s="378"/>
      <c r="IH64674" s="378"/>
      <c r="II64674" s="378"/>
      <c r="IJ64674" s="378"/>
      <c r="IK64674" s="378"/>
      <c r="IL64674" s="378"/>
    </row>
    <row r="64675" spans="2:246">
      <c r="B64675" s="378"/>
      <c r="C64675" s="378"/>
      <c r="D64675" s="378"/>
      <c r="E64675" s="378"/>
      <c r="F64675" s="378"/>
      <c r="G64675" s="378"/>
      <c r="H64675" s="378"/>
      <c r="I64675" s="378"/>
      <c r="J64675" s="378"/>
      <c r="K64675" s="378"/>
      <c r="L64675" s="378"/>
      <c r="M64675" s="378"/>
      <c r="N64675" s="378"/>
      <c r="O64675" s="378"/>
      <c r="P64675" s="378"/>
      <c r="Q64675" s="378"/>
      <c r="R64675" s="378"/>
      <c r="S64675" s="378"/>
      <c r="T64675" s="378"/>
      <c r="U64675" s="378"/>
      <c r="V64675" s="378"/>
      <c r="W64675" s="378"/>
      <c r="X64675" s="378"/>
      <c r="Y64675" s="378"/>
      <c r="Z64675" s="378"/>
      <c r="AA64675" s="378"/>
      <c r="AB64675" s="378"/>
      <c r="AC64675" s="378"/>
      <c r="AD64675" s="378"/>
      <c r="AE64675" s="378"/>
      <c r="AF64675" s="378"/>
      <c r="AG64675" s="378"/>
      <c r="AH64675" s="378"/>
      <c r="AI64675" s="378"/>
      <c r="AJ64675" s="378"/>
      <c r="AK64675" s="378"/>
      <c r="AL64675" s="378"/>
      <c r="AM64675" s="378"/>
      <c r="AN64675" s="378"/>
      <c r="AO64675" s="378"/>
      <c r="AP64675" s="378"/>
      <c r="AQ64675" s="378"/>
      <c r="AR64675" s="378"/>
      <c r="AS64675" s="378"/>
      <c r="AT64675" s="378"/>
      <c r="AU64675" s="378"/>
      <c r="AV64675" s="378"/>
      <c r="AW64675" s="378"/>
      <c r="AX64675" s="378"/>
      <c r="AY64675" s="378"/>
      <c r="AZ64675" s="378"/>
      <c r="BA64675" s="378"/>
      <c r="BB64675" s="378"/>
      <c r="BC64675" s="378"/>
      <c r="BD64675" s="378"/>
      <c r="BE64675" s="378"/>
      <c r="BF64675" s="378"/>
      <c r="BG64675" s="378"/>
      <c r="BH64675" s="378"/>
      <c r="BI64675" s="378"/>
      <c r="BJ64675" s="378"/>
      <c r="BK64675" s="378"/>
      <c r="BL64675" s="378"/>
      <c r="BM64675" s="378"/>
      <c r="BN64675" s="378"/>
      <c r="BO64675" s="378"/>
      <c r="BP64675" s="378"/>
      <c r="BQ64675" s="378"/>
      <c r="BR64675" s="378"/>
      <c r="BS64675" s="378"/>
      <c r="BT64675" s="378"/>
      <c r="BU64675" s="378"/>
      <c r="BV64675" s="378"/>
      <c r="BW64675" s="378"/>
      <c r="BX64675" s="378"/>
      <c r="BY64675" s="378"/>
      <c r="BZ64675" s="378"/>
      <c r="CA64675" s="378"/>
      <c r="CB64675" s="378"/>
      <c r="CC64675" s="378"/>
      <c r="CD64675" s="378"/>
      <c r="CE64675" s="378"/>
      <c r="CF64675" s="378"/>
      <c r="CG64675" s="378"/>
      <c r="CH64675" s="378"/>
      <c r="CI64675" s="378"/>
      <c r="CJ64675" s="378"/>
      <c r="CK64675" s="378"/>
      <c r="CL64675" s="378"/>
      <c r="CM64675" s="378"/>
      <c r="CN64675" s="378"/>
      <c r="CO64675" s="378"/>
      <c r="CP64675" s="378"/>
      <c r="CQ64675" s="378"/>
      <c r="CR64675" s="378"/>
      <c r="CS64675" s="378"/>
      <c r="CT64675" s="378"/>
      <c r="CU64675" s="378"/>
      <c r="CV64675" s="378"/>
      <c r="CW64675" s="378"/>
      <c r="CX64675" s="378"/>
      <c r="CY64675" s="378"/>
      <c r="CZ64675" s="378"/>
      <c r="DA64675" s="378"/>
      <c r="DB64675" s="378"/>
      <c r="DC64675" s="378"/>
      <c r="DD64675" s="378"/>
      <c r="DE64675" s="378"/>
      <c r="DF64675" s="378"/>
      <c r="DG64675" s="378"/>
      <c r="DH64675" s="378"/>
      <c r="DI64675" s="378"/>
      <c r="DJ64675" s="378"/>
      <c r="DK64675" s="378"/>
      <c r="DL64675" s="378"/>
      <c r="DM64675" s="378"/>
      <c r="DN64675" s="378"/>
      <c r="DO64675" s="378"/>
      <c r="DP64675" s="378"/>
      <c r="DQ64675" s="378"/>
      <c r="DR64675" s="378"/>
      <c r="DS64675" s="378"/>
      <c r="DT64675" s="378"/>
      <c r="DU64675" s="378"/>
      <c r="DV64675" s="378"/>
      <c r="DW64675" s="378"/>
      <c r="DX64675" s="378"/>
      <c r="DY64675" s="378"/>
      <c r="DZ64675" s="378"/>
      <c r="EA64675" s="378"/>
      <c r="EB64675" s="378"/>
      <c r="EC64675" s="378"/>
      <c r="ED64675" s="378"/>
      <c r="EE64675" s="378"/>
      <c r="EF64675" s="378"/>
      <c r="EG64675" s="378"/>
      <c r="EH64675" s="378"/>
      <c r="EI64675" s="378"/>
      <c r="EJ64675" s="378"/>
      <c r="EK64675" s="378"/>
      <c r="EL64675" s="378"/>
      <c r="EM64675" s="378"/>
      <c r="EN64675" s="378"/>
      <c r="EO64675" s="378"/>
      <c r="EP64675" s="378"/>
      <c r="EQ64675" s="378"/>
      <c r="ER64675" s="378"/>
      <c r="ES64675" s="378"/>
      <c r="ET64675" s="378"/>
      <c r="EU64675" s="378"/>
      <c r="EV64675" s="378"/>
      <c r="EW64675" s="378"/>
      <c r="EX64675" s="378"/>
      <c r="EY64675" s="378"/>
      <c r="EZ64675" s="378"/>
      <c r="FA64675" s="378"/>
      <c r="FB64675" s="378"/>
      <c r="FC64675" s="378"/>
      <c r="FD64675" s="378"/>
      <c r="FE64675" s="378"/>
      <c r="FF64675" s="378"/>
      <c r="FG64675" s="378"/>
      <c r="FH64675" s="378"/>
      <c r="FI64675" s="378"/>
      <c r="FJ64675" s="378"/>
      <c r="FK64675" s="378"/>
      <c r="FL64675" s="378"/>
      <c r="FM64675" s="378"/>
      <c r="FN64675" s="378"/>
      <c r="FO64675" s="378"/>
      <c r="FP64675" s="378"/>
      <c r="FQ64675" s="378"/>
      <c r="FR64675" s="378"/>
      <c r="FS64675" s="378"/>
      <c r="FT64675" s="378"/>
      <c r="FU64675" s="378"/>
      <c r="FV64675" s="378"/>
      <c r="FW64675" s="378"/>
      <c r="FX64675" s="378"/>
      <c r="FY64675" s="378"/>
      <c r="FZ64675" s="378"/>
      <c r="GA64675" s="378"/>
      <c r="GB64675" s="378"/>
      <c r="GC64675" s="378"/>
      <c r="GD64675" s="378"/>
      <c r="GE64675" s="378"/>
      <c r="GF64675" s="378"/>
      <c r="GG64675" s="378"/>
      <c r="GH64675" s="378"/>
      <c r="GI64675" s="378"/>
      <c r="GJ64675" s="378"/>
      <c r="GK64675" s="378"/>
      <c r="GL64675" s="378"/>
      <c r="GM64675" s="378"/>
      <c r="GN64675" s="378"/>
      <c r="GO64675" s="378"/>
      <c r="GP64675" s="378"/>
      <c r="GQ64675" s="378"/>
      <c r="GR64675" s="378"/>
      <c r="GS64675" s="378"/>
      <c r="GT64675" s="378"/>
      <c r="GU64675" s="378"/>
      <c r="GV64675" s="378"/>
      <c r="GW64675" s="378"/>
      <c r="GX64675" s="378"/>
      <c r="GY64675" s="378"/>
      <c r="GZ64675" s="378"/>
      <c r="HA64675" s="378"/>
      <c r="HB64675" s="378"/>
      <c r="HC64675" s="378"/>
      <c r="HD64675" s="378"/>
      <c r="HE64675" s="378"/>
      <c r="HF64675" s="378"/>
      <c r="HG64675" s="378"/>
      <c r="HH64675" s="378"/>
      <c r="HI64675" s="378"/>
      <c r="HJ64675" s="378"/>
      <c r="HK64675" s="378"/>
      <c r="HL64675" s="378"/>
      <c r="HM64675" s="378"/>
      <c r="HN64675" s="378"/>
      <c r="HO64675" s="378"/>
      <c r="HP64675" s="378"/>
      <c r="HQ64675" s="378"/>
      <c r="HR64675" s="378"/>
      <c r="HS64675" s="378"/>
      <c r="HT64675" s="378"/>
      <c r="HU64675" s="378"/>
      <c r="HV64675" s="378"/>
      <c r="HW64675" s="378"/>
      <c r="HX64675" s="378"/>
      <c r="HY64675" s="378"/>
      <c r="HZ64675" s="378"/>
      <c r="IA64675" s="378"/>
      <c r="IB64675" s="378"/>
      <c r="IC64675" s="378"/>
      <c r="ID64675" s="378"/>
      <c r="IE64675" s="378"/>
      <c r="IF64675" s="378"/>
      <c r="IG64675" s="378"/>
      <c r="IH64675" s="378"/>
      <c r="II64675" s="378"/>
      <c r="IJ64675" s="378"/>
      <c r="IK64675" s="378"/>
      <c r="IL64675" s="378"/>
    </row>
    <row r="64676" spans="2:246">
      <c r="B64676" s="378"/>
      <c r="C64676" s="378"/>
      <c r="D64676" s="378"/>
      <c r="E64676" s="378"/>
      <c r="F64676" s="378"/>
      <c r="G64676" s="378"/>
      <c r="H64676" s="378"/>
      <c r="I64676" s="378"/>
      <c r="J64676" s="378"/>
      <c r="K64676" s="378"/>
      <c r="L64676" s="378"/>
      <c r="M64676" s="378"/>
      <c r="N64676" s="378"/>
      <c r="O64676" s="378"/>
      <c r="P64676" s="378"/>
      <c r="Q64676" s="378"/>
      <c r="R64676" s="378"/>
      <c r="S64676" s="378"/>
      <c r="T64676" s="378"/>
      <c r="U64676" s="378"/>
      <c r="V64676" s="378"/>
      <c r="W64676" s="378"/>
      <c r="X64676" s="378"/>
      <c r="Y64676" s="378"/>
      <c r="Z64676" s="378"/>
      <c r="AA64676" s="378"/>
      <c r="AB64676" s="378"/>
      <c r="AC64676" s="378"/>
      <c r="AD64676" s="378"/>
      <c r="AE64676" s="378"/>
      <c r="AF64676" s="378"/>
      <c r="AG64676" s="378"/>
      <c r="AH64676" s="378"/>
      <c r="AI64676" s="378"/>
      <c r="AJ64676" s="378"/>
      <c r="AK64676" s="378"/>
      <c r="AL64676" s="378"/>
      <c r="AM64676" s="378"/>
      <c r="AN64676" s="378"/>
      <c r="AO64676" s="378"/>
      <c r="AP64676" s="378"/>
      <c r="AQ64676" s="378"/>
      <c r="AR64676" s="378"/>
      <c r="AS64676" s="378"/>
      <c r="AT64676" s="378"/>
      <c r="AU64676" s="378"/>
      <c r="AV64676" s="378"/>
      <c r="AW64676" s="378"/>
      <c r="AX64676" s="378"/>
      <c r="AY64676" s="378"/>
      <c r="AZ64676" s="378"/>
      <c r="BA64676" s="378"/>
      <c r="BB64676" s="378"/>
      <c r="BC64676" s="378"/>
      <c r="BD64676" s="378"/>
      <c r="BE64676" s="378"/>
      <c r="BF64676" s="378"/>
      <c r="BG64676" s="378"/>
      <c r="BH64676" s="378"/>
      <c r="BI64676" s="378"/>
      <c r="BJ64676" s="378"/>
      <c r="BK64676" s="378"/>
      <c r="BL64676" s="378"/>
      <c r="BM64676" s="378"/>
      <c r="BN64676" s="378"/>
      <c r="BO64676" s="378"/>
      <c r="BP64676" s="378"/>
      <c r="BQ64676" s="378"/>
      <c r="BR64676" s="378"/>
      <c r="BS64676" s="378"/>
      <c r="BT64676" s="378"/>
      <c r="BU64676" s="378"/>
      <c r="BV64676" s="378"/>
      <c r="BW64676" s="378"/>
      <c r="BX64676" s="378"/>
      <c r="BY64676" s="378"/>
      <c r="BZ64676" s="378"/>
      <c r="CA64676" s="378"/>
      <c r="CB64676" s="378"/>
      <c r="CC64676" s="378"/>
      <c r="CD64676" s="378"/>
      <c r="CE64676" s="378"/>
      <c r="CF64676" s="378"/>
      <c r="CG64676" s="378"/>
      <c r="CH64676" s="378"/>
      <c r="CI64676" s="378"/>
      <c r="CJ64676" s="378"/>
      <c r="CK64676" s="378"/>
      <c r="CL64676" s="378"/>
      <c r="CM64676" s="378"/>
      <c r="CN64676" s="378"/>
      <c r="CO64676" s="378"/>
      <c r="CP64676" s="378"/>
      <c r="CQ64676" s="378"/>
      <c r="CR64676" s="378"/>
      <c r="CS64676" s="378"/>
      <c r="CT64676" s="378"/>
      <c r="CU64676" s="378"/>
      <c r="CV64676" s="378"/>
      <c r="CW64676" s="378"/>
      <c r="CX64676" s="378"/>
      <c r="CY64676" s="378"/>
      <c r="CZ64676" s="378"/>
      <c r="DA64676" s="378"/>
      <c r="DB64676" s="378"/>
      <c r="DC64676" s="378"/>
      <c r="DD64676" s="378"/>
      <c r="DE64676" s="378"/>
      <c r="DF64676" s="378"/>
      <c r="DG64676" s="378"/>
      <c r="DH64676" s="378"/>
      <c r="DI64676" s="378"/>
      <c r="DJ64676" s="378"/>
      <c r="DK64676" s="378"/>
      <c r="DL64676" s="378"/>
      <c r="DM64676" s="378"/>
      <c r="DN64676" s="378"/>
      <c r="DO64676" s="378"/>
      <c r="DP64676" s="378"/>
      <c r="DQ64676" s="378"/>
      <c r="DR64676" s="378"/>
      <c r="DS64676" s="378"/>
      <c r="DT64676" s="378"/>
      <c r="DU64676" s="378"/>
      <c r="DV64676" s="378"/>
      <c r="DW64676" s="378"/>
      <c r="DX64676" s="378"/>
      <c r="DY64676" s="378"/>
      <c r="DZ64676" s="378"/>
      <c r="EA64676" s="378"/>
      <c r="EB64676" s="378"/>
      <c r="EC64676" s="378"/>
      <c r="ED64676" s="378"/>
      <c r="EE64676" s="378"/>
      <c r="EF64676" s="378"/>
      <c r="EG64676" s="378"/>
      <c r="EH64676" s="378"/>
      <c r="EI64676" s="378"/>
      <c r="EJ64676" s="378"/>
      <c r="EK64676" s="378"/>
      <c r="EL64676" s="378"/>
      <c r="EM64676" s="378"/>
      <c r="EN64676" s="378"/>
      <c r="EO64676" s="378"/>
      <c r="EP64676" s="378"/>
      <c r="EQ64676" s="378"/>
      <c r="ER64676" s="378"/>
      <c r="ES64676" s="378"/>
      <c r="ET64676" s="378"/>
      <c r="EU64676" s="378"/>
      <c r="EV64676" s="378"/>
      <c r="EW64676" s="378"/>
      <c r="EX64676" s="378"/>
      <c r="EY64676" s="378"/>
      <c r="EZ64676" s="378"/>
      <c r="FA64676" s="378"/>
      <c r="FB64676" s="378"/>
      <c r="FC64676" s="378"/>
      <c r="FD64676" s="378"/>
      <c r="FE64676" s="378"/>
      <c r="FF64676" s="378"/>
      <c r="FG64676" s="378"/>
      <c r="FH64676" s="378"/>
      <c r="FI64676" s="378"/>
      <c r="FJ64676" s="378"/>
      <c r="FK64676" s="378"/>
      <c r="FL64676" s="378"/>
      <c r="FM64676" s="378"/>
      <c r="FN64676" s="378"/>
      <c r="FO64676" s="378"/>
      <c r="FP64676" s="378"/>
      <c r="FQ64676" s="378"/>
      <c r="FR64676" s="378"/>
      <c r="FS64676" s="378"/>
      <c r="FT64676" s="378"/>
      <c r="FU64676" s="378"/>
      <c r="FV64676" s="378"/>
      <c r="FW64676" s="378"/>
      <c r="FX64676" s="378"/>
      <c r="FY64676" s="378"/>
      <c r="FZ64676" s="378"/>
      <c r="GA64676" s="378"/>
      <c r="GB64676" s="378"/>
      <c r="GC64676" s="378"/>
      <c r="GD64676" s="378"/>
      <c r="GE64676" s="378"/>
      <c r="GF64676" s="378"/>
      <c r="GG64676" s="378"/>
      <c r="GH64676" s="378"/>
      <c r="GI64676" s="378"/>
      <c r="GJ64676" s="378"/>
      <c r="GK64676" s="378"/>
      <c r="GL64676" s="378"/>
      <c r="GM64676" s="378"/>
      <c r="GN64676" s="378"/>
      <c r="GO64676" s="378"/>
      <c r="GP64676" s="378"/>
      <c r="GQ64676" s="378"/>
      <c r="GR64676" s="378"/>
      <c r="GS64676" s="378"/>
      <c r="GT64676" s="378"/>
      <c r="GU64676" s="378"/>
      <c r="GV64676" s="378"/>
      <c r="GW64676" s="378"/>
      <c r="GX64676" s="378"/>
      <c r="GY64676" s="378"/>
      <c r="GZ64676" s="378"/>
      <c r="HA64676" s="378"/>
      <c r="HB64676" s="378"/>
      <c r="HC64676" s="378"/>
      <c r="HD64676" s="378"/>
      <c r="HE64676" s="378"/>
      <c r="HF64676" s="378"/>
      <c r="HG64676" s="378"/>
      <c r="HH64676" s="378"/>
      <c r="HI64676" s="378"/>
      <c r="HJ64676" s="378"/>
      <c r="HK64676" s="378"/>
      <c r="HL64676" s="378"/>
      <c r="HM64676" s="378"/>
      <c r="HN64676" s="378"/>
      <c r="HO64676" s="378"/>
      <c r="HP64676" s="378"/>
      <c r="HQ64676" s="378"/>
      <c r="HR64676" s="378"/>
      <c r="HS64676" s="378"/>
      <c r="HT64676" s="378"/>
      <c r="HU64676" s="378"/>
      <c r="HV64676" s="378"/>
      <c r="HW64676" s="378"/>
      <c r="HX64676" s="378"/>
      <c r="HY64676" s="378"/>
      <c r="HZ64676" s="378"/>
      <c r="IA64676" s="378"/>
      <c r="IB64676" s="378"/>
      <c r="IC64676" s="378"/>
      <c r="ID64676" s="378"/>
      <c r="IE64676" s="378"/>
      <c r="IF64676" s="378"/>
      <c r="IG64676" s="378"/>
      <c r="IH64676" s="378"/>
      <c r="II64676" s="378"/>
      <c r="IJ64676" s="378"/>
      <c r="IK64676" s="378"/>
      <c r="IL64676" s="378"/>
    </row>
    <row r="64677" spans="2:246">
      <c r="B64677" s="378"/>
      <c r="C64677" s="378"/>
      <c r="D64677" s="378"/>
      <c r="E64677" s="378"/>
      <c r="F64677" s="378"/>
      <c r="G64677" s="378"/>
      <c r="H64677" s="378"/>
      <c r="I64677" s="378"/>
      <c r="J64677" s="378"/>
      <c r="K64677" s="378"/>
      <c r="L64677" s="378"/>
      <c r="M64677" s="378"/>
      <c r="N64677" s="378"/>
      <c r="O64677" s="378"/>
      <c r="P64677" s="378"/>
      <c r="Q64677" s="378"/>
      <c r="R64677" s="378"/>
      <c r="S64677" s="378"/>
      <c r="T64677" s="378"/>
      <c r="U64677" s="378"/>
      <c r="V64677" s="378"/>
      <c r="W64677" s="378"/>
      <c r="X64677" s="378"/>
      <c r="Y64677" s="378"/>
      <c r="Z64677" s="378"/>
      <c r="AA64677" s="378"/>
      <c r="AB64677" s="378"/>
      <c r="AC64677" s="378"/>
      <c r="AD64677" s="378"/>
      <c r="AE64677" s="378"/>
      <c r="AF64677" s="378"/>
      <c r="AG64677" s="378"/>
      <c r="AH64677" s="378"/>
      <c r="AI64677" s="378"/>
      <c r="AJ64677" s="378"/>
      <c r="AK64677" s="378"/>
      <c r="AL64677" s="378"/>
      <c r="AM64677" s="378"/>
      <c r="AN64677" s="378"/>
      <c r="AO64677" s="378"/>
      <c r="AP64677" s="378"/>
      <c r="AQ64677" s="378"/>
      <c r="AR64677" s="378"/>
      <c r="AS64677" s="378"/>
      <c r="AT64677" s="378"/>
      <c r="AU64677" s="378"/>
      <c r="AV64677" s="378"/>
      <c r="AW64677" s="378"/>
      <c r="AX64677" s="378"/>
      <c r="AY64677" s="378"/>
      <c r="AZ64677" s="378"/>
      <c r="BA64677" s="378"/>
      <c r="BB64677" s="378"/>
      <c r="BC64677" s="378"/>
      <c r="BD64677" s="378"/>
      <c r="BE64677" s="378"/>
      <c r="BF64677" s="378"/>
      <c r="BG64677" s="378"/>
      <c r="BH64677" s="378"/>
      <c r="BI64677" s="378"/>
      <c r="BJ64677" s="378"/>
      <c r="BK64677" s="378"/>
      <c r="BL64677" s="378"/>
      <c r="BM64677" s="378"/>
      <c r="BN64677" s="378"/>
      <c r="BO64677" s="378"/>
      <c r="BP64677" s="378"/>
      <c r="BQ64677" s="378"/>
      <c r="BR64677" s="378"/>
      <c r="BS64677" s="378"/>
      <c r="BT64677" s="378"/>
      <c r="BU64677" s="378"/>
      <c r="BV64677" s="378"/>
      <c r="BW64677" s="378"/>
      <c r="BX64677" s="378"/>
      <c r="BY64677" s="378"/>
      <c r="BZ64677" s="378"/>
      <c r="CA64677" s="378"/>
      <c r="CB64677" s="378"/>
      <c r="CC64677" s="378"/>
      <c r="CD64677" s="378"/>
      <c r="CE64677" s="378"/>
      <c r="CF64677" s="378"/>
      <c r="CG64677" s="378"/>
      <c r="CH64677" s="378"/>
      <c r="CI64677" s="378"/>
      <c r="CJ64677" s="378"/>
      <c r="CK64677" s="378"/>
      <c r="CL64677" s="378"/>
      <c r="CM64677" s="378"/>
      <c r="CN64677" s="378"/>
      <c r="CO64677" s="378"/>
      <c r="CP64677" s="378"/>
      <c r="CQ64677" s="378"/>
      <c r="CR64677" s="378"/>
      <c r="CS64677" s="378"/>
      <c r="CT64677" s="378"/>
      <c r="CU64677" s="378"/>
      <c r="CV64677" s="378"/>
      <c r="CW64677" s="378"/>
      <c r="CX64677" s="378"/>
      <c r="CY64677" s="378"/>
      <c r="CZ64677" s="378"/>
      <c r="DA64677" s="378"/>
      <c r="DB64677" s="378"/>
      <c r="DC64677" s="378"/>
      <c r="DD64677" s="378"/>
      <c r="DE64677" s="378"/>
      <c r="DF64677" s="378"/>
      <c r="DG64677" s="378"/>
      <c r="DH64677" s="378"/>
      <c r="DI64677" s="378"/>
      <c r="DJ64677" s="378"/>
      <c r="DK64677" s="378"/>
      <c r="DL64677" s="378"/>
      <c r="DM64677" s="378"/>
      <c r="DN64677" s="378"/>
      <c r="DO64677" s="378"/>
      <c r="DP64677" s="378"/>
      <c r="DQ64677" s="378"/>
      <c r="DR64677" s="378"/>
      <c r="DS64677" s="378"/>
      <c r="DT64677" s="378"/>
      <c r="DU64677" s="378"/>
      <c r="DV64677" s="378"/>
      <c r="DW64677" s="378"/>
      <c r="DX64677" s="378"/>
      <c r="DY64677" s="378"/>
      <c r="DZ64677" s="378"/>
      <c r="EA64677" s="378"/>
      <c r="EB64677" s="378"/>
      <c r="EC64677" s="378"/>
      <c r="ED64677" s="378"/>
      <c r="EE64677" s="378"/>
      <c r="EF64677" s="378"/>
      <c r="EG64677" s="378"/>
      <c r="EH64677" s="378"/>
      <c r="EI64677" s="378"/>
      <c r="EJ64677" s="378"/>
      <c r="EK64677" s="378"/>
      <c r="EL64677" s="378"/>
      <c r="EM64677" s="378"/>
      <c r="EN64677" s="378"/>
      <c r="EO64677" s="378"/>
      <c r="EP64677" s="378"/>
      <c r="EQ64677" s="378"/>
      <c r="ER64677" s="378"/>
      <c r="ES64677" s="378"/>
      <c r="ET64677" s="378"/>
      <c r="EU64677" s="378"/>
      <c r="EV64677" s="378"/>
      <c r="EW64677" s="378"/>
      <c r="EX64677" s="378"/>
      <c r="EY64677" s="378"/>
      <c r="EZ64677" s="378"/>
      <c r="FA64677" s="378"/>
      <c r="FB64677" s="378"/>
      <c r="FC64677" s="378"/>
      <c r="FD64677" s="378"/>
      <c r="FE64677" s="378"/>
      <c r="FF64677" s="378"/>
      <c r="FG64677" s="378"/>
      <c r="FH64677" s="378"/>
      <c r="FI64677" s="378"/>
      <c r="FJ64677" s="378"/>
      <c r="FK64677" s="378"/>
      <c r="FL64677" s="378"/>
      <c r="FM64677" s="378"/>
      <c r="FN64677" s="378"/>
      <c r="FO64677" s="378"/>
      <c r="FP64677" s="378"/>
      <c r="FQ64677" s="378"/>
      <c r="FR64677" s="378"/>
      <c r="FS64677" s="378"/>
      <c r="FT64677" s="378"/>
      <c r="FU64677" s="378"/>
      <c r="FV64677" s="378"/>
      <c r="FW64677" s="378"/>
      <c r="FX64677" s="378"/>
      <c r="FY64677" s="378"/>
      <c r="FZ64677" s="378"/>
      <c r="GA64677" s="378"/>
      <c r="GB64677" s="378"/>
      <c r="GC64677" s="378"/>
      <c r="GD64677" s="378"/>
      <c r="GE64677" s="378"/>
      <c r="GF64677" s="378"/>
      <c r="GG64677" s="378"/>
      <c r="GH64677" s="378"/>
      <c r="GI64677" s="378"/>
      <c r="GJ64677" s="378"/>
      <c r="GK64677" s="378"/>
      <c r="GL64677" s="378"/>
      <c r="GM64677" s="378"/>
      <c r="GN64677" s="378"/>
      <c r="GO64677" s="378"/>
      <c r="GP64677" s="378"/>
      <c r="GQ64677" s="378"/>
      <c r="GR64677" s="378"/>
      <c r="GS64677" s="378"/>
      <c r="GT64677" s="378"/>
      <c r="GU64677" s="378"/>
      <c r="GV64677" s="378"/>
      <c r="GW64677" s="378"/>
      <c r="GX64677" s="378"/>
      <c r="GY64677" s="378"/>
      <c r="GZ64677" s="378"/>
      <c r="HA64677" s="378"/>
      <c r="HB64677" s="378"/>
      <c r="HC64677" s="378"/>
      <c r="HD64677" s="378"/>
      <c r="HE64677" s="378"/>
      <c r="HF64677" s="378"/>
      <c r="HG64677" s="378"/>
      <c r="HH64677" s="378"/>
      <c r="HI64677" s="378"/>
      <c r="HJ64677" s="378"/>
      <c r="HK64677" s="378"/>
      <c r="HL64677" s="378"/>
      <c r="HM64677" s="378"/>
      <c r="HN64677" s="378"/>
      <c r="HO64677" s="378"/>
      <c r="HP64677" s="378"/>
      <c r="HQ64677" s="378"/>
      <c r="HR64677" s="378"/>
      <c r="HS64677" s="378"/>
      <c r="HT64677" s="378"/>
      <c r="HU64677" s="378"/>
      <c r="HV64677" s="378"/>
      <c r="HW64677" s="378"/>
      <c r="HX64677" s="378"/>
      <c r="HY64677" s="378"/>
      <c r="HZ64677" s="378"/>
      <c r="IA64677" s="378"/>
      <c r="IB64677" s="378"/>
      <c r="IC64677" s="378"/>
      <c r="ID64677" s="378"/>
      <c r="IE64677" s="378"/>
      <c r="IF64677" s="378"/>
      <c r="IG64677" s="378"/>
      <c r="IH64677" s="378"/>
      <c r="II64677" s="378"/>
      <c r="IJ64677" s="378"/>
      <c r="IK64677" s="378"/>
      <c r="IL64677" s="378"/>
    </row>
    <row r="64678" spans="2:246">
      <c r="B64678" s="378"/>
      <c r="C64678" s="378"/>
      <c r="D64678" s="378"/>
      <c r="E64678" s="378"/>
      <c r="F64678" s="378"/>
      <c r="G64678" s="378"/>
      <c r="H64678" s="378"/>
      <c r="I64678" s="378"/>
      <c r="J64678" s="378"/>
      <c r="K64678" s="378"/>
      <c r="L64678" s="378"/>
      <c r="M64678" s="378"/>
      <c r="N64678" s="378"/>
      <c r="O64678" s="378"/>
      <c r="P64678" s="378"/>
      <c r="Q64678" s="378"/>
      <c r="R64678" s="378"/>
      <c r="S64678" s="378"/>
      <c r="T64678" s="378"/>
      <c r="U64678" s="378"/>
      <c r="V64678" s="378"/>
      <c r="W64678" s="378"/>
      <c r="X64678" s="378"/>
      <c r="Y64678" s="378"/>
      <c r="Z64678" s="378"/>
      <c r="AA64678" s="378"/>
      <c r="AB64678" s="378"/>
      <c r="AC64678" s="378"/>
      <c r="AD64678" s="378"/>
      <c r="AE64678" s="378"/>
      <c r="AF64678" s="378"/>
      <c r="AG64678" s="378"/>
      <c r="AH64678" s="378"/>
      <c r="AI64678" s="378"/>
      <c r="AJ64678" s="378"/>
      <c r="AK64678" s="378"/>
      <c r="AL64678" s="378"/>
      <c r="AM64678" s="378"/>
      <c r="AN64678" s="378"/>
      <c r="AO64678" s="378"/>
      <c r="AP64678" s="378"/>
      <c r="AQ64678" s="378"/>
      <c r="AR64678" s="378"/>
      <c r="AS64678" s="378"/>
      <c r="AT64678" s="378"/>
      <c r="AU64678" s="378"/>
      <c r="AV64678" s="378"/>
      <c r="AW64678" s="378"/>
      <c r="AX64678" s="378"/>
      <c r="AY64678" s="378"/>
      <c r="AZ64678" s="378"/>
      <c r="BA64678" s="378"/>
      <c r="BB64678" s="378"/>
      <c r="BC64678" s="378"/>
      <c r="BD64678" s="378"/>
      <c r="BE64678" s="378"/>
      <c r="BF64678" s="378"/>
      <c r="BG64678" s="378"/>
      <c r="BH64678" s="378"/>
      <c r="BI64678" s="378"/>
      <c r="BJ64678" s="378"/>
      <c r="BK64678" s="378"/>
      <c r="BL64678" s="378"/>
      <c r="BM64678" s="378"/>
      <c r="BN64678" s="378"/>
      <c r="BO64678" s="378"/>
      <c r="BP64678" s="378"/>
      <c r="BQ64678" s="378"/>
      <c r="BR64678" s="378"/>
      <c r="BS64678" s="378"/>
      <c r="BT64678" s="378"/>
      <c r="BU64678" s="378"/>
      <c r="BV64678" s="378"/>
      <c r="BW64678" s="378"/>
      <c r="BX64678" s="378"/>
      <c r="BY64678" s="378"/>
      <c r="BZ64678" s="378"/>
      <c r="CA64678" s="378"/>
      <c r="CB64678" s="378"/>
      <c r="CC64678" s="378"/>
      <c r="CD64678" s="378"/>
      <c r="CE64678" s="378"/>
      <c r="CF64678" s="378"/>
      <c r="CG64678" s="378"/>
      <c r="CH64678" s="378"/>
      <c r="CI64678" s="378"/>
      <c r="CJ64678" s="378"/>
      <c r="CK64678" s="378"/>
      <c r="CL64678" s="378"/>
      <c r="CM64678" s="378"/>
      <c r="CN64678" s="378"/>
      <c r="CO64678" s="378"/>
      <c r="CP64678" s="378"/>
      <c r="CQ64678" s="378"/>
      <c r="CR64678" s="378"/>
      <c r="CS64678" s="378"/>
      <c r="CT64678" s="378"/>
      <c r="CU64678" s="378"/>
      <c r="CV64678" s="378"/>
      <c r="CW64678" s="378"/>
      <c r="CX64678" s="378"/>
      <c r="CY64678" s="378"/>
      <c r="CZ64678" s="378"/>
      <c r="DA64678" s="378"/>
      <c r="DB64678" s="378"/>
      <c r="DC64678" s="378"/>
      <c r="DD64678" s="378"/>
      <c r="DE64678" s="378"/>
      <c r="DF64678" s="378"/>
      <c r="DG64678" s="378"/>
      <c r="DH64678" s="378"/>
      <c r="DI64678" s="378"/>
      <c r="DJ64678" s="378"/>
      <c r="DK64678" s="378"/>
      <c r="DL64678" s="378"/>
      <c r="DM64678" s="378"/>
      <c r="DN64678" s="378"/>
      <c r="DO64678" s="378"/>
      <c r="DP64678" s="378"/>
      <c r="DQ64678" s="378"/>
      <c r="DR64678" s="378"/>
      <c r="DS64678" s="378"/>
      <c r="DT64678" s="378"/>
      <c r="DU64678" s="378"/>
      <c r="DV64678" s="378"/>
      <c r="DW64678" s="378"/>
      <c r="DX64678" s="378"/>
      <c r="DY64678" s="378"/>
      <c r="DZ64678" s="378"/>
      <c r="EA64678" s="378"/>
      <c r="EB64678" s="378"/>
      <c r="EC64678" s="378"/>
      <c r="ED64678" s="378"/>
      <c r="EE64678" s="378"/>
      <c r="EF64678" s="378"/>
      <c r="EG64678" s="378"/>
      <c r="EH64678" s="378"/>
      <c r="EI64678" s="378"/>
      <c r="EJ64678" s="378"/>
      <c r="EK64678" s="378"/>
      <c r="EL64678" s="378"/>
      <c r="EM64678" s="378"/>
      <c r="EN64678" s="378"/>
      <c r="EO64678" s="378"/>
      <c r="EP64678" s="378"/>
      <c r="EQ64678" s="378"/>
      <c r="ER64678" s="378"/>
      <c r="ES64678" s="378"/>
      <c r="ET64678" s="378"/>
      <c r="EU64678" s="378"/>
      <c r="EV64678" s="378"/>
      <c r="EW64678" s="378"/>
      <c r="EX64678" s="378"/>
      <c r="EY64678" s="378"/>
      <c r="EZ64678" s="378"/>
      <c r="FA64678" s="378"/>
      <c r="FB64678" s="378"/>
      <c r="FC64678" s="378"/>
      <c r="FD64678" s="378"/>
      <c r="FE64678" s="378"/>
      <c r="FF64678" s="378"/>
      <c r="FG64678" s="378"/>
      <c r="FH64678" s="378"/>
      <c r="FI64678" s="378"/>
      <c r="FJ64678" s="378"/>
      <c r="FK64678" s="378"/>
      <c r="FL64678" s="378"/>
      <c r="FM64678" s="378"/>
      <c r="FN64678" s="378"/>
      <c r="FO64678" s="378"/>
      <c r="FP64678" s="378"/>
      <c r="FQ64678" s="378"/>
      <c r="FR64678" s="378"/>
      <c r="FS64678" s="378"/>
      <c r="FT64678" s="378"/>
      <c r="FU64678" s="378"/>
      <c r="FV64678" s="378"/>
      <c r="FW64678" s="378"/>
      <c r="FX64678" s="378"/>
      <c r="FY64678" s="378"/>
      <c r="FZ64678" s="378"/>
      <c r="GA64678" s="378"/>
      <c r="GB64678" s="378"/>
      <c r="GC64678" s="378"/>
      <c r="GD64678" s="378"/>
      <c r="GE64678" s="378"/>
      <c r="GF64678" s="378"/>
      <c r="GG64678" s="378"/>
      <c r="GH64678" s="378"/>
      <c r="GI64678" s="378"/>
      <c r="GJ64678" s="378"/>
      <c r="GK64678" s="378"/>
      <c r="GL64678" s="378"/>
      <c r="GM64678" s="378"/>
      <c r="GN64678" s="378"/>
      <c r="GO64678" s="378"/>
      <c r="GP64678" s="378"/>
      <c r="GQ64678" s="378"/>
      <c r="GR64678" s="378"/>
      <c r="GS64678" s="378"/>
      <c r="GT64678" s="378"/>
      <c r="GU64678" s="378"/>
      <c r="GV64678" s="378"/>
      <c r="GW64678" s="378"/>
      <c r="GX64678" s="378"/>
      <c r="GY64678" s="378"/>
      <c r="GZ64678" s="378"/>
      <c r="HA64678" s="378"/>
      <c r="HB64678" s="378"/>
      <c r="HC64678" s="378"/>
      <c r="HD64678" s="378"/>
      <c r="HE64678" s="378"/>
      <c r="HF64678" s="378"/>
      <c r="HG64678" s="378"/>
      <c r="HH64678" s="378"/>
      <c r="HI64678" s="378"/>
      <c r="HJ64678" s="378"/>
      <c r="HK64678" s="378"/>
      <c r="HL64678" s="378"/>
      <c r="HM64678" s="378"/>
      <c r="HN64678" s="378"/>
      <c r="HO64678" s="378"/>
      <c r="HP64678" s="378"/>
      <c r="HQ64678" s="378"/>
      <c r="HR64678" s="378"/>
      <c r="HS64678" s="378"/>
      <c r="HT64678" s="378"/>
      <c r="HU64678" s="378"/>
      <c r="HV64678" s="378"/>
      <c r="HW64678" s="378"/>
      <c r="HX64678" s="378"/>
      <c r="HY64678" s="378"/>
      <c r="HZ64678" s="378"/>
      <c r="IA64678" s="378"/>
      <c r="IB64678" s="378"/>
      <c r="IC64678" s="378"/>
      <c r="ID64678" s="378"/>
      <c r="IE64678" s="378"/>
      <c r="IF64678" s="378"/>
      <c r="IG64678" s="378"/>
      <c r="IH64678" s="378"/>
      <c r="II64678" s="378"/>
      <c r="IJ64678" s="378"/>
      <c r="IK64678" s="378"/>
      <c r="IL64678" s="378"/>
    </row>
    <row r="64679" spans="2:246">
      <c r="B64679" s="378"/>
      <c r="C64679" s="378"/>
      <c r="D64679" s="378"/>
      <c r="E64679" s="378"/>
      <c r="F64679" s="378"/>
      <c r="G64679" s="378"/>
      <c r="H64679" s="378"/>
      <c r="I64679" s="378"/>
      <c r="J64679" s="378"/>
      <c r="K64679" s="378"/>
      <c r="L64679" s="378"/>
      <c r="M64679" s="378"/>
      <c r="N64679" s="378"/>
      <c r="O64679" s="378"/>
      <c r="P64679" s="378"/>
      <c r="Q64679" s="378"/>
      <c r="R64679" s="378"/>
      <c r="S64679" s="378"/>
      <c r="T64679" s="378"/>
      <c r="U64679" s="378"/>
      <c r="V64679" s="378"/>
      <c r="W64679" s="378"/>
      <c r="X64679" s="378"/>
      <c r="Y64679" s="378"/>
      <c r="Z64679" s="378"/>
      <c r="AA64679" s="378"/>
      <c r="AB64679" s="378"/>
      <c r="AC64679" s="378"/>
      <c r="AD64679" s="378"/>
      <c r="AE64679" s="378"/>
      <c r="AF64679" s="378"/>
      <c r="AG64679" s="378"/>
      <c r="AH64679" s="378"/>
      <c r="AI64679" s="378"/>
      <c r="AJ64679" s="378"/>
      <c r="AK64679" s="378"/>
      <c r="AL64679" s="378"/>
      <c r="AM64679" s="378"/>
      <c r="AN64679" s="378"/>
      <c r="AO64679" s="378"/>
      <c r="AP64679" s="378"/>
      <c r="AQ64679" s="378"/>
      <c r="AR64679" s="378"/>
      <c r="AS64679" s="378"/>
      <c r="AT64679" s="378"/>
      <c r="AU64679" s="378"/>
      <c r="AV64679" s="378"/>
      <c r="AW64679" s="378"/>
      <c r="AX64679" s="378"/>
      <c r="AY64679" s="378"/>
      <c r="AZ64679" s="378"/>
      <c r="BA64679" s="378"/>
      <c r="BB64679" s="378"/>
      <c r="BC64679" s="378"/>
      <c r="BD64679" s="378"/>
      <c r="BE64679" s="378"/>
      <c r="BF64679" s="378"/>
      <c r="BG64679" s="378"/>
      <c r="BH64679" s="378"/>
      <c r="BI64679" s="378"/>
      <c r="BJ64679" s="378"/>
      <c r="BK64679" s="378"/>
      <c r="BL64679" s="378"/>
      <c r="BM64679" s="378"/>
      <c r="BN64679" s="378"/>
      <c r="BO64679" s="378"/>
      <c r="BP64679" s="378"/>
      <c r="BQ64679" s="378"/>
      <c r="BR64679" s="378"/>
      <c r="BS64679" s="378"/>
      <c r="BT64679" s="378"/>
      <c r="BU64679" s="378"/>
      <c r="BV64679" s="378"/>
      <c r="BW64679" s="378"/>
      <c r="BX64679" s="378"/>
      <c r="BY64679" s="378"/>
      <c r="BZ64679" s="378"/>
      <c r="CA64679" s="378"/>
      <c r="CB64679" s="378"/>
      <c r="CC64679" s="378"/>
      <c r="CD64679" s="378"/>
      <c r="CE64679" s="378"/>
      <c r="CF64679" s="378"/>
      <c r="CG64679" s="378"/>
      <c r="CH64679" s="378"/>
      <c r="CI64679" s="378"/>
      <c r="CJ64679" s="378"/>
      <c r="CK64679" s="378"/>
      <c r="CL64679" s="378"/>
      <c r="CM64679" s="378"/>
      <c r="CN64679" s="378"/>
      <c r="CO64679" s="378"/>
      <c r="CP64679" s="378"/>
      <c r="CQ64679" s="378"/>
      <c r="CR64679" s="378"/>
      <c r="CS64679" s="378"/>
      <c r="CT64679" s="378"/>
      <c r="CU64679" s="378"/>
      <c r="CV64679" s="378"/>
      <c r="CW64679" s="378"/>
      <c r="CX64679" s="378"/>
      <c r="CY64679" s="378"/>
      <c r="CZ64679" s="378"/>
      <c r="DA64679" s="378"/>
      <c r="DB64679" s="378"/>
      <c r="DC64679" s="378"/>
      <c r="DD64679" s="378"/>
      <c r="DE64679" s="378"/>
      <c r="DF64679" s="378"/>
      <c r="DG64679" s="378"/>
      <c r="DH64679" s="378"/>
      <c r="DI64679" s="378"/>
      <c r="DJ64679" s="378"/>
      <c r="DK64679" s="378"/>
      <c r="DL64679" s="378"/>
      <c r="DM64679" s="378"/>
      <c r="DN64679" s="378"/>
      <c r="DO64679" s="378"/>
      <c r="DP64679" s="378"/>
      <c r="DQ64679" s="378"/>
      <c r="DR64679" s="378"/>
      <c r="DS64679" s="378"/>
      <c r="DT64679" s="378"/>
      <c r="DU64679" s="378"/>
      <c r="DV64679" s="378"/>
      <c r="DW64679" s="378"/>
      <c r="DX64679" s="378"/>
      <c r="DY64679" s="378"/>
      <c r="DZ64679" s="378"/>
      <c r="EA64679" s="378"/>
      <c r="EB64679" s="378"/>
      <c r="EC64679" s="378"/>
      <c r="ED64679" s="378"/>
      <c r="EE64679" s="378"/>
      <c r="EF64679" s="378"/>
      <c r="EG64679" s="378"/>
      <c r="EH64679" s="378"/>
      <c r="EI64679" s="378"/>
      <c r="EJ64679" s="378"/>
      <c r="EK64679" s="378"/>
      <c r="EL64679" s="378"/>
      <c r="EM64679" s="378"/>
      <c r="EN64679" s="378"/>
      <c r="EO64679" s="378"/>
      <c r="EP64679" s="378"/>
      <c r="EQ64679" s="378"/>
      <c r="ER64679" s="378"/>
      <c r="ES64679" s="378"/>
      <c r="ET64679" s="378"/>
      <c r="EU64679" s="378"/>
      <c r="EV64679" s="378"/>
      <c r="EW64679" s="378"/>
      <c r="EX64679" s="378"/>
      <c r="EY64679" s="378"/>
      <c r="EZ64679" s="378"/>
      <c r="FA64679" s="378"/>
      <c r="FB64679" s="378"/>
      <c r="FC64679" s="378"/>
      <c r="FD64679" s="378"/>
      <c r="FE64679" s="378"/>
      <c r="FF64679" s="378"/>
      <c r="FG64679" s="378"/>
      <c r="FH64679" s="378"/>
      <c r="FI64679" s="378"/>
      <c r="FJ64679" s="378"/>
      <c r="FK64679" s="378"/>
      <c r="FL64679" s="378"/>
      <c r="FM64679" s="378"/>
      <c r="FN64679" s="378"/>
      <c r="FO64679" s="378"/>
      <c r="FP64679" s="378"/>
      <c r="FQ64679" s="378"/>
      <c r="FR64679" s="378"/>
      <c r="FS64679" s="378"/>
      <c r="FT64679" s="378"/>
      <c r="FU64679" s="378"/>
      <c r="FV64679" s="378"/>
      <c r="FW64679" s="378"/>
      <c r="FX64679" s="378"/>
      <c r="FY64679" s="378"/>
      <c r="FZ64679" s="378"/>
      <c r="GA64679" s="378"/>
      <c r="GB64679" s="378"/>
      <c r="GC64679" s="378"/>
      <c r="GD64679" s="378"/>
      <c r="GE64679" s="378"/>
      <c r="GF64679" s="378"/>
      <c r="GG64679" s="378"/>
      <c r="GH64679" s="378"/>
      <c r="GI64679" s="378"/>
      <c r="GJ64679" s="378"/>
      <c r="GK64679" s="378"/>
      <c r="GL64679" s="378"/>
      <c r="GM64679" s="378"/>
      <c r="GN64679" s="378"/>
      <c r="GO64679" s="378"/>
      <c r="GP64679" s="378"/>
      <c r="GQ64679" s="378"/>
      <c r="GR64679" s="378"/>
      <c r="GS64679" s="378"/>
      <c r="GT64679" s="378"/>
      <c r="GU64679" s="378"/>
      <c r="GV64679" s="378"/>
      <c r="GW64679" s="378"/>
      <c r="GX64679" s="378"/>
      <c r="GY64679" s="378"/>
      <c r="GZ64679" s="378"/>
      <c r="HA64679" s="378"/>
      <c r="HB64679" s="378"/>
      <c r="HC64679" s="378"/>
      <c r="HD64679" s="378"/>
      <c r="HE64679" s="378"/>
      <c r="HF64679" s="378"/>
      <c r="HG64679" s="378"/>
      <c r="HH64679" s="378"/>
      <c r="HI64679" s="378"/>
      <c r="HJ64679" s="378"/>
      <c r="HK64679" s="378"/>
      <c r="HL64679" s="378"/>
      <c r="HM64679" s="378"/>
      <c r="HN64679" s="378"/>
      <c r="HO64679" s="378"/>
      <c r="HP64679" s="378"/>
      <c r="HQ64679" s="378"/>
      <c r="HR64679" s="378"/>
      <c r="HS64679" s="378"/>
      <c r="HT64679" s="378"/>
      <c r="HU64679" s="378"/>
      <c r="HV64679" s="378"/>
      <c r="HW64679" s="378"/>
      <c r="HX64679" s="378"/>
      <c r="HY64679" s="378"/>
      <c r="HZ64679" s="378"/>
      <c r="IA64679" s="378"/>
      <c r="IB64679" s="378"/>
      <c r="IC64679" s="378"/>
      <c r="ID64679" s="378"/>
      <c r="IE64679" s="378"/>
      <c r="IF64679" s="378"/>
      <c r="IG64679" s="378"/>
      <c r="IH64679" s="378"/>
      <c r="II64679" s="378"/>
      <c r="IJ64679" s="378"/>
      <c r="IK64679" s="378"/>
      <c r="IL64679" s="378"/>
    </row>
    <row r="64680" spans="2:246">
      <c r="B64680" s="378"/>
      <c r="C64680" s="378"/>
      <c r="D64680" s="378"/>
      <c r="E64680" s="378"/>
      <c r="F64680" s="378"/>
      <c r="G64680" s="378"/>
      <c r="H64680" s="378"/>
      <c r="I64680" s="378"/>
      <c r="J64680" s="378"/>
      <c r="K64680" s="378"/>
      <c r="L64680" s="378"/>
      <c r="M64680" s="378"/>
      <c r="N64680" s="378"/>
      <c r="O64680" s="378"/>
      <c r="P64680" s="378"/>
      <c r="Q64680" s="378"/>
      <c r="R64680" s="378"/>
      <c r="S64680" s="378"/>
      <c r="T64680" s="378"/>
      <c r="U64680" s="378"/>
      <c r="V64680" s="378"/>
      <c r="W64680" s="378"/>
      <c r="X64680" s="378"/>
      <c r="Y64680" s="378"/>
      <c r="Z64680" s="378"/>
      <c r="AA64680" s="378"/>
      <c r="AB64680" s="378"/>
      <c r="AC64680" s="378"/>
      <c r="AD64680" s="378"/>
      <c r="AE64680" s="378"/>
      <c r="AF64680" s="378"/>
      <c r="AG64680" s="378"/>
      <c r="AH64680" s="378"/>
      <c r="AI64680" s="378"/>
      <c r="AJ64680" s="378"/>
      <c r="AK64680" s="378"/>
      <c r="AL64680" s="378"/>
      <c r="AM64680" s="378"/>
      <c r="AN64680" s="378"/>
      <c r="AO64680" s="378"/>
      <c r="AP64680" s="378"/>
      <c r="AQ64680" s="378"/>
      <c r="AR64680" s="378"/>
      <c r="AS64680" s="378"/>
      <c r="AT64680" s="378"/>
      <c r="AU64680" s="378"/>
      <c r="AV64680" s="378"/>
      <c r="AW64680" s="378"/>
      <c r="AX64680" s="378"/>
      <c r="AY64680" s="378"/>
      <c r="AZ64680" s="378"/>
      <c r="BA64680" s="378"/>
      <c r="BB64680" s="378"/>
      <c r="BC64680" s="378"/>
      <c r="BD64680" s="378"/>
      <c r="BE64680" s="378"/>
      <c r="BF64680" s="378"/>
      <c r="BG64680" s="378"/>
      <c r="BH64680" s="378"/>
      <c r="BI64680" s="378"/>
      <c r="BJ64680" s="378"/>
      <c r="BK64680" s="378"/>
      <c r="BL64680" s="378"/>
      <c r="BM64680" s="378"/>
      <c r="BN64680" s="378"/>
      <c r="BO64680" s="378"/>
      <c r="BP64680" s="378"/>
      <c r="BQ64680" s="378"/>
      <c r="BR64680" s="378"/>
      <c r="BS64680" s="378"/>
      <c r="BT64680" s="378"/>
      <c r="BU64680" s="378"/>
      <c r="BV64680" s="378"/>
      <c r="BW64680" s="378"/>
      <c r="BX64680" s="378"/>
      <c r="BY64680" s="378"/>
      <c r="BZ64680" s="378"/>
      <c r="CA64680" s="378"/>
      <c r="CB64680" s="378"/>
      <c r="CC64680" s="378"/>
      <c r="CD64680" s="378"/>
      <c r="CE64680" s="378"/>
      <c r="CF64680" s="378"/>
      <c r="CG64680" s="378"/>
      <c r="CH64680" s="378"/>
      <c r="CI64680" s="378"/>
      <c r="CJ64680" s="378"/>
      <c r="CK64680" s="378"/>
      <c r="CL64680" s="378"/>
      <c r="CM64680" s="378"/>
      <c r="CN64680" s="378"/>
      <c r="CO64680" s="378"/>
      <c r="CP64680" s="378"/>
      <c r="CQ64680" s="378"/>
      <c r="CR64680" s="378"/>
      <c r="CS64680" s="378"/>
      <c r="CT64680" s="378"/>
      <c r="CU64680" s="378"/>
      <c r="CV64680" s="378"/>
      <c r="CW64680" s="378"/>
      <c r="CX64680" s="378"/>
      <c r="CY64680" s="378"/>
      <c r="CZ64680" s="378"/>
      <c r="DA64680" s="378"/>
      <c r="DB64680" s="378"/>
      <c r="DC64680" s="378"/>
      <c r="DD64680" s="378"/>
      <c r="DE64680" s="378"/>
      <c r="DF64680" s="378"/>
      <c r="DG64680" s="378"/>
      <c r="DH64680" s="378"/>
      <c r="DI64680" s="378"/>
      <c r="DJ64680" s="378"/>
      <c r="DK64680" s="378"/>
      <c r="DL64680" s="378"/>
      <c r="DM64680" s="378"/>
      <c r="DN64680" s="378"/>
      <c r="DO64680" s="378"/>
      <c r="DP64680" s="378"/>
      <c r="DQ64680" s="378"/>
      <c r="DR64680" s="378"/>
      <c r="DS64680" s="378"/>
      <c r="DT64680" s="378"/>
      <c r="DU64680" s="378"/>
      <c r="DV64680" s="378"/>
      <c r="DW64680" s="378"/>
      <c r="DX64680" s="378"/>
      <c r="DY64680" s="378"/>
      <c r="DZ64680" s="378"/>
      <c r="EA64680" s="378"/>
      <c r="EB64680" s="378"/>
      <c r="EC64680" s="378"/>
      <c r="ED64680" s="378"/>
      <c r="EE64680" s="378"/>
      <c r="EF64680" s="378"/>
      <c r="EG64680" s="378"/>
      <c r="EH64680" s="378"/>
      <c r="EI64680" s="378"/>
      <c r="EJ64680" s="378"/>
      <c r="EK64680" s="378"/>
      <c r="EL64680" s="378"/>
      <c r="EM64680" s="378"/>
      <c r="EN64680" s="378"/>
      <c r="EO64680" s="378"/>
      <c r="EP64680" s="378"/>
      <c r="EQ64680" s="378"/>
      <c r="ER64680" s="378"/>
      <c r="ES64680" s="378"/>
      <c r="ET64680" s="378"/>
      <c r="EU64680" s="378"/>
      <c r="EV64680" s="378"/>
      <c r="EW64680" s="378"/>
      <c r="EX64680" s="378"/>
      <c r="EY64680" s="378"/>
      <c r="EZ64680" s="378"/>
      <c r="FA64680" s="378"/>
      <c r="FB64680" s="378"/>
      <c r="FC64680" s="378"/>
      <c r="FD64680" s="378"/>
      <c r="FE64680" s="378"/>
      <c r="FF64680" s="378"/>
      <c r="FG64680" s="378"/>
      <c r="FH64680" s="378"/>
      <c r="FI64680" s="378"/>
      <c r="FJ64680" s="378"/>
      <c r="FK64680" s="378"/>
      <c r="FL64680" s="378"/>
      <c r="FM64680" s="378"/>
      <c r="FN64680" s="378"/>
      <c r="FO64680" s="378"/>
      <c r="FP64680" s="378"/>
      <c r="FQ64680" s="378"/>
      <c r="FR64680" s="378"/>
      <c r="FS64680" s="378"/>
      <c r="FT64680" s="378"/>
      <c r="FU64680" s="378"/>
      <c r="FV64680" s="378"/>
      <c r="FW64680" s="378"/>
      <c r="FX64680" s="378"/>
      <c r="FY64680" s="378"/>
      <c r="FZ64680" s="378"/>
      <c r="GA64680" s="378"/>
      <c r="GB64680" s="378"/>
      <c r="GC64680" s="378"/>
      <c r="GD64680" s="378"/>
      <c r="GE64680" s="378"/>
      <c r="GF64680" s="378"/>
      <c r="GG64680" s="378"/>
      <c r="GH64680" s="378"/>
      <c r="GI64680" s="378"/>
      <c r="GJ64680" s="378"/>
      <c r="GK64680" s="378"/>
      <c r="GL64680" s="378"/>
      <c r="GM64680" s="378"/>
      <c r="GN64680" s="378"/>
      <c r="GO64680" s="378"/>
      <c r="GP64680" s="378"/>
      <c r="GQ64680" s="378"/>
      <c r="GR64680" s="378"/>
      <c r="GS64680" s="378"/>
      <c r="GT64680" s="378"/>
      <c r="GU64680" s="378"/>
      <c r="GV64680" s="378"/>
      <c r="GW64680" s="378"/>
      <c r="GX64680" s="378"/>
      <c r="GY64680" s="378"/>
      <c r="GZ64680" s="378"/>
      <c r="HA64680" s="378"/>
      <c r="HB64680" s="378"/>
      <c r="HC64680" s="378"/>
      <c r="HD64680" s="378"/>
      <c r="HE64680" s="378"/>
      <c r="HF64680" s="378"/>
      <c r="HG64680" s="378"/>
      <c r="HH64680" s="378"/>
      <c r="HI64680" s="378"/>
      <c r="HJ64680" s="378"/>
      <c r="HK64680" s="378"/>
      <c r="HL64680" s="378"/>
      <c r="HM64680" s="378"/>
      <c r="HN64680" s="378"/>
      <c r="HO64680" s="378"/>
      <c r="HP64680" s="378"/>
      <c r="HQ64680" s="378"/>
      <c r="HR64680" s="378"/>
      <c r="HS64680" s="378"/>
      <c r="HT64680" s="378"/>
      <c r="HU64680" s="378"/>
      <c r="HV64680" s="378"/>
      <c r="HW64680" s="378"/>
      <c r="HX64680" s="378"/>
      <c r="HY64680" s="378"/>
      <c r="HZ64680" s="378"/>
      <c r="IA64680" s="378"/>
      <c r="IB64680" s="378"/>
      <c r="IC64680" s="378"/>
      <c r="ID64680" s="378"/>
      <c r="IE64680" s="378"/>
      <c r="IF64680" s="378"/>
      <c r="IG64680" s="378"/>
      <c r="IH64680" s="378"/>
      <c r="II64680" s="378"/>
      <c r="IJ64680" s="378"/>
      <c r="IK64680" s="378"/>
      <c r="IL64680" s="378"/>
    </row>
    <row r="64681" spans="2:246">
      <c r="B64681" s="378"/>
      <c r="C64681" s="378"/>
      <c r="D64681" s="378"/>
      <c r="E64681" s="378"/>
      <c r="F64681" s="378"/>
      <c r="G64681" s="378"/>
      <c r="H64681" s="378"/>
      <c r="I64681" s="378"/>
      <c r="J64681" s="378"/>
      <c r="K64681" s="378"/>
      <c r="L64681" s="378"/>
      <c r="M64681" s="378"/>
      <c r="N64681" s="378"/>
      <c r="O64681" s="378"/>
      <c r="P64681" s="378"/>
      <c r="Q64681" s="378"/>
      <c r="R64681" s="378"/>
      <c r="S64681" s="378"/>
      <c r="T64681" s="378"/>
      <c r="U64681" s="378"/>
      <c r="V64681" s="378"/>
      <c r="W64681" s="378"/>
      <c r="X64681" s="378"/>
      <c r="Y64681" s="378"/>
      <c r="Z64681" s="378"/>
      <c r="AA64681" s="378"/>
      <c r="AB64681" s="378"/>
      <c r="AC64681" s="378"/>
      <c r="AD64681" s="378"/>
      <c r="AE64681" s="378"/>
      <c r="AF64681" s="378"/>
      <c r="AG64681" s="378"/>
      <c r="AH64681" s="378"/>
      <c r="AI64681" s="378"/>
      <c r="AJ64681" s="378"/>
      <c r="AK64681" s="378"/>
      <c r="AL64681" s="378"/>
      <c r="AM64681" s="378"/>
      <c r="AN64681" s="378"/>
      <c r="AO64681" s="378"/>
      <c r="AP64681" s="378"/>
      <c r="AQ64681" s="378"/>
      <c r="AR64681" s="378"/>
      <c r="AS64681" s="378"/>
      <c r="AT64681" s="378"/>
      <c r="AU64681" s="378"/>
      <c r="AV64681" s="378"/>
      <c r="AW64681" s="378"/>
      <c r="AX64681" s="378"/>
      <c r="AY64681" s="378"/>
      <c r="AZ64681" s="378"/>
      <c r="BA64681" s="378"/>
      <c r="BB64681" s="378"/>
      <c r="BC64681" s="378"/>
      <c r="BD64681" s="378"/>
      <c r="BE64681" s="378"/>
      <c r="BF64681" s="378"/>
      <c r="BG64681" s="378"/>
      <c r="BH64681" s="378"/>
      <c r="BI64681" s="378"/>
      <c r="BJ64681" s="378"/>
      <c r="BK64681" s="378"/>
      <c r="BL64681" s="378"/>
      <c r="BM64681" s="378"/>
      <c r="BN64681" s="378"/>
      <c r="BO64681" s="378"/>
      <c r="BP64681" s="378"/>
      <c r="BQ64681" s="378"/>
      <c r="BR64681" s="378"/>
      <c r="BS64681" s="378"/>
      <c r="BT64681" s="378"/>
      <c r="BU64681" s="378"/>
      <c r="BV64681" s="378"/>
      <c r="BW64681" s="378"/>
      <c r="BX64681" s="378"/>
      <c r="BY64681" s="378"/>
      <c r="BZ64681" s="378"/>
      <c r="CA64681" s="378"/>
      <c r="CB64681" s="378"/>
      <c r="CC64681" s="378"/>
      <c r="CD64681" s="378"/>
      <c r="CE64681" s="378"/>
      <c r="CF64681" s="378"/>
      <c r="CG64681" s="378"/>
      <c r="CH64681" s="378"/>
      <c r="CI64681" s="378"/>
      <c r="CJ64681" s="378"/>
      <c r="CK64681" s="378"/>
      <c r="CL64681" s="378"/>
      <c r="CM64681" s="378"/>
      <c r="CN64681" s="378"/>
      <c r="CO64681" s="378"/>
      <c r="CP64681" s="378"/>
      <c r="CQ64681" s="378"/>
      <c r="CR64681" s="378"/>
      <c r="CS64681" s="378"/>
      <c r="CT64681" s="378"/>
      <c r="CU64681" s="378"/>
      <c r="CV64681" s="378"/>
      <c r="CW64681" s="378"/>
      <c r="CX64681" s="378"/>
      <c r="CY64681" s="378"/>
      <c r="CZ64681" s="378"/>
      <c r="DA64681" s="378"/>
      <c r="DB64681" s="378"/>
      <c r="DC64681" s="378"/>
      <c r="DD64681" s="378"/>
      <c r="DE64681" s="378"/>
      <c r="DF64681" s="378"/>
      <c r="DG64681" s="378"/>
      <c r="DH64681" s="378"/>
      <c r="DI64681" s="378"/>
      <c r="DJ64681" s="378"/>
      <c r="DK64681" s="378"/>
      <c r="DL64681" s="378"/>
      <c r="DM64681" s="378"/>
      <c r="DN64681" s="378"/>
      <c r="DO64681" s="378"/>
      <c r="DP64681" s="378"/>
      <c r="DQ64681" s="378"/>
      <c r="DR64681" s="378"/>
      <c r="DS64681" s="378"/>
      <c r="DT64681" s="378"/>
      <c r="DU64681" s="378"/>
      <c r="DV64681" s="378"/>
      <c r="DW64681" s="378"/>
      <c r="DX64681" s="378"/>
      <c r="DY64681" s="378"/>
      <c r="DZ64681" s="378"/>
      <c r="EA64681" s="378"/>
      <c r="EB64681" s="378"/>
      <c r="EC64681" s="378"/>
      <c r="ED64681" s="378"/>
      <c r="EE64681" s="378"/>
      <c r="EF64681" s="378"/>
      <c r="EG64681" s="378"/>
      <c r="EH64681" s="378"/>
      <c r="EI64681" s="378"/>
      <c r="EJ64681" s="378"/>
      <c r="EK64681" s="378"/>
      <c r="EL64681" s="378"/>
      <c r="EM64681" s="378"/>
      <c r="EN64681" s="378"/>
      <c r="EO64681" s="378"/>
      <c r="EP64681" s="378"/>
      <c r="EQ64681" s="378"/>
      <c r="ER64681" s="378"/>
      <c r="ES64681" s="378"/>
      <c r="ET64681" s="378"/>
      <c r="EU64681" s="378"/>
      <c r="EV64681" s="378"/>
      <c r="EW64681" s="378"/>
      <c r="EX64681" s="378"/>
      <c r="EY64681" s="378"/>
      <c r="EZ64681" s="378"/>
      <c r="FA64681" s="378"/>
      <c r="FB64681" s="378"/>
      <c r="FC64681" s="378"/>
      <c r="FD64681" s="378"/>
      <c r="FE64681" s="378"/>
      <c r="FF64681" s="378"/>
      <c r="FG64681" s="378"/>
      <c r="FH64681" s="378"/>
      <c r="FI64681" s="378"/>
      <c r="FJ64681" s="378"/>
      <c r="FK64681" s="378"/>
      <c r="FL64681" s="378"/>
      <c r="FM64681" s="378"/>
      <c r="FN64681" s="378"/>
      <c r="FO64681" s="378"/>
      <c r="FP64681" s="378"/>
      <c r="FQ64681" s="378"/>
      <c r="FR64681" s="378"/>
      <c r="FS64681" s="378"/>
      <c r="FT64681" s="378"/>
      <c r="FU64681" s="378"/>
      <c r="FV64681" s="378"/>
      <c r="FW64681" s="378"/>
      <c r="FX64681" s="378"/>
      <c r="FY64681" s="378"/>
      <c r="FZ64681" s="378"/>
      <c r="GA64681" s="378"/>
      <c r="GB64681" s="378"/>
      <c r="GC64681" s="378"/>
      <c r="GD64681" s="378"/>
      <c r="GE64681" s="378"/>
      <c r="GF64681" s="378"/>
      <c r="GG64681" s="378"/>
      <c r="GH64681" s="378"/>
      <c r="GI64681" s="378"/>
      <c r="GJ64681" s="378"/>
      <c r="GK64681" s="378"/>
      <c r="GL64681" s="378"/>
      <c r="GM64681" s="378"/>
      <c r="GN64681" s="378"/>
      <c r="GO64681" s="378"/>
      <c r="GP64681" s="378"/>
      <c r="GQ64681" s="378"/>
      <c r="GR64681" s="378"/>
      <c r="GS64681" s="378"/>
      <c r="GT64681" s="378"/>
      <c r="GU64681" s="378"/>
      <c r="GV64681" s="378"/>
      <c r="GW64681" s="378"/>
      <c r="GX64681" s="378"/>
      <c r="GY64681" s="378"/>
      <c r="GZ64681" s="378"/>
      <c r="HA64681" s="378"/>
      <c r="HB64681" s="378"/>
      <c r="HC64681" s="378"/>
      <c r="HD64681" s="378"/>
      <c r="HE64681" s="378"/>
      <c r="HF64681" s="378"/>
      <c r="HG64681" s="378"/>
      <c r="HH64681" s="378"/>
      <c r="HI64681" s="378"/>
      <c r="HJ64681" s="378"/>
      <c r="HK64681" s="378"/>
      <c r="HL64681" s="378"/>
      <c r="HM64681" s="378"/>
      <c r="HN64681" s="378"/>
      <c r="HO64681" s="378"/>
      <c r="HP64681" s="378"/>
      <c r="HQ64681" s="378"/>
      <c r="HR64681" s="378"/>
      <c r="HS64681" s="378"/>
      <c r="HT64681" s="378"/>
      <c r="HU64681" s="378"/>
      <c r="HV64681" s="378"/>
      <c r="HW64681" s="378"/>
      <c r="HX64681" s="378"/>
      <c r="HY64681" s="378"/>
      <c r="HZ64681" s="378"/>
      <c r="IA64681" s="378"/>
      <c r="IB64681" s="378"/>
      <c r="IC64681" s="378"/>
      <c r="ID64681" s="378"/>
      <c r="IE64681" s="378"/>
      <c r="IF64681" s="378"/>
      <c r="IG64681" s="378"/>
      <c r="IH64681" s="378"/>
      <c r="II64681" s="378"/>
      <c r="IJ64681" s="378"/>
      <c r="IK64681" s="378"/>
      <c r="IL64681" s="378"/>
    </row>
    <row r="64682" spans="2:246">
      <c r="B64682" s="378"/>
      <c r="C64682" s="378"/>
      <c r="D64682" s="378"/>
      <c r="E64682" s="378"/>
      <c r="F64682" s="378"/>
      <c r="G64682" s="378"/>
      <c r="H64682" s="378"/>
      <c r="I64682" s="378"/>
      <c r="J64682" s="378"/>
      <c r="K64682" s="378"/>
      <c r="L64682" s="378"/>
      <c r="M64682" s="378"/>
      <c r="N64682" s="378"/>
      <c r="O64682" s="378"/>
      <c r="P64682" s="378"/>
      <c r="Q64682" s="378"/>
      <c r="R64682" s="378"/>
      <c r="S64682" s="378"/>
      <c r="T64682" s="378"/>
      <c r="U64682" s="378"/>
      <c r="V64682" s="378"/>
      <c r="W64682" s="378"/>
      <c r="X64682" s="378"/>
      <c r="Y64682" s="378"/>
      <c r="Z64682" s="378"/>
      <c r="AA64682" s="378"/>
      <c r="AB64682" s="378"/>
      <c r="AC64682" s="378"/>
      <c r="AD64682" s="378"/>
      <c r="AE64682" s="378"/>
      <c r="AF64682" s="378"/>
      <c r="AG64682" s="378"/>
      <c r="AH64682" s="378"/>
      <c r="AI64682" s="378"/>
      <c r="AJ64682" s="378"/>
      <c r="AK64682" s="378"/>
      <c r="AL64682" s="378"/>
      <c r="AM64682" s="378"/>
      <c r="AN64682" s="378"/>
      <c r="AO64682" s="378"/>
      <c r="AP64682" s="378"/>
      <c r="AQ64682" s="378"/>
      <c r="AR64682" s="378"/>
      <c r="AS64682" s="378"/>
      <c r="AT64682" s="378"/>
      <c r="AU64682" s="378"/>
      <c r="AV64682" s="378"/>
      <c r="AW64682" s="378"/>
      <c r="AX64682" s="378"/>
      <c r="AY64682" s="378"/>
      <c r="AZ64682" s="378"/>
      <c r="BA64682" s="378"/>
      <c r="BB64682" s="378"/>
      <c r="BC64682" s="378"/>
      <c r="BD64682" s="378"/>
      <c r="BE64682" s="378"/>
      <c r="BF64682" s="378"/>
      <c r="BG64682" s="378"/>
      <c r="BH64682" s="378"/>
      <c r="BI64682" s="378"/>
      <c r="BJ64682" s="378"/>
      <c r="BK64682" s="378"/>
      <c r="BL64682" s="378"/>
      <c r="BM64682" s="378"/>
      <c r="BN64682" s="378"/>
      <c r="BO64682" s="378"/>
      <c r="BP64682" s="378"/>
      <c r="BQ64682" s="378"/>
      <c r="BR64682" s="378"/>
      <c r="BS64682" s="378"/>
      <c r="BT64682" s="378"/>
      <c r="BU64682" s="378"/>
      <c r="BV64682" s="378"/>
      <c r="BW64682" s="378"/>
      <c r="BX64682" s="378"/>
      <c r="BY64682" s="378"/>
      <c r="BZ64682" s="378"/>
      <c r="CA64682" s="378"/>
      <c r="CB64682" s="378"/>
      <c r="CC64682" s="378"/>
      <c r="CD64682" s="378"/>
      <c r="CE64682" s="378"/>
      <c r="CF64682" s="378"/>
      <c r="CG64682" s="378"/>
      <c r="CH64682" s="378"/>
      <c r="CI64682" s="378"/>
      <c r="CJ64682" s="378"/>
      <c r="CK64682" s="378"/>
      <c r="CL64682" s="378"/>
      <c r="CM64682" s="378"/>
      <c r="CN64682" s="378"/>
      <c r="CO64682" s="378"/>
      <c r="CP64682" s="378"/>
      <c r="CQ64682" s="378"/>
      <c r="CR64682" s="378"/>
      <c r="CS64682" s="378"/>
      <c r="CT64682" s="378"/>
      <c r="CU64682" s="378"/>
      <c r="CV64682" s="378"/>
      <c r="CW64682" s="378"/>
      <c r="CX64682" s="378"/>
      <c r="CY64682" s="378"/>
      <c r="CZ64682" s="378"/>
      <c r="DA64682" s="378"/>
      <c r="DB64682" s="378"/>
      <c r="DC64682" s="378"/>
      <c r="DD64682" s="378"/>
      <c r="DE64682" s="378"/>
      <c r="DF64682" s="378"/>
      <c r="DG64682" s="378"/>
      <c r="DH64682" s="378"/>
      <c r="DI64682" s="378"/>
      <c r="DJ64682" s="378"/>
      <c r="DK64682" s="378"/>
      <c r="DL64682" s="378"/>
      <c r="DM64682" s="378"/>
      <c r="DN64682" s="378"/>
      <c r="DO64682" s="378"/>
      <c r="DP64682" s="378"/>
      <c r="DQ64682" s="378"/>
      <c r="DR64682" s="378"/>
      <c r="DS64682" s="378"/>
      <c r="DT64682" s="378"/>
      <c r="DU64682" s="378"/>
      <c r="DV64682" s="378"/>
      <c r="DW64682" s="378"/>
      <c r="DX64682" s="378"/>
      <c r="DY64682" s="378"/>
      <c r="DZ64682" s="378"/>
      <c r="EA64682" s="378"/>
      <c r="EB64682" s="378"/>
      <c r="EC64682" s="378"/>
      <c r="ED64682" s="378"/>
      <c r="EE64682" s="378"/>
      <c r="EF64682" s="378"/>
      <c r="EG64682" s="378"/>
      <c r="EH64682" s="378"/>
      <c r="EI64682" s="378"/>
      <c r="EJ64682" s="378"/>
      <c r="EK64682" s="378"/>
      <c r="EL64682" s="378"/>
      <c r="EM64682" s="378"/>
      <c r="EN64682" s="378"/>
      <c r="EO64682" s="378"/>
      <c r="EP64682" s="378"/>
      <c r="EQ64682" s="378"/>
      <c r="ER64682" s="378"/>
      <c r="ES64682" s="378"/>
      <c r="ET64682" s="378"/>
      <c r="EU64682" s="378"/>
      <c r="EV64682" s="378"/>
      <c r="EW64682" s="378"/>
      <c r="EX64682" s="378"/>
      <c r="EY64682" s="378"/>
      <c r="EZ64682" s="378"/>
      <c r="FA64682" s="378"/>
      <c r="FB64682" s="378"/>
      <c r="FC64682" s="378"/>
      <c r="FD64682" s="378"/>
      <c r="FE64682" s="378"/>
      <c r="FF64682" s="378"/>
      <c r="FG64682" s="378"/>
      <c r="FH64682" s="378"/>
      <c r="FI64682" s="378"/>
      <c r="FJ64682" s="378"/>
      <c r="FK64682" s="378"/>
      <c r="FL64682" s="378"/>
      <c r="FM64682" s="378"/>
      <c r="FN64682" s="378"/>
      <c r="FO64682" s="378"/>
      <c r="FP64682" s="378"/>
      <c r="FQ64682" s="378"/>
      <c r="FR64682" s="378"/>
      <c r="FS64682" s="378"/>
      <c r="FT64682" s="378"/>
      <c r="FU64682" s="378"/>
      <c r="FV64682" s="378"/>
      <c r="FW64682" s="378"/>
      <c r="FX64682" s="378"/>
      <c r="FY64682" s="378"/>
      <c r="FZ64682" s="378"/>
      <c r="GA64682" s="378"/>
      <c r="GB64682" s="378"/>
      <c r="GC64682" s="378"/>
      <c r="GD64682" s="378"/>
      <c r="GE64682" s="378"/>
      <c r="GF64682" s="378"/>
      <c r="GG64682" s="378"/>
      <c r="GH64682" s="378"/>
      <c r="GI64682" s="378"/>
      <c r="GJ64682" s="378"/>
      <c r="GK64682" s="378"/>
      <c r="GL64682" s="378"/>
      <c r="GM64682" s="378"/>
      <c r="GN64682" s="378"/>
      <c r="GO64682" s="378"/>
      <c r="GP64682" s="378"/>
      <c r="GQ64682" s="378"/>
      <c r="GR64682" s="378"/>
      <c r="GS64682" s="378"/>
      <c r="GT64682" s="378"/>
      <c r="GU64682" s="378"/>
      <c r="GV64682" s="378"/>
      <c r="GW64682" s="378"/>
      <c r="GX64682" s="378"/>
      <c r="GY64682" s="378"/>
      <c r="GZ64682" s="378"/>
      <c r="HA64682" s="378"/>
      <c r="HB64682" s="378"/>
      <c r="HC64682" s="378"/>
      <c r="HD64682" s="378"/>
      <c r="HE64682" s="378"/>
      <c r="HF64682" s="378"/>
      <c r="HG64682" s="378"/>
      <c r="HH64682" s="378"/>
      <c r="HI64682" s="378"/>
      <c r="HJ64682" s="378"/>
      <c r="HK64682" s="378"/>
      <c r="HL64682" s="378"/>
      <c r="HM64682" s="378"/>
      <c r="HN64682" s="378"/>
      <c r="HO64682" s="378"/>
      <c r="HP64682" s="378"/>
      <c r="HQ64682" s="378"/>
      <c r="HR64682" s="378"/>
      <c r="HS64682" s="378"/>
      <c r="HT64682" s="378"/>
      <c r="HU64682" s="378"/>
      <c r="HV64682" s="378"/>
      <c r="HW64682" s="378"/>
      <c r="HX64682" s="378"/>
      <c r="HY64682" s="378"/>
      <c r="HZ64682" s="378"/>
      <c r="IA64682" s="378"/>
      <c r="IB64682" s="378"/>
      <c r="IC64682" s="378"/>
      <c r="ID64682" s="378"/>
      <c r="IE64682" s="378"/>
      <c r="IF64682" s="378"/>
      <c r="IG64682" s="378"/>
      <c r="IH64682" s="378"/>
      <c r="II64682" s="378"/>
      <c r="IJ64682" s="378"/>
      <c r="IK64682" s="378"/>
      <c r="IL64682" s="378"/>
    </row>
    <row r="64683" spans="2:246">
      <c r="B64683" s="378"/>
      <c r="C64683" s="378"/>
      <c r="D64683" s="378"/>
      <c r="E64683" s="378"/>
      <c r="F64683" s="378"/>
      <c r="G64683" s="378"/>
      <c r="H64683" s="378"/>
      <c r="I64683" s="378"/>
      <c r="J64683" s="378"/>
      <c r="K64683" s="378"/>
      <c r="L64683" s="378"/>
      <c r="M64683" s="378"/>
      <c r="N64683" s="378"/>
      <c r="O64683" s="378"/>
      <c r="P64683" s="378"/>
      <c r="Q64683" s="378"/>
      <c r="R64683" s="378"/>
      <c r="S64683" s="378"/>
      <c r="T64683" s="378"/>
      <c r="U64683" s="378"/>
      <c r="V64683" s="378"/>
      <c r="W64683" s="378"/>
      <c r="X64683" s="378"/>
      <c r="Y64683" s="378"/>
      <c r="Z64683" s="378"/>
      <c r="AA64683" s="378"/>
      <c r="AB64683" s="378"/>
      <c r="AC64683" s="378"/>
      <c r="AD64683" s="378"/>
      <c r="AE64683" s="378"/>
      <c r="AF64683" s="378"/>
      <c r="AG64683" s="378"/>
      <c r="AH64683" s="378"/>
      <c r="AI64683" s="378"/>
      <c r="AJ64683" s="378"/>
      <c r="AK64683" s="378"/>
      <c r="AL64683" s="378"/>
      <c r="AM64683" s="378"/>
      <c r="AN64683" s="378"/>
      <c r="AO64683" s="378"/>
      <c r="AP64683" s="378"/>
      <c r="AQ64683" s="378"/>
      <c r="AR64683" s="378"/>
      <c r="AS64683" s="378"/>
      <c r="AT64683" s="378"/>
      <c r="AU64683" s="378"/>
      <c r="AV64683" s="378"/>
      <c r="AW64683" s="378"/>
      <c r="AX64683" s="378"/>
      <c r="AY64683" s="378"/>
      <c r="AZ64683" s="378"/>
      <c r="BA64683" s="378"/>
      <c r="BB64683" s="378"/>
      <c r="BC64683" s="378"/>
      <c r="BD64683" s="378"/>
      <c r="BE64683" s="378"/>
      <c r="BF64683" s="378"/>
      <c r="BG64683" s="378"/>
      <c r="BH64683" s="378"/>
      <c r="BI64683" s="378"/>
      <c r="BJ64683" s="378"/>
      <c r="BK64683" s="378"/>
      <c r="BL64683" s="378"/>
      <c r="BM64683" s="378"/>
      <c r="BN64683" s="378"/>
      <c r="BO64683" s="378"/>
      <c r="BP64683" s="378"/>
      <c r="BQ64683" s="378"/>
      <c r="BR64683" s="378"/>
      <c r="BS64683" s="378"/>
      <c r="BT64683" s="378"/>
      <c r="BU64683" s="378"/>
      <c r="BV64683" s="378"/>
      <c r="BW64683" s="378"/>
      <c r="BX64683" s="378"/>
      <c r="BY64683" s="378"/>
      <c r="BZ64683" s="378"/>
      <c r="CA64683" s="378"/>
      <c r="CB64683" s="378"/>
      <c r="CC64683" s="378"/>
      <c r="CD64683" s="378"/>
      <c r="CE64683" s="378"/>
      <c r="CF64683" s="378"/>
      <c r="CG64683" s="378"/>
      <c r="CH64683" s="378"/>
      <c r="CI64683" s="378"/>
      <c r="CJ64683" s="378"/>
      <c r="CK64683" s="378"/>
      <c r="CL64683" s="378"/>
      <c r="CM64683" s="378"/>
      <c r="CN64683" s="378"/>
      <c r="CO64683" s="378"/>
      <c r="CP64683" s="378"/>
      <c r="CQ64683" s="378"/>
      <c r="CR64683" s="378"/>
      <c r="CS64683" s="378"/>
      <c r="CT64683" s="378"/>
      <c r="CU64683" s="378"/>
      <c r="CV64683" s="378"/>
      <c r="CW64683" s="378"/>
      <c r="CX64683" s="378"/>
      <c r="CY64683" s="378"/>
      <c r="CZ64683" s="378"/>
      <c r="DA64683" s="378"/>
      <c r="DB64683" s="378"/>
      <c r="DC64683" s="378"/>
      <c r="DD64683" s="378"/>
      <c r="DE64683" s="378"/>
      <c r="DF64683" s="378"/>
      <c r="DG64683" s="378"/>
      <c r="DH64683" s="378"/>
      <c r="DI64683" s="378"/>
      <c r="DJ64683" s="378"/>
      <c r="DK64683" s="378"/>
      <c r="DL64683" s="378"/>
      <c r="DM64683" s="378"/>
      <c r="DN64683" s="378"/>
      <c r="DO64683" s="378"/>
      <c r="DP64683" s="378"/>
      <c r="DQ64683" s="378"/>
      <c r="DR64683" s="378"/>
      <c r="DS64683" s="378"/>
      <c r="DT64683" s="378"/>
      <c r="DU64683" s="378"/>
      <c r="DV64683" s="378"/>
      <c r="DW64683" s="378"/>
      <c r="DX64683" s="378"/>
      <c r="DY64683" s="378"/>
      <c r="DZ64683" s="378"/>
      <c r="EA64683" s="378"/>
      <c r="EB64683" s="378"/>
      <c r="EC64683" s="378"/>
      <c r="ED64683" s="378"/>
      <c r="EE64683" s="378"/>
      <c r="EF64683" s="378"/>
      <c r="EG64683" s="378"/>
      <c r="EH64683" s="378"/>
      <c r="EI64683" s="378"/>
      <c r="EJ64683" s="378"/>
      <c r="EK64683" s="378"/>
      <c r="EL64683" s="378"/>
      <c r="EM64683" s="378"/>
      <c r="EN64683" s="378"/>
      <c r="EO64683" s="378"/>
      <c r="EP64683" s="378"/>
      <c r="EQ64683" s="378"/>
      <c r="ER64683" s="378"/>
      <c r="ES64683" s="378"/>
      <c r="ET64683" s="378"/>
      <c r="EU64683" s="378"/>
      <c r="EV64683" s="378"/>
      <c r="EW64683" s="378"/>
      <c r="EX64683" s="378"/>
      <c r="EY64683" s="378"/>
      <c r="EZ64683" s="378"/>
      <c r="FA64683" s="378"/>
      <c r="FB64683" s="378"/>
      <c r="FC64683" s="378"/>
      <c r="FD64683" s="378"/>
      <c r="FE64683" s="378"/>
      <c r="FF64683" s="378"/>
      <c r="FG64683" s="378"/>
      <c r="FH64683" s="378"/>
      <c r="FI64683" s="378"/>
      <c r="FJ64683" s="378"/>
      <c r="FK64683" s="378"/>
      <c r="FL64683" s="378"/>
      <c r="FM64683" s="378"/>
      <c r="FN64683" s="378"/>
      <c r="FO64683" s="378"/>
      <c r="FP64683" s="378"/>
      <c r="FQ64683" s="378"/>
      <c r="FR64683" s="378"/>
      <c r="FS64683" s="378"/>
      <c r="FT64683" s="378"/>
      <c r="FU64683" s="378"/>
      <c r="FV64683" s="378"/>
      <c r="FW64683" s="378"/>
      <c r="FX64683" s="378"/>
      <c r="FY64683" s="378"/>
      <c r="FZ64683" s="378"/>
      <c r="GA64683" s="378"/>
      <c r="GB64683" s="378"/>
      <c r="GC64683" s="378"/>
      <c r="GD64683" s="378"/>
      <c r="GE64683" s="378"/>
      <c r="GF64683" s="378"/>
      <c r="GG64683" s="378"/>
      <c r="GH64683" s="378"/>
      <c r="GI64683" s="378"/>
      <c r="GJ64683" s="378"/>
      <c r="GK64683" s="378"/>
      <c r="GL64683" s="378"/>
      <c r="GM64683" s="378"/>
      <c r="GN64683" s="378"/>
      <c r="GO64683" s="378"/>
      <c r="GP64683" s="378"/>
      <c r="GQ64683" s="378"/>
      <c r="GR64683" s="378"/>
      <c r="GS64683" s="378"/>
      <c r="GT64683" s="378"/>
      <c r="GU64683" s="378"/>
      <c r="GV64683" s="378"/>
      <c r="GW64683" s="378"/>
      <c r="GX64683" s="378"/>
      <c r="GY64683" s="378"/>
      <c r="GZ64683" s="378"/>
      <c r="HA64683" s="378"/>
      <c r="HB64683" s="378"/>
      <c r="HC64683" s="378"/>
      <c r="HD64683" s="378"/>
      <c r="HE64683" s="378"/>
      <c r="HF64683" s="378"/>
      <c r="HG64683" s="378"/>
      <c r="HH64683" s="378"/>
      <c r="HI64683" s="378"/>
      <c r="HJ64683" s="378"/>
      <c r="HK64683" s="378"/>
      <c r="HL64683" s="378"/>
      <c r="HM64683" s="378"/>
      <c r="HN64683" s="378"/>
      <c r="HO64683" s="378"/>
      <c r="HP64683" s="378"/>
      <c r="HQ64683" s="378"/>
      <c r="HR64683" s="378"/>
      <c r="HS64683" s="378"/>
      <c r="HT64683" s="378"/>
      <c r="HU64683" s="378"/>
      <c r="HV64683" s="378"/>
      <c r="HW64683" s="378"/>
      <c r="HX64683" s="378"/>
      <c r="HY64683" s="378"/>
      <c r="HZ64683" s="378"/>
      <c r="IA64683" s="378"/>
      <c r="IB64683" s="378"/>
      <c r="IC64683" s="378"/>
      <c r="ID64683" s="378"/>
      <c r="IE64683" s="378"/>
      <c r="IF64683" s="378"/>
      <c r="IG64683" s="378"/>
      <c r="IH64683" s="378"/>
      <c r="II64683" s="378"/>
      <c r="IJ64683" s="378"/>
      <c r="IK64683" s="378"/>
      <c r="IL64683" s="378"/>
    </row>
    <row r="64684" spans="2:246">
      <c r="B64684" s="378"/>
      <c r="C64684" s="378"/>
      <c r="D64684" s="378"/>
      <c r="E64684" s="378"/>
      <c r="F64684" s="378"/>
      <c r="G64684" s="378"/>
      <c r="H64684" s="378"/>
      <c r="I64684" s="378"/>
      <c r="J64684" s="378"/>
      <c r="K64684" s="378"/>
      <c r="L64684" s="378"/>
      <c r="M64684" s="378"/>
      <c r="N64684" s="378"/>
      <c r="O64684" s="378"/>
      <c r="P64684" s="378"/>
      <c r="Q64684" s="378"/>
      <c r="R64684" s="378"/>
      <c r="S64684" s="378"/>
      <c r="T64684" s="378"/>
      <c r="U64684" s="378"/>
      <c r="V64684" s="378"/>
      <c r="W64684" s="378"/>
      <c r="X64684" s="378"/>
      <c r="Y64684" s="378"/>
      <c r="Z64684" s="378"/>
      <c r="AA64684" s="378"/>
      <c r="AB64684" s="378"/>
      <c r="AC64684" s="378"/>
      <c r="AD64684" s="378"/>
      <c r="AE64684" s="378"/>
      <c r="AF64684" s="378"/>
      <c r="AG64684" s="378"/>
      <c r="AH64684" s="378"/>
      <c r="AI64684" s="378"/>
      <c r="AJ64684" s="378"/>
      <c r="AK64684" s="378"/>
      <c r="AL64684" s="378"/>
      <c r="AM64684" s="378"/>
      <c r="AN64684" s="378"/>
      <c r="AO64684" s="378"/>
      <c r="AP64684" s="378"/>
      <c r="AQ64684" s="378"/>
      <c r="AR64684" s="378"/>
      <c r="AS64684" s="378"/>
      <c r="AT64684" s="378"/>
      <c r="AU64684" s="378"/>
      <c r="AV64684" s="378"/>
      <c r="AW64684" s="378"/>
      <c r="AX64684" s="378"/>
      <c r="AY64684" s="378"/>
      <c r="AZ64684" s="378"/>
      <c r="BA64684" s="378"/>
      <c r="BB64684" s="378"/>
      <c r="BC64684" s="378"/>
      <c r="BD64684" s="378"/>
      <c r="BE64684" s="378"/>
      <c r="BF64684" s="378"/>
      <c r="BG64684" s="378"/>
      <c r="BH64684" s="378"/>
      <c r="BI64684" s="378"/>
      <c r="BJ64684" s="378"/>
      <c r="BK64684" s="378"/>
      <c r="BL64684" s="378"/>
      <c r="BM64684" s="378"/>
      <c r="BN64684" s="378"/>
      <c r="BO64684" s="378"/>
      <c r="BP64684" s="378"/>
      <c r="BQ64684" s="378"/>
      <c r="BR64684" s="378"/>
      <c r="BS64684" s="378"/>
      <c r="BT64684" s="378"/>
      <c r="BU64684" s="378"/>
      <c r="BV64684" s="378"/>
      <c r="BW64684" s="378"/>
      <c r="BX64684" s="378"/>
      <c r="BY64684" s="378"/>
      <c r="BZ64684" s="378"/>
      <c r="CA64684" s="378"/>
      <c r="CB64684" s="378"/>
      <c r="CC64684" s="378"/>
      <c r="CD64684" s="378"/>
      <c r="CE64684" s="378"/>
      <c r="CF64684" s="378"/>
      <c r="CG64684" s="378"/>
      <c r="CH64684" s="378"/>
      <c r="CI64684" s="378"/>
      <c r="CJ64684" s="378"/>
      <c r="CK64684" s="378"/>
      <c r="CL64684" s="378"/>
      <c r="CM64684" s="378"/>
      <c r="CN64684" s="378"/>
      <c r="CO64684" s="378"/>
      <c r="CP64684" s="378"/>
      <c r="CQ64684" s="378"/>
      <c r="CR64684" s="378"/>
      <c r="CS64684" s="378"/>
      <c r="CT64684" s="378"/>
      <c r="CU64684" s="378"/>
      <c r="CV64684" s="378"/>
      <c r="CW64684" s="378"/>
      <c r="CX64684" s="378"/>
      <c r="CY64684" s="378"/>
      <c r="CZ64684" s="378"/>
      <c r="DA64684" s="378"/>
      <c r="DB64684" s="378"/>
      <c r="DC64684" s="378"/>
      <c r="DD64684" s="378"/>
      <c r="DE64684" s="378"/>
      <c r="DF64684" s="378"/>
      <c r="DG64684" s="378"/>
      <c r="DH64684" s="378"/>
      <c r="DI64684" s="378"/>
      <c r="DJ64684" s="378"/>
      <c r="DK64684" s="378"/>
      <c r="DL64684" s="378"/>
      <c r="DM64684" s="378"/>
      <c r="DN64684" s="378"/>
      <c r="DO64684" s="378"/>
      <c r="DP64684" s="378"/>
      <c r="DQ64684" s="378"/>
      <c r="DR64684" s="378"/>
      <c r="DS64684" s="378"/>
      <c r="DT64684" s="378"/>
      <c r="DU64684" s="378"/>
      <c r="DV64684" s="378"/>
      <c r="DW64684" s="378"/>
      <c r="DX64684" s="378"/>
      <c r="DY64684" s="378"/>
      <c r="DZ64684" s="378"/>
      <c r="EA64684" s="378"/>
      <c r="EB64684" s="378"/>
      <c r="EC64684" s="378"/>
      <c r="ED64684" s="378"/>
      <c r="EE64684" s="378"/>
      <c r="EF64684" s="378"/>
      <c r="EG64684" s="378"/>
      <c r="EH64684" s="378"/>
      <c r="EI64684" s="378"/>
      <c r="EJ64684" s="378"/>
      <c r="EK64684" s="378"/>
      <c r="EL64684" s="378"/>
      <c r="EM64684" s="378"/>
      <c r="EN64684" s="378"/>
      <c r="EO64684" s="378"/>
      <c r="EP64684" s="378"/>
      <c r="EQ64684" s="378"/>
      <c r="ER64684" s="378"/>
      <c r="ES64684" s="378"/>
      <c r="ET64684" s="378"/>
      <c r="EU64684" s="378"/>
      <c r="EV64684" s="378"/>
      <c r="EW64684" s="378"/>
      <c r="EX64684" s="378"/>
      <c r="EY64684" s="378"/>
      <c r="EZ64684" s="378"/>
      <c r="FA64684" s="378"/>
      <c r="FB64684" s="378"/>
      <c r="FC64684" s="378"/>
      <c r="FD64684" s="378"/>
      <c r="FE64684" s="378"/>
      <c r="FF64684" s="378"/>
      <c r="FG64684" s="378"/>
      <c r="FH64684" s="378"/>
      <c r="FI64684" s="378"/>
      <c r="FJ64684" s="378"/>
      <c r="FK64684" s="378"/>
      <c r="FL64684" s="378"/>
      <c r="FM64684" s="378"/>
      <c r="FN64684" s="378"/>
      <c r="FO64684" s="378"/>
      <c r="FP64684" s="378"/>
      <c r="FQ64684" s="378"/>
      <c r="FR64684" s="378"/>
      <c r="FS64684" s="378"/>
      <c r="FT64684" s="378"/>
      <c r="FU64684" s="378"/>
      <c r="FV64684" s="378"/>
      <c r="FW64684" s="378"/>
      <c r="FX64684" s="378"/>
      <c r="FY64684" s="378"/>
      <c r="FZ64684" s="378"/>
      <c r="GA64684" s="378"/>
      <c r="GB64684" s="378"/>
      <c r="GC64684" s="378"/>
      <c r="GD64684" s="378"/>
      <c r="GE64684" s="378"/>
      <c r="GF64684" s="378"/>
      <c r="GG64684" s="378"/>
      <c r="GH64684" s="378"/>
      <c r="GI64684" s="378"/>
      <c r="GJ64684" s="378"/>
      <c r="GK64684" s="378"/>
      <c r="GL64684" s="378"/>
      <c r="GM64684" s="378"/>
      <c r="GN64684" s="378"/>
      <c r="GO64684" s="378"/>
      <c r="GP64684" s="378"/>
      <c r="GQ64684" s="378"/>
      <c r="GR64684" s="378"/>
      <c r="GS64684" s="378"/>
      <c r="GT64684" s="378"/>
      <c r="GU64684" s="378"/>
      <c r="GV64684" s="378"/>
      <c r="GW64684" s="378"/>
      <c r="GX64684" s="378"/>
      <c r="GY64684" s="378"/>
      <c r="GZ64684" s="378"/>
      <c r="HA64684" s="378"/>
      <c r="HB64684" s="378"/>
      <c r="HC64684" s="378"/>
      <c r="HD64684" s="378"/>
      <c r="HE64684" s="378"/>
      <c r="HF64684" s="378"/>
      <c r="HG64684" s="378"/>
      <c r="HH64684" s="378"/>
      <c r="HI64684" s="378"/>
      <c r="HJ64684" s="378"/>
      <c r="HK64684" s="378"/>
      <c r="HL64684" s="378"/>
      <c r="HM64684" s="378"/>
      <c r="HN64684" s="378"/>
      <c r="HO64684" s="378"/>
      <c r="HP64684" s="378"/>
      <c r="HQ64684" s="378"/>
      <c r="HR64684" s="378"/>
      <c r="HS64684" s="378"/>
      <c r="HT64684" s="378"/>
      <c r="HU64684" s="378"/>
      <c r="HV64684" s="378"/>
      <c r="HW64684" s="378"/>
      <c r="HX64684" s="378"/>
      <c r="HY64684" s="378"/>
      <c r="HZ64684" s="378"/>
      <c r="IA64684" s="378"/>
      <c r="IB64684" s="378"/>
      <c r="IC64684" s="378"/>
      <c r="ID64684" s="378"/>
      <c r="IE64684" s="378"/>
      <c r="IF64684" s="378"/>
      <c r="IG64684" s="378"/>
      <c r="IH64684" s="378"/>
      <c r="II64684" s="378"/>
      <c r="IJ64684" s="378"/>
      <c r="IK64684" s="378"/>
      <c r="IL64684" s="378"/>
    </row>
    <row r="64685" spans="2:246">
      <c r="B64685" s="378"/>
      <c r="C64685" s="378"/>
      <c r="D64685" s="378"/>
      <c r="E64685" s="378"/>
      <c r="F64685" s="378"/>
      <c r="G64685" s="378"/>
      <c r="H64685" s="378"/>
      <c r="I64685" s="378"/>
      <c r="J64685" s="378"/>
      <c r="K64685" s="378"/>
      <c r="L64685" s="378"/>
      <c r="M64685" s="378"/>
      <c r="N64685" s="378"/>
      <c r="O64685" s="378"/>
      <c r="P64685" s="378"/>
      <c r="Q64685" s="378"/>
      <c r="R64685" s="378"/>
      <c r="S64685" s="378"/>
      <c r="T64685" s="378"/>
      <c r="U64685" s="378"/>
      <c r="V64685" s="378"/>
      <c r="W64685" s="378"/>
      <c r="X64685" s="378"/>
      <c r="Y64685" s="378"/>
      <c r="Z64685" s="378"/>
      <c r="AA64685" s="378"/>
      <c r="AB64685" s="378"/>
      <c r="AC64685" s="378"/>
      <c r="AD64685" s="378"/>
      <c r="AE64685" s="378"/>
      <c r="AF64685" s="378"/>
      <c r="AG64685" s="378"/>
      <c r="AH64685" s="378"/>
      <c r="AI64685" s="378"/>
      <c r="AJ64685" s="378"/>
      <c r="AK64685" s="378"/>
      <c r="AL64685" s="378"/>
      <c r="AM64685" s="378"/>
      <c r="AN64685" s="378"/>
      <c r="AO64685" s="378"/>
      <c r="AP64685" s="378"/>
      <c r="AQ64685" s="378"/>
      <c r="AR64685" s="378"/>
      <c r="AS64685" s="378"/>
      <c r="AT64685" s="378"/>
      <c r="AU64685" s="378"/>
      <c r="AV64685" s="378"/>
      <c r="AW64685" s="378"/>
      <c r="AX64685" s="378"/>
      <c r="AY64685" s="378"/>
      <c r="AZ64685" s="378"/>
      <c r="BA64685" s="378"/>
      <c r="BB64685" s="378"/>
      <c r="BC64685" s="378"/>
      <c r="BD64685" s="378"/>
      <c r="BE64685" s="378"/>
      <c r="BF64685" s="378"/>
      <c r="BG64685" s="378"/>
      <c r="BH64685" s="378"/>
      <c r="BI64685" s="378"/>
      <c r="BJ64685" s="378"/>
      <c r="BK64685" s="378"/>
      <c r="BL64685" s="378"/>
      <c r="BM64685" s="378"/>
      <c r="BN64685" s="378"/>
      <c r="BO64685" s="378"/>
      <c r="BP64685" s="378"/>
      <c r="BQ64685" s="378"/>
      <c r="BR64685" s="378"/>
      <c r="BS64685" s="378"/>
      <c r="BT64685" s="378"/>
      <c r="BU64685" s="378"/>
      <c r="BV64685" s="378"/>
      <c r="BW64685" s="378"/>
      <c r="BX64685" s="378"/>
      <c r="BY64685" s="378"/>
      <c r="BZ64685" s="378"/>
      <c r="CA64685" s="378"/>
      <c r="CB64685" s="378"/>
      <c r="CC64685" s="378"/>
      <c r="CD64685" s="378"/>
      <c r="CE64685" s="378"/>
      <c r="CF64685" s="378"/>
      <c r="CG64685" s="378"/>
      <c r="CH64685" s="378"/>
      <c r="CI64685" s="378"/>
      <c r="CJ64685" s="378"/>
      <c r="CK64685" s="378"/>
      <c r="CL64685" s="378"/>
      <c r="CM64685" s="378"/>
      <c r="CN64685" s="378"/>
      <c r="CO64685" s="378"/>
      <c r="CP64685" s="378"/>
      <c r="CQ64685" s="378"/>
      <c r="CR64685" s="378"/>
      <c r="CS64685" s="378"/>
      <c r="CT64685" s="378"/>
      <c r="CU64685" s="378"/>
      <c r="CV64685" s="378"/>
      <c r="CW64685" s="378"/>
      <c r="CX64685" s="378"/>
      <c r="CY64685" s="378"/>
      <c r="CZ64685" s="378"/>
      <c r="DA64685" s="378"/>
      <c r="DB64685" s="378"/>
      <c r="DC64685" s="378"/>
      <c r="DD64685" s="378"/>
      <c r="DE64685" s="378"/>
      <c r="DF64685" s="378"/>
      <c r="DG64685" s="378"/>
      <c r="DH64685" s="378"/>
      <c r="DI64685" s="378"/>
      <c r="DJ64685" s="378"/>
      <c r="DK64685" s="378"/>
      <c r="DL64685" s="378"/>
      <c r="DM64685" s="378"/>
      <c r="DN64685" s="378"/>
      <c r="DO64685" s="378"/>
      <c r="DP64685" s="378"/>
      <c r="DQ64685" s="378"/>
      <c r="DR64685" s="378"/>
      <c r="DS64685" s="378"/>
      <c r="DT64685" s="378"/>
      <c r="DU64685" s="378"/>
      <c r="DV64685" s="378"/>
      <c r="DW64685" s="378"/>
      <c r="DX64685" s="378"/>
      <c r="DY64685" s="378"/>
      <c r="DZ64685" s="378"/>
      <c r="EA64685" s="378"/>
      <c r="EB64685" s="378"/>
      <c r="EC64685" s="378"/>
      <c r="ED64685" s="378"/>
      <c r="EE64685" s="378"/>
      <c r="EF64685" s="378"/>
      <c r="EG64685" s="378"/>
      <c r="EH64685" s="378"/>
      <c r="EI64685" s="378"/>
      <c r="EJ64685" s="378"/>
      <c r="EK64685" s="378"/>
      <c r="EL64685" s="378"/>
      <c r="EM64685" s="378"/>
      <c r="EN64685" s="378"/>
      <c r="EO64685" s="378"/>
      <c r="EP64685" s="378"/>
      <c r="EQ64685" s="378"/>
      <c r="ER64685" s="378"/>
      <c r="ES64685" s="378"/>
      <c r="ET64685" s="378"/>
      <c r="EU64685" s="378"/>
      <c r="EV64685" s="378"/>
      <c r="EW64685" s="378"/>
      <c r="EX64685" s="378"/>
      <c r="EY64685" s="378"/>
      <c r="EZ64685" s="378"/>
      <c r="FA64685" s="378"/>
      <c r="FB64685" s="378"/>
      <c r="FC64685" s="378"/>
      <c r="FD64685" s="378"/>
      <c r="FE64685" s="378"/>
      <c r="FF64685" s="378"/>
      <c r="FG64685" s="378"/>
      <c r="FH64685" s="378"/>
      <c r="FI64685" s="378"/>
      <c r="FJ64685" s="378"/>
      <c r="FK64685" s="378"/>
      <c r="FL64685" s="378"/>
      <c r="FM64685" s="378"/>
      <c r="FN64685" s="378"/>
      <c r="FO64685" s="378"/>
      <c r="FP64685" s="378"/>
      <c r="FQ64685" s="378"/>
      <c r="FR64685" s="378"/>
      <c r="FS64685" s="378"/>
      <c r="FT64685" s="378"/>
      <c r="FU64685" s="378"/>
      <c r="FV64685" s="378"/>
      <c r="FW64685" s="378"/>
      <c r="FX64685" s="378"/>
      <c r="FY64685" s="378"/>
      <c r="FZ64685" s="378"/>
      <c r="GA64685" s="378"/>
      <c r="GB64685" s="378"/>
      <c r="GC64685" s="378"/>
      <c r="GD64685" s="378"/>
      <c r="GE64685" s="378"/>
      <c r="GF64685" s="378"/>
      <c r="GG64685" s="378"/>
      <c r="GH64685" s="378"/>
      <c r="GI64685" s="378"/>
      <c r="GJ64685" s="378"/>
      <c r="GK64685" s="378"/>
      <c r="GL64685" s="378"/>
      <c r="GM64685" s="378"/>
      <c r="GN64685" s="378"/>
      <c r="GO64685" s="378"/>
      <c r="GP64685" s="378"/>
      <c r="GQ64685" s="378"/>
      <c r="GR64685" s="378"/>
      <c r="GS64685" s="378"/>
      <c r="GT64685" s="378"/>
      <c r="GU64685" s="378"/>
      <c r="GV64685" s="378"/>
      <c r="GW64685" s="378"/>
      <c r="GX64685" s="378"/>
      <c r="GY64685" s="378"/>
      <c r="GZ64685" s="378"/>
      <c r="HA64685" s="378"/>
      <c r="HB64685" s="378"/>
      <c r="HC64685" s="378"/>
      <c r="HD64685" s="378"/>
      <c r="HE64685" s="378"/>
      <c r="HF64685" s="378"/>
      <c r="HG64685" s="378"/>
      <c r="HH64685" s="378"/>
      <c r="HI64685" s="378"/>
      <c r="HJ64685" s="378"/>
      <c r="HK64685" s="378"/>
      <c r="HL64685" s="378"/>
      <c r="HM64685" s="378"/>
      <c r="HN64685" s="378"/>
      <c r="HO64685" s="378"/>
      <c r="HP64685" s="378"/>
      <c r="HQ64685" s="378"/>
      <c r="HR64685" s="378"/>
      <c r="HS64685" s="378"/>
      <c r="HT64685" s="378"/>
      <c r="HU64685" s="378"/>
      <c r="HV64685" s="378"/>
      <c r="HW64685" s="378"/>
      <c r="HX64685" s="378"/>
      <c r="HY64685" s="378"/>
      <c r="HZ64685" s="378"/>
      <c r="IA64685" s="378"/>
      <c r="IB64685" s="378"/>
      <c r="IC64685" s="378"/>
      <c r="ID64685" s="378"/>
      <c r="IE64685" s="378"/>
      <c r="IF64685" s="378"/>
      <c r="IG64685" s="378"/>
      <c r="IH64685" s="378"/>
      <c r="II64685" s="378"/>
      <c r="IJ64685" s="378"/>
      <c r="IK64685" s="378"/>
      <c r="IL64685" s="378"/>
    </row>
    <row r="64686" spans="2:246">
      <c r="B64686" s="378"/>
      <c r="C64686" s="378"/>
      <c r="D64686" s="378"/>
      <c r="E64686" s="378"/>
      <c r="F64686" s="378"/>
      <c r="G64686" s="378"/>
      <c r="H64686" s="378"/>
      <c r="I64686" s="378"/>
      <c r="J64686" s="378"/>
      <c r="K64686" s="378"/>
      <c r="L64686" s="378"/>
      <c r="M64686" s="378"/>
      <c r="N64686" s="378"/>
      <c r="O64686" s="378"/>
      <c r="P64686" s="378"/>
      <c r="Q64686" s="378"/>
      <c r="R64686" s="378"/>
      <c r="S64686" s="378"/>
      <c r="T64686" s="378"/>
      <c r="U64686" s="378"/>
      <c r="V64686" s="378"/>
      <c r="W64686" s="378"/>
      <c r="X64686" s="378"/>
      <c r="Y64686" s="378"/>
      <c r="Z64686" s="378"/>
      <c r="AA64686" s="378"/>
      <c r="AB64686" s="378"/>
      <c r="AC64686" s="378"/>
      <c r="AD64686" s="378"/>
      <c r="AE64686" s="378"/>
      <c r="AF64686" s="378"/>
      <c r="AG64686" s="378"/>
      <c r="AH64686" s="378"/>
      <c r="AI64686" s="378"/>
      <c r="AJ64686" s="378"/>
      <c r="AK64686" s="378"/>
      <c r="AL64686" s="378"/>
      <c r="AM64686" s="378"/>
      <c r="AN64686" s="378"/>
      <c r="AO64686" s="378"/>
      <c r="AP64686" s="378"/>
      <c r="AQ64686" s="378"/>
      <c r="AR64686" s="378"/>
      <c r="AS64686" s="378"/>
      <c r="AT64686" s="378"/>
      <c r="AU64686" s="378"/>
      <c r="AV64686" s="378"/>
      <c r="AW64686" s="378"/>
      <c r="AX64686" s="378"/>
      <c r="AY64686" s="378"/>
      <c r="AZ64686" s="378"/>
      <c r="BA64686" s="378"/>
      <c r="BB64686" s="378"/>
      <c r="BC64686" s="378"/>
      <c r="BD64686" s="378"/>
      <c r="BE64686" s="378"/>
      <c r="BF64686" s="378"/>
      <c r="BG64686" s="378"/>
      <c r="BH64686" s="378"/>
      <c r="BI64686" s="378"/>
      <c r="BJ64686" s="378"/>
      <c r="BK64686" s="378"/>
      <c r="BL64686" s="378"/>
      <c r="BM64686" s="378"/>
      <c r="BN64686" s="378"/>
      <c r="BO64686" s="378"/>
      <c r="BP64686" s="378"/>
      <c r="BQ64686" s="378"/>
      <c r="BR64686" s="378"/>
      <c r="BS64686" s="378"/>
      <c r="BT64686" s="378"/>
      <c r="BU64686" s="378"/>
      <c r="BV64686" s="378"/>
      <c r="BW64686" s="378"/>
      <c r="BX64686" s="378"/>
      <c r="BY64686" s="378"/>
      <c r="BZ64686" s="378"/>
      <c r="CA64686" s="378"/>
      <c r="CB64686" s="378"/>
      <c r="CC64686" s="378"/>
      <c r="CD64686" s="378"/>
      <c r="CE64686" s="378"/>
      <c r="CF64686" s="378"/>
      <c r="CG64686" s="378"/>
      <c r="CH64686" s="378"/>
      <c r="CI64686" s="378"/>
      <c r="CJ64686" s="378"/>
      <c r="CK64686" s="378"/>
      <c r="CL64686" s="378"/>
      <c r="CM64686" s="378"/>
      <c r="CN64686" s="378"/>
      <c r="CO64686" s="378"/>
      <c r="CP64686" s="378"/>
      <c r="CQ64686" s="378"/>
      <c r="CR64686" s="378"/>
      <c r="CS64686" s="378"/>
      <c r="CT64686" s="378"/>
      <c r="CU64686" s="378"/>
      <c r="CV64686" s="378"/>
      <c r="CW64686" s="378"/>
      <c r="CX64686" s="378"/>
      <c r="CY64686" s="378"/>
      <c r="CZ64686" s="378"/>
      <c r="DA64686" s="378"/>
      <c r="DB64686" s="378"/>
      <c r="DC64686" s="378"/>
      <c r="DD64686" s="378"/>
      <c r="DE64686" s="378"/>
      <c r="DF64686" s="378"/>
      <c r="DG64686" s="378"/>
      <c r="DH64686" s="378"/>
      <c r="DI64686" s="378"/>
      <c r="DJ64686" s="378"/>
      <c r="DK64686" s="378"/>
      <c r="DL64686" s="378"/>
      <c r="DM64686" s="378"/>
      <c r="DN64686" s="378"/>
      <c r="DO64686" s="378"/>
      <c r="DP64686" s="378"/>
      <c r="DQ64686" s="378"/>
      <c r="DR64686" s="378"/>
      <c r="DS64686" s="378"/>
      <c r="DT64686" s="378"/>
      <c r="DU64686" s="378"/>
      <c r="DV64686" s="378"/>
      <c r="DW64686" s="378"/>
      <c r="DX64686" s="378"/>
      <c r="DY64686" s="378"/>
      <c r="DZ64686" s="378"/>
      <c r="EA64686" s="378"/>
      <c r="EB64686" s="378"/>
      <c r="EC64686" s="378"/>
      <c r="ED64686" s="378"/>
      <c r="EE64686" s="378"/>
      <c r="EF64686" s="378"/>
      <c r="EG64686" s="378"/>
      <c r="EH64686" s="378"/>
      <c r="EI64686" s="378"/>
      <c r="EJ64686" s="378"/>
      <c r="EK64686" s="378"/>
      <c r="EL64686" s="378"/>
      <c r="EM64686" s="378"/>
      <c r="EN64686" s="378"/>
      <c r="EO64686" s="378"/>
      <c r="EP64686" s="378"/>
      <c r="EQ64686" s="378"/>
      <c r="ER64686" s="378"/>
      <c r="ES64686" s="378"/>
      <c r="ET64686" s="378"/>
      <c r="EU64686" s="378"/>
      <c r="EV64686" s="378"/>
      <c r="EW64686" s="378"/>
      <c r="EX64686" s="378"/>
      <c r="EY64686" s="378"/>
      <c r="EZ64686" s="378"/>
      <c r="FA64686" s="378"/>
      <c r="FB64686" s="378"/>
      <c r="FC64686" s="378"/>
      <c r="FD64686" s="378"/>
      <c r="FE64686" s="378"/>
      <c r="FF64686" s="378"/>
      <c r="FG64686" s="378"/>
      <c r="FH64686" s="378"/>
      <c r="FI64686" s="378"/>
      <c r="FJ64686" s="378"/>
      <c r="FK64686" s="378"/>
      <c r="FL64686" s="378"/>
      <c r="FM64686" s="378"/>
      <c r="FN64686" s="378"/>
      <c r="FO64686" s="378"/>
      <c r="FP64686" s="378"/>
      <c r="FQ64686" s="378"/>
      <c r="FR64686" s="378"/>
      <c r="FS64686" s="378"/>
      <c r="FT64686" s="378"/>
      <c r="FU64686" s="378"/>
      <c r="FV64686" s="378"/>
      <c r="FW64686" s="378"/>
      <c r="FX64686" s="378"/>
      <c r="FY64686" s="378"/>
      <c r="FZ64686" s="378"/>
      <c r="GA64686" s="378"/>
      <c r="GB64686" s="378"/>
      <c r="GC64686" s="378"/>
      <c r="GD64686" s="378"/>
      <c r="GE64686" s="378"/>
      <c r="GF64686" s="378"/>
      <c r="GG64686" s="378"/>
      <c r="GH64686" s="378"/>
      <c r="GI64686" s="378"/>
      <c r="GJ64686" s="378"/>
      <c r="GK64686" s="378"/>
      <c r="GL64686" s="378"/>
      <c r="GM64686" s="378"/>
      <c r="GN64686" s="378"/>
      <c r="GO64686" s="378"/>
      <c r="GP64686" s="378"/>
      <c r="GQ64686" s="378"/>
      <c r="GR64686" s="378"/>
      <c r="GS64686" s="378"/>
      <c r="GT64686" s="378"/>
      <c r="GU64686" s="378"/>
      <c r="GV64686" s="378"/>
      <c r="GW64686" s="378"/>
      <c r="GX64686" s="378"/>
      <c r="GY64686" s="378"/>
      <c r="GZ64686" s="378"/>
      <c r="HA64686" s="378"/>
      <c r="HB64686" s="378"/>
      <c r="HC64686" s="378"/>
      <c r="HD64686" s="378"/>
      <c r="HE64686" s="378"/>
      <c r="HF64686" s="378"/>
      <c r="HG64686" s="378"/>
      <c r="HH64686" s="378"/>
      <c r="HI64686" s="378"/>
      <c r="HJ64686" s="378"/>
      <c r="HK64686" s="378"/>
      <c r="HL64686" s="378"/>
      <c r="HM64686" s="378"/>
      <c r="HN64686" s="378"/>
      <c r="HO64686" s="378"/>
      <c r="HP64686" s="378"/>
      <c r="HQ64686" s="378"/>
      <c r="HR64686" s="378"/>
      <c r="HS64686" s="378"/>
      <c r="HT64686" s="378"/>
      <c r="HU64686" s="378"/>
      <c r="HV64686" s="378"/>
      <c r="HW64686" s="378"/>
      <c r="HX64686" s="378"/>
      <c r="HY64686" s="378"/>
      <c r="HZ64686" s="378"/>
      <c r="IA64686" s="378"/>
      <c r="IB64686" s="378"/>
      <c r="IC64686" s="378"/>
      <c r="ID64686" s="378"/>
      <c r="IE64686" s="378"/>
      <c r="IF64686" s="378"/>
      <c r="IG64686" s="378"/>
      <c r="IH64686" s="378"/>
      <c r="II64686" s="378"/>
      <c r="IJ64686" s="378"/>
      <c r="IK64686" s="378"/>
      <c r="IL64686" s="378"/>
    </row>
    <row r="64687" spans="2:246">
      <c r="B64687" s="378"/>
      <c r="C64687" s="378"/>
      <c r="D64687" s="378"/>
      <c r="E64687" s="378"/>
      <c r="F64687" s="378"/>
      <c r="G64687" s="378"/>
      <c r="H64687" s="378"/>
      <c r="I64687" s="378"/>
      <c r="J64687" s="378"/>
      <c r="K64687" s="378"/>
      <c r="L64687" s="378"/>
      <c r="M64687" s="378"/>
      <c r="N64687" s="378"/>
      <c r="O64687" s="378"/>
      <c r="P64687" s="378"/>
      <c r="Q64687" s="378"/>
      <c r="R64687" s="378"/>
      <c r="S64687" s="378"/>
      <c r="T64687" s="378"/>
      <c r="U64687" s="378"/>
      <c r="V64687" s="378"/>
      <c r="W64687" s="378"/>
      <c r="X64687" s="378"/>
      <c r="Y64687" s="378"/>
      <c r="Z64687" s="378"/>
      <c r="AA64687" s="378"/>
      <c r="AB64687" s="378"/>
      <c r="AC64687" s="378"/>
      <c r="AD64687" s="378"/>
      <c r="AE64687" s="378"/>
      <c r="AF64687" s="378"/>
      <c r="AG64687" s="378"/>
      <c r="AH64687" s="378"/>
      <c r="AI64687" s="378"/>
      <c r="AJ64687" s="378"/>
      <c r="AK64687" s="378"/>
      <c r="AL64687" s="378"/>
      <c r="AM64687" s="378"/>
      <c r="AN64687" s="378"/>
      <c r="AO64687" s="378"/>
      <c r="AP64687" s="378"/>
      <c r="AQ64687" s="378"/>
      <c r="AR64687" s="378"/>
      <c r="AS64687" s="378"/>
      <c r="AT64687" s="378"/>
      <c r="AU64687" s="378"/>
      <c r="AV64687" s="378"/>
      <c r="AW64687" s="378"/>
      <c r="AX64687" s="378"/>
      <c r="AY64687" s="378"/>
      <c r="AZ64687" s="378"/>
      <c r="BA64687" s="378"/>
      <c r="BB64687" s="378"/>
      <c r="BC64687" s="378"/>
      <c r="BD64687" s="378"/>
      <c r="BE64687" s="378"/>
      <c r="BF64687" s="378"/>
      <c r="BG64687" s="378"/>
      <c r="BH64687" s="378"/>
      <c r="BI64687" s="378"/>
      <c r="BJ64687" s="378"/>
      <c r="BK64687" s="378"/>
      <c r="BL64687" s="378"/>
      <c r="BM64687" s="378"/>
      <c r="BN64687" s="378"/>
      <c r="BO64687" s="378"/>
      <c r="BP64687" s="378"/>
      <c r="BQ64687" s="378"/>
      <c r="BR64687" s="378"/>
      <c r="BS64687" s="378"/>
      <c r="BT64687" s="378"/>
      <c r="BU64687" s="378"/>
      <c r="BV64687" s="378"/>
      <c r="BW64687" s="378"/>
      <c r="BX64687" s="378"/>
      <c r="BY64687" s="378"/>
      <c r="BZ64687" s="378"/>
      <c r="CA64687" s="378"/>
      <c r="CB64687" s="378"/>
      <c r="CC64687" s="378"/>
      <c r="CD64687" s="378"/>
      <c r="CE64687" s="378"/>
      <c r="CF64687" s="378"/>
      <c r="CG64687" s="378"/>
      <c r="CH64687" s="378"/>
      <c r="CI64687" s="378"/>
      <c r="CJ64687" s="378"/>
      <c r="CK64687" s="378"/>
      <c r="CL64687" s="378"/>
      <c r="CM64687" s="378"/>
      <c r="CN64687" s="378"/>
      <c r="CO64687" s="378"/>
      <c r="CP64687" s="378"/>
      <c r="CQ64687" s="378"/>
      <c r="CR64687" s="378"/>
      <c r="CS64687" s="378"/>
      <c r="CT64687" s="378"/>
      <c r="CU64687" s="378"/>
      <c r="CV64687" s="378"/>
      <c r="CW64687" s="378"/>
      <c r="CX64687" s="378"/>
      <c r="CY64687" s="378"/>
      <c r="CZ64687" s="378"/>
      <c r="DA64687" s="378"/>
      <c r="DB64687" s="378"/>
      <c r="DC64687" s="378"/>
      <c r="DD64687" s="378"/>
      <c r="DE64687" s="378"/>
      <c r="DF64687" s="378"/>
      <c r="DG64687" s="378"/>
      <c r="DH64687" s="378"/>
      <c r="DI64687" s="378"/>
      <c r="DJ64687" s="378"/>
      <c r="DK64687" s="378"/>
      <c r="DL64687" s="378"/>
      <c r="DM64687" s="378"/>
      <c r="DN64687" s="378"/>
      <c r="DO64687" s="378"/>
      <c r="DP64687" s="378"/>
      <c r="DQ64687" s="378"/>
      <c r="DR64687" s="378"/>
      <c r="DS64687" s="378"/>
      <c r="DT64687" s="378"/>
      <c r="DU64687" s="378"/>
      <c r="DV64687" s="378"/>
      <c r="DW64687" s="378"/>
      <c r="DX64687" s="378"/>
      <c r="DY64687" s="378"/>
      <c r="DZ64687" s="378"/>
      <c r="EA64687" s="378"/>
      <c r="EB64687" s="378"/>
      <c r="EC64687" s="378"/>
      <c r="ED64687" s="378"/>
      <c r="EE64687" s="378"/>
      <c r="EF64687" s="378"/>
      <c r="EG64687" s="378"/>
      <c r="EH64687" s="378"/>
      <c r="EI64687" s="378"/>
      <c r="EJ64687" s="378"/>
      <c r="EK64687" s="378"/>
      <c r="EL64687" s="378"/>
      <c r="EM64687" s="378"/>
      <c r="EN64687" s="378"/>
      <c r="EO64687" s="378"/>
      <c r="EP64687" s="378"/>
      <c r="EQ64687" s="378"/>
      <c r="ER64687" s="378"/>
      <c r="ES64687" s="378"/>
      <c r="ET64687" s="378"/>
      <c r="EU64687" s="378"/>
      <c r="EV64687" s="378"/>
      <c r="EW64687" s="378"/>
      <c r="EX64687" s="378"/>
      <c r="EY64687" s="378"/>
      <c r="EZ64687" s="378"/>
      <c r="FA64687" s="378"/>
      <c r="FB64687" s="378"/>
      <c r="FC64687" s="378"/>
      <c r="FD64687" s="378"/>
      <c r="FE64687" s="378"/>
      <c r="FF64687" s="378"/>
      <c r="FG64687" s="378"/>
      <c r="FH64687" s="378"/>
      <c r="FI64687" s="378"/>
      <c r="FJ64687" s="378"/>
      <c r="FK64687" s="378"/>
      <c r="FL64687" s="378"/>
      <c r="FM64687" s="378"/>
      <c r="FN64687" s="378"/>
      <c r="FO64687" s="378"/>
      <c r="FP64687" s="378"/>
      <c r="FQ64687" s="378"/>
      <c r="FR64687" s="378"/>
      <c r="FS64687" s="378"/>
      <c r="FT64687" s="378"/>
      <c r="FU64687" s="378"/>
      <c r="FV64687" s="378"/>
      <c r="FW64687" s="378"/>
      <c r="FX64687" s="378"/>
      <c r="FY64687" s="378"/>
      <c r="FZ64687" s="378"/>
      <c r="GA64687" s="378"/>
      <c r="GB64687" s="378"/>
      <c r="GC64687" s="378"/>
      <c r="GD64687" s="378"/>
      <c r="GE64687" s="378"/>
      <c r="GF64687" s="378"/>
      <c r="GG64687" s="378"/>
      <c r="GH64687" s="378"/>
      <c r="GI64687" s="378"/>
      <c r="GJ64687" s="378"/>
      <c r="GK64687" s="378"/>
      <c r="GL64687" s="378"/>
      <c r="GM64687" s="378"/>
      <c r="GN64687" s="378"/>
      <c r="GO64687" s="378"/>
      <c r="GP64687" s="378"/>
      <c r="GQ64687" s="378"/>
      <c r="GR64687" s="378"/>
      <c r="GS64687" s="378"/>
      <c r="GT64687" s="378"/>
      <c r="GU64687" s="378"/>
      <c r="GV64687" s="378"/>
      <c r="GW64687" s="378"/>
      <c r="GX64687" s="378"/>
      <c r="GY64687" s="378"/>
      <c r="GZ64687" s="378"/>
      <c r="HA64687" s="378"/>
      <c r="HB64687" s="378"/>
      <c r="HC64687" s="378"/>
      <c r="HD64687" s="378"/>
      <c r="HE64687" s="378"/>
      <c r="HF64687" s="378"/>
      <c r="HG64687" s="378"/>
      <c r="HH64687" s="378"/>
      <c r="HI64687" s="378"/>
      <c r="HJ64687" s="378"/>
      <c r="HK64687" s="378"/>
      <c r="HL64687" s="378"/>
      <c r="HM64687" s="378"/>
      <c r="HN64687" s="378"/>
      <c r="HO64687" s="378"/>
      <c r="HP64687" s="378"/>
      <c r="HQ64687" s="378"/>
      <c r="HR64687" s="378"/>
      <c r="HS64687" s="378"/>
      <c r="HT64687" s="378"/>
      <c r="HU64687" s="378"/>
      <c r="HV64687" s="378"/>
      <c r="HW64687" s="378"/>
      <c r="HX64687" s="378"/>
      <c r="HY64687" s="378"/>
      <c r="HZ64687" s="378"/>
      <c r="IA64687" s="378"/>
      <c r="IB64687" s="378"/>
      <c r="IC64687" s="378"/>
      <c r="ID64687" s="378"/>
      <c r="IE64687" s="378"/>
      <c r="IF64687" s="378"/>
      <c r="IG64687" s="378"/>
      <c r="IH64687" s="378"/>
      <c r="II64687" s="378"/>
      <c r="IJ64687" s="378"/>
      <c r="IK64687" s="378"/>
      <c r="IL64687" s="378"/>
    </row>
    <row r="64688" spans="2:246">
      <c r="B64688" s="378"/>
      <c r="C64688" s="378"/>
      <c r="D64688" s="378"/>
      <c r="E64688" s="378"/>
      <c r="F64688" s="378"/>
      <c r="G64688" s="378"/>
      <c r="H64688" s="378"/>
      <c r="I64688" s="378"/>
      <c r="J64688" s="378"/>
      <c r="K64688" s="378"/>
      <c r="L64688" s="378"/>
      <c r="M64688" s="378"/>
      <c r="N64688" s="378"/>
      <c r="O64688" s="378"/>
      <c r="P64688" s="378"/>
      <c r="Q64688" s="378"/>
      <c r="R64688" s="378"/>
      <c r="S64688" s="378"/>
      <c r="T64688" s="378"/>
      <c r="U64688" s="378"/>
      <c r="V64688" s="378"/>
      <c r="W64688" s="378"/>
      <c r="X64688" s="378"/>
      <c r="Y64688" s="378"/>
      <c r="Z64688" s="378"/>
      <c r="AA64688" s="378"/>
      <c r="AB64688" s="378"/>
      <c r="AC64688" s="378"/>
      <c r="AD64688" s="378"/>
      <c r="AE64688" s="378"/>
      <c r="AF64688" s="378"/>
      <c r="AG64688" s="378"/>
      <c r="AH64688" s="378"/>
      <c r="AI64688" s="378"/>
      <c r="AJ64688" s="378"/>
      <c r="AK64688" s="378"/>
      <c r="AL64688" s="378"/>
      <c r="AM64688" s="378"/>
      <c r="AN64688" s="378"/>
      <c r="AO64688" s="378"/>
      <c r="AP64688" s="378"/>
      <c r="AQ64688" s="378"/>
      <c r="AR64688" s="378"/>
      <c r="AS64688" s="378"/>
      <c r="AT64688" s="378"/>
      <c r="AU64688" s="378"/>
      <c r="AV64688" s="378"/>
      <c r="AW64688" s="378"/>
      <c r="AX64688" s="378"/>
      <c r="AY64688" s="378"/>
      <c r="AZ64688" s="378"/>
      <c r="BA64688" s="378"/>
      <c r="BB64688" s="378"/>
      <c r="BC64688" s="378"/>
      <c r="BD64688" s="378"/>
      <c r="BE64688" s="378"/>
      <c r="BF64688" s="378"/>
      <c r="BG64688" s="378"/>
      <c r="BH64688" s="378"/>
      <c r="BI64688" s="378"/>
      <c r="BJ64688" s="378"/>
      <c r="BK64688" s="378"/>
      <c r="BL64688" s="378"/>
      <c r="BM64688" s="378"/>
      <c r="BN64688" s="378"/>
      <c r="BO64688" s="378"/>
      <c r="BP64688" s="378"/>
      <c r="BQ64688" s="378"/>
      <c r="BR64688" s="378"/>
      <c r="BS64688" s="378"/>
      <c r="BT64688" s="378"/>
      <c r="BU64688" s="378"/>
      <c r="BV64688" s="378"/>
      <c r="BW64688" s="378"/>
      <c r="BX64688" s="378"/>
      <c r="BY64688" s="378"/>
      <c r="BZ64688" s="378"/>
      <c r="CA64688" s="378"/>
      <c r="CB64688" s="378"/>
      <c r="CC64688" s="378"/>
      <c r="CD64688" s="378"/>
      <c r="CE64688" s="378"/>
      <c r="CF64688" s="378"/>
      <c r="CG64688" s="378"/>
      <c r="CH64688" s="378"/>
      <c r="CI64688" s="378"/>
      <c r="CJ64688" s="378"/>
      <c r="CK64688" s="378"/>
      <c r="CL64688" s="378"/>
      <c r="CM64688" s="378"/>
      <c r="CN64688" s="378"/>
      <c r="CO64688" s="378"/>
      <c r="CP64688" s="378"/>
      <c r="CQ64688" s="378"/>
      <c r="CR64688" s="378"/>
      <c r="CS64688" s="378"/>
      <c r="CT64688" s="378"/>
      <c r="CU64688" s="378"/>
      <c r="CV64688" s="378"/>
      <c r="CW64688" s="378"/>
      <c r="CX64688" s="378"/>
      <c r="CY64688" s="378"/>
      <c r="CZ64688" s="378"/>
      <c r="DA64688" s="378"/>
      <c r="DB64688" s="378"/>
      <c r="DC64688" s="378"/>
      <c r="DD64688" s="378"/>
      <c r="DE64688" s="378"/>
      <c r="DF64688" s="378"/>
      <c r="DG64688" s="378"/>
      <c r="DH64688" s="378"/>
      <c r="DI64688" s="378"/>
      <c r="DJ64688" s="378"/>
      <c r="DK64688" s="378"/>
      <c r="DL64688" s="378"/>
      <c r="DM64688" s="378"/>
      <c r="DN64688" s="378"/>
      <c r="DO64688" s="378"/>
      <c r="DP64688" s="378"/>
      <c r="DQ64688" s="378"/>
      <c r="DR64688" s="378"/>
      <c r="DS64688" s="378"/>
      <c r="DT64688" s="378"/>
      <c r="DU64688" s="378"/>
      <c r="DV64688" s="378"/>
      <c r="DW64688" s="378"/>
      <c r="DX64688" s="378"/>
      <c r="DY64688" s="378"/>
      <c r="DZ64688" s="378"/>
      <c r="EA64688" s="378"/>
      <c r="EB64688" s="378"/>
      <c r="EC64688" s="378"/>
      <c r="ED64688" s="378"/>
      <c r="EE64688" s="378"/>
      <c r="EF64688" s="378"/>
      <c r="EG64688" s="378"/>
      <c r="EH64688" s="378"/>
      <c r="EI64688" s="378"/>
      <c r="EJ64688" s="378"/>
      <c r="EK64688" s="378"/>
      <c r="EL64688" s="378"/>
      <c r="EM64688" s="378"/>
      <c r="EN64688" s="378"/>
      <c r="EO64688" s="378"/>
      <c r="EP64688" s="378"/>
      <c r="EQ64688" s="378"/>
      <c r="ER64688" s="378"/>
      <c r="ES64688" s="378"/>
      <c r="ET64688" s="378"/>
      <c r="EU64688" s="378"/>
      <c r="EV64688" s="378"/>
      <c r="EW64688" s="378"/>
      <c r="EX64688" s="378"/>
      <c r="EY64688" s="378"/>
      <c r="EZ64688" s="378"/>
      <c r="FA64688" s="378"/>
      <c r="FB64688" s="378"/>
      <c r="FC64688" s="378"/>
      <c r="FD64688" s="378"/>
      <c r="FE64688" s="378"/>
      <c r="FF64688" s="378"/>
      <c r="FG64688" s="378"/>
      <c r="FH64688" s="378"/>
      <c r="FI64688" s="378"/>
      <c r="FJ64688" s="378"/>
      <c r="FK64688" s="378"/>
      <c r="FL64688" s="378"/>
      <c r="FM64688" s="378"/>
      <c r="FN64688" s="378"/>
      <c r="FO64688" s="378"/>
      <c r="FP64688" s="378"/>
      <c r="FQ64688" s="378"/>
      <c r="FR64688" s="378"/>
      <c r="FS64688" s="378"/>
      <c r="FT64688" s="378"/>
      <c r="FU64688" s="378"/>
      <c r="FV64688" s="378"/>
      <c r="FW64688" s="378"/>
      <c r="FX64688" s="378"/>
      <c r="FY64688" s="378"/>
      <c r="FZ64688" s="378"/>
      <c r="GA64688" s="378"/>
      <c r="GB64688" s="378"/>
      <c r="GC64688" s="378"/>
      <c r="GD64688" s="378"/>
      <c r="GE64688" s="378"/>
      <c r="GF64688" s="378"/>
      <c r="GG64688" s="378"/>
      <c r="GH64688" s="378"/>
      <c r="GI64688" s="378"/>
      <c r="GJ64688" s="378"/>
      <c r="GK64688" s="378"/>
      <c r="GL64688" s="378"/>
      <c r="GM64688" s="378"/>
      <c r="GN64688" s="378"/>
      <c r="GO64688" s="378"/>
      <c r="GP64688" s="378"/>
      <c r="GQ64688" s="378"/>
      <c r="GR64688" s="378"/>
      <c r="GS64688" s="378"/>
      <c r="GT64688" s="378"/>
      <c r="GU64688" s="378"/>
      <c r="GV64688" s="378"/>
      <c r="GW64688" s="378"/>
      <c r="GX64688" s="378"/>
      <c r="GY64688" s="378"/>
      <c r="GZ64688" s="378"/>
      <c r="HA64688" s="378"/>
      <c r="HB64688" s="378"/>
      <c r="HC64688" s="378"/>
      <c r="HD64688" s="378"/>
      <c r="HE64688" s="378"/>
      <c r="HF64688" s="378"/>
      <c r="HG64688" s="378"/>
      <c r="HH64688" s="378"/>
      <c r="HI64688" s="378"/>
      <c r="HJ64688" s="378"/>
      <c r="HK64688" s="378"/>
      <c r="HL64688" s="378"/>
      <c r="HM64688" s="378"/>
      <c r="HN64688" s="378"/>
      <c r="HO64688" s="378"/>
      <c r="HP64688" s="378"/>
      <c r="HQ64688" s="378"/>
      <c r="HR64688" s="378"/>
      <c r="HS64688" s="378"/>
      <c r="HT64688" s="378"/>
      <c r="HU64688" s="378"/>
      <c r="HV64688" s="378"/>
      <c r="HW64688" s="378"/>
      <c r="HX64688" s="378"/>
      <c r="HY64688" s="378"/>
      <c r="HZ64688" s="378"/>
      <c r="IA64688" s="378"/>
      <c r="IB64688" s="378"/>
      <c r="IC64688" s="378"/>
      <c r="ID64688" s="378"/>
      <c r="IE64688" s="378"/>
      <c r="IF64688" s="378"/>
      <c r="IG64688" s="378"/>
      <c r="IH64688" s="378"/>
      <c r="II64688" s="378"/>
      <c r="IJ64688" s="378"/>
      <c r="IK64688" s="378"/>
      <c r="IL64688" s="378"/>
    </row>
    <row r="64689" spans="2:246">
      <c r="B64689" s="378"/>
      <c r="C64689" s="378"/>
      <c r="D64689" s="378"/>
      <c r="E64689" s="378"/>
      <c r="F64689" s="378"/>
      <c r="G64689" s="378"/>
      <c r="H64689" s="378"/>
      <c r="I64689" s="378"/>
      <c r="J64689" s="378"/>
      <c r="K64689" s="378"/>
      <c r="L64689" s="378"/>
      <c r="M64689" s="378"/>
      <c r="N64689" s="378"/>
      <c r="O64689" s="378"/>
      <c r="P64689" s="378"/>
      <c r="Q64689" s="378"/>
      <c r="R64689" s="378"/>
      <c r="S64689" s="378"/>
      <c r="T64689" s="378"/>
      <c r="U64689" s="378"/>
      <c r="V64689" s="378"/>
      <c r="W64689" s="378"/>
      <c r="X64689" s="378"/>
      <c r="Y64689" s="378"/>
      <c r="Z64689" s="378"/>
      <c r="AA64689" s="378"/>
      <c r="AB64689" s="378"/>
      <c r="AC64689" s="378"/>
      <c r="AD64689" s="378"/>
      <c r="AE64689" s="378"/>
      <c r="AF64689" s="378"/>
      <c r="AG64689" s="378"/>
      <c r="AH64689" s="378"/>
      <c r="AI64689" s="378"/>
      <c r="AJ64689" s="378"/>
      <c r="AK64689" s="378"/>
      <c r="AL64689" s="378"/>
      <c r="AM64689" s="378"/>
      <c r="AN64689" s="378"/>
      <c r="AO64689" s="378"/>
      <c r="AP64689" s="378"/>
      <c r="AQ64689" s="378"/>
      <c r="AR64689" s="378"/>
      <c r="AS64689" s="378"/>
      <c r="AT64689" s="378"/>
      <c r="AU64689" s="378"/>
      <c r="AV64689" s="378"/>
      <c r="AW64689" s="378"/>
      <c r="AX64689" s="378"/>
      <c r="AY64689" s="378"/>
      <c r="AZ64689" s="378"/>
      <c r="BA64689" s="378"/>
      <c r="BB64689" s="378"/>
      <c r="BC64689" s="378"/>
      <c r="BD64689" s="378"/>
      <c r="BE64689" s="378"/>
      <c r="BF64689" s="378"/>
      <c r="BG64689" s="378"/>
      <c r="BH64689" s="378"/>
      <c r="BI64689" s="378"/>
      <c r="BJ64689" s="378"/>
      <c r="BK64689" s="378"/>
      <c r="BL64689" s="378"/>
      <c r="BM64689" s="378"/>
      <c r="BN64689" s="378"/>
      <c r="BO64689" s="378"/>
      <c r="BP64689" s="378"/>
      <c r="BQ64689" s="378"/>
      <c r="BR64689" s="378"/>
      <c r="BS64689" s="378"/>
      <c r="BT64689" s="378"/>
      <c r="BU64689" s="378"/>
      <c r="BV64689" s="378"/>
      <c r="BW64689" s="378"/>
      <c r="BX64689" s="378"/>
      <c r="BY64689" s="378"/>
      <c r="BZ64689" s="378"/>
      <c r="CA64689" s="378"/>
      <c r="CB64689" s="378"/>
      <c r="CC64689" s="378"/>
      <c r="CD64689" s="378"/>
      <c r="CE64689" s="378"/>
      <c r="CF64689" s="378"/>
      <c r="CG64689" s="378"/>
      <c r="CH64689" s="378"/>
      <c r="CI64689" s="378"/>
      <c r="CJ64689" s="378"/>
      <c r="CK64689" s="378"/>
      <c r="CL64689" s="378"/>
      <c r="CM64689" s="378"/>
      <c r="CN64689" s="378"/>
      <c r="CO64689" s="378"/>
      <c r="CP64689" s="378"/>
      <c r="CQ64689" s="378"/>
      <c r="CR64689" s="378"/>
      <c r="CS64689" s="378"/>
      <c r="CT64689" s="378"/>
      <c r="CU64689" s="378"/>
      <c r="CV64689" s="378"/>
      <c r="CW64689" s="378"/>
      <c r="CX64689" s="378"/>
      <c r="CY64689" s="378"/>
      <c r="CZ64689" s="378"/>
      <c r="DA64689" s="378"/>
      <c r="DB64689" s="378"/>
      <c r="DC64689" s="378"/>
      <c r="DD64689" s="378"/>
      <c r="DE64689" s="378"/>
      <c r="DF64689" s="378"/>
      <c r="DG64689" s="378"/>
      <c r="DH64689" s="378"/>
      <c r="DI64689" s="378"/>
      <c r="DJ64689" s="378"/>
      <c r="DK64689" s="378"/>
      <c r="DL64689" s="378"/>
      <c r="DM64689" s="378"/>
      <c r="DN64689" s="378"/>
      <c r="DO64689" s="378"/>
      <c r="DP64689" s="378"/>
      <c r="DQ64689" s="378"/>
      <c r="DR64689" s="378"/>
      <c r="DS64689" s="378"/>
      <c r="DT64689" s="378"/>
      <c r="DU64689" s="378"/>
      <c r="DV64689" s="378"/>
      <c r="DW64689" s="378"/>
      <c r="DX64689" s="378"/>
      <c r="DY64689" s="378"/>
      <c r="DZ64689" s="378"/>
      <c r="EA64689" s="378"/>
      <c r="EB64689" s="378"/>
      <c r="EC64689" s="378"/>
      <c r="ED64689" s="378"/>
      <c r="EE64689" s="378"/>
      <c r="EF64689" s="378"/>
      <c r="EG64689" s="378"/>
      <c r="EH64689" s="378"/>
      <c r="EI64689" s="378"/>
      <c r="EJ64689" s="378"/>
      <c r="EK64689" s="378"/>
      <c r="EL64689" s="378"/>
      <c r="EM64689" s="378"/>
      <c r="EN64689" s="378"/>
      <c r="EO64689" s="378"/>
      <c r="EP64689" s="378"/>
      <c r="EQ64689" s="378"/>
      <c r="ER64689" s="378"/>
      <c r="ES64689" s="378"/>
      <c r="ET64689" s="378"/>
      <c r="EU64689" s="378"/>
      <c r="EV64689" s="378"/>
      <c r="EW64689" s="378"/>
      <c r="EX64689" s="378"/>
      <c r="EY64689" s="378"/>
      <c r="EZ64689" s="378"/>
      <c r="FA64689" s="378"/>
      <c r="FB64689" s="378"/>
      <c r="FC64689" s="378"/>
      <c r="FD64689" s="378"/>
      <c r="FE64689" s="378"/>
      <c r="FF64689" s="378"/>
      <c r="FG64689" s="378"/>
      <c r="FH64689" s="378"/>
      <c r="FI64689" s="378"/>
      <c r="FJ64689" s="378"/>
      <c r="FK64689" s="378"/>
      <c r="FL64689" s="378"/>
      <c r="FM64689" s="378"/>
      <c r="FN64689" s="378"/>
      <c r="FO64689" s="378"/>
      <c r="FP64689" s="378"/>
      <c r="FQ64689" s="378"/>
      <c r="FR64689" s="378"/>
      <c r="FS64689" s="378"/>
      <c r="FT64689" s="378"/>
      <c r="FU64689" s="378"/>
      <c r="FV64689" s="378"/>
      <c r="FW64689" s="378"/>
      <c r="FX64689" s="378"/>
      <c r="FY64689" s="378"/>
      <c r="FZ64689" s="378"/>
      <c r="GA64689" s="378"/>
      <c r="GB64689" s="378"/>
      <c r="GC64689" s="378"/>
      <c r="GD64689" s="378"/>
      <c r="GE64689" s="378"/>
      <c r="GF64689" s="378"/>
      <c r="GG64689" s="378"/>
      <c r="GH64689" s="378"/>
      <c r="GI64689" s="378"/>
      <c r="GJ64689" s="378"/>
      <c r="GK64689" s="378"/>
      <c r="GL64689" s="378"/>
      <c r="GM64689" s="378"/>
      <c r="GN64689" s="378"/>
      <c r="GO64689" s="378"/>
      <c r="GP64689" s="378"/>
      <c r="GQ64689" s="378"/>
      <c r="GR64689" s="378"/>
      <c r="GS64689" s="378"/>
      <c r="GT64689" s="378"/>
      <c r="GU64689" s="378"/>
      <c r="GV64689" s="378"/>
      <c r="GW64689" s="378"/>
      <c r="GX64689" s="378"/>
      <c r="GY64689" s="378"/>
      <c r="GZ64689" s="378"/>
      <c r="HA64689" s="378"/>
      <c r="HB64689" s="378"/>
      <c r="HC64689" s="378"/>
      <c r="HD64689" s="378"/>
      <c r="HE64689" s="378"/>
      <c r="HF64689" s="378"/>
      <c r="HG64689" s="378"/>
      <c r="HH64689" s="378"/>
      <c r="HI64689" s="378"/>
      <c r="HJ64689" s="378"/>
      <c r="HK64689" s="378"/>
      <c r="HL64689" s="378"/>
      <c r="HM64689" s="378"/>
      <c r="HN64689" s="378"/>
      <c r="HO64689" s="378"/>
      <c r="HP64689" s="378"/>
      <c r="HQ64689" s="378"/>
      <c r="HR64689" s="378"/>
      <c r="HS64689" s="378"/>
      <c r="HT64689" s="378"/>
      <c r="HU64689" s="378"/>
      <c r="HV64689" s="378"/>
      <c r="HW64689" s="378"/>
      <c r="HX64689" s="378"/>
      <c r="HY64689" s="378"/>
      <c r="HZ64689" s="378"/>
      <c r="IA64689" s="378"/>
      <c r="IB64689" s="378"/>
      <c r="IC64689" s="378"/>
      <c r="ID64689" s="378"/>
      <c r="IE64689" s="378"/>
      <c r="IF64689" s="378"/>
      <c r="IG64689" s="378"/>
      <c r="IH64689" s="378"/>
      <c r="II64689" s="378"/>
      <c r="IJ64689" s="378"/>
      <c r="IK64689" s="378"/>
      <c r="IL64689" s="378"/>
    </row>
    <row r="64690" spans="2:246">
      <c r="B64690" s="378"/>
      <c r="C64690" s="378"/>
      <c r="D64690" s="378"/>
      <c r="E64690" s="378"/>
      <c r="F64690" s="378"/>
      <c r="G64690" s="378"/>
      <c r="H64690" s="378"/>
      <c r="I64690" s="378"/>
      <c r="J64690" s="378"/>
      <c r="K64690" s="378"/>
      <c r="L64690" s="378"/>
      <c r="M64690" s="378"/>
      <c r="N64690" s="378"/>
      <c r="O64690" s="378"/>
      <c r="P64690" s="378"/>
      <c r="Q64690" s="378"/>
      <c r="R64690" s="378"/>
      <c r="S64690" s="378"/>
      <c r="T64690" s="378"/>
      <c r="U64690" s="378"/>
      <c r="V64690" s="378"/>
      <c r="W64690" s="378"/>
      <c r="X64690" s="378"/>
      <c r="Y64690" s="378"/>
      <c r="Z64690" s="378"/>
      <c r="AA64690" s="378"/>
      <c r="AB64690" s="378"/>
      <c r="AC64690" s="378"/>
      <c r="AD64690" s="378"/>
      <c r="AE64690" s="378"/>
      <c r="AF64690" s="378"/>
      <c r="AG64690" s="378"/>
      <c r="AH64690" s="378"/>
      <c r="AI64690" s="378"/>
      <c r="AJ64690" s="378"/>
      <c r="AK64690" s="378"/>
      <c r="AL64690" s="378"/>
      <c r="AM64690" s="378"/>
      <c r="AN64690" s="378"/>
      <c r="AO64690" s="378"/>
      <c r="AP64690" s="378"/>
      <c r="AQ64690" s="378"/>
      <c r="AR64690" s="378"/>
      <c r="AS64690" s="378"/>
      <c r="AT64690" s="378"/>
      <c r="AU64690" s="378"/>
      <c r="AV64690" s="378"/>
      <c r="AW64690" s="378"/>
      <c r="AX64690" s="378"/>
      <c r="AY64690" s="378"/>
      <c r="AZ64690" s="378"/>
      <c r="BA64690" s="378"/>
      <c r="BB64690" s="378"/>
      <c r="BC64690" s="378"/>
      <c r="BD64690" s="378"/>
      <c r="BE64690" s="378"/>
      <c r="BF64690" s="378"/>
      <c r="BG64690" s="378"/>
      <c r="BH64690" s="378"/>
      <c r="BI64690" s="378"/>
      <c r="BJ64690" s="378"/>
      <c r="BK64690" s="378"/>
      <c r="BL64690" s="378"/>
      <c r="BM64690" s="378"/>
      <c r="BN64690" s="378"/>
      <c r="BO64690" s="378"/>
      <c r="BP64690" s="378"/>
      <c r="BQ64690" s="378"/>
      <c r="BR64690" s="378"/>
      <c r="BS64690" s="378"/>
      <c r="BT64690" s="378"/>
      <c r="BU64690" s="378"/>
      <c r="BV64690" s="378"/>
      <c r="BW64690" s="378"/>
      <c r="BX64690" s="378"/>
      <c r="BY64690" s="378"/>
      <c r="BZ64690" s="378"/>
      <c r="CA64690" s="378"/>
      <c r="CB64690" s="378"/>
      <c r="CC64690" s="378"/>
      <c r="CD64690" s="378"/>
      <c r="CE64690" s="378"/>
      <c r="CF64690" s="378"/>
      <c r="CG64690" s="378"/>
      <c r="CH64690" s="378"/>
      <c r="CI64690" s="378"/>
      <c r="CJ64690" s="378"/>
      <c r="CK64690" s="378"/>
      <c r="CL64690" s="378"/>
      <c r="CM64690" s="378"/>
      <c r="CN64690" s="378"/>
      <c r="CO64690" s="378"/>
      <c r="CP64690" s="378"/>
      <c r="CQ64690" s="378"/>
      <c r="CR64690" s="378"/>
      <c r="CS64690" s="378"/>
      <c r="CT64690" s="378"/>
      <c r="CU64690" s="378"/>
      <c r="CV64690" s="378"/>
      <c r="CW64690" s="378"/>
      <c r="CX64690" s="378"/>
      <c r="CY64690" s="378"/>
      <c r="CZ64690" s="378"/>
      <c r="DA64690" s="378"/>
      <c r="DB64690" s="378"/>
      <c r="DC64690" s="378"/>
      <c r="DD64690" s="378"/>
      <c r="DE64690" s="378"/>
      <c r="DF64690" s="378"/>
      <c r="DG64690" s="378"/>
      <c r="DH64690" s="378"/>
      <c r="DI64690" s="378"/>
      <c r="DJ64690" s="378"/>
      <c r="DK64690" s="378"/>
      <c r="DL64690" s="378"/>
      <c r="DM64690" s="378"/>
      <c r="DN64690" s="378"/>
      <c r="DO64690" s="378"/>
      <c r="DP64690" s="378"/>
      <c r="DQ64690" s="378"/>
      <c r="DR64690" s="378"/>
      <c r="DS64690" s="378"/>
      <c r="DT64690" s="378"/>
      <c r="DU64690" s="378"/>
      <c r="DV64690" s="378"/>
      <c r="DW64690" s="378"/>
      <c r="DX64690" s="378"/>
      <c r="DY64690" s="378"/>
      <c r="DZ64690" s="378"/>
      <c r="EA64690" s="378"/>
      <c r="EB64690" s="378"/>
      <c r="EC64690" s="378"/>
      <c r="ED64690" s="378"/>
      <c r="EE64690" s="378"/>
      <c r="EF64690" s="378"/>
      <c r="EG64690" s="378"/>
      <c r="EH64690" s="378"/>
      <c r="EI64690" s="378"/>
      <c r="EJ64690" s="378"/>
      <c r="EK64690" s="378"/>
      <c r="EL64690" s="378"/>
      <c r="EM64690" s="378"/>
      <c r="EN64690" s="378"/>
      <c r="EO64690" s="378"/>
      <c r="EP64690" s="378"/>
      <c r="EQ64690" s="378"/>
      <c r="ER64690" s="378"/>
      <c r="ES64690" s="378"/>
      <c r="ET64690" s="378"/>
      <c r="EU64690" s="378"/>
      <c r="EV64690" s="378"/>
      <c r="EW64690" s="378"/>
      <c r="EX64690" s="378"/>
      <c r="EY64690" s="378"/>
      <c r="EZ64690" s="378"/>
      <c r="FA64690" s="378"/>
      <c r="FB64690" s="378"/>
      <c r="FC64690" s="378"/>
      <c r="FD64690" s="378"/>
      <c r="FE64690" s="378"/>
      <c r="FF64690" s="378"/>
      <c r="FG64690" s="378"/>
      <c r="FH64690" s="378"/>
      <c r="FI64690" s="378"/>
      <c r="FJ64690" s="378"/>
      <c r="FK64690" s="378"/>
      <c r="FL64690" s="378"/>
      <c r="FM64690" s="378"/>
      <c r="FN64690" s="378"/>
      <c r="FO64690" s="378"/>
      <c r="FP64690" s="378"/>
      <c r="FQ64690" s="378"/>
      <c r="FR64690" s="378"/>
      <c r="FS64690" s="378"/>
      <c r="FT64690" s="378"/>
      <c r="FU64690" s="378"/>
      <c r="FV64690" s="378"/>
      <c r="FW64690" s="378"/>
      <c r="FX64690" s="378"/>
      <c r="FY64690" s="378"/>
      <c r="FZ64690" s="378"/>
      <c r="GA64690" s="378"/>
      <c r="GB64690" s="378"/>
      <c r="GC64690" s="378"/>
      <c r="GD64690" s="378"/>
      <c r="GE64690" s="378"/>
      <c r="GF64690" s="378"/>
      <c r="GG64690" s="378"/>
      <c r="GH64690" s="378"/>
      <c r="GI64690" s="378"/>
      <c r="GJ64690" s="378"/>
      <c r="GK64690" s="378"/>
      <c r="GL64690" s="378"/>
      <c r="GM64690" s="378"/>
      <c r="GN64690" s="378"/>
      <c r="GO64690" s="378"/>
      <c r="GP64690" s="378"/>
      <c r="GQ64690" s="378"/>
      <c r="GR64690" s="378"/>
      <c r="GS64690" s="378"/>
      <c r="GT64690" s="378"/>
      <c r="GU64690" s="378"/>
      <c r="GV64690" s="378"/>
      <c r="GW64690" s="378"/>
      <c r="GX64690" s="378"/>
      <c r="GY64690" s="378"/>
      <c r="GZ64690" s="378"/>
      <c r="HA64690" s="378"/>
      <c r="HB64690" s="378"/>
      <c r="HC64690" s="378"/>
      <c r="HD64690" s="378"/>
      <c r="HE64690" s="378"/>
      <c r="HF64690" s="378"/>
      <c r="HG64690" s="378"/>
      <c r="HH64690" s="378"/>
      <c r="HI64690" s="378"/>
      <c r="HJ64690" s="378"/>
      <c r="HK64690" s="378"/>
      <c r="HL64690" s="378"/>
      <c r="HM64690" s="378"/>
      <c r="HN64690" s="378"/>
      <c r="HO64690" s="378"/>
      <c r="HP64690" s="378"/>
      <c r="HQ64690" s="378"/>
      <c r="HR64690" s="378"/>
      <c r="HS64690" s="378"/>
      <c r="HT64690" s="378"/>
      <c r="HU64690" s="378"/>
      <c r="HV64690" s="378"/>
      <c r="HW64690" s="378"/>
      <c r="HX64690" s="378"/>
      <c r="HY64690" s="378"/>
      <c r="HZ64690" s="378"/>
      <c r="IA64690" s="378"/>
      <c r="IB64690" s="378"/>
      <c r="IC64690" s="378"/>
      <c r="ID64690" s="378"/>
      <c r="IE64690" s="378"/>
      <c r="IF64690" s="378"/>
      <c r="IG64690" s="378"/>
      <c r="IH64690" s="378"/>
      <c r="II64690" s="378"/>
      <c r="IJ64690" s="378"/>
      <c r="IK64690" s="378"/>
      <c r="IL64690" s="378"/>
    </row>
    <row r="64691" spans="2:246">
      <c r="B64691" s="378"/>
      <c r="C64691" s="378"/>
      <c r="D64691" s="378"/>
      <c r="E64691" s="378"/>
      <c r="F64691" s="378"/>
      <c r="G64691" s="378"/>
      <c r="H64691" s="378"/>
      <c r="I64691" s="378"/>
      <c r="J64691" s="378"/>
      <c r="K64691" s="378"/>
      <c r="L64691" s="378"/>
      <c r="M64691" s="378"/>
      <c r="N64691" s="378"/>
      <c r="O64691" s="378"/>
      <c r="P64691" s="378"/>
      <c r="Q64691" s="378"/>
      <c r="R64691" s="378"/>
      <c r="S64691" s="378"/>
      <c r="T64691" s="378"/>
      <c r="U64691" s="378"/>
      <c r="V64691" s="378"/>
      <c r="W64691" s="378"/>
      <c r="X64691" s="378"/>
      <c r="Y64691" s="378"/>
      <c r="Z64691" s="378"/>
      <c r="AA64691" s="378"/>
      <c r="AB64691" s="378"/>
      <c r="AC64691" s="378"/>
      <c r="AD64691" s="378"/>
      <c r="AE64691" s="378"/>
      <c r="AF64691" s="378"/>
      <c r="AG64691" s="378"/>
      <c r="AH64691" s="378"/>
      <c r="AI64691" s="378"/>
      <c r="AJ64691" s="378"/>
      <c r="AK64691" s="378"/>
      <c r="AL64691" s="378"/>
      <c r="AM64691" s="378"/>
      <c r="AN64691" s="378"/>
      <c r="AO64691" s="378"/>
      <c r="AP64691" s="378"/>
      <c r="AQ64691" s="378"/>
      <c r="AR64691" s="378"/>
      <c r="AS64691" s="378"/>
      <c r="AT64691" s="378"/>
      <c r="AU64691" s="378"/>
      <c r="AV64691" s="378"/>
      <c r="AW64691" s="378"/>
      <c r="AX64691" s="378"/>
      <c r="AY64691" s="378"/>
      <c r="AZ64691" s="378"/>
      <c r="BA64691" s="378"/>
      <c r="BB64691" s="378"/>
      <c r="BC64691" s="378"/>
      <c r="BD64691" s="378"/>
      <c r="BE64691" s="378"/>
      <c r="BF64691" s="378"/>
      <c r="BG64691" s="378"/>
      <c r="BH64691" s="378"/>
      <c r="BI64691" s="378"/>
      <c r="BJ64691" s="378"/>
      <c r="BK64691" s="378"/>
      <c r="BL64691" s="378"/>
      <c r="BM64691" s="378"/>
      <c r="BN64691" s="378"/>
      <c r="BO64691" s="378"/>
      <c r="BP64691" s="378"/>
      <c r="BQ64691" s="378"/>
      <c r="BR64691" s="378"/>
      <c r="BS64691" s="378"/>
      <c r="BT64691" s="378"/>
      <c r="BU64691" s="378"/>
      <c r="BV64691" s="378"/>
      <c r="BW64691" s="378"/>
      <c r="BX64691" s="378"/>
      <c r="BY64691" s="378"/>
      <c r="BZ64691" s="378"/>
      <c r="CA64691" s="378"/>
      <c r="CB64691" s="378"/>
      <c r="CC64691" s="378"/>
      <c r="CD64691" s="378"/>
      <c r="CE64691" s="378"/>
      <c r="CF64691" s="378"/>
      <c r="CG64691" s="378"/>
      <c r="CH64691" s="378"/>
      <c r="CI64691" s="378"/>
      <c r="CJ64691" s="378"/>
      <c r="CK64691" s="378"/>
      <c r="CL64691" s="378"/>
      <c r="CM64691" s="378"/>
      <c r="CN64691" s="378"/>
      <c r="CO64691" s="378"/>
      <c r="CP64691" s="378"/>
      <c r="CQ64691" s="378"/>
      <c r="CR64691" s="378"/>
      <c r="CS64691" s="378"/>
      <c r="CT64691" s="378"/>
      <c r="CU64691" s="378"/>
      <c r="CV64691" s="378"/>
      <c r="CW64691" s="378"/>
      <c r="CX64691" s="378"/>
      <c r="CY64691" s="378"/>
      <c r="CZ64691" s="378"/>
      <c r="DA64691" s="378"/>
      <c r="DB64691" s="378"/>
      <c r="DC64691" s="378"/>
      <c r="DD64691" s="378"/>
      <c r="DE64691" s="378"/>
      <c r="DF64691" s="378"/>
      <c r="DG64691" s="378"/>
      <c r="DH64691" s="378"/>
      <c r="DI64691" s="378"/>
      <c r="DJ64691" s="378"/>
      <c r="DK64691" s="378"/>
      <c r="DL64691" s="378"/>
      <c r="DM64691" s="378"/>
      <c r="DN64691" s="378"/>
      <c r="DO64691" s="378"/>
      <c r="DP64691" s="378"/>
      <c r="DQ64691" s="378"/>
      <c r="DR64691" s="378"/>
      <c r="DS64691" s="378"/>
      <c r="DT64691" s="378"/>
      <c r="DU64691" s="378"/>
      <c r="DV64691" s="378"/>
      <c r="DW64691" s="378"/>
      <c r="DX64691" s="378"/>
      <c r="DY64691" s="378"/>
      <c r="DZ64691" s="378"/>
      <c r="EA64691" s="378"/>
      <c r="EB64691" s="378"/>
      <c r="EC64691" s="378"/>
      <c r="ED64691" s="378"/>
      <c r="EE64691" s="378"/>
      <c r="EF64691" s="378"/>
      <c r="EG64691" s="378"/>
      <c r="EH64691" s="378"/>
      <c r="EI64691" s="378"/>
      <c r="EJ64691" s="378"/>
      <c r="EK64691" s="378"/>
      <c r="EL64691" s="378"/>
      <c r="EM64691" s="378"/>
      <c r="EN64691" s="378"/>
      <c r="EO64691" s="378"/>
      <c r="EP64691" s="378"/>
      <c r="EQ64691" s="378"/>
      <c r="ER64691" s="378"/>
      <c r="ES64691" s="378"/>
      <c r="ET64691" s="378"/>
      <c r="EU64691" s="378"/>
      <c r="EV64691" s="378"/>
      <c r="EW64691" s="378"/>
      <c r="EX64691" s="378"/>
      <c r="EY64691" s="378"/>
      <c r="EZ64691" s="378"/>
      <c r="FA64691" s="378"/>
      <c r="FB64691" s="378"/>
      <c r="FC64691" s="378"/>
      <c r="FD64691" s="378"/>
      <c r="FE64691" s="378"/>
      <c r="FF64691" s="378"/>
      <c r="FG64691" s="378"/>
      <c r="FH64691" s="378"/>
      <c r="FI64691" s="378"/>
      <c r="FJ64691" s="378"/>
      <c r="FK64691" s="378"/>
      <c r="FL64691" s="378"/>
      <c r="FM64691" s="378"/>
      <c r="FN64691" s="378"/>
      <c r="FO64691" s="378"/>
      <c r="FP64691" s="378"/>
      <c r="FQ64691" s="378"/>
      <c r="FR64691" s="378"/>
      <c r="FS64691" s="378"/>
      <c r="FT64691" s="378"/>
      <c r="FU64691" s="378"/>
      <c r="FV64691" s="378"/>
      <c r="FW64691" s="378"/>
      <c r="FX64691" s="378"/>
      <c r="FY64691" s="378"/>
      <c r="FZ64691" s="378"/>
      <c r="GA64691" s="378"/>
      <c r="GB64691" s="378"/>
      <c r="GC64691" s="378"/>
      <c r="GD64691" s="378"/>
      <c r="GE64691" s="378"/>
      <c r="GF64691" s="378"/>
      <c r="GG64691" s="378"/>
      <c r="GH64691" s="378"/>
      <c r="GI64691" s="378"/>
      <c r="GJ64691" s="378"/>
      <c r="GK64691" s="378"/>
      <c r="GL64691" s="378"/>
      <c r="GM64691" s="378"/>
      <c r="GN64691" s="378"/>
      <c r="GO64691" s="378"/>
      <c r="GP64691" s="378"/>
      <c r="GQ64691" s="378"/>
      <c r="GR64691" s="378"/>
      <c r="GS64691" s="378"/>
      <c r="GT64691" s="378"/>
      <c r="GU64691" s="378"/>
      <c r="GV64691" s="378"/>
      <c r="GW64691" s="378"/>
      <c r="GX64691" s="378"/>
      <c r="GY64691" s="378"/>
      <c r="GZ64691" s="378"/>
      <c r="HA64691" s="378"/>
      <c r="HB64691" s="378"/>
      <c r="HC64691" s="378"/>
      <c r="HD64691" s="378"/>
      <c r="HE64691" s="378"/>
      <c r="HF64691" s="378"/>
      <c r="HG64691" s="378"/>
      <c r="HH64691" s="378"/>
      <c r="HI64691" s="378"/>
      <c r="HJ64691" s="378"/>
      <c r="HK64691" s="378"/>
      <c r="HL64691" s="378"/>
      <c r="HM64691" s="378"/>
      <c r="HN64691" s="378"/>
      <c r="HO64691" s="378"/>
      <c r="HP64691" s="378"/>
      <c r="HQ64691" s="378"/>
      <c r="HR64691" s="378"/>
      <c r="HS64691" s="378"/>
      <c r="HT64691" s="378"/>
      <c r="HU64691" s="378"/>
      <c r="HV64691" s="378"/>
      <c r="HW64691" s="378"/>
      <c r="HX64691" s="378"/>
      <c r="HY64691" s="378"/>
      <c r="HZ64691" s="378"/>
      <c r="IA64691" s="378"/>
      <c r="IB64691" s="378"/>
      <c r="IC64691" s="378"/>
      <c r="ID64691" s="378"/>
      <c r="IE64691" s="378"/>
      <c r="IF64691" s="378"/>
      <c r="IG64691" s="378"/>
      <c r="IH64691" s="378"/>
      <c r="II64691" s="378"/>
      <c r="IJ64691" s="378"/>
      <c r="IK64691" s="378"/>
      <c r="IL64691" s="378"/>
    </row>
    <row r="64692" spans="2:246">
      <c r="B64692" s="378"/>
      <c r="C64692" s="378"/>
      <c r="D64692" s="378"/>
      <c r="E64692" s="378"/>
      <c r="F64692" s="378"/>
      <c r="G64692" s="378"/>
      <c r="H64692" s="378"/>
      <c r="I64692" s="378"/>
      <c r="J64692" s="378"/>
      <c r="K64692" s="378"/>
      <c r="L64692" s="378"/>
      <c r="M64692" s="378"/>
      <c r="N64692" s="378"/>
      <c r="O64692" s="378"/>
      <c r="P64692" s="378"/>
      <c r="Q64692" s="378"/>
      <c r="R64692" s="378"/>
      <c r="S64692" s="378"/>
      <c r="T64692" s="378"/>
      <c r="U64692" s="378"/>
      <c r="V64692" s="378"/>
      <c r="W64692" s="378"/>
      <c r="X64692" s="378"/>
      <c r="Y64692" s="378"/>
      <c r="Z64692" s="378"/>
      <c r="AA64692" s="378"/>
      <c r="AB64692" s="378"/>
      <c r="AC64692" s="378"/>
      <c r="AD64692" s="378"/>
      <c r="AE64692" s="378"/>
      <c r="AF64692" s="378"/>
      <c r="AG64692" s="378"/>
      <c r="AH64692" s="378"/>
      <c r="AI64692" s="378"/>
      <c r="AJ64692" s="378"/>
      <c r="AK64692" s="378"/>
      <c r="AL64692" s="378"/>
      <c r="AM64692" s="378"/>
      <c r="AN64692" s="378"/>
      <c r="AO64692" s="378"/>
      <c r="AP64692" s="378"/>
      <c r="AQ64692" s="378"/>
      <c r="AR64692" s="378"/>
      <c r="AS64692" s="378"/>
      <c r="AT64692" s="378"/>
      <c r="AU64692" s="378"/>
      <c r="AV64692" s="378"/>
      <c r="AW64692" s="378"/>
      <c r="AX64692" s="378"/>
      <c r="AY64692" s="378"/>
      <c r="AZ64692" s="378"/>
      <c r="BA64692" s="378"/>
      <c r="BB64692" s="378"/>
      <c r="BC64692" s="378"/>
      <c r="BD64692" s="378"/>
      <c r="BE64692" s="378"/>
      <c r="BF64692" s="378"/>
      <c r="BG64692" s="378"/>
      <c r="BH64692" s="378"/>
      <c r="BI64692" s="378"/>
      <c r="BJ64692" s="378"/>
      <c r="BK64692" s="378"/>
      <c r="BL64692" s="378"/>
      <c r="BM64692" s="378"/>
      <c r="BN64692" s="378"/>
      <c r="BO64692" s="378"/>
      <c r="BP64692" s="378"/>
      <c r="BQ64692" s="378"/>
      <c r="BR64692" s="378"/>
      <c r="BS64692" s="378"/>
      <c r="BT64692" s="378"/>
      <c r="BU64692" s="378"/>
      <c r="BV64692" s="378"/>
      <c r="BW64692" s="378"/>
      <c r="BX64692" s="378"/>
      <c r="BY64692" s="378"/>
      <c r="BZ64692" s="378"/>
      <c r="CA64692" s="378"/>
      <c r="CB64692" s="378"/>
      <c r="CC64692" s="378"/>
      <c r="CD64692" s="378"/>
      <c r="CE64692" s="378"/>
      <c r="CF64692" s="378"/>
      <c r="CG64692" s="378"/>
      <c r="CH64692" s="378"/>
      <c r="CI64692" s="378"/>
      <c r="CJ64692" s="378"/>
      <c r="CK64692" s="378"/>
      <c r="CL64692" s="378"/>
      <c r="CM64692" s="378"/>
      <c r="CN64692" s="378"/>
      <c r="CO64692" s="378"/>
      <c r="CP64692" s="378"/>
      <c r="CQ64692" s="378"/>
      <c r="CR64692" s="378"/>
      <c r="CS64692" s="378"/>
      <c r="CT64692" s="378"/>
      <c r="CU64692" s="378"/>
      <c r="CV64692" s="378"/>
      <c r="CW64692" s="378"/>
      <c r="CX64692" s="378"/>
      <c r="CY64692" s="378"/>
      <c r="CZ64692" s="378"/>
      <c r="DA64692" s="378"/>
      <c r="DB64692" s="378"/>
      <c r="DC64692" s="378"/>
      <c r="DD64692" s="378"/>
      <c r="DE64692" s="378"/>
      <c r="DF64692" s="378"/>
      <c r="DG64692" s="378"/>
      <c r="DH64692" s="378"/>
      <c r="DI64692" s="378"/>
      <c r="DJ64692" s="378"/>
      <c r="DK64692" s="378"/>
      <c r="DL64692" s="378"/>
      <c r="DM64692" s="378"/>
      <c r="DN64692" s="378"/>
      <c r="DO64692" s="378"/>
      <c r="DP64692" s="378"/>
      <c r="DQ64692" s="378"/>
      <c r="DR64692" s="378"/>
      <c r="DS64692" s="378"/>
      <c r="DT64692" s="378"/>
      <c r="DU64692" s="378"/>
      <c r="DV64692" s="378"/>
      <c r="DW64692" s="378"/>
      <c r="DX64692" s="378"/>
      <c r="DY64692" s="378"/>
      <c r="DZ64692" s="378"/>
      <c r="EA64692" s="378"/>
      <c r="EB64692" s="378"/>
      <c r="EC64692" s="378"/>
      <c r="ED64692" s="378"/>
      <c r="EE64692" s="378"/>
      <c r="EF64692" s="378"/>
      <c r="EG64692" s="378"/>
      <c r="EH64692" s="378"/>
      <c r="EI64692" s="378"/>
      <c r="EJ64692" s="378"/>
      <c r="EK64692" s="378"/>
      <c r="EL64692" s="378"/>
      <c r="EM64692" s="378"/>
      <c r="EN64692" s="378"/>
      <c r="EO64692" s="378"/>
      <c r="EP64692" s="378"/>
      <c r="EQ64692" s="378"/>
      <c r="ER64692" s="378"/>
      <c r="ES64692" s="378"/>
      <c r="ET64692" s="378"/>
      <c r="EU64692" s="378"/>
      <c r="EV64692" s="378"/>
      <c r="EW64692" s="378"/>
      <c r="EX64692" s="378"/>
      <c r="EY64692" s="378"/>
      <c r="EZ64692" s="378"/>
      <c r="FA64692" s="378"/>
      <c r="FB64692" s="378"/>
      <c r="FC64692" s="378"/>
      <c r="FD64692" s="378"/>
      <c r="FE64692" s="378"/>
      <c r="FF64692" s="378"/>
      <c r="FG64692" s="378"/>
      <c r="FH64692" s="378"/>
      <c r="FI64692" s="378"/>
      <c r="FJ64692" s="378"/>
      <c r="FK64692" s="378"/>
      <c r="FL64692" s="378"/>
      <c r="FM64692" s="378"/>
      <c r="FN64692" s="378"/>
      <c r="FO64692" s="378"/>
      <c r="FP64692" s="378"/>
      <c r="FQ64692" s="378"/>
      <c r="FR64692" s="378"/>
      <c r="FS64692" s="378"/>
      <c r="FT64692" s="378"/>
      <c r="FU64692" s="378"/>
      <c r="FV64692" s="378"/>
      <c r="FW64692" s="378"/>
      <c r="FX64692" s="378"/>
      <c r="FY64692" s="378"/>
      <c r="FZ64692" s="378"/>
      <c r="GA64692" s="378"/>
      <c r="GB64692" s="378"/>
      <c r="GC64692" s="378"/>
      <c r="GD64692" s="378"/>
      <c r="GE64692" s="378"/>
      <c r="GF64692" s="378"/>
      <c r="GG64692" s="378"/>
      <c r="GH64692" s="378"/>
      <c r="GI64692" s="378"/>
      <c r="GJ64692" s="378"/>
      <c r="GK64692" s="378"/>
      <c r="GL64692" s="378"/>
      <c r="GM64692" s="378"/>
      <c r="GN64692" s="378"/>
      <c r="GO64692" s="378"/>
      <c r="GP64692" s="378"/>
      <c r="GQ64692" s="378"/>
      <c r="GR64692" s="378"/>
      <c r="GS64692" s="378"/>
      <c r="GT64692" s="378"/>
      <c r="GU64692" s="378"/>
      <c r="GV64692" s="378"/>
      <c r="GW64692" s="378"/>
      <c r="GX64692" s="378"/>
      <c r="GY64692" s="378"/>
      <c r="GZ64692" s="378"/>
      <c r="HA64692" s="378"/>
      <c r="HB64692" s="378"/>
      <c r="HC64692" s="378"/>
      <c r="HD64692" s="378"/>
      <c r="HE64692" s="378"/>
      <c r="HF64692" s="378"/>
      <c r="HG64692" s="378"/>
      <c r="HH64692" s="378"/>
      <c r="HI64692" s="378"/>
      <c r="HJ64692" s="378"/>
      <c r="HK64692" s="378"/>
      <c r="HL64692" s="378"/>
      <c r="HM64692" s="378"/>
      <c r="HN64692" s="378"/>
      <c r="HO64692" s="378"/>
      <c r="HP64692" s="378"/>
      <c r="HQ64692" s="378"/>
      <c r="HR64692" s="378"/>
      <c r="HS64692" s="378"/>
      <c r="HT64692" s="378"/>
      <c r="HU64692" s="378"/>
      <c r="HV64692" s="378"/>
      <c r="HW64692" s="378"/>
      <c r="HX64692" s="378"/>
      <c r="HY64692" s="378"/>
      <c r="HZ64692" s="378"/>
      <c r="IA64692" s="378"/>
      <c r="IB64692" s="378"/>
      <c r="IC64692" s="378"/>
      <c r="ID64692" s="378"/>
      <c r="IE64692" s="378"/>
      <c r="IF64692" s="378"/>
      <c r="IG64692" s="378"/>
      <c r="IH64692" s="378"/>
      <c r="II64692" s="378"/>
      <c r="IJ64692" s="378"/>
      <c r="IK64692" s="378"/>
      <c r="IL64692" s="378"/>
    </row>
    <row r="64693" spans="2:246">
      <c r="B64693" s="378"/>
      <c r="C64693" s="378"/>
      <c r="D64693" s="378"/>
      <c r="E64693" s="378"/>
      <c r="F64693" s="378"/>
      <c r="G64693" s="378"/>
      <c r="H64693" s="378"/>
      <c r="I64693" s="378"/>
      <c r="J64693" s="378"/>
      <c r="K64693" s="378"/>
      <c r="L64693" s="378"/>
      <c r="M64693" s="378"/>
      <c r="N64693" s="378"/>
      <c r="O64693" s="378"/>
      <c r="P64693" s="378"/>
      <c r="Q64693" s="378"/>
      <c r="R64693" s="378"/>
      <c r="S64693" s="378"/>
      <c r="T64693" s="378"/>
      <c r="U64693" s="378"/>
      <c r="V64693" s="378"/>
      <c r="W64693" s="378"/>
      <c r="X64693" s="378"/>
      <c r="Y64693" s="378"/>
      <c r="Z64693" s="378"/>
      <c r="AA64693" s="378"/>
      <c r="AB64693" s="378"/>
      <c r="AC64693" s="378"/>
      <c r="AD64693" s="378"/>
      <c r="AE64693" s="378"/>
      <c r="AF64693" s="378"/>
      <c r="AG64693" s="378"/>
      <c r="AH64693" s="378"/>
      <c r="AI64693" s="378"/>
      <c r="AJ64693" s="378"/>
      <c r="AK64693" s="378"/>
      <c r="AL64693" s="378"/>
      <c r="AM64693" s="378"/>
      <c r="AN64693" s="378"/>
      <c r="AO64693" s="378"/>
      <c r="AP64693" s="378"/>
      <c r="AQ64693" s="378"/>
      <c r="AR64693" s="378"/>
      <c r="AS64693" s="378"/>
      <c r="AT64693" s="378"/>
      <c r="AU64693" s="378"/>
      <c r="AV64693" s="378"/>
      <c r="AW64693" s="378"/>
      <c r="AX64693" s="378"/>
      <c r="AY64693" s="378"/>
      <c r="AZ64693" s="378"/>
      <c r="BA64693" s="378"/>
      <c r="BB64693" s="378"/>
      <c r="BC64693" s="378"/>
      <c r="BD64693" s="378"/>
      <c r="BE64693" s="378"/>
      <c r="BF64693" s="378"/>
      <c r="BG64693" s="378"/>
      <c r="BH64693" s="378"/>
      <c r="BI64693" s="378"/>
      <c r="BJ64693" s="378"/>
      <c r="BK64693" s="378"/>
      <c r="BL64693" s="378"/>
      <c r="BM64693" s="378"/>
      <c r="BN64693" s="378"/>
      <c r="BO64693" s="378"/>
      <c r="BP64693" s="378"/>
      <c r="BQ64693" s="378"/>
      <c r="BR64693" s="378"/>
      <c r="BS64693" s="378"/>
      <c r="BT64693" s="378"/>
      <c r="BU64693" s="378"/>
      <c r="BV64693" s="378"/>
      <c r="BW64693" s="378"/>
      <c r="BX64693" s="378"/>
      <c r="BY64693" s="378"/>
      <c r="BZ64693" s="378"/>
      <c r="CA64693" s="378"/>
      <c r="CB64693" s="378"/>
      <c r="CC64693" s="378"/>
      <c r="CD64693" s="378"/>
      <c r="CE64693" s="378"/>
      <c r="CF64693" s="378"/>
      <c r="CG64693" s="378"/>
      <c r="CH64693" s="378"/>
      <c r="CI64693" s="378"/>
      <c r="CJ64693" s="378"/>
      <c r="CK64693" s="378"/>
      <c r="CL64693" s="378"/>
      <c r="CM64693" s="378"/>
      <c r="CN64693" s="378"/>
      <c r="CO64693" s="378"/>
      <c r="CP64693" s="378"/>
      <c r="CQ64693" s="378"/>
      <c r="CR64693" s="378"/>
      <c r="CS64693" s="378"/>
      <c r="CT64693" s="378"/>
      <c r="CU64693" s="378"/>
      <c r="CV64693" s="378"/>
      <c r="CW64693" s="378"/>
      <c r="CX64693" s="378"/>
      <c r="CY64693" s="378"/>
      <c r="CZ64693" s="378"/>
      <c r="DA64693" s="378"/>
      <c r="DB64693" s="378"/>
      <c r="DC64693" s="378"/>
      <c r="DD64693" s="378"/>
      <c r="DE64693" s="378"/>
      <c r="DF64693" s="378"/>
      <c r="DG64693" s="378"/>
      <c r="DH64693" s="378"/>
      <c r="DI64693" s="378"/>
      <c r="DJ64693" s="378"/>
      <c r="DK64693" s="378"/>
      <c r="DL64693" s="378"/>
      <c r="DM64693" s="378"/>
      <c r="DN64693" s="378"/>
      <c r="DO64693" s="378"/>
      <c r="DP64693" s="378"/>
      <c r="DQ64693" s="378"/>
      <c r="DR64693" s="378"/>
      <c r="DS64693" s="378"/>
      <c r="DT64693" s="378"/>
      <c r="DU64693" s="378"/>
      <c r="DV64693" s="378"/>
      <c r="DW64693" s="378"/>
      <c r="DX64693" s="378"/>
      <c r="DY64693" s="378"/>
      <c r="DZ64693" s="378"/>
      <c r="EA64693" s="378"/>
      <c r="EB64693" s="378"/>
      <c r="EC64693" s="378"/>
      <c r="ED64693" s="378"/>
      <c r="EE64693" s="378"/>
      <c r="EF64693" s="378"/>
      <c r="EG64693" s="378"/>
      <c r="EH64693" s="378"/>
      <c r="EI64693" s="378"/>
      <c r="EJ64693" s="378"/>
      <c r="EK64693" s="378"/>
      <c r="EL64693" s="378"/>
      <c r="EM64693" s="378"/>
      <c r="EN64693" s="378"/>
      <c r="EO64693" s="378"/>
      <c r="EP64693" s="378"/>
      <c r="EQ64693" s="378"/>
      <c r="ER64693" s="378"/>
      <c r="ES64693" s="378"/>
      <c r="ET64693" s="378"/>
      <c r="EU64693" s="378"/>
      <c r="EV64693" s="378"/>
      <c r="EW64693" s="378"/>
      <c r="EX64693" s="378"/>
      <c r="EY64693" s="378"/>
      <c r="EZ64693" s="378"/>
      <c r="FA64693" s="378"/>
      <c r="FB64693" s="378"/>
      <c r="FC64693" s="378"/>
      <c r="FD64693" s="378"/>
      <c r="FE64693" s="378"/>
      <c r="FF64693" s="378"/>
      <c r="FG64693" s="378"/>
      <c r="FH64693" s="378"/>
      <c r="FI64693" s="378"/>
      <c r="FJ64693" s="378"/>
      <c r="FK64693" s="378"/>
      <c r="FL64693" s="378"/>
      <c r="FM64693" s="378"/>
      <c r="FN64693" s="378"/>
      <c r="FO64693" s="378"/>
      <c r="FP64693" s="378"/>
      <c r="FQ64693" s="378"/>
      <c r="FR64693" s="378"/>
      <c r="FS64693" s="378"/>
      <c r="FT64693" s="378"/>
      <c r="FU64693" s="378"/>
      <c r="FV64693" s="378"/>
      <c r="FW64693" s="378"/>
      <c r="FX64693" s="378"/>
      <c r="FY64693" s="378"/>
      <c r="FZ64693" s="378"/>
      <c r="GA64693" s="378"/>
      <c r="GB64693" s="378"/>
      <c r="GC64693" s="378"/>
      <c r="GD64693" s="378"/>
      <c r="GE64693" s="378"/>
      <c r="GF64693" s="378"/>
      <c r="GG64693" s="378"/>
      <c r="GH64693" s="378"/>
      <c r="GI64693" s="378"/>
      <c r="GJ64693" s="378"/>
      <c r="GK64693" s="378"/>
      <c r="GL64693" s="378"/>
      <c r="GM64693" s="378"/>
      <c r="GN64693" s="378"/>
      <c r="GO64693" s="378"/>
      <c r="GP64693" s="378"/>
      <c r="GQ64693" s="378"/>
      <c r="GR64693" s="378"/>
      <c r="GS64693" s="378"/>
      <c r="GT64693" s="378"/>
      <c r="GU64693" s="378"/>
      <c r="GV64693" s="378"/>
      <c r="GW64693" s="378"/>
      <c r="GX64693" s="378"/>
      <c r="GY64693" s="378"/>
      <c r="GZ64693" s="378"/>
      <c r="HA64693" s="378"/>
      <c r="HB64693" s="378"/>
      <c r="HC64693" s="378"/>
      <c r="HD64693" s="378"/>
      <c r="HE64693" s="378"/>
      <c r="HF64693" s="378"/>
      <c r="HG64693" s="378"/>
      <c r="HH64693" s="378"/>
      <c r="HI64693" s="378"/>
      <c r="HJ64693" s="378"/>
      <c r="HK64693" s="378"/>
      <c r="HL64693" s="378"/>
      <c r="HM64693" s="378"/>
      <c r="HN64693" s="378"/>
      <c r="HO64693" s="378"/>
      <c r="HP64693" s="378"/>
      <c r="HQ64693" s="378"/>
      <c r="HR64693" s="378"/>
      <c r="HS64693" s="378"/>
      <c r="HT64693" s="378"/>
      <c r="HU64693" s="378"/>
      <c r="HV64693" s="378"/>
      <c r="HW64693" s="378"/>
      <c r="HX64693" s="378"/>
      <c r="HY64693" s="378"/>
      <c r="HZ64693" s="378"/>
      <c r="IA64693" s="378"/>
      <c r="IB64693" s="378"/>
      <c r="IC64693" s="378"/>
      <c r="ID64693" s="378"/>
      <c r="IE64693" s="378"/>
      <c r="IF64693" s="378"/>
      <c r="IG64693" s="378"/>
      <c r="IH64693" s="378"/>
      <c r="II64693" s="378"/>
      <c r="IJ64693" s="378"/>
      <c r="IK64693" s="378"/>
      <c r="IL64693" s="378"/>
    </row>
    <row r="64694" spans="2:246">
      <c r="B64694" s="378"/>
      <c r="C64694" s="378"/>
      <c r="D64694" s="378"/>
      <c r="E64694" s="378"/>
      <c r="F64694" s="378"/>
      <c r="G64694" s="378"/>
      <c r="H64694" s="378"/>
      <c r="I64694" s="378"/>
      <c r="J64694" s="378"/>
      <c r="K64694" s="378"/>
      <c r="L64694" s="378"/>
      <c r="M64694" s="378"/>
      <c r="N64694" s="378"/>
      <c r="O64694" s="378"/>
      <c r="P64694" s="378"/>
      <c r="Q64694" s="378"/>
      <c r="R64694" s="378"/>
      <c r="S64694" s="378"/>
      <c r="T64694" s="378"/>
      <c r="U64694" s="378"/>
      <c r="V64694" s="378"/>
      <c r="W64694" s="378"/>
      <c r="X64694" s="378"/>
      <c r="Y64694" s="378"/>
      <c r="Z64694" s="378"/>
      <c r="AA64694" s="378"/>
      <c r="AB64694" s="378"/>
      <c r="AC64694" s="378"/>
      <c r="AD64694" s="378"/>
      <c r="AE64694" s="378"/>
      <c r="AF64694" s="378"/>
      <c r="AG64694" s="378"/>
      <c r="AH64694" s="378"/>
      <c r="AI64694" s="378"/>
      <c r="AJ64694" s="378"/>
      <c r="AK64694" s="378"/>
      <c r="AL64694" s="378"/>
      <c r="AM64694" s="378"/>
      <c r="AN64694" s="378"/>
      <c r="AO64694" s="378"/>
      <c r="AP64694" s="378"/>
      <c r="AQ64694" s="378"/>
      <c r="AR64694" s="378"/>
      <c r="AS64694" s="378"/>
      <c r="AT64694" s="378"/>
      <c r="AU64694" s="378"/>
      <c r="AV64694" s="378"/>
      <c r="AW64694" s="378"/>
      <c r="AX64694" s="378"/>
      <c r="AY64694" s="378"/>
      <c r="AZ64694" s="378"/>
      <c r="BA64694" s="378"/>
      <c r="BB64694" s="378"/>
      <c r="BC64694" s="378"/>
      <c r="BD64694" s="378"/>
      <c r="BE64694" s="378"/>
      <c r="BF64694" s="378"/>
      <c r="BG64694" s="378"/>
      <c r="BH64694" s="378"/>
      <c r="BI64694" s="378"/>
      <c r="BJ64694" s="378"/>
      <c r="BK64694" s="378"/>
      <c r="BL64694" s="378"/>
      <c r="BM64694" s="378"/>
      <c r="BN64694" s="378"/>
      <c r="BO64694" s="378"/>
      <c r="BP64694" s="378"/>
      <c r="BQ64694" s="378"/>
      <c r="BR64694" s="378"/>
      <c r="BS64694" s="378"/>
      <c r="BT64694" s="378"/>
      <c r="BU64694" s="378"/>
      <c r="BV64694" s="378"/>
      <c r="BW64694" s="378"/>
      <c r="BX64694" s="378"/>
      <c r="BY64694" s="378"/>
      <c r="BZ64694" s="378"/>
      <c r="CA64694" s="378"/>
      <c r="CB64694" s="378"/>
      <c r="CC64694" s="378"/>
      <c r="CD64694" s="378"/>
      <c r="CE64694" s="378"/>
      <c r="CF64694" s="378"/>
      <c r="CG64694" s="378"/>
      <c r="CH64694" s="378"/>
      <c r="CI64694" s="378"/>
      <c r="CJ64694" s="378"/>
      <c r="CK64694" s="378"/>
      <c r="CL64694" s="378"/>
      <c r="CM64694" s="378"/>
      <c r="CN64694" s="378"/>
      <c r="CO64694" s="378"/>
      <c r="CP64694" s="378"/>
      <c r="CQ64694" s="378"/>
      <c r="CR64694" s="378"/>
      <c r="CS64694" s="378"/>
      <c r="CT64694" s="378"/>
      <c r="CU64694" s="378"/>
      <c r="CV64694" s="378"/>
      <c r="CW64694" s="378"/>
      <c r="CX64694" s="378"/>
      <c r="CY64694" s="378"/>
      <c r="CZ64694" s="378"/>
      <c r="DA64694" s="378"/>
      <c r="DB64694" s="378"/>
      <c r="DC64694" s="378"/>
      <c r="DD64694" s="378"/>
      <c r="DE64694" s="378"/>
      <c r="DF64694" s="378"/>
      <c r="DG64694" s="378"/>
      <c r="DH64694" s="378"/>
      <c r="DI64694" s="378"/>
      <c r="DJ64694" s="378"/>
      <c r="DK64694" s="378"/>
      <c r="DL64694" s="378"/>
      <c r="DM64694" s="378"/>
      <c r="DN64694" s="378"/>
      <c r="DO64694" s="378"/>
      <c r="DP64694" s="378"/>
      <c r="DQ64694" s="378"/>
      <c r="DR64694" s="378"/>
      <c r="DS64694" s="378"/>
      <c r="DT64694" s="378"/>
      <c r="DU64694" s="378"/>
      <c r="DV64694" s="378"/>
      <c r="DW64694" s="378"/>
      <c r="DX64694" s="378"/>
      <c r="DY64694" s="378"/>
      <c r="DZ64694" s="378"/>
      <c r="EA64694" s="378"/>
      <c r="EB64694" s="378"/>
      <c r="EC64694" s="378"/>
      <c r="ED64694" s="378"/>
      <c r="EE64694" s="378"/>
      <c r="EF64694" s="378"/>
      <c r="EG64694" s="378"/>
      <c r="EH64694" s="378"/>
      <c r="EI64694" s="378"/>
      <c r="EJ64694" s="378"/>
      <c r="EK64694" s="378"/>
      <c r="EL64694" s="378"/>
      <c r="EM64694" s="378"/>
      <c r="EN64694" s="378"/>
      <c r="EO64694" s="378"/>
      <c r="EP64694" s="378"/>
      <c r="EQ64694" s="378"/>
      <c r="ER64694" s="378"/>
      <c r="ES64694" s="378"/>
      <c r="ET64694" s="378"/>
      <c r="EU64694" s="378"/>
      <c r="EV64694" s="378"/>
      <c r="EW64694" s="378"/>
      <c r="EX64694" s="378"/>
      <c r="EY64694" s="378"/>
      <c r="EZ64694" s="378"/>
      <c r="FA64694" s="378"/>
      <c r="FB64694" s="378"/>
      <c r="FC64694" s="378"/>
      <c r="FD64694" s="378"/>
      <c r="FE64694" s="378"/>
      <c r="FF64694" s="378"/>
      <c r="FG64694" s="378"/>
      <c r="FH64694" s="378"/>
      <c r="FI64694" s="378"/>
      <c r="FJ64694" s="378"/>
      <c r="FK64694" s="378"/>
      <c r="FL64694" s="378"/>
      <c r="FM64694" s="378"/>
      <c r="FN64694" s="378"/>
      <c r="FO64694" s="378"/>
      <c r="FP64694" s="378"/>
      <c r="FQ64694" s="378"/>
      <c r="FR64694" s="378"/>
      <c r="FS64694" s="378"/>
      <c r="FT64694" s="378"/>
      <c r="FU64694" s="378"/>
      <c r="FV64694" s="378"/>
      <c r="FW64694" s="378"/>
      <c r="FX64694" s="378"/>
      <c r="FY64694" s="378"/>
      <c r="FZ64694" s="378"/>
      <c r="GA64694" s="378"/>
      <c r="GB64694" s="378"/>
      <c r="GC64694" s="378"/>
      <c r="GD64694" s="378"/>
      <c r="GE64694" s="378"/>
      <c r="GF64694" s="378"/>
      <c r="GG64694" s="378"/>
      <c r="GH64694" s="378"/>
      <c r="GI64694" s="378"/>
      <c r="GJ64694" s="378"/>
      <c r="GK64694" s="378"/>
      <c r="GL64694" s="378"/>
      <c r="GM64694" s="378"/>
      <c r="GN64694" s="378"/>
      <c r="GO64694" s="378"/>
      <c r="GP64694" s="378"/>
      <c r="GQ64694" s="378"/>
      <c r="GR64694" s="378"/>
      <c r="GS64694" s="378"/>
      <c r="GT64694" s="378"/>
      <c r="GU64694" s="378"/>
      <c r="GV64694" s="378"/>
      <c r="GW64694" s="378"/>
      <c r="GX64694" s="378"/>
      <c r="GY64694" s="378"/>
      <c r="GZ64694" s="378"/>
      <c r="HA64694" s="378"/>
      <c r="HB64694" s="378"/>
      <c r="HC64694" s="378"/>
      <c r="HD64694" s="378"/>
      <c r="HE64694" s="378"/>
      <c r="HF64694" s="378"/>
      <c r="HG64694" s="378"/>
      <c r="HH64694" s="378"/>
      <c r="HI64694" s="378"/>
      <c r="HJ64694" s="378"/>
      <c r="HK64694" s="378"/>
      <c r="HL64694" s="378"/>
      <c r="HM64694" s="378"/>
      <c r="HN64694" s="378"/>
      <c r="HO64694" s="378"/>
      <c r="HP64694" s="378"/>
      <c r="HQ64694" s="378"/>
      <c r="HR64694" s="378"/>
      <c r="HS64694" s="378"/>
      <c r="HT64694" s="378"/>
      <c r="HU64694" s="378"/>
      <c r="HV64694" s="378"/>
      <c r="HW64694" s="378"/>
      <c r="HX64694" s="378"/>
      <c r="HY64694" s="378"/>
      <c r="HZ64694" s="378"/>
      <c r="IA64694" s="378"/>
      <c r="IB64694" s="378"/>
      <c r="IC64694" s="378"/>
      <c r="ID64694" s="378"/>
      <c r="IE64694" s="378"/>
      <c r="IF64694" s="378"/>
      <c r="IG64694" s="378"/>
      <c r="IH64694" s="378"/>
      <c r="II64694" s="378"/>
      <c r="IJ64694" s="378"/>
      <c r="IK64694" s="378"/>
      <c r="IL64694" s="378"/>
    </row>
    <row r="64695" spans="2:246">
      <c r="B64695" s="378"/>
      <c r="C64695" s="378"/>
      <c r="D64695" s="378"/>
      <c r="E64695" s="378"/>
      <c r="F64695" s="378"/>
      <c r="G64695" s="378"/>
      <c r="H64695" s="378"/>
      <c r="I64695" s="378"/>
      <c r="J64695" s="378"/>
      <c r="K64695" s="378"/>
      <c r="L64695" s="378"/>
      <c r="M64695" s="378"/>
      <c r="N64695" s="378"/>
      <c r="O64695" s="378"/>
      <c r="P64695" s="378"/>
      <c r="Q64695" s="378"/>
      <c r="R64695" s="378"/>
      <c r="S64695" s="378"/>
      <c r="T64695" s="378"/>
      <c r="U64695" s="378"/>
      <c r="V64695" s="378"/>
      <c r="W64695" s="378"/>
      <c r="X64695" s="378"/>
      <c r="Y64695" s="378"/>
      <c r="Z64695" s="378"/>
      <c r="AA64695" s="378"/>
      <c r="AB64695" s="378"/>
      <c r="AC64695" s="378"/>
      <c r="AD64695" s="378"/>
      <c r="AE64695" s="378"/>
      <c r="AF64695" s="378"/>
      <c r="AG64695" s="378"/>
      <c r="AH64695" s="378"/>
      <c r="AI64695" s="378"/>
      <c r="AJ64695" s="378"/>
      <c r="AK64695" s="378"/>
      <c r="AL64695" s="378"/>
      <c r="AM64695" s="378"/>
      <c r="AN64695" s="378"/>
      <c r="AO64695" s="378"/>
      <c r="AP64695" s="378"/>
      <c r="AQ64695" s="378"/>
      <c r="AR64695" s="378"/>
      <c r="AS64695" s="378"/>
      <c r="AT64695" s="378"/>
      <c r="AU64695" s="378"/>
      <c r="AV64695" s="378"/>
      <c r="AW64695" s="378"/>
      <c r="AX64695" s="378"/>
      <c r="AY64695" s="378"/>
      <c r="AZ64695" s="378"/>
      <c r="BA64695" s="378"/>
      <c r="BB64695" s="378"/>
      <c r="BC64695" s="378"/>
      <c r="BD64695" s="378"/>
      <c r="BE64695" s="378"/>
      <c r="BF64695" s="378"/>
      <c r="BG64695" s="378"/>
      <c r="BH64695" s="378"/>
      <c r="BI64695" s="378"/>
      <c r="BJ64695" s="378"/>
      <c r="BK64695" s="378"/>
      <c r="BL64695" s="378"/>
      <c r="BM64695" s="378"/>
      <c r="BN64695" s="378"/>
      <c r="BO64695" s="378"/>
      <c r="BP64695" s="378"/>
      <c r="BQ64695" s="378"/>
      <c r="BR64695" s="378"/>
      <c r="BS64695" s="378"/>
      <c r="BT64695" s="378"/>
      <c r="BU64695" s="378"/>
      <c r="BV64695" s="378"/>
      <c r="BW64695" s="378"/>
      <c r="BX64695" s="378"/>
      <c r="BY64695" s="378"/>
      <c r="BZ64695" s="378"/>
      <c r="CA64695" s="378"/>
      <c r="CB64695" s="378"/>
      <c r="CC64695" s="378"/>
      <c r="CD64695" s="378"/>
      <c r="CE64695" s="378"/>
      <c r="CF64695" s="378"/>
      <c r="CG64695" s="378"/>
      <c r="CH64695" s="378"/>
      <c r="CI64695" s="378"/>
      <c r="CJ64695" s="378"/>
      <c r="CK64695" s="378"/>
      <c r="CL64695" s="378"/>
      <c r="CM64695" s="378"/>
      <c r="CN64695" s="378"/>
      <c r="CO64695" s="378"/>
      <c r="CP64695" s="378"/>
      <c r="CQ64695" s="378"/>
      <c r="CR64695" s="378"/>
      <c r="CS64695" s="378"/>
      <c r="CT64695" s="378"/>
      <c r="CU64695" s="378"/>
      <c r="CV64695" s="378"/>
      <c r="CW64695" s="378"/>
      <c r="CX64695" s="378"/>
      <c r="CY64695" s="378"/>
      <c r="CZ64695" s="378"/>
      <c r="DA64695" s="378"/>
      <c r="DB64695" s="378"/>
      <c r="DC64695" s="378"/>
      <c r="DD64695" s="378"/>
      <c r="DE64695" s="378"/>
      <c r="DF64695" s="378"/>
      <c r="DG64695" s="378"/>
      <c r="DH64695" s="378"/>
      <c r="DI64695" s="378"/>
      <c r="DJ64695" s="378"/>
      <c r="DK64695" s="378"/>
      <c r="DL64695" s="378"/>
      <c r="DM64695" s="378"/>
      <c r="DN64695" s="378"/>
      <c r="DO64695" s="378"/>
      <c r="DP64695" s="378"/>
      <c r="DQ64695" s="378"/>
      <c r="DR64695" s="378"/>
      <c r="DS64695" s="378"/>
      <c r="DT64695" s="378"/>
      <c r="DU64695" s="378"/>
      <c r="DV64695" s="378"/>
      <c r="DW64695" s="378"/>
      <c r="DX64695" s="378"/>
      <c r="DY64695" s="378"/>
      <c r="DZ64695" s="378"/>
      <c r="EA64695" s="378"/>
      <c r="EB64695" s="378"/>
      <c r="EC64695" s="378"/>
      <c r="ED64695" s="378"/>
      <c r="EE64695" s="378"/>
      <c r="EF64695" s="378"/>
      <c r="EG64695" s="378"/>
      <c r="EH64695" s="378"/>
      <c r="EI64695" s="378"/>
      <c r="EJ64695" s="378"/>
      <c r="EK64695" s="378"/>
      <c r="EL64695" s="378"/>
      <c r="EM64695" s="378"/>
      <c r="EN64695" s="378"/>
      <c r="EO64695" s="378"/>
      <c r="EP64695" s="378"/>
      <c r="EQ64695" s="378"/>
      <c r="ER64695" s="378"/>
      <c r="ES64695" s="378"/>
      <c r="ET64695" s="378"/>
      <c r="EU64695" s="378"/>
      <c r="EV64695" s="378"/>
      <c r="EW64695" s="378"/>
      <c r="EX64695" s="378"/>
      <c r="EY64695" s="378"/>
      <c r="EZ64695" s="378"/>
      <c r="FA64695" s="378"/>
      <c r="FB64695" s="378"/>
      <c r="FC64695" s="378"/>
      <c r="FD64695" s="378"/>
      <c r="FE64695" s="378"/>
      <c r="FF64695" s="378"/>
      <c r="FG64695" s="378"/>
      <c r="FH64695" s="378"/>
      <c r="FI64695" s="378"/>
      <c r="FJ64695" s="378"/>
      <c r="FK64695" s="378"/>
      <c r="FL64695" s="378"/>
      <c r="FM64695" s="378"/>
      <c r="FN64695" s="378"/>
      <c r="FO64695" s="378"/>
      <c r="FP64695" s="378"/>
      <c r="FQ64695" s="378"/>
      <c r="FR64695" s="378"/>
      <c r="FS64695" s="378"/>
      <c r="FT64695" s="378"/>
      <c r="FU64695" s="378"/>
      <c r="FV64695" s="378"/>
      <c r="FW64695" s="378"/>
      <c r="FX64695" s="378"/>
      <c r="FY64695" s="378"/>
      <c r="FZ64695" s="378"/>
      <c r="GA64695" s="378"/>
      <c r="GB64695" s="378"/>
      <c r="GC64695" s="378"/>
      <c r="GD64695" s="378"/>
      <c r="GE64695" s="378"/>
      <c r="GF64695" s="378"/>
      <c r="GG64695" s="378"/>
      <c r="GH64695" s="378"/>
      <c r="GI64695" s="378"/>
      <c r="GJ64695" s="378"/>
      <c r="GK64695" s="378"/>
      <c r="GL64695" s="378"/>
      <c r="GM64695" s="378"/>
      <c r="GN64695" s="378"/>
      <c r="GO64695" s="378"/>
      <c r="GP64695" s="378"/>
      <c r="GQ64695" s="378"/>
      <c r="GR64695" s="378"/>
      <c r="GS64695" s="378"/>
      <c r="GT64695" s="378"/>
      <c r="GU64695" s="378"/>
      <c r="GV64695" s="378"/>
      <c r="GW64695" s="378"/>
      <c r="GX64695" s="378"/>
      <c r="GY64695" s="378"/>
      <c r="GZ64695" s="378"/>
      <c r="HA64695" s="378"/>
      <c r="HB64695" s="378"/>
      <c r="HC64695" s="378"/>
      <c r="HD64695" s="378"/>
      <c r="HE64695" s="378"/>
      <c r="HF64695" s="378"/>
      <c r="HG64695" s="378"/>
      <c r="HH64695" s="378"/>
      <c r="HI64695" s="378"/>
      <c r="HJ64695" s="378"/>
      <c r="HK64695" s="378"/>
      <c r="HL64695" s="378"/>
      <c r="HM64695" s="378"/>
      <c r="HN64695" s="378"/>
      <c r="HO64695" s="378"/>
      <c r="HP64695" s="378"/>
      <c r="HQ64695" s="378"/>
      <c r="HR64695" s="378"/>
      <c r="HS64695" s="378"/>
      <c r="HT64695" s="378"/>
      <c r="HU64695" s="378"/>
      <c r="HV64695" s="378"/>
      <c r="HW64695" s="378"/>
      <c r="HX64695" s="378"/>
      <c r="HY64695" s="378"/>
      <c r="HZ64695" s="378"/>
      <c r="IA64695" s="378"/>
      <c r="IB64695" s="378"/>
      <c r="IC64695" s="378"/>
      <c r="ID64695" s="378"/>
      <c r="IE64695" s="378"/>
      <c r="IF64695" s="378"/>
      <c r="IG64695" s="378"/>
      <c r="IH64695" s="378"/>
      <c r="II64695" s="378"/>
      <c r="IJ64695" s="378"/>
      <c r="IK64695" s="378"/>
      <c r="IL64695" s="378"/>
    </row>
    <row r="64696" spans="2:246">
      <c r="B64696" s="378"/>
      <c r="C64696" s="378"/>
      <c r="D64696" s="378"/>
      <c r="E64696" s="378"/>
      <c r="F64696" s="378"/>
      <c r="G64696" s="378"/>
      <c r="H64696" s="378"/>
      <c r="I64696" s="378"/>
      <c r="J64696" s="378"/>
      <c r="K64696" s="378"/>
      <c r="L64696" s="378"/>
      <c r="M64696" s="378"/>
      <c r="N64696" s="378"/>
      <c r="O64696" s="378"/>
      <c r="P64696" s="378"/>
      <c r="Q64696" s="378"/>
      <c r="R64696" s="378"/>
      <c r="S64696" s="378"/>
      <c r="T64696" s="378"/>
      <c r="U64696" s="378"/>
      <c r="V64696" s="378"/>
      <c r="W64696" s="378"/>
      <c r="X64696" s="378"/>
      <c r="Y64696" s="378"/>
      <c r="Z64696" s="378"/>
      <c r="AA64696" s="378"/>
      <c r="AB64696" s="378"/>
      <c r="AC64696" s="378"/>
      <c r="AD64696" s="378"/>
      <c r="AE64696" s="378"/>
      <c r="AF64696" s="378"/>
      <c r="AG64696" s="378"/>
      <c r="AH64696" s="378"/>
      <c r="AI64696" s="378"/>
      <c r="AJ64696" s="378"/>
      <c r="AK64696" s="378"/>
      <c r="AL64696" s="378"/>
      <c r="AM64696" s="378"/>
      <c r="AN64696" s="378"/>
      <c r="AO64696" s="378"/>
      <c r="AP64696" s="378"/>
      <c r="AQ64696" s="378"/>
      <c r="AR64696" s="378"/>
      <c r="AS64696" s="378"/>
      <c r="AT64696" s="378"/>
      <c r="AU64696" s="378"/>
      <c r="AV64696" s="378"/>
      <c r="AW64696" s="378"/>
      <c r="AX64696" s="378"/>
      <c r="AY64696" s="378"/>
      <c r="AZ64696" s="378"/>
      <c r="BA64696" s="378"/>
      <c r="BB64696" s="378"/>
      <c r="BC64696" s="378"/>
      <c r="BD64696" s="378"/>
      <c r="BE64696" s="378"/>
      <c r="BF64696" s="378"/>
      <c r="BG64696" s="378"/>
      <c r="BH64696" s="378"/>
      <c r="BI64696" s="378"/>
      <c r="BJ64696" s="378"/>
      <c r="BK64696" s="378"/>
      <c r="BL64696" s="378"/>
      <c r="BM64696" s="378"/>
      <c r="BN64696" s="378"/>
      <c r="BO64696" s="378"/>
      <c r="BP64696" s="378"/>
      <c r="BQ64696" s="378"/>
      <c r="BR64696" s="378"/>
      <c r="BS64696" s="378"/>
      <c r="BT64696" s="378"/>
      <c r="BU64696" s="378"/>
      <c r="BV64696" s="378"/>
      <c r="BW64696" s="378"/>
      <c r="BX64696" s="378"/>
      <c r="BY64696" s="378"/>
      <c r="BZ64696" s="378"/>
      <c r="CA64696" s="378"/>
      <c r="CB64696" s="378"/>
      <c r="CC64696" s="378"/>
      <c r="CD64696" s="378"/>
      <c r="CE64696" s="378"/>
      <c r="CF64696" s="378"/>
      <c r="CG64696" s="378"/>
      <c r="CH64696" s="378"/>
      <c r="CI64696" s="378"/>
      <c r="CJ64696" s="378"/>
      <c r="CK64696" s="378"/>
      <c r="CL64696" s="378"/>
      <c r="CM64696" s="378"/>
      <c r="CN64696" s="378"/>
      <c r="CO64696" s="378"/>
      <c r="CP64696" s="378"/>
      <c r="CQ64696" s="378"/>
      <c r="CR64696" s="378"/>
      <c r="CS64696" s="378"/>
      <c r="CT64696" s="378"/>
      <c r="CU64696" s="378"/>
      <c r="CV64696" s="378"/>
      <c r="CW64696" s="378"/>
      <c r="CX64696" s="378"/>
      <c r="CY64696" s="378"/>
      <c r="CZ64696" s="378"/>
      <c r="DA64696" s="378"/>
      <c r="DB64696" s="378"/>
      <c r="DC64696" s="378"/>
      <c r="DD64696" s="378"/>
      <c r="DE64696" s="378"/>
      <c r="DF64696" s="378"/>
      <c r="DG64696" s="378"/>
      <c r="DH64696" s="378"/>
      <c r="DI64696" s="378"/>
      <c r="DJ64696" s="378"/>
      <c r="DK64696" s="378"/>
      <c r="DL64696" s="378"/>
      <c r="DM64696" s="378"/>
      <c r="DN64696" s="378"/>
      <c r="DO64696" s="378"/>
      <c r="DP64696" s="378"/>
      <c r="DQ64696" s="378"/>
      <c r="DR64696" s="378"/>
      <c r="DS64696" s="378"/>
      <c r="DT64696" s="378"/>
      <c r="DU64696" s="378"/>
      <c r="DV64696" s="378"/>
      <c r="DW64696" s="378"/>
      <c r="DX64696" s="378"/>
      <c r="DY64696" s="378"/>
      <c r="DZ64696" s="378"/>
      <c r="EA64696" s="378"/>
      <c r="EB64696" s="378"/>
      <c r="EC64696" s="378"/>
      <c r="ED64696" s="378"/>
      <c r="EE64696" s="378"/>
      <c r="EF64696" s="378"/>
      <c r="EG64696" s="378"/>
      <c r="EH64696" s="378"/>
      <c r="EI64696" s="378"/>
      <c r="EJ64696" s="378"/>
      <c r="EK64696" s="378"/>
      <c r="EL64696" s="378"/>
      <c r="EM64696" s="378"/>
      <c r="EN64696" s="378"/>
      <c r="EO64696" s="378"/>
      <c r="EP64696" s="378"/>
      <c r="EQ64696" s="378"/>
      <c r="ER64696" s="378"/>
      <c r="ES64696" s="378"/>
      <c r="ET64696" s="378"/>
      <c r="EU64696" s="378"/>
      <c r="EV64696" s="378"/>
      <c r="EW64696" s="378"/>
      <c r="EX64696" s="378"/>
      <c r="EY64696" s="378"/>
      <c r="EZ64696" s="378"/>
      <c r="FA64696" s="378"/>
      <c r="FB64696" s="378"/>
      <c r="FC64696" s="378"/>
      <c r="FD64696" s="378"/>
      <c r="FE64696" s="378"/>
      <c r="FF64696" s="378"/>
      <c r="FG64696" s="378"/>
      <c r="FH64696" s="378"/>
      <c r="FI64696" s="378"/>
      <c r="FJ64696" s="378"/>
      <c r="FK64696" s="378"/>
      <c r="FL64696" s="378"/>
      <c r="FM64696" s="378"/>
      <c r="FN64696" s="378"/>
      <c r="FO64696" s="378"/>
      <c r="FP64696" s="378"/>
      <c r="FQ64696" s="378"/>
      <c r="FR64696" s="378"/>
      <c r="FS64696" s="378"/>
      <c r="FT64696" s="378"/>
      <c r="FU64696" s="378"/>
      <c r="FV64696" s="378"/>
      <c r="FW64696" s="378"/>
      <c r="FX64696" s="378"/>
      <c r="FY64696" s="378"/>
      <c r="FZ64696" s="378"/>
      <c r="GA64696" s="378"/>
      <c r="GB64696" s="378"/>
      <c r="GC64696" s="378"/>
      <c r="GD64696" s="378"/>
      <c r="GE64696" s="378"/>
      <c r="GF64696" s="378"/>
      <c r="GG64696" s="378"/>
      <c r="GH64696" s="378"/>
      <c r="GI64696" s="378"/>
      <c r="GJ64696" s="378"/>
      <c r="GK64696" s="378"/>
      <c r="GL64696" s="378"/>
      <c r="GM64696" s="378"/>
      <c r="GN64696" s="378"/>
      <c r="GO64696" s="378"/>
      <c r="GP64696" s="378"/>
      <c r="GQ64696" s="378"/>
      <c r="GR64696" s="378"/>
      <c r="GS64696" s="378"/>
      <c r="GT64696" s="378"/>
      <c r="GU64696" s="378"/>
      <c r="GV64696" s="378"/>
      <c r="GW64696" s="378"/>
      <c r="GX64696" s="378"/>
      <c r="GY64696" s="378"/>
      <c r="GZ64696" s="378"/>
      <c r="HA64696" s="378"/>
      <c r="HB64696" s="378"/>
      <c r="HC64696" s="378"/>
      <c r="HD64696" s="378"/>
      <c r="HE64696" s="378"/>
      <c r="HF64696" s="378"/>
      <c r="HG64696" s="378"/>
      <c r="HH64696" s="378"/>
      <c r="HI64696" s="378"/>
      <c r="HJ64696" s="378"/>
      <c r="HK64696" s="378"/>
      <c r="HL64696" s="378"/>
      <c r="HM64696" s="378"/>
      <c r="HN64696" s="378"/>
      <c r="HO64696" s="378"/>
      <c r="HP64696" s="378"/>
      <c r="HQ64696" s="378"/>
      <c r="HR64696" s="378"/>
      <c r="HS64696" s="378"/>
      <c r="HT64696" s="378"/>
      <c r="HU64696" s="378"/>
      <c r="HV64696" s="378"/>
      <c r="HW64696" s="378"/>
      <c r="HX64696" s="378"/>
      <c r="HY64696" s="378"/>
      <c r="HZ64696" s="378"/>
      <c r="IA64696" s="378"/>
      <c r="IB64696" s="378"/>
      <c r="IC64696" s="378"/>
      <c r="ID64696" s="378"/>
      <c r="IE64696" s="378"/>
      <c r="IF64696" s="378"/>
      <c r="IG64696" s="378"/>
      <c r="IH64696" s="378"/>
      <c r="II64696" s="378"/>
      <c r="IJ64696" s="378"/>
      <c r="IK64696" s="378"/>
      <c r="IL64696" s="378"/>
    </row>
    <row r="64697" spans="2:246">
      <c r="B64697" s="378"/>
      <c r="C64697" s="378"/>
      <c r="D64697" s="378"/>
      <c r="E64697" s="378"/>
      <c r="F64697" s="378"/>
      <c r="G64697" s="378"/>
      <c r="H64697" s="378"/>
      <c r="I64697" s="378"/>
      <c r="J64697" s="378"/>
      <c r="K64697" s="378"/>
      <c r="L64697" s="378"/>
      <c r="M64697" s="378"/>
      <c r="N64697" s="378"/>
      <c r="O64697" s="378"/>
      <c r="P64697" s="378"/>
      <c r="Q64697" s="378"/>
      <c r="R64697" s="378"/>
      <c r="S64697" s="378"/>
      <c r="T64697" s="378"/>
      <c r="U64697" s="378"/>
      <c r="V64697" s="378"/>
      <c r="W64697" s="378"/>
      <c r="X64697" s="378"/>
      <c r="Y64697" s="378"/>
      <c r="Z64697" s="378"/>
      <c r="AA64697" s="378"/>
      <c r="AB64697" s="378"/>
      <c r="AC64697" s="378"/>
      <c r="AD64697" s="378"/>
      <c r="AE64697" s="378"/>
      <c r="AF64697" s="378"/>
      <c r="AG64697" s="378"/>
      <c r="AH64697" s="378"/>
      <c r="AI64697" s="378"/>
      <c r="AJ64697" s="378"/>
      <c r="AK64697" s="378"/>
      <c r="AL64697" s="378"/>
      <c r="AM64697" s="378"/>
      <c r="AN64697" s="378"/>
      <c r="AO64697" s="378"/>
      <c r="AP64697" s="378"/>
      <c r="AQ64697" s="378"/>
      <c r="AR64697" s="378"/>
      <c r="AS64697" s="378"/>
      <c r="AT64697" s="378"/>
      <c r="AU64697" s="378"/>
      <c r="AV64697" s="378"/>
      <c r="AW64697" s="378"/>
      <c r="AX64697" s="378"/>
      <c r="AY64697" s="378"/>
      <c r="AZ64697" s="378"/>
      <c r="BA64697" s="378"/>
      <c r="BB64697" s="378"/>
      <c r="BC64697" s="378"/>
      <c r="BD64697" s="378"/>
      <c r="BE64697" s="378"/>
      <c r="BF64697" s="378"/>
      <c r="BG64697" s="378"/>
      <c r="BH64697" s="378"/>
      <c r="BI64697" s="378"/>
      <c r="BJ64697" s="378"/>
      <c r="BK64697" s="378"/>
      <c r="BL64697" s="378"/>
      <c r="BM64697" s="378"/>
      <c r="BN64697" s="378"/>
      <c r="BO64697" s="378"/>
      <c r="BP64697" s="378"/>
      <c r="BQ64697" s="378"/>
      <c r="BR64697" s="378"/>
      <c r="BS64697" s="378"/>
      <c r="BT64697" s="378"/>
      <c r="BU64697" s="378"/>
      <c r="BV64697" s="378"/>
      <c r="BW64697" s="378"/>
      <c r="BX64697" s="378"/>
      <c r="BY64697" s="378"/>
      <c r="BZ64697" s="378"/>
      <c r="CA64697" s="378"/>
      <c r="CB64697" s="378"/>
      <c r="CC64697" s="378"/>
      <c r="CD64697" s="378"/>
      <c r="CE64697" s="378"/>
      <c r="CF64697" s="378"/>
      <c r="CG64697" s="378"/>
      <c r="CH64697" s="378"/>
      <c r="CI64697" s="378"/>
      <c r="CJ64697" s="378"/>
      <c r="CK64697" s="378"/>
      <c r="CL64697" s="378"/>
      <c r="CM64697" s="378"/>
      <c r="CN64697" s="378"/>
      <c r="CO64697" s="378"/>
      <c r="CP64697" s="378"/>
      <c r="CQ64697" s="378"/>
      <c r="CR64697" s="378"/>
      <c r="CS64697" s="378"/>
      <c r="CT64697" s="378"/>
      <c r="CU64697" s="378"/>
      <c r="CV64697" s="378"/>
      <c r="CW64697" s="378"/>
      <c r="CX64697" s="378"/>
      <c r="CY64697" s="378"/>
      <c r="CZ64697" s="378"/>
      <c r="DA64697" s="378"/>
      <c r="DB64697" s="378"/>
      <c r="DC64697" s="378"/>
      <c r="DD64697" s="378"/>
      <c r="DE64697" s="378"/>
      <c r="DF64697" s="378"/>
      <c r="DG64697" s="378"/>
      <c r="DH64697" s="378"/>
      <c r="DI64697" s="378"/>
      <c r="DJ64697" s="378"/>
      <c r="DK64697" s="378"/>
      <c r="DL64697" s="378"/>
      <c r="DM64697" s="378"/>
      <c r="DN64697" s="378"/>
      <c r="DO64697" s="378"/>
      <c r="DP64697" s="378"/>
      <c r="DQ64697" s="378"/>
      <c r="DR64697" s="378"/>
      <c r="DS64697" s="378"/>
      <c r="DT64697" s="378"/>
      <c r="DU64697" s="378"/>
      <c r="DV64697" s="378"/>
      <c r="DW64697" s="378"/>
      <c r="DX64697" s="378"/>
      <c r="DY64697" s="378"/>
      <c r="DZ64697" s="378"/>
      <c r="EA64697" s="378"/>
      <c r="EB64697" s="378"/>
      <c r="EC64697" s="378"/>
      <c r="ED64697" s="378"/>
      <c r="EE64697" s="378"/>
      <c r="EF64697" s="378"/>
      <c r="EG64697" s="378"/>
      <c r="EH64697" s="378"/>
      <c r="EI64697" s="378"/>
      <c r="EJ64697" s="378"/>
      <c r="EK64697" s="378"/>
      <c r="EL64697" s="378"/>
      <c r="EM64697" s="378"/>
      <c r="EN64697" s="378"/>
      <c r="EO64697" s="378"/>
      <c r="EP64697" s="378"/>
      <c r="EQ64697" s="378"/>
      <c r="ER64697" s="378"/>
      <c r="ES64697" s="378"/>
      <c r="ET64697" s="378"/>
      <c r="EU64697" s="378"/>
      <c r="EV64697" s="378"/>
      <c r="EW64697" s="378"/>
      <c r="EX64697" s="378"/>
      <c r="EY64697" s="378"/>
      <c r="EZ64697" s="378"/>
      <c r="FA64697" s="378"/>
      <c r="FB64697" s="378"/>
      <c r="FC64697" s="378"/>
      <c r="FD64697" s="378"/>
      <c r="FE64697" s="378"/>
      <c r="FF64697" s="378"/>
      <c r="FG64697" s="378"/>
      <c r="FH64697" s="378"/>
      <c r="FI64697" s="378"/>
      <c r="FJ64697" s="378"/>
      <c r="FK64697" s="378"/>
      <c r="FL64697" s="378"/>
      <c r="FM64697" s="378"/>
      <c r="FN64697" s="378"/>
      <c r="FO64697" s="378"/>
      <c r="FP64697" s="378"/>
      <c r="FQ64697" s="378"/>
      <c r="FR64697" s="378"/>
      <c r="FS64697" s="378"/>
      <c r="FT64697" s="378"/>
      <c r="FU64697" s="378"/>
      <c r="FV64697" s="378"/>
      <c r="FW64697" s="378"/>
      <c r="FX64697" s="378"/>
      <c r="FY64697" s="378"/>
      <c r="FZ64697" s="378"/>
      <c r="GA64697" s="378"/>
      <c r="GB64697" s="378"/>
      <c r="GC64697" s="378"/>
      <c r="GD64697" s="378"/>
      <c r="GE64697" s="378"/>
      <c r="GF64697" s="378"/>
      <c r="GG64697" s="378"/>
      <c r="GH64697" s="378"/>
      <c r="GI64697" s="378"/>
      <c r="GJ64697" s="378"/>
      <c r="GK64697" s="378"/>
      <c r="GL64697" s="378"/>
      <c r="GM64697" s="378"/>
      <c r="GN64697" s="378"/>
      <c r="GO64697" s="378"/>
      <c r="GP64697" s="378"/>
      <c r="GQ64697" s="378"/>
      <c r="GR64697" s="378"/>
      <c r="GS64697" s="378"/>
      <c r="GT64697" s="378"/>
      <c r="GU64697" s="378"/>
      <c r="GV64697" s="378"/>
      <c r="GW64697" s="378"/>
      <c r="GX64697" s="378"/>
      <c r="GY64697" s="378"/>
      <c r="GZ64697" s="378"/>
      <c r="HA64697" s="378"/>
      <c r="HB64697" s="378"/>
      <c r="HC64697" s="378"/>
      <c r="HD64697" s="378"/>
      <c r="HE64697" s="378"/>
      <c r="HF64697" s="378"/>
      <c r="HG64697" s="378"/>
      <c r="HH64697" s="378"/>
      <c r="HI64697" s="378"/>
      <c r="HJ64697" s="378"/>
      <c r="HK64697" s="378"/>
      <c r="HL64697" s="378"/>
      <c r="HM64697" s="378"/>
      <c r="HN64697" s="378"/>
      <c r="HO64697" s="378"/>
      <c r="HP64697" s="378"/>
      <c r="HQ64697" s="378"/>
      <c r="HR64697" s="378"/>
      <c r="HS64697" s="378"/>
      <c r="HT64697" s="378"/>
      <c r="HU64697" s="378"/>
      <c r="HV64697" s="378"/>
      <c r="HW64697" s="378"/>
      <c r="HX64697" s="378"/>
      <c r="HY64697" s="378"/>
      <c r="HZ64697" s="378"/>
      <c r="IA64697" s="378"/>
      <c r="IB64697" s="378"/>
      <c r="IC64697" s="378"/>
      <c r="ID64697" s="378"/>
      <c r="IE64697" s="378"/>
      <c r="IF64697" s="378"/>
      <c r="IG64697" s="378"/>
      <c r="IH64697" s="378"/>
      <c r="II64697" s="378"/>
      <c r="IJ64697" s="378"/>
      <c r="IK64697" s="378"/>
      <c r="IL64697" s="378"/>
    </row>
    <row r="64698" spans="2:246">
      <c r="B64698" s="378"/>
      <c r="C64698" s="378"/>
      <c r="D64698" s="378"/>
      <c r="E64698" s="378"/>
      <c r="F64698" s="378"/>
      <c r="G64698" s="378"/>
      <c r="H64698" s="378"/>
      <c r="I64698" s="378"/>
      <c r="J64698" s="378"/>
      <c r="K64698" s="378"/>
      <c r="L64698" s="378"/>
      <c r="M64698" s="378"/>
      <c r="N64698" s="378"/>
      <c r="O64698" s="378"/>
      <c r="P64698" s="378"/>
      <c r="Q64698" s="378"/>
      <c r="R64698" s="378"/>
      <c r="S64698" s="378"/>
      <c r="T64698" s="378"/>
      <c r="U64698" s="378"/>
      <c r="V64698" s="378"/>
      <c r="W64698" s="378"/>
      <c r="X64698" s="378"/>
      <c r="Y64698" s="378"/>
      <c r="Z64698" s="378"/>
      <c r="AA64698" s="378"/>
      <c r="AB64698" s="378"/>
      <c r="AC64698" s="378"/>
      <c r="AD64698" s="378"/>
      <c r="AE64698" s="378"/>
      <c r="AF64698" s="378"/>
      <c r="AG64698" s="378"/>
      <c r="AH64698" s="378"/>
      <c r="AI64698" s="378"/>
      <c r="AJ64698" s="378"/>
      <c r="AK64698" s="378"/>
      <c r="AL64698" s="378"/>
      <c r="AM64698" s="378"/>
      <c r="AN64698" s="378"/>
      <c r="AO64698" s="378"/>
      <c r="AP64698" s="378"/>
      <c r="AQ64698" s="378"/>
      <c r="AR64698" s="378"/>
      <c r="AS64698" s="378"/>
      <c r="AT64698" s="378"/>
      <c r="AU64698" s="378"/>
      <c r="AV64698" s="378"/>
      <c r="AW64698" s="378"/>
      <c r="AX64698" s="378"/>
      <c r="AY64698" s="378"/>
      <c r="AZ64698" s="378"/>
      <c r="BA64698" s="378"/>
      <c r="BB64698" s="378"/>
      <c r="BC64698" s="378"/>
      <c r="BD64698" s="378"/>
      <c r="BE64698" s="378"/>
      <c r="BF64698" s="378"/>
      <c r="BG64698" s="378"/>
      <c r="BH64698" s="378"/>
      <c r="BI64698" s="378"/>
      <c r="BJ64698" s="378"/>
      <c r="BK64698" s="378"/>
      <c r="BL64698" s="378"/>
      <c r="BM64698" s="378"/>
      <c r="BN64698" s="378"/>
      <c r="BO64698" s="378"/>
      <c r="BP64698" s="378"/>
      <c r="BQ64698" s="378"/>
      <c r="BR64698" s="378"/>
      <c r="BS64698" s="378"/>
      <c r="BT64698" s="378"/>
      <c r="BU64698" s="378"/>
      <c r="BV64698" s="378"/>
      <c r="BW64698" s="378"/>
      <c r="BX64698" s="378"/>
      <c r="BY64698" s="378"/>
      <c r="BZ64698" s="378"/>
      <c r="CA64698" s="378"/>
      <c r="CB64698" s="378"/>
      <c r="CC64698" s="378"/>
      <c r="CD64698" s="378"/>
      <c r="CE64698" s="378"/>
      <c r="CF64698" s="378"/>
      <c r="CG64698" s="378"/>
      <c r="CH64698" s="378"/>
      <c r="CI64698" s="378"/>
      <c r="CJ64698" s="378"/>
      <c r="CK64698" s="378"/>
      <c r="CL64698" s="378"/>
      <c r="CM64698" s="378"/>
      <c r="CN64698" s="378"/>
      <c r="CO64698" s="378"/>
      <c r="CP64698" s="378"/>
      <c r="CQ64698" s="378"/>
      <c r="CR64698" s="378"/>
      <c r="CS64698" s="378"/>
      <c r="CT64698" s="378"/>
      <c r="CU64698" s="378"/>
      <c r="CV64698" s="378"/>
      <c r="CW64698" s="378"/>
      <c r="CX64698" s="378"/>
      <c r="CY64698" s="378"/>
      <c r="CZ64698" s="378"/>
      <c r="DA64698" s="378"/>
      <c r="DB64698" s="378"/>
      <c r="DC64698" s="378"/>
      <c r="DD64698" s="378"/>
      <c r="DE64698" s="378"/>
      <c r="DF64698" s="378"/>
      <c r="DG64698" s="378"/>
      <c r="DH64698" s="378"/>
      <c r="DI64698" s="378"/>
      <c r="DJ64698" s="378"/>
      <c r="DK64698" s="378"/>
      <c r="DL64698" s="378"/>
      <c r="DM64698" s="378"/>
      <c r="DN64698" s="378"/>
      <c r="DO64698" s="378"/>
      <c r="DP64698" s="378"/>
      <c r="DQ64698" s="378"/>
      <c r="DR64698" s="378"/>
      <c r="DS64698" s="378"/>
      <c r="DT64698" s="378"/>
      <c r="DU64698" s="378"/>
      <c r="DV64698" s="378"/>
      <c r="DW64698" s="378"/>
      <c r="DX64698" s="378"/>
      <c r="DY64698" s="378"/>
      <c r="DZ64698" s="378"/>
      <c r="EA64698" s="378"/>
      <c r="EB64698" s="378"/>
      <c r="EC64698" s="378"/>
      <c r="ED64698" s="378"/>
      <c r="EE64698" s="378"/>
      <c r="EF64698" s="378"/>
      <c r="EG64698" s="378"/>
      <c r="EH64698" s="378"/>
      <c r="EI64698" s="378"/>
      <c r="EJ64698" s="378"/>
      <c r="EK64698" s="378"/>
      <c r="EL64698" s="378"/>
      <c r="EM64698" s="378"/>
      <c r="EN64698" s="378"/>
      <c r="EO64698" s="378"/>
      <c r="EP64698" s="378"/>
      <c r="EQ64698" s="378"/>
      <c r="ER64698" s="378"/>
      <c r="ES64698" s="378"/>
      <c r="ET64698" s="378"/>
      <c r="EU64698" s="378"/>
      <c r="EV64698" s="378"/>
      <c r="EW64698" s="378"/>
      <c r="EX64698" s="378"/>
      <c r="EY64698" s="378"/>
      <c r="EZ64698" s="378"/>
      <c r="FA64698" s="378"/>
      <c r="FB64698" s="378"/>
      <c r="FC64698" s="378"/>
      <c r="FD64698" s="378"/>
      <c r="FE64698" s="378"/>
      <c r="FF64698" s="378"/>
      <c r="FG64698" s="378"/>
      <c r="FH64698" s="378"/>
      <c r="FI64698" s="378"/>
      <c r="FJ64698" s="378"/>
      <c r="FK64698" s="378"/>
      <c r="FL64698" s="378"/>
      <c r="FM64698" s="378"/>
      <c r="FN64698" s="378"/>
      <c r="FO64698" s="378"/>
      <c r="FP64698" s="378"/>
      <c r="FQ64698" s="378"/>
      <c r="FR64698" s="378"/>
      <c r="FS64698" s="378"/>
      <c r="FT64698" s="378"/>
      <c r="FU64698" s="378"/>
      <c r="FV64698" s="378"/>
      <c r="FW64698" s="378"/>
      <c r="FX64698" s="378"/>
      <c r="FY64698" s="378"/>
      <c r="FZ64698" s="378"/>
      <c r="GA64698" s="378"/>
      <c r="GB64698" s="378"/>
      <c r="GC64698" s="378"/>
      <c r="GD64698" s="378"/>
      <c r="GE64698" s="378"/>
      <c r="GF64698" s="378"/>
      <c r="GG64698" s="378"/>
      <c r="GH64698" s="378"/>
      <c r="GI64698" s="378"/>
      <c r="GJ64698" s="378"/>
      <c r="GK64698" s="378"/>
      <c r="GL64698" s="378"/>
      <c r="GM64698" s="378"/>
      <c r="GN64698" s="378"/>
      <c r="GO64698" s="378"/>
      <c r="GP64698" s="378"/>
      <c r="GQ64698" s="378"/>
      <c r="GR64698" s="378"/>
      <c r="GS64698" s="378"/>
      <c r="GT64698" s="378"/>
      <c r="GU64698" s="378"/>
      <c r="GV64698" s="378"/>
      <c r="GW64698" s="378"/>
      <c r="GX64698" s="378"/>
      <c r="GY64698" s="378"/>
      <c r="GZ64698" s="378"/>
      <c r="HA64698" s="378"/>
      <c r="HB64698" s="378"/>
      <c r="HC64698" s="378"/>
      <c r="HD64698" s="378"/>
      <c r="HE64698" s="378"/>
      <c r="HF64698" s="378"/>
      <c r="HG64698" s="378"/>
      <c r="HH64698" s="378"/>
      <c r="HI64698" s="378"/>
      <c r="HJ64698" s="378"/>
      <c r="HK64698" s="378"/>
      <c r="HL64698" s="378"/>
      <c r="HM64698" s="378"/>
      <c r="HN64698" s="378"/>
      <c r="HO64698" s="378"/>
      <c r="HP64698" s="378"/>
      <c r="HQ64698" s="378"/>
      <c r="HR64698" s="378"/>
      <c r="HS64698" s="378"/>
      <c r="HT64698" s="378"/>
      <c r="HU64698" s="378"/>
      <c r="HV64698" s="378"/>
      <c r="HW64698" s="378"/>
      <c r="HX64698" s="378"/>
      <c r="HY64698" s="378"/>
      <c r="HZ64698" s="378"/>
      <c r="IA64698" s="378"/>
      <c r="IB64698" s="378"/>
      <c r="IC64698" s="378"/>
      <c r="ID64698" s="378"/>
      <c r="IE64698" s="378"/>
      <c r="IF64698" s="378"/>
      <c r="IG64698" s="378"/>
      <c r="IH64698" s="378"/>
      <c r="II64698" s="378"/>
      <c r="IJ64698" s="378"/>
      <c r="IK64698" s="378"/>
      <c r="IL64698" s="378"/>
    </row>
    <row r="64699" spans="2:246">
      <c r="B64699" s="378"/>
      <c r="C64699" s="378"/>
      <c r="D64699" s="378"/>
      <c r="E64699" s="378"/>
      <c r="F64699" s="378"/>
      <c r="G64699" s="378"/>
      <c r="H64699" s="378"/>
      <c r="I64699" s="378"/>
      <c r="J64699" s="378"/>
      <c r="K64699" s="378"/>
      <c r="L64699" s="378"/>
      <c r="M64699" s="378"/>
      <c r="N64699" s="378"/>
      <c r="O64699" s="378"/>
      <c r="P64699" s="378"/>
      <c r="Q64699" s="378"/>
      <c r="R64699" s="378"/>
      <c r="S64699" s="378"/>
      <c r="T64699" s="378"/>
      <c r="U64699" s="378"/>
      <c r="V64699" s="378"/>
      <c r="W64699" s="378"/>
      <c r="X64699" s="378"/>
      <c r="Y64699" s="378"/>
      <c r="Z64699" s="378"/>
      <c r="AA64699" s="378"/>
      <c r="AB64699" s="378"/>
      <c r="AC64699" s="378"/>
      <c r="AD64699" s="378"/>
      <c r="AE64699" s="378"/>
      <c r="AF64699" s="378"/>
      <c r="AG64699" s="378"/>
      <c r="AH64699" s="378"/>
      <c r="AI64699" s="378"/>
      <c r="AJ64699" s="378"/>
      <c r="AK64699" s="378"/>
      <c r="AL64699" s="378"/>
      <c r="AM64699" s="378"/>
      <c r="AN64699" s="378"/>
      <c r="AO64699" s="378"/>
      <c r="AP64699" s="378"/>
      <c r="AQ64699" s="378"/>
      <c r="AR64699" s="378"/>
      <c r="AS64699" s="378"/>
      <c r="AT64699" s="378"/>
      <c r="AU64699" s="378"/>
      <c r="AV64699" s="378"/>
      <c r="AW64699" s="378"/>
      <c r="AX64699" s="378"/>
      <c r="AY64699" s="378"/>
      <c r="AZ64699" s="378"/>
      <c r="BA64699" s="378"/>
      <c r="BB64699" s="378"/>
      <c r="BC64699" s="378"/>
      <c r="BD64699" s="378"/>
      <c r="BE64699" s="378"/>
      <c r="BF64699" s="378"/>
      <c r="BG64699" s="378"/>
      <c r="BH64699" s="378"/>
      <c r="BI64699" s="378"/>
      <c r="BJ64699" s="378"/>
      <c r="BK64699" s="378"/>
      <c r="BL64699" s="378"/>
      <c r="BM64699" s="378"/>
      <c r="BN64699" s="378"/>
      <c r="BO64699" s="378"/>
      <c r="BP64699" s="378"/>
      <c r="BQ64699" s="378"/>
      <c r="BR64699" s="378"/>
      <c r="BS64699" s="378"/>
      <c r="BT64699" s="378"/>
      <c r="BU64699" s="378"/>
      <c r="BV64699" s="378"/>
      <c r="BW64699" s="378"/>
      <c r="BX64699" s="378"/>
      <c r="BY64699" s="378"/>
      <c r="BZ64699" s="378"/>
      <c r="CA64699" s="378"/>
      <c r="CB64699" s="378"/>
      <c r="CC64699" s="378"/>
      <c r="CD64699" s="378"/>
      <c r="CE64699" s="378"/>
      <c r="CF64699" s="378"/>
      <c r="CG64699" s="378"/>
      <c r="CH64699" s="378"/>
      <c r="CI64699" s="378"/>
      <c r="CJ64699" s="378"/>
      <c r="CK64699" s="378"/>
      <c r="CL64699" s="378"/>
      <c r="CM64699" s="378"/>
      <c r="CN64699" s="378"/>
      <c r="CO64699" s="378"/>
      <c r="CP64699" s="378"/>
      <c r="CQ64699" s="378"/>
      <c r="CR64699" s="378"/>
      <c r="CS64699" s="378"/>
      <c r="CT64699" s="378"/>
      <c r="CU64699" s="378"/>
      <c r="CV64699" s="378"/>
      <c r="CW64699" s="378"/>
      <c r="CX64699" s="378"/>
      <c r="CY64699" s="378"/>
      <c r="CZ64699" s="378"/>
      <c r="DA64699" s="378"/>
      <c r="DB64699" s="378"/>
      <c r="DC64699" s="378"/>
      <c r="DD64699" s="378"/>
      <c r="DE64699" s="378"/>
      <c r="DF64699" s="378"/>
      <c r="DG64699" s="378"/>
      <c r="DH64699" s="378"/>
      <c r="DI64699" s="378"/>
      <c r="DJ64699" s="378"/>
      <c r="DK64699" s="378"/>
      <c r="DL64699" s="378"/>
      <c r="DM64699" s="378"/>
      <c r="DN64699" s="378"/>
      <c r="DO64699" s="378"/>
      <c r="DP64699" s="378"/>
      <c r="DQ64699" s="378"/>
      <c r="DR64699" s="378"/>
      <c r="DS64699" s="378"/>
      <c r="DT64699" s="378"/>
      <c r="DU64699" s="378"/>
      <c r="DV64699" s="378"/>
      <c r="DW64699" s="378"/>
      <c r="DX64699" s="378"/>
      <c r="DY64699" s="378"/>
      <c r="DZ64699" s="378"/>
      <c r="EA64699" s="378"/>
      <c r="EB64699" s="378"/>
      <c r="EC64699" s="378"/>
      <c r="ED64699" s="378"/>
      <c r="EE64699" s="378"/>
      <c r="EF64699" s="378"/>
      <c r="EG64699" s="378"/>
      <c r="EH64699" s="378"/>
      <c r="EI64699" s="378"/>
      <c r="EJ64699" s="378"/>
      <c r="EK64699" s="378"/>
      <c r="EL64699" s="378"/>
      <c r="EM64699" s="378"/>
      <c r="EN64699" s="378"/>
      <c r="EO64699" s="378"/>
      <c r="EP64699" s="378"/>
      <c r="EQ64699" s="378"/>
      <c r="ER64699" s="378"/>
      <c r="ES64699" s="378"/>
      <c r="ET64699" s="378"/>
      <c r="EU64699" s="378"/>
      <c r="EV64699" s="378"/>
      <c r="EW64699" s="378"/>
      <c r="EX64699" s="378"/>
      <c r="EY64699" s="378"/>
      <c r="EZ64699" s="378"/>
      <c r="FA64699" s="378"/>
      <c r="FB64699" s="378"/>
      <c r="FC64699" s="378"/>
      <c r="FD64699" s="378"/>
      <c r="FE64699" s="378"/>
      <c r="FF64699" s="378"/>
      <c r="FG64699" s="378"/>
      <c r="FH64699" s="378"/>
      <c r="FI64699" s="378"/>
      <c r="FJ64699" s="378"/>
      <c r="FK64699" s="378"/>
      <c r="FL64699" s="378"/>
      <c r="FM64699" s="378"/>
      <c r="FN64699" s="378"/>
      <c r="FO64699" s="378"/>
      <c r="FP64699" s="378"/>
      <c r="FQ64699" s="378"/>
      <c r="FR64699" s="378"/>
      <c r="FS64699" s="378"/>
      <c r="FT64699" s="378"/>
      <c r="FU64699" s="378"/>
      <c r="FV64699" s="378"/>
      <c r="FW64699" s="378"/>
      <c r="FX64699" s="378"/>
      <c r="FY64699" s="378"/>
      <c r="FZ64699" s="378"/>
      <c r="GA64699" s="378"/>
      <c r="GB64699" s="378"/>
      <c r="GC64699" s="378"/>
      <c r="GD64699" s="378"/>
      <c r="GE64699" s="378"/>
      <c r="GF64699" s="378"/>
      <c r="GG64699" s="378"/>
      <c r="GH64699" s="378"/>
      <c r="GI64699" s="378"/>
      <c r="GJ64699" s="378"/>
      <c r="GK64699" s="378"/>
      <c r="GL64699" s="378"/>
      <c r="GM64699" s="378"/>
      <c r="GN64699" s="378"/>
      <c r="GO64699" s="378"/>
      <c r="GP64699" s="378"/>
      <c r="GQ64699" s="378"/>
      <c r="GR64699" s="378"/>
      <c r="GS64699" s="378"/>
      <c r="GT64699" s="378"/>
      <c r="GU64699" s="378"/>
      <c r="GV64699" s="378"/>
      <c r="GW64699" s="378"/>
      <c r="GX64699" s="378"/>
      <c r="GY64699" s="378"/>
      <c r="GZ64699" s="378"/>
      <c r="HA64699" s="378"/>
      <c r="HB64699" s="378"/>
      <c r="HC64699" s="378"/>
      <c r="HD64699" s="378"/>
      <c r="HE64699" s="378"/>
      <c r="HF64699" s="378"/>
      <c r="HG64699" s="378"/>
      <c r="HH64699" s="378"/>
      <c r="HI64699" s="378"/>
      <c r="HJ64699" s="378"/>
      <c r="HK64699" s="378"/>
      <c r="HL64699" s="378"/>
      <c r="HM64699" s="378"/>
      <c r="HN64699" s="378"/>
      <c r="HO64699" s="378"/>
      <c r="HP64699" s="378"/>
      <c r="HQ64699" s="378"/>
      <c r="HR64699" s="378"/>
      <c r="HS64699" s="378"/>
      <c r="HT64699" s="378"/>
      <c r="HU64699" s="378"/>
      <c r="HV64699" s="378"/>
      <c r="HW64699" s="378"/>
      <c r="HX64699" s="378"/>
      <c r="HY64699" s="378"/>
      <c r="HZ64699" s="378"/>
      <c r="IA64699" s="378"/>
      <c r="IB64699" s="378"/>
      <c r="IC64699" s="378"/>
      <c r="ID64699" s="378"/>
      <c r="IE64699" s="378"/>
      <c r="IF64699" s="378"/>
      <c r="IG64699" s="378"/>
      <c r="IH64699" s="378"/>
      <c r="II64699" s="378"/>
      <c r="IJ64699" s="378"/>
      <c r="IK64699" s="378"/>
      <c r="IL64699" s="378"/>
    </row>
    <row r="64700" spans="2:246">
      <c r="B64700" s="378"/>
      <c r="C64700" s="378"/>
      <c r="D64700" s="378"/>
      <c r="E64700" s="378"/>
      <c r="F64700" s="378"/>
      <c r="G64700" s="378"/>
      <c r="H64700" s="378"/>
      <c r="I64700" s="378"/>
      <c r="J64700" s="378"/>
      <c r="K64700" s="378"/>
      <c r="L64700" s="378"/>
      <c r="M64700" s="378"/>
      <c r="N64700" s="378"/>
      <c r="O64700" s="378"/>
      <c r="P64700" s="378"/>
      <c r="Q64700" s="378"/>
      <c r="R64700" s="378"/>
      <c r="S64700" s="378"/>
      <c r="T64700" s="378"/>
      <c r="U64700" s="378"/>
      <c r="V64700" s="378"/>
      <c r="W64700" s="378"/>
      <c r="X64700" s="378"/>
      <c r="Y64700" s="378"/>
      <c r="Z64700" s="378"/>
      <c r="AA64700" s="378"/>
      <c r="AB64700" s="378"/>
      <c r="AC64700" s="378"/>
      <c r="AD64700" s="378"/>
      <c r="AE64700" s="378"/>
      <c r="AF64700" s="378"/>
      <c r="AG64700" s="378"/>
      <c r="AH64700" s="378"/>
      <c r="AI64700" s="378"/>
      <c r="AJ64700" s="378"/>
      <c r="AK64700" s="378"/>
      <c r="AL64700" s="378"/>
      <c r="AM64700" s="378"/>
      <c r="AN64700" s="378"/>
      <c r="AO64700" s="378"/>
      <c r="AP64700" s="378"/>
      <c r="AQ64700" s="378"/>
      <c r="AR64700" s="378"/>
      <c r="AS64700" s="378"/>
      <c r="AT64700" s="378"/>
      <c r="AU64700" s="378"/>
      <c r="AV64700" s="378"/>
      <c r="AW64700" s="378"/>
      <c r="AX64700" s="378"/>
      <c r="AY64700" s="378"/>
      <c r="AZ64700" s="378"/>
      <c r="BA64700" s="378"/>
      <c r="BB64700" s="378"/>
      <c r="BC64700" s="378"/>
      <c r="BD64700" s="378"/>
      <c r="BE64700" s="378"/>
      <c r="BF64700" s="378"/>
      <c r="BG64700" s="378"/>
      <c r="BH64700" s="378"/>
      <c r="BI64700" s="378"/>
      <c r="BJ64700" s="378"/>
      <c r="BK64700" s="378"/>
      <c r="BL64700" s="378"/>
      <c r="BM64700" s="378"/>
      <c r="BN64700" s="378"/>
      <c r="BO64700" s="378"/>
      <c r="BP64700" s="378"/>
      <c r="BQ64700" s="378"/>
      <c r="BR64700" s="378"/>
      <c r="BS64700" s="378"/>
      <c r="BT64700" s="378"/>
      <c r="BU64700" s="378"/>
      <c r="BV64700" s="378"/>
      <c r="BW64700" s="378"/>
      <c r="BX64700" s="378"/>
      <c r="BY64700" s="378"/>
      <c r="BZ64700" s="378"/>
      <c r="CA64700" s="378"/>
      <c r="CB64700" s="378"/>
      <c r="CC64700" s="378"/>
      <c r="CD64700" s="378"/>
      <c r="CE64700" s="378"/>
      <c r="CF64700" s="378"/>
      <c r="CG64700" s="378"/>
      <c r="CH64700" s="378"/>
      <c r="CI64700" s="378"/>
      <c r="CJ64700" s="378"/>
      <c r="CK64700" s="378"/>
      <c r="CL64700" s="378"/>
      <c r="CM64700" s="378"/>
      <c r="CN64700" s="378"/>
      <c r="CO64700" s="378"/>
      <c r="CP64700" s="378"/>
      <c r="CQ64700" s="378"/>
      <c r="CR64700" s="378"/>
      <c r="CS64700" s="378"/>
      <c r="CT64700" s="378"/>
      <c r="CU64700" s="378"/>
      <c r="CV64700" s="378"/>
      <c r="CW64700" s="378"/>
      <c r="CX64700" s="378"/>
      <c r="CY64700" s="378"/>
      <c r="CZ64700" s="378"/>
      <c r="DA64700" s="378"/>
      <c r="DB64700" s="378"/>
      <c r="DC64700" s="378"/>
      <c r="DD64700" s="378"/>
      <c r="DE64700" s="378"/>
      <c r="DF64700" s="378"/>
      <c r="DG64700" s="378"/>
      <c r="DH64700" s="378"/>
      <c r="DI64700" s="378"/>
      <c r="DJ64700" s="378"/>
      <c r="DK64700" s="378"/>
      <c r="DL64700" s="378"/>
      <c r="DM64700" s="378"/>
      <c r="DN64700" s="378"/>
      <c r="DO64700" s="378"/>
      <c r="DP64700" s="378"/>
      <c r="DQ64700" s="378"/>
      <c r="DR64700" s="378"/>
      <c r="DS64700" s="378"/>
      <c r="DT64700" s="378"/>
      <c r="DU64700" s="378"/>
      <c r="DV64700" s="378"/>
      <c r="DW64700" s="378"/>
      <c r="DX64700" s="378"/>
      <c r="DY64700" s="378"/>
      <c r="DZ64700" s="378"/>
      <c r="EA64700" s="378"/>
      <c r="EB64700" s="378"/>
      <c r="EC64700" s="378"/>
      <c r="ED64700" s="378"/>
      <c r="EE64700" s="378"/>
      <c r="EF64700" s="378"/>
      <c r="EG64700" s="378"/>
      <c r="EH64700" s="378"/>
      <c r="EI64700" s="378"/>
      <c r="EJ64700" s="378"/>
      <c r="EK64700" s="378"/>
      <c r="EL64700" s="378"/>
      <c r="EM64700" s="378"/>
      <c r="EN64700" s="378"/>
      <c r="EO64700" s="378"/>
      <c r="EP64700" s="378"/>
      <c r="EQ64700" s="378"/>
      <c r="ER64700" s="378"/>
      <c r="ES64700" s="378"/>
      <c r="ET64700" s="378"/>
      <c r="EU64700" s="378"/>
      <c r="EV64700" s="378"/>
      <c r="EW64700" s="378"/>
      <c r="EX64700" s="378"/>
      <c r="EY64700" s="378"/>
      <c r="EZ64700" s="378"/>
      <c r="FA64700" s="378"/>
      <c r="FB64700" s="378"/>
      <c r="FC64700" s="378"/>
      <c r="FD64700" s="378"/>
      <c r="FE64700" s="378"/>
      <c r="FF64700" s="378"/>
      <c r="FG64700" s="378"/>
      <c r="FH64700" s="378"/>
      <c r="FI64700" s="378"/>
      <c r="FJ64700" s="378"/>
      <c r="FK64700" s="378"/>
      <c r="FL64700" s="378"/>
      <c r="FM64700" s="378"/>
      <c r="FN64700" s="378"/>
      <c r="FO64700" s="378"/>
      <c r="FP64700" s="378"/>
      <c r="FQ64700" s="378"/>
      <c r="FR64700" s="378"/>
      <c r="FS64700" s="378"/>
      <c r="FT64700" s="378"/>
      <c r="FU64700" s="378"/>
      <c r="FV64700" s="378"/>
      <c r="FW64700" s="378"/>
      <c r="FX64700" s="378"/>
      <c r="FY64700" s="378"/>
      <c r="FZ64700" s="378"/>
      <c r="GA64700" s="378"/>
      <c r="GB64700" s="378"/>
      <c r="GC64700" s="378"/>
      <c r="GD64700" s="378"/>
      <c r="GE64700" s="378"/>
      <c r="GF64700" s="378"/>
      <c r="GG64700" s="378"/>
      <c r="GH64700" s="378"/>
      <c r="GI64700" s="378"/>
      <c r="GJ64700" s="378"/>
      <c r="GK64700" s="378"/>
      <c r="GL64700" s="378"/>
      <c r="GM64700" s="378"/>
      <c r="GN64700" s="378"/>
      <c r="GO64700" s="378"/>
      <c r="GP64700" s="378"/>
      <c r="GQ64700" s="378"/>
      <c r="GR64700" s="378"/>
      <c r="GS64700" s="378"/>
      <c r="GT64700" s="378"/>
      <c r="GU64700" s="378"/>
      <c r="GV64700" s="378"/>
      <c r="GW64700" s="378"/>
      <c r="GX64700" s="378"/>
      <c r="GY64700" s="378"/>
      <c r="GZ64700" s="378"/>
      <c r="HA64700" s="378"/>
      <c r="HB64700" s="378"/>
      <c r="HC64700" s="378"/>
      <c r="HD64700" s="378"/>
      <c r="HE64700" s="378"/>
      <c r="HF64700" s="378"/>
      <c r="HG64700" s="378"/>
      <c r="HH64700" s="378"/>
      <c r="HI64700" s="378"/>
      <c r="HJ64700" s="378"/>
      <c r="HK64700" s="378"/>
      <c r="HL64700" s="378"/>
      <c r="HM64700" s="378"/>
      <c r="HN64700" s="378"/>
      <c r="HO64700" s="378"/>
      <c r="HP64700" s="378"/>
      <c r="HQ64700" s="378"/>
      <c r="HR64700" s="378"/>
      <c r="HS64700" s="378"/>
      <c r="HT64700" s="378"/>
      <c r="HU64700" s="378"/>
      <c r="HV64700" s="378"/>
      <c r="HW64700" s="378"/>
      <c r="HX64700" s="378"/>
      <c r="HY64700" s="378"/>
      <c r="HZ64700" s="378"/>
      <c r="IA64700" s="378"/>
      <c r="IB64700" s="378"/>
      <c r="IC64700" s="378"/>
      <c r="ID64700" s="378"/>
      <c r="IE64700" s="378"/>
      <c r="IF64700" s="378"/>
      <c r="IG64700" s="378"/>
      <c r="IH64700" s="378"/>
      <c r="II64700" s="378"/>
      <c r="IJ64700" s="378"/>
      <c r="IK64700" s="378"/>
      <c r="IL64700" s="378"/>
    </row>
    <row r="64701" spans="2:246">
      <c r="B64701" s="378"/>
      <c r="C64701" s="378"/>
      <c r="D64701" s="378"/>
      <c r="E64701" s="378"/>
      <c r="F64701" s="378"/>
      <c r="G64701" s="378"/>
      <c r="H64701" s="378"/>
      <c r="I64701" s="378"/>
      <c r="J64701" s="378"/>
      <c r="K64701" s="378"/>
      <c r="L64701" s="378"/>
      <c r="M64701" s="378"/>
      <c r="N64701" s="378"/>
      <c r="O64701" s="378"/>
      <c r="P64701" s="378"/>
      <c r="Q64701" s="378"/>
      <c r="R64701" s="378"/>
      <c r="S64701" s="378"/>
      <c r="T64701" s="378"/>
      <c r="U64701" s="378"/>
      <c r="V64701" s="378"/>
      <c r="W64701" s="378"/>
      <c r="X64701" s="378"/>
      <c r="Y64701" s="378"/>
      <c r="Z64701" s="378"/>
      <c r="AA64701" s="378"/>
      <c r="AB64701" s="378"/>
      <c r="AC64701" s="378"/>
      <c r="AD64701" s="378"/>
      <c r="AE64701" s="378"/>
      <c r="AF64701" s="378"/>
      <c r="AG64701" s="378"/>
      <c r="AH64701" s="378"/>
      <c r="AI64701" s="378"/>
      <c r="AJ64701" s="378"/>
      <c r="AK64701" s="378"/>
      <c r="AL64701" s="378"/>
      <c r="AM64701" s="378"/>
      <c r="AN64701" s="378"/>
      <c r="AO64701" s="378"/>
      <c r="AP64701" s="378"/>
      <c r="AQ64701" s="378"/>
      <c r="AR64701" s="378"/>
      <c r="AS64701" s="378"/>
      <c r="AT64701" s="378"/>
      <c r="AU64701" s="378"/>
      <c r="AV64701" s="378"/>
      <c r="AW64701" s="378"/>
      <c r="AX64701" s="378"/>
      <c r="AY64701" s="378"/>
      <c r="AZ64701" s="378"/>
      <c r="BA64701" s="378"/>
      <c r="BB64701" s="378"/>
      <c r="BC64701" s="378"/>
      <c r="BD64701" s="378"/>
      <c r="BE64701" s="378"/>
      <c r="BF64701" s="378"/>
      <c r="BG64701" s="378"/>
      <c r="BH64701" s="378"/>
      <c r="BI64701" s="378"/>
      <c r="BJ64701" s="378"/>
      <c r="BK64701" s="378"/>
      <c r="BL64701" s="378"/>
      <c r="BM64701" s="378"/>
      <c r="BN64701" s="378"/>
      <c r="BO64701" s="378"/>
      <c r="BP64701" s="378"/>
      <c r="BQ64701" s="378"/>
      <c r="BR64701" s="378"/>
      <c r="BS64701" s="378"/>
      <c r="BT64701" s="378"/>
      <c r="BU64701" s="378"/>
      <c r="BV64701" s="378"/>
      <c r="BW64701" s="378"/>
      <c r="BX64701" s="378"/>
      <c r="BY64701" s="378"/>
      <c r="BZ64701" s="378"/>
      <c r="CA64701" s="378"/>
      <c r="CB64701" s="378"/>
      <c r="CC64701" s="378"/>
      <c r="CD64701" s="378"/>
      <c r="CE64701" s="378"/>
      <c r="CF64701" s="378"/>
      <c r="CG64701" s="378"/>
      <c r="CH64701" s="378"/>
      <c r="CI64701" s="378"/>
      <c r="CJ64701" s="378"/>
      <c r="CK64701" s="378"/>
      <c r="CL64701" s="378"/>
      <c r="CM64701" s="378"/>
      <c r="CN64701" s="378"/>
      <c r="CO64701" s="378"/>
      <c r="CP64701" s="378"/>
      <c r="CQ64701" s="378"/>
      <c r="CR64701" s="378"/>
      <c r="CS64701" s="378"/>
      <c r="CT64701" s="378"/>
      <c r="CU64701" s="378"/>
      <c r="CV64701" s="378"/>
      <c r="CW64701" s="378"/>
      <c r="CX64701" s="378"/>
      <c r="CY64701" s="378"/>
      <c r="CZ64701" s="378"/>
      <c r="DA64701" s="378"/>
      <c r="DB64701" s="378"/>
      <c r="DC64701" s="378"/>
      <c r="DD64701" s="378"/>
      <c r="DE64701" s="378"/>
      <c r="DF64701" s="378"/>
      <c r="DG64701" s="378"/>
      <c r="DH64701" s="378"/>
      <c r="DI64701" s="378"/>
      <c r="DJ64701" s="378"/>
      <c r="DK64701" s="378"/>
      <c r="DL64701" s="378"/>
      <c r="DM64701" s="378"/>
      <c r="DN64701" s="378"/>
      <c r="DO64701" s="378"/>
      <c r="DP64701" s="378"/>
      <c r="DQ64701" s="378"/>
      <c r="DR64701" s="378"/>
      <c r="DS64701" s="378"/>
      <c r="DT64701" s="378"/>
      <c r="DU64701" s="378"/>
      <c r="DV64701" s="378"/>
      <c r="DW64701" s="378"/>
      <c r="DX64701" s="378"/>
      <c r="DY64701" s="378"/>
      <c r="DZ64701" s="378"/>
      <c r="EA64701" s="378"/>
      <c r="EB64701" s="378"/>
      <c r="EC64701" s="378"/>
      <c r="ED64701" s="378"/>
      <c r="EE64701" s="378"/>
      <c r="EF64701" s="378"/>
      <c r="EG64701" s="378"/>
      <c r="EH64701" s="378"/>
      <c r="EI64701" s="378"/>
      <c r="EJ64701" s="378"/>
      <c r="EK64701" s="378"/>
      <c r="EL64701" s="378"/>
      <c r="EM64701" s="378"/>
      <c r="EN64701" s="378"/>
      <c r="EO64701" s="378"/>
      <c r="EP64701" s="378"/>
      <c r="EQ64701" s="378"/>
      <c r="ER64701" s="378"/>
      <c r="ES64701" s="378"/>
      <c r="ET64701" s="378"/>
      <c r="EU64701" s="378"/>
      <c r="EV64701" s="378"/>
      <c r="EW64701" s="378"/>
      <c r="EX64701" s="378"/>
      <c r="EY64701" s="378"/>
      <c r="EZ64701" s="378"/>
      <c r="FA64701" s="378"/>
      <c r="FB64701" s="378"/>
      <c r="FC64701" s="378"/>
      <c r="FD64701" s="378"/>
      <c r="FE64701" s="378"/>
      <c r="FF64701" s="378"/>
      <c r="FG64701" s="378"/>
      <c r="FH64701" s="378"/>
      <c r="FI64701" s="378"/>
      <c r="FJ64701" s="378"/>
      <c r="FK64701" s="378"/>
      <c r="FL64701" s="378"/>
      <c r="FM64701" s="378"/>
      <c r="FN64701" s="378"/>
      <c r="FO64701" s="378"/>
      <c r="FP64701" s="378"/>
      <c r="FQ64701" s="378"/>
      <c r="FR64701" s="378"/>
      <c r="FS64701" s="378"/>
      <c r="FT64701" s="378"/>
      <c r="FU64701" s="378"/>
      <c r="FV64701" s="378"/>
      <c r="FW64701" s="378"/>
      <c r="FX64701" s="378"/>
      <c r="FY64701" s="378"/>
      <c r="FZ64701" s="378"/>
      <c r="GA64701" s="378"/>
      <c r="GB64701" s="378"/>
      <c r="GC64701" s="378"/>
      <c r="GD64701" s="378"/>
      <c r="GE64701" s="378"/>
      <c r="GF64701" s="378"/>
      <c r="GG64701" s="378"/>
      <c r="GH64701" s="378"/>
      <c r="GI64701" s="378"/>
      <c r="GJ64701" s="378"/>
      <c r="GK64701" s="378"/>
      <c r="GL64701" s="378"/>
      <c r="GM64701" s="378"/>
      <c r="GN64701" s="378"/>
      <c r="GO64701" s="378"/>
      <c r="GP64701" s="378"/>
      <c r="GQ64701" s="378"/>
      <c r="GR64701" s="378"/>
      <c r="GS64701" s="378"/>
      <c r="GT64701" s="378"/>
      <c r="GU64701" s="378"/>
      <c r="GV64701" s="378"/>
      <c r="GW64701" s="378"/>
      <c r="GX64701" s="378"/>
      <c r="GY64701" s="378"/>
      <c r="GZ64701" s="378"/>
      <c r="HA64701" s="378"/>
      <c r="HB64701" s="378"/>
      <c r="HC64701" s="378"/>
      <c r="HD64701" s="378"/>
      <c r="HE64701" s="378"/>
      <c r="HF64701" s="378"/>
      <c r="HG64701" s="378"/>
      <c r="HH64701" s="378"/>
      <c r="HI64701" s="378"/>
      <c r="HJ64701" s="378"/>
      <c r="HK64701" s="378"/>
      <c r="HL64701" s="378"/>
      <c r="HM64701" s="378"/>
      <c r="HN64701" s="378"/>
      <c r="HO64701" s="378"/>
      <c r="HP64701" s="378"/>
      <c r="HQ64701" s="378"/>
      <c r="HR64701" s="378"/>
      <c r="HS64701" s="378"/>
      <c r="HT64701" s="378"/>
      <c r="HU64701" s="378"/>
      <c r="HV64701" s="378"/>
      <c r="HW64701" s="378"/>
      <c r="HX64701" s="378"/>
      <c r="HY64701" s="378"/>
      <c r="HZ64701" s="378"/>
      <c r="IA64701" s="378"/>
      <c r="IB64701" s="378"/>
      <c r="IC64701" s="378"/>
      <c r="ID64701" s="378"/>
      <c r="IE64701" s="378"/>
      <c r="IF64701" s="378"/>
      <c r="IG64701" s="378"/>
      <c r="IH64701" s="378"/>
      <c r="II64701" s="378"/>
      <c r="IJ64701" s="378"/>
      <c r="IK64701" s="378"/>
      <c r="IL64701" s="378"/>
    </row>
    <row r="64702" spans="2:246">
      <c r="B64702" s="378"/>
      <c r="C64702" s="378"/>
      <c r="D64702" s="378"/>
      <c r="E64702" s="378"/>
      <c r="F64702" s="378"/>
      <c r="G64702" s="378"/>
      <c r="H64702" s="378"/>
      <c r="I64702" s="378"/>
      <c r="J64702" s="378"/>
      <c r="K64702" s="378"/>
      <c r="L64702" s="378"/>
      <c r="M64702" s="378"/>
      <c r="N64702" s="378"/>
      <c r="O64702" s="378"/>
      <c r="P64702" s="378"/>
      <c r="Q64702" s="378"/>
      <c r="R64702" s="378"/>
      <c r="S64702" s="378"/>
      <c r="T64702" s="378"/>
      <c r="U64702" s="378"/>
      <c r="V64702" s="378"/>
      <c r="W64702" s="378"/>
      <c r="X64702" s="378"/>
      <c r="Y64702" s="378"/>
      <c r="Z64702" s="378"/>
      <c r="AA64702" s="378"/>
      <c r="AB64702" s="378"/>
      <c r="AC64702" s="378"/>
      <c r="AD64702" s="378"/>
      <c r="AE64702" s="378"/>
      <c r="AF64702" s="378"/>
      <c r="AG64702" s="378"/>
      <c r="AH64702" s="378"/>
      <c r="AI64702" s="378"/>
      <c r="AJ64702" s="378"/>
      <c r="AK64702" s="378"/>
      <c r="AL64702" s="378"/>
      <c r="AM64702" s="378"/>
      <c r="AN64702" s="378"/>
      <c r="AO64702" s="378"/>
      <c r="AP64702" s="378"/>
      <c r="AQ64702" s="378"/>
      <c r="AR64702" s="378"/>
      <c r="AS64702" s="378"/>
      <c r="AT64702" s="378"/>
      <c r="AU64702" s="378"/>
      <c r="AV64702" s="378"/>
      <c r="AW64702" s="378"/>
      <c r="AX64702" s="378"/>
      <c r="AY64702" s="378"/>
      <c r="AZ64702" s="378"/>
      <c r="BA64702" s="378"/>
      <c r="BB64702" s="378"/>
      <c r="BC64702" s="378"/>
      <c r="BD64702" s="378"/>
      <c r="BE64702" s="378"/>
      <c r="BF64702" s="378"/>
      <c r="BG64702" s="378"/>
      <c r="BH64702" s="378"/>
      <c r="BI64702" s="378"/>
      <c r="BJ64702" s="378"/>
      <c r="BK64702" s="378"/>
      <c r="BL64702" s="378"/>
      <c r="BM64702" s="378"/>
      <c r="BN64702" s="378"/>
      <c r="BO64702" s="378"/>
      <c r="BP64702" s="378"/>
      <c r="BQ64702" s="378"/>
      <c r="BR64702" s="378"/>
      <c r="BS64702" s="378"/>
      <c r="BT64702" s="378"/>
      <c r="BU64702" s="378"/>
      <c r="BV64702" s="378"/>
      <c r="BW64702" s="378"/>
      <c r="BX64702" s="378"/>
      <c r="BY64702" s="378"/>
      <c r="BZ64702" s="378"/>
      <c r="CA64702" s="378"/>
      <c r="CB64702" s="378"/>
      <c r="CC64702" s="378"/>
      <c r="CD64702" s="378"/>
      <c r="CE64702" s="378"/>
      <c r="CF64702" s="378"/>
      <c r="CG64702" s="378"/>
      <c r="CH64702" s="378"/>
      <c r="CI64702" s="378"/>
      <c r="CJ64702" s="378"/>
      <c r="CK64702" s="378"/>
      <c r="CL64702" s="378"/>
      <c r="CM64702" s="378"/>
      <c r="CN64702" s="378"/>
      <c r="CO64702" s="378"/>
      <c r="CP64702" s="378"/>
      <c r="CQ64702" s="378"/>
      <c r="CR64702" s="378"/>
      <c r="CS64702" s="378"/>
      <c r="CT64702" s="378"/>
      <c r="CU64702" s="378"/>
      <c r="CV64702" s="378"/>
      <c r="CW64702" s="378"/>
      <c r="CX64702" s="378"/>
      <c r="CY64702" s="378"/>
      <c r="CZ64702" s="378"/>
      <c r="DA64702" s="378"/>
      <c r="DB64702" s="378"/>
      <c r="DC64702" s="378"/>
      <c r="DD64702" s="378"/>
      <c r="DE64702" s="378"/>
      <c r="DF64702" s="378"/>
      <c r="DG64702" s="378"/>
      <c r="DH64702" s="378"/>
      <c r="DI64702" s="378"/>
      <c r="DJ64702" s="378"/>
      <c r="DK64702" s="378"/>
      <c r="DL64702" s="378"/>
      <c r="DM64702" s="378"/>
      <c r="DN64702" s="378"/>
      <c r="DO64702" s="378"/>
      <c r="DP64702" s="378"/>
      <c r="DQ64702" s="378"/>
      <c r="DR64702" s="378"/>
      <c r="DS64702" s="378"/>
      <c r="DT64702" s="378"/>
      <c r="DU64702" s="378"/>
      <c r="DV64702" s="378"/>
      <c r="DW64702" s="378"/>
      <c r="DX64702" s="378"/>
      <c r="DY64702" s="378"/>
      <c r="DZ64702" s="378"/>
      <c r="EA64702" s="378"/>
      <c r="EB64702" s="378"/>
      <c r="EC64702" s="378"/>
      <c r="ED64702" s="378"/>
      <c r="EE64702" s="378"/>
      <c r="EF64702" s="378"/>
      <c r="EG64702" s="378"/>
      <c r="EH64702" s="378"/>
      <c r="EI64702" s="378"/>
      <c r="EJ64702" s="378"/>
      <c r="EK64702" s="378"/>
      <c r="EL64702" s="378"/>
      <c r="EM64702" s="378"/>
      <c r="EN64702" s="378"/>
      <c r="EO64702" s="378"/>
      <c r="EP64702" s="378"/>
      <c r="EQ64702" s="378"/>
      <c r="ER64702" s="378"/>
      <c r="ES64702" s="378"/>
      <c r="ET64702" s="378"/>
      <c r="EU64702" s="378"/>
      <c r="EV64702" s="378"/>
      <c r="EW64702" s="378"/>
      <c r="EX64702" s="378"/>
      <c r="EY64702" s="378"/>
      <c r="EZ64702" s="378"/>
      <c r="FA64702" s="378"/>
      <c r="FB64702" s="378"/>
      <c r="FC64702" s="378"/>
      <c r="FD64702" s="378"/>
      <c r="FE64702" s="378"/>
      <c r="FF64702" s="378"/>
      <c r="FG64702" s="378"/>
      <c r="FH64702" s="378"/>
      <c r="FI64702" s="378"/>
      <c r="FJ64702" s="378"/>
      <c r="FK64702" s="378"/>
      <c r="FL64702" s="378"/>
      <c r="FM64702" s="378"/>
      <c r="FN64702" s="378"/>
      <c r="FO64702" s="378"/>
      <c r="FP64702" s="378"/>
      <c r="FQ64702" s="378"/>
      <c r="FR64702" s="378"/>
      <c r="FS64702" s="378"/>
      <c r="FT64702" s="378"/>
      <c r="FU64702" s="378"/>
      <c r="FV64702" s="378"/>
      <c r="FW64702" s="378"/>
      <c r="FX64702" s="378"/>
      <c r="FY64702" s="378"/>
      <c r="FZ64702" s="378"/>
      <c r="GA64702" s="378"/>
      <c r="GB64702" s="378"/>
      <c r="GC64702" s="378"/>
      <c r="GD64702" s="378"/>
      <c r="GE64702" s="378"/>
      <c r="GF64702" s="378"/>
      <c r="GG64702" s="378"/>
      <c r="GH64702" s="378"/>
      <c r="GI64702" s="378"/>
      <c r="GJ64702" s="378"/>
      <c r="GK64702" s="378"/>
      <c r="GL64702" s="378"/>
      <c r="GM64702" s="378"/>
      <c r="GN64702" s="378"/>
      <c r="GO64702" s="378"/>
      <c r="GP64702" s="378"/>
      <c r="GQ64702" s="378"/>
      <c r="GR64702" s="378"/>
      <c r="GS64702" s="378"/>
      <c r="GT64702" s="378"/>
      <c r="GU64702" s="378"/>
      <c r="GV64702" s="378"/>
      <c r="GW64702" s="378"/>
      <c r="GX64702" s="378"/>
      <c r="GY64702" s="378"/>
      <c r="GZ64702" s="378"/>
      <c r="HA64702" s="378"/>
      <c r="HB64702" s="378"/>
      <c r="HC64702" s="378"/>
      <c r="HD64702" s="378"/>
      <c r="HE64702" s="378"/>
      <c r="HF64702" s="378"/>
      <c r="HG64702" s="378"/>
      <c r="HH64702" s="378"/>
      <c r="HI64702" s="378"/>
      <c r="HJ64702" s="378"/>
      <c r="HK64702" s="378"/>
      <c r="HL64702" s="378"/>
      <c r="HM64702" s="378"/>
      <c r="HN64702" s="378"/>
      <c r="HO64702" s="378"/>
      <c r="HP64702" s="378"/>
      <c r="HQ64702" s="378"/>
      <c r="HR64702" s="378"/>
      <c r="HS64702" s="378"/>
      <c r="HT64702" s="378"/>
      <c r="HU64702" s="378"/>
      <c r="HV64702" s="378"/>
      <c r="HW64702" s="378"/>
      <c r="HX64702" s="378"/>
      <c r="HY64702" s="378"/>
      <c r="HZ64702" s="378"/>
      <c r="IA64702" s="378"/>
      <c r="IB64702" s="378"/>
      <c r="IC64702" s="378"/>
      <c r="ID64702" s="378"/>
      <c r="IE64702" s="378"/>
      <c r="IF64702" s="378"/>
      <c r="IG64702" s="378"/>
      <c r="IH64702" s="378"/>
      <c r="II64702" s="378"/>
      <c r="IJ64702" s="378"/>
      <c r="IK64702" s="378"/>
      <c r="IL64702" s="378"/>
    </row>
    <row r="64703" spans="2:246">
      <c r="B64703" s="378"/>
      <c r="C64703" s="378"/>
      <c r="D64703" s="378"/>
      <c r="E64703" s="378"/>
      <c r="F64703" s="378"/>
      <c r="G64703" s="378"/>
      <c r="H64703" s="378"/>
      <c r="I64703" s="378"/>
      <c r="J64703" s="378"/>
      <c r="K64703" s="378"/>
      <c r="L64703" s="378"/>
      <c r="M64703" s="378"/>
      <c r="N64703" s="378"/>
      <c r="O64703" s="378"/>
      <c r="P64703" s="378"/>
      <c r="Q64703" s="378"/>
      <c r="R64703" s="378"/>
      <c r="S64703" s="378"/>
      <c r="T64703" s="378"/>
      <c r="U64703" s="378"/>
      <c r="V64703" s="378"/>
      <c r="W64703" s="378"/>
      <c r="X64703" s="378"/>
      <c r="Y64703" s="378"/>
      <c r="Z64703" s="378"/>
      <c r="AA64703" s="378"/>
      <c r="AB64703" s="378"/>
      <c r="AC64703" s="378"/>
      <c r="AD64703" s="378"/>
      <c r="AE64703" s="378"/>
      <c r="AF64703" s="378"/>
      <c r="AG64703" s="378"/>
      <c r="AH64703" s="378"/>
      <c r="AI64703" s="378"/>
      <c r="AJ64703" s="378"/>
      <c r="AK64703" s="378"/>
      <c r="AL64703" s="378"/>
      <c r="AM64703" s="378"/>
      <c r="AN64703" s="378"/>
      <c r="AO64703" s="378"/>
      <c r="AP64703" s="378"/>
      <c r="AQ64703" s="378"/>
      <c r="AR64703" s="378"/>
      <c r="AS64703" s="378"/>
      <c r="AT64703" s="378"/>
      <c r="AU64703" s="378"/>
      <c r="AV64703" s="378"/>
      <c r="AW64703" s="378"/>
      <c r="AX64703" s="378"/>
      <c r="AY64703" s="378"/>
      <c r="AZ64703" s="378"/>
      <c r="BA64703" s="378"/>
      <c r="BB64703" s="378"/>
      <c r="BC64703" s="378"/>
      <c r="BD64703" s="378"/>
      <c r="BE64703" s="378"/>
      <c r="BF64703" s="378"/>
      <c r="BG64703" s="378"/>
      <c r="BH64703" s="378"/>
      <c r="BI64703" s="378"/>
      <c r="BJ64703" s="378"/>
      <c r="BK64703" s="378"/>
      <c r="BL64703" s="378"/>
      <c r="BM64703" s="378"/>
      <c r="BN64703" s="378"/>
      <c r="BO64703" s="378"/>
      <c r="BP64703" s="378"/>
      <c r="BQ64703" s="378"/>
      <c r="BR64703" s="378"/>
      <c r="BS64703" s="378"/>
      <c r="BT64703" s="378"/>
      <c r="BU64703" s="378"/>
      <c r="BV64703" s="378"/>
      <c r="BW64703" s="378"/>
      <c r="BX64703" s="378"/>
      <c r="BY64703" s="378"/>
      <c r="BZ64703" s="378"/>
      <c r="CA64703" s="378"/>
      <c r="CB64703" s="378"/>
      <c r="CC64703" s="378"/>
      <c r="CD64703" s="378"/>
      <c r="CE64703" s="378"/>
      <c r="CF64703" s="378"/>
      <c r="CG64703" s="378"/>
      <c r="CH64703" s="378"/>
      <c r="CI64703" s="378"/>
      <c r="CJ64703" s="378"/>
      <c r="CK64703" s="378"/>
      <c r="CL64703" s="378"/>
      <c r="CM64703" s="378"/>
      <c r="CN64703" s="378"/>
      <c r="CO64703" s="378"/>
      <c r="CP64703" s="378"/>
      <c r="CQ64703" s="378"/>
      <c r="CR64703" s="378"/>
      <c r="CS64703" s="378"/>
      <c r="CT64703" s="378"/>
      <c r="CU64703" s="378"/>
      <c r="CV64703" s="378"/>
      <c r="CW64703" s="378"/>
      <c r="CX64703" s="378"/>
      <c r="CY64703" s="378"/>
      <c r="CZ64703" s="378"/>
      <c r="DA64703" s="378"/>
      <c r="DB64703" s="378"/>
      <c r="DC64703" s="378"/>
      <c r="DD64703" s="378"/>
      <c r="DE64703" s="378"/>
      <c r="DF64703" s="378"/>
      <c r="DG64703" s="378"/>
      <c r="DH64703" s="378"/>
      <c r="DI64703" s="378"/>
      <c r="DJ64703" s="378"/>
      <c r="DK64703" s="378"/>
      <c r="DL64703" s="378"/>
      <c r="DM64703" s="378"/>
      <c r="DN64703" s="378"/>
      <c r="DO64703" s="378"/>
      <c r="DP64703" s="378"/>
      <c r="DQ64703" s="378"/>
      <c r="DR64703" s="378"/>
      <c r="DS64703" s="378"/>
      <c r="DT64703" s="378"/>
      <c r="DU64703" s="378"/>
      <c r="DV64703" s="378"/>
      <c r="DW64703" s="378"/>
      <c r="DX64703" s="378"/>
      <c r="DY64703" s="378"/>
      <c r="DZ64703" s="378"/>
      <c r="EA64703" s="378"/>
      <c r="EB64703" s="378"/>
      <c r="EC64703" s="378"/>
      <c r="ED64703" s="378"/>
      <c r="EE64703" s="378"/>
      <c r="EF64703" s="378"/>
      <c r="EG64703" s="378"/>
      <c r="EH64703" s="378"/>
      <c r="EI64703" s="378"/>
      <c r="EJ64703" s="378"/>
      <c r="EK64703" s="378"/>
      <c r="EL64703" s="378"/>
      <c r="EM64703" s="378"/>
      <c r="EN64703" s="378"/>
      <c r="EO64703" s="378"/>
      <c r="EP64703" s="378"/>
      <c r="EQ64703" s="378"/>
      <c r="ER64703" s="378"/>
      <c r="ES64703" s="378"/>
      <c r="ET64703" s="378"/>
      <c r="EU64703" s="378"/>
      <c r="EV64703" s="378"/>
      <c r="EW64703" s="378"/>
      <c r="EX64703" s="378"/>
      <c r="EY64703" s="378"/>
      <c r="EZ64703" s="378"/>
      <c r="FA64703" s="378"/>
      <c r="FB64703" s="378"/>
      <c r="FC64703" s="378"/>
      <c r="FD64703" s="378"/>
      <c r="FE64703" s="378"/>
      <c r="FF64703" s="378"/>
      <c r="FG64703" s="378"/>
      <c r="FH64703" s="378"/>
      <c r="FI64703" s="378"/>
      <c r="FJ64703" s="378"/>
      <c r="FK64703" s="378"/>
      <c r="FL64703" s="378"/>
      <c r="FM64703" s="378"/>
      <c r="FN64703" s="378"/>
      <c r="FO64703" s="378"/>
      <c r="FP64703" s="378"/>
      <c r="FQ64703" s="378"/>
      <c r="FR64703" s="378"/>
      <c r="FS64703" s="378"/>
      <c r="FT64703" s="378"/>
      <c r="FU64703" s="378"/>
      <c r="FV64703" s="378"/>
      <c r="FW64703" s="378"/>
      <c r="FX64703" s="378"/>
      <c r="FY64703" s="378"/>
      <c r="FZ64703" s="378"/>
      <c r="GA64703" s="378"/>
      <c r="GB64703" s="378"/>
      <c r="GC64703" s="378"/>
      <c r="GD64703" s="378"/>
      <c r="GE64703" s="378"/>
      <c r="GF64703" s="378"/>
      <c r="GG64703" s="378"/>
      <c r="GH64703" s="378"/>
      <c r="GI64703" s="378"/>
      <c r="GJ64703" s="378"/>
      <c r="GK64703" s="378"/>
      <c r="GL64703" s="378"/>
      <c r="GM64703" s="378"/>
      <c r="GN64703" s="378"/>
      <c r="GO64703" s="378"/>
      <c r="GP64703" s="378"/>
      <c r="GQ64703" s="378"/>
      <c r="GR64703" s="378"/>
      <c r="GS64703" s="378"/>
      <c r="GT64703" s="378"/>
      <c r="GU64703" s="378"/>
      <c r="GV64703" s="378"/>
      <c r="GW64703" s="378"/>
      <c r="GX64703" s="378"/>
      <c r="GY64703" s="378"/>
      <c r="GZ64703" s="378"/>
      <c r="HA64703" s="378"/>
      <c r="HB64703" s="378"/>
      <c r="HC64703" s="378"/>
      <c r="HD64703" s="378"/>
      <c r="HE64703" s="378"/>
      <c r="HF64703" s="378"/>
      <c r="HG64703" s="378"/>
      <c r="HH64703" s="378"/>
      <c r="HI64703" s="378"/>
      <c r="HJ64703" s="378"/>
      <c r="HK64703" s="378"/>
      <c r="HL64703" s="378"/>
      <c r="HM64703" s="378"/>
      <c r="HN64703" s="378"/>
      <c r="HO64703" s="378"/>
      <c r="HP64703" s="378"/>
      <c r="HQ64703" s="378"/>
      <c r="HR64703" s="378"/>
      <c r="HS64703" s="378"/>
      <c r="HT64703" s="378"/>
      <c r="HU64703" s="378"/>
      <c r="HV64703" s="378"/>
      <c r="HW64703" s="378"/>
      <c r="HX64703" s="378"/>
      <c r="HY64703" s="378"/>
      <c r="HZ64703" s="378"/>
      <c r="IA64703" s="378"/>
      <c r="IB64703" s="378"/>
      <c r="IC64703" s="378"/>
      <c r="ID64703" s="378"/>
      <c r="IE64703" s="378"/>
      <c r="IF64703" s="378"/>
      <c r="IG64703" s="378"/>
      <c r="IH64703" s="378"/>
      <c r="II64703" s="378"/>
      <c r="IJ64703" s="378"/>
      <c r="IK64703" s="378"/>
      <c r="IL64703" s="378"/>
    </row>
    <row r="64704" spans="2:246">
      <c r="B64704" s="378"/>
      <c r="C64704" s="378"/>
      <c r="D64704" s="378"/>
      <c r="E64704" s="378"/>
      <c r="F64704" s="378"/>
      <c r="G64704" s="378"/>
      <c r="H64704" s="378"/>
      <c r="I64704" s="378"/>
      <c r="J64704" s="378"/>
      <c r="K64704" s="378"/>
      <c r="L64704" s="378"/>
      <c r="M64704" s="378"/>
      <c r="N64704" s="378"/>
      <c r="O64704" s="378"/>
      <c r="P64704" s="378"/>
      <c r="Q64704" s="378"/>
      <c r="R64704" s="378"/>
      <c r="S64704" s="378"/>
      <c r="T64704" s="378"/>
      <c r="U64704" s="378"/>
      <c r="V64704" s="378"/>
      <c r="W64704" s="378"/>
      <c r="X64704" s="378"/>
      <c r="Y64704" s="378"/>
      <c r="Z64704" s="378"/>
      <c r="AA64704" s="378"/>
      <c r="AB64704" s="378"/>
      <c r="AC64704" s="378"/>
      <c r="AD64704" s="378"/>
      <c r="AE64704" s="378"/>
      <c r="AF64704" s="378"/>
      <c r="AG64704" s="378"/>
      <c r="AH64704" s="378"/>
      <c r="AI64704" s="378"/>
      <c r="AJ64704" s="378"/>
      <c r="AK64704" s="378"/>
      <c r="AL64704" s="378"/>
      <c r="AM64704" s="378"/>
      <c r="AN64704" s="378"/>
      <c r="AO64704" s="378"/>
      <c r="AP64704" s="378"/>
      <c r="AQ64704" s="378"/>
      <c r="AR64704" s="378"/>
      <c r="AS64704" s="378"/>
      <c r="AT64704" s="378"/>
      <c r="AU64704" s="378"/>
      <c r="AV64704" s="378"/>
      <c r="AW64704" s="378"/>
      <c r="AX64704" s="378"/>
      <c r="AY64704" s="378"/>
      <c r="AZ64704" s="378"/>
      <c r="BA64704" s="378"/>
      <c r="BB64704" s="378"/>
      <c r="BC64704" s="378"/>
      <c r="BD64704" s="378"/>
      <c r="BE64704" s="378"/>
      <c r="BF64704" s="378"/>
      <c r="BG64704" s="378"/>
      <c r="BH64704" s="378"/>
      <c r="BI64704" s="378"/>
      <c r="BJ64704" s="378"/>
      <c r="BK64704" s="378"/>
      <c r="BL64704" s="378"/>
      <c r="BM64704" s="378"/>
      <c r="BN64704" s="378"/>
      <c r="BO64704" s="378"/>
      <c r="BP64704" s="378"/>
      <c r="BQ64704" s="378"/>
      <c r="BR64704" s="378"/>
      <c r="BS64704" s="378"/>
      <c r="BT64704" s="378"/>
      <c r="BU64704" s="378"/>
      <c r="BV64704" s="378"/>
      <c r="BW64704" s="378"/>
      <c r="BX64704" s="378"/>
      <c r="BY64704" s="378"/>
      <c r="BZ64704" s="378"/>
      <c r="CA64704" s="378"/>
      <c r="CB64704" s="378"/>
      <c r="CC64704" s="378"/>
      <c r="CD64704" s="378"/>
      <c r="CE64704" s="378"/>
      <c r="CF64704" s="378"/>
      <c r="CG64704" s="378"/>
      <c r="CH64704" s="378"/>
      <c r="CI64704" s="378"/>
      <c r="CJ64704" s="378"/>
      <c r="CK64704" s="378"/>
      <c r="CL64704" s="378"/>
      <c r="CM64704" s="378"/>
      <c r="CN64704" s="378"/>
      <c r="CO64704" s="378"/>
      <c r="CP64704" s="378"/>
      <c r="CQ64704" s="378"/>
      <c r="CR64704" s="378"/>
      <c r="CS64704" s="378"/>
      <c r="CT64704" s="378"/>
      <c r="CU64704" s="378"/>
      <c r="CV64704" s="378"/>
      <c r="CW64704" s="378"/>
      <c r="CX64704" s="378"/>
      <c r="CY64704" s="378"/>
      <c r="CZ64704" s="378"/>
      <c r="DA64704" s="378"/>
      <c r="DB64704" s="378"/>
      <c r="DC64704" s="378"/>
      <c r="DD64704" s="378"/>
      <c r="DE64704" s="378"/>
      <c r="DF64704" s="378"/>
      <c r="DG64704" s="378"/>
      <c r="DH64704" s="378"/>
      <c r="DI64704" s="378"/>
      <c r="DJ64704" s="378"/>
      <c r="DK64704" s="378"/>
      <c r="DL64704" s="378"/>
      <c r="DM64704" s="378"/>
      <c r="DN64704" s="378"/>
      <c r="DO64704" s="378"/>
      <c r="DP64704" s="378"/>
      <c r="DQ64704" s="378"/>
      <c r="DR64704" s="378"/>
      <c r="DS64704" s="378"/>
      <c r="DT64704" s="378"/>
      <c r="DU64704" s="378"/>
      <c r="DV64704" s="378"/>
      <c r="DW64704" s="378"/>
      <c r="DX64704" s="378"/>
      <c r="DY64704" s="378"/>
      <c r="DZ64704" s="378"/>
      <c r="EA64704" s="378"/>
      <c r="EB64704" s="378"/>
      <c r="EC64704" s="378"/>
      <c r="ED64704" s="378"/>
      <c r="EE64704" s="378"/>
      <c r="EF64704" s="378"/>
      <c r="EG64704" s="378"/>
      <c r="EH64704" s="378"/>
      <c r="EI64704" s="378"/>
      <c r="EJ64704" s="378"/>
      <c r="EK64704" s="378"/>
      <c r="EL64704" s="378"/>
      <c r="EM64704" s="378"/>
      <c r="EN64704" s="378"/>
      <c r="EO64704" s="378"/>
      <c r="EP64704" s="378"/>
      <c r="EQ64704" s="378"/>
      <c r="ER64704" s="378"/>
      <c r="ES64704" s="378"/>
      <c r="ET64704" s="378"/>
      <c r="EU64704" s="378"/>
      <c r="EV64704" s="378"/>
      <c r="EW64704" s="378"/>
      <c r="EX64704" s="378"/>
      <c r="EY64704" s="378"/>
      <c r="EZ64704" s="378"/>
      <c r="FA64704" s="378"/>
      <c r="FB64704" s="378"/>
      <c r="FC64704" s="378"/>
      <c r="FD64704" s="378"/>
      <c r="FE64704" s="378"/>
      <c r="FF64704" s="378"/>
      <c r="FG64704" s="378"/>
      <c r="FH64704" s="378"/>
      <c r="FI64704" s="378"/>
      <c r="FJ64704" s="378"/>
      <c r="FK64704" s="378"/>
      <c r="FL64704" s="378"/>
      <c r="FM64704" s="378"/>
      <c r="FN64704" s="378"/>
      <c r="FO64704" s="378"/>
      <c r="FP64704" s="378"/>
      <c r="FQ64704" s="378"/>
      <c r="FR64704" s="378"/>
      <c r="FS64704" s="378"/>
      <c r="FT64704" s="378"/>
      <c r="FU64704" s="378"/>
      <c r="FV64704" s="378"/>
      <c r="FW64704" s="378"/>
      <c r="FX64704" s="378"/>
      <c r="FY64704" s="378"/>
      <c r="FZ64704" s="378"/>
      <c r="GA64704" s="378"/>
      <c r="GB64704" s="378"/>
      <c r="GC64704" s="378"/>
      <c r="GD64704" s="378"/>
      <c r="GE64704" s="378"/>
      <c r="GF64704" s="378"/>
      <c r="GG64704" s="378"/>
      <c r="GH64704" s="378"/>
      <c r="GI64704" s="378"/>
      <c r="GJ64704" s="378"/>
      <c r="GK64704" s="378"/>
      <c r="GL64704" s="378"/>
      <c r="GM64704" s="378"/>
      <c r="GN64704" s="378"/>
      <c r="GO64704" s="378"/>
      <c r="GP64704" s="378"/>
      <c r="GQ64704" s="378"/>
      <c r="GR64704" s="378"/>
      <c r="GS64704" s="378"/>
      <c r="GT64704" s="378"/>
      <c r="GU64704" s="378"/>
      <c r="GV64704" s="378"/>
      <c r="GW64704" s="378"/>
      <c r="GX64704" s="378"/>
      <c r="GY64704" s="378"/>
      <c r="GZ64704" s="378"/>
      <c r="HA64704" s="378"/>
      <c r="HB64704" s="378"/>
      <c r="HC64704" s="378"/>
      <c r="HD64704" s="378"/>
      <c r="HE64704" s="378"/>
      <c r="HF64704" s="378"/>
      <c r="HG64704" s="378"/>
      <c r="HH64704" s="378"/>
      <c r="HI64704" s="378"/>
      <c r="HJ64704" s="378"/>
      <c r="HK64704" s="378"/>
      <c r="HL64704" s="378"/>
      <c r="HM64704" s="378"/>
      <c r="HN64704" s="378"/>
      <c r="HO64704" s="378"/>
      <c r="HP64704" s="378"/>
      <c r="HQ64704" s="378"/>
      <c r="HR64704" s="378"/>
      <c r="HS64704" s="378"/>
      <c r="HT64704" s="378"/>
      <c r="HU64704" s="378"/>
      <c r="HV64704" s="378"/>
      <c r="HW64704" s="378"/>
      <c r="HX64704" s="378"/>
      <c r="HY64704" s="378"/>
      <c r="HZ64704" s="378"/>
      <c r="IA64704" s="378"/>
      <c r="IB64704" s="378"/>
      <c r="IC64704" s="378"/>
      <c r="ID64704" s="378"/>
      <c r="IE64704" s="378"/>
      <c r="IF64704" s="378"/>
      <c r="IG64704" s="378"/>
      <c r="IH64704" s="378"/>
      <c r="II64704" s="378"/>
      <c r="IJ64704" s="378"/>
      <c r="IK64704" s="378"/>
      <c r="IL64704" s="378"/>
    </row>
    <row r="64705" spans="2:246">
      <c r="B64705" s="378"/>
      <c r="C64705" s="378"/>
      <c r="D64705" s="378"/>
      <c r="E64705" s="378"/>
      <c r="F64705" s="378"/>
      <c r="G64705" s="378"/>
      <c r="H64705" s="378"/>
      <c r="I64705" s="378"/>
      <c r="J64705" s="378"/>
      <c r="K64705" s="378"/>
      <c r="L64705" s="378"/>
      <c r="M64705" s="378"/>
      <c r="N64705" s="378"/>
      <c r="O64705" s="378"/>
      <c r="P64705" s="378"/>
      <c r="Q64705" s="378"/>
      <c r="R64705" s="378"/>
      <c r="S64705" s="378"/>
      <c r="T64705" s="378"/>
      <c r="U64705" s="378"/>
      <c r="V64705" s="378"/>
      <c r="W64705" s="378"/>
      <c r="X64705" s="378"/>
      <c r="Y64705" s="378"/>
      <c r="Z64705" s="378"/>
      <c r="AA64705" s="378"/>
      <c r="AB64705" s="378"/>
      <c r="AC64705" s="378"/>
      <c r="AD64705" s="378"/>
      <c r="AE64705" s="378"/>
      <c r="AF64705" s="378"/>
      <c r="AG64705" s="378"/>
      <c r="AH64705" s="378"/>
      <c r="AI64705" s="378"/>
      <c r="AJ64705" s="378"/>
      <c r="AK64705" s="378"/>
      <c r="AL64705" s="378"/>
      <c r="AM64705" s="378"/>
      <c r="AN64705" s="378"/>
      <c r="AO64705" s="378"/>
      <c r="AP64705" s="378"/>
      <c r="AQ64705" s="378"/>
      <c r="AR64705" s="378"/>
      <c r="AS64705" s="378"/>
      <c r="AT64705" s="378"/>
      <c r="AU64705" s="378"/>
      <c r="AV64705" s="378"/>
      <c r="AW64705" s="378"/>
      <c r="AX64705" s="378"/>
      <c r="AY64705" s="378"/>
      <c r="AZ64705" s="378"/>
      <c r="BA64705" s="378"/>
      <c r="BB64705" s="378"/>
      <c r="BC64705" s="378"/>
      <c r="BD64705" s="378"/>
      <c r="BE64705" s="378"/>
      <c r="BF64705" s="378"/>
      <c r="BG64705" s="378"/>
      <c r="BH64705" s="378"/>
      <c r="BI64705" s="378"/>
      <c r="BJ64705" s="378"/>
      <c r="BK64705" s="378"/>
      <c r="BL64705" s="378"/>
      <c r="BM64705" s="378"/>
      <c r="BN64705" s="378"/>
      <c r="BO64705" s="378"/>
      <c r="BP64705" s="378"/>
      <c r="BQ64705" s="378"/>
      <c r="BR64705" s="378"/>
      <c r="BS64705" s="378"/>
      <c r="BT64705" s="378"/>
      <c r="BU64705" s="378"/>
      <c r="BV64705" s="378"/>
      <c r="BW64705" s="378"/>
      <c r="BX64705" s="378"/>
      <c r="BY64705" s="378"/>
      <c r="BZ64705" s="378"/>
      <c r="CA64705" s="378"/>
      <c r="CB64705" s="378"/>
      <c r="CC64705" s="378"/>
      <c r="CD64705" s="378"/>
      <c r="CE64705" s="378"/>
      <c r="CF64705" s="378"/>
      <c r="CG64705" s="378"/>
      <c r="CH64705" s="378"/>
      <c r="CI64705" s="378"/>
      <c r="CJ64705" s="378"/>
      <c r="CK64705" s="378"/>
      <c r="CL64705" s="378"/>
      <c r="CM64705" s="378"/>
      <c r="CN64705" s="378"/>
      <c r="CO64705" s="378"/>
      <c r="CP64705" s="378"/>
      <c r="CQ64705" s="378"/>
      <c r="CR64705" s="378"/>
      <c r="CS64705" s="378"/>
      <c r="CT64705" s="378"/>
      <c r="CU64705" s="378"/>
      <c r="CV64705" s="378"/>
      <c r="CW64705" s="378"/>
      <c r="CX64705" s="378"/>
      <c r="CY64705" s="378"/>
      <c r="CZ64705" s="378"/>
      <c r="DA64705" s="378"/>
      <c r="DB64705" s="378"/>
      <c r="DC64705" s="378"/>
      <c r="DD64705" s="378"/>
      <c r="DE64705" s="378"/>
      <c r="DF64705" s="378"/>
      <c r="DG64705" s="378"/>
      <c r="DH64705" s="378"/>
      <c r="DI64705" s="378"/>
      <c r="DJ64705" s="378"/>
      <c r="DK64705" s="378"/>
      <c r="DL64705" s="378"/>
      <c r="DM64705" s="378"/>
      <c r="DN64705" s="378"/>
      <c r="DO64705" s="378"/>
      <c r="DP64705" s="378"/>
      <c r="DQ64705" s="378"/>
      <c r="DR64705" s="378"/>
      <c r="DS64705" s="378"/>
      <c r="DT64705" s="378"/>
      <c r="DU64705" s="378"/>
      <c r="DV64705" s="378"/>
      <c r="DW64705" s="378"/>
      <c r="DX64705" s="378"/>
      <c r="DY64705" s="378"/>
      <c r="DZ64705" s="378"/>
      <c r="EA64705" s="378"/>
      <c r="EB64705" s="378"/>
      <c r="EC64705" s="378"/>
      <c r="ED64705" s="378"/>
      <c r="EE64705" s="378"/>
      <c r="EF64705" s="378"/>
      <c r="EG64705" s="378"/>
      <c r="EH64705" s="378"/>
      <c r="EI64705" s="378"/>
      <c r="EJ64705" s="378"/>
      <c r="EK64705" s="378"/>
      <c r="EL64705" s="378"/>
      <c r="EM64705" s="378"/>
      <c r="EN64705" s="378"/>
      <c r="EO64705" s="378"/>
      <c r="EP64705" s="378"/>
      <c r="EQ64705" s="378"/>
      <c r="ER64705" s="378"/>
      <c r="ES64705" s="378"/>
      <c r="ET64705" s="378"/>
      <c r="EU64705" s="378"/>
      <c r="EV64705" s="378"/>
      <c r="EW64705" s="378"/>
      <c r="EX64705" s="378"/>
      <c r="EY64705" s="378"/>
      <c r="EZ64705" s="378"/>
      <c r="FA64705" s="378"/>
      <c r="FB64705" s="378"/>
      <c r="FC64705" s="378"/>
      <c r="FD64705" s="378"/>
      <c r="FE64705" s="378"/>
      <c r="FF64705" s="378"/>
      <c r="FG64705" s="378"/>
      <c r="FH64705" s="378"/>
      <c r="FI64705" s="378"/>
      <c r="FJ64705" s="378"/>
      <c r="FK64705" s="378"/>
      <c r="FL64705" s="378"/>
      <c r="FM64705" s="378"/>
      <c r="FN64705" s="378"/>
      <c r="FO64705" s="378"/>
      <c r="FP64705" s="378"/>
      <c r="FQ64705" s="378"/>
      <c r="FR64705" s="378"/>
      <c r="FS64705" s="378"/>
      <c r="FT64705" s="378"/>
      <c r="FU64705" s="378"/>
      <c r="FV64705" s="378"/>
      <c r="FW64705" s="378"/>
      <c r="FX64705" s="378"/>
      <c r="FY64705" s="378"/>
      <c r="FZ64705" s="378"/>
      <c r="GA64705" s="378"/>
      <c r="GB64705" s="378"/>
      <c r="GC64705" s="378"/>
      <c r="GD64705" s="378"/>
      <c r="GE64705" s="378"/>
      <c r="GF64705" s="378"/>
      <c r="GG64705" s="378"/>
      <c r="GH64705" s="378"/>
      <c r="GI64705" s="378"/>
      <c r="GJ64705" s="378"/>
      <c r="GK64705" s="378"/>
      <c r="GL64705" s="378"/>
      <c r="GM64705" s="378"/>
      <c r="GN64705" s="378"/>
      <c r="GO64705" s="378"/>
      <c r="GP64705" s="378"/>
      <c r="GQ64705" s="378"/>
      <c r="GR64705" s="378"/>
      <c r="GS64705" s="378"/>
      <c r="GT64705" s="378"/>
      <c r="GU64705" s="378"/>
      <c r="GV64705" s="378"/>
      <c r="GW64705" s="378"/>
      <c r="GX64705" s="378"/>
      <c r="GY64705" s="378"/>
      <c r="GZ64705" s="378"/>
      <c r="HA64705" s="378"/>
      <c r="HB64705" s="378"/>
      <c r="HC64705" s="378"/>
      <c r="HD64705" s="378"/>
      <c r="HE64705" s="378"/>
      <c r="HF64705" s="378"/>
      <c r="HG64705" s="378"/>
      <c r="HH64705" s="378"/>
      <c r="HI64705" s="378"/>
      <c r="HJ64705" s="378"/>
      <c r="HK64705" s="378"/>
      <c r="HL64705" s="378"/>
      <c r="HM64705" s="378"/>
      <c r="HN64705" s="378"/>
      <c r="HO64705" s="378"/>
      <c r="HP64705" s="378"/>
      <c r="HQ64705" s="378"/>
      <c r="HR64705" s="378"/>
      <c r="HS64705" s="378"/>
      <c r="HT64705" s="378"/>
      <c r="HU64705" s="378"/>
      <c r="HV64705" s="378"/>
      <c r="HW64705" s="378"/>
      <c r="HX64705" s="378"/>
      <c r="HY64705" s="378"/>
      <c r="HZ64705" s="378"/>
      <c r="IA64705" s="378"/>
      <c r="IB64705" s="378"/>
      <c r="IC64705" s="378"/>
      <c r="ID64705" s="378"/>
      <c r="IE64705" s="378"/>
      <c r="IF64705" s="378"/>
      <c r="IG64705" s="378"/>
      <c r="IH64705" s="378"/>
      <c r="II64705" s="378"/>
      <c r="IJ64705" s="378"/>
      <c r="IK64705" s="378"/>
      <c r="IL64705" s="378"/>
    </row>
    <row r="64706" spans="2:246">
      <c r="B64706" s="378"/>
      <c r="C64706" s="378"/>
      <c r="D64706" s="378"/>
      <c r="E64706" s="378"/>
      <c r="F64706" s="378"/>
      <c r="G64706" s="378"/>
      <c r="H64706" s="378"/>
      <c r="I64706" s="378"/>
      <c r="J64706" s="378"/>
      <c r="K64706" s="378"/>
      <c r="L64706" s="378"/>
      <c r="M64706" s="378"/>
      <c r="N64706" s="378"/>
      <c r="O64706" s="378"/>
      <c r="P64706" s="378"/>
      <c r="Q64706" s="378"/>
      <c r="R64706" s="378"/>
      <c r="S64706" s="378"/>
      <c r="T64706" s="378"/>
      <c r="U64706" s="378"/>
      <c r="V64706" s="378"/>
      <c r="W64706" s="378"/>
      <c r="X64706" s="378"/>
      <c r="Y64706" s="378"/>
      <c r="Z64706" s="378"/>
      <c r="AA64706" s="378"/>
      <c r="AB64706" s="378"/>
      <c r="AC64706" s="378"/>
      <c r="AD64706" s="378"/>
      <c r="AE64706" s="378"/>
      <c r="AF64706" s="378"/>
      <c r="AG64706" s="378"/>
      <c r="AH64706" s="378"/>
      <c r="AI64706" s="378"/>
      <c r="AJ64706" s="378"/>
      <c r="AK64706" s="378"/>
      <c r="AL64706" s="378"/>
      <c r="AM64706" s="378"/>
      <c r="AN64706" s="378"/>
      <c r="AO64706" s="378"/>
      <c r="AP64706" s="378"/>
      <c r="AQ64706" s="378"/>
      <c r="AR64706" s="378"/>
      <c r="AS64706" s="378"/>
      <c r="AT64706" s="378"/>
      <c r="AU64706" s="378"/>
      <c r="AV64706" s="378"/>
      <c r="AW64706" s="378"/>
      <c r="AX64706" s="378"/>
      <c r="AY64706" s="378"/>
      <c r="AZ64706" s="378"/>
      <c r="BA64706" s="378"/>
      <c r="BB64706" s="378"/>
      <c r="BC64706" s="378"/>
      <c r="BD64706" s="378"/>
      <c r="BE64706" s="378"/>
      <c r="BF64706" s="378"/>
      <c r="BG64706" s="378"/>
      <c r="BH64706" s="378"/>
      <c r="BI64706" s="378"/>
      <c r="BJ64706" s="378"/>
      <c r="BK64706" s="378"/>
      <c r="BL64706" s="378"/>
      <c r="BM64706" s="378"/>
      <c r="BN64706" s="378"/>
      <c r="BO64706" s="378"/>
      <c r="BP64706" s="378"/>
      <c r="BQ64706" s="378"/>
      <c r="BR64706" s="378"/>
      <c r="BS64706" s="378"/>
      <c r="BT64706" s="378"/>
      <c r="BU64706" s="378"/>
      <c r="BV64706" s="378"/>
      <c r="BW64706" s="378"/>
      <c r="BX64706" s="378"/>
      <c r="BY64706" s="378"/>
      <c r="BZ64706" s="378"/>
      <c r="CA64706" s="378"/>
      <c r="CB64706" s="378"/>
      <c r="CC64706" s="378"/>
      <c r="CD64706" s="378"/>
      <c r="CE64706" s="378"/>
      <c r="CF64706" s="378"/>
      <c r="CG64706" s="378"/>
      <c r="CH64706" s="378"/>
      <c r="CI64706" s="378"/>
      <c r="CJ64706" s="378"/>
      <c r="CK64706" s="378"/>
      <c r="CL64706" s="378"/>
      <c r="CM64706" s="378"/>
      <c r="CN64706" s="378"/>
      <c r="CO64706" s="378"/>
      <c r="CP64706" s="378"/>
      <c r="CQ64706" s="378"/>
      <c r="CR64706" s="378"/>
      <c r="CS64706" s="378"/>
      <c r="CT64706" s="378"/>
      <c r="CU64706" s="378"/>
      <c r="CV64706" s="378"/>
      <c r="CW64706" s="378"/>
      <c r="CX64706" s="378"/>
      <c r="CY64706" s="378"/>
      <c r="CZ64706" s="378"/>
      <c r="DA64706" s="378"/>
      <c r="DB64706" s="378"/>
      <c r="DC64706" s="378"/>
      <c r="DD64706" s="378"/>
      <c r="DE64706" s="378"/>
      <c r="DF64706" s="378"/>
      <c r="DG64706" s="378"/>
      <c r="DH64706" s="378"/>
      <c r="DI64706" s="378"/>
      <c r="DJ64706" s="378"/>
      <c r="DK64706" s="378"/>
      <c r="DL64706" s="378"/>
      <c r="DM64706" s="378"/>
      <c r="DN64706" s="378"/>
      <c r="DO64706" s="378"/>
      <c r="DP64706" s="378"/>
      <c r="DQ64706" s="378"/>
      <c r="DR64706" s="378"/>
      <c r="DS64706" s="378"/>
      <c r="DT64706" s="378"/>
      <c r="DU64706" s="378"/>
      <c r="DV64706" s="378"/>
      <c r="DW64706" s="378"/>
      <c r="DX64706" s="378"/>
      <c r="DY64706" s="378"/>
      <c r="DZ64706" s="378"/>
      <c r="EA64706" s="378"/>
      <c r="EB64706" s="378"/>
      <c r="EC64706" s="378"/>
      <c r="ED64706" s="378"/>
      <c r="EE64706" s="378"/>
      <c r="EF64706" s="378"/>
      <c r="EG64706" s="378"/>
      <c r="EH64706" s="378"/>
      <c r="EI64706" s="378"/>
      <c r="EJ64706" s="378"/>
      <c r="EK64706" s="378"/>
      <c r="EL64706" s="378"/>
      <c r="EM64706" s="378"/>
      <c r="EN64706" s="378"/>
      <c r="EO64706" s="378"/>
      <c r="EP64706" s="378"/>
      <c r="EQ64706" s="378"/>
      <c r="ER64706" s="378"/>
      <c r="ES64706" s="378"/>
      <c r="ET64706" s="378"/>
      <c r="EU64706" s="378"/>
      <c r="EV64706" s="378"/>
      <c r="EW64706" s="378"/>
      <c r="EX64706" s="378"/>
      <c r="EY64706" s="378"/>
      <c r="EZ64706" s="378"/>
      <c r="FA64706" s="378"/>
      <c r="FB64706" s="378"/>
      <c r="FC64706" s="378"/>
      <c r="FD64706" s="378"/>
      <c r="FE64706" s="378"/>
      <c r="FF64706" s="378"/>
      <c r="FG64706" s="378"/>
      <c r="FH64706" s="378"/>
      <c r="FI64706" s="378"/>
      <c r="FJ64706" s="378"/>
      <c r="FK64706" s="378"/>
      <c r="FL64706" s="378"/>
      <c r="FM64706" s="378"/>
      <c r="FN64706" s="378"/>
      <c r="FO64706" s="378"/>
      <c r="FP64706" s="378"/>
      <c r="FQ64706" s="378"/>
      <c r="FR64706" s="378"/>
      <c r="FS64706" s="378"/>
      <c r="FT64706" s="378"/>
      <c r="FU64706" s="378"/>
      <c r="FV64706" s="378"/>
      <c r="FW64706" s="378"/>
      <c r="FX64706" s="378"/>
      <c r="FY64706" s="378"/>
      <c r="FZ64706" s="378"/>
      <c r="GA64706" s="378"/>
      <c r="GB64706" s="378"/>
      <c r="GC64706" s="378"/>
      <c r="GD64706" s="378"/>
      <c r="GE64706" s="378"/>
      <c r="GF64706" s="378"/>
      <c r="GG64706" s="378"/>
      <c r="GH64706" s="378"/>
      <c r="GI64706" s="378"/>
      <c r="GJ64706" s="378"/>
      <c r="GK64706" s="378"/>
      <c r="GL64706" s="378"/>
      <c r="GM64706" s="378"/>
      <c r="GN64706" s="378"/>
      <c r="GO64706" s="378"/>
      <c r="GP64706" s="378"/>
      <c r="GQ64706" s="378"/>
      <c r="GR64706" s="378"/>
      <c r="GS64706" s="378"/>
      <c r="GT64706" s="378"/>
      <c r="GU64706" s="378"/>
      <c r="GV64706" s="378"/>
      <c r="GW64706" s="378"/>
      <c r="GX64706" s="378"/>
      <c r="GY64706" s="378"/>
      <c r="GZ64706" s="378"/>
      <c r="HA64706" s="378"/>
      <c r="HB64706" s="378"/>
      <c r="HC64706" s="378"/>
      <c r="HD64706" s="378"/>
      <c r="HE64706" s="378"/>
      <c r="HF64706" s="378"/>
      <c r="HG64706" s="378"/>
      <c r="HH64706" s="378"/>
      <c r="HI64706" s="378"/>
      <c r="HJ64706" s="378"/>
      <c r="HK64706" s="378"/>
      <c r="HL64706" s="378"/>
      <c r="HM64706" s="378"/>
      <c r="HN64706" s="378"/>
      <c r="HO64706" s="378"/>
      <c r="HP64706" s="378"/>
      <c r="HQ64706" s="378"/>
      <c r="HR64706" s="378"/>
      <c r="HS64706" s="378"/>
      <c r="HT64706" s="378"/>
      <c r="HU64706" s="378"/>
      <c r="HV64706" s="378"/>
      <c r="HW64706" s="378"/>
      <c r="HX64706" s="378"/>
      <c r="HY64706" s="378"/>
      <c r="HZ64706" s="378"/>
      <c r="IA64706" s="378"/>
      <c r="IB64706" s="378"/>
      <c r="IC64706" s="378"/>
      <c r="ID64706" s="378"/>
      <c r="IE64706" s="378"/>
      <c r="IF64706" s="378"/>
      <c r="IG64706" s="378"/>
      <c r="IH64706" s="378"/>
      <c r="II64706" s="378"/>
      <c r="IJ64706" s="378"/>
      <c r="IK64706" s="378"/>
      <c r="IL64706" s="378"/>
    </row>
    <row r="64707" spans="2:246">
      <c r="B64707" s="378"/>
      <c r="C64707" s="378"/>
      <c r="D64707" s="378"/>
      <c r="E64707" s="378"/>
      <c r="F64707" s="378"/>
      <c r="G64707" s="378"/>
      <c r="H64707" s="378"/>
      <c r="I64707" s="378"/>
      <c r="J64707" s="378"/>
      <c r="K64707" s="378"/>
      <c r="L64707" s="378"/>
      <c r="M64707" s="378"/>
      <c r="N64707" s="378"/>
      <c r="O64707" s="378"/>
      <c r="P64707" s="378"/>
      <c r="Q64707" s="378"/>
      <c r="R64707" s="378"/>
      <c r="S64707" s="378"/>
      <c r="T64707" s="378"/>
      <c r="U64707" s="378"/>
      <c r="V64707" s="378"/>
      <c r="W64707" s="378"/>
      <c r="X64707" s="378"/>
      <c r="Y64707" s="378"/>
      <c r="Z64707" s="378"/>
      <c r="AA64707" s="378"/>
      <c r="AB64707" s="378"/>
      <c r="AC64707" s="378"/>
      <c r="AD64707" s="378"/>
      <c r="AE64707" s="378"/>
      <c r="AF64707" s="378"/>
      <c r="AG64707" s="378"/>
      <c r="AH64707" s="378"/>
      <c r="AI64707" s="378"/>
      <c r="AJ64707" s="378"/>
      <c r="AK64707" s="378"/>
      <c r="AL64707" s="378"/>
      <c r="AM64707" s="378"/>
      <c r="AN64707" s="378"/>
      <c r="AO64707" s="378"/>
      <c r="AP64707" s="378"/>
      <c r="AQ64707" s="378"/>
      <c r="AR64707" s="378"/>
      <c r="AS64707" s="378"/>
      <c r="AT64707" s="378"/>
      <c r="AU64707" s="378"/>
      <c r="AV64707" s="378"/>
      <c r="AW64707" s="378"/>
      <c r="AX64707" s="378"/>
      <c r="AY64707" s="378"/>
      <c r="AZ64707" s="378"/>
      <c r="BA64707" s="378"/>
      <c r="BB64707" s="378"/>
      <c r="BC64707" s="378"/>
      <c r="BD64707" s="378"/>
      <c r="BE64707" s="378"/>
      <c r="BF64707" s="378"/>
      <c r="BG64707" s="378"/>
      <c r="BH64707" s="378"/>
      <c r="BI64707" s="378"/>
      <c r="BJ64707" s="378"/>
      <c r="BK64707" s="378"/>
      <c r="BL64707" s="378"/>
      <c r="BM64707" s="378"/>
      <c r="BN64707" s="378"/>
      <c r="BO64707" s="378"/>
      <c r="BP64707" s="378"/>
      <c r="BQ64707" s="378"/>
      <c r="BR64707" s="378"/>
      <c r="BS64707" s="378"/>
      <c r="BT64707" s="378"/>
      <c r="BU64707" s="378"/>
      <c r="BV64707" s="378"/>
      <c r="BW64707" s="378"/>
      <c r="BX64707" s="378"/>
      <c r="BY64707" s="378"/>
      <c r="BZ64707" s="378"/>
      <c r="CA64707" s="378"/>
      <c r="CB64707" s="378"/>
      <c r="CC64707" s="378"/>
      <c r="CD64707" s="378"/>
      <c r="CE64707" s="378"/>
      <c r="CF64707" s="378"/>
      <c r="CG64707" s="378"/>
      <c r="CH64707" s="378"/>
      <c r="CI64707" s="378"/>
      <c r="CJ64707" s="378"/>
      <c r="CK64707" s="378"/>
      <c r="CL64707" s="378"/>
      <c r="CM64707" s="378"/>
      <c r="CN64707" s="378"/>
      <c r="CO64707" s="378"/>
      <c r="CP64707" s="378"/>
      <c r="CQ64707" s="378"/>
      <c r="CR64707" s="378"/>
      <c r="CS64707" s="378"/>
      <c r="CT64707" s="378"/>
      <c r="CU64707" s="378"/>
      <c r="CV64707" s="378"/>
      <c r="CW64707" s="378"/>
      <c r="CX64707" s="378"/>
      <c r="CY64707" s="378"/>
      <c r="CZ64707" s="378"/>
      <c r="DA64707" s="378"/>
      <c r="DB64707" s="378"/>
      <c r="DC64707" s="378"/>
      <c r="DD64707" s="378"/>
      <c r="DE64707" s="378"/>
      <c r="DF64707" s="378"/>
      <c r="DG64707" s="378"/>
      <c r="DH64707" s="378"/>
      <c r="DI64707" s="378"/>
      <c r="DJ64707" s="378"/>
      <c r="DK64707" s="378"/>
      <c r="DL64707" s="378"/>
      <c r="DM64707" s="378"/>
      <c r="DN64707" s="378"/>
      <c r="DO64707" s="378"/>
      <c r="DP64707" s="378"/>
      <c r="DQ64707" s="378"/>
      <c r="DR64707" s="378"/>
      <c r="DS64707" s="378"/>
      <c r="DT64707" s="378"/>
      <c r="DU64707" s="378"/>
      <c r="DV64707" s="378"/>
      <c r="DW64707" s="378"/>
      <c r="DX64707" s="378"/>
      <c r="DY64707" s="378"/>
      <c r="DZ64707" s="378"/>
      <c r="EA64707" s="378"/>
      <c r="EB64707" s="378"/>
      <c r="EC64707" s="378"/>
      <c r="ED64707" s="378"/>
      <c r="EE64707" s="378"/>
      <c r="EF64707" s="378"/>
      <c r="EG64707" s="378"/>
      <c r="EH64707" s="378"/>
      <c r="EI64707" s="378"/>
      <c r="EJ64707" s="378"/>
      <c r="EK64707" s="378"/>
      <c r="EL64707" s="378"/>
      <c r="EM64707" s="378"/>
      <c r="EN64707" s="378"/>
      <c r="EO64707" s="378"/>
      <c r="EP64707" s="378"/>
      <c r="EQ64707" s="378"/>
      <c r="ER64707" s="378"/>
      <c r="ES64707" s="378"/>
      <c r="ET64707" s="378"/>
      <c r="EU64707" s="378"/>
      <c r="EV64707" s="378"/>
      <c r="EW64707" s="378"/>
      <c r="EX64707" s="378"/>
      <c r="EY64707" s="378"/>
      <c r="EZ64707" s="378"/>
      <c r="FA64707" s="378"/>
      <c r="FB64707" s="378"/>
      <c r="FC64707" s="378"/>
      <c r="FD64707" s="378"/>
      <c r="FE64707" s="378"/>
      <c r="FF64707" s="378"/>
      <c r="FG64707" s="378"/>
      <c r="FH64707" s="378"/>
      <c r="FI64707" s="378"/>
      <c r="FJ64707" s="378"/>
      <c r="FK64707" s="378"/>
      <c r="FL64707" s="378"/>
      <c r="FM64707" s="378"/>
      <c r="FN64707" s="378"/>
      <c r="FO64707" s="378"/>
      <c r="FP64707" s="378"/>
      <c r="FQ64707" s="378"/>
      <c r="FR64707" s="378"/>
      <c r="FS64707" s="378"/>
      <c r="FT64707" s="378"/>
      <c r="FU64707" s="378"/>
      <c r="FV64707" s="378"/>
      <c r="FW64707" s="378"/>
      <c r="FX64707" s="378"/>
      <c r="FY64707" s="378"/>
      <c r="FZ64707" s="378"/>
      <c r="GA64707" s="378"/>
      <c r="GB64707" s="378"/>
      <c r="GC64707" s="378"/>
      <c r="GD64707" s="378"/>
      <c r="GE64707" s="378"/>
      <c r="GF64707" s="378"/>
      <c r="GG64707" s="378"/>
      <c r="GH64707" s="378"/>
      <c r="GI64707" s="378"/>
      <c r="GJ64707" s="378"/>
      <c r="GK64707" s="378"/>
      <c r="GL64707" s="378"/>
      <c r="GM64707" s="378"/>
      <c r="GN64707" s="378"/>
      <c r="GO64707" s="378"/>
      <c r="GP64707" s="378"/>
      <c r="GQ64707" s="378"/>
      <c r="GR64707" s="378"/>
      <c r="GS64707" s="378"/>
      <c r="GT64707" s="378"/>
      <c r="GU64707" s="378"/>
      <c r="GV64707" s="378"/>
      <c r="GW64707" s="378"/>
      <c r="GX64707" s="378"/>
      <c r="GY64707" s="378"/>
      <c r="GZ64707" s="378"/>
      <c r="HA64707" s="378"/>
      <c r="HB64707" s="378"/>
      <c r="HC64707" s="378"/>
      <c r="HD64707" s="378"/>
      <c r="HE64707" s="378"/>
      <c r="HF64707" s="378"/>
      <c r="HG64707" s="378"/>
      <c r="HH64707" s="378"/>
      <c r="HI64707" s="378"/>
      <c r="HJ64707" s="378"/>
      <c r="HK64707" s="378"/>
      <c r="HL64707" s="378"/>
      <c r="HM64707" s="378"/>
      <c r="HN64707" s="378"/>
      <c r="HO64707" s="378"/>
      <c r="HP64707" s="378"/>
      <c r="HQ64707" s="378"/>
      <c r="HR64707" s="378"/>
      <c r="HS64707" s="378"/>
      <c r="HT64707" s="378"/>
      <c r="HU64707" s="378"/>
      <c r="HV64707" s="378"/>
      <c r="HW64707" s="378"/>
      <c r="HX64707" s="378"/>
      <c r="HY64707" s="378"/>
      <c r="HZ64707" s="378"/>
      <c r="IA64707" s="378"/>
      <c r="IB64707" s="378"/>
      <c r="IC64707" s="378"/>
      <c r="ID64707" s="378"/>
      <c r="IE64707" s="378"/>
      <c r="IF64707" s="378"/>
      <c r="IG64707" s="378"/>
      <c r="IH64707" s="378"/>
      <c r="II64707" s="378"/>
      <c r="IJ64707" s="378"/>
      <c r="IK64707" s="378"/>
      <c r="IL64707" s="378"/>
    </row>
    <row r="64708" spans="2:246">
      <c r="B64708" s="378"/>
      <c r="C64708" s="378"/>
      <c r="D64708" s="378"/>
      <c r="E64708" s="378"/>
      <c r="F64708" s="378"/>
      <c r="G64708" s="378"/>
      <c r="H64708" s="378"/>
      <c r="I64708" s="378"/>
      <c r="J64708" s="378"/>
      <c r="K64708" s="378"/>
      <c r="L64708" s="378"/>
      <c r="M64708" s="378"/>
      <c r="N64708" s="378"/>
      <c r="O64708" s="378"/>
      <c r="P64708" s="378"/>
      <c r="Q64708" s="378"/>
      <c r="R64708" s="378"/>
      <c r="S64708" s="378"/>
      <c r="T64708" s="378"/>
      <c r="U64708" s="378"/>
      <c r="V64708" s="378"/>
      <c r="W64708" s="378"/>
      <c r="X64708" s="378"/>
      <c r="Y64708" s="378"/>
      <c r="Z64708" s="378"/>
      <c r="AA64708" s="378"/>
      <c r="AB64708" s="378"/>
      <c r="AC64708" s="378"/>
      <c r="AD64708" s="378"/>
      <c r="AE64708" s="378"/>
      <c r="AF64708" s="378"/>
      <c r="AG64708" s="378"/>
      <c r="AH64708" s="378"/>
      <c r="AI64708" s="378"/>
      <c r="AJ64708" s="378"/>
      <c r="AK64708" s="378"/>
      <c r="AL64708" s="378"/>
      <c r="AM64708" s="378"/>
      <c r="AN64708" s="378"/>
      <c r="AO64708" s="378"/>
      <c r="AP64708" s="378"/>
      <c r="AQ64708" s="378"/>
      <c r="AR64708" s="378"/>
      <c r="AS64708" s="378"/>
      <c r="AT64708" s="378"/>
      <c r="AU64708" s="378"/>
      <c r="AV64708" s="378"/>
      <c r="AW64708" s="378"/>
      <c r="AX64708" s="378"/>
      <c r="AY64708" s="378"/>
      <c r="AZ64708" s="378"/>
      <c r="BA64708" s="378"/>
      <c r="BB64708" s="378"/>
      <c r="BC64708" s="378"/>
      <c r="BD64708" s="378"/>
      <c r="BE64708" s="378"/>
      <c r="BF64708" s="378"/>
      <c r="BG64708" s="378"/>
      <c r="BH64708" s="378"/>
      <c r="BI64708" s="378"/>
      <c r="BJ64708" s="378"/>
      <c r="BK64708" s="378"/>
      <c r="BL64708" s="378"/>
      <c r="BM64708" s="378"/>
      <c r="BN64708" s="378"/>
      <c r="BO64708" s="378"/>
      <c r="BP64708" s="378"/>
      <c r="BQ64708" s="378"/>
      <c r="BR64708" s="378"/>
      <c r="BS64708" s="378"/>
      <c r="BT64708" s="378"/>
      <c r="BU64708" s="378"/>
      <c r="BV64708" s="378"/>
      <c r="BW64708" s="378"/>
      <c r="BX64708" s="378"/>
      <c r="BY64708" s="378"/>
      <c r="BZ64708" s="378"/>
      <c r="CA64708" s="378"/>
      <c r="CB64708" s="378"/>
      <c r="CC64708" s="378"/>
      <c r="CD64708" s="378"/>
      <c r="CE64708" s="378"/>
      <c r="CF64708" s="378"/>
      <c r="CG64708" s="378"/>
      <c r="CH64708" s="378"/>
      <c r="CI64708" s="378"/>
      <c r="CJ64708" s="378"/>
      <c r="CK64708" s="378"/>
      <c r="CL64708" s="378"/>
      <c r="CM64708" s="378"/>
      <c r="CN64708" s="378"/>
      <c r="CO64708" s="378"/>
      <c r="CP64708" s="378"/>
      <c r="CQ64708" s="378"/>
      <c r="CR64708" s="378"/>
      <c r="CS64708" s="378"/>
      <c r="CT64708" s="378"/>
      <c r="CU64708" s="378"/>
      <c r="CV64708" s="378"/>
      <c r="CW64708" s="378"/>
      <c r="CX64708" s="378"/>
      <c r="CY64708" s="378"/>
      <c r="CZ64708" s="378"/>
      <c r="DA64708" s="378"/>
      <c r="DB64708" s="378"/>
      <c r="DC64708" s="378"/>
      <c r="DD64708" s="378"/>
      <c r="DE64708" s="378"/>
      <c r="DF64708" s="378"/>
      <c r="DG64708" s="378"/>
      <c r="DH64708" s="378"/>
      <c r="DI64708" s="378"/>
      <c r="DJ64708" s="378"/>
      <c r="DK64708" s="378"/>
      <c r="DL64708" s="378"/>
      <c r="DM64708" s="378"/>
      <c r="DN64708" s="378"/>
      <c r="DO64708" s="378"/>
      <c r="DP64708" s="378"/>
      <c r="DQ64708" s="378"/>
      <c r="DR64708" s="378"/>
      <c r="DS64708" s="378"/>
      <c r="DT64708" s="378"/>
      <c r="DU64708" s="378"/>
      <c r="DV64708" s="378"/>
      <c r="DW64708" s="378"/>
      <c r="DX64708" s="378"/>
      <c r="DY64708" s="378"/>
      <c r="DZ64708" s="378"/>
      <c r="EA64708" s="378"/>
      <c r="EB64708" s="378"/>
      <c r="EC64708" s="378"/>
      <c r="ED64708" s="378"/>
      <c r="EE64708" s="378"/>
      <c r="EF64708" s="378"/>
      <c r="EG64708" s="378"/>
      <c r="EH64708" s="378"/>
      <c r="EI64708" s="378"/>
      <c r="EJ64708" s="378"/>
      <c r="EK64708" s="378"/>
      <c r="EL64708" s="378"/>
      <c r="EM64708" s="378"/>
      <c r="EN64708" s="378"/>
      <c r="EO64708" s="378"/>
      <c r="EP64708" s="378"/>
      <c r="EQ64708" s="378"/>
      <c r="ER64708" s="378"/>
      <c r="ES64708" s="378"/>
      <c r="ET64708" s="378"/>
      <c r="EU64708" s="378"/>
      <c r="EV64708" s="378"/>
      <c r="EW64708" s="378"/>
      <c r="EX64708" s="378"/>
      <c r="EY64708" s="378"/>
      <c r="EZ64708" s="378"/>
      <c r="FA64708" s="378"/>
      <c r="FB64708" s="378"/>
      <c r="FC64708" s="378"/>
      <c r="FD64708" s="378"/>
      <c r="FE64708" s="378"/>
      <c r="FF64708" s="378"/>
      <c r="FG64708" s="378"/>
      <c r="FH64708" s="378"/>
      <c r="FI64708" s="378"/>
      <c r="FJ64708" s="378"/>
      <c r="FK64708" s="378"/>
      <c r="FL64708" s="378"/>
      <c r="FM64708" s="378"/>
      <c r="FN64708" s="378"/>
      <c r="FO64708" s="378"/>
      <c r="FP64708" s="378"/>
      <c r="FQ64708" s="378"/>
      <c r="FR64708" s="378"/>
      <c r="FS64708" s="378"/>
      <c r="FT64708" s="378"/>
      <c r="FU64708" s="378"/>
      <c r="FV64708" s="378"/>
      <c r="FW64708" s="378"/>
      <c r="FX64708" s="378"/>
      <c r="FY64708" s="378"/>
      <c r="FZ64708" s="378"/>
      <c r="GA64708" s="378"/>
      <c r="GB64708" s="378"/>
      <c r="GC64708" s="378"/>
      <c r="GD64708" s="378"/>
      <c r="GE64708" s="378"/>
      <c r="GF64708" s="378"/>
      <c r="GG64708" s="378"/>
      <c r="GH64708" s="378"/>
      <c r="GI64708" s="378"/>
      <c r="GJ64708" s="378"/>
      <c r="GK64708" s="378"/>
      <c r="GL64708" s="378"/>
      <c r="GM64708" s="378"/>
      <c r="GN64708" s="378"/>
      <c r="GO64708" s="378"/>
      <c r="GP64708" s="378"/>
      <c r="GQ64708" s="378"/>
      <c r="GR64708" s="378"/>
      <c r="GS64708" s="378"/>
      <c r="GT64708" s="378"/>
      <c r="GU64708" s="378"/>
      <c r="GV64708" s="378"/>
      <c r="GW64708" s="378"/>
      <c r="GX64708" s="378"/>
      <c r="GY64708" s="378"/>
      <c r="GZ64708" s="378"/>
      <c r="HA64708" s="378"/>
      <c r="HB64708" s="378"/>
      <c r="HC64708" s="378"/>
      <c r="HD64708" s="378"/>
      <c r="HE64708" s="378"/>
      <c r="HF64708" s="378"/>
      <c r="HG64708" s="378"/>
      <c r="HH64708" s="378"/>
      <c r="HI64708" s="378"/>
      <c r="HJ64708" s="378"/>
      <c r="HK64708" s="378"/>
      <c r="HL64708" s="378"/>
      <c r="HM64708" s="378"/>
      <c r="HN64708" s="378"/>
      <c r="HO64708" s="378"/>
      <c r="HP64708" s="378"/>
      <c r="HQ64708" s="378"/>
      <c r="HR64708" s="378"/>
      <c r="HS64708" s="378"/>
      <c r="HT64708" s="378"/>
      <c r="HU64708" s="378"/>
      <c r="HV64708" s="378"/>
      <c r="HW64708" s="378"/>
      <c r="HX64708" s="378"/>
      <c r="HY64708" s="378"/>
      <c r="HZ64708" s="378"/>
      <c r="IA64708" s="378"/>
      <c r="IB64708" s="378"/>
      <c r="IC64708" s="378"/>
      <c r="ID64708" s="378"/>
      <c r="IE64708" s="378"/>
      <c r="IF64708" s="378"/>
      <c r="IG64708" s="378"/>
      <c r="IH64708" s="378"/>
      <c r="II64708" s="378"/>
      <c r="IJ64708" s="378"/>
      <c r="IK64708" s="378"/>
      <c r="IL64708" s="378"/>
    </row>
    <row r="64709" spans="2:246">
      <c r="B64709" s="378"/>
      <c r="C64709" s="378"/>
      <c r="D64709" s="378"/>
      <c r="E64709" s="378"/>
      <c r="F64709" s="378"/>
      <c r="G64709" s="378"/>
      <c r="H64709" s="378"/>
      <c r="I64709" s="378"/>
      <c r="J64709" s="378"/>
      <c r="K64709" s="378"/>
      <c r="L64709" s="378"/>
      <c r="M64709" s="378"/>
      <c r="N64709" s="378"/>
      <c r="O64709" s="378"/>
      <c r="P64709" s="378"/>
      <c r="Q64709" s="378"/>
      <c r="R64709" s="378"/>
      <c r="S64709" s="378"/>
      <c r="T64709" s="378"/>
      <c r="U64709" s="378"/>
      <c r="V64709" s="378"/>
      <c r="W64709" s="378"/>
      <c r="X64709" s="378"/>
      <c r="Y64709" s="378"/>
      <c r="Z64709" s="378"/>
      <c r="AA64709" s="378"/>
      <c r="AB64709" s="378"/>
      <c r="AC64709" s="378"/>
      <c r="AD64709" s="378"/>
      <c r="AE64709" s="378"/>
      <c r="AF64709" s="378"/>
      <c r="AG64709" s="378"/>
      <c r="AH64709" s="378"/>
      <c r="AI64709" s="378"/>
      <c r="AJ64709" s="378"/>
      <c r="AK64709" s="378"/>
      <c r="AL64709" s="378"/>
      <c r="AM64709" s="378"/>
      <c r="AN64709" s="378"/>
      <c r="AO64709" s="378"/>
      <c r="AP64709" s="378"/>
      <c r="AQ64709" s="378"/>
      <c r="AR64709" s="378"/>
      <c r="AS64709" s="378"/>
      <c r="AT64709" s="378"/>
      <c r="AU64709" s="378"/>
      <c r="AV64709" s="378"/>
      <c r="AW64709" s="378"/>
      <c r="AX64709" s="378"/>
      <c r="AY64709" s="378"/>
      <c r="AZ64709" s="378"/>
      <c r="BA64709" s="378"/>
      <c r="BB64709" s="378"/>
      <c r="BC64709" s="378"/>
      <c r="BD64709" s="378"/>
      <c r="BE64709" s="378"/>
      <c r="BF64709" s="378"/>
      <c r="BG64709" s="378"/>
      <c r="BH64709" s="378"/>
      <c r="BI64709" s="378"/>
      <c r="BJ64709" s="378"/>
      <c r="BK64709" s="378"/>
      <c r="BL64709" s="378"/>
      <c r="BM64709" s="378"/>
      <c r="BN64709" s="378"/>
      <c r="BO64709" s="378"/>
      <c r="BP64709" s="378"/>
      <c r="BQ64709" s="378"/>
      <c r="BR64709" s="378"/>
      <c r="BS64709" s="378"/>
      <c r="BT64709" s="378"/>
      <c r="BU64709" s="378"/>
      <c r="BV64709" s="378"/>
      <c r="BW64709" s="378"/>
      <c r="BX64709" s="378"/>
      <c r="BY64709" s="378"/>
      <c r="BZ64709" s="378"/>
      <c r="CA64709" s="378"/>
      <c r="CB64709" s="378"/>
      <c r="CC64709" s="378"/>
      <c r="CD64709" s="378"/>
      <c r="CE64709" s="378"/>
      <c r="CF64709" s="378"/>
      <c r="CG64709" s="378"/>
      <c r="CH64709" s="378"/>
      <c r="CI64709" s="378"/>
      <c r="CJ64709" s="378"/>
      <c r="CK64709" s="378"/>
      <c r="CL64709" s="378"/>
      <c r="CM64709" s="378"/>
      <c r="CN64709" s="378"/>
      <c r="CO64709" s="378"/>
      <c r="CP64709" s="378"/>
      <c r="CQ64709" s="378"/>
      <c r="CR64709" s="378"/>
      <c r="CS64709" s="378"/>
      <c r="CT64709" s="378"/>
      <c r="CU64709" s="378"/>
      <c r="CV64709" s="378"/>
      <c r="CW64709" s="378"/>
      <c r="CX64709" s="378"/>
      <c r="CY64709" s="378"/>
      <c r="CZ64709" s="378"/>
      <c r="DA64709" s="378"/>
      <c r="DB64709" s="378"/>
      <c r="DC64709" s="378"/>
      <c r="DD64709" s="378"/>
      <c r="DE64709" s="378"/>
      <c r="DF64709" s="378"/>
      <c r="DG64709" s="378"/>
      <c r="DH64709" s="378"/>
      <c r="DI64709" s="378"/>
      <c r="DJ64709" s="378"/>
      <c r="DK64709" s="378"/>
      <c r="DL64709" s="378"/>
      <c r="DM64709" s="378"/>
      <c r="DN64709" s="378"/>
      <c r="DO64709" s="378"/>
      <c r="DP64709" s="378"/>
      <c r="DQ64709" s="378"/>
      <c r="DR64709" s="378"/>
      <c r="DS64709" s="378"/>
      <c r="DT64709" s="378"/>
      <c r="DU64709" s="378"/>
      <c r="DV64709" s="378"/>
      <c r="DW64709" s="378"/>
      <c r="DX64709" s="378"/>
      <c r="DY64709" s="378"/>
      <c r="DZ64709" s="378"/>
      <c r="EA64709" s="378"/>
      <c r="EB64709" s="378"/>
      <c r="EC64709" s="378"/>
      <c r="ED64709" s="378"/>
      <c r="EE64709" s="378"/>
      <c r="EF64709" s="378"/>
      <c r="EG64709" s="378"/>
      <c r="EH64709" s="378"/>
      <c r="EI64709" s="378"/>
      <c r="EJ64709" s="378"/>
      <c r="EK64709" s="378"/>
      <c r="EL64709" s="378"/>
      <c r="EM64709" s="378"/>
      <c r="EN64709" s="378"/>
      <c r="EO64709" s="378"/>
      <c r="EP64709" s="378"/>
      <c r="EQ64709" s="378"/>
      <c r="ER64709" s="378"/>
      <c r="ES64709" s="378"/>
      <c r="ET64709" s="378"/>
      <c r="EU64709" s="378"/>
      <c r="EV64709" s="378"/>
      <c r="EW64709" s="378"/>
      <c r="EX64709" s="378"/>
      <c r="EY64709" s="378"/>
      <c r="EZ64709" s="378"/>
      <c r="FA64709" s="378"/>
      <c r="FB64709" s="378"/>
      <c r="FC64709" s="378"/>
      <c r="FD64709" s="378"/>
      <c r="FE64709" s="378"/>
      <c r="FF64709" s="378"/>
      <c r="FG64709" s="378"/>
      <c r="FH64709" s="378"/>
      <c r="FI64709" s="378"/>
      <c r="FJ64709" s="378"/>
      <c r="FK64709" s="378"/>
      <c r="FL64709" s="378"/>
      <c r="FM64709" s="378"/>
      <c r="FN64709" s="378"/>
      <c r="FO64709" s="378"/>
      <c r="FP64709" s="378"/>
      <c r="FQ64709" s="378"/>
      <c r="FR64709" s="378"/>
      <c r="FS64709" s="378"/>
      <c r="FT64709" s="378"/>
      <c r="FU64709" s="378"/>
      <c r="FV64709" s="378"/>
      <c r="FW64709" s="378"/>
      <c r="FX64709" s="378"/>
      <c r="FY64709" s="378"/>
      <c r="FZ64709" s="378"/>
      <c r="GA64709" s="378"/>
      <c r="GB64709" s="378"/>
      <c r="GC64709" s="378"/>
      <c r="GD64709" s="378"/>
      <c r="GE64709" s="378"/>
      <c r="GF64709" s="378"/>
      <c r="GG64709" s="378"/>
      <c r="GH64709" s="378"/>
      <c r="GI64709" s="378"/>
      <c r="GJ64709" s="378"/>
      <c r="GK64709" s="378"/>
      <c r="GL64709" s="378"/>
      <c r="GM64709" s="378"/>
      <c r="GN64709" s="378"/>
      <c r="GO64709" s="378"/>
      <c r="GP64709" s="378"/>
      <c r="GQ64709" s="378"/>
      <c r="GR64709" s="378"/>
      <c r="GS64709" s="378"/>
      <c r="GT64709" s="378"/>
      <c r="GU64709" s="378"/>
      <c r="GV64709" s="378"/>
      <c r="GW64709" s="378"/>
      <c r="GX64709" s="378"/>
      <c r="GY64709" s="378"/>
      <c r="GZ64709" s="378"/>
      <c r="HA64709" s="378"/>
      <c r="HB64709" s="378"/>
      <c r="HC64709" s="378"/>
      <c r="HD64709" s="378"/>
      <c r="HE64709" s="378"/>
      <c r="HF64709" s="378"/>
      <c r="HG64709" s="378"/>
      <c r="HH64709" s="378"/>
      <c r="HI64709" s="378"/>
      <c r="HJ64709" s="378"/>
      <c r="HK64709" s="378"/>
      <c r="HL64709" s="378"/>
      <c r="HM64709" s="378"/>
      <c r="HN64709" s="378"/>
      <c r="HO64709" s="378"/>
      <c r="HP64709" s="378"/>
      <c r="HQ64709" s="378"/>
      <c r="HR64709" s="378"/>
      <c r="HS64709" s="378"/>
      <c r="HT64709" s="378"/>
      <c r="HU64709" s="378"/>
      <c r="HV64709" s="378"/>
      <c r="HW64709" s="378"/>
      <c r="HX64709" s="378"/>
      <c r="HY64709" s="378"/>
      <c r="HZ64709" s="378"/>
      <c r="IA64709" s="378"/>
      <c r="IB64709" s="378"/>
      <c r="IC64709" s="378"/>
      <c r="ID64709" s="378"/>
      <c r="IE64709" s="378"/>
      <c r="IF64709" s="378"/>
      <c r="IG64709" s="378"/>
      <c r="IH64709" s="378"/>
      <c r="II64709" s="378"/>
      <c r="IJ64709" s="378"/>
      <c r="IK64709" s="378"/>
      <c r="IL64709" s="378"/>
    </row>
    <row r="64710" spans="2:246">
      <c r="B64710" s="378"/>
      <c r="C64710" s="378"/>
      <c r="D64710" s="378"/>
      <c r="E64710" s="378"/>
      <c r="F64710" s="378"/>
      <c r="G64710" s="378"/>
      <c r="H64710" s="378"/>
      <c r="I64710" s="378"/>
      <c r="J64710" s="378"/>
      <c r="K64710" s="378"/>
      <c r="L64710" s="378"/>
      <c r="M64710" s="378"/>
      <c r="N64710" s="378"/>
      <c r="O64710" s="378"/>
      <c r="P64710" s="378"/>
      <c r="Q64710" s="378"/>
      <c r="R64710" s="378"/>
      <c r="S64710" s="378"/>
      <c r="T64710" s="378"/>
      <c r="U64710" s="378"/>
      <c r="V64710" s="378"/>
      <c r="W64710" s="378"/>
      <c r="X64710" s="378"/>
      <c r="Y64710" s="378"/>
      <c r="Z64710" s="378"/>
      <c r="AA64710" s="378"/>
      <c r="AB64710" s="378"/>
      <c r="AC64710" s="378"/>
      <c r="AD64710" s="378"/>
      <c r="AE64710" s="378"/>
      <c r="AF64710" s="378"/>
      <c r="AG64710" s="378"/>
      <c r="AH64710" s="378"/>
      <c r="AI64710" s="378"/>
      <c r="AJ64710" s="378"/>
      <c r="AK64710" s="378"/>
      <c r="AL64710" s="378"/>
      <c r="AM64710" s="378"/>
      <c r="AN64710" s="378"/>
      <c r="AO64710" s="378"/>
      <c r="AP64710" s="378"/>
      <c r="AQ64710" s="378"/>
      <c r="AR64710" s="378"/>
      <c r="AS64710" s="378"/>
      <c r="AT64710" s="378"/>
      <c r="AU64710" s="378"/>
      <c r="AV64710" s="378"/>
      <c r="AW64710" s="378"/>
      <c r="AX64710" s="378"/>
      <c r="AY64710" s="378"/>
      <c r="AZ64710" s="378"/>
      <c r="BA64710" s="378"/>
      <c r="BB64710" s="378"/>
      <c r="BC64710" s="378"/>
      <c r="BD64710" s="378"/>
      <c r="BE64710" s="378"/>
      <c r="BF64710" s="378"/>
      <c r="BG64710" s="378"/>
      <c r="BH64710" s="378"/>
      <c r="BI64710" s="378"/>
      <c r="BJ64710" s="378"/>
      <c r="BK64710" s="378"/>
      <c r="BL64710" s="378"/>
      <c r="BM64710" s="378"/>
      <c r="BN64710" s="378"/>
      <c r="BO64710" s="378"/>
      <c r="BP64710" s="378"/>
      <c r="BQ64710" s="378"/>
      <c r="BR64710" s="378"/>
      <c r="BS64710" s="378"/>
      <c r="BT64710" s="378"/>
      <c r="BU64710" s="378"/>
      <c r="BV64710" s="378"/>
      <c r="BW64710" s="378"/>
      <c r="BX64710" s="378"/>
      <c r="BY64710" s="378"/>
      <c r="BZ64710" s="378"/>
      <c r="CA64710" s="378"/>
      <c r="CB64710" s="378"/>
      <c r="CC64710" s="378"/>
      <c r="CD64710" s="378"/>
      <c r="CE64710" s="378"/>
      <c r="CF64710" s="378"/>
      <c r="CG64710" s="378"/>
      <c r="CH64710" s="378"/>
      <c r="CI64710" s="378"/>
      <c r="CJ64710" s="378"/>
      <c r="CK64710" s="378"/>
      <c r="CL64710" s="378"/>
      <c r="CM64710" s="378"/>
      <c r="CN64710" s="378"/>
      <c r="CO64710" s="378"/>
      <c r="CP64710" s="378"/>
      <c r="CQ64710" s="378"/>
      <c r="CR64710" s="378"/>
      <c r="CS64710" s="378"/>
      <c r="CT64710" s="378"/>
      <c r="CU64710" s="378"/>
      <c r="CV64710" s="378"/>
      <c r="CW64710" s="378"/>
      <c r="CX64710" s="378"/>
      <c r="CY64710" s="378"/>
      <c r="CZ64710" s="378"/>
      <c r="DA64710" s="378"/>
      <c r="DB64710" s="378"/>
      <c r="DC64710" s="378"/>
      <c r="DD64710" s="378"/>
      <c r="DE64710" s="378"/>
      <c r="DF64710" s="378"/>
      <c r="DG64710" s="378"/>
      <c r="DH64710" s="378"/>
      <c r="DI64710" s="378"/>
      <c r="DJ64710" s="378"/>
      <c r="DK64710" s="378"/>
      <c r="DL64710" s="378"/>
      <c r="DM64710" s="378"/>
      <c r="DN64710" s="378"/>
      <c r="DO64710" s="378"/>
      <c r="DP64710" s="378"/>
      <c r="DQ64710" s="378"/>
      <c r="DR64710" s="378"/>
      <c r="DS64710" s="378"/>
      <c r="DT64710" s="378"/>
      <c r="DU64710" s="378"/>
      <c r="DV64710" s="378"/>
      <c r="DW64710" s="378"/>
      <c r="DX64710" s="378"/>
      <c r="DY64710" s="378"/>
      <c r="DZ64710" s="378"/>
      <c r="EA64710" s="378"/>
      <c r="EB64710" s="378"/>
      <c r="EC64710" s="378"/>
      <c r="ED64710" s="378"/>
      <c r="EE64710" s="378"/>
      <c r="EF64710" s="378"/>
      <c r="EG64710" s="378"/>
      <c r="EH64710" s="378"/>
      <c r="EI64710" s="378"/>
      <c r="EJ64710" s="378"/>
      <c r="EK64710" s="378"/>
      <c r="EL64710" s="378"/>
      <c r="EM64710" s="378"/>
      <c r="EN64710" s="378"/>
      <c r="EO64710" s="378"/>
      <c r="EP64710" s="378"/>
      <c r="EQ64710" s="378"/>
      <c r="ER64710" s="378"/>
      <c r="ES64710" s="378"/>
      <c r="ET64710" s="378"/>
      <c r="EU64710" s="378"/>
      <c r="EV64710" s="378"/>
      <c r="EW64710" s="378"/>
      <c r="EX64710" s="378"/>
      <c r="EY64710" s="378"/>
      <c r="EZ64710" s="378"/>
      <c r="FA64710" s="378"/>
      <c r="FB64710" s="378"/>
      <c r="FC64710" s="378"/>
      <c r="FD64710" s="378"/>
      <c r="FE64710" s="378"/>
      <c r="FF64710" s="378"/>
      <c r="FG64710" s="378"/>
      <c r="FH64710" s="378"/>
      <c r="FI64710" s="378"/>
      <c r="FJ64710" s="378"/>
      <c r="FK64710" s="378"/>
      <c r="FL64710" s="378"/>
      <c r="FM64710" s="378"/>
      <c r="FN64710" s="378"/>
      <c r="FO64710" s="378"/>
      <c r="FP64710" s="378"/>
      <c r="FQ64710" s="378"/>
      <c r="FR64710" s="378"/>
      <c r="FS64710" s="378"/>
      <c r="FT64710" s="378"/>
      <c r="FU64710" s="378"/>
      <c r="FV64710" s="378"/>
      <c r="FW64710" s="378"/>
      <c r="FX64710" s="378"/>
      <c r="FY64710" s="378"/>
      <c r="FZ64710" s="378"/>
      <c r="GA64710" s="378"/>
      <c r="GB64710" s="378"/>
      <c r="GC64710" s="378"/>
      <c r="GD64710" s="378"/>
      <c r="GE64710" s="378"/>
      <c r="GF64710" s="378"/>
      <c r="GG64710" s="378"/>
      <c r="GH64710" s="378"/>
      <c r="GI64710" s="378"/>
      <c r="GJ64710" s="378"/>
      <c r="GK64710" s="378"/>
      <c r="GL64710" s="378"/>
      <c r="GM64710" s="378"/>
      <c r="GN64710" s="378"/>
      <c r="GO64710" s="378"/>
      <c r="GP64710" s="378"/>
      <c r="GQ64710" s="378"/>
      <c r="GR64710" s="378"/>
      <c r="GS64710" s="378"/>
      <c r="GT64710" s="378"/>
      <c r="GU64710" s="378"/>
      <c r="GV64710" s="378"/>
      <c r="GW64710" s="378"/>
      <c r="GX64710" s="378"/>
      <c r="GY64710" s="378"/>
      <c r="GZ64710" s="378"/>
      <c r="HA64710" s="378"/>
      <c r="HB64710" s="378"/>
      <c r="HC64710" s="378"/>
      <c r="HD64710" s="378"/>
      <c r="HE64710" s="378"/>
      <c r="HF64710" s="378"/>
      <c r="HG64710" s="378"/>
      <c r="HH64710" s="378"/>
      <c r="HI64710" s="378"/>
      <c r="HJ64710" s="378"/>
      <c r="HK64710" s="378"/>
      <c r="HL64710" s="378"/>
      <c r="HM64710" s="378"/>
      <c r="HN64710" s="378"/>
      <c r="HO64710" s="378"/>
      <c r="HP64710" s="378"/>
      <c r="HQ64710" s="378"/>
      <c r="HR64710" s="378"/>
      <c r="HS64710" s="378"/>
      <c r="HT64710" s="378"/>
      <c r="HU64710" s="378"/>
      <c r="HV64710" s="378"/>
      <c r="HW64710" s="378"/>
      <c r="HX64710" s="378"/>
      <c r="HY64710" s="378"/>
      <c r="HZ64710" s="378"/>
      <c r="IA64710" s="378"/>
      <c r="IB64710" s="378"/>
      <c r="IC64710" s="378"/>
      <c r="ID64710" s="378"/>
      <c r="IE64710" s="378"/>
      <c r="IF64710" s="378"/>
      <c r="IG64710" s="378"/>
      <c r="IH64710" s="378"/>
      <c r="II64710" s="378"/>
      <c r="IJ64710" s="378"/>
      <c r="IK64710" s="378"/>
      <c r="IL64710" s="378"/>
    </row>
    <row r="64711" spans="2:246">
      <c r="B64711" s="378"/>
      <c r="C64711" s="378"/>
      <c r="D64711" s="378"/>
      <c r="E64711" s="378"/>
      <c r="F64711" s="378"/>
      <c r="G64711" s="378"/>
      <c r="H64711" s="378"/>
      <c r="I64711" s="378"/>
      <c r="J64711" s="378"/>
      <c r="K64711" s="378"/>
      <c r="L64711" s="378"/>
      <c r="M64711" s="378"/>
      <c r="N64711" s="378"/>
      <c r="O64711" s="378"/>
      <c r="P64711" s="378"/>
      <c r="Q64711" s="378"/>
      <c r="R64711" s="378"/>
      <c r="S64711" s="378"/>
      <c r="T64711" s="378"/>
      <c r="U64711" s="378"/>
      <c r="V64711" s="378"/>
      <c r="W64711" s="378"/>
      <c r="X64711" s="378"/>
      <c r="Y64711" s="378"/>
      <c r="Z64711" s="378"/>
      <c r="AA64711" s="378"/>
      <c r="AB64711" s="378"/>
      <c r="AC64711" s="378"/>
      <c r="AD64711" s="378"/>
      <c r="AE64711" s="378"/>
      <c r="AF64711" s="378"/>
      <c r="AG64711" s="378"/>
      <c r="AH64711" s="378"/>
      <c r="AI64711" s="378"/>
      <c r="AJ64711" s="378"/>
      <c r="AK64711" s="378"/>
      <c r="AL64711" s="378"/>
      <c r="AM64711" s="378"/>
      <c r="AN64711" s="378"/>
      <c r="AO64711" s="378"/>
      <c r="AP64711" s="378"/>
      <c r="AQ64711" s="378"/>
      <c r="AR64711" s="378"/>
      <c r="AS64711" s="378"/>
      <c r="AT64711" s="378"/>
      <c r="AU64711" s="378"/>
      <c r="AV64711" s="378"/>
      <c r="AW64711" s="378"/>
      <c r="AX64711" s="378"/>
      <c r="AY64711" s="378"/>
      <c r="AZ64711" s="378"/>
      <c r="BA64711" s="378"/>
      <c r="BB64711" s="378"/>
      <c r="BC64711" s="378"/>
      <c r="BD64711" s="378"/>
      <c r="BE64711" s="378"/>
      <c r="BF64711" s="378"/>
      <c r="BG64711" s="378"/>
      <c r="BH64711" s="378"/>
      <c r="BI64711" s="378"/>
      <c r="BJ64711" s="378"/>
      <c r="BK64711" s="378"/>
      <c r="BL64711" s="378"/>
      <c r="BM64711" s="378"/>
      <c r="BN64711" s="378"/>
      <c r="BO64711" s="378"/>
      <c r="BP64711" s="378"/>
      <c r="BQ64711" s="378"/>
      <c r="BR64711" s="378"/>
      <c r="BS64711" s="378"/>
      <c r="BT64711" s="378"/>
      <c r="BU64711" s="378"/>
      <c r="BV64711" s="378"/>
      <c r="BW64711" s="378"/>
      <c r="BX64711" s="378"/>
      <c r="BY64711" s="378"/>
      <c r="BZ64711" s="378"/>
      <c r="CA64711" s="378"/>
      <c r="CB64711" s="378"/>
      <c r="CC64711" s="378"/>
      <c r="CD64711" s="378"/>
      <c r="CE64711" s="378"/>
      <c r="CF64711" s="378"/>
      <c r="CG64711" s="378"/>
      <c r="CH64711" s="378"/>
      <c r="CI64711" s="378"/>
      <c r="CJ64711" s="378"/>
      <c r="CK64711" s="378"/>
      <c r="CL64711" s="378"/>
      <c r="CM64711" s="378"/>
      <c r="CN64711" s="378"/>
      <c r="CO64711" s="378"/>
      <c r="CP64711" s="378"/>
      <c r="CQ64711" s="378"/>
      <c r="CR64711" s="378"/>
      <c r="CS64711" s="378"/>
      <c r="CT64711" s="378"/>
      <c r="CU64711" s="378"/>
      <c r="CV64711" s="378"/>
      <c r="CW64711" s="378"/>
      <c r="CX64711" s="378"/>
      <c r="CY64711" s="378"/>
      <c r="CZ64711" s="378"/>
      <c r="DA64711" s="378"/>
      <c r="DB64711" s="378"/>
      <c r="DC64711" s="378"/>
      <c r="DD64711" s="378"/>
      <c r="DE64711" s="378"/>
      <c r="DF64711" s="378"/>
      <c r="DG64711" s="378"/>
      <c r="DH64711" s="378"/>
      <c r="DI64711" s="378"/>
      <c r="DJ64711" s="378"/>
      <c r="DK64711" s="378"/>
      <c r="DL64711" s="378"/>
      <c r="DM64711" s="378"/>
      <c r="DN64711" s="378"/>
      <c r="DO64711" s="378"/>
      <c r="DP64711" s="378"/>
      <c r="DQ64711" s="378"/>
      <c r="DR64711" s="378"/>
      <c r="DS64711" s="378"/>
      <c r="DT64711" s="378"/>
      <c r="DU64711" s="378"/>
      <c r="DV64711" s="378"/>
      <c r="DW64711" s="378"/>
      <c r="DX64711" s="378"/>
      <c r="DY64711" s="378"/>
      <c r="DZ64711" s="378"/>
      <c r="EA64711" s="378"/>
      <c r="EB64711" s="378"/>
      <c r="EC64711" s="378"/>
      <c r="ED64711" s="378"/>
      <c r="EE64711" s="378"/>
      <c r="EF64711" s="378"/>
      <c r="EG64711" s="378"/>
      <c r="EH64711" s="378"/>
      <c r="EI64711" s="378"/>
      <c r="EJ64711" s="378"/>
      <c r="EK64711" s="378"/>
      <c r="EL64711" s="378"/>
      <c r="EM64711" s="378"/>
      <c r="EN64711" s="378"/>
      <c r="EO64711" s="378"/>
      <c r="EP64711" s="378"/>
      <c r="EQ64711" s="378"/>
      <c r="ER64711" s="378"/>
      <c r="ES64711" s="378"/>
      <c r="ET64711" s="378"/>
      <c r="EU64711" s="378"/>
      <c r="EV64711" s="378"/>
      <c r="EW64711" s="378"/>
      <c r="EX64711" s="378"/>
      <c r="EY64711" s="378"/>
      <c r="EZ64711" s="378"/>
      <c r="FA64711" s="378"/>
      <c r="FB64711" s="378"/>
      <c r="FC64711" s="378"/>
      <c r="FD64711" s="378"/>
      <c r="FE64711" s="378"/>
      <c r="FF64711" s="378"/>
      <c r="FG64711" s="378"/>
      <c r="FH64711" s="378"/>
      <c r="FI64711" s="378"/>
      <c r="FJ64711" s="378"/>
      <c r="FK64711" s="378"/>
      <c r="FL64711" s="378"/>
      <c r="FM64711" s="378"/>
      <c r="FN64711" s="378"/>
      <c r="FO64711" s="378"/>
      <c r="FP64711" s="378"/>
      <c r="FQ64711" s="378"/>
      <c r="FR64711" s="378"/>
      <c r="FS64711" s="378"/>
      <c r="FT64711" s="378"/>
      <c r="FU64711" s="378"/>
      <c r="FV64711" s="378"/>
      <c r="FW64711" s="378"/>
      <c r="FX64711" s="378"/>
      <c r="FY64711" s="378"/>
      <c r="FZ64711" s="378"/>
      <c r="GA64711" s="378"/>
      <c r="GB64711" s="378"/>
      <c r="GC64711" s="378"/>
      <c r="GD64711" s="378"/>
      <c r="GE64711" s="378"/>
      <c r="GF64711" s="378"/>
      <c r="GG64711" s="378"/>
      <c r="GH64711" s="378"/>
      <c r="GI64711" s="378"/>
      <c r="GJ64711" s="378"/>
      <c r="GK64711" s="378"/>
      <c r="GL64711" s="378"/>
      <c r="GM64711" s="378"/>
      <c r="GN64711" s="378"/>
      <c r="GO64711" s="378"/>
      <c r="GP64711" s="378"/>
      <c r="GQ64711" s="378"/>
      <c r="GR64711" s="378"/>
      <c r="GS64711" s="378"/>
      <c r="GT64711" s="378"/>
      <c r="GU64711" s="378"/>
      <c r="GV64711" s="378"/>
      <c r="GW64711" s="378"/>
      <c r="GX64711" s="378"/>
      <c r="GY64711" s="378"/>
      <c r="GZ64711" s="378"/>
      <c r="HA64711" s="378"/>
      <c r="HB64711" s="378"/>
      <c r="HC64711" s="378"/>
      <c r="HD64711" s="378"/>
      <c r="HE64711" s="378"/>
      <c r="HF64711" s="378"/>
      <c r="HG64711" s="378"/>
      <c r="HH64711" s="378"/>
      <c r="HI64711" s="378"/>
      <c r="HJ64711" s="378"/>
      <c r="HK64711" s="378"/>
      <c r="HL64711" s="378"/>
      <c r="HM64711" s="378"/>
      <c r="HN64711" s="378"/>
      <c r="HO64711" s="378"/>
      <c r="HP64711" s="378"/>
      <c r="HQ64711" s="378"/>
      <c r="HR64711" s="378"/>
      <c r="HS64711" s="378"/>
      <c r="HT64711" s="378"/>
      <c r="HU64711" s="378"/>
      <c r="HV64711" s="378"/>
      <c r="HW64711" s="378"/>
      <c r="HX64711" s="378"/>
      <c r="HY64711" s="378"/>
      <c r="HZ64711" s="378"/>
      <c r="IA64711" s="378"/>
      <c r="IB64711" s="378"/>
      <c r="IC64711" s="378"/>
      <c r="ID64711" s="378"/>
      <c r="IE64711" s="378"/>
      <c r="IF64711" s="378"/>
      <c r="IG64711" s="378"/>
      <c r="IH64711" s="378"/>
      <c r="II64711" s="378"/>
      <c r="IJ64711" s="378"/>
      <c r="IK64711" s="378"/>
      <c r="IL64711" s="378"/>
    </row>
    <row r="64712" spans="2:246">
      <c r="B64712" s="378"/>
      <c r="C64712" s="378"/>
      <c r="D64712" s="378"/>
      <c r="E64712" s="378"/>
      <c r="F64712" s="378"/>
      <c r="G64712" s="378"/>
      <c r="H64712" s="378"/>
      <c r="I64712" s="378"/>
      <c r="J64712" s="378"/>
      <c r="K64712" s="378"/>
      <c r="L64712" s="378"/>
      <c r="M64712" s="378"/>
      <c r="N64712" s="378"/>
      <c r="O64712" s="378"/>
      <c r="P64712" s="378"/>
      <c r="Q64712" s="378"/>
      <c r="R64712" s="378"/>
      <c r="S64712" s="378"/>
      <c r="T64712" s="378"/>
      <c r="U64712" s="378"/>
      <c r="V64712" s="378"/>
      <c r="W64712" s="378"/>
      <c r="X64712" s="378"/>
      <c r="Y64712" s="378"/>
      <c r="Z64712" s="378"/>
      <c r="AA64712" s="378"/>
      <c r="AB64712" s="378"/>
      <c r="AC64712" s="378"/>
      <c r="AD64712" s="378"/>
      <c r="AE64712" s="378"/>
      <c r="AF64712" s="378"/>
      <c r="AG64712" s="378"/>
      <c r="AH64712" s="378"/>
      <c r="AI64712" s="378"/>
      <c r="AJ64712" s="378"/>
      <c r="AK64712" s="378"/>
      <c r="AL64712" s="378"/>
      <c r="AM64712" s="378"/>
      <c r="AN64712" s="378"/>
      <c r="AO64712" s="378"/>
      <c r="AP64712" s="378"/>
      <c r="AQ64712" s="378"/>
      <c r="AR64712" s="378"/>
      <c r="AS64712" s="378"/>
      <c r="AT64712" s="378"/>
      <c r="AU64712" s="378"/>
      <c r="AV64712" s="378"/>
      <c r="AW64712" s="378"/>
      <c r="AX64712" s="378"/>
      <c r="AY64712" s="378"/>
      <c r="AZ64712" s="378"/>
      <c r="BA64712" s="378"/>
      <c r="BB64712" s="378"/>
      <c r="BC64712" s="378"/>
      <c r="BD64712" s="378"/>
      <c r="BE64712" s="378"/>
      <c r="BF64712" s="378"/>
      <c r="BG64712" s="378"/>
      <c r="BH64712" s="378"/>
      <c r="BI64712" s="378"/>
      <c r="BJ64712" s="378"/>
      <c r="BK64712" s="378"/>
      <c r="BL64712" s="378"/>
      <c r="BM64712" s="378"/>
      <c r="BN64712" s="378"/>
      <c r="BO64712" s="378"/>
      <c r="BP64712" s="378"/>
      <c r="BQ64712" s="378"/>
      <c r="BR64712" s="378"/>
      <c r="BS64712" s="378"/>
      <c r="BT64712" s="378"/>
      <c r="BU64712" s="378"/>
      <c r="BV64712" s="378"/>
      <c r="BW64712" s="378"/>
      <c r="BX64712" s="378"/>
      <c r="BY64712" s="378"/>
      <c r="BZ64712" s="378"/>
      <c r="CA64712" s="378"/>
      <c r="CB64712" s="378"/>
      <c r="CC64712" s="378"/>
      <c r="CD64712" s="378"/>
      <c r="CE64712" s="378"/>
      <c r="CF64712" s="378"/>
      <c r="CG64712" s="378"/>
      <c r="CH64712" s="378"/>
      <c r="CI64712" s="378"/>
      <c r="CJ64712" s="378"/>
      <c r="CK64712" s="378"/>
      <c r="CL64712" s="378"/>
      <c r="CM64712" s="378"/>
      <c r="CN64712" s="378"/>
      <c r="CO64712" s="378"/>
      <c r="CP64712" s="378"/>
      <c r="CQ64712" s="378"/>
      <c r="CR64712" s="378"/>
      <c r="CS64712" s="378"/>
      <c r="CT64712" s="378"/>
      <c r="CU64712" s="378"/>
      <c r="CV64712" s="378"/>
      <c r="CW64712" s="378"/>
      <c r="CX64712" s="378"/>
      <c r="CY64712" s="378"/>
      <c r="CZ64712" s="378"/>
      <c r="DA64712" s="378"/>
      <c r="DB64712" s="378"/>
      <c r="DC64712" s="378"/>
      <c r="DD64712" s="378"/>
      <c r="DE64712" s="378"/>
      <c r="DF64712" s="378"/>
      <c r="DG64712" s="378"/>
      <c r="DH64712" s="378"/>
      <c r="DI64712" s="378"/>
      <c r="DJ64712" s="378"/>
      <c r="DK64712" s="378"/>
      <c r="DL64712" s="378"/>
      <c r="DM64712" s="378"/>
      <c r="DN64712" s="378"/>
      <c r="DO64712" s="378"/>
      <c r="DP64712" s="378"/>
      <c r="DQ64712" s="378"/>
      <c r="DR64712" s="378"/>
      <c r="DS64712" s="378"/>
      <c r="DT64712" s="378"/>
      <c r="DU64712" s="378"/>
      <c r="DV64712" s="378"/>
      <c r="DW64712" s="378"/>
      <c r="DX64712" s="378"/>
      <c r="DY64712" s="378"/>
      <c r="DZ64712" s="378"/>
      <c r="EA64712" s="378"/>
      <c r="EB64712" s="378"/>
      <c r="EC64712" s="378"/>
      <c r="ED64712" s="378"/>
      <c r="EE64712" s="378"/>
      <c r="EF64712" s="378"/>
      <c r="EG64712" s="378"/>
      <c r="EH64712" s="378"/>
      <c r="EI64712" s="378"/>
      <c r="EJ64712" s="378"/>
      <c r="EK64712" s="378"/>
      <c r="EL64712" s="378"/>
      <c r="EM64712" s="378"/>
      <c r="EN64712" s="378"/>
      <c r="EO64712" s="378"/>
      <c r="EP64712" s="378"/>
      <c r="EQ64712" s="378"/>
      <c r="ER64712" s="378"/>
      <c r="ES64712" s="378"/>
      <c r="ET64712" s="378"/>
      <c r="EU64712" s="378"/>
      <c r="EV64712" s="378"/>
      <c r="EW64712" s="378"/>
      <c r="EX64712" s="378"/>
      <c r="EY64712" s="378"/>
      <c r="EZ64712" s="378"/>
      <c r="FA64712" s="378"/>
      <c r="FB64712" s="378"/>
      <c r="FC64712" s="378"/>
      <c r="FD64712" s="378"/>
      <c r="FE64712" s="378"/>
      <c r="FF64712" s="378"/>
      <c r="FG64712" s="378"/>
      <c r="FH64712" s="378"/>
      <c r="FI64712" s="378"/>
      <c r="FJ64712" s="378"/>
      <c r="FK64712" s="378"/>
      <c r="FL64712" s="378"/>
      <c r="FM64712" s="378"/>
      <c r="FN64712" s="378"/>
      <c r="FO64712" s="378"/>
      <c r="FP64712" s="378"/>
      <c r="FQ64712" s="378"/>
      <c r="FR64712" s="378"/>
      <c r="FS64712" s="378"/>
      <c r="FT64712" s="378"/>
      <c r="FU64712" s="378"/>
      <c r="FV64712" s="378"/>
      <c r="FW64712" s="378"/>
      <c r="FX64712" s="378"/>
      <c r="FY64712" s="378"/>
      <c r="FZ64712" s="378"/>
      <c r="GA64712" s="378"/>
      <c r="GB64712" s="378"/>
      <c r="GC64712" s="378"/>
      <c r="GD64712" s="378"/>
      <c r="GE64712" s="378"/>
      <c r="GF64712" s="378"/>
      <c r="GG64712" s="378"/>
      <c r="GH64712" s="378"/>
      <c r="GI64712" s="378"/>
      <c r="GJ64712" s="378"/>
      <c r="GK64712" s="378"/>
      <c r="GL64712" s="378"/>
      <c r="GM64712" s="378"/>
      <c r="GN64712" s="378"/>
      <c r="GO64712" s="378"/>
      <c r="GP64712" s="378"/>
      <c r="GQ64712" s="378"/>
      <c r="GR64712" s="378"/>
      <c r="GS64712" s="378"/>
      <c r="GT64712" s="378"/>
      <c r="GU64712" s="378"/>
      <c r="GV64712" s="378"/>
      <c r="GW64712" s="378"/>
      <c r="GX64712" s="378"/>
      <c r="GY64712" s="378"/>
      <c r="GZ64712" s="378"/>
      <c r="HA64712" s="378"/>
      <c r="HB64712" s="378"/>
      <c r="HC64712" s="378"/>
      <c r="HD64712" s="378"/>
      <c r="HE64712" s="378"/>
      <c r="HF64712" s="378"/>
      <c r="HG64712" s="378"/>
      <c r="HH64712" s="378"/>
      <c r="HI64712" s="378"/>
      <c r="HJ64712" s="378"/>
      <c r="HK64712" s="378"/>
      <c r="HL64712" s="378"/>
      <c r="HM64712" s="378"/>
      <c r="HN64712" s="378"/>
      <c r="HO64712" s="378"/>
      <c r="HP64712" s="378"/>
      <c r="HQ64712" s="378"/>
      <c r="HR64712" s="378"/>
      <c r="HS64712" s="378"/>
      <c r="HT64712" s="378"/>
      <c r="HU64712" s="378"/>
      <c r="HV64712" s="378"/>
      <c r="HW64712" s="378"/>
      <c r="HX64712" s="378"/>
      <c r="HY64712" s="378"/>
      <c r="HZ64712" s="378"/>
      <c r="IA64712" s="378"/>
      <c r="IB64712" s="378"/>
      <c r="IC64712" s="378"/>
      <c r="ID64712" s="378"/>
      <c r="IE64712" s="378"/>
      <c r="IF64712" s="378"/>
      <c r="IG64712" s="378"/>
      <c r="IH64712" s="378"/>
      <c r="II64712" s="378"/>
      <c r="IJ64712" s="378"/>
      <c r="IK64712" s="378"/>
      <c r="IL64712" s="378"/>
    </row>
    <row r="64713" spans="2:246">
      <c r="B64713" s="378"/>
      <c r="C64713" s="378"/>
      <c r="D64713" s="378"/>
      <c r="E64713" s="378"/>
      <c r="F64713" s="378"/>
      <c r="G64713" s="378"/>
      <c r="H64713" s="378"/>
      <c r="I64713" s="378"/>
      <c r="J64713" s="378"/>
      <c r="K64713" s="378"/>
      <c r="L64713" s="378"/>
      <c r="M64713" s="378"/>
      <c r="N64713" s="378"/>
      <c r="O64713" s="378"/>
      <c r="P64713" s="378"/>
      <c r="Q64713" s="378"/>
      <c r="R64713" s="378"/>
      <c r="S64713" s="378"/>
      <c r="T64713" s="378"/>
      <c r="U64713" s="378"/>
      <c r="V64713" s="378"/>
      <c r="W64713" s="378"/>
      <c r="X64713" s="378"/>
      <c r="Y64713" s="378"/>
      <c r="Z64713" s="378"/>
      <c r="AA64713" s="378"/>
      <c r="AB64713" s="378"/>
      <c r="AC64713" s="378"/>
      <c r="AD64713" s="378"/>
      <c r="AE64713" s="378"/>
      <c r="AF64713" s="378"/>
      <c r="AG64713" s="378"/>
      <c r="AH64713" s="378"/>
      <c r="AI64713" s="378"/>
      <c r="AJ64713" s="378"/>
      <c r="AK64713" s="378"/>
      <c r="AL64713" s="378"/>
      <c r="AM64713" s="378"/>
      <c r="AN64713" s="378"/>
      <c r="AO64713" s="378"/>
      <c r="AP64713" s="378"/>
      <c r="AQ64713" s="378"/>
      <c r="AR64713" s="378"/>
      <c r="AS64713" s="378"/>
      <c r="AT64713" s="378"/>
      <c r="AU64713" s="378"/>
      <c r="AV64713" s="378"/>
      <c r="AW64713" s="378"/>
      <c r="AX64713" s="378"/>
      <c r="AY64713" s="378"/>
      <c r="AZ64713" s="378"/>
      <c r="BA64713" s="378"/>
      <c r="BB64713" s="378"/>
      <c r="BC64713" s="378"/>
      <c r="BD64713" s="378"/>
      <c r="BE64713" s="378"/>
      <c r="BF64713" s="378"/>
      <c r="BG64713" s="378"/>
      <c r="BH64713" s="378"/>
      <c r="BI64713" s="378"/>
      <c r="BJ64713" s="378"/>
      <c r="BK64713" s="378"/>
      <c r="BL64713" s="378"/>
      <c r="BM64713" s="378"/>
      <c r="BN64713" s="378"/>
      <c r="BO64713" s="378"/>
      <c r="BP64713" s="378"/>
      <c r="BQ64713" s="378"/>
      <c r="BR64713" s="378"/>
      <c r="BS64713" s="378"/>
      <c r="BT64713" s="378"/>
      <c r="BU64713" s="378"/>
      <c r="BV64713" s="378"/>
      <c r="BW64713" s="378"/>
      <c r="BX64713" s="378"/>
      <c r="BY64713" s="378"/>
      <c r="BZ64713" s="378"/>
      <c r="CA64713" s="378"/>
      <c r="CB64713" s="378"/>
      <c r="CC64713" s="378"/>
      <c r="CD64713" s="378"/>
      <c r="CE64713" s="378"/>
      <c r="CF64713" s="378"/>
      <c r="CG64713" s="378"/>
      <c r="CH64713" s="378"/>
      <c r="CI64713" s="378"/>
      <c r="CJ64713" s="378"/>
      <c r="CK64713" s="378"/>
      <c r="CL64713" s="378"/>
      <c r="CM64713" s="378"/>
      <c r="CN64713" s="378"/>
      <c r="CO64713" s="378"/>
      <c r="CP64713" s="378"/>
      <c r="CQ64713" s="378"/>
      <c r="CR64713" s="378"/>
      <c r="CS64713" s="378"/>
      <c r="CT64713" s="378"/>
      <c r="CU64713" s="378"/>
      <c r="CV64713" s="378"/>
      <c r="CW64713" s="378"/>
      <c r="CX64713" s="378"/>
      <c r="CY64713" s="378"/>
      <c r="CZ64713" s="378"/>
      <c r="DA64713" s="378"/>
      <c r="DB64713" s="378"/>
      <c r="DC64713" s="378"/>
      <c r="DD64713" s="378"/>
      <c r="DE64713" s="378"/>
      <c r="DF64713" s="378"/>
      <c r="DG64713" s="378"/>
      <c r="DH64713" s="378"/>
      <c r="DI64713" s="378"/>
      <c r="DJ64713" s="378"/>
      <c r="DK64713" s="378"/>
      <c r="DL64713" s="378"/>
      <c r="DM64713" s="378"/>
      <c r="DN64713" s="378"/>
      <c r="DO64713" s="378"/>
      <c r="DP64713" s="378"/>
      <c r="DQ64713" s="378"/>
      <c r="DR64713" s="378"/>
      <c r="DS64713" s="378"/>
      <c r="DT64713" s="378"/>
      <c r="DU64713" s="378"/>
      <c r="DV64713" s="378"/>
      <c r="DW64713" s="378"/>
      <c r="DX64713" s="378"/>
      <c r="DY64713" s="378"/>
      <c r="DZ64713" s="378"/>
      <c r="EA64713" s="378"/>
      <c r="EB64713" s="378"/>
      <c r="EC64713" s="378"/>
      <c r="ED64713" s="378"/>
      <c r="EE64713" s="378"/>
      <c r="EF64713" s="378"/>
      <c r="EG64713" s="378"/>
      <c r="EH64713" s="378"/>
      <c r="EI64713" s="378"/>
      <c r="EJ64713" s="378"/>
      <c r="EK64713" s="378"/>
      <c r="EL64713" s="378"/>
      <c r="EM64713" s="378"/>
      <c r="EN64713" s="378"/>
      <c r="EO64713" s="378"/>
      <c r="EP64713" s="378"/>
      <c r="EQ64713" s="378"/>
      <c r="ER64713" s="378"/>
      <c r="ES64713" s="378"/>
      <c r="ET64713" s="378"/>
      <c r="EU64713" s="378"/>
      <c r="EV64713" s="378"/>
      <c r="EW64713" s="378"/>
      <c r="EX64713" s="378"/>
      <c r="EY64713" s="378"/>
      <c r="EZ64713" s="378"/>
      <c r="FA64713" s="378"/>
      <c r="FB64713" s="378"/>
      <c r="FC64713" s="378"/>
      <c r="FD64713" s="378"/>
      <c r="FE64713" s="378"/>
      <c r="FF64713" s="378"/>
      <c r="FG64713" s="378"/>
      <c r="FH64713" s="378"/>
      <c r="FI64713" s="378"/>
      <c r="FJ64713" s="378"/>
      <c r="FK64713" s="378"/>
      <c r="FL64713" s="378"/>
      <c r="FM64713" s="378"/>
      <c r="FN64713" s="378"/>
      <c r="FO64713" s="378"/>
      <c r="FP64713" s="378"/>
      <c r="FQ64713" s="378"/>
      <c r="FR64713" s="378"/>
      <c r="FS64713" s="378"/>
      <c r="FT64713" s="378"/>
      <c r="FU64713" s="378"/>
      <c r="FV64713" s="378"/>
      <c r="FW64713" s="378"/>
      <c r="FX64713" s="378"/>
      <c r="FY64713" s="378"/>
      <c r="FZ64713" s="378"/>
      <c r="GA64713" s="378"/>
      <c r="GB64713" s="378"/>
      <c r="GC64713" s="378"/>
      <c r="GD64713" s="378"/>
      <c r="GE64713" s="378"/>
      <c r="GF64713" s="378"/>
      <c r="GG64713" s="378"/>
      <c r="GH64713" s="378"/>
      <c r="GI64713" s="378"/>
      <c r="GJ64713" s="378"/>
      <c r="GK64713" s="378"/>
      <c r="GL64713" s="378"/>
      <c r="GM64713" s="378"/>
      <c r="GN64713" s="378"/>
      <c r="GO64713" s="378"/>
      <c r="GP64713" s="378"/>
      <c r="GQ64713" s="378"/>
      <c r="GR64713" s="378"/>
      <c r="GS64713" s="378"/>
      <c r="GT64713" s="378"/>
      <c r="GU64713" s="378"/>
      <c r="GV64713" s="378"/>
      <c r="GW64713" s="378"/>
      <c r="GX64713" s="378"/>
      <c r="GY64713" s="378"/>
      <c r="GZ64713" s="378"/>
      <c r="HA64713" s="378"/>
      <c r="HB64713" s="378"/>
      <c r="HC64713" s="378"/>
      <c r="HD64713" s="378"/>
      <c r="HE64713" s="378"/>
      <c r="HF64713" s="378"/>
      <c r="HG64713" s="378"/>
      <c r="HH64713" s="378"/>
      <c r="HI64713" s="378"/>
      <c r="HJ64713" s="378"/>
      <c r="HK64713" s="378"/>
      <c r="HL64713" s="378"/>
      <c r="HM64713" s="378"/>
      <c r="HN64713" s="378"/>
      <c r="HO64713" s="378"/>
      <c r="HP64713" s="378"/>
      <c r="HQ64713" s="378"/>
      <c r="HR64713" s="378"/>
      <c r="HS64713" s="378"/>
      <c r="HT64713" s="378"/>
      <c r="HU64713" s="378"/>
      <c r="HV64713" s="378"/>
      <c r="HW64713" s="378"/>
      <c r="HX64713" s="378"/>
      <c r="HY64713" s="378"/>
      <c r="HZ64713" s="378"/>
      <c r="IA64713" s="378"/>
      <c r="IB64713" s="378"/>
      <c r="IC64713" s="378"/>
      <c r="ID64713" s="378"/>
      <c r="IE64713" s="378"/>
      <c r="IF64713" s="378"/>
      <c r="IG64713" s="378"/>
      <c r="IH64713" s="378"/>
      <c r="II64713" s="378"/>
      <c r="IJ64713" s="378"/>
      <c r="IK64713" s="378"/>
      <c r="IL64713" s="378"/>
    </row>
    <row r="64714" spans="2:246">
      <c r="B64714" s="378"/>
      <c r="C64714" s="378"/>
      <c r="D64714" s="378"/>
      <c r="E64714" s="378"/>
      <c r="F64714" s="378"/>
      <c r="G64714" s="378"/>
      <c r="H64714" s="378"/>
      <c r="I64714" s="378"/>
      <c r="J64714" s="378"/>
      <c r="K64714" s="378"/>
      <c r="L64714" s="378"/>
      <c r="M64714" s="378"/>
      <c r="N64714" s="378"/>
      <c r="O64714" s="378"/>
      <c r="P64714" s="378"/>
      <c r="Q64714" s="378"/>
      <c r="R64714" s="378"/>
      <c r="S64714" s="378"/>
      <c r="T64714" s="378"/>
      <c r="U64714" s="378"/>
      <c r="V64714" s="378"/>
      <c r="W64714" s="378"/>
      <c r="X64714" s="378"/>
      <c r="Y64714" s="378"/>
      <c r="Z64714" s="378"/>
      <c r="AA64714" s="378"/>
      <c r="AB64714" s="378"/>
      <c r="AC64714" s="378"/>
      <c r="AD64714" s="378"/>
      <c r="AE64714" s="378"/>
      <c r="AF64714" s="378"/>
      <c r="AG64714" s="378"/>
      <c r="AH64714" s="378"/>
      <c r="AI64714" s="378"/>
      <c r="AJ64714" s="378"/>
      <c r="AK64714" s="378"/>
      <c r="AL64714" s="378"/>
      <c r="AM64714" s="378"/>
      <c r="AN64714" s="378"/>
      <c r="AO64714" s="378"/>
      <c r="AP64714" s="378"/>
      <c r="AQ64714" s="378"/>
      <c r="AR64714" s="378"/>
      <c r="AS64714" s="378"/>
      <c r="AT64714" s="378"/>
      <c r="AU64714" s="378"/>
      <c r="AV64714" s="378"/>
      <c r="AW64714" s="378"/>
      <c r="AX64714" s="378"/>
      <c r="AY64714" s="378"/>
      <c r="AZ64714" s="378"/>
      <c r="BA64714" s="378"/>
      <c r="BB64714" s="378"/>
      <c r="BC64714" s="378"/>
      <c r="BD64714" s="378"/>
      <c r="BE64714" s="378"/>
      <c r="BF64714" s="378"/>
      <c r="BG64714" s="378"/>
      <c r="BH64714" s="378"/>
      <c r="BI64714" s="378"/>
      <c r="BJ64714" s="378"/>
      <c r="BK64714" s="378"/>
      <c r="BL64714" s="378"/>
      <c r="BM64714" s="378"/>
      <c r="BN64714" s="378"/>
      <c r="BO64714" s="378"/>
      <c r="BP64714" s="378"/>
      <c r="BQ64714" s="378"/>
      <c r="BR64714" s="378"/>
      <c r="BS64714" s="378"/>
      <c r="BT64714" s="378"/>
      <c r="BU64714" s="378"/>
      <c r="BV64714" s="378"/>
      <c r="BW64714" s="378"/>
      <c r="BX64714" s="378"/>
      <c r="BY64714" s="378"/>
      <c r="BZ64714" s="378"/>
      <c r="CA64714" s="378"/>
      <c r="CB64714" s="378"/>
      <c r="CC64714" s="378"/>
      <c r="CD64714" s="378"/>
      <c r="CE64714" s="378"/>
      <c r="CF64714" s="378"/>
      <c r="CG64714" s="378"/>
      <c r="CH64714" s="378"/>
      <c r="CI64714" s="378"/>
      <c r="CJ64714" s="378"/>
      <c r="CK64714" s="378"/>
      <c r="CL64714" s="378"/>
      <c r="CM64714" s="378"/>
      <c r="CN64714" s="378"/>
      <c r="CO64714" s="378"/>
      <c r="CP64714" s="378"/>
      <c r="CQ64714" s="378"/>
      <c r="CR64714" s="378"/>
      <c r="CS64714" s="378"/>
      <c r="CT64714" s="378"/>
      <c r="CU64714" s="378"/>
      <c r="CV64714" s="378"/>
      <c r="CW64714" s="378"/>
      <c r="CX64714" s="378"/>
      <c r="CY64714" s="378"/>
      <c r="CZ64714" s="378"/>
      <c r="DA64714" s="378"/>
      <c r="DB64714" s="378"/>
      <c r="DC64714" s="378"/>
      <c r="DD64714" s="378"/>
      <c r="DE64714" s="378"/>
      <c r="DF64714" s="378"/>
      <c r="DG64714" s="378"/>
      <c r="DH64714" s="378"/>
      <c r="DI64714" s="378"/>
      <c r="DJ64714" s="378"/>
      <c r="DK64714" s="378"/>
      <c r="DL64714" s="378"/>
      <c r="DM64714" s="378"/>
      <c r="DN64714" s="378"/>
      <c r="DO64714" s="378"/>
      <c r="DP64714" s="378"/>
      <c r="DQ64714" s="378"/>
      <c r="DR64714" s="378"/>
      <c r="DS64714" s="378"/>
      <c r="DT64714" s="378"/>
      <c r="DU64714" s="378"/>
      <c r="DV64714" s="378"/>
      <c r="DW64714" s="378"/>
      <c r="DX64714" s="378"/>
      <c r="DY64714" s="378"/>
      <c r="DZ64714" s="378"/>
      <c r="EA64714" s="378"/>
      <c r="EB64714" s="378"/>
      <c r="EC64714" s="378"/>
      <c r="ED64714" s="378"/>
      <c r="EE64714" s="378"/>
      <c r="EF64714" s="378"/>
      <c r="EG64714" s="378"/>
      <c r="EH64714" s="378"/>
      <c r="EI64714" s="378"/>
      <c r="EJ64714" s="378"/>
      <c r="EK64714" s="378"/>
      <c r="EL64714" s="378"/>
      <c r="EM64714" s="378"/>
      <c r="EN64714" s="378"/>
      <c r="EO64714" s="378"/>
      <c r="EP64714" s="378"/>
      <c r="EQ64714" s="378"/>
      <c r="ER64714" s="378"/>
      <c r="ES64714" s="378"/>
      <c r="ET64714" s="378"/>
      <c r="EU64714" s="378"/>
      <c r="EV64714" s="378"/>
      <c r="EW64714" s="378"/>
      <c r="EX64714" s="378"/>
      <c r="EY64714" s="378"/>
      <c r="EZ64714" s="378"/>
      <c r="FA64714" s="378"/>
      <c r="FB64714" s="378"/>
      <c r="FC64714" s="378"/>
      <c r="FD64714" s="378"/>
      <c r="FE64714" s="378"/>
      <c r="FF64714" s="378"/>
      <c r="FG64714" s="378"/>
      <c r="FH64714" s="378"/>
      <c r="FI64714" s="378"/>
      <c r="FJ64714" s="378"/>
      <c r="FK64714" s="378"/>
      <c r="FL64714" s="378"/>
      <c r="FM64714" s="378"/>
      <c r="FN64714" s="378"/>
      <c r="FO64714" s="378"/>
      <c r="FP64714" s="378"/>
      <c r="FQ64714" s="378"/>
      <c r="FR64714" s="378"/>
      <c r="FS64714" s="378"/>
      <c r="FT64714" s="378"/>
      <c r="FU64714" s="378"/>
      <c r="FV64714" s="378"/>
      <c r="FW64714" s="378"/>
      <c r="FX64714" s="378"/>
      <c r="FY64714" s="378"/>
      <c r="FZ64714" s="378"/>
      <c r="GA64714" s="378"/>
      <c r="GB64714" s="378"/>
      <c r="GC64714" s="378"/>
      <c r="GD64714" s="378"/>
      <c r="GE64714" s="378"/>
      <c r="GF64714" s="378"/>
      <c r="GG64714" s="378"/>
      <c r="GH64714" s="378"/>
      <c r="GI64714" s="378"/>
      <c r="GJ64714" s="378"/>
      <c r="GK64714" s="378"/>
      <c r="GL64714" s="378"/>
      <c r="GM64714" s="378"/>
      <c r="GN64714" s="378"/>
      <c r="GO64714" s="378"/>
      <c r="GP64714" s="378"/>
      <c r="GQ64714" s="378"/>
      <c r="GR64714" s="378"/>
      <c r="GS64714" s="378"/>
      <c r="GT64714" s="378"/>
      <c r="GU64714" s="378"/>
      <c r="GV64714" s="378"/>
      <c r="GW64714" s="378"/>
      <c r="GX64714" s="378"/>
      <c r="GY64714" s="378"/>
      <c r="GZ64714" s="378"/>
      <c r="HA64714" s="378"/>
      <c r="HB64714" s="378"/>
      <c r="HC64714" s="378"/>
      <c r="HD64714" s="378"/>
      <c r="HE64714" s="378"/>
      <c r="HF64714" s="378"/>
      <c r="HG64714" s="378"/>
      <c r="HH64714" s="378"/>
      <c r="HI64714" s="378"/>
      <c r="HJ64714" s="378"/>
      <c r="HK64714" s="378"/>
      <c r="HL64714" s="378"/>
      <c r="HM64714" s="378"/>
      <c r="HN64714" s="378"/>
      <c r="HO64714" s="378"/>
      <c r="HP64714" s="378"/>
      <c r="HQ64714" s="378"/>
      <c r="HR64714" s="378"/>
      <c r="HS64714" s="378"/>
      <c r="HT64714" s="378"/>
      <c r="HU64714" s="378"/>
      <c r="HV64714" s="378"/>
      <c r="HW64714" s="378"/>
      <c r="HX64714" s="378"/>
      <c r="HY64714" s="378"/>
      <c r="HZ64714" s="378"/>
      <c r="IA64714" s="378"/>
      <c r="IB64714" s="378"/>
      <c r="IC64714" s="378"/>
      <c r="ID64714" s="378"/>
      <c r="IE64714" s="378"/>
      <c r="IF64714" s="378"/>
      <c r="IG64714" s="378"/>
      <c r="IH64714" s="378"/>
      <c r="II64714" s="378"/>
      <c r="IJ64714" s="378"/>
      <c r="IK64714" s="378"/>
      <c r="IL64714" s="378"/>
    </row>
    <row r="64715" spans="2:246">
      <c r="B64715" s="378"/>
      <c r="C64715" s="378"/>
      <c r="D64715" s="378"/>
      <c r="E64715" s="378"/>
      <c r="F64715" s="378"/>
      <c r="G64715" s="378"/>
      <c r="H64715" s="378"/>
      <c r="I64715" s="378"/>
      <c r="J64715" s="378"/>
      <c r="K64715" s="378"/>
      <c r="L64715" s="378"/>
      <c r="M64715" s="378"/>
      <c r="N64715" s="378"/>
      <c r="O64715" s="378"/>
      <c r="P64715" s="378"/>
      <c r="Q64715" s="378"/>
      <c r="R64715" s="378"/>
      <c r="S64715" s="378"/>
      <c r="T64715" s="378"/>
      <c r="U64715" s="378"/>
      <c r="V64715" s="378"/>
      <c r="W64715" s="378"/>
      <c r="X64715" s="378"/>
      <c r="Y64715" s="378"/>
      <c r="Z64715" s="378"/>
      <c r="AA64715" s="378"/>
      <c r="AB64715" s="378"/>
      <c r="AC64715" s="378"/>
      <c r="AD64715" s="378"/>
      <c r="AE64715" s="378"/>
      <c r="AF64715" s="378"/>
      <c r="AG64715" s="378"/>
      <c r="AH64715" s="378"/>
      <c r="AI64715" s="378"/>
      <c r="AJ64715" s="378"/>
      <c r="AK64715" s="378"/>
      <c r="AL64715" s="378"/>
      <c r="AM64715" s="378"/>
      <c r="AN64715" s="378"/>
      <c r="AO64715" s="378"/>
      <c r="AP64715" s="378"/>
      <c r="AQ64715" s="378"/>
      <c r="AR64715" s="378"/>
      <c r="AS64715" s="378"/>
      <c r="AT64715" s="378"/>
      <c r="AU64715" s="378"/>
      <c r="AV64715" s="378"/>
      <c r="AW64715" s="378"/>
      <c r="AX64715" s="378"/>
      <c r="AY64715" s="378"/>
      <c r="AZ64715" s="378"/>
      <c r="BA64715" s="378"/>
      <c r="BB64715" s="378"/>
      <c r="BC64715" s="378"/>
      <c r="BD64715" s="378"/>
      <c r="BE64715" s="378"/>
      <c r="BF64715" s="378"/>
      <c r="BG64715" s="378"/>
      <c r="BH64715" s="378"/>
      <c r="BI64715" s="378"/>
      <c r="BJ64715" s="378"/>
      <c r="BK64715" s="378"/>
      <c r="BL64715" s="378"/>
      <c r="BM64715" s="378"/>
      <c r="BN64715" s="378"/>
      <c r="BO64715" s="378"/>
      <c r="BP64715" s="378"/>
      <c r="BQ64715" s="378"/>
      <c r="BR64715" s="378"/>
      <c r="BS64715" s="378"/>
      <c r="BT64715" s="378"/>
      <c r="BU64715" s="378"/>
      <c r="BV64715" s="378"/>
      <c r="BW64715" s="378"/>
      <c r="BX64715" s="378"/>
      <c r="BY64715" s="378"/>
      <c r="BZ64715" s="378"/>
      <c r="CA64715" s="378"/>
      <c r="CB64715" s="378"/>
      <c r="CC64715" s="378"/>
      <c r="CD64715" s="378"/>
      <c r="CE64715" s="378"/>
      <c r="CF64715" s="378"/>
      <c r="CG64715" s="378"/>
      <c r="CH64715" s="378"/>
      <c r="CI64715" s="378"/>
      <c r="CJ64715" s="378"/>
      <c r="CK64715" s="378"/>
      <c r="CL64715" s="378"/>
      <c r="CM64715" s="378"/>
      <c r="CN64715" s="378"/>
      <c r="CO64715" s="378"/>
      <c r="CP64715" s="378"/>
      <c r="CQ64715" s="378"/>
      <c r="CR64715" s="378"/>
      <c r="CS64715" s="378"/>
      <c r="CT64715" s="378"/>
      <c r="CU64715" s="378"/>
      <c r="CV64715" s="378"/>
      <c r="CW64715" s="378"/>
      <c r="CX64715" s="378"/>
      <c r="CY64715" s="378"/>
      <c r="CZ64715" s="378"/>
      <c r="DA64715" s="378"/>
      <c r="DB64715" s="378"/>
      <c r="DC64715" s="378"/>
      <c r="DD64715" s="378"/>
      <c r="DE64715" s="378"/>
      <c r="DF64715" s="378"/>
      <c r="DG64715" s="378"/>
      <c r="DH64715" s="378"/>
      <c r="DI64715" s="378"/>
      <c r="DJ64715" s="378"/>
      <c r="DK64715" s="378"/>
      <c r="DL64715" s="378"/>
      <c r="DM64715" s="378"/>
      <c r="DN64715" s="378"/>
      <c r="DO64715" s="378"/>
      <c r="DP64715" s="378"/>
      <c r="DQ64715" s="378"/>
      <c r="DR64715" s="378"/>
      <c r="DS64715" s="378"/>
      <c r="DT64715" s="378"/>
      <c r="DU64715" s="378"/>
      <c r="DV64715" s="378"/>
      <c r="DW64715" s="378"/>
      <c r="DX64715" s="378"/>
      <c r="DY64715" s="378"/>
      <c r="DZ64715" s="378"/>
      <c r="EA64715" s="378"/>
      <c r="EB64715" s="378"/>
      <c r="EC64715" s="378"/>
      <c r="ED64715" s="378"/>
      <c r="EE64715" s="378"/>
      <c r="EF64715" s="378"/>
      <c r="EG64715" s="378"/>
      <c r="EH64715" s="378"/>
      <c r="EI64715" s="378"/>
      <c r="EJ64715" s="378"/>
      <c r="EK64715" s="378"/>
      <c r="EL64715" s="378"/>
      <c r="EM64715" s="378"/>
      <c r="EN64715" s="378"/>
      <c r="EO64715" s="378"/>
      <c r="EP64715" s="378"/>
      <c r="EQ64715" s="378"/>
      <c r="ER64715" s="378"/>
      <c r="ES64715" s="378"/>
      <c r="ET64715" s="378"/>
      <c r="EU64715" s="378"/>
      <c r="EV64715" s="378"/>
      <c r="EW64715" s="378"/>
      <c r="EX64715" s="378"/>
      <c r="EY64715" s="378"/>
      <c r="EZ64715" s="378"/>
      <c r="FA64715" s="378"/>
      <c r="FB64715" s="378"/>
      <c r="FC64715" s="378"/>
      <c r="FD64715" s="378"/>
      <c r="FE64715" s="378"/>
      <c r="FF64715" s="378"/>
      <c r="FG64715" s="378"/>
      <c r="FH64715" s="378"/>
      <c r="FI64715" s="378"/>
      <c r="FJ64715" s="378"/>
      <c r="FK64715" s="378"/>
      <c r="FL64715" s="378"/>
      <c r="FM64715" s="378"/>
      <c r="FN64715" s="378"/>
      <c r="FO64715" s="378"/>
      <c r="FP64715" s="378"/>
      <c r="FQ64715" s="378"/>
      <c r="FR64715" s="378"/>
      <c r="FS64715" s="378"/>
      <c r="FT64715" s="378"/>
      <c r="FU64715" s="378"/>
      <c r="FV64715" s="378"/>
      <c r="FW64715" s="378"/>
      <c r="FX64715" s="378"/>
      <c r="FY64715" s="378"/>
      <c r="FZ64715" s="378"/>
      <c r="GA64715" s="378"/>
      <c r="GB64715" s="378"/>
      <c r="GC64715" s="378"/>
      <c r="GD64715" s="378"/>
      <c r="GE64715" s="378"/>
      <c r="GF64715" s="378"/>
      <c r="GG64715" s="378"/>
      <c r="GH64715" s="378"/>
      <c r="GI64715" s="378"/>
      <c r="GJ64715" s="378"/>
      <c r="GK64715" s="378"/>
      <c r="GL64715" s="378"/>
      <c r="GM64715" s="378"/>
      <c r="GN64715" s="378"/>
      <c r="GO64715" s="378"/>
      <c r="GP64715" s="378"/>
      <c r="GQ64715" s="378"/>
      <c r="GR64715" s="378"/>
      <c r="GS64715" s="378"/>
      <c r="GT64715" s="378"/>
      <c r="GU64715" s="378"/>
      <c r="GV64715" s="378"/>
      <c r="GW64715" s="378"/>
      <c r="GX64715" s="378"/>
      <c r="GY64715" s="378"/>
      <c r="GZ64715" s="378"/>
      <c r="HA64715" s="378"/>
      <c r="HB64715" s="378"/>
      <c r="HC64715" s="378"/>
      <c r="HD64715" s="378"/>
      <c r="HE64715" s="378"/>
      <c r="HF64715" s="378"/>
      <c r="HG64715" s="378"/>
      <c r="HH64715" s="378"/>
      <c r="HI64715" s="378"/>
      <c r="HJ64715" s="378"/>
      <c r="HK64715" s="378"/>
      <c r="HL64715" s="378"/>
      <c r="HM64715" s="378"/>
      <c r="HN64715" s="378"/>
      <c r="HO64715" s="378"/>
      <c r="HP64715" s="378"/>
      <c r="HQ64715" s="378"/>
      <c r="HR64715" s="378"/>
      <c r="HS64715" s="378"/>
      <c r="HT64715" s="378"/>
      <c r="HU64715" s="378"/>
      <c r="HV64715" s="378"/>
      <c r="HW64715" s="378"/>
      <c r="HX64715" s="378"/>
      <c r="HY64715" s="378"/>
      <c r="HZ64715" s="378"/>
      <c r="IA64715" s="378"/>
      <c r="IB64715" s="378"/>
      <c r="IC64715" s="378"/>
      <c r="ID64715" s="378"/>
      <c r="IE64715" s="378"/>
      <c r="IF64715" s="378"/>
      <c r="IG64715" s="378"/>
      <c r="IH64715" s="378"/>
      <c r="II64715" s="378"/>
      <c r="IJ64715" s="378"/>
      <c r="IK64715" s="378"/>
      <c r="IL64715" s="378"/>
    </row>
    <row r="64716" spans="2:246">
      <c r="B64716" s="378"/>
      <c r="C64716" s="378"/>
      <c r="D64716" s="378"/>
      <c r="E64716" s="378"/>
      <c r="F64716" s="378"/>
      <c r="G64716" s="378"/>
      <c r="H64716" s="378"/>
      <c r="I64716" s="378"/>
      <c r="J64716" s="378"/>
      <c r="K64716" s="378"/>
      <c r="L64716" s="378"/>
      <c r="M64716" s="378"/>
      <c r="N64716" s="378"/>
      <c r="O64716" s="378"/>
      <c r="P64716" s="378"/>
      <c r="Q64716" s="378"/>
      <c r="R64716" s="378"/>
      <c r="S64716" s="378"/>
      <c r="T64716" s="378"/>
      <c r="U64716" s="378"/>
      <c r="V64716" s="378"/>
      <c r="W64716" s="378"/>
      <c r="X64716" s="378"/>
      <c r="Y64716" s="378"/>
      <c r="Z64716" s="378"/>
      <c r="AA64716" s="378"/>
      <c r="AB64716" s="378"/>
      <c r="AC64716" s="378"/>
      <c r="AD64716" s="378"/>
      <c r="AE64716" s="378"/>
      <c r="AF64716" s="378"/>
      <c r="AG64716" s="378"/>
      <c r="AH64716" s="378"/>
      <c r="AI64716" s="378"/>
      <c r="AJ64716" s="378"/>
      <c r="AK64716" s="378"/>
      <c r="AL64716" s="378"/>
      <c r="AM64716" s="378"/>
      <c r="AN64716" s="378"/>
      <c r="AO64716" s="378"/>
      <c r="AP64716" s="378"/>
      <c r="AQ64716" s="378"/>
      <c r="AR64716" s="378"/>
      <c r="AS64716" s="378"/>
      <c r="AT64716" s="378"/>
      <c r="AU64716" s="378"/>
      <c r="AV64716" s="378"/>
      <c r="AW64716" s="378"/>
      <c r="AX64716" s="378"/>
      <c r="AY64716" s="378"/>
      <c r="AZ64716" s="378"/>
      <c r="BA64716" s="378"/>
      <c r="BB64716" s="378"/>
      <c r="BC64716" s="378"/>
      <c r="BD64716" s="378"/>
      <c r="BE64716" s="378"/>
      <c r="BF64716" s="378"/>
      <c r="BG64716" s="378"/>
      <c r="BH64716" s="378"/>
      <c r="BI64716" s="378"/>
      <c r="BJ64716" s="378"/>
      <c r="BK64716" s="378"/>
      <c r="BL64716" s="378"/>
      <c r="BM64716" s="378"/>
      <c r="BN64716" s="378"/>
      <c r="BO64716" s="378"/>
      <c r="BP64716" s="378"/>
      <c r="BQ64716" s="378"/>
      <c r="BR64716" s="378"/>
      <c r="BS64716" s="378"/>
      <c r="BT64716" s="378"/>
      <c r="BU64716" s="378"/>
      <c r="BV64716" s="378"/>
      <c r="BW64716" s="378"/>
      <c r="BX64716" s="378"/>
      <c r="BY64716" s="378"/>
      <c r="BZ64716" s="378"/>
      <c r="CA64716" s="378"/>
      <c r="CB64716" s="378"/>
      <c r="CC64716" s="378"/>
      <c r="CD64716" s="378"/>
      <c r="CE64716" s="378"/>
      <c r="CF64716" s="378"/>
      <c r="CG64716" s="378"/>
      <c r="CH64716" s="378"/>
      <c r="CI64716" s="378"/>
      <c r="CJ64716" s="378"/>
      <c r="CK64716" s="378"/>
      <c r="CL64716" s="378"/>
      <c r="CM64716" s="378"/>
      <c r="CN64716" s="378"/>
      <c r="CO64716" s="378"/>
      <c r="CP64716" s="378"/>
      <c r="CQ64716" s="378"/>
      <c r="CR64716" s="378"/>
      <c r="CS64716" s="378"/>
      <c r="CT64716" s="378"/>
      <c r="CU64716" s="378"/>
      <c r="CV64716" s="378"/>
      <c r="CW64716" s="378"/>
      <c r="CX64716" s="378"/>
      <c r="CY64716" s="378"/>
      <c r="CZ64716" s="378"/>
      <c r="DA64716" s="378"/>
      <c r="DB64716" s="378"/>
      <c r="DC64716" s="378"/>
      <c r="DD64716" s="378"/>
      <c r="DE64716" s="378"/>
      <c r="DF64716" s="378"/>
      <c r="DG64716" s="378"/>
      <c r="DH64716" s="378"/>
      <c r="DI64716" s="378"/>
      <c r="DJ64716" s="378"/>
      <c r="DK64716" s="378"/>
      <c r="DL64716" s="378"/>
      <c r="DM64716" s="378"/>
      <c r="DN64716" s="378"/>
      <c r="DO64716" s="378"/>
      <c r="DP64716" s="378"/>
      <c r="DQ64716" s="378"/>
      <c r="DR64716" s="378"/>
      <c r="DS64716" s="378"/>
      <c r="DT64716" s="378"/>
      <c r="DU64716" s="378"/>
      <c r="DV64716" s="378"/>
      <c r="DW64716" s="378"/>
      <c r="DX64716" s="378"/>
      <c r="DY64716" s="378"/>
      <c r="DZ64716" s="378"/>
      <c r="EA64716" s="378"/>
      <c r="EB64716" s="378"/>
      <c r="EC64716" s="378"/>
      <c r="ED64716" s="378"/>
      <c r="EE64716" s="378"/>
      <c r="EF64716" s="378"/>
      <c r="EG64716" s="378"/>
      <c r="EH64716" s="378"/>
      <c r="EI64716" s="378"/>
      <c r="EJ64716" s="378"/>
      <c r="EK64716" s="378"/>
      <c r="EL64716" s="378"/>
      <c r="EM64716" s="378"/>
      <c r="EN64716" s="378"/>
      <c r="EO64716" s="378"/>
      <c r="EP64716" s="378"/>
      <c r="EQ64716" s="378"/>
      <c r="ER64716" s="378"/>
      <c r="ES64716" s="378"/>
      <c r="ET64716" s="378"/>
      <c r="EU64716" s="378"/>
      <c r="EV64716" s="378"/>
      <c r="EW64716" s="378"/>
      <c r="EX64716" s="378"/>
      <c r="EY64716" s="378"/>
      <c r="EZ64716" s="378"/>
      <c r="FA64716" s="378"/>
      <c r="FB64716" s="378"/>
      <c r="FC64716" s="378"/>
      <c r="FD64716" s="378"/>
      <c r="FE64716" s="378"/>
      <c r="FF64716" s="378"/>
      <c r="FG64716" s="378"/>
      <c r="FH64716" s="378"/>
      <c r="FI64716" s="378"/>
      <c r="FJ64716" s="378"/>
      <c r="FK64716" s="378"/>
      <c r="FL64716" s="378"/>
      <c r="FM64716" s="378"/>
      <c r="FN64716" s="378"/>
      <c r="FO64716" s="378"/>
      <c r="FP64716" s="378"/>
      <c r="FQ64716" s="378"/>
      <c r="FR64716" s="378"/>
      <c r="FS64716" s="378"/>
      <c r="FT64716" s="378"/>
      <c r="FU64716" s="378"/>
      <c r="FV64716" s="378"/>
      <c r="FW64716" s="378"/>
      <c r="FX64716" s="378"/>
      <c r="FY64716" s="378"/>
      <c r="FZ64716" s="378"/>
      <c r="GA64716" s="378"/>
      <c r="GB64716" s="378"/>
      <c r="GC64716" s="378"/>
      <c r="GD64716" s="378"/>
      <c r="GE64716" s="378"/>
      <c r="GF64716" s="378"/>
      <c r="GG64716" s="378"/>
      <c r="GH64716" s="378"/>
      <c r="GI64716" s="378"/>
      <c r="GJ64716" s="378"/>
      <c r="GK64716" s="378"/>
      <c r="GL64716" s="378"/>
      <c r="GM64716" s="378"/>
      <c r="GN64716" s="378"/>
      <c r="GO64716" s="378"/>
      <c r="GP64716" s="378"/>
      <c r="GQ64716" s="378"/>
      <c r="GR64716" s="378"/>
      <c r="GS64716" s="378"/>
      <c r="GT64716" s="378"/>
      <c r="GU64716" s="378"/>
      <c r="GV64716" s="378"/>
      <c r="GW64716" s="378"/>
      <c r="GX64716" s="378"/>
      <c r="GY64716" s="378"/>
      <c r="GZ64716" s="378"/>
      <c r="HA64716" s="378"/>
      <c r="HB64716" s="378"/>
      <c r="HC64716" s="378"/>
      <c r="HD64716" s="378"/>
      <c r="HE64716" s="378"/>
      <c r="HF64716" s="378"/>
      <c r="HG64716" s="378"/>
      <c r="HH64716" s="378"/>
      <c r="HI64716" s="378"/>
      <c r="HJ64716" s="378"/>
      <c r="HK64716" s="378"/>
      <c r="HL64716" s="378"/>
      <c r="HM64716" s="378"/>
      <c r="HN64716" s="378"/>
      <c r="HO64716" s="378"/>
      <c r="HP64716" s="378"/>
      <c r="HQ64716" s="378"/>
      <c r="HR64716" s="378"/>
      <c r="HS64716" s="378"/>
      <c r="HT64716" s="378"/>
      <c r="HU64716" s="378"/>
      <c r="HV64716" s="378"/>
      <c r="HW64716" s="378"/>
      <c r="HX64716" s="378"/>
      <c r="HY64716" s="378"/>
      <c r="HZ64716" s="378"/>
      <c r="IA64716" s="378"/>
      <c r="IB64716" s="378"/>
      <c r="IC64716" s="378"/>
      <c r="ID64716" s="378"/>
      <c r="IE64716" s="378"/>
      <c r="IF64716" s="378"/>
      <c r="IG64716" s="378"/>
      <c r="IH64716" s="378"/>
      <c r="II64716" s="378"/>
      <c r="IJ64716" s="378"/>
      <c r="IK64716" s="378"/>
      <c r="IL64716" s="378"/>
    </row>
    <row r="64717" spans="2:246">
      <c r="B64717" s="378"/>
      <c r="C64717" s="378"/>
      <c r="D64717" s="378"/>
      <c r="E64717" s="378"/>
      <c r="F64717" s="378"/>
      <c r="G64717" s="378"/>
      <c r="H64717" s="378"/>
      <c r="I64717" s="378"/>
      <c r="J64717" s="378"/>
      <c r="K64717" s="378"/>
      <c r="L64717" s="378"/>
      <c r="M64717" s="378"/>
      <c r="N64717" s="378"/>
      <c r="O64717" s="378"/>
      <c r="P64717" s="378"/>
      <c r="Q64717" s="378"/>
      <c r="R64717" s="378"/>
      <c r="S64717" s="378"/>
      <c r="T64717" s="378"/>
      <c r="U64717" s="378"/>
      <c r="V64717" s="378"/>
      <c r="W64717" s="378"/>
      <c r="X64717" s="378"/>
      <c r="Y64717" s="378"/>
      <c r="Z64717" s="378"/>
      <c r="AA64717" s="378"/>
      <c r="AB64717" s="378"/>
      <c r="AC64717" s="378"/>
      <c r="AD64717" s="378"/>
      <c r="AE64717" s="378"/>
      <c r="AF64717" s="378"/>
      <c r="AG64717" s="378"/>
      <c r="AH64717" s="378"/>
      <c r="AI64717" s="378"/>
      <c r="AJ64717" s="378"/>
      <c r="AK64717" s="378"/>
      <c r="AL64717" s="378"/>
      <c r="AM64717" s="378"/>
      <c r="AN64717" s="378"/>
      <c r="AO64717" s="378"/>
      <c r="AP64717" s="378"/>
      <c r="AQ64717" s="378"/>
      <c r="AR64717" s="378"/>
      <c r="AS64717" s="378"/>
      <c r="AT64717" s="378"/>
      <c r="AU64717" s="378"/>
      <c r="AV64717" s="378"/>
      <c r="AW64717" s="378"/>
      <c r="AX64717" s="378"/>
      <c r="AY64717" s="378"/>
      <c r="AZ64717" s="378"/>
      <c r="BA64717" s="378"/>
      <c r="BB64717" s="378"/>
      <c r="BC64717" s="378"/>
      <c r="BD64717" s="378"/>
      <c r="BE64717" s="378"/>
      <c r="BF64717" s="378"/>
      <c r="BG64717" s="378"/>
      <c r="BH64717" s="378"/>
      <c r="BI64717" s="378"/>
      <c r="BJ64717" s="378"/>
      <c r="BK64717" s="378"/>
      <c r="BL64717" s="378"/>
      <c r="BM64717" s="378"/>
      <c r="BN64717" s="378"/>
      <c r="BO64717" s="378"/>
      <c r="BP64717" s="378"/>
      <c r="BQ64717" s="378"/>
      <c r="BR64717" s="378"/>
      <c r="BS64717" s="378"/>
      <c r="BT64717" s="378"/>
      <c r="BU64717" s="378"/>
      <c r="BV64717" s="378"/>
      <c r="BW64717" s="378"/>
      <c r="BX64717" s="378"/>
      <c r="BY64717" s="378"/>
      <c r="BZ64717" s="378"/>
      <c r="CA64717" s="378"/>
      <c r="CB64717" s="378"/>
      <c r="CC64717" s="378"/>
      <c r="CD64717" s="378"/>
      <c r="CE64717" s="378"/>
      <c r="CF64717" s="378"/>
      <c r="CG64717" s="378"/>
      <c r="CH64717" s="378"/>
      <c r="CI64717" s="378"/>
      <c r="CJ64717" s="378"/>
      <c r="CK64717" s="378"/>
      <c r="CL64717" s="378"/>
      <c r="CM64717" s="378"/>
      <c r="CN64717" s="378"/>
      <c r="CO64717" s="378"/>
      <c r="CP64717" s="378"/>
      <c r="CQ64717" s="378"/>
      <c r="CR64717" s="378"/>
      <c r="CS64717" s="378"/>
      <c r="CT64717" s="378"/>
      <c r="CU64717" s="378"/>
      <c r="CV64717" s="378"/>
      <c r="CW64717" s="378"/>
      <c r="CX64717" s="378"/>
      <c r="CY64717" s="378"/>
      <c r="CZ64717" s="378"/>
      <c r="DA64717" s="378"/>
      <c r="DB64717" s="378"/>
      <c r="DC64717" s="378"/>
      <c r="DD64717" s="378"/>
      <c r="DE64717" s="378"/>
      <c r="DF64717" s="378"/>
      <c r="DG64717" s="378"/>
      <c r="DH64717" s="378"/>
      <c r="DI64717" s="378"/>
      <c r="DJ64717" s="378"/>
      <c r="DK64717" s="378"/>
      <c r="DL64717" s="378"/>
      <c r="DM64717" s="378"/>
      <c r="DN64717" s="378"/>
      <c r="DO64717" s="378"/>
      <c r="DP64717" s="378"/>
      <c r="DQ64717" s="378"/>
      <c r="DR64717" s="378"/>
      <c r="DS64717" s="378"/>
      <c r="DT64717" s="378"/>
      <c r="DU64717" s="378"/>
      <c r="DV64717" s="378"/>
      <c r="DW64717" s="378"/>
      <c r="DX64717" s="378"/>
      <c r="DY64717" s="378"/>
      <c r="DZ64717" s="378"/>
      <c r="EA64717" s="378"/>
      <c r="EB64717" s="378"/>
      <c r="EC64717" s="378"/>
      <c r="ED64717" s="378"/>
      <c r="EE64717" s="378"/>
      <c r="EF64717" s="378"/>
      <c r="EG64717" s="378"/>
      <c r="EH64717" s="378"/>
      <c r="EI64717" s="378"/>
      <c r="EJ64717" s="378"/>
      <c r="EK64717" s="378"/>
      <c r="EL64717" s="378"/>
      <c r="EM64717" s="378"/>
      <c r="EN64717" s="378"/>
      <c r="EO64717" s="378"/>
      <c r="EP64717" s="378"/>
      <c r="EQ64717" s="378"/>
      <c r="ER64717" s="378"/>
      <c r="ES64717" s="378"/>
      <c r="ET64717" s="378"/>
      <c r="EU64717" s="378"/>
      <c r="EV64717" s="378"/>
      <c r="EW64717" s="378"/>
      <c r="EX64717" s="378"/>
      <c r="EY64717" s="378"/>
      <c r="EZ64717" s="378"/>
      <c r="FA64717" s="378"/>
      <c r="FB64717" s="378"/>
      <c r="FC64717" s="378"/>
      <c r="FD64717" s="378"/>
      <c r="FE64717" s="378"/>
      <c r="FF64717" s="378"/>
      <c r="FG64717" s="378"/>
      <c r="FH64717" s="378"/>
      <c r="FI64717" s="378"/>
      <c r="FJ64717" s="378"/>
      <c r="FK64717" s="378"/>
      <c r="FL64717" s="378"/>
      <c r="FM64717" s="378"/>
      <c r="FN64717" s="378"/>
      <c r="FO64717" s="378"/>
      <c r="FP64717" s="378"/>
      <c r="FQ64717" s="378"/>
      <c r="FR64717" s="378"/>
      <c r="FS64717" s="378"/>
      <c r="FT64717" s="378"/>
      <c r="FU64717" s="378"/>
      <c r="FV64717" s="378"/>
      <c r="FW64717" s="378"/>
      <c r="FX64717" s="378"/>
      <c r="FY64717" s="378"/>
      <c r="FZ64717" s="378"/>
      <c r="GA64717" s="378"/>
      <c r="GB64717" s="378"/>
      <c r="GC64717" s="378"/>
      <c r="GD64717" s="378"/>
      <c r="GE64717" s="378"/>
      <c r="GF64717" s="378"/>
      <c r="GG64717" s="378"/>
      <c r="GH64717" s="378"/>
      <c r="GI64717" s="378"/>
      <c r="GJ64717" s="378"/>
      <c r="GK64717" s="378"/>
      <c r="GL64717" s="378"/>
      <c r="GM64717" s="378"/>
      <c r="GN64717" s="378"/>
      <c r="GO64717" s="378"/>
      <c r="GP64717" s="378"/>
      <c r="GQ64717" s="378"/>
      <c r="GR64717" s="378"/>
      <c r="GS64717" s="378"/>
      <c r="GT64717" s="378"/>
      <c r="GU64717" s="378"/>
      <c r="GV64717" s="378"/>
      <c r="GW64717" s="378"/>
      <c r="GX64717" s="378"/>
      <c r="GY64717" s="378"/>
      <c r="GZ64717" s="378"/>
      <c r="HA64717" s="378"/>
      <c r="HB64717" s="378"/>
      <c r="HC64717" s="378"/>
      <c r="HD64717" s="378"/>
      <c r="HE64717" s="378"/>
      <c r="HF64717" s="378"/>
      <c r="HG64717" s="378"/>
      <c r="HH64717" s="378"/>
      <c r="HI64717" s="378"/>
      <c r="HJ64717" s="378"/>
      <c r="HK64717" s="378"/>
      <c r="HL64717" s="378"/>
      <c r="HM64717" s="378"/>
      <c r="HN64717" s="378"/>
      <c r="HO64717" s="378"/>
      <c r="HP64717" s="378"/>
      <c r="HQ64717" s="378"/>
      <c r="HR64717" s="378"/>
      <c r="HS64717" s="378"/>
      <c r="HT64717" s="378"/>
      <c r="HU64717" s="378"/>
      <c r="HV64717" s="378"/>
      <c r="HW64717" s="378"/>
      <c r="HX64717" s="378"/>
      <c r="HY64717" s="378"/>
      <c r="HZ64717" s="378"/>
      <c r="IA64717" s="378"/>
      <c r="IB64717" s="378"/>
      <c r="IC64717" s="378"/>
      <c r="ID64717" s="378"/>
      <c r="IE64717" s="378"/>
      <c r="IF64717" s="378"/>
      <c r="IG64717" s="378"/>
      <c r="IH64717" s="378"/>
      <c r="II64717" s="378"/>
      <c r="IJ64717" s="378"/>
      <c r="IK64717" s="378"/>
      <c r="IL64717" s="378"/>
    </row>
    <row r="64718" spans="2:246">
      <c r="B64718" s="378"/>
      <c r="C64718" s="378"/>
      <c r="D64718" s="378"/>
      <c r="E64718" s="378"/>
      <c r="F64718" s="378"/>
      <c r="G64718" s="378"/>
      <c r="H64718" s="378"/>
      <c r="I64718" s="378"/>
      <c r="J64718" s="378"/>
      <c r="K64718" s="378"/>
      <c r="L64718" s="378"/>
      <c r="M64718" s="378"/>
      <c r="N64718" s="378"/>
      <c r="O64718" s="378"/>
      <c r="P64718" s="378"/>
      <c r="Q64718" s="378"/>
      <c r="R64718" s="378"/>
      <c r="S64718" s="378"/>
      <c r="T64718" s="378"/>
      <c r="U64718" s="378"/>
      <c r="V64718" s="378"/>
      <c r="W64718" s="378"/>
      <c r="X64718" s="378"/>
      <c r="Y64718" s="378"/>
      <c r="Z64718" s="378"/>
      <c r="AA64718" s="378"/>
      <c r="AB64718" s="378"/>
      <c r="AC64718" s="378"/>
      <c r="AD64718" s="378"/>
      <c r="AE64718" s="378"/>
      <c r="AF64718" s="378"/>
      <c r="AG64718" s="378"/>
      <c r="AH64718" s="378"/>
      <c r="AI64718" s="378"/>
      <c r="AJ64718" s="378"/>
      <c r="AK64718" s="378"/>
      <c r="AL64718" s="378"/>
      <c r="AM64718" s="378"/>
      <c r="AN64718" s="378"/>
      <c r="AO64718" s="378"/>
      <c r="AP64718" s="378"/>
      <c r="AQ64718" s="378"/>
      <c r="AR64718" s="378"/>
      <c r="AS64718" s="378"/>
      <c r="AT64718" s="378"/>
      <c r="AU64718" s="378"/>
      <c r="AV64718" s="378"/>
      <c r="AW64718" s="378"/>
      <c r="AX64718" s="378"/>
      <c r="AY64718" s="378"/>
      <c r="AZ64718" s="378"/>
      <c r="BA64718" s="378"/>
      <c r="BB64718" s="378"/>
      <c r="BC64718" s="378"/>
      <c r="BD64718" s="378"/>
      <c r="BE64718" s="378"/>
      <c r="BF64718" s="378"/>
      <c r="BG64718" s="378"/>
      <c r="BH64718" s="378"/>
      <c r="BI64718" s="378"/>
      <c r="BJ64718" s="378"/>
      <c r="BK64718" s="378"/>
      <c r="BL64718" s="378"/>
      <c r="BM64718" s="378"/>
      <c r="BN64718" s="378"/>
      <c r="BO64718" s="378"/>
      <c r="BP64718" s="378"/>
      <c r="BQ64718" s="378"/>
      <c r="BR64718" s="378"/>
      <c r="BS64718" s="378"/>
      <c r="BT64718" s="378"/>
      <c r="BU64718" s="378"/>
      <c r="BV64718" s="378"/>
      <c r="BW64718" s="378"/>
      <c r="BX64718" s="378"/>
      <c r="BY64718" s="378"/>
      <c r="BZ64718" s="378"/>
      <c r="CA64718" s="378"/>
      <c r="CB64718" s="378"/>
      <c r="CC64718" s="378"/>
      <c r="CD64718" s="378"/>
      <c r="CE64718" s="378"/>
      <c r="CF64718" s="378"/>
      <c r="CG64718" s="378"/>
      <c r="CH64718" s="378"/>
      <c r="CI64718" s="378"/>
      <c r="CJ64718" s="378"/>
      <c r="CK64718" s="378"/>
      <c r="CL64718" s="378"/>
      <c r="CM64718" s="378"/>
      <c r="CN64718" s="378"/>
      <c r="CO64718" s="378"/>
      <c r="CP64718" s="378"/>
      <c r="CQ64718" s="378"/>
      <c r="CR64718" s="378"/>
      <c r="CS64718" s="378"/>
      <c r="CT64718" s="378"/>
      <c r="CU64718" s="378"/>
      <c r="CV64718" s="378"/>
      <c r="CW64718" s="378"/>
      <c r="CX64718" s="378"/>
      <c r="CY64718" s="378"/>
      <c r="CZ64718" s="378"/>
      <c r="DA64718" s="378"/>
      <c r="DB64718" s="378"/>
      <c r="DC64718" s="378"/>
      <c r="DD64718" s="378"/>
      <c r="DE64718" s="378"/>
      <c r="DF64718" s="378"/>
      <c r="DG64718" s="378"/>
      <c r="DH64718" s="378"/>
      <c r="DI64718" s="378"/>
      <c r="DJ64718" s="378"/>
      <c r="DK64718" s="378"/>
      <c r="DL64718" s="378"/>
      <c r="DM64718" s="378"/>
      <c r="DN64718" s="378"/>
      <c r="DO64718" s="378"/>
      <c r="DP64718" s="378"/>
      <c r="DQ64718" s="378"/>
      <c r="DR64718" s="378"/>
      <c r="DS64718" s="378"/>
      <c r="DT64718" s="378"/>
      <c r="DU64718" s="378"/>
      <c r="DV64718" s="378"/>
      <c r="DW64718" s="378"/>
      <c r="DX64718" s="378"/>
      <c r="DY64718" s="378"/>
      <c r="DZ64718" s="378"/>
      <c r="EA64718" s="378"/>
      <c r="EB64718" s="378"/>
      <c r="EC64718" s="378"/>
      <c r="ED64718" s="378"/>
      <c r="EE64718" s="378"/>
      <c r="EF64718" s="378"/>
      <c r="EG64718" s="378"/>
      <c r="EH64718" s="378"/>
      <c r="EI64718" s="378"/>
      <c r="EJ64718" s="378"/>
      <c r="EK64718" s="378"/>
      <c r="EL64718" s="378"/>
      <c r="EM64718" s="378"/>
      <c r="EN64718" s="378"/>
      <c r="EO64718" s="378"/>
      <c r="EP64718" s="378"/>
      <c r="EQ64718" s="378"/>
      <c r="ER64718" s="378"/>
      <c r="ES64718" s="378"/>
      <c r="ET64718" s="378"/>
      <c r="EU64718" s="378"/>
      <c r="EV64718" s="378"/>
      <c r="EW64718" s="378"/>
      <c r="EX64718" s="378"/>
      <c r="EY64718" s="378"/>
      <c r="EZ64718" s="378"/>
      <c r="FA64718" s="378"/>
      <c r="FB64718" s="378"/>
      <c r="FC64718" s="378"/>
      <c r="FD64718" s="378"/>
      <c r="FE64718" s="378"/>
      <c r="FF64718" s="378"/>
      <c r="FG64718" s="378"/>
      <c r="FH64718" s="378"/>
      <c r="FI64718" s="378"/>
      <c r="FJ64718" s="378"/>
      <c r="FK64718" s="378"/>
      <c r="FL64718" s="378"/>
      <c r="FM64718" s="378"/>
      <c r="FN64718" s="378"/>
      <c r="FO64718" s="378"/>
      <c r="FP64718" s="378"/>
      <c r="FQ64718" s="378"/>
      <c r="FR64718" s="378"/>
      <c r="FS64718" s="378"/>
      <c r="FT64718" s="378"/>
      <c r="FU64718" s="378"/>
      <c r="FV64718" s="378"/>
      <c r="FW64718" s="378"/>
      <c r="FX64718" s="378"/>
      <c r="FY64718" s="378"/>
      <c r="FZ64718" s="378"/>
      <c r="GA64718" s="378"/>
      <c r="GB64718" s="378"/>
      <c r="GC64718" s="378"/>
      <c r="GD64718" s="378"/>
      <c r="GE64718" s="378"/>
      <c r="GF64718" s="378"/>
      <c r="GG64718" s="378"/>
      <c r="GH64718" s="378"/>
      <c r="GI64718" s="378"/>
      <c r="GJ64718" s="378"/>
      <c r="GK64718" s="378"/>
      <c r="GL64718" s="378"/>
      <c r="GM64718" s="378"/>
      <c r="GN64718" s="378"/>
      <c r="GO64718" s="378"/>
      <c r="GP64718" s="378"/>
      <c r="GQ64718" s="378"/>
      <c r="GR64718" s="378"/>
      <c r="GS64718" s="378"/>
      <c r="GT64718" s="378"/>
      <c r="GU64718" s="378"/>
      <c r="GV64718" s="378"/>
      <c r="GW64718" s="378"/>
      <c r="GX64718" s="378"/>
      <c r="GY64718" s="378"/>
      <c r="GZ64718" s="378"/>
      <c r="HA64718" s="378"/>
      <c r="HB64718" s="378"/>
      <c r="HC64718" s="378"/>
      <c r="HD64718" s="378"/>
      <c r="HE64718" s="378"/>
      <c r="HF64718" s="378"/>
      <c r="HG64718" s="378"/>
      <c r="HH64718" s="378"/>
      <c r="HI64718" s="378"/>
      <c r="HJ64718" s="378"/>
      <c r="HK64718" s="378"/>
      <c r="HL64718" s="378"/>
      <c r="HM64718" s="378"/>
      <c r="HN64718" s="378"/>
      <c r="HO64718" s="378"/>
      <c r="HP64718" s="378"/>
      <c r="HQ64718" s="378"/>
      <c r="HR64718" s="378"/>
      <c r="HS64718" s="378"/>
      <c r="HT64718" s="378"/>
      <c r="HU64718" s="378"/>
      <c r="HV64718" s="378"/>
      <c r="HW64718" s="378"/>
      <c r="HX64718" s="378"/>
      <c r="HY64718" s="378"/>
      <c r="HZ64718" s="378"/>
      <c r="IA64718" s="378"/>
      <c r="IB64718" s="378"/>
      <c r="IC64718" s="378"/>
      <c r="ID64718" s="378"/>
      <c r="IE64718" s="378"/>
      <c r="IF64718" s="378"/>
      <c r="IG64718" s="378"/>
      <c r="IH64718" s="378"/>
      <c r="II64718" s="378"/>
      <c r="IJ64718" s="378"/>
      <c r="IK64718" s="378"/>
      <c r="IL64718" s="378"/>
    </row>
    <row r="64719" spans="2:246">
      <c r="B64719" s="378"/>
      <c r="C64719" s="378"/>
      <c r="D64719" s="378"/>
      <c r="E64719" s="378"/>
      <c r="F64719" s="378"/>
      <c r="G64719" s="378"/>
      <c r="H64719" s="378"/>
      <c r="I64719" s="378"/>
      <c r="J64719" s="378"/>
      <c r="K64719" s="378"/>
      <c r="L64719" s="378"/>
      <c r="M64719" s="378"/>
      <c r="N64719" s="378"/>
      <c r="O64719" s="378"/>
      <c r="P64719" s="378"/>
      <c r="Q64719" s="378"/>
      <c r="R64719" s="378"/>
      <c r="S64719" s="378"/>
      <c r="T64719" s="378"/>
      <c r="U64719" s="378"/>
      <c r="V64719" s="378"/>
      <c r="W64719" s="378"/>
      <c r="X64719" s="378"/>
      <c r="Y64719" s="378"/>
      <c r="Z64719" s="378"/>
      <c r="AA64719" s="378"/>
      <c r="AB64719" s="378"/>
      <c r="AC64719" s="378"/>
      <c r="AD64719" s="378"/>
      <c r="AE64719" s="378"/>
      <c r="AF64719" s="378"/>
      <c r="AG64719" s="378"/>
      <c r="AH64719" s="378"/>
      <c r="AI64719" s="378"/>
      <c r="AJ64719" s="378"/>
      <c r="AK64719" s="378"/>
      <c r="AL64719" s="378"/>
      <c r="AM64719" s="378"/>
      <c r="AN64719" s="378"/>
      <c r="AO64719" s="378"/>
      <c r="AP64719" s="378"/>
      <c r="AQ64719" s="378"/>
      <c r="AR64719" s="378"/>
      <c r="AS64719" s="378"/>
      <c r="AT64719" s="378"/>
      <c r="AU64719" s="378"/>
      <c r="AV64719" s="378"/>
      <c r="AW64719" s="378"/>
      <c r="AX64719" s="378"/>
      <c r="AY64719" s="378"/>
      <c r="AZ64719" s="378"/>
      <c r="BA64719" s="378"/>
      <c r="BB64719" s="378"/>
      <c r="BC64719" s="378"/>
      <c r="BD64719" s="378"/>
      <c r="BE64719" s="378"/>
      <c r="BF64719" s="378"/>
      <c r="BG64719" s="378"/>
      <c r="BH64719" s="378"/>
      <c r="BI64719" s="378"/>
      <c r="BJ64719" s="378"/>
      <c r="BK64719" s="378"/>
      <c r="BL64719" s="378"/>
      <c r="BM64719" s="378"/>
      <c r="BN64719" s="378"/>
      <c r="BO64719" s="378"/>
      <c r="BP64719" s="378"/>
      <c r="BQ64719" s="378"/>
      <c r="BR64719" s="378"/>
      <c r="BS64719" s="378"/>
      <c r="BT64719" s="378"/>
      <c r="BU64719" s="378"/>
      <c r="BV64719" s="378"/>
      <c r="BW64719" s="378"/>
      <c r="BX64719" s="378"/>
      <c r="BY64719" s="378"/>
      <c r="BZ64719" s="378"/>
      <c r="CA64719" s="378"/>
      <c r="CB64719" s="378"/>
      <c r="CC64719" s="378"/>
      <c r="CD64719" s="378"/>
      <c r="CE64719" s="378"/>
      <c r="CF64719" s="378"/>
      <c r="CG64719" s="378"/>
      <c r="CH64719" s="378"/>
      <c r="CI64719" s="378"/>
      <c r="CJ64719" s="378"/>
      <c r="CK64719" s="378"/>
      <c r="CL64719" s="378"/>
      <c r="CM64719" s="378"/>
      <c r="CN64719" s="378"/>
      <c r="CO64719" s="378"/>
      <c r="CP64719" s="378"/>
      <c r="CQ64719" s="378"/>
      <c r="CR64719" s="378"/>
      <c r="CS64719" s="378"/>
      <c r="CT64719" s="378"/>
      <c r="CU64719" s="378"/>
      <c r="CV64719" s="378"/>
      <c r="CW64719" s="378"/>
      <c r="CX64719" s="378"/>
      <c r="CY64719" s="378"/>
      <c r="CZ64719" s="378"/>
      <c r="DA64719" s="378"/>
      <c r="DB64719" s="378"/>
      <c r="DC64719" s="378"/>
      <c r="DD64719" s="378"/>
      <c r="DE64719" s="378"/>
      <c r="DF64719" s="378"/>
      <c r="DG64719" s="378"/>
      <c r="DH64719" s="378"/>
      <c r="DI64719" s="378"/>
      <c r="DJ64719" s="378"/>
      <c r="DK64719" s="378"/>
      <c r="DL64719" s="378"/>
      <c r="DM64719" s="378"/>
      <c r="DN64719" s="378"/>
      <c r="DO64719" s="378"/>
      <c r="DP64719" s="378"/>
      <c r="DQ64719" s="378"/>
      <c r="DR64719" s="378"/>
      <c r="DS64719" s="378"/>
      <c r="DT64719" s="378"/>
      <c r="DU64719" s="378"/>
      <c r="DV64719" s="378"/>
      <c r="DW64719" s="378"/>
      <c r="DX64719" s="378"/>
      <c r="DY64719" s="378"/>
      <c r="DZ64719" s="378"/>
      <c r="EA64719" s="378"/>
      <c r="EB64719" s="378"/>
      <c r="EC64719" s="378"/>
      <c r="ED64719" s="378"/>
      <c r="EE64719" s="378"/>
      <c r="EF64719" s="378"/>
      <c r="EG64719" s="378"/>
      <c r="EH64719" s="378"/>
      <c r="EI64719" s="378"/>
      <c r="EJ64719" s="378"/>
      <c r="EK64719" s="378"/>
      <c r="EL64719" s="378"/>
      <c r="EM64719" s="378"/>
      <c r="EN64719" s="378"/>
      <c r="EO64719" s="378"/>
      <c r="EP64719" s="378"/>
      <c r="EQ64719" s="378"/>
      <c r="ER64719" s="378"/>
      <c r="ES64719" s="378"/>
      <c r="ET64719" s="378"/>
      <c r="EU64719" s="378"/>
      <c r="EV64719" s="378"/>
      <c r="EW64719" s="378"/>
      <c r="EX64719" s="378"/>
      <c r="EY64719" s="378"/>
      <c r="EZ64719" s="378"/>
      <c r="FA64719" s="378"/>
      <c r="FB64719" s="378"/>
      <c r="FC64719" s="378"/>
      <c r="FD64719" s="378"/>
      <c r="FE64719" s="378"/>
      <c r="FF64719" s="378"/>
      <c r="FG64719" s="378"/>
      <c r="FH64719" s="378"/>
      <c r="FI64719" s="378"/>
      <c r="FJ64719" s="378"/>
      <c r="FK64719" s="378"/>
      <c r="FL64719" s="378"/>
      <c r="FM64719" s="378"/>
      <c r="FN64719" s="378"/>
      <c r="FO64719" s="378"/>
      <c r="FP64719" s="378"/>
      <c r="FQ64719" s="378"/>
      <c r="FR64719" s="378"/>
      <c r="FS64719" s="378"/>
      <c r="FT64719" s="378"/>
      <c r="FU64719" s="378"/>
      <c r="FV64719" s="378"/>
      <c r="FW64719" s="378"/>
      <c r="FX64719" s="378"/>
      <c r="FY64719" s="378"/>
      <c r="FZ64719" s="378"/>
      <c r="GA64719" s="378"/>
      <c r="GB64719" s="378"/>
      <c r="GC64719" s="378"/>
      <c r="GD64719" s="378"/>
      <c r="GE64719" s="378"/>
      <c r="GF64719" s="378"/>
      <c r="GG64719" s="378"/>
      <c r="GH64719" s="378"/>
      <c r="GI64719" s="378"/>
      <c r="GJ64719" s="378"/>
      <c r="GK64719" s="378"/>
      <c r="GL64719" s="378"/>
      <c r="GM64719" s="378"/>
      <c r="GN64719" s="378"/>
      <c r="GO64719" s="378"/>
      <c r="GP64719" s="378"/>
      <c r="GQ64719" s="378"/>
      <c r="GR64719" s="378"/>
      <c r="GS64719" s="378"/>
      <c r="GT64719" s="378"/>
      <c r="GU64719" s="378"/>
      <c r="GV64719" s="378"/>
      <c r="GW64719" s="378"/>
      <c r="GX64719" s="378"/>
      <c r="GY64719" s="378"/>
      <c r="GZ64719" s="378"/>
      <c r="HA64719" s="378"/>
      <c r="HB64719" s="378"/>
      <c r="HC64719" s="378"/>
      <c r="HD64719" s="378"/>
      <c r="HE64719" s="378"/>
      <c r="HF64719" s="378"/>
      <c r="HG64719" s="378"/>
      <c r="HH64719" s="378"/>
      <c r="HI64719" s="378"/>
      <c r="HJ64719" s="378"/>
      <c r="HK64719" s="378"/>
      <c r="HL64719" s="378"/>
      <c r="HM64719" s="378"/>
      <c r="HN64719" s="378"/>
      <c r="HO64719" s="378"/>
      <c r="HP64719" s="378"/>
      <c r="HQ64719" s="378"/>
      <c r="HR64719" s="378"/>
      <c r="HS64719" s="378"/>
      <c r="HT64719" s="378"/>
      <c r="HU64719" s="378"/>
      <c r="HV64719" s="378"/>
      <c r="HW64719" s="378"/>
      <c r="HX64719" s="378"/>
      <c r="HY64719" s="378"/>
      <c r="HZ64719" s="378"/>
      <c r="IA64719" s="378"/>
      <c r="IB64719" s="378"/>
      <c r="IC64719" s="378"/>
      <c r="ID64719" s="378"/>
      <c r="IE64719" s="378"/>
      <c r="IF64719" s="378"/>
      <c r="IG64719" s="378"/>
      <c r="IH64719" s="378"/>
      <c r="II64719" s="378"/>
      <c r="IJ64719" s="378"/>
      <c r="IK64719" s="378"/>
      <c r="IL64719" s="378"/>
    </row>
    <row r="64720" spans="2:246">
      <c r="B64720" s="378"/>
      <c r="C64720" s="378"/>
      <c r="D64720" s="378"/>
      <c r="E64720" s="378"/>
      <c r="F64720" s="378"/>
      <c r="G64720" s="378"/>
      <c r="H64720" s="378"/>
      <c r="I64720" s="378"/>
      <c r="J64720" s="378"/>
      <c r="K64720" s="378"/>
      <c r="L64720" s="378"/>
      <c r="M64720" s="378"/>
      <c r="N64720" s="378"/>
      <c r="O64720" s="378"/>
      <c r="P64720" s="378"/>
      <c r="Q64720" s="378"/>
      <c r="R64720" s="378"/>
      <c r="S64720" s="378"/>
      <c r="T64720" s="378"/>
      <c r="U64720" s="378"/>
      <c r="V64720" s="378"/>
      <c r="W64720" s="378"/>
      <c r="X64720" s="378"/>
      <c r="Y64720" s="378"/>
      <c r="Z64720" s="378"/>
      <c r="AA64720" s="378"/>
      <c r="AB64720" s="378"/>
      <c r="AC64720" s="378"/>
      <c r="AD64720" s="378"/>
      <c r="AE64720" s="378"/>
      <c r="AF64720" s="378"/>
      <c r="AG64720" s="378"/>
      <c r="AH64720" s="378"/>
      <c r="AI64720" s="378"/>
      <c r="AJ64720" s="378"/>
      <c r="AK64720" s="378"/>
      <c r="AL64720" s="378"/>
      <c r="AM64720" s="378"/>
      <c r="AN64720" s="378"/>
      <c r="AO64720" s="378"/>
      <c r="AP64720" s="378"/>
      <c r="AQ64720" s="378"/>
      <c r="AR64720" s="378"/>
      <c r="AS64720" s="378"/>
      <c r="AT64720" s="378"/>
      <c r="AU64720" s="378"/>
      <c r="AV64720" s="378"/>
      <c r="AW64720" s="378"/>
      <c r="AX64720" s="378"/>
      <c r="AY64720" s="378"/>
      <c r="AZ64720" s="378"/>
      <c r="BA64720" s="378"/>
      <c r="BB64720" s="378"/>
      <c r="BC64720" s="378"/>
      <c r="BD64720" s="378"/>
      <c r="BE64720" s="378"/>
      <c r="BF64720" s="378"/>
      <c r="BG64720" s="378"/>
      <c r="BH64720" s="378"/>
      <c r="BI64720" s="378"/>
      <c r="BJ64720" s="378"/>
      <c r="BK64720" s="378"/>
      <c r="BL64720" s="378"/>
      <c r="BM64720" s="378"/>
      <c r="BN64720" s="378"/>
      <c r="BO64720" s="378"/>
      <c r="BP64720" s="378"/>
      <c r="BQ64720" s="378"/>
      <c r="BR64720" s="378"/>
      <c r="BS64720" s="378"/>
      <c r="BT64720" s="378"/>
      <c r="BU64720" s="378"/>
      <c r="BV64720" s="378"/>
      <c r="BW64720" s="378"/>
      <c r="BX64720" s="378"/>
      <c r="BY64720" s="378"/>
      <c r="BZ64720" s="378"/>
      <c r="CA64720" s="378"/>
      <c r="CB64720" s="378"/>
      <c r="CC64720" s="378"/>
      <c r="CD64720" s="378"/>
      <c r="CE64720" s="378"/>
      <c r="CF64720" s="378"/>
      <c r="CG64720" s="378"/>
      <c r="CH64720" s="378"/>
      <c r="CI64720" s="378"/>
      <c r="CJ64720" s="378"/>
      <c r="CK64720" s="378"/>
      <c r="CL64720" s="378"/>
      <c r="CM64720" s="378"/>
      <c r="CN64720" s="378"/>
      <c r="CO64720" s="378"/>
      <c r="CP64720" s="378"/>
      <c r="CQ64720" s="378"/>
      <c r="CR64720" s="378"/>
      <c r="CS64720" s="378"/>
      <c r="CT64720" s="378"/>
      <c r="CU64720" s="378"/>
      <c r="CV64720" s="378"/>
      <c r="CW64720" s="378"/>
      <c r="CX64720" s="378"/>
      <c r="CY64720" s="378"/>
      <c r="CZ64720" s="378"/>
      <c r="DA64720" s="378"/>
      <c r="DB64720" s="378"/>
      <c r="DC64720" s="378"/>
      <c r="DD64720" s="378"/>
      <c r="DE64720" s="378"/>
      <c r="DF64720" s="378"/>
      <c r="DG64720" s="378"/>
      <c r="DH64720" s="378"/>
      <c r="DI64720" s="378"/>
      <c r="DJ64720" s="378"/>
      <c r="DK64720" s="378"/>
      <c r="DL64720" s="378"/>
      <c r="DM64720" s="378"/>
      <c r="DN64720" s="378"/>
      <c r="DO64720" s="378"/>
      <c r="DP64720" s="378"/>
      <c r="DQ64720" s="378"/>
      <c r="DR64720" s="378"/>
      <c r="DS64720" s="378"/>
      <c r="DT64720" s="378"/>
      <c r="DU64720" s="378"/>
      <c r="DV64720" s="378"/>
      <c r="DW64720" s="378"/>
      <c r="DX64720" s="378"/>
      <c r="DY64720" s="378"/>
      <c r="DZ64720" s="378"/>
      <c r="EA64720" s="378"/>
      <c r="EB64720" s="378"/>
      <c r="EC64720" s="378"/>
      <c r="ED64720" s="378"/>
      <c r="EE64720" s="378"/>
      <c r="EF64720" s="378"/>
      <c r="EG64720" s="378"/>
      <c r="EH64720" s="378"/>
      <c r="EI64720" s="378"/>
      <c r="EJ64720" s="378"/>
      <c r="EK64720" s="378"/>
      <c r="EL64720" s="378"/>
      <c r="EM64720" s="378"/>
      <c r="EN64720" s="378"/>
      <c r="EO64720" s="378"/>
      <c r="EP64720" s="378"/>
      <c r="EQ64720" s="378"/>
      <c r="ER64720" s="378"/>
      <c r="ES64720" s="378"/>
      <c r="ET64720" s="378"/>
      <c r="EU64720" s="378"/>
      <c r="EV64720" s="378"/>
      <c r="EW64720" s="378"/>
      <c r="EX64720" s="378"/>
      <c r="EY64720" s="378"/>
      <c r="EZ64720" s="378"/>
      <c r="FA64720" s="378"/>
      <c r="FB64720" s="378"/>
      <c r="FC64720" s="378"/>
      <c r="FD64720" s="378"/>
      <c r="FE64720" s="378"/>
      <c r="FF64720" s="378"/>
      <c r="FG64720" s="378"/>
      <c r="FH64720" s="378"/>
      <c r="FI64720" s="378"/>
      <c r="FJ64720" s="378"/>
      <c r="FK64720" s="378"/>
      <c r="FL64720" s="378"/>
      <c r="FM64720" s="378"/>
      <c r="FN64720" s="378"/>
      <c r="FO64720" s="378"/>
      <c r="FP64720" s="378"/>
      <c r="FQ64720" s="378"/>
      <c r="FR64720" s="378"/>
      <c r="FS64720" s="378"/>
      <c r="FT64720" s="378"/>
      <c r="FU64720" s="378"/>
      <c r="FV64720" s="378"/>
      <c r="FW64720" s="378"/>
      <c r="FX64720" s="378"/>
      <c r="FY64720" s="378"/>
      <c r="FZ64720" s="378"/>
      <c r="GA64720" s="378"/>
      <c r="GB64720" s="378"/>
      <c r="GC64720" s="378"/>
      <c r="GD64720" s="378"/>
      <c r="GE64720" s="378"/>
      <c r="GF64720" s="378"/>
      <c r="GG64720" s="378"/>
      <c r="GH64720" s="378"/>
      <c r="GI64720" s="378"/>
      <c r="GJ64720" s="378"/>
      <c r="GK64720" s="378"/>
      <c r="GL64720" s="378"/>
      <c r="GM64720" s="378"/>
      <c r="GN64720" s="378"/>
      <c r="GO64720" s="378"/>
      <c r="GP64720" s="378"/>
      <c r="GQ64720" s="378"/>
      <c r="GR64720" s="378"/>
      <c r="GS64720" s="378"/>
      <c r="GT64720" s="378"/>
      <c r="GU64720" s="378"/>
      <c r="GV64720" s="378"/>
      <c r="GW64720" s="378"/>
      <c r="GX64720" s="378"/>
      <c r="GY64720" s="378"/>
      <c r="GZ64720" s="378"/>
      <c r="HA64720" s="378"/>
      <c r="HB64720" s="378"/>
      <c r="HC64720" s="378"/>
      <c r="HD64720" s="378"/>
      <c r="HE64720" s="378"/>
      <c r="HF64720" s="378"/>
      <c r="HG64720" s="378"/>
      <c r="HH64720" s="378"/>
      <c r="HI64720" s="378"/>
      <c r="HJ64720" s="378"/>
      <c r="HK64720" s="378"/>
      <c r="HL64720" s="378"/>
      <c r="HM64720" s="378"/>
      <c r="HN64720" s="378"/>
      <c r="HO64720" s="378"/>
      <c r="HP64720" s="378"/>
      <c r="HQ64720" s="378"/>
      <c r="HR64720" s="378"/>
      <c r="HS64720" s="378"/>
      <c r="HT64720" s="378"/>
      <c r="HU64720" s="378"/>
      <c r="HV64720" s="378"/>
      <c r="HW64720" s="378"/>
      <c r="HX64720" s="378"/>
      <c r="HY64720" s="378"/>
      <c r="HZ64720" s="378"/>
      <c r="IA64720" s="378"/>
      <c r="IB64720" s="378"/>
      <c r="IC64720" s="378"/>
      <c r="ID64720" s="378"/>
      <c r="IE64720" s="378"/>
      <c r="IF64720" s="378"/>
      <c r="IG64720" s="378"/>
      <c r="IH64720" s="378"/>
      <c r="II64720" s="378"/>
      <c r="IJ64720" s="378"/>
      <c r="IK64720" s="378"/>
      <c r="IL64720" s="378"/>
    </row>
    <row r="64721" spans="2:246">
      <c r="B64721" s="378"/>
      <c r="C64721" s="378"/>
      <c r="D64721" s="378"/>
      <c r="E64721" s="378"/>
      <c r="F64721" s="378"/>
      <c r="G64721" s="378"/>
      <c r="H64721" s="378"/>
      <c r="I64721" s="378"/>
      <c r="J64721" s="378"/>
      <c r="K64721" s="378"/>
      <c r="L64721" s="378"/>
      <c r="M64721" s="378"/>
      <c r="N64721" s="378"/>
      <c r="O64721" s="378"/>
      <c r="P64721" s="378"/>
      <c r="Q64721" s="378"/>
      <c r="R64721" s="378"/>
      <c r="S64721" s="378"/>
      <c r="T64721" s="378"/>
      <c r="U64721" s="378"/>
      <c r="V64721" s="378"/>
      <c r="W64721" s="378"/>
      <c r="X64721" s="378"/>
      <c r="Y64721" s="378"/>
      <c r="Z64721" s="378"/>
      <c r="AA64721" s="378"/>
      <c r="AB64721" s="378"/>
      <c r="AC64721" s="378"/>
      <c r="AD64721" s="378"/>
      <c r="AE64721" s="378"/>
      <c r="AF64721" s="378"/>
      <c r="AG64721" s="378"/>
      <c r="AH64721" s="378"/>
      <c r="AI64721" s="378"/>
      <c r="AJ64721" s="378"/>
      <c r="AK64721" s="378"/>
      <c r="AL64721" s="378"/>
      <c r="AM64721" s="378"/>
      <c r="AN64721" s="378"/>
      <c r="AO64721" s="378"/>
      <c r="AP64721" s="378"/>
      <c r="AQ64721" s="378"/>
      <c r="AR64721" s="378"/>
      <c r="AS64721" s="378"/>
      <c r="AT64721" s="378"/>
      <c r="AU64721" s="378"/>
      <c r="AV64721" s="378"/>
      <c r="AW64721" s="378"/>
      <c r="AX64721" s="378"/>
      <c r="AY64721" s="378"/>
      <c r="AZ64721" s="378"/>
      <c r="BA64721" s="378"/>
      <c r="BB64721" s="378"/>
      <c r="BC64721" s="378"/>
      <c r="BD64721" s="378"/>
      <c r="BE64721" s="378"/>
      <c r="BF64721" s="378"/>
      <c r="BG64721" s="378"/>
      <c r="BH64721" s="378"/>
      <c r="BI64721" s="378"/>
      <c r="BJ64721" s="378"/>
      <c r="BK64721" s="378"/>
      <c r="BL64721" s="378"/>
      <c r="BM64721" s="378"/>
      <c r="BN64721" s="378"/>
      <c r="BO64721" s="378"/>
      <c r="BP64721" s="378"/>
      <c r="BQ64721" s="378"/>
      <c r="BR64721" s="378"/>
      <c r="BS64721" s="378"/>
      <c r="BT64721" s="378"/>
      <c r="BU64721" s="378"/>
      <c r="BV64721" s="378"/>
      <c r="BW64721" s="378"/>
      <c r="BX64721" s="378"/>
      <c r="BY64721" s="378"/>
      <c r="BZ64721" s="378"/>
      <c r="CA64721" s="378"/>
      <c r="CB64721" s="378"/>
      <c r="CC64721" s="378"/>
      <c r="CD64721" s="378"/>
      <c r="CE64721" s="378"/>
      <c r="CF64721" s="378"/>
      <c r="CG64721" s="378"/>
      <c r="CH64721" s="378"/>
      <c r="CI64721" s="378"/>
      <c r="CJ64721" s="378"/>
      <c r="CK64721" s="378"/>
      <c r="CL64721" s="378"/>
      <c r="CM64721" s="378"/>
      <c r="CN64721" s="378"/>
      <c r="CO64721" s="378"/>
      <c r="CP64721" s="378"/>
      <c r="CQ64721" s="378"/>
      <c r="CR64721" s="378"/>
      <c r="CS64721" s="378"/>
      <c r="CT64721" s="378"/>
      <c r="CU64721" s="378"/>
      <c r="CV64721" s="378"/>
      <c r="CW64721" s="378"/>
      <c r="CX64721" s="378"/>
      <c r="CY64721" s="378"/>
      <c r="CZ64721" s="378"/>
      <c r="DA64721" s="378"/>
      <c r="DB64721" s="378"/>
      <c r="DC64721" s="378"/>
      <c r="DD64721" s="378"/>
      <c r="DE64721" s="378"/>
      <c r="DF64721" s="378"/>
      <c r="DG64721" s="378"/>
      <c r="DH64721" s="378"/>
      <c r="DI64721" s="378"/>
      <c r="DJ64721" s="378"/>
      <c r="DK64721" s="378"/>
      <c r="DL64721" s="378"/>
      <c r="DM64721" s="378"/>
      <c r="DN64721" s="378"/>
      <c r="DO64721" s="378"/>
      <c r="DP64721" s="378"/>
      <c r="DQ64721" s="378"/>
      <c r="DR64721" s="378"/>
      <c r="DS64721" s="378"/>
      <c r="DT64721" s="378"/>
      <c r="DU64721" s="378"/>
      <c r="DV64721" s="378"/>
      <c r="DW64721" s="378"/>
      <c r="DX64721" s="378"/>
      <c r="DY64721" s="378"/>
      <c r="DZ64721" s="378"/>
      <c r="EA64721" s="378"/>
      <c r="EB64721" s="378"/>
      <c r="EC64721" s="378"/>
      <c r="ED64721" s="378"/>
      <c r="EE64721" s="378"/>
      <c r="EF64721" s="378"/>
      <c r="EG64721" s="378"/>
      <c r="EH64721" s="378"/>
      <c r="EI64721" s="378"/>
      <c r="EJ64721" s="378"/>
      <c r="EK64721" s="378"/>
      <c r="EL64721" s="378"/>
      <c r="EM64721" s="378"/>
      <c r="EN64721" s="378"/>
      <c r="EO64721" s="378"/>
      <c r="EP64721" s="378"/>
      <c r="EQ64721" s="378"/>
      <c r="ER64721" s="378"/>
      <c r="ES64721" s="378"/>
      <c r="ET64721" s="378"/>
      <c r="EU64721" s="378"/>
      <c r="EV64721" s="378"/>
      <c r="EW64721" s="378"/>
      <c r="EX64721" s="378"/>
      <c r="EY64721" s="378"/>
      <c r="EZ64721" s="378"/>
      <c r="FA64721" s="378"/>
      <c r="FB64721" s="378"/>
      <c r="FC64721" s="378"/>
      <c r="FD64721" s="378"/>
      <c r="FE64721" s="378"/>
      <c r="FF64721" s="378"/>
      <c r="FG64721" s="378"/>
      <c r="FH64721" s="378"/>
      <c r="FI64721" s="378"/>
      <c r="FJ64721" s="378"/>
      <c r="FK64721" s="378"/>
      <c r="FL64721" s="378"/>
      <c r="FM64721" s="378"/>
      <c r="FN64721" s="378"/>
      <c r="FO64721" s="378"/>
      <c r="FP64721" s="378"/>
      <c r="FQ64721" s="378"/>
      <c r="FR64721" s="378"/>
      <c r="FS64721" s="378"/>
      <c r="FT64721" s="378"/>
      <c r="FU64721" s="378"/>
      <c r="FV64721" s="378"/>
      <c r="FW64721" s="378"/>
      <c r="FX64721" s="378"/>
      <c r="FY64721" s="378"/>
      <c r="FZ64721" s="378"/>
      <c r="GA64721" s="378"/>
      <c r="GB64721" s="378"/>
      <c r="GC64721" s="378"/>
      <c r="GD64721" s="378"/>
      <c r="GE64721" s="378"/>
      <c r="GF64721" s="378"/>
      <c r="GG64721" s="378"/>
      <c r="GH64721" s="378"/>
      <c r="GI64721" s="378"/>
      <c r="GJ64721" s="378"/>
      <c r="GK64721" s="378"/>
      <c r="GL64721" s="378"/>
      <c r="GM64721" s="378"/>
      <c r="GN64721" s="378"/>
      <c r="GO64721" s="378"/>
      <c r="GP64721" s="378"/>
      <c r="GQ64721" s="378"/>
      <c r="GR64721" s="378"/>
      <c r="GS64721" s="378"/>
      <c r="GT64721" s="378"/>
      <c r="GU64721" s="378"/>
      <c r="GV64721" s="378"/>
      <c r="GW64721" s="378"/>
      <c r="GX64721" s="378"/>
      <c r="GY64721" s="378"/>
      <c r="GZ64721" s="378"/>
      <c r="HA64721" s="378"/>
      <c r="HB64721" s="378"/>
      <c r="HC64721" s="378"/>
      <c r="HD64721" s="378"/>
      <c r="HE64721" s="378"/>
      <c r="HF64721" s="378"/>
      <c r="HG64721" s="378"/>
      <c r="HH64721" s="378"/>
      <c r="HI64721" s="378"/>
      <c r="HJ64721" s="378"/>
      <c r="HK64721" s="378"/>
      <c r="HL64721" s="378"/>
      <c r="HM64721" s="378"/>
      <c r="HN64721" s="378"/>
      <c r="HO64721" s="378"/>
      <c r="HP64721" s="378"/>
      <c r="HQ64721" s="378"/>
      <c r="HR64721" s="378"/>
      <c r="HS64721" s="378"/>
      <c r="HT64721" s="378"/>
      <c r="HU64721" s="378"/>
      <c r="HV64721" s="378"/>
      <c r="HW64721" s="378"/>
      <c r="HX64721" s="378"/>
      <c r="HY64721" s="378"/>
      <c r="HZ64721" s="378"/>
      <c r="IA64721" s="378"/>
      <c r="IB64721" s="378"/>
      <c r="IC64721" s="378"/>
      <c r="ID64721" s="378"/>
      <c r="IE64721" s="378"/>
      <c r="IF64721" s="378"/>
      <c r="IG64721" s="378"/>
      <c r="IH64721" s="378"/>
      <c r="II64721" s="378"/>
      <c r="IJ64721" s="378"/>
      <c r="IK64721" s="378"/>
      <c r="IL64721" s="378"/>
    </row>
    <row r="64722" spans="2:246">
      <c r="B64722" s="378"/>
      <c r="C64722" s="378"/>
      <c r="D64722" s="378"/>
      <c r="E64722" s="378"/>
      <c r="F64722" s="378"/>
      <c r="G64722" s="378"/>
      <c r="H64722" s="378"/>
      <c r="I64722" s="378"/>
      <c r="J64722" s="378"/>
      <c r="K64722" s="378"/>
      <c r="L64722" s="378"/>
      <c r="M64722" s="378"/>
      <c r="N64722" s="378"/>
      <c r="O64722" s="378"/>
      <c r="P64722" s="378"/>
      <c r="Q64722" s="378"/>
      <c r="R64722" s="378"/>
      <c r="S64722" s="378"/>
      <c r="T64722" s="378"/>
      <c r="U64722" s="378"/>
      <c r="V64722" s="378"/>
      <c r="W64722" s="378"/>
      <c r="X64722" s="378"/>
      <c r="Y64722" s="378"/>
      <c r="Z64722" s="378"/>
      <c r="AA64722" s="378"/>
      <c r="AB64722" s="378"/>
      <c r="AC64722" s="378"/>
      <c r="AD64722" s="378"/>
      <c r="AE64722" s="378"/>
      <c r="AF64722" s="378"/>
      <c r="AG64722" s="378"/>
      <c r="AH64722" s="378"/>
      <c r="AI64722" s="378"/>
      <c r="AJ64722" s="378"/>
      <c r="AK64722" s="378"/>
      <c r="AL64722" s="378"/>
      <c r="AM64722" s="378"/>
      <c r="AN64722" s="378"/>
      <c r="AO64722" s="378"/>
      <c r="AP64722" s="378"/>
      <c r="AQ64722" s="378"/>
      <c r="AR64722" s="378"/>
      <c r="AS64722" s="378"/>
      <c r="AT64722" s="378"/>
      <c r="AU64722" s="378"/>
      <c r="AV64722" s="378"/>
      <c r="AW64722" s="378"/>
      <c r="AX64722" s="378"/>
      <c r="AY64722" s="378"/>
      <c r="AZ64722" s="378"/>
      <c r="BA64722" s="378"/>
      <c r="BB64722" s="378"/>
      <c r="BC64722" s="378"/>
      <c r="BD64722" s="378"/>
      <c r="BE64722" s="378"/>
      <c r="BF64722" s="378"/>
      <c r="BG64722" s="378"/>
      <c r="BH64722" s="378"/>
      <c r="BI64722" s="378"/>
      <c r="BJ64722" s="378"/>
      <c r="BK64722" s="378"/>
      <c r="BL64722" s="378"/>
      <c r="BM64722" s="378"/>
      <c r="BN64722" s="378"/>
      <c r="BO64722" s="378"/>
      <c r="BP64722" s="378"/>
      <c r="BQ64722" s="378"/>
      <c r="BR64722" s="378"/>
      <c r="BS64722" s="378"/>
      <c r="BT64722" s="378"/>
      <c r="BU64722" s="378"/>
      <c r="BV64722" s="378"/>
      <c r="BW64722" s="378"/>
      <c r="BX64722" s="378"/>
      <c r="BY64722" s="378"/>
      <c r="BZ64722" s="378"/>
      <c r="CA64722" s="378"/>
      <c r="CB64722" s="378"/>
      <c r="CC64722" s="378"/>
      <c r="CD64722" s="378"/>
      <c r="CE64722" s="378"/>
      <c r="CF64722" s="378"/>
      <c r="CG64722" s="378"/>
      <c r="CH64722" s="378"/>
      <c r="CI64722" s="378"/>
      <c r="CJ64722" s="378"/>
      <c r="CK64722" s="378"/>
      <c r="CL64722" s="378"/>
      <c r="CM64722" s="378"/>
      <c r="CN64722" s="378"/>
      <c r="CO64722" s="378"/>
      <c r="CP64722" s="378"/>
      <c r="CQ64722" s="378"/>
      <c r="CR64722" s="378"/>
      <c r="CS64722" s="378"/>
      <c r="CT64722" s="378"/>
      <c r="CU64722" s="378"/>
      <c r="CV64722" s="378"/>
      <c r="CW64722" s="378"/>
      <c r="CX64722" s="378"/>
      <c r="CY64722" s="378"/>
      <c r="CZ64722" s="378"/>
      <c r="DA64722" s="378"/>
      <c r="DB64722" s="378"/>
      <c r="DC64722" s="378"/>
      <c r="DD64722" s="378"/>
      <c r="DE64722" s="378"/>
      <c r="DF64722" s="378"/>
      <c r="DG64722" s="378"/>
      <c r="DH64722" s="378"/>
      <c r="DI64722" s="378"/>
      <c r="DJ64722" s="378"/>
      <c r="DK64722" s="378"/>
      <c r="DL64722" s="378"/>
      <c r="DM64722" s="378"/>
      <c r="DN64722" s="378"/>
      <c r="DO64722" s="378"/>
      <c r="DP64722" s="378"/>
      <c r="DQ64722" s="378"/>
      <c r="DR64722" s="378"/>
      <c r="DS64722" s="378"/>
      <c r="DT64722" s="378"/>
      <c r="DU64722" s="378"/>
      <c r="DV64722" s="378"/>
      <c r="DW64722" s="378"/>
      <c r="DX64722" s="378"/>
      <c r="DY64722" s="378"/>
      <c r="DZ64722" s="378"/>
      <c r="EA64722" s="378"/>
      <c r="EB64722" s="378"/>
      <c r="EC64722" s="378"/>
      <c r="ED64722" s="378"/>
      <c r="EE64722" s="378"/>
      <c r="EF64722" s="378"/>
      <c r="EG64722" s="378"/>
      <c r="EH64722" s="378"/>
      <c r="EI64722" s="378"/>
      <c r="EJ64722" s="378"/>
      <c r="EK64722" s="378"/>
      <c r="EL64722" s="378"/>
      <c r="EM64722" s="378"/>
      <c r="EN64722" s="378"/>
      <c r="EO64722" s="378"/>
      <c r="EP64722" s="378"/>
      <c r="EQ64722" s="378"/>
      <c r="ER64722" s="378"/>
      <c r="ES64722" s="378"/>
      <c r="ET64722" s="378"/>
      <c r="EU64722" s="378"/>
      <c r="EV64722" s="378"/>
      <c r="EW64722" s="378"/>
      <c r="EX64722" s="378"/>
      <c r="EY64722" s="378"/>
      <c r="EZ64722" s="378"/>
      <c r="FA64722" s="378"/>
      <c r="FB64722" s="378"/>
      <c r="FC64722" s="378"/>
      <c r="FD64722" s="378"/>
      <c r="FE64722" s="378"/>
      <c r="FF64722" s="378"/>
      <c r="FG64722" s="378"/>
      <c r="FH64722" s="378"/>
      <c r="FI64722" s="378"/>
      <c r="FJ64722" s="378"/>
      <c r="FK64722" s="378"/>
      <c r="FL64722" s="378"/>
      <c r="FM64722" s="378"/>
      <c r="FN64722" s="378"/>
      <c r="FO64722" s="378"/>
      <c r="FP64722" s="378"/>
      <c r="FQ64722" s="378"/>
      <c r="FR64722" s="378"/>
      <c r="FS64722" s="378"/>
      <c r="FT64722" s="378"/>
      <c r="FU64722" s="378"/>
      <c r="FV64722" s="378"/>
      <c r="FW64722" s="378"/>
      <c r="FX64722" s="378"/>
      <c r="FY64722" s="378"/>
      <c r="FZ64722" s="378"/>
      <c r="GA64722" s="378"/>
      <c r="GB64722" s="378"/>
      <c r="GC64722" s="378"/>
      <c r="GD64722" s="378"/>
      <c r="GE64722" s="378"/>
      <c r="GF64722" s="378"/>
      <c r="GG64722" s="378"/>
      <c r="GH64722" s="378"/>
      <c r="GI64722" s="378"/>
      <c r="GJ64722" s="378"/>
      <c r="GK64722" s="378"/>
      <c r="GL64722" s="378"/>
      <c r="GM64722" s="378"/>
      <c r="GN64722" s="378"/>
      <c r="GO64722" s="378"/>
      <c r="GP64722" s="378"/>
      <c r="GQ64722" s="378"/>
      <c r="GR64722" s="378"/>
      <c r="GS64722" s="378"/>
      <c r="GT64722" s="378"/>
      <c r="GU64722" s="378"/>
      <c r="GV64722" s="378"/>
      <c r="GW64722" s="378"/>
      <c r="GX64722" s="378"/>
      <c r="GY64722" s="378"/>
      <c r="GZ64722" s="378"/>
      <c r="HA64722" s="378"/>
      <c r="HB64722" s="378"/>
      <c r="HC64722" s="378"/>
      <c r="HD64722" s="378"/>
      <c r="HE64722" s="378"/>
      <c r="HF64722" s="378"/>
      <c r="HG64722" s="378"/>
      <c r="HH64722" s="378"/>
      <c r="HI64722" s="378"/>
      <c r="HJ64722" s="378"/>
      <c r="HK64722" s="378"/>
      <c r="HL64722" s="378"/>
      <c r="HM64722" s="378"/>
      <c r="HN64722" s="378"/>
      <c r="HO64722" s="378"/>
      <c r="HP64722" s="378"/>
      <c r="HQ64722" s="378"/>
      <c r="HR64722" s="378"/>
      <c r="HS64722" s="378"/>
      <c r="HT64722" s="378"/>
      <c r="HU64722" s="378"/>
      <c r="HV64722" s="378"/>
      <c r="HW64722" s="378"/>
      <c r="HX64722" s="378"/>
      <c r="HY64722" s="378"/>
      <c r="HZ64722" s="378"/>
      <c r="IA64722" s="378"/>
      <c r="IB64722" s="378"/>
      <c r="IC64722" s="378"/>
      <c r="ID64722" s="378"/>
      <c r="IE64722" s="378"/>
      <c r="IF64722" s="378"/>
      <c r="IG64722" s="378"/>
      <c r="IH64722" s="378"/>
      <c r="II64722" s="378"/>
      <c r="IJ64722" s="378"/>
      <c r="IK64722" s="378"/>
      <c r="IL64722" s="378"/>
    </row>
    <row r="64723" spans="2:246">
      <c r="B64723" s="378"/>
      <c r="C64723" s="378"/>
      <c r="D64723" s="378"/>
      <c r="E64723" s="378"/>
      <c r="F64723" s="378"/>
      <c r="G64723" s="378"/>
      <c r="H64723" s="378"/>
      <c r="I64723" s="378"/>
      <c r="J64723" s="378"/>
      <c r="K64723" s="378"/>
      <c r="L64723" s="378"/>
      <c r="M64723" s="378"/>
      <c r="N64723" s="378"/>
      <c r="O64723" s="378"/>
      <c r="P64723" s="378"/>
      <c r="Q64723" s="378"/>
      <c r="R64723" s="378"/>
      <c r="S64723" s="378"/>
      <c r="T64723" s="378"/>
      <c r="U64723" s="378"/>
      <c r="V64723" s="378"/>
      <c r="W64723" s="378"/>
      <c r="X64723" s="378"/>
      <c r="Y64723" s="378"/>
      <c r="Z64723" s="378"/>
      <c r="AA64723" s="378"/>
      <c r="AB64723" s="378"/>
      <c r="AC64723" s="378"/>
      <c r="AD64723" s="378"/>
      <c r="AE64723" s="378"/>
      <c r="AF64723" s="378"/>
      <c r="AG64723" s="378"/>
      <c r="AH64723" s="378"/>
      <c r="AI64723" s="378"/>
      <c r="AJ64723" s="378"/>
      <c r="AK64723" s="378"/>
      <c r="AL64723" s="378"/>
      <c r="AM64723" s="378"/>
      <c r="AN64723" s="378"/>
      <c r="AO64723" s="378"/>
      <c r="AP64723" s="378"/>
      <c r="AQ64723" s="378"/>
      <c r="AR64723" s="378"/>
      <c r="AS64723" s="378"/>
      <c r="AT64723" s="378"/>
      <c r="AU64723" s="378"/>
      <c r="AV64723" s="378"/>
      <c r="AW64723" s="378"/>
      <c r="AX64723" s="378"/>
      <c r="AY64723" s="378"/>
      <c r="AZ64723" s="378"/>
      <c r="BA64723" s="378"/>
      <c r="BB64723" s="378"/>
      <c r="BC64723" s="378"/>
      <c r="BD64723" s="378"/>
      <c r="BE64723" s="378"/>
      <c r="BF64723" s="378"/>
      <c r="BG64723" s="378"/>
      <c r="BH64723" s="378"/>
      <c r="BI64723" s="378"/>
      <c r="BJ64723" s="378"/>
      <c r="BK64723" s="378"/>
      <c r="BL64723" s="378"/>
      <c r="BM64723" s="378"/>
      <c r="BN64723" s="378"/>
      <c r="BO64723" s="378"/>
      <c r="BP64723" s="378"/>
      <c r="BQ64723" s="378"/>
      <c r="BR64723" s="378"/>
      <c r="BS64723" s="378"/>
      <c r="BT64723" s="378"/>
      <c r="BU64723" s="378"/>
      <c r="BV64723" s="378"/>
      <c r="BW64723" s="378"/>
      <c r="BX64723" s="378"/>
      <c r="BY64723" s="378"/>
      <c r="BZ64723" s="378"/>
      <c r="CA64723" s="378"/>
      <c r="CB64723" s="378"/>
      <c r="CC64723" s="378"/>
      <c r="CD64723" s="378"/>
      <c r="CE64723" s="378"/>
      <c r="CF64723" s="378"/>
      <c r="CG64723" s="378"/>
      <c r="CH64723" s="378"/>
      <c r="CI64723" s="378"/>
      <c r="CJ64723" s="378"/>
      <c r="CK64723" s="378"/>
      <c r="CL64723" s="378"/>
      <c r="CM64723" s="378"/>
      <c r="CN64723" s="378"/>
      <c r="CO64723" s="378"/>
      <c r="CP64723" s="378"/>
      <c r="CQ64723" s="378"/>
      <c r="CR64723" s="378"/>
      <c r="CS64723" s="378"/>
      <c r="CT64723" s="378"/>
      <c r="CU64723" s="378"/>
      <c r="CV64723" s="378"/>
      <c r="CW64723" s="378"/>
      <c r="CX64723" s="378"/>
      <c r="CY64723" s="378"/>
      <c r="CZ64723" s="378"/>
      <c r="DA64723" s="378"/>
      <c r="DB64723" s="378"/>
      <c r="DC64723" s="378"/>
      <c r="DD64723" s="378"/>
      <c r="DE64723" s="378"/>
      <c r="DF64723" s="378"/>
      <c r="DG64723" s="378"/>
      <c r="DH64723" s="378"/>
      <c r="DI64723" s="378"/>
      <c r="DJ64723" s="378"/>
      <c r="DK64723" s="378"/>
      <c r="DL64723" s="378"/>
      <c r="DM64723" s="378"/>
      <c r="DN64723" s="378"/>
      <c r="DO64723" s="378"/>
      <c r="DP64723" s="378"/>
      <c r="DQ64723" s="378"/>
      <c r="DR64723" s="378"/>
      <c r="DS64723" s="378"/>
      <c r="DT64723" s="378"/>
      <c r="DU64723" s="378"/>
      <c r="DV64723" s="378"/>
      <c r="DW64723" s="378"/>
      <c r="DX64723" s="378"/>
      <c r="DY64723" s="378"/>
      <c r="DZ64723" s="378"/>
      <c r="EA64723" s="378"/>
      <c r="EB64723" s="378"/>
      <c r="EC64723" s="378"/>
      <c r="ED64723" s="378"/>
      <c r="EE64723" s="378"/>
      <c r="EF64723" s="378"/>
      <c r="EG64723" s="378"/>
      <c r="EH64723" s="378"/>
      <c r="EI64723" s="378"/>
      <c r="EJ64723" s="378"/>
      <c r="EK64723" s="378"/>
      <c r="EL64723" s="378"/>
      <c r="EM64723" s="378"/>
      <c r="EN64723" s="378"/>
      <c r="EO64723" s="378"/>
      <c r="EP64723" s="378"/>
      <c r="EQ64723" s="378"/>
      <c r="ER64723" s="378"/>
      <c r="ES64723" s="378"/>
      <c r="ET64723" s="378"/>
      <c r="EU64723" s="378"/>
      <c r="EV64723" s="378"/>
      <c r="EW64723" s="378"/>
      <c r="EX64723" s="378"/>
      <c r="EY64723" s="378"/>
      <c r="EZ64723" s="378"/>
      <c r="FA64723" s="378"/>
      <c r="FB64723" s="378"/>
      <c r="FC64723" s="378"/>
      <c r="FD64723" s="378"/>
      <c r="FE64723" s="378"/>
      <c r="FF64723" s="378"/>
      <c r="FG64723" s="378"/>
      <c r="FH64723" s="378"/>
      <c r="FI64723" s="378"/>
      <c r="FJ64723" s="378"/>
      <c r="FK64723" s="378"/>
      <c r="FL64723" s="378"/>
      <c r="FM64723" s="378"/>
      <c r="FN64723" s="378"/>
      <c r="FO64723" s="378"/>
      <c r="FP64723" s="378"/>
      <c r="FQ64723" s="378"/>
      <c r="FR64723" s="378"/>
      <c r="FS64723" s="378"/>
      <c r="FT64723" s="378"/>
      <c r="FU64723" s="378"/>
      <c r="FV64723" s="378"/>
      <c r="FW64723" s="378"/>
      <c r="FX64723" s="378"/>
      <c r="FY64723" s="378"/>
      <c r="FZ64723" s="378"/>
      <c r="GA64723" s="378"/>
      <c r="GB64723" s="378"/>
      <c r="GC64723" s="378"/>
      <c r="GD64723" s="378"/>
      <c r="GE64723" s="378"/>
      <c r="GF64723" s="378"/>
      <c r="GG64723" s="378"/>
      <c r="GH64723" s="378"/>
      <c r="GI64723" s="378"/>
      <c r="GJ64723" s="378"/>
      <c r="GK64723" s="378"/>
      <c r="GL64723" s="378"/>
      <c r="GM64723" s="378"/>
      <c r="GN64723" s="378"/>
      <c r="GO64723" s="378"/>
      <c r="GP64723" s="378"/>
      <c r="GQ64723" s="378"/>
      <c r="GR64723" s="378"/>
      <c r="GS64723" s="378"/>
      <c r="GT64723" s="378"/>
      <c r="GU64723" s="378"/>
      <c r="GV64723" s="378"/>
      <c r="GW64723" s="378"/>
      <c r="GX64723" s="378"/>
      <c r="GY64723" s="378"/>
      <c r="GZ64723" s="378"/>
      <c r="HA64723" s="378"/>
      <c r="HB64723" s="378"/>
      <c r="HC64723" s="378"/>
      <c r="HD64723" s="378"/>
      <c r="HE64723" s="378"/>
      <c r="HF64723" s="378"/>
      <c r="HG64723" s="378"/>
      <c r="HH64723" s="378"/>
      <c r="HI64723" s="378"/>
      <c r="HJ64723" s="378"/>
      <c r="HK64723" s="378"/>
      <c r="HL64723" s="378"/>
      <c r="HM64723" s="378"/>
      <c r="HN64723" s="378"/>
      <c r="HO64723" s="378"/>
      <c r="HP64723" s="378"/>
      <c r="HQ64723" s="378"/>
      <c r="HR64723" s="378"/>
      <c r="HS64723" s="378"/>
      <c r="HT64723" s="378"/>
      <c r="HU64723" s="378"/>
      <c r="HV64723" s="378"/>
      <c r="HW64723" s="378"/>
      <c r="HX64723" s="378"/>
      <c r="HY64723" s="378"/>
      <c r="HZ64723" s="378"/>
      <c r="IA64723" s="378"/>
      <c r="IB64723" s="378"/>
      <c r="IC64723" s="378"/>
      <c r="ID64723" s="378"/>
      <c r="IE64723" s="378"/>
      <c r="IF64723" s="378"/>
      <c r="IG64723" s="378"/>
      <c r="IH64723" s="378"/>
      <c r="II64723" s="378"/>
      <c r="IJ64723" s="378"/>
      <c r="IK64723" s="378"/>
      <c r="IL64723" s="378"/>
    </row>
    <row r="64724" spans="2:246">
      <c r="B64724" s="378"/>
      <c r="C64724" s="378"/>
      <c r="D64724" s="378"/>
      <c r="E64724" s="378"/>
      <c r="F64724" s="378"/>
      <c r="G64724" s="378"/>
      <c r="H64724" s="378"/>
      <c r="I64724" s="378"/>
      <c r="J64724" s="378"/>
      <c r="K64724" s="378"/>
      <c r="L64724" s="378"/>
      <c r="M64724" s="378"/>
      <c r="N64724" s="378"/>
      <c r="O64724" s="378"/>
      <c r="P64724" s="378"/>
      <c r="Q64724" s="378"/>
      <c r="R64724" s="378"/>
      <c r="S64724" s="378"/>
      <c r="T64724" s="378"/>
      <c r="U64724" s="378"/>
      <c r="V64724" s="378"/>
      <c r="W64724" s="378"/>
      <c r="X64724" s="378"/>
      <c r="Y64724" s="378"/>
      <c r="Z64724" s="378"/>
      <c r="AA64724" s="378"/>
      <c r="AB64724" s="378"/>
      <c r="AC64724" s="378"/>
      <c r="AD64724" s="378"/>
      <c r="AE64724" s="378"/>
      <c r="AF64724" s="378"/>
      <c r="AG64724" s="378"/>
      <c r="AH64724" s="378"/>
      <c r="AI64724" s="378"/>
      <c r="AJ64724" s="378"/>
      <c r="AK64724" s="378"/>
      <c r="AL64724" s="378"/>
      <c r="AM64724" s="378"/>
      <c r="AN64724" s="378"/>
      <c r="AO64724" s="378"/>
      <c r="AP64724" s="378"/>
      <c r="AQ64724" s="378"/>
      <c r="AR64724" s="378"/>
      <c r="AS64724" s="378"/>
      <c r="AT64724" s="378"/>
      <c r="AU64724" s="378"/>
      <c r="AV64724" s="378"/>
      <c r="AW64724" s="378"/>
      <c r="AX64724" s="378"/>
      <c r="AY64724" s="378"/>
      <c r="AZ64724" s="378"/>
      <c r="BA64724" s="378"/>
      <c r="BB64724" s="378"/>
      <c r="BC64724" s="378"/>
      <c r="BD64724" s="378"/>
      <c r="BE64724" s="378"/>
      <c r="BF64724" s="378"/>
      <c r="BG64724" s="378"/>
      <c r="BH64724" s="378"/>
      <c r="BI64724" s="378"/>
      <c r="BJ64724" s="378"/>
      <c r="BK64724" s="378"/>
      <c r="BL64724" s="378"/>
      <c r="BM64724" s="378"/>
      <c r="BN64724" s="378"/>
      <c r="BO64724" s="378"/>
      <c r="BP64724" s="378"/>
      <c r="BQ64724" s="378"/>
      <c r="BR64724" s="378"/>
      <c r="BS64724" s="378"/>
      <c r="BT64724" s="378"/>
      <c r="BU64724" s="378"/>
      <c r="BV64724" s="378"/>
      <c r="BW64724" s="378"/>
      <c r="BX64724" s="378"/>
      <c r="BY64724" s="378"/>
      <c r="BZ64724" s="378"/>
      <c r="CA64724" s="378"/>
      <c r="CB64724" s="378"/>
      <c r="CC64724" s="378"/>
      <c r="CD64724" s="378"/>
      <c r="CE64724" s="378"/>
      <c r="CF64724" s="378"/>
      <c r="CG64724" s="378"/>
      <c r="CH64724" s="378"/>
      <c r="CI64724" s="378"/>
      <c r="CJ64724" s="378"/>
      <c r="CK64724" s="378"/>
      <c r="CL64724" s="378"/>
      <c r="CM64724" s="378"/>
      <c r="CN64724" s="378"/>
      <c r="CO64724" s="378"/>
      <c r="CP64724" s="378"/>
      <c r="CQ64724" s="378"/>
      <c r="CR64724" s="378"/>
      <c r="CS64724" s="378"/>
      <c r="CT64724" s="378"/>
      <c r="CU64724" s="378"/>
      <c r="CV64724" s="378"/>
      <c r="CW64724" s="378"/>
      <c r="CX64724" s="378"/>
      <c r="CY64724" s="378"/>
      <c r="CZ64724" s="378"/>
      <c r="DA64724" s="378"/>
      <c r="DB64724" s="378"/>
      <c r="DC64724" s="378"/>
      <c r="DD64724" s="378"/>
      <c r="DE64724" s="378"/>
      <c r="DF64724" s="378"/>
      <c r="DG64724" s="378"/>
      <c r="DH64724" s="378"/>
      <c r="DI64724" s="378"/>
      <c r="DJ64724" s="378"/>
      <c r="DK64724" s="378"/>
      <c r="DL64724" s="378"/>
      <c r="DM64724" s="378"/>
      <c r="DN64724" s="378"/>
      <c r="DO64724" s="378"/>
      <c r="DP64724" s="378"/>
      <c r="DQ64724" s="378"/>
      <c r="DR64724" s="378"/>
      <c r="DS64724" s="378"/>
      <c r="DT64724" s="378"/>
      <c r="DU64724" s="378"/>
      <c r="DV64724" s="378"/>
      <c r="DW64724" s="378"/>
      <c r="DX64724" s="378"/>
      <c r="DY64724" s="378"/>
      <c r="DZ64724" s="378"/>
      <c r="EA64724" s="378"/>
      <c r="EB64724" s="378"/>
      <c r="EC64724" s="378"/>
      <c r="ED64724" s="378"/>
      <c r="EE64724" s="378"/>
      <c r="EF64724" s="378"/>
      <c r="EG64724" s="378"/>
      <c r="EH64724" s="378"/>
      <c r="EI64724" s="378"/>
      <c r="EJ64724" s="378"/>
      <c r="EK64724" s="378"/>
      <c r="EL64724" s="378"/>
      <c r="EM64724" s="378"/>
      <c r="EN64724" s="378"/>
      <c r="EO64724" s="378"/>
      <c r="EP64724" s="378"/>
      <c r="EQ64724" s="378"/>
      <c r="ER64724" s="378"/>
      <c r="ES64724" s="378"/>
      <c r="ET64724" s="378"/>
      <c r="EU64724" s="378"/>
      <c r="EV64724" s="378"/>
      <c r="EW64724" s="378"/>
      <c r="EX64724" s="378"/>
      <c r="EY64724" s="378"/>
      <c r="EZ64724" s="378"/>
      <c r="FA64724" s="378"/>
      <c r="FB64724" s="378"/>
      <c r="FC64724" s="378"/>
      <c r="FD64724" s="378"/>
      <c r="FE64724" s="378"/>
      <c r="FF64724" s="378"/>
      <c r="FG64724" s="378"/>
      <c r="FH64724" s="378"/>
      <c r="FI64724" s="378"/>
      <c r="FJ64724" s="378"/>
      <c r="FK64724" s="378"/>
      <c r="FL64724" s="378"/>
      <c r="FM64724" s="378"/>
      <c r="FN64724" s="378"/>
      <c r="FO64724" s="378"/>
      <c r="FP64724" s="378"/>
      <c r="FQ64724" s="378"/>
      <c r="FR64724" s="378"/>
      <c r="FS64724" s="378"/>
      <c r="FT64724" s="378"/>
      <c r="FU64724" s="378"/>
      <c r="FV64724" s="378"/>
      <c r="FW64724" s="378"/>
      <c r="FX64724" s="378"/>
      <c r="FY64724" s="378"/>
      <c r="FZ64724" s="378"/>
      <c r="GA64724" s="378"/>
      <c r="GB64724" s="378"/>
      <c r="GC64724" s="378"/>
      <c r="GD64724" s="378"/>
      <c r="GE64724" s="378"/>
      <c r="GF64724" s="378"/>
      <c r="GG64724" s="378"/>
      <c r="GH64724" s="378"/>
      <c r="GI64724" s="378"/>
      <c r="GJ64724" s="378"/>
      <c r="GK64724" s="378"/>
      <c r="GL64724" s="378"/>
      <c r="GM64724" s="378"/>
      <c r="GN64724" s="378"/>
      <c r="GO64724" s="378"/>
      <c r="GP64724" s="378"/>
      <c r="GQ64724" s="378"/>
      <c r="GR64724" s="378"/>
      <c r="GS64724" s="378"/>
      <c r="GT64724" s="378"/>
      <c r="GU64724" s="378"/>
      <c r="GV64724" s="378"/>
      <c r="GW64724" s="378"/>
      <c r="GX64724" s="378"/>
      <c r="GY64724" s="378"/>
      <c r="GZ64724" s="378"/>
      <c r="HA64724" s="378"/>
      <c r="HB64724" s="378"/>
      <c r="HC64724" s="378"/>
      <c r="HD64724" s="378"/>
      <c r="HE64724" s="378"/>
      <c r="HF64724" s="378"/>
      <c r="HG64724" s="378"/>
      <c r="HH64724" s="378"/>
      <c r="HI64724" s="378"/>
      <c r="HJ64724" s="378"/>
      <c r="HK64724" s="378"/>
      <c r="HL64724" s="378"/>
      <c r="HM64724" s="378"/>
      <c r="HN64724" s="378"/>
      <c r="HO64724" s="378"/>
      <c r="HP64724" s="378"/>
      <c r="HQ64724" s="378"/>
      <c r="HR64724" s="378"/>
      <c r="HS64724" s="378"/>
      <c r="HT64724" s="378"/>
      <c r="HU64724" s="378"/>
      <c r="HV64724" s="378"/>
      <c r="HW64724" s="378"/>
      <c r="HX64724" s="378"/>
      <c r="HY64724" s="378"/>
      <c r="HZ64724" s="378"/>
      <c r="IA64724" s="378"/>
      <c r="IB64724" s="378"/>
      <c r="IC64724" s="378"/>
      <c r="ID64724" s="378"/>
      <c r="IE64724" s="378"/>
      <c r="IF64724" s="378"/>
      <c r="IG64724" s="378"/>
      <c r="IH64724" s="378"/>
      <c r="II64724" s="378"/>
      <c r="IJ64724" s="378"/>
      <c r="IK64724" s="378"/>
      <c r="IL64724" s="378"/>
    </row>
    <row r="64725" spans="2:246">
      <c r="B64725" s="378"/>
      <c r="C64725" s="378"/>
      <c r="D64725" s="378"/>
      <c r="E64725" s="378"/>
      <c r="F64725" s="378"/>
      <c r="G64725" s="378"/>
      <c r="H64725" s="378"/>
      <c r="I64725" s="378"/>
      <c r="J64725" s="378"/>
      <c r="K64725" s="378"/>
      <c r="L64725" s="378"/>
      <c r="M64725" s="378"/>
      <c r="N64725" s="378"/>
      <c r="O64725" s="378"/>
      <c r="P64725" s="378"/>
      <c r="Q64725" s="378"/>
      <c r="R64725" s="378"/>
      <c r="S64725" s="378"/>
      <c r="T64725" s="378"/>
      <c r="U64725" s="378"/>
      <c r="V64725" s="378"/>
      <c r="W64725" s="378"/>
      <c r="X64725" s="378"/>
      <c r="Y64725" s="378"/>
      <c r="Z64725" s="378"/>
      <c r="AA64725" s="378"/>
      <c r="AB64725" s="378"/>
      <c r="AC64725" s="378"/>
      <c r="AD64725" s="378"/>
      <c r="AE64725" s="378"/>
      <c r="AF64725" s="378"/>
      <c r="AG64725" s="378"/>
      <c r="AH64725" s="378"/>
      <c r="AI64725" s="378"/>
      <c r="AJ64725" s="378"/>
      <c r="AK64725" s="378"/>
      <c r="AL64725" s="378"/>
      <c r="AM64725" s="378"/>
      <c r="AN64725" s="378"/>
      <c r="AO64725" s="378"/>
      <c r="AP64725" s="378"/>
      <c r="AQ64725" s="378"/>
      <c r="AR64725" s="378"/>
      <c r="AS64725" s="378"/>
      <c r="AT64725" s="378"/>
      <c r="AU64725" s="378"/>
      <c r="AV64725" s="378"/>
      <c r="AW64725" s="378"/>
      <c r="AX64725" s="378"/>
      <c r="AY64725" s="378"/>
      <c r="AZ64725" s="378"/>
      <c r="BA64725" s="378"/>
      <c r="BB64725" s="378"/>
      <c r="BC64725" s="378"/>
      <c r="BD64725" s="378"/>
      <c r="BE64725" s="378"/>
      <c r="BF64725" s="378"/>
      <c r="BG64725" s="378"/>
      <c r="BH64725" s="378"/>
      <c r="BI64725" s="378"/>
      <c r="BJ64725" s="378"/>
      <c r="BK64725" s="378"/>
      <c r="BL64725" s="378"/>
      <c r="BM64725" s="378"/>
      <c r="BN64725" s="378"/>
      <c r="BO64725" s="378"/>
      <c r="BP64725" s="378"/>
      <c r="BQ64725" s="378"/>
      <c r="BR64725" s="378"/>
      <c r="BS64725" s="378"/>
      <c r="BT64725" s="378"/>
      <c r="BU64725" s="378"/>
      <c r="BV64725" s="378"/>
      <c r="BW64725" s="378"/>
      <c r="BX64725" s="378"/>
      <c r="BY64725" s="378"/>
      <c r="BZ64725" s="378"/>
      <c r="CA64725" s="378"/>
      <c r="CB64725" s="378"/>
      <c r="CC64725" s="378"/>
      <c r="CD64725" s="378"/>
      <c r="CE64725" s="378"/>
      <c r="CF64725" s="378"/>
      <c r="CG64725" s="378"/>
      <c r="CH64725" s="378"/>
      <c r="CI64725" s="378"/>
      <c r="CJ64725" s="378"/>
      <c r="CK64725" s="378"/>
      <c r="CL64725" s="378"/>
      <c r="CM64725" s="378"/>
      <c r="CN64725" s="378"/>
      <c r="CO64725" s="378"/>
      <c r="CP64725" s="378"/>
      <c r="CQ64725" s="378"/>
      <c r="CR64725" s="378"/>
      <c r="CS64725" s="378"/>
      <c r="CT64725" s="378"/>
      <c r="CU64725" s="378"/>
      <c r="CV64725" s="378"/>
      <c r="CW64725" s="378"/>
      <c r="CX64725" s="378"/>
      <c r="CY64725" s="378"/>
      <c r="CZ64725" s="378"/>
      <c r="DA64725" s="378"/>
      <c r="DB64725" s="378"/>
      <c r="DC64725" s="378"/>
      <c r="DD64725" s="378"/>
      <c r="DE64725" s="378"/>
      <c r="DF64725" s="378"/>
      <c r="DG64725" s="378"/>
      <c r="DH64725" s="378"/>
      <c r="DI64725" s="378"/>
      <c r="DJ64725" s="378"/>
      <c r="DK64725" s="378"/>
      <c r="DL64725" s="378"/>
      <c r="DM64725" s="378"/>
      <c r="DN64725" s="378"/>
      <c r="DO64725" s="378"/>
      <c r="DP64725" s="378"/>
      <c r="DQ64725" s="378"/>
      <c r="DR64725" s="378"/>
      <c r="DS64725" s="378"/>
      <c r="DT64725" s="378"/>
      <c r="DU64725" s="378"/>
      <c r="DV64725" s="378"/>
      <c r="DW64725" s="378"/>
      <c r="DX64725" s="378"/>
      <c r="DY64725" s="378"/>
      <c r="DZ64725" s="378"/>
      <c r="EA64725" s="378"/>
      <c r="EB64725" s="378"/>
      <c r="EC64725" s="378"/>
      <c r="ED64725" s="378"/>
      <c r="EE64725" s="378"/>
      <c r="EF64725" s="378"/>
      <c r="EG64725" s="378"/>
      <c r="EH64725" s="378"/>
      <c r="EI64725" s="378"/>
      <c r="EJ64725" s="378"/>
      <c r="EK64725" s="378"/>
      <c r="EL64725" s="378"/>
      <c r="EM64725" s="378"/>
      <c r="EN64725" s="378"/>
      <c r="EO64725" s="378"/>
      <c r="EP64725" s="378"/>
      <c r="EQ64725" s="378"/>
      <c r="ER64725" s="378"/>
      <c r="ES64725" s="378"/>
      <c r="ET64725" s="378"/>
      <c r="EU64725" s="378"/>
      <c r="EV64725" s="378"/>
      <c r="EW64725" s="378"/>
      <c r="EX64725" s="378"/>
      <c r="EY64725" s="378"/>
      <c r="EZ64725" s="378"/>
      <c r="FA64725" s="378"/>
      <c r="FB64725" s="378"/>
      <c r="FC64725" s="378"/>
      <c r="FD64725" s="378"/>
      <c r="FE64725" s="378"/>
      <c r="FF64725" s="378"/>
      <c r="FG64725" s="378"/>
      <c r="FH64725" s="378"/>
      <c r="FI64725" s="378"/>
      <c r="FJ64725" s="378"/>
      <c r="FK64725" s="378"/>
      <c r="FL64725" s="378"/>
      <c r="FM64725" s="378"/>
      <c r="FN64725" s="378"/>
      <c r="FO64725" s="378"/>
      <c r="FP64725" s="378"/>
      <c r="FQ64725" s="378"/>
      <c r="FR64725" s="378"/>
      <c r="FS64725" s="378"/>
      <c r="FT64725" s="378"/>
      <c r="FU64725" s="378"/>
      <c r="FV64725" s="378"/>
      <c r="FW64725" s="378"/>
      <c r="FX64725" s="378"/>
      <c r="FY64725" s="378"/>
      <c r="FZ64725" s="378"/>
      <c r="GA64725" s="378"/>
      <c r="GB64725" s="378"/>
      <c r="GC64725" s="378"/>
      <c r="GD64725" s="378"/>
      <c r="GE64725" s="378"/>
      <c r="GF64725" s="378"/>
      <c r="GG64725" s="378"/>
      <c r="GH64725" s="378"/>
      <c r="GI64725" s="378"/>
      <c r="GJ64725" s="378"/>
      <c r="GK64725" s="378"/>
      <c r="GL64725" s="378"/>
      <c r="GM64725" s="378"/>
      <c r="GN64725" s="378"/>
      <c r="GO64725" s="378"/>
      <c r="GP64725" s="378"/>
      <c r="GQ64725" s="378"/>
      <c r="GR64725" s="378"/>
      <c r="GS64725" s="378"/>
      <c r="GT64725" s="378"/>
      <c r="GU64725" s="378"/>
      <c r="GV64725" s="378"/>
      <c r="GW64725" s="378"/>
      <c r="GX64725" s="378"/>
      <c r="GY64725" s="378"/>
      <c r="GZ64725" s="378"/>
      <c r="HA64725" s="378"/>
      <c r="HB64725" s="378"/>
      <c r="HC64725" s="378"/>
      <c r="HD64725" s="378"/>
      <c r="HE64725" s="378"/>
      <c r="HF64725" s="378"/>
      <c r="HG64725" s="378"/>
      <c r="HH64725" s="378"/>
      <c r="HI64725" s="378"/>
      <c r="HJ64725" s="378"/>
      <c r="HK64725" s="378"/>
      <c r="HL64725" s="378"/>
      <c r="HM64725" s="378"/>
      <c r="HN64725" s="378"/>
      <c r="HO64725" s="378"/>
      <c r="HP64725" s="378"/>
      <c r="HQ64725" s="378"/>
      <c r="HR64725" s="378"/>
      <c r="HS64725" s="378"/>
      <c r="HT64725" s="378"/>
      <c r="HU64725" s="378"/>
      <c r="HV64725" s="378"/>
      <c r="HW64725" s="378"/>
      <c r="HX64725" s="378"/>
      <c r="HY64725" s="378"/>
      <c r="HZ64725" s="378"/>
      <c r="IA64725" s="378"/>
      <c r="IB64725" s="378"/>
      <c r="IC64725" s="378"/>
      <c r="ID64725" s="378"/>
      <c r="IE64725" s="378"/>
      <c r="IF64725" s="378"/>
      <c r="IG64725" s="378"/>
      <c r="IH64725" s="378"/>
      <c r="II64725" s="378"/>
      <c r="IJ64725" s="378"/>
      <c r="IK64725" s="378"/>
      <c r="IL64725" s="378"/>
    </row>
    <row r="64726" spans="2:246">
      <c r="B64726" s="378"/>
      <c r="C64726" s="378"/>
      <c r="D64726" s="378"/>
      <c r="E64726" s="378"/>
      <c r="F64726" s="378"/>
      <c r="G64726" s="378"/>
      <c r="H64726" s="378"/>
      <c r="I64726" s="378"/>
      <c r="J64726" s="378"/>
      <c r="K64726" s="378"/>
      <c r="L64726" s="378"/>
      <c r="M64726" s="378"/>
      <c r="N64726" s="378"/>
      <c r="O64726" s="378"/>
      <c r="P64726" s="378"/>
      <c r="Q64726" s="378"/>
      <c r="R64726" s="378"/>
      <c r="S64726" s="378"/>
      <c r="T64726" s="378"/>
      <c r="U64726" s="378"/>
      <c r="V64726" s="378"/>
      <c r="W64726" s="378"/>
      <c r="X64726" s="378"/>
      <c r="Y64726" s="378"/>
      <c r="Z64726" s="378"/>
      <c r="AA64726" s="378"/>
      <c r="AB64726" s="378"/>
      <c r="AC64726" s="378"/>
      <c r="AD64726" s="378"/>
      <c r="AE64726" s="378"/>
      <c r="AF64726" s="378"/>
      <c r="AG64726" s="378"/>
      <c r="AH64726" s="378"/>
      <c r="AI64726" s="378"/>
      <c r="AJ64726" s="378"/>
      <c r="AK64726" s="378"/>
      <c r="AL64726" s="378"/>
      <c r="AM64726" s="378"/>
      <c r="AN64726" s="378"/>
      <c r="AO64726" s="378"/>
      <c r="AP64726" s="378"/>
      <c r="AQ64726" s="378"/>
      <c r="AR64726" s="378"/>
      <c r="AS64726" s="378"/>
      <c r="AT64726" s="378"/>
      <c r="AU64726" s="378"/>
      <c r="AV64726" s="378"/>
      <c r="AW64726" s="378"/>
      <c r="AX64726" s="378"/>
      <c r="AY64726" s="378"/>
      <c r="AZ64726" s="378"/>
      <c r="BA64726" s="378"/>
      <c r="BB64726" s="378"/>
      <c r="BC64726" s="378"/>
      <c r="BD64726" s="378"/>
      <c r="BE64726" s="378"/>
      <c r="BF64726" s="378"/>
      <c r="BG64726" s="378"/>
      <c r="BH64726" s="378"/>
      <c r="BI64726" s="378"/>
      <c r="BJ64726" s="378"/>
      <c r="BK64726" s="378"/>
      <c r="BL64726" s="378"/>
      <c r="BM64726" s="378"/>
      <c r="BN64726" s="378"/>
      <c r="BO64726" s="378"/>
      <c r="BP64726" s="378"/>
      <c r="BQ64726" s="378"/>
      <c r="BR64726" s="378"/>
      <c r="BS64726" s="378"/>
      <c r="BT64726" s="378"/>
      <c r="BU64726" s="378"/>
      <c r="BV64726" s="378"/>
      <c r="BW64726" s="378"/>
      <c r="BX64726" s="378"/>
      <c r="BY64726" s="378"/>
      <c r="BZ64726" s="378"/>
      <c r="CA64726" s="378"/>
      <c r="CB64726" s="378"/>
      <c r="CC64726" s="378"/>
      <c r="CD64726" s="378"/>
      <c r="CE64726" s="378"/>
      <c r="CF64726" s="378"/>
      <c r="CG64726" s="378"/>
      <c r="CH64726" s="378"/>
      <c r="CI64726" s="378"/>
      <c r="CJ64726" s="378"/>
      <c r="CK64726" s="378"/>
      <c r="CL64726" s="378"/>
      <c r="CM64726" s="378"/>
      <c r="CN64726" s="378"/>
      <c r="CO64726" s="378"/>
      <c r="CP64726" s="378"/>
      <c r="CQ64726" s="378"/>
      <c r="CR64726" s="378"/>
      <c r="CS64726" s="378"/>
      <c r="CT64726" s="378"/>
      <c r="CU64726" s="378"/>
      <c r="CV64726" s="378"/>
      <c r="CW64726" s="378"/>
      <c r="CX64726" s="378"/>
      <c r="CY64726" s="378"/>
      <c r="CZ64726" s="378"/>
      <c r="DA64726" s="378"/>
      <c r="DB64726" s="378"/>
      <c r="DC64726" s="378"/>
      <c r="DD64726" s="378"/>
      <c r="DE64726" s="378"/>
      <c r="DF64726" s="378"/>
      <c r="DG64726" s="378"/>
      <c r="DH64726" s="378"/>
      <c r="DI64726" s="378"/>
      <c r="DJ64726" s="378"/>
      <c r="DK64726" s="378"/>
      <c r="DL64726" s="378"/>
      <c r="DM64726" s="378"/>
      <c r="DN64726" s="378"/>
      <c r="DO64726" s="378"/>
      <c r="DP64726" s="378"/>
      <c r="DQ64726" s="378"/>
      <c r="DR64726" s="378"/>
      <c r="DS64726" s="378"/>
      <c r="DT64726" s="378"/>
      <c r="DU64726" s="378"/>
      <c r="DV64726" s="378"/>
      <c r="DW64726" s="378"/>
      <c r="DX64726" s="378"/>
      <c r="DY64726" s="378"/>
      <c r="DZ64726" s="378"/>
      <c r="EA64726" s="378"/>
      <c r="EB64726" s="378"/>
      <c r="EC64726" s="378"/>
      <c r="ED64726" s="378"/>
      <c r="EE64726" s="378"/>
      <c r="EF64726" s="378"/>
      <c r="EG64726" s="378"/>
      <c r="EH64726" s="378"/>
      <c r="EI64726" s="378"/>
      <c r="EJ64726" s="378"/>
      <c r="EK64726" s="378"/>
      <c r="EL64726" s="378"/>
      <c r="EM64726" s="378"/>
      <c r="EN64726" s="378"/>
      <c r="EO64726" s="378"/>
      <c r="EP64726" s="378"/>
      <c r="EQ64726" s="378"/>
      <c r="ER64726" s="378"/>
      <c r="ES64726" s="378"/>
      <c r="ET64726" s="378"/>
      <c r="EU64726" s="378"/>
      <c r="EV64726" s="378"/>
      <c r="EW64726" s="378"/>
      <c r="EX64726" s="378"/>
      <c r="EY64726" s="378"/>
      <c r="EZ64726" s="378"/>
      <c r="FA64726" s="378"/>
      <c r="FB64726" s="378"/>
      <c r="FC64726" s="378"/>
      <c r="FD64726" s="378"/>
      <c r="FE64726" s="378"/>
      <c r="FF64726" s="378"/>
      <c r="FG64726" s="378"/>
      <c r="FH64726" s="378"/>
      <c r="FI64726" s="378"/>
      <c r="FJ64726" s="378"/>
      <c r="FK64726" s="378"/>
      <c r="FL64726" s="378"/>
      <c r="FM64726" s="378"/>
      <c r="FN64726" s="378"/>
      <c r="FO64726" s="378"/>
      <c r="FP64726" s="378"/>
      <c r="FQ64726" s="378"/>
      <c r="FR64726" s="378"/>
      <c r="FS64726" s="378"/>
      <c r="FT64726" s="378"/>
      <c r="FU64726" s="378"/>
      <c r="FV64726" s="378"/>
      <c r="FW64726" s="378"/>
      <c r="FX64726" s="378"/>
      <c r="FY64726" s="378"/>
      <c r="FZ64726" s="378"/>
      <c r="GA64726" s="378"/>
      <c r="GB64726" s="378"/>
      <c r="GC64726" s="378"/>
      <c r="GD64726" s="378"/>
      <c r="GE64726" s="378"/>
      <c r="GF64726" s="378"/>
      <c r="GG64726" s="378"/>
      <c r="GH64726" s="378"/>
      <c r="GI64726" s="378"/>
      <c r="GJ64726" s="378"/>
      <c r="GK64726" s="378"/>
      <c r="GL64726" s="378"/>
      <c r="GM64726" s="378"/>
      <c r="GN64726" s="378"/>
      <c r="GO64726" s="378"/>
      <c r="GP64726" s="378"/>
      <c r="GQ64726" s="378"/>
      <c r="GR64726" s="378"/>
      <c r="GS64726" s="378"/>
      <c r="GT64726" s="378"/>
      <c r="GU64726" s="378"/>
      <c r="GV64726" s="378"/>
      <c r="GW64726" s="378"/>
      <c r="GX64726" s="378"/>
      <c r="GY64726" s="378"/>
      <c r="GZ64726" s="378"/>
      <c r="HA64726" s="378"/>
      <c r="HB64726" s="378"/>
      <c r="HC64726" s="378"/>
      <c r="HD64726" s="378"/>
      <c r="HE64726" s="378"/>
      <c r="HF64726" s="378"/>
      <c r="HG64726" s="378"/>
      <c r="HH64726" s="378"/>
      <c r="HI64726" s="378"/>
      <c r="HJ64726" s="378"/>
      <c r="HK64726" s="378"/>
      <c r="HL64726" s="378"/>
      <c r="HM64726" s="378"/>
      <c r="HN64726" s="378"/>
      <c r="HO64726" s="378"/>
      <c r="HP64726" s="378"/>
      <c r="HQ64726" s="378"/>
      <c r="HR64726" s="378"/>
      <c r="HS64726" s="378"/>
      <c r="HT64726" s="378"/>
      <c r="HU64726" s="378"/>
      <c r="HV64726" s="378"/>
      <c r="HW64726" s="378"/>
      <c r="HX64726" s="378"/>
      <c r="HY64726" s="378"/>
      <c r="HZ64726" s="378"/>
      <c r="IA64726" s="378"/>
      <c r="IB64726" s="378"/>
      <c r="IC64726" s="378"/>
      <c r="ID64726" s="378"/>
      <c r="IE64726" s="378"/>
      <c r="IF64726" s="378"/>
      <c r="IG64726" s="378"/>
      <c r="IH64726" s="378"/>
      <c r="II64726" s="378"/>
      <c r="IJ64726" s="378"/>
      <c r="IK64726" s="378"/>
      <c r="IL64726" s="378"/>
    </row>
    <row r="64727" spans="2:246">
      <c r="B64727" s="378"/>
      <c r="C64727" s="378"/>
      <c r="D64727" s="378"/>
      <c r="E64727" s="378"/>
      <c r="F64727" s="378"/>
      <c r="G64727" s="378"/>
      <c r="H64727" s="378"/>
      <c r="I64727" s="378"/>
      <c r="J64727" s="378"/>
      <c r="K64727" s="378"/>
      <c r="L64727" s="378"/>
      <c r="M64727" s="378"/>
      <c r="N64727" s="378"/>
      <c r="O64727" s="378"/>
      <c r="P64727" s="378"/>
      <c r="Q64727" s="378"/>
      <c r="R64727" s="378"/>
      <c r="S64727" s="378"/>
      <c r="T64727" s="378"/>
      <c r="U64727" s="378"/>
      <c r="V64727" s="378"/>
      <c r="W64727" s="378"/>
      <c r="X64727" s="378"/>
      <c r="Y64727" s="378"/>
      <c r="Z64727" s="378"/>
      <c r="AA64727" s="378"/>
      <c r="AB64727" s="378"/>
      <c r="AC64727" s="378"/>
      <c r="AD64727" s="378"/>
      <c r="AE64727" s="378"/>
      <c r="AF64727" s="378"/>
      <c r="AG64727" s="378"/>
      <c r="AH64727" s="378"/>
      <c r="AI64727" s="378"/>
      <c r="AJ64727" s="378"/>
      <c r="AK64727" s="378"/>
      <c r="AL64727" s="378"/>
      <c r="AM64727" s="378"/>
      <c r="AN64727" s="378"/>
      <c r="AO64727" s="378"/>
      <c r="AP64727" s="378"/>
      <c r="AQ64727" s="378"/>
      <c r="AR64727" s="378"/>
      <c r="AS64727" s="378"/>
      <c r="AT64727" s="378"/>
      <c r="AU64727" s="378"/>
      <c r="AV64727" s="378"/>
      <c r="AW64727" s="378"/>
      <c r="AX64727" s="378"/>
      <c r="AY64727" s="378"/>
      <c r="AZ64727" s="378"/>
      <c r="BA64727" s="378"/>
      <c r="BB64727" s="378"/>
      <c r="BC64727" s="378"/>
      <c r="BD64727" s="378"/>
      <c r="BE64727" s="378"/>
      <c r="BF64727" s="378"/>
      <c r="BG64727" s="378"/>
      <c r="BH64727" s="378"/>
      <c r="BI64727" s="378"/>
      <c r="BJ64727" s="378"/>
      <c r="BK64727" s="378"/>
      <c r="BL64727" s="378"/>
      <c r="BM64727" s="378"/>
      <c r="BN64727" s="378"/>
      <c r="BO64727" s="378"/>
      <c r="BP64727" s="378"/>
      <c r="BQ64727" s="378"/>
      <c r="BR64727" s="378"/>
      <c r="BS64727" s="378"/>
      <c r="BT64727" s="378"/>
      <c r="BU64727" s="378"/>
      <c r="BV64727" s="378"/>
      <c r="BW64727" s="378"/>
      <c r="BX64727" s="378"/>
      <c r="BY64727" s="378"/>
      <c r="BZ64727" s="378"/>
      <c r="CA64727" s="378"/>
      <c r="CB64727" s="378"/>
      <c r="CC64727" s="378"/>
      <c r="CD64727" s="378"/>
      <c r="CE64727" s="378"/>
      <c r="CF64727" s="378"/>
      <c r="CG64727" s="378"/>
      <c r="CH64727" s="378"/>
      <c r="CI64727" s="378"/>
      <c r="CJ64727" s="378"/>
      <c r="CK64727" s="378"/>
      <c r="CL64727" s="378"/>
      <c r="CM64727" s="378"/>
      <c r="CN64727" s="378"/>
      <c r="CO64727" s="378"/>
      <c r="CP64727" s="378"/>
      <c r="CQ64727" s="378"/>
      <c r="CR64727" s="378"/>
      <c r="CS64727" s="378"/>
      <c r="CT64727" s="378"/>
      <c r="CU64727" s="378"/>
      <c r="CV64727" s="378"/>
      <c r="CW64727" s="378"/>
      <c r="CX64727" s="378"/>
      <c r="CY64727" s="378"/>
      <c r="CZ64727" s="378"/>
      <c r="DA64727" s="378"/>
      <c r="DB64727" s="378"/>
      <c r="DC64727" s="378"/>
      <c r="DD64727" s="378"/>
      <c r="DE64727" s="378"/>
      <c r="DF64727" s="378"/>
      <c r="DG64727" s="378"/>
      <c r="DH64727" s="378"/>
      <c r="DI64727" s="378"/>
      <c r="DJ64727" s="378"/>
      <c r="DK64727" s="378"/>
      <c r="DL64727" s="378"/>
      <c r="DM64727" s="378"/>
      <c r="DN64727" s="378"/>
      <c r="DO64727" s="378"/>
      <c r="DP64727" s="378"/>
      <c r="DQ64727" s="378"/>
      <c r="DR64727" s="378"/>
      <c r="DS64727" s="378"/>
      <c r="DT64727" s="378"/>
      <c r="DU64727" s="378"/>
      <c r="DV64727" s="378"/>
      <c r="DW64727" s="378"/>
      <c r="DX64727" s="378"/>
      <c r="DY64727" s="378"/>
      <c r="DZ64727" s="378"/>
      <c r="EA64727" s="378"/>
      <c r="EB64727" s="378"/>
      <c r="EC64727" s="378"/>
      <c r="ED64727" s="378"/>
      <c r="EE64727" s="378"/>
      <c r="EF64727" s="378"/>
      <c r="EG64727" s="378"/>
      <c r="EH64727" s="378"/>
      <c r="EI64727" s="378"/>
      <c r="EJ64727" s="378"/>
      <c r="EK64727" s="378"/>
      <c r="EL64727" s="378"/>
      <c r="EM64727" s="378"/>
      <c r="EN64727" s="378"/>
      <c r="EO64727" s="378"/>
      <c r="EP64727" s="378"/>
      <c r="EQ64727" s="378"/>
      <c r="ER64727" s="378"/>
      <c r="ES64727" s="378"/>
      <c r="ET64727" s="378"/>
      <c r="EU64727" s="378"/>
      <c r="EV64727" s="378"/>
      <c r="EW64727" s="378"/>
      <c r="EX64727" s="378"/>
      <c r="EY64727" s="378"/>
      <c r="EZ64727" s="378"/>
      <c r="FA64727" s="378"/>
      <c r="FB64727" s="378"/>
      <c r="FC64727" s="378"/>
      <c r="FD64727" s="378"/>
      <c r="FE64727" s="378"/>
      <c r="FF64727" s="378"/>
      <c r="FG64727" s="378"/>
      <c r="FH64727" s="378"/>
      <c r="FI64727" s="378"/>
      <c r="FJ64727" s="378"/>
      <c r="FK64727" s="378"/>
      <c r="FL64727" s="378"/>
      <c r="FM64727" s="378"/>
      <c r="FN64727" s="378"/>
      <c r="FO64727" s="378"/>
      <c r="FP64727" s="378"/>
      <c r="FQ64727" s="378"/>
      <c r="FR64727" s="378"/>
      <c r="FS64727" s="378"/>
      <c r="FT64727" s="378"/>
      <c r="FU64727" s="378"/>
      <c r="FV64727" s="378"/>
      <c r="FW64727" s="378"/>
      <c r="FX64727" s="378"/>
      <c r="FY64727" s="378"/>
      <c r="FZ64727" s="378"/>
      <c r="GA64727" s="378"/>
      <c r="GB64727" s="378"/>
      <c r="GC64727" s="378"/>
      <c r="GD64727" s="378"/>
      <c r="GE64727" s="378"/>
      <c r="GF64727" s="378"/>
      <c r="GG64727" s="378"/>
      <c r="GH64727" s="378"/>
      <c r="GI64727" s="378"/>
      <c r="GJ64727" s="378"/>
      <c r="GK64727" s="378"/>
      <c r="GL64727" s="378"/>
      <c r="GM64727" s="378"/>
      <c r="GN64727" s="378"/>
      <c r="GO64727" s="378"/>
      <c r="GP64727" s="378"/>
      <c r="GQ64727" s="378"/>
      <c r="GR64727" s="378"/>
      <c r="GS64727" s="378"/>
      <c r="GT64727" s="378"/>
      <c r="GU64727" s="378"/>
      <c r="GV64727" s="378"/>
      <c r="GW64727" s="378"/>
      <c r="GX64727" s="378"/>
      <c r="GY64727" s="378"/>
      <c r="GZ64727" s="378"/>
      <c r="HA64727" s="378"/>
      <c r="HB64727" s="378"/>
      <c r="HC64727" s="378"/>
      <c r="HD64727" s="378"/>
      <c r="HE64727" s="378"/>
      <c r="HF64727" s="378"/>
      <c r="HG64727" s="378"/>
      <c r="HH64727" s="378"/>
      <c r="HI64727" s="378"/>
      <c r="HJ64727" s="378"/>
      <c r="HK64727" s="378"/>
      <c r="HL64727" s="378"/>
      <c r="HM64727" s="378"/>
      <c r="HN64727" s="378"/>
      <c r="HO64727" s="378"/>
      <c r="HP64727" s="378"/>
      <c r="HQ64727" s="378"/>
      <c r="HR64727" s="378"/>
      <c r="HS64727" s="378"/>
      <c r="HT64727" s="378"/>
      <c r="HU64727" s="378"/>
      <c r="HV64727" s="378"/>
      <c r="HW64727" s="378"/>
      <c r="HX64727" s="378"/>
      <c r="HY64727" s="378"/>
      <c r="HZ64727" s="378"/>
      <c r="IA64727" s="378"/>
      <c r="IB64727" s="378"/>
      <c r="IC64727" s="378"/>
      <c r="ID64727" s="378"/>
      <c r="IE64727" s="378"/>
      <c r="IF64727" s="378"/>
      <c r="IG64727" s="378"/>
      <c r="IH64727" s="378"/>
      <c r="II64727" s="378"/>
      <c r="IJ64727" s="378"/>
      <c r="IK64727" s="378"/>
      <c r="IL64727" s="378"/>
    </row>
    <row r="64728" spans="2:246">
      <c r="B64728" s="378"/>
      <c r="C64728" s="378"/>
      <c r="D64728" s="378"/>
      <c r="E64728" s="378"/>
      <c r="F64728" s="378"/>
      <c r="G64728" s="378"/>
      <c r="H64728" s="378"/>
      <c r="I64728" s="378"/>
      <c r="J64728" s="378"/>
      <c r="K64728" s="378"/>
      <c r="L64728" s="378"/>
      <c r="M64728" s="378"/>
      <c r="N64728" s="378"/>
      <c r="O64728" s="378"/>
      <c r="P64728" s="378"/>
      <c r="Q64728" s="378"/>
      <c r="R64728" s="378"/>
      <c r="S64728" s="378"/>
      <c r="T64728" s="378"/>
      <c r="U64728" s="378"/>
      <c r="V64728" s="378"/>
      <c r="W64728" s="378"/>
      <c r="X64728" s="378"/>
      <c r="Y64728" s="378"/>
      <c r="Z64728" s="378"/>
      <c r="AA64728" s="378"/>
      <c r="AB64728" s="378"/>
      <c r="AC64728" s="378"/>
      <c r="AD64728" s="378"/>
      <c r="AE64728" s="378"/>
      <c r="AF64728" s="378"/>
      <c r="AG64728" s="378"/>
      <c r="AH64728" s="378"/>
      <c r="AI64728" s="378"/>
      <c r="AJ64728" s="378"/>
      <c r="AK64728" s="378"/>
      <c r="AL64728" s="378"/>
      <c r="AM64728" s="378"/>
      <c r="AN64728" s="378"/>
      <c r="AO64728" s="378"/>
      <c r="AP64728" s="378"/>
      <c r="AQ64728" s="378"/>
      <c r="AR64728" s="378"/>
      <c r="AS64728" s="378"/>
      <c r="AT64728" s="378"/>
      <c r="AU64728" s="378"/>
      <c r="AV64728" s="378"/>
      <c r="AW64728" s="378"/>
      <c r="AX64728" s="378"/>
      <c r="AY64728" s="378"/>
      <c r="AZ64728" s="378"/>
      <c r="BA64728" s="378"/>
      <c r="BB64728" s="378"/>
      <c r="BC64728" s="378"/>
      <c r="BD64728" s="378"/>
      <c r="BE64728" s="378"/>
      <c r="BF64728" s="378"/>
      <c r="BG64728" s="378"/>
      <c r="BH64728" s="378"/>
      <c r="BI64728" s="378"/>
      <c r="BJ64728" s="378"/>
      <c r="BK64728" s="378"/>
      <c r="BL64728" s="378"/>
      <c r="BM64728" s="378"/>
      <c r="BN64728" s="378"/>
      <c r="BO64728" s="378"/>
      <c r="BP64728" s="378"/>
      <c r="BQ64728" s="378"/>
      <c r="BR64728" s="378"/>
      <c r="BS64728" s="378"/>
      <c r="BT64728" s="378"/>
      <c r="BU64728" s="378"/>
      <c r="BV64728" s="378"/>
      <c r="BW64728" s="378"/>
      <c r="BX64728" s="378"/>
      <c r="BY64728" s="378"/>
      <c r="BZ64728" s="378"/>
      <c r="CA64728" s="378"/>
      <c r="CB64728" s="378"/>
      <c r="CC64728" s="378"/>
      <c r="CD64728" s="378"/>
      <c r="CE64728" s="378"/>
      <c r="CF64728" s="378"/>
      <c r="CG64728" s="378"/>
      <c r="CH64728" s="378"/>
      <c r="CI64728" s="378"/>
      <c r="CJ64728" s="378"/>
      <c r="CK64728" s="378"/>
      <c r="CL64728" s="378"/>
      <c r="CM64728" s="378"/>
      <c r="CN64728" s="378"/>
      <c r="CO64728" s="378"/>
      <c r="CP64728" s="378"/>
      <c r="CQ64728" s="378"/>
      <c r="CR64728" s="378"/>
      <c r="CS64728" s="378"/>
      <c r="CT64728" s="378"/>
      <c r="CU64728" s="378"/>
      <c r="CV64728" s="378"/>
      <c r="CW64728" s="378"/>
      <c r="CX64728" s="378"/>
      <c r="CY64728" s="378"/>
      <c r="CZ64728" s="378"/>
      <c r="DA64728" s="378"/>
      <c r="DB64728" s="378"/>
      <c r="DC64728" s="378"/>
      <c r="DD64728" s="378"/>
      <c r="DE64728" s="378"/>
      <c r="DF64728" s="378"/>
      <c r="DG64728" s="378"/>
      <c r="DH64728" s="378"/>
      <c r="DI64728" s="378"/>
      <c r="DJ64728" s="378"/>
      <c r="DK64728" s="378"/>
      <c r="DL64728" s="378"/>
      <c r="DM64728" s="378"/>
      <c r="DN64728" s="378"/>
      <c r="DO64728" s="378"/>
      <c r="DP64728" s="378"/>
      <c r="DQ64728" s="378"/>
      <c r="DR64728" s="378"/>
      <c r="DS64728" s="378"/>
      <c r="DT64728" s="378"/>
      <c r="DU64728" s="378"/>
      <c r="DV64728" s="378"/>
      <c r="DW64728" s="378"/>
      <c r="DX64728" s="378"/>
      <c r="DY64728" s="378"/>
      <c r="DZ64728" s="378"/>
      <c r="EA64728" s="378"/>
      <c r="EB64728" s="378"/>
      <c r="EC64728" s="378"/>
      <c r="ED64728" s="378"/>
      <c r="EE64728" s="378"/>
      <c r="EF64728" s="378"/>
      <c r="EG64728" s="378"/>
      <c r="EH64728" s="378"/>
      <c r="EI64728" s="378"/>
      <c r="EJ64728" s="378"/>
      <c r="EK64728" s="378"/>
      <c r="EL64728" s="378"/>
      <c r="EM64728" s="378"/>
      <c r="EN64728" s="378"/>
      <c r="EO64728" s="378"/>
      <c r="EP64728" s="378"/>
      <c r="EQ64728" s="378"/>
      <c r="ER64728" s="378"/>
      <c r="ES64728" s="378"/>
      <c r="ET64728" s="378"/>
      <c r="EU64728" s="378"/>
      <c r="EV64728" s="378"/>
      <c r="EW64728" s="378"/>
      <c r="EX64728" s="378"/>
      <c r="EY64728" s="378"/>
      <c r="EZ64728" s="378"/>
      <c r="FA64728" s="378"/>
      <c r="FB64728" s="378"/>
      <c r="FC64728" s="378"/>
      <c r="FD64728" s="378"/>
      <c r="FE64728" s="378"/>
      <c r="FF64728" s="378"/>
      <c r="FG64728" s="378"/>
      <c r="FH64728" s="378"/>
      <c r="FI64728" s="378"/>
      <c r="FJ64728" s="378"/>
      <c r="FK64728" s="378"/>
      <c r="FL64728" s="378"/>
      <c r="FM64728" s="378"/>
      <c r="FN64728" s="378"/>
      <c r="FO64728" s="378"/>
      <c r="FP64728" s="378"/>
      <c r="FQ64728" s="378"/>
      <c r="FR64728" s="378"/>
      <c r="FS64728" s="378"/>
      <c r="FT64728" s="378"/>
      <c r="FU64728" s="378"/>
      <c r="FV64728" s="378"/>
      <c r="FW64728" s="378"/>
      <c r="FX64728" s="378"/>
      <c r="FY64728" s="378"/>
      <c r="FZ64728" s="378"/>
      <c r="GA64728" s="378"/>
      <c r="GB64728" s="378"/>
      <c r="GC64728" s="378"/>
      <c r="GD64728" s="378"/>
      <c r="GE64728" s="378"/>
      <c r="GF64728" s="378"/>
      <c r="GG64728" s="378"/>
      <c r="GH64728" s="378"/>
      <c r="GI64728" s="378"/>
      <c r="GJ64728" s="378"/>
      <c r="GK64728" s="378"/>
      <c r="GL64728" s="378"/>
      <c r="GM64728" s="378"/>
      <c r="GN64728" s="378"/>
      <c r="GO64728" s="378"/>
      <c r="GP64728" s="378"/>
      <c r="GQ64728" s="378"/>
      <c r="GR64728" s="378"/>
      <c r="GS64728" s="378"/>
      <c r="GT64728" s="378"/>
      <c r="GU64728" s="378"/>
      <c r="GV64728" s="378"/>
      <c r="GW64728" s="378"/>
      <c r="GX64728" s="378"/>
      <c r="GY64728" s="378"/>
      <c r="GZ64728" s="378"/>
      <c r="HA64728" s="378"/>
      <c r="HB64728" s="378"/>
      <c r="HC64728" s="378"/>
      <c r="HD64728" s="378"/>
      <c r="HE64728" s="378"/>
      <c r="HF64728" s="378"/>
      <c r="HG64728" s="378"/>
      <c r="HH64728" s="378"/>
      <c r="HI64728" s="378"/>
      <c r="HJ64728" s="378"/>
      <c r="HK64728" s="378"/>
      <c r="HL64728" s="378"/>
      <c r="HM64728" s="378"/>
      <c r="HN64728" s="378"/>
      <c r="HO64728" s="378"/>
      <c r="HP64728" s="378"/>
      <c r="HQ64728" s="378"/>
      <c r="HR64728" s="378"/>
      <c r="HS64728" s="378"/>
      <c r="HT64728" s="378"/>
      <c r="HU64728" s="378"/>
      <c r="HV64728" s="378"/>
      <c r="HW64728" s="378"/>
      <c r="HX64728" s="378"/>
      <c r="HY64728" s="378"/>
      <c r="HZ64728" s="378"/>
      <c r="IA64728" s="378"/>
      <c r="IB64728" s="378"/>
      <c r="IC64728" s="378"/>
      <c r="ID64728" s="378"/>
      <c r="IE64728" s="378"/>
      <c r="IF64728" s="378"/>
      <c r="IG64728" s="378"/>
      <c r="IH64728" s="378"/>
      <c r="II64728" s="378"/>
      <c r="IJ64728" s="378"/>
      <c r="IK64728" s="378"/>
      <c r="IL64728" s="378"/>
    </row>
    <row r="64729" spans="2:246">
      <c r="B64729" s="378"/>
      <c r="C64729" s="378"/>
      <c r="D64729" s="378"/>
      <c r="E64729" s="378"/>
      <c r="F64729" s="378"/>
      <c r="G64729" s="378"/>
      <c r="H64729" s="378"/>
      <c r="I64729" s="378"/>
      <c r="J64729" s="378"/>
      <c r="K64729" s="378"/>
      <c r="L64729" s="378"/>
      <c r="M64729" s="378"/>
      <c r="N64729" s="378"/>
      <c r="O64729" s="378"/>
      <c r="P64729" s="378"/>
      <c r="Q64729" s="378"/>
      <c r="R64729" s="378"/>
      <c r="S64729" s="378"/>
      <c r="T64729" s="378"/>
      <c r="U64729" s="378"/>
      <c r="V64729" s="378"/>
      <c r="W64729" s="378"/>
      <c r="X64729" s="378"/>
      <c r="Y64729" s="378"/>
      <c r="Z64729" s="378"/>
      <c r="AA64729" s="378"/>
      <c r="AB64729" s="378"/>
      <c r="AC64729" s="378"/>
      <c r="AD64729" s="378"/>
      <c r="AE64729" s="378"/>
      <c r="AF64729" s="378"/>
      <c r="AG64729" s="378"/>
      <c r="AH64729" s="378"/>
      <c r="AI64729" s="378"/>
      <c r="AJ64729" s="378"/>
      <c r="AK64729" s="378"/>
      <c r="AL64729" s="378"/>
      <c r="AM64729" s="378"/>
      <c r="AN64729" s="378"/>
      <c r="AO64729" s="378"/>
      <c r="AP64729" s="378"/>
      <c r="AQ64729" s="378"/>
      <c r="AR64729" s="378"/>
      <c r="AS64729" s="378"/>
      <c r="AT64729" s="378"/>
      <c r="AU64729" s="378"/>
      <c r="AV64729" s="378"/>
      <c r="AW64729" s="378"/>
      <c r="AX64729" s="378"/>
      <c r="AY64729" s="378"/>
      <c r="AZ64729" s="378"/>
      <c r="BA64729" s="378"/>
      <c r="BB64729" s="378"/>
      <c r="BC64729" s="378"/>
      <c r="BD64729" s="378"/>
      <c r="BE64729" s="378"/>
      <c r="BF64729" s="378"/>
      <c r="BG64729" s="378"/>
      <c r="BH64729" s="378"/>
      <c r="BI64729" s="378"/>
      <c r="BJ64729" s="378"/>
      <c r="BK64729" s="378"/>
      <c r="BL64729" s="378"/>
      <c r="BM64729" s="378"/>
      <c r="BN64729" s="378"/>
      <c r="BO64729" s="378"/>
      <c r="BP64729" s="378"/>
      <c r="BQ64729" s="378"/>
      <c r="BR64729" s="378"/>
      <c r="BS64729" s="378"/>
      <c r="BT64729" s="378"/>
      <c r="BU64729" s="378"/>
      <c r="BV64729" s="378"/>
      <c r="BW64729" s="378"/>
      <c r="BX64729" s="378"/>
      <c r="BY64729" s="378"/>
      <c r="BZ64729" s="378"/>
      <c r="CA64729" s="378"/>
      <c r="CB64729" s="378"/>
      <c r="CC64729" s="378"/>
      <c r="CD64729" s="378"/>
      <c r="CE64729" s="378"/>
      <c r="CF64729" s="378"/>
      <c r="CG64729" s="378"/>
      <c r="CH64729" s="378"/>
      <c r="CI64729" s="378"/>
      <c r="CJ64729" s="378"/>
      <c r="CK64729" s="378"/>
      <c r="CL64729" s="378"/>
      <c r="CM64729" s="378"/>
      <c r="CN64729" s="378"/>
      <c r="CO64729" s="378"/>
      <c r="CP64729" s="378"/>
      <c r="CQ64729" s="378"/>
      <c r="CR64729" s="378"/>
      <c r="CS64729" s="378"/>
      <c r="CT64729" s="378"/>
      <c r="CU64729" s="378"/>
      <c r="CV64729" s="378"/>
      <c r="CW64729" s="378"/>
      <c r="CX64729" s="378"/>
      <c r="CY64729" s="378"/>
      <c r="CZ64729" s="378"/>
      <c r="DA64729" s="378"/>
      <c r="DB64729" s="378"/>
      <c r="DC64729" s="378"/>
      <c r="DD64729" s="378"/>
      <c r="DE64729" s="378"/>
      <c r="DF64729" s="378"/>
      <c r="DG64729" s="378"/>
      <c r="DH64729" s="378"/>
      <c r="DI64729" s="378"/>
      <c r="DJ64729" s="378"/>
      <c r="DK64729" s="378"/>
      <c r="DL64729" s="378"/>
      <c r="DM64729" s="378"/>
      <c r="DN64729" s="378"/>
      <c r="DO64729" s="378"/>
      <c r="DP64729" s="378"/>
      <c r="DQ64729" s="378"/>
      <c r="DR64729" s="378"/>
      <c r="DS64729" s="378"/>
      <c r="DT64729" s="378"/>
      <c r="DU64729" s="378"/>
      <c r="DV64729" s="378"/>
      <c r="DW64729" s="378"/>
      <c r="DX64729" s="378"/>
      <c r="DY64729" s="378"/>
      <c r="DZ64729" s="378"/>
      <c r="EA64729" s="378"/>
      <c r="EB64729" s="378"/>
      <c r="EC64729" s="378"/>
      <c r="ED64729" s="378"/>
      <c r="EE64729" s="378"/>
      <c r="EF64729" s="378"/>
      <c r="EG64729" s="378"/>
      <c r="EH64729" s="378"/>
      <c r="EI64729" s="378"/>
      <c r="EJ64729" s="378"/>
      <c r="EK64729" s="378"/>
      <c r="EL64729" s="378"/>
      <c r="EM64729" s="378"/>
      <c r="EN64729" s="378"/>
      <c r="EO64729" s="378"/>
      <c r="EP64729" s="378"/>
      <c r="EQ64729" s="378"/>
      <c r="ER64729" s="378"/>
      <c r="ES64729" s="378"/>
      <c r="ET64729" s="378"/>
      <c r="EU64729" s="378"/>
      <c r="EV64729" s="378"/>
      <c r="EW64729" s="378"/>
      <c r="EX64729" s="378"/>
      <c r="EY64729" s="378"/>
      <c r="EZ64729" s="378"/>
      <c r="FA64729" s="378"/>
      <c r="FB64729" s="378"/>
      <c r="FC64729" s="378"/>
      <c r="FD64729" s="378"/>
      <c r="FE64729" s="378"/>
      <c r="FF64729" s="378"/>
      <c r="FG64729" s="378"/>
      <c r="FH64729" s="378"/>
      <c r="FI64729" s="378"/>
      <c r="FJ64729" s="378"/>
      <c r="FK64729" s="378"/>
      <c r="FL64729" s="378"/>
      <c r="FM64729" s="378"/>
      <c r="FN64729" s="378"/>
      <c r="FO64729" s="378"/>
      <c r="FP64729" s="378"/>
      <c r="FQ64729" s="378"/>
      <c r="FR64729" s="378"/>
      <c r="FS64729" s="378"/>
      <c r="FT64729" s="378"/>
      <c r="FU64729" s="378"/>
      <c r="FV64729" s="378"/>
      <c r="FW64729" s="378"/>
      <c r="FX64729" s="378"/>
      <c r="FY64729" s="378"/>
      <c r="FZ64729" s="378"/>
      <c r="GA64729" s="378"/>
      <c r="GB64729" s="378"/>
      <c r="GC64729" s="378"/>
      <c r="GD64729" s="378"/>
      <c r="GE64729" s="378"/>
      <c r="GF64729" s="378"/>
      <c r="GG64729" s="378"/>
      <c r="GH64729" s="378"/>
      <c r="GI64729" s="378"/>
      <c r="GJ64729" s="378"/>
      <c r="GK64729" s="378"/>
      <c r="GL64729" s="378"/>
      <c r="GM64729" s="378"/>
      <c r="GN64729" s="378"/>
      <c r="GO64729" s="378"/>
      <c r="GP64729" s="378"/>
      <c r="GQ64729" s="378"/>
      <c r="GR64729" s="378"/>
      <c r="GS64729" s="378"/>
      <c r="GT64729" s="378"/>
      <c r="GU64729" s="378"/>
      <c r="GV64729" s="378"/>
      <c r="GW64729" s="378"/>
      <c r="GX64729" s="378"/>
      <c r="GY64729" s="378"/>
      <c r="GZ64729" s="378"/>
      <c r="HA64729" s="378"/>
      <c r="HB64729" s="378"/>
      <c r="HC64729" s="378"/>
      <c r="HD64729" s="378"/>
      <c r="HE64729" s="378"/>
      <c r="HF64729" s="378"/>
      <c r="HG64729" s="378"/>
      <c r="HH64729" s="378"/>
      <c r="HI64729" s="378"/>
      <c r="HJ64729" s="378"/>
      <c r="HK64729" s="378"/>
      <c r="HL64729" s="378"/>
      <c r="HM64729" s="378"/>
      <c r="HN64729" s="378"/>
      <c r="HO64729" s="378"/>
      <c r="HP64729" s="378"/>
      <c r="HQ64729" s="378"/>
      <c r="HR64729" s="378"/>
      <c r="HS64729" s="378"/>
      <c r="HT64729" s="378"/>
      <c r="HU64729" s="378"/>
      <c r="HV64729" s="378"/>
      <c r="HW64729" s="378"/>
      <c r="HX64729" s="378"/>
      <c r="HY64729" s="378"/>
      <c r="HZ64729" s="378"/>
      <c r="IA64729" s="378"/>
      <c r="IB64729" s="378"/>
      <c r="IC64729" s="378"/>
      <c r="ID64729" s="378"/>
      <c r="IE64729" s="378"/>
      <c r="IF64729" s="378"/>
      <c r="IG64729" s="378"/>
      <c r="IH64729" s="378"/>
      <c r="II64729" s="378"/>
      <c r="IJ64729" s="378"/>
      <c r="IK64729" s="378"/>
      <c r="IL64729" s="378"/>
    </row>
    <row r="64730" spans="2:246">
      <c r="B64730" s="378"/>
      <c r="C64730" s="378"/>
      <c r="D64730" s="378"/>
      <c r="E64730" s="378"/>
      <c r="F64730" s="378"/>
      <c r="G64730" s="378"/>
      <c r="H64730" s="378"/>
      <c r="I64730" s="378"/>
      <c r="J64730" s="378"/>
      <c r="K64730" s="378"/>
      <c r="L64730" s="378"/>
      <c r="M64730" s="378"/>
      <c r="N64730" s="378"/>
      <c r="O64730" s="378"/>
      <c r="P64730" s="378"/>
      <c r="Q64730" s="378"/>
      <c r="R64730" s="378"/>
      <c r="S64730" s="378"/>
      <c r="T64730" s="378"/>
      <c r="U64730" s="378"/>
      <c r="V64730" s="378"/>
      <c r="W64730" s="378"/>
      <c r="X64730" s="378"/>
      <c r="Y64730" s="378"/>
      <c r="Z64730" s="378"/>
      <c r="AA64730" s="378"/>
      <c r="AB64730" s="378"/>
      <c r="AC64730" s="378"/>
      <c r="AD64730" s="378"/>
      <c r="AE64730" s="378"/>
      <c r="AF64730" s="378"/>
      <c r="AG64730" s="378"/>
      <c r="AH64730" s="378"/>
      <c r="AI64730" s="378"/>
      <c r="AJ64730" s="378"/>
      <c r="AK64730" s="378"/>
      <c r="AL64730" s="378"/>
      <c r="AM64730" s="378"/>
      <c r="AN64730" s="378"/>
      <c r="AO64730" s="378"/>
      <c r="AP64730" s="378"/>
      <c r="AQ64730" s="378"/>
      <c r="AR64730" s="378"/>
      <c r="AS64730" s="378"/>
      <c r="AT64730" s="378"/>
      <c r="AU64730" s="378"/>
      <c r="AV64730" s="378"/>
      <c r="AW64730" s="378"/>
      <c r="AX64730" s="378"/>
      <c r="AY64730" s="378"/>
      <c r="AZ64730" s="378"/>
      <c r="BA64730" s="378"/>
      <c r="BB64730" s="378"/>
      <c r="BC64730" s="378"/>
      <c r="BD64730" s="378"/>
      <c r="BE64730" s="378"/>
      <c r="BF64730" s="378"/>
      <c r="BG64730" s="378"/>
      <c r="BH64730" s="378"/>
      <c r="BI64730" s="378"/>
      <c r="BJ64730" s="378"/>
      <c r="BK64730" s="378"/>
      <c r="BL64730" s="378"/>
      <c r="BM64730" s="378"/>
      <c r="BN64730" s="378"/>
      <c r="BO64730" s="378"/>
      <c r="BP64730" s="378"/>
      <c r="BQ64730" s="378"/>
      <c r="BR64730" s="378"/>
      <c r="BS64730" s="378"/>
      <c r="BT64730" s="378"/>
      <c r="BU64730" s="378"/>
      <c r="BV64730" s="378"/>
      <c r="BW64730" s="378"/>
      <c r="BX64730" s="378"/>
      <c r="BY64730" s="378"/>
      <c r="BZ64730" s="378"/>
      <c r="CA64730" s="378"/>
      <c r="CB64730" s="378"/>
      <c r="CC64730" s="378"/>
      <c r="CD64730" s="378"/>
      <c r="CE64730" s="378"/>
      <c r="CF64730" s="378"/>
      <c r="CG64730" s="378"/>
      <c r="CH64730" s="378"/>
      <c r="CI64730" s="378"/>
      <c r="CJ64730" s="378"/>
      <c r="CK64730" s="378"/>
      <c r="CL64730" s="378"/>
      <c r="CM64730" s="378"/>
      <c r="CN64730" s="378"/>
      <c r="CO64730" s="378"/>
      <c r="CP64730" s="378"/>
      <c r="CQ64730" s="378"/>
      <c r="CR64730" s="378"/>
      <c r="CS64730" s="378"/>
      <c r="CT64730" s="378"/>
      <c r="CU64730" s="378"/>
      <c r="CV64730" s="378"/>
      <c r="CW64730" s="378"/>
      <c r="CX64730" s="378"/>
      <c r="CY64730" s="378"/>
      <c r="CZ64730" s="378"/>
      <c r="DA64730" s="378"/>
      <c r="DB64730" s="378"/>
      <c r="DC64730" s="378"/>
      <c r="DD64730" s="378"/>
      <c r="DE64730" s="378"/>
      <c r="DF64730" s="378"/>
      <c r="DG64730" s="378"/>
      <c r="DH64730" s="378"/>
      <c r="DI64730" s="378"/>
      <c r="DJ64730" s="378"/>
      <c r="DK64730" s="378"/>
      <c r="DL64730" s="378"/>
      <c r="DM64730" s="378"/>
      <c r="DN64730" s="378"/>
      <c r="DO64730" s="378"/>
      <c r="DP64730" s="378"/>
      <c r="DQ64730" s="378"/>
      <c r="DR64730" s="378"/>
      <c r="DS64730" s="378"/>
      <c r="DT64730" s="378"/>
      <c r="DU64730" s="378"/>
      <c r="DV64730" s="378"/>
      <c r="DW64730" s="378"/>
      <c r="DX64730" s="378"/>
      <c r="DY64730" s="378"/>
      <c r="DZ64730" s="378"/>
      <c r="EA64730" s="378"/>
      <c r="EB64730" s="378"/>
      <c r="EC64730" s="378"/>
      <c r="ED64730" s="378"/>
      <c r="EE64730" s="378"/>
      <c r="EF64730" s="378"/>
      <c r="EG64730" s="378"/>
      <c r="EH64730" s="378"/>
      <c r="EI64730" s="378"/>
      <c r="EJ64730" s="378"/>
      <c r="EK64730" s="378"/>
      <c r="EL64730" s="378"/>
      <c r="EM64730" s="378"/>
      <c r="EN64730" s="378"/>
      <c r="EO64730" s="378"/>
      <c r="EP64730" s="378"/>
      <c r="EQ64730" s="378"/>
      <c r="ER64730" s="378"/>
      <c r="ES64730" s="378"/>
      <c r="ET64730" s="378"/>
      <c r="EU64730" s="378"/>
      <c r="EV64730" s="378"/>
      <c r="EW64730" s="378"/>
      <c r="EX64730" s="378"/>
      <c r="EY64730" s="378"/>
      <c r="EZ64730" s="378"/>
      <c r="FA64730" s="378"/>
      <c r="FB64730" s="378"/>
      <c r="FC64730" s="378"/>
      <c r="FD64730" s="378"/>
      <c r="FE64730" s="378"/>
      <c r="FF64730" s="378"/>
      <c r="FG64730" s="378"/>
      <c r="FH64730" s="378"/>
      <c r="FI64730" s="378"/>
      <c r="FJ64730" s="378"/>
      <c r="FK64730" s="378"/>
      <c r="FL64730" s="378"/>
      <c r="FM64730" s="378"/>
      <c r="FN64730" s="378"/>
      <c r="FO64730" s="378"/>
      <c r="FP64730" s="378"/>
      <c r="FQ64730" s="378"/>
      <c r="FR64730" s="378"/>
      <c r="FS64730" s="378"/>
      <c r="FT64730" s="378"/>
      <c r="FU64730" s="378"/>
      <c r="FV64730" s="378"/>
      <c r="FW64730" s="378"/>
      <c r="FX64730" s="378"/>
      <c r="FY64730" s="378"/>
      <c r="FZ64730" s="378"/>
      <c r="GA64730" s="378"/>
      <c r="GB64730" s="378"/>
      <c r="GC64730" s="378"/>
      <c r="GD64730" s="378"/>
      <c r="GE64730" s="378"/>
      <c r="GF64730" s="378"/>
      <c r="GG64730" s="378"/>
      <c r="GH64730" s="378"/>
      <c r="GI64730" s="378"/>
      <c r="GJ64730" s="378"/>
      <c r="GK64730" s="378"/>
      <c r="GL64730" s="378"/>
      <c r="GM64730" s="378"/>
      <c r="GN64730" s="378"/>
      <c r="GO64730" s="378"/>
      <c r="GP64730" s="378"/>
      <c r="GQ64730" s="378"/>
      <c r="GR64730" s="378"/>
      <c r="GS64730" s="378"/>
      <c r="GT64730" s="378"/>
      <c r="GU64730" s="378"/>
      <c r="GV64730" s="378"/>
      <c r="GW64730" s="378"/>
      <c r="GX64730" s="378"/>
      <c r="GY64730" s="378"/>
      <c r="GZ64730" s="378"/>
      <c r="HA64730" s="378"/>
      <c r="HB64730" s="378"/>
      <c r="HC64730" s="378"/>
      <c r="HD64730" s="378"/>
      <c r="HE64730" s="378"/>
      <c r="HF64730" s="378"/>
      <c r="HG64730" s="378"/>
      <c r="HH64730" s="378"/>
      <c r="HI64730" s="378"/>
      <c r="HJ64730" s="378"/>
      <c r="HK64730" s="378"/>
      <c r="HL64730" s="378"/>
      <c r="HM64730" s="378"/>
      <c r="HN64730" s="378"/>
      <c r="HO64730" s="378"/>
      <c r="HP64730" s="378"/>
      <c r="HQ64730" s="378"/>
      <c r="HR64730" s="378"/>
      <c r="HS64730" s="378"/>
      <c r="HT64730" s="378"/>
      <c r="HU64730" s="378"/>
      <c r="HV64730" s="378"/>
      <c r="HW64730" s="378"/>
      <c r="HX64730" s="378"/>
      <c r="HY64730" s="378"/>
      <c r="HZ64730" s="378"/>
      <c r="IA64730" s="378"/>
      <c r="IB64730" s="378"/>
      <c r="IC64730" s="378"/>
      <c r="ID64730" s="378"/>
      <c r="IE64730" s="378"/>
      <c r="IF64730" s="378"/>
      <c r="IG64730" s="378"/>
      <c r="IH64730" s="378"/>
      <c r="II64730" s="378"/>
      <c r="IJ64730" s="378"/>
      <c r="IK64730" s="378"/>
      <c r="IL64730" s="378"/>
    </row>
    <row r="64731" spans="2:246">
      <c r="B64731" s="378"/>
      <c r="C64731" s="378"/>
      <c r="D64731" s="378"/>
      <c r="E64731" s="378"/>
      <c r="F64731" s="378"/>
      <c r="G64731" s="378"/>
      <c r="H64731" s="378"/>
      <c r="I64731" s="378"/>
      <c r="J64731" s="378"/>
      <c r="K64731" s="378"/>
      <c r="L64731" s="378"/>
      <c r="M64731" s="378"/>
      <c r="N64731" s="378"/>
      <c r="O64731" s="378"/>
      <c r="P64731" s="378"/>
      <c r="Q64731" s="378"/>
      <c r="R64731" s="378"/>
      <c r="S64731" s="378"/>
      <c r="T64731" s="378"/>
      <c r="U64731" s="378"/>
      <c r="V64731" s="378"/>
      <c r="W64731" s="378"/>
      <c r="X64731" s="378"/>
      <c r="Y64731" s="378"/>
      <c r="Z64731" s="378"/>
      <c r="AA64731" s="378"/>
      <c r="AB64731" s="378"/>
      <c r="AC64731" s="378"/>
      <c r="AD64731" s="378"/>
      <c r="AE64731" s="378"/>
      <c r="AF64731" s="378"/>
      <c r="AG64731" s="378"/>
      <c r="AH64731" s="378"/>
      <c r="AI64731" s="378"/>
      <c r="AJ64731" s="378"/>
      <c r="AK64731" s="378"/>
      <c r="AL64731" s="378"/>
      <c r="AM64731" s="378"/>
      <c r="AN64731" s="378"/>
      <c r="AO64731" s="378"/>
      <c r="AP64731" s="378"/>
      <c r="AQ64731" s="378"/>
      <c r="AR64731" s="378"/>
      <c r="AS64731" s="378"/>
      <c r="AT64731" s="378"/>
      <c r="AU64731" s="378"/>
      <c r="AV64731" s="378"/>
      <c r="AW64731" s="378"/>
      <c r="AX64731" s="378"/>
      <c r="AY64731" s="378"/>
      <c r="AZ64731" s="378"/>
      <c r="BA64731" s="378"/>
      <c r="BB64731" s="378"/>
      <c r="BC64731" s="378"/>
      <c r="BD64731" s="378"/>
      <c r="BE64731" s="378"/>
      <c r="BF64731" s="378"/>
      <c r="BG64731" s="378"/>
      <c r="BH64731" s="378"/>
      <c r="BI64731" s="378"/>
      <c r="BJ64731" s="378"/>
      <c r="BK64731" s="378"/>
      <c r="BL64731" s="378"/>
      <c r="BM64731" s="378"/>
      <c r="BN64731" s="378"/>
      <c r="BO64731" s="378"/>
      <c r="BP64731" s="378"/>
      <c r="BQ64731" s="378"/>
      <c r="BR64731" s="378"/>
      <c r="BS64731" s="378"/>
      <c r="BT64731" s="378"/>
      <c r="BU64731" s="378"/>
      <c r="BV64731" s="378"/>
      <c r="BW64731" s="378"/>
      <c r="BX64731" s="378"/>
      <c r="BY64731" s="378"/>
      <c r="BZ64731" s="378"/>
      <c r="CA64731" s="378"/>
      <c r="CB64731" s="378"/>
      <c r="CC64731" s="378"/>
      <c r="CD64731" s="378"/>
      <c r="CE64731" s="378"/>
      <c r="CF64731" s="378"/>
      <c r="CG64731" s="378"/>
      <c r="CH64731" s="378"/>
      <c r="CI64731" s="378"/>
      <c r="CJ64731" s="378"/>
      <c r="CK64731" s="378"/>
      <c r="CL64731" s="378"/>
      <c r="CM64731" s="378"/>
      <c r="CN64731" s="378"/>
      <c r="CO64731" s="378"/>
      <c r="CP64731" s="378"/>
      <c r="CQ64731" s="378"/>
      <c r="CR64731" s="378"/>
      <c r="CS64731" s="378"/>
      <c r="CT64731" s="378"/>
      <c r="CU64731" s="378"/>
      <c r="CV64731" s="378"/>
      <c r="CW64731" s="378"/>
      <c r="CX64731" s="378"/>
      <c r="CY64731" s="378"/>
      <c r="CZ64731" s="378"/>
      <c r="DA64731" s="378"/>
      <c r="DB64731" s="378"/>
      <c r="DC64731" s="378"/>
      <c r="DD64731" s="378"/>
      <c r="DE64731" s="378"/>
      <c r="DF64731" s="378"/>
      <c r="DG64731" s="378"/>
      <c r="DH64731" s="378"/>
      <c r="DI64731" s="378"/>
      <c r="DJ64731" s="378"/>
      <c r="DK64731" s="378"/>
      <c r="DL64731" s="378"/>
      <c r="DM64731" s="378"/>
      <c r="DN64731" s="378"/>
      <c r="DO64731" s="378"/>
      <c r="DP64731" s="378"/>
      <c r="DQ64731" s="378"/>
      <c r="DR64731" s="378"/>
      <c r="DS64731" s="378"/>
      <c r="DT64731" s="378"/>
      <c r="DU64731" s="378"/>
      <c r="DV64731" s="378"/>
      <c r="DW64731" s="378"/>
      <c r="DX64731" s="378"/>
      <c r="DY64731" s="378"/>
      <c r="DZ64731" s="378"/>
      <c r="EA64731" s="378"/>
      <c r="EB64731" s="378"/>
      <c r="EC64731" s="378"/>
      <c r="ED64731" s="378"/>
      <c r="EE64731" s="378"/>
      <c r="EF64731" s="378"/>
      <c r="EG64731" s="378"/>
      <c r="EH64731" s="378"/>
      <c r="EI64731" s="378"/>
      <c r="EJ64731" s="378"/>
      <c r="EK64731" s="378"/>
      <c r="EL64731" s="378"/>
      <c r="EM64731" s="378"/>
      <c r="EN64731" s="378"/>
      <c r="EO64731" s="378"/>
      <c r="EP64731" s="378"/>
      <c r="EQ64731" s="378"/>
      <c r="ER64731" s="378"/>
      <c r="ES64731" s="378"/>
      <c r="ET64731" s="378"/>
      <c r="EU64731" s="378"/>
      <c r="EV64731" s="378"/>
      <c r="EW64731" s="378"/>
      <c r="EX64731" s="378"/>
      <c r="EY64731" s="378"/>
      <c r="EZ64731" s="378"/>
      <c r="FA64731" s="378"/>
      <c r="FB64731" s="378"/>
      <c r="FC64731" s="378"/>
      <c r="FD64731" s="378"/>
      <c r="FE64731" s="378"/>
      <c r="FF64731" s="378"/>
      <c r="FG64731" s="378"/>
      <c r="FH64731" s="378"/>
      <c r="FI64731" s="378"/>
      <c r="FJ64731" s="378"/>
      <c r="FK64731" s="378"/>
      <c r="FL64731" s="378"/>
      <c r="FM64731" s="378"/>
      <c r="FN64731" s="378"/>
      <c r="FO64731" s="378"/>
      <c r="FP64731" s="378"/>
      <c r="FQ64731" s="378"/>
      <c r="FR64731" s="378"/>
      <c r="FS64731" s="378"/>
      <c r="FT64731" s="378"/>
      <c r="FU64731" s="378"/>
      <c r="FV64731" s="378"/>
      <c r="FW64731" s="378"/>
      <c r="FX64731" s="378"/>
      <c r="FY64731" s="378"/>
      <c r="FZ64731" s="378"/>
      <c r="GA64731" s="378"/>
      <c r="GB64731" s="378"/>
      <c r="GC64731" s="378"/>
      <c r="GD64731" s="378"/>
      <c r="GE64731" s="378"/>
      <c r="GF64731" s="378"/>
      <c r="GG64731" s="378"/>
      <c r="GH64731" s="378"/>
      <c r="GI64731" s="378"/>
      <c r="GJ64731" s="378"/>
      <c r="GK64731" s="378"/>
      <c r="GL64731" s="378"/>
      <c r="GM64731" s="378"/>
      <c r="GN64731" s="378"/>
      <c r="GO64731" s="378"/>
      <c r="GP64731" s="378"/>
      <c r="GQ64731" s="378"/>
      <c r="GR64731" s="378"/>
      <c r="GS64731" s="378"/>
      <c r="GT64731" s="378"/>
      <c r="GU64731" s="378"/>
      <c r="GV64731" s="378"/>
      <c r="GW64731" s="378"/>
      <c r="GX64731" s="378"/>
      <c r="GY64731" s="378"/>
      <c r="GZ64731" s="378"/>
      <c r="HA64731" s="378"/>
      <c r="HB64731" s="378"/>
      <c r="HC64731" s="378"/>
      <c r="HD64731" s="378"/>
      <c r="HE64731" s="378"/>
      <c r="HF64731" s="378"/>
      <c r="HG64731" s="378"/>
      <c r="HH64731" s="378"/>
      <c r="HI64731" s="378"/>
      <c r="HJ64731" s="378"/>
      <c r="HK64731" s="378"/>
      <c r="HL64731" s="378"/>
      <c r="HM64731" s="378"/>
      <c r="HN64731" s="378"/>
      <c r="HO64731" s="378"/>
      <c r="HP64731" s="378"/>
      <c r="HQ64731" s="378"/>
      <c r="HR64731" s="378"/>
      <c r="HS64731" s="378"/>
      <c r="HT64731" s="378"/>
      <c r="HU64731" s="378"/>
      <c r="HV64731" s="378"/>
      <c r="HW64731" s="378"/>
      <c r="HX64731" s="378"/>
      <c r="HY64731" s="378"/>
      <c r="HZ64731" s="378"/>
      <c r="IA64731" s="378"/>
      <c r="IB64731" s="378"/>
      <c r="IC64731" s="378"/>
      <c r="ID64731" s="378"/>
      <c r="IE64731" s="378"/>
      <c r="IF64731" s="378"/>
      <c r="IG64731" s="378"/>
      <c r="IH64731" s="378"/>
      <c r="II64731" s="378"/>
      <c r="IJ64731" s="378"/>
      <c r="IK64731" s="378"/>
      <c r="IL64731" s="378"/>
    </row>
    <row r="64732" spans="2:246">
      <c r="B64732" s="378"/>
      <c r="C64732" s="378"/>
      <c r="D64732" s="378"/>
      <c r="E64732" s="378"/>
      <c r="F64732" s="378"/>
      <c r="G64732" s="378"/>
      <c r="H64732" s="378"/>
      <c r="I64732" s="378"/>
      <c r="J64732" s="378"/>
      <c r="K64732" s="378"/>
      <c r="L64732" s="378"/>
      <c r="M64732" s="378"/>
      <c r="N64732" s="378"/>
      <c r="O64732" s="378"/>
      <c r="P64732" s="378"/>
      <c r="Q64732" s="378"/>
      <c r="R64732" s="378"/>
      <c r="S64732" s="378"/>
      <c r="T64732" s="378"/>
      <c r="U64732" s="378"/>
      <c r="V64732" s="378"/>
      <c r="W64732" s="378"/>
      <c r="X64732" s="378"/>
      <c r="Y64732" s="378"/>
      <c r="Z64732" s="378"/>
      <c r="AA64732" s="378"/>
      <c r="AB64732" s="378"/>
      <c r="AC64732" s="378"/>
      <c r="AD64732" s="378"/>
      <c r="AE64732" s="378"/>
      <c r="AF64732" s="378"/>
      <c r="AG64732" s="378"/>
      <c r="AH64732" s="378"/>
      <c r="AI64732" s="378"/>
      <c r="AJ64732" s="378"/>
      <c r="AK64732" s="378"/>
      <c r="AL64732" s="378"/>
      <c r="AM64732" s="378"/>
      <c r="AN64732" s="378"/>
      <c r="AO64732" s="378"/>
      <c r="AP64732" s="378"/>
      <c r="AQ64732" s="378"/>
      <c r="AR64732" s="378"/>
      <c r="AS64732" s="378"/>
      <c r="AT64732" s="378"/>
      <c r="AU64732" s="378"/>
      <c r="AV64732" s="378"/>
      <c r="AW64732" s="378"/>
      <c r="AX64732" s="378"/>
      <c r="AY64732" s="378"/>
      <c r="AZ64732" s="378"/>
      <c r="BA64732" s="378"/>
      <c r="BB64732" s="378"/>
      <c r="BC64732" s="378"/>
      <c r="BD64732" s="378"/>
      <c r="BE64732" s="378"/>
      <c r="BF64732" s="378"/>
      <c r="BG64732" s="378"/>
      <c r="BH64732" s="378"/>
      <c r="BI64732" s="378"/>
      <c r="BJ64732" s="378"/>
      <c r="BK64732" s="378"/>
      <c r="BL64732" s="378"/>
      <c r="BM64732" s="378"/>
      <c r="BN64732" s="378"/>
      <c r="BO64732" s="378"/>
      <c r="BP64732" s="378"/>
      <c r="BQ64732" s="378"/>
      <c r="BR64732" s="378"/>
      <c r="BS64732" s="378"/>
      <c r="BT64732" s="378"/>
      <c r="BU64732" s="378"/>
      <c r="BV64732" s="378"/>
      <c r="BW64732" s="378"/>
      <c r="BX64732" s="378"/>
      <c r="BY64732" s="378"/>
      <c r="BZ64732" s="378"/>
      <c r="CA64732" s="378"/>
      <c r="CB64732" s="378"/>
      <c r="CC64732" s="378"/>
      <c r="CD64732" s="378"/>
      <c r="CE64732" s="378"/>
      <c r="CF64732" s="378"/>
      <c r="CG64732" s="378"/>
      <c r="CH64732" s="378"/>
      <c r="CI64732" s="378"/>
      <c r="CJ64732" s="378"/>
      <c r="CK64732" s="378"/>
      <c r="CL64732" s="378"/>
      <c r="CM64732" s="378"/>
      <c r="CN64732" s="378"/>
      <c r="CO64732" s="378"/>
      <c r="CP64732" s="378"/>
      <c r="CQ64732" s="378"/>
      <c r="CR64732" s="378"/>
      <c r="CS64732" s="378"/>
      <c r="CT64732" s="378"/>
      <c r="CU64732" s="378"/>
      <c r="CV64732" s="378"/>
      <c r="CW64732" s="378"/>
      <c r="CX64732" s="378"/>
      <c r="CY64732" s="378"/>
      <c r="CZ64732" s="378"/>
      <c r="DA64732" s="378"/>
      <c r="DB64732" s="378"/>
      <c r="DC64732" s="378"/>
      <c r="DD64732" s="378"/>
      <c r="DE64732" s="378"/>
      <c r="DF64732" s="378"/>
      <c r="DG64732" s="378"/>
      <c r="DH64732" s="378"/>
      <c r="DI64732" s="378"/>
      <c r="DJ64732" s="378"/>
      <c r="DK64732" s="378"/>
      <c r="DL64732" s="378"/>
      <c r="DM64732" s="378"/>
      <c r="DN64732" s="378"/>
      <c r="DO64732" s="378"/>
      <c r="DP64732" s="378"/>
      <c r="DQ64732" s="378"/>
      <c r="DR64732" s="378"/>
      <c r="DS64732" s="378"/>
      <c r="DT64732" s="378"/>
      <c r="DU64732" s="378"/>
      <c r="DV64732" s="378"/>
      <c r="DW64732" s="378"/>
      <c r="DX64732" s="378"/>
      <c r="DY64732" s="378"/>
      <c r="DZ64732" s="378"/>
      <c r="EA64732" s="378"/>
      <c r="EB64732" s="378"/>
      <c r="EC64732" s="378"/>
      <c r="ED64732" s="378"/>
      <c r="EE64732" s="378"/>
      <c r="EF64732" s="378"/>
      <c r="EG64732" s="378"/>
      <c r="EH64732" s="378"/>
      <c r="EI64732" s="378"/>
      <c r="EJ64732" s="378"/>
      <c r="EK64732" s="378"/>
      <c r="EL64732" s="378"/>
      <c r="EM64732" s="378"/>
      <c r="EN64732" s="378"/>
      <c r="EO64732" s="378"/>
      <c r="EP64732" s="378"/>
      <c r="EQ64732" s="378"/>
      <c r="ER64732" s="378"/>
      <c r="ES64732" s="378"/>
      <c r="ET64732" s="378"/>
      <c r="EU64732" s="378"/>
      <c r="EV64732" s="378"/>
      <c r="EW64732" s="378"/>
      <c r="EX64732" s="378"/>
      <c r="EY64732" s="378"/>
      <c r="EZ64732" s="378"/>
      <c r="FA64732" s="378"/>
      <c r="FB64732" s="378"/>
      <c r="FC64732" s="378"/>
      <c r="FD64732" s="378"/>
      <c r="FE64732" s="378"/>
      <c r="FF64732" s="378"/>
      <c r="FG64732" s="378"/>
      <c r="FH64732" s="378"/>
      <c r="FI64732" s="378"/>
      <c r="FJ64732" s="378"/>
      <c r="FK64732" s="378"/>
      <c r="FL64732" s="378"/>
      <c r="FM64732" s="378"/>
      <c r="FN64732" s="378"/>
      <c r="FO64732" s="378"/>
      <c r="FP64732" s="378"/>
      <c r="FQ64732" s="378"/>
      <c r="FR64732" s="378"/>
      <c r="FS64732" s="378"/>
      <c r="FT64732" s="378"/>
      <c r="FU64732" s="378"/>
      <c r="FV64732" s="378"/>
      <c r="FW64732" s="378"/>
      <c r="FX64732" s="378"/>
      <c r="FY64732" s="378"/>
      <c r="FZ64732" s="378"/>
      <c r="GA64732" s="378"/>
      <c r="GB64732" s="378"/>
      <c r="GC64732" s="378"/>
      <c r="GD64732" s="378"/>
      <c r="GE64732" s="378"/>
      <c r="GF64732" s="378"/>
      <c r="GG64732" s="378"/>
      <c r="GH64732" s="378"/>
      <c r="GI64732" s="378"/>
      <c r="GJ64732" s="378"/>
      <c r="GK64732" s="378"/>
      <c r="GL64732" s="378"/>
      <c r="GM64732" s="378"/>
      <c r="GN64732" s="378"/>
      <c r="GO64732" s="378"/>
      <c r="GP64732" s="378"/>
      <c r="GQ64732" s="378"/>
      <c r="GR64732" s="378"/>
      <c r="GS64732" s="378"/>
      <c r="GT64732" s="378"/>
      <c r="GU64732" s="378"/>
      <c r="GV64732" s="378"/>
      <c r="GW64732" s="378"/>
      <c r="GX64732" s="378"/>
      <c r="GY64732" s="378"/>
      <c r="GZ64732" s="378"/>
      <c r="HA64732" s="378"/>
      <c r="HB64732" s="378"/>
      <c r="HC64732" s="378"/>
      <c r="HD64732" s="378"/>
      <c r="HE64732" s="378"/>
      <c r="HF64732" s="378"/>
      <c r="HG64732" s="378"/>
      <c r="HH64732" s="378"/>
      <c r="HI64732" s="378"/>
      <c r="HJ64732" s="378"/>
      <c r="HK64732" s="378"/>
      <c r="HL64732" s="378"/>
      <c r="HM64732" s="378"/>
      <c r="HN64732" s="378"/>
      <c r="HO64732" s="378"/>
      <c r="HP64732" s="378"/>
      <c r="HQ64732" s="378"/>
      <c r="HR64732" s="378"/>
      <c r="HS64732" s="378"/>
      <c r="HT64732" s="378"/>
      <c r="HU64732" s="378"/>
      <c r="HV64732" s="378"/>
      <c r="HW64732" s="378"/>
      <c r="HX64732" s="378"/>
      <c r="HY64732" s="378"/>
      <c r="HZ64732" s="378"/>
      <c r="IA64732" s="378"/>
      <c r="IB64732" s="378"/>
      <c r="IC64732" s="378"/>
      <c r="ID64732" s="378"/>
      <c r="IE64732" s="378"/>
      <c r="IF64732" s="378"/>
      <c r="IG64732" s="378"/>
      <c r="IH64732" s="378"/>
      <c r="II64732" s="378"/>
      <c r="IJ64732" s="378"/>
      <c r="IK64732" s="378"/>
      <c r="IL64732" s="378"/>
    </row>
    <row r="64733" spans="2:246">
      <c r="B64733" s="378"/>
      <c r="C64733" s="378"/>
      <c r="D64733" s="378"/>
      <c r="E64733" s="378"/>
      <c r="F64733" s="378"/>
      <c r="G64733" s="378"/>
      <c r="H64733" s="378"/>
      <c r="I64733" s="378"/>
      <c r="J64733" s="378"/>
      <c r="K64733" s="378"/>
      <c r="L64733" s="378"/>
      <c r="M64733" s="378"/>
      <c r="N64733" s="378"/>
      <c r="O64733" s="378"/>
      <c r="P64733" s="378"/>
      <c r="Q64733" s="378"/>
      <c r="R64733" s="378"/>
      <c r="S64733" s="378"/>
      <c r="T64733" s="378"/>
      <c r="U64733" s="378"/>
      <c r="V64733" s="378"/>
      <c r="W64733" s="378"/>
      <c r="X64733" s="378"/>
      <c r="Y64733" s="378"/>
      <c r="Z64733" s="378"/>
      <c r="AA64733" s="378"/>
      <c r="AB64733" s="378"/>
      <c r="AC64733" s="378"/>
      <c r="AD64733" s="378"/>
      <c r="AE64733" s="378"/>
      <c r="AF64733" s="378"/>
      <c r="AG64733" s="378"/>
      <c r="AH64733" s="378"/>
      <c r="AI64733" s="378"/>
      <c r="AJ64733" s="378"/>
      <c r="AK64733" s="378"/>
      <c r="AL64733" s="378"/>
      <c r="AM64733" s="378"/>
      <c r="AN64733" s="378"/>
      <c r="AO64733" s="378"/>
      <c r="AP64733" s="378"/>
      <c r="AQ64733" s="378"/>
      <c r="AR64733" s="378"/>
      <c r="AS64733" s="378"/>
      <c r="AT64733" s="378"/>
      <c r="AU64733" s="378"/>
      <c r="AV64733" s="378"/>
      <c r="AW64733" s="378"/>
      <c r="AX64733" s="378"/>
      <c r="AY64733" s="378"/>
      <c r="AZ64733" s="378"/>
      <c r="BA64733" s="378"/>
      <c r="BB64733" s="378"/>
      <c r="BC64733" s="378"/>
      <c r="BD64733" s="378"/>
      <c r="BE64733" s="378"/>
      <c r="BF64733" s="378"/>
      <c r="BG64733" s="378"/>
      <c r="BH64733" s="378"/>
      <c r="BI64733" s="378"/>
      <c r="BJ64733" s="378"/>
      <c r="BK64733" s="378"/>
      <c r="BL64733" s="378"/>
      <c r="BM64733" s="378"/>
      <c r="BN64733" s="378"/>
      <c r="BO64733" s="378"/>
      <c r="BP64733" s="378"/>
      <c r="BQ64733" s="378"/>
      <c r="BR64733" s="378"/>
      <c r="BS64733" s="378"/>
      <c r="BT64733" s="378"/>
      <c r="BU64733" s="378"/>
      <c r="BV64733" s="378"/>
      <c r="BW64733" s="378"/>
      <c r="BX64733" s="378"/>
      <c r="BY64733" s="378"/>
      <c r="BZ64733" s="378"/>
      <c r="CA64733" s="378"/>
      <c r="CB64733" s="378"/>
      <c r="CC64733" s="378"/>
      <c r="CD64733" s="378"/>
      <c r="CE64733" s="378"/>
      <c r="CF64733" s="378"/>
      <c r="CG64733" s="378"/>
      <c r="CH64733" s="378"/>
      <c r="CI64733" s="378"/>
      <c r="CJ64733" s="378"/>
      <c r="CK64733" s="378"/>
      <c r="CL64733" s="378"/>
      <c r="CM64733" s="378"/>
      <c r="CN64733" s="378"/>
      <c r="CO64733" s="378"/>
      <c r="CP64733" s="378"/>
      <c r="CQ64733" s="378"/>
      <c r="CR64733" s="378"/>
      <c r="CS64733" s="378"/>
      <c r="CT64733" s="378"/>
      <c r="CU64733" s="378"/>
      <c r="CV64733" s="378"/>
      <c r="CW64733" s="378"/>
      <c r="CX64733" s="378"/>
      <c r="CY64733" s="378"/>
      <c r="CZ64733" s="378"/>
      <c r="DA64733" s="378"/>
      <c r="DB64733" s="378"/>
      <c r="DC64733" s="378"/>
      <c r="DD64733" s="378"/>
      <c r="DE64733" s="378"/>
      <c r="DF64733" s="378"/>
      <c r="DG64733" s="378"/>
      <c r="DH64733" s="378"/>
      <c r="DI64733" s="378"/>
      <c r="DJ64733" s="378"/>
      <c r="DK64733" s="378"/>
      <c r="DL64733" s="378"/>
      <c r="DM64733" s="378"/>
      <c r="DN64733" s="378"/>
      <c r="DO64733" s="378"/>
      <c r="DP64733" s="378"/>
      <c r="DQ64733" s="378"/>
      <c r="DR64733" s="378"/>
      <c r="DS64733" s="378"/>
      <c r="DT64733" s="378"/>
      <c r="DU64733" s="378"/>
      <c r="DV64733" s="378"/>
      <c r="DW64733" s="378"/>
      <c r="DX64733" s="378"/>
      <c r="DY64733" s="378"/>
      <c r="DZ64733" s="378"/>
      <c r="EA64733" s="378"/>
      <c r="EB64733" s="378"/>
      <c r="EC64733" s="378"/>
      <c r="ED64733" s="378"/>
      <c r="EE64733" s="378"/>
      <c r="EF64733" s="378"/>
      <c r="EG64733" s="378"/>
      <c r="EH64733" s="378"/>
      <c r="EI64733" s="378"/>
      <c r="EJ64733" s="378"/>
      <c r="EK64733" s="378"/>
      <c r="EL64733" s="378"/>
      <c r="EM64733" s="378"/>
      <c r="EN64733" s="378"/>
      <c r="EO64733" s="378"/>
      <c r="EP64733" s="378"/>
      <c r="EQ64733" s="378"/>
      <c r="ER64733" s="378"/>
      <c r="ES64733" s="378"/>
      <c r="ET64733" s="378"/>
      <c r="EU64733" s="378"/>
      <c r="EV64733" s="378"/>
      <c r="EW64733" s="378"/>
      <c r="EX64733" s="378"/>
      <c r="EY64733" s="378"/>
      <c r="EZ64733" s="378"/>
      <c r="FA64733" s="378"/>
      <c r="FB64733" s="378"/>
      <c r="FC64733" s="378"/>
      <c r="FD64733" s="378"/>
      <c r="FE64733" s="378"/>
      <c r="FF64733" s="378"/>
      <c r="FG64733" s="378"/>
      <c r="FH64733" s="378"/>
      <c r="FI64733" s="378"/>
      <c r="FJ64733" s="378"/>
      <c r="FK64733" s="378"/>
      <c r="FL64733" s="378"/>
      <c r="FM64733" s="378"/>
      <c r="FN64733" s="378"/>
      <c r="FO64733" s="378"/>
      <c r="FP64733" s="378"/>
      <c r="FQ64733" s="378"/>
      <c r="FR64733" s="378"/>
      <c r="FS64733" s="378"/>
      <c r="FT64733" s="378"/>
      <c r="FU64733" s="378"/>
      <c r="FV64733" s="378"/>
      <c r="FW64733" s="378"/>
      <c r="FX64733" s="378"/>
      <c r="FY64733" s="378"/>
      <c r="FZ64733" s="378"/>
      <c r="GA64733" s="378"/>
      <c r="GB64733" s="378"/>
      <c r="GC64733" s="378"/>
      <c r="GD64733" s="378"/>
      <c r="GE64733" s="378"/>
      <c r="GF64733" s="378"/>
      <c r="GG64733" s="378"/>
      <c r="GH64733" s="378"/>
      <c r="GI64733" s="378"/>
      <c r="GJ64733" s="378"/>
      <c r="GK64733" s="378"/>
      <c r="GL64733" s="378"/>
      <c r="GM64733" s="378"/>
      <c r="GN64733" s="378"/>
      <c r="GO64733" s="378"/>
      <c r="GP64733" s="378"/>
      <c r="GQ64733" s="378"/>
      <c r="GR64733" s="378"/>
      <c r="GS64733" s="378"/>
      <c r="GT64733" s="378"/>
      <c r="GU64733" s="378"/>
      <c r="GV64733" s="378"/>
      <c r="GW64733" s="378"/>
      <c r="GX64733" s="378"/>
      <c r="GY64733" s="378"/>
      <c r="GZ64733" s="378"/>
      <c r="HA64733" s="378"/>
      <c r="HB64733" s="378"/>
      <c r="HC64733" s="378"/>
      <c r="HD64733" s="378"/>
      <c r="HE64733" s="378"/>
      <c r="HF64733" s="378"/>
      <c r="HG64733" s="378"/>
      <c r="HH64733" s="378"/>
      <c r="HI64733" s="378"/>
      <c r="HJ64733" s="378"/>
      <c r="HK64733" s="378"/>
      <c r="HL64733" s="378"/>
      <c r="HM64733" s="378"/>
      <c r="HN64733" s="378"/>
      <c r="HO64733" s="378"/>
      <c r="HP64733" s="378"/>
      <c r="HQ64733" s="378"/>
      <c r="HR64733" s="378"/>
      <c r="HS64733" s="378"/>
      <c r="HT64733" s="378"/>
      <c r="HU64733" s="378"/>
      <c r="HV64733" s="378"/>
      <c r="HW64733" s="378"/>
      <c r="HX64733" s="378"/>
      <c r="HY64733" s="378"/>
      <c r="HZ64733" s="378"/>
      <c r="IA64733" s="378"/>
      <c r="IB64733" s="378"/>
      <c r="IC64733" s="378"/>
      <c r="ID64733" s="378"/>
      <c r="IE64733" s="378"/>
      <c r="IF64733" s="378"/>
      <c r="IG64733" s="378"/>
      <c r="IH64733" s="378"/>
      <c r="II64733" s="378"/>
      <c r="IJ64733" s="378"/>
      <c r="IK64733" s="378"/>
      <c r="IL64733" s="378"/>
    </row>
    <row r="64734" spans="2:246">
      <c r="B64734" s="378"/>
      <c r="C64734" s="378"/>
      <c r="D64734" s="378"/>
      <c r="E64734" s="378"/>
      <c r="F64734" s="378"/>
      <c r="G64734" s="378"/>
      <c r="H64734" s="378"/>
      <c r="I64734" s="378"/>
      <c r="J64734" s="378"/>
      <c r="K64734" s="378"/>
      <c r="L64734" s="378"/>
      <c r="M64734" s="378"/>
      <c r="N64734" s="378"/>
      <c r="O64734" s="378"/>
      <c r="P64734" s="378"/>
      <c r="Q64734" s="378"/>
      <c r="R64734" s="378"/>
      <c r="S64734" s="378"/>
      <c r="T64734" s="378"/>
      <c r="U64734" s="378"/>
      <c r="V64734" s="378"/>
      <c r="W64734" s="378"/>
      <c r="X64734" s="378"/>
      <c r="Y64734" s="378"/>
      <c r="Z64734" s="378"/>
      <c r="AA64734" s="378"/>
      <c r="AB64734" s="378"/>
      <c r="AC64734" s="378"/>
      <c r="AD64734" s="378"/>
      <c r="AE64734" s="378"/>
      <c r="AF64734" s="378"/>
      <c r="AG64734" s="378"/>
      <c r="AH64734" s="378"/>
      <c r="AI64734" s="378"/>
      <c r="AJ64734" s="378"/>
      <c r="AK64734" s="378"/>
      <c r="AL64734" s="378"/>
      <c r="AM64734" s="378"/>
      <c r="AN64734" s="378"/>
      <c r="AO64734" s="378"/>
      <c r="AP64734" s="378"/>
      <c r="AQ64734" s="378"/>
      <c r="AR64734" s="378"/>
      <c r="AS64734" s="378"/>
      <c r="AT64734" s="378"/>
      <c r="AU64734" s="378"/>
      <c r="AV64734" s="378"/>
      <c r="AW64734" s="378"/>
      <c r="AX64734" s="378"/>
      <c r="AY64734" s="378"/>
      <c r="AZ64734" s="378"/>
      <c r="BA64734" s="378"/>
      <c r="BB64734" s="378"/>
      <c r="BC64734" s="378"/>
      <c r="BD64734" s="378"/>
      <c r="BE64734" s="378"/>
      <c r="BF64734" s="378"/>
      <c r="BG64734" s="378"/>
      <c r="BH64734" s="378"/>
      <c r="BI64734" s="378"/>
      <c r="BJ64734" s="378"/>
      <c r="BK64734" s="378"/>
      <c r="BL64734" s="378"/>
      <c r="BM64734" s="378"/>
      <c r="BN64734" s="378"/>
      <c r="BO64734" s="378"/>
      <c r="BP64734" s="378"/>
      <c r="BQ64734" s="378"/>
      <c r="BR64734" s="378"/>
      <c r="BS64734" s="378"/>
      <c r="BT64734" s="378"/>
      <c r="BU64734" s="378"/>
      <c r="BV64734" s="378"/>
      <c r="BW64734" s="378"/>
      <c r="BX64734" s="378"/>
      <c r="BY64734" s="378"/>
      <c r="BZ64734" s="378"/>
      <c r="CA64734" s="378"/>
      <c r="CB64734" s="378"/>
      <c r="CC64734" s="378"/>
      <c r="CD64734" s="378"/>
      <c r="CE64734" s="378"/>
      <c r="CF64734" s="378"/>
      <c r="CG64734" s="378"/>
      <c r="CH64734" s="378"/>
      <c r="CI64734" s="378"/>
      <c r="CJ64734" s="378"/>
      <c r="CK64734" s="378"/>
      <c r="CL64734" s="378"/>
      <c r="CM64734" s="378"/>
      <c r="CN64734" s="378"/>
      <c r="CO64734" s="378"/>
      <c r="CP64734" s="378"/>
      <c r="CQ64734" s="378"/>
      <c r="CR64734" s="378"/>
      <c r="CS64734" s="378"/>
      <c r="CT64734" s="378"/>
      <c r="CU64734" s="378"/>
      <c r="CV64734" s="378"/>
      <c r="CW64734" s="378"/>
      <c r="CX64734" s="378"/>
      <c r="CY64734" s="378"/>
      <c r="CZ64734" s="378"/>
      <c r="DA64734" s="378"/>
      <c r="DB64734" s="378"/>
      <c r="DC64734" s="378"/>
      <c r="DD64734" s="378"/>
      <c r="DE64734" s="378"/>
      <c r="DF64734" s="378"/>
      <c r="DG64734" s="378"/>
      <c r="DH64734" s="378"/>
      <c r="DI64734" s="378"/>
      <c r="DJ64734" s="378"/>
      <c r="DK64734" s="378"/>
      <c r="DL64734" s="378"/>
      <c r="DM64734" s="378"/>
      <c r="DN64734" s="378"/>
      <c r="DO64734" s="378"/>
      <c r="DP64734" s="378"/>
      <c r="DQ64734" s="378"/>
      <c r="DR64734" s="378"/>
      <c r="DS64734" s="378"/>
      <c r="DT64734" s="378"/>
      <c r="DU64734" s="378"/>
      <c r="DV64734" s="378"/>
      <c r="DW64734" s="378"/>
      <c r="DX64734" s="378"/>
      <c r="DY64734" s="378"/>
      <c r="DZ64734" s="378"/>
      <c r="EA64734" s="378"/>
      <c r="EB64734" s="378"/>
      <c r="EC64734" s="378"/>
      <c r="ED64734" s="378"/>
      <c r="EE64734" s="378"/>
      <c r="EF64734" s="378"/>
      <c r="EG64734" s="378"/>
      <c r="EH64734" s="378"/>
      <c r="EI64734" s="378"/>
      <c r="EJ64734" s="378"/>
      <c r="EK64734" s="378"/>
      <c r="EL64734" s="378"/>
      <c r="EM64734" s="378"/>
      <c r="EN64734" s="378"/>
      <c r="EO64734" s="378"/>
      <c r="EP64734" s="378"/>
      <c r="EQ64734" s="378"/>
      <c r="ER64734" s="378"/>
      <c r="ES64734" s="378"/>
      <c r="ET64734" s="378"/>
      <c r="EU64734" s="378"/>
      <c r="EV64734" s="378"/>
      <c r="EW64734" s="378"/>
      <c r="EX64734" s="378"/>
      <c r="EY64734" s="378"/>
      <c r="EZ64734" s="378"/>
      <c r="FA64734" s="378"/>
      <c r="FB64734" s="378"/>
      <c r="FC64734" s="378"/>
      <c r="FD64734" s="378"/>
      <c r="FE64734" s="378"/>
      <c r="FF64734" s="378"/>
      <c r="FG64734" s="378"/>
      <c r="FH64734" s="378"/>
      <c r="FI64734" s="378"/>
      <c r="FJ64734" s="378"/>
      <c r="FK64734" s="378"/>
      <c r="FL64734" s="378"/>
      <c r="FM64734" s="378"/>
      <c r="FN64734" s="378"/>
      <c r="FO64734" s="378"/>
      <c r="FP64734" s="378"/>
      <c r="FQ64734" s="378"/>
      <c r="FR64734" s="378"/>
      <c r="FS64734" s="378"/>
      <c r="FT64734" s="378"/>
      <c r="FU64734" s="378"/>
      <c r="FV64734" s="378"/>
      <c r="FW64734" s="378"/>
      <c r="FX64734" s="378"/>
      <c r="FY64734" s="378"/>
      <c r="FZ64734" s="378"/>
      <c r="GA64734" s="378"/>
      <c r="GB64734" s="378"/>
      <c r="GC64734" s="378"/>
      <c r="GD64734" s="378"/>
      <c r="GE64734" s="378"/>
      <c r="GF64734" s="378"/>
      <c r="GG64734" s="378"/>
      <c r="GH64734" s="378"/>
      <c r="GI64734" s="378"/>
      <c r="GJ64734" s="378"/>
      <c r="GK64734" s="378"/>
      <c r="GL64734" s="378"/>
      <c r="GM64734" s="378"/>
      <c r="GN64734" s="378"/>
      <c r="GO64734" s="378"/>
      <c r="GP64734" s="378"/>
      <c r="GQ64734" s="378"/>
      <c r="GR64734" s="378"/>
      <c r="GS64734" s="378"/>
      <c r="GT64734" s="378"/>
      <c r="GU64734" s="378"/>
      <c r="GV64734" s="378"/>
      <c r="GW64734" s="378"/>
      <c r="GX64734" s="378"/>
      <c r="GY64734" s="378"/>
      <c r="GZ64734" s="378"/>
      <c r="HA64734" s="378"/>
      <c r="HB64734" s="378"/>
      <c r="HC64734" s="378"/>
      <c r="HD64734" s="378"/>
      <c r="HE64734" s="378"/>
      <c r="HF64734" s="378"/>
      <c r="HG64734" s="378"/>
      <c r="HH64734" s="378"/>
      <c r="HI64734" s="378"/>
      <c r="HJ64734" s="378"/>
      <c r="HK64734" s="378"/>
      <c r="HL64734" s="378"/>
      <c r="HM64734" s="378"/>
      <c r="HN64734" s="378"/>
      <c r="HO64734" s="378"/>
      <c r="HP64734" s="378"/>
      <c r="HQ64734" s="378"/>
      <c r="HR64734" s="378"/>
      <c r="HS64734" s="378"/>
      <c r="HT64734" s="378"/>
      <c r="HU64734" s="378"/>
      <c r="HV64734" s="378"/>
      <c r="HW64734" s="378"/>
      <c r="HX64734" s="378"/>
      <c r="HY64734" s="378"/>
      <c r="HZ64734" s="378"/>
      <c r="IA64734" s="378"/>
      <c r="IB64734" s="378"/>
      <c r="IC64734" s="378"/>
      <c r="ID64734" s="378"/>
      <c r="IE64734" s="378"/>
      <c r="IF64734" s="378"/>
      <c r="IG64734" s="378"/>
      <c r="IH64734" s="378"/>
      <c r="II64734" s="378"/>
      <c r="IJ64734" s="378"/>
      <c r="IK64734" s="378"/>
      <c r="IL64734" s="378"/>
    </row>
    <row r="64735" spans="2:246">
      <c r="B64735" s="378"/>
      <c r="C64735" s="378"/>
      <c r="D64735" s="378"/>
      <c r="E64735" s="378"/>
      <c r="F64735" s="378"/>
      <c r="G64735" s="378"/>
      <c r="H64735" s="378"/>
      <c r="I64735" s="378"/>
      <c r="J64735" s="378"/>
      <c r="K64735" s="378"/>
      <c r="L64735" s="378"/>
      <c r="M64735" s="378"/>
      <c r="N64735" s="378"/>
      <c r="O64735" s="378"/>
      <c r="P64735" s="378"/>
      <c r="Q64735" s="378"/>
      <c r="R64735" s="378"/>
      <c r="S64735" s="378"/>
      <c r="T64735" s="378"/>
      <c r="U64735" s="378"/>
      <c r="V64735" s="378"/>
      <c r="W64735" s="378"/>
      <c r="X64735" s="378"/>
      <c r="Y64735" s="378"/>
      <c r="Z64735" s="378"/>
      <c r="AA64735" s="378"/>
      <c r="AB64735" s="378"/>
      <c r="AC64735" s="378"/>
      <c r="AD64735" s="378"/>
      <c r="AE64735" s="378"/>
      <c r="AF64735" s="378"/>
      <c r="AG64735" s="378"/>
      <c r="AH64735" s="378"/>
      <c r="AI64735" s="378"/>
      <c r="AJ64735" s="378"/>
      <c r="AK64735" s="378"/>
      <c r="AL64735" s="378"/>
      <c r="AM64735" s="378"/>
      <c r="AN64735" s="378"/>
      <c r="AO64735" s="378"/>
      <c r="AP64735" s="378"/>
      <c r="AQ64735" s="378"/>
      <c r="AR64735" s="378"/>
      <c r="AS64735" s="378"/>
      <c r="AT64735" s="378"/>
      <c r="AU64735" s="378"/>
      <c r="AV64735" s="378"/>
      <c r="AW64735" s="378"/>
      <c r="AX64735" s="378"/>
      <c r="AY64735" s="378"/>
      <c r="AZ64735" s="378"/>
      <c r="BA64735" s="378"/>
      <c r="BB64735" s="378"/>
      <c r="BC64735" s="378"/>
      <c r="BD64735" s="378"/>
      <c r="BE64735" s="378"/>
      <c r="BF64735" s="378"/>
      <c r="BG64735" s="378"/>
      <c r="BH64735" s="378"/>
      <c r="BI64735" s="378"/>
      <c r="BJ64735" s="378"/>
      <c r="BK64735" s="378"/>
      <c r="BL64735" s="378"/>
      <c r="BM64735" s="378"/>
      <c r="BN64735" s="378"/>
      <c r="BO64735" s="378"/>
      <c r="BP64735" s="378"/>
      <c r="BQ64735" s="378"/>
      <c r="BR64735" s="378"/>
      <c r="BS64735" s="378"/>
      <c r="BT64735" s="378"/>
      <c r="BU64735" s="378"/>
      <c r="BV64735" s="378"/>
      <c r="BW64735" s="378"/>
      <c r="BX64735" s="378"/>
      <c r="BY64735" s="378"/>
      <c r="BZ64735" s="378"/>
      <c r="CA64735" s="378"/>
      <c r="CB64735" s="378"/>
      <c r="CC64735" s="378"/>
      <c r="CD64735" s="378"/>
      <c r="CE64735" s="378"/>
      <c r="CF64735" s="378"/>
      <c r="CG64735" s="378"/>
      <c r="CH64735" s="378"/>
      <c r="CI64735" s="378"/>
      <c r="CJ64735" s="378"/>
      <c r="CK64735" s="378"/>
      <c r="CL64735" s="378"/>
      <c r="CM64735" s="378"/>
      <c r="CN64735" s="378"/>
      <c r="CO64735" s="378"/>
      <c r="CP64735" s="378"/>
      <c r="CQ64735" s="378"/>
      <c r="CR64735" s="378"/>
      <c r="CS64735" s="378"/>
      <c r="CT64735" s="378"/>
      <c r="CU64735" s="378"/>
      <c r="CV64735" s="378"/>
      <c r="CW64735" s="378"/>
      <c r="CX64735" s="378"/>
      <c r="CY64735" s="378"/>
      <c r="CZ64735" s="378"/>
      <c r="DA64735" s="378"/>
      <c r="DB64735" s="378"/>
      <c r="DC64735" s="378"/>
      <c r="DD64735" s="378"/>
      <c r="DE64735" s="378"/>
      <c r="DF64735" s="378"/>
      <c r="DG64735" s="378"/>
      <c r="DH64735" s="378"/>
      <c r="DI64735" s="378"/>
      <c r="DJ64735" s="378"/>
      <c r="DK64735" s="378"/>
      <c r="DL64735" s="378"/>
      <c r="DM64735" s="378"/>
      <c r="DN64735" s="378"/>
      <c r="DO64735" s="378"/>
      <c r="DP64735" s="378"/>
      <c r="DQ64735" s="378"/>
      <c r="DR64735" s="378"/>
      <c r="DS64735" s="378"/>
      <c r="DT64735" s="378"/>
      <c r="DU64735" s="378"/>
      <c r="DV64735" s="378"/>
      <c r="DW64735" s="378"/>
      <c r="DX64735" s="378"/>
      <c r="DY64735" s="378"/>
      <c r="DZ64735" s="378"/>
      <c r="EA64735" s="378"/>
      <c r="EB64735" s="378"/>
      <c r="EC64735" s="378"/>
      <c r="ED64735" s="378"/>
      <c r="EE64735" s="378"/>
      <c r="EF64735" s="378"/>
      <c r="EG64735" s="378"/>
      <c r="EH64735" s="378"/>
      <c r="EI64735" s="378"/>
      <c r="EJ64735" s="378"/>
      <c r="EK64735" s="378"/>
      <c r="EL64735" s="378"/>
      <c r="EM64735" s="378"/>
      <c r="EN64735" s="378"/>
      <c r="EO64735" s="378"/>
      <c r="EP64735" s="378"/>
      <c r="EQ64735" s="378"/>
      <c r="ER64735" s="378"/>
      <c r="ES64735" s="378"/>
      <c r="ET64735" s="378"/>
      <c r="EU64735" s="378"/>
      <c r="EV64735" s="378"/>
      <c r="EW64735" s="378"/>
      <c r="EX64735" s="378"/>
      <c r="EY64735" s="378"/>
      <c r="EZ64735" s="378"/>
      <c r="FA64735" s="378"/>
      <c r="FB64735" s="378"/>
      <c r="FC64735" s="378"/>
      <c r="FD64735" s="378"/>
      <c r="FE64735" s="378"/>
      <c r="FF64735" s="378"/>
      <c r="FG64735" s="378"/>
      <c r="FH64735" s="378"/>
      <c r="FI64735" s="378"/>
      <c r="FJ64735" s="378"/>
      <c r="FK64735" s="378"/>
      <c r="FL64735" s="378"/>
      <c r="FM64735" s="378"/>
      <c r="FN64735" s="378"/>
      <c r="FO64735" s="378"/>
      <c r="FP64735" s="378"/>
      <c r="FQ64735" s="378"/>
      <c r="FR64735" s="378"/>
      <c r="FS64735" s="378"/>
      <c r="FT64735" s="378"/>
      <c r="FU64735" s="378"/>
      <c r="FV64735" s="378"/>
      <c r="FW64735" s="378"/>
      <c r="FX64735" s="378"/>
      <c r="FY64735" s="378"/>
      <c r="FZ64735" s="378"/>
      <c r="GA64735" s="378"/>
      <c r="GB64735" s="378"/>
      <c r="GC64735" s="378"/>
      <c r="GD64735" s="378"/>
      <c r="GE64735" s="378"/>
      <c r="GF64735" s="378"/>
      <c r="GG64735" s="378"/>
      <c r="GH64735" s="378"/>
      <c r="GI64735" s="378"/>
      <c r="GJ64735" s="378"/>
      <c r="GK64735" s="378"/>
      <c r="GL64735" s="378"/>
      <c r="GM64735" s="378"/>
      <c r="GN64735" s="378"/>
      <c r="GO64735" s="378"/>
      <c r="GP64735" s="378"/>
      <c r="GQ64735" s="378"/>
      <c r="GR64735" s="378"/>
      <c r="GS64735" s="378"/>
      <c r="GT64735" s="378"/>
      <c r="GU64735" s="378"/>
      <c r="GV64735" s="378"/>
      <c r="GW64735" s="378"/>
      <c r="GX64735" s="378"/>
      <c r="GY64735" s="378"/>
      <c r="GZ64735" s="378"/>
      <c r="HA64735" s="378"/>
      <c r="HB64735" s="378"/>
      <c r="HC64735" s="378"/>
      <c r="HD64735" s="378"/>
      <c r="HE64735" s="378"/>
      <c r="HF64735" s="378"/>
      <c r="HG64735" s="378"/>
      <c r="HH64735" s="378"/>
      <c r="HI64735" s="378"/>
      <c r="HJ64735" s="378"/>
      <c r="HK64735" s="378"/>
      <c r="HL64735" s="378"/>
      <c r="HM64735" s="378"/>
      <c r="HN64735" s="378"/>
      <c r="HO64735" s="378"/>
      <c r="HP64735" s="378"/>
      <c r="HQ64735" s="378"/>
      <c r="HR64735" s="378"/>
      <c r="HS64735" s="378"/>
      <c r="HT64735" s="378"/>
      <c r="HU64735" s="378"/>
      <c r="HV64735" s="378"/>
      <c r="HW64735" s="378"/>
      <c r="HX64735" s="378"/>
      <c r="HY64735" s="378"/>
      <c r="HZ64735" s="378"/>
      <c r="IA64735" s="378"/>
      <c r="IB64735" s="378"/>
      <c r="IC64735" s="378"/>
      <c r="ID64735" s="378"/>
      <c r="IE64735" s="378"/>
      <c r="IF64735" s="378"/>
      <c r="IG64735" s="378"/>
      <c r="IH64735" s="378"/>
      <c r="II64735" s="378"/>
      <c r="IJ64735" s="378"/>
      <c r="IK64735" s="378"/>
      <c r="IL64735" s="378"/>
    </row>
    <row r="64736" spans="2:246">
      <c r="B64736" s="378"/>
      <c r="C64736" s="378"/>
      <c r="D64736" s="378"/>
      <c r="E64736" s="378"/>
      <c r="F64736" s="378"/>
      <c r="G64736" s="378"/>
      <c r="H64736" s="378"/>
      <c r="I64736" s="378"/>
      <c r="J64736" s="378"/>
      <c r="K64736" s="378"/>
      <c r="L64736" s="378"/>
      <c r="M64736" s="378"/>
      <c r="N64736" s="378"/>
      <c r="O64736" s="378"/>
      <c r="P64736" s="378"/>
      <c r="Q64736" s="378"/>
      <c r="R64736" s="378"/>
      <c r="S64736" s="378"/>
      <c r="T64736" s="378"/>
      <c r="U64736" s="378"/>
      <c r="V64736" s="378"/>
      <c r="W64736" s="378"/>
      <c r="X64736" s="378"/>
      <c r="Y64736" s="378"/>
      <c r="Z64736" s="378"/>
      <c r="AA64736" s="378"/>
      <c r="AB64736" s="378"/>
      <c r="AC64736" s="378"/>
      <c r="AD64736" s="378"/>
      <c r="AE64736" s="378"/>
      <c r="AF64736" s="378"/>
      <c r="AG64736" s="378"/>
      <c r="AH64736" s="378"/>
      <c r="AI64736" s="378"/>
      <c r="AJ64736" s="378"/>
      <c r="AK64736" s="378"/>
      <c r="AL64736" s="378"/>
      <c r="AM64736" s="378"/>
      <c r="AN64736" s="378"/>
      <c r="AO64736" s="378"/>
      <c r="AP64736" s="378"/>
      <c r="AQ64736" s="378"/>
      <c r="AR64736" s="378"/>
      <c r="AS64736" s="378"/>
      <c r="AT64736" s="378"/>
      <c r="AU64736" s="378"/>
      <c r="AV64736" s="378"/>
      <c r="AW64736" s="378"/>
      <c r="AX64736" s="378"/>
      <c r="AY64736" s="378"/>
      <c r="AZ64736" s="378"/>
      <c r="BA64736" s="378"/>
      <c r="BB64736" s="378"/>
      <c r="BC64736" s="378"/>
      <c r="BD64736" s="378"/>
      <c r="BE64736" s="378"/>
      <c r="BF64736" s="378"/>
      <c r="BG64736" s="378"/>
      <c r="BH64736" s="378"/>
      <c r="BI64736" s="378"/>
      <c r="BJ64736" s="378"/>
      <c r="BK64736" s="378"/>
      <c r="BL64736" s="378"/>
      <c r="BM64736" s="378"/>
      <c r="BN64736" s="378"/>
      <c r="BO64736" s="378"/>
      <c r="BP64736" s="378"/>
      <c r="BQ64736" s="378"/>
      <c r="BR64736" s="378"/>
      <c r="BS64736" s="378"/>
      <c r="BT64736" s="378"/>
      <c r="BU64736" s="378"/>
      <c r="BV64736" s="378"/>
      <c r="BW64736" s="378"/>
      <c r="BX64736" s="378"/>
      <c r="BY64736" s="378"/>
      <c r="BZ64736" s="378"/>
      <c r="CA64736" s="378"/>
      <c r="CB64736" s="378"/>
      <c r="CC64736" s="378"/>
      <c r="CD64736" s="378"/>
      <c r="CE64736" s="378"/>
      <c r="CF64736" s="378"/>
      <c r="CG64736" s="378"/>
      <c r="CH64736" s="378"/>
      <c r="CI64736" s="378"/>
      <c r="CJ64736" s="378"/>
      <c r="CK64736" s="378"/>
      <c r="CL64736" s="378"/>
      <c r="CM64736" s="378"/>
      <c r="CN64736" s="378"/>
      <c r="CO64736" s="378"/>
      <c r="CP64736" s="378"/>
      <c r="CQ64736" s="378"/>
      <c r="CR64736" s="378"/>
      <c r="CS64736" s="378"/>
      <c r="CT64736" s="378"/>
      <c r="CU64736" s="378"/>
      <c r="CV64736" s="378"/>
      <c r="CW64736" s="378"/>
      <c r="CX64736" s="378"/>
      <c r="CY64736" s="378"/>
      <c r="CZ64736" s="378"/>
      <c r="DA64736" s="378"/>
      <c r="DB64736" s="378"/>
      <c r="DC64736" s="378"/>
      <c r="DD64736" s="378"/>
      <c r="DE64736" s="378"/>
      <c r="DF64736" s="378"/>
      <c r="DG64736" s="378"/>
      <c r="DH64736" s="378"/>
      <c r="DI64736" s="378"/>
      <c r="DJ64736" s="378"/>
      <c r="DK64736" s="378"/>
      <c r="DL64736" s="378"/>
      <c r="DM64736" s="378"/>
      <c r="DN64736" s="378"/>
      <c r="DO64736" s="378"/>
      <c r="DP64736" s="378"/>
      <c r="DQ64736" s="378"/>
      <c r="DR64736" s="378"/>
      <c r="DS64736" s="378"/>
      <c r="DT64736" s="378"/>
      <c r="DU64736" s="378"/>
      <c r="DV64736" s="378"/>
      <c r="DW64736" s="378"/>
      <c r="DX64736" s="378"/>
      <c r="DY64736" s="378"/>
      <c r="DZ64736" s="378"/>
      <c r="EA64736" s="378"/>
      <c r="EB64736" s="378"/>
      <c r="EC64736" s="378"/>
      <c r="ED64736" s="378"/>
      <c r="EE64736" s="378"/>
      <c r="EF64736" s="378"/>
      <c r="EG64736" s="378"/>
      <c r="EH64736" s="378"/>
      <c r="EI64736" s="378"/>
      <c r="EJ64736" s="378"/>
      <c r="EK64736" s="378"/>
      <c r="EL64736" s="378"/>
      <c r="EM64736" s="378"/>
      <c r="EN64736" s="378"/>
      <c r="EO64736" s="378"/>
      <c r="EP64736" s="378"/>
      <c r="EQ64736" s="378"/>
      <c r="ER64736" s="378"/>
      <c r="ES64736" s="378"/>
      <c r="ET64736" s="378"/>
      <c r="EU64736" s="378"/>
      <c r="EV64736" s="378"/>
      <c r="EW64736" s="378"/>
      <c r="EX64736" s="378"/>
      <c r="EY64736" s="378"/>
      <c r="EZ64736" s="378"/>
      <c r="FA64736" s="378"/>
      <c r="FB64736" s="378"/>
      <c r="FC64736" s="378"/>
      <c r="FD64736" s="378"/>
      <c r="FE64736" s="378"/>
      <c r="FF64736" s="378"/>
      <c r="FG64736" s="378"/>
      <c r="FH64736" s="378"/>
      <c r="FI64736" s="378"/>
      <c r="FJ64736" s="378"/>
      <c r="FK64736" s="378"/>
      <c r="FL64736" s="378"/>
      <c r="FM64736" s="378"/>
      <c r="FN64736" s="378"/>
      <c r="FO64736" s="378"/>
      <c r="FP64736" s="378"/>
      <c r="FQ64736" s="378"/>
      <c r="FR64736" s="378"/>
      <c r="FS64736" s="378"/>
      <c r="FT64736" s="378"/>
      <c r="FU64736" s="378"/>
      <c r="FV64736" s="378"/>
      <c r="FW64736" s="378"/>
      <c r="FX64736" s="378"/>
      <c r="FY64736" s="378"/>
      <c r="FZ64736" s="378"/>
      <c r="GA64736" s="378"/>
      <c r="GB64736" s="378"/>
      <c r="GC64736" s="378"/>
      <c r="GD64736" s="378"/>
      <c r="GE64736" s="378"/>
      <c r="GF64736" s="378"/>
      <c r="GG64736" s="378"/>
      <c r="GH64736" s="378"/>
      <c r="GI64736" s="378"/>
      <c r="GJ64736" s="378"/>
      <c r="GK64736" s="378"/>
      <c r="GL64736" s="378"/>
      <c r="GM64736" s="378"/>
      <c r="GN64736" s="378"/>
      <c r="GO64736" s="378"/>
      <c r="GP64736" s="378"/>
      <c r="GQ64736" s="378"/>
      <c r="GR64736" s="378"/>
      <c r="GS64736" s="378"/>
      <c r="GT64736" s="378"/>
      <c r="GU64736" s="378"/>
      <c r="GV64736" s="378"/>
      <c r="GW64736" s="378"/>
      <c r="GX64736" s="378"/>
      <c r="GY64736" s="378"/>
      <c r="GZ64736" s="378"/>
      <c r="HA64736" s="378"/>
      <c r="HB64736" s="378"/>
      <c r="HC64736" s="378"/>
      <c r="HD64736" s="378"/>
      <c r="HE64736" s="378"/>
      <c r="HF64736" s="378"/>
      <c r="HG64736" s="378"/>
      <c r="HH64736" s="378"/>
      <c r="HI64736" s="378"/>
      <c r="HJ64736" s="378"/>
      <c r="HK64736" s="378"/>
      <c r="HL64736" s="378"/>
      <c r="HM64736" s="378"/>
      <c r="HN64736" s="378"/>
      <c r="HO64736" s="378"/>
      <c r="HP64736" s="378"/>
      <c r="HQ64736" s="378"/>
      <c r="HR64736" s="378"/>
      <c r="HS64736" s="378"/>
      <c r="HT64736" s="378"/>
      <c r="HU64736" s="378"/>
      <c r="HV64736" s="378"/>
      <c r="HW64736" s="378"/>
      <c r="HX64736" s="378"/>
      <c r="HY64736" s="378"/>
      <c r="HZ64736" s="378"/>
      <c r="IA64736" s="378"/>
      <c r="IB64736" s="378"/>
      <c r="IC64736" s="378"/>
      <c r="ID64736" s="378"/>
      <c r="IE64736" s="378"/>
      <c r="IF64736" s="378"/>
      <c r="IG64736" s="378"/>
      <c r="IH64736" s="378"/>
      <c r="II64736" s="378"/>
      <c r="IJ64736" s="378"/>
      <c r="IK64736" s="378"/>
      <c r="IL64736" s="378"/>
    </row>
    <row r="64737" spans="2:246">
      <c r="B64737" s="378"/>
      <c r="C64737" s="378"/>
      <c r="D64737" s="378"/>
      <c r="E64737" s="378"/>
      <c r="F64737" s="378"/>
      <c r="G64737" s="378"/>
      <c r="H64737" s="378"/>
      <c r="I64737" s="378"/>
      <c r="J64737" s="378"/>
      <c r="K64737" s="378"/>
      <c r="L64737" s="378"/>
      <c r="M64737" s="378"/>
      <c r="N64737" s="378"/>
      <c r="O64737" s="378"/>
      <c r="P64737" s="378"/>
      <c r="Q64737" s="378"/>
      <c r="R64737" s="378"/>
      <c r="S64737" s="378"/>
      <c r="T64737" s="378"/>
      <c r="U64737" s="378"/>
      <c r="V64737" s="378"/>
      <c r="W64737" s="378"/>
      <c r="X64737" s="378"/>
      <c r="Y64737" s="378"/>
      <c r="Z64737" s="378"/>
      <c r="AA64737" s="378"/>
      <c r="AB64737" s="378"/>
      <c r="AC64737" s="378"/>
      <c r="AD64737" s="378"/>
      <c r="AE64737" s="378"/>
      <c r="AF64737" s="378"/>
      <c r="AG64737" s="378"/>
      <c r="AH64737" s="378"/>
      <c r="AI64737" s="378"/>
      <c r="AJ64737" s="378"/>
      <c r="AK64737" s="378"/>
      <c r="AL64737" s="378"/>
      <c r="AM64737" s="378"/>
      <c r="AN64737" s="378"/>
      <c r="AO64737" s="378"/>
      <c r="AP64737" s="378"/>
      <c r="AQ64737" s="378"/>
      <c r="AR64737" s="378"/>
      <c r="AS64737" s="378"/>
      <c r="AT64737" s="378"/>
      <c r="AU64737" s="378"/>
      <c r="AV64737" s="378"/>
      <c r="AW64737" s="378"/>
      <c r="AX64737" s="378"/>
      <c r="AY64737" s="378"/>
      <c r="AZ64737" s="378"/>
      <c r="BA64737" s="378"/>
      <c r="BB64737" s="378"/>
      <c r="BC64737" s="378"/>
      <c r="BD64737" s="378"/>
      <c r="BE64737" s="378"/>
      <c r="BF64737" s="378"/>
      <c r="BG64737" s="378"/>
      <c r="BH64737" s="378"/>
      <c r="BI64737" s="378"/>
      <c r="BJ64737" s="378"/>
      <c r="BK64737" s="378"/>
      <c r="BL64737" s="378"/>
      <c r="BM64737" s="378"/>
      <c r="BN64737" s="378"/>
      <c r="BO64737" s="378"/>
      <c r="BP64737" s="378"/>
      <c r="BQ64737" s="378"/>
      <c r="BR64737" s="378"/>
      <c r="BS64737" s="378"/>
      <c r="BT64737" s="378"/>
      <c r="BU64737" s="378"/>
      <c r="BV64737" s="378"/>
      <c r="BW64737" s="378"/>
      <c r="BX64737" s="378"/>
      <c r="BY64737" s="378"/>
      <c r="BZ64737" s="378"/>
      <c r="CA64737" s="378"/>
      <c r="CB64737" s="378"/>
      <c r="CC64737" s="378"/>
      <c r="CD64737" s="378"/>
      <c r="CE64737" s="378"/>
      <c r="CF64737" s="378"/>
      <c r="CG64737" s="378"/>
      <c r="CH64737" s="378"/>
      <c r="CI64737" s="378"/>
      <c r="CJ64737" s="378"/>
      <c r="CK64737" s="378"/>
      <c r="CL64737" s="378"/>
      <c r="CM64737" s="378"/>
      <c r="CN64737" s="378"/>
      <c r="CO64737" s="378"/>
      <c r="CP64737" s="378"/>
      <c r="CQ64737" s="378"/>
      <c r="CR64737" s="378"/>
      <c r="CS64737" s="378"/>
      <c r="CT64737" s="378"/>
      <c r="CU64737" s="378"/>
      <c r="CV64737" s="378"/>
      <c r="CW64737" s="378"/>
      <c r="CX64737" s="378"/>
      <c r="CY64737" s="378"/>
      <c r="CZ64737" s="378"/>
      <c r="DA64737" s="378"/>
      <c r="DB64737" s="378"/>
      <c r="DC64737" s="378"/>
      <c r="DD64737" s="378"/>
      <c r="DE64737" s="378"/>
      <c r="DF64737" s="378"/>
      <c r="DG64737" s="378"/>
      <c r="DH64737" s="378"/>
      <c r="DI64737" s="378"/>
      <c r="DJ64737" s="378"/>
      <c r="DK64737" s="378"/>
      <c r="DL64737" s="378"/>
      <c r="DM64737" s="378"/>
      <c r="DN64737" s="378"/>
      <c r="DO64737" s="378"/>
      <c r="DP64737" s="378"/>
      <c r="DQ64737" s="378"/>
      <c r="DR64737" s="378"/>
      <c r="DS64737" s="378"/>
      <c r="DT64737" s="378"/>
      <c r="DU64737" s="378"/>
      <c r="DV64737" s="378"/>
      <c r="DW64737" s="378"/>
      <c r="DX64737" s="378"/>
      <c r="DY64737" s="378"/>
      <c r="DZ64737" s="378"/>
      <c r="EA64737" s="378"/>
      <c r="EB64737" s="378"/>
      <c r="EC64737" s="378"/>
      <c r="ED64737" s="378"/>
      <c r="EE64737" s="378"/>
      <c r="EF64737" s="378"/>
      <c r="EG64737" s="378"/>
      <c r="EH64737" s="378"/>
      <c r="EI64737" s="378"/>
      <c r="EJ64737" s="378"/>
      <c r="EK64737" s="378"/>
      <c r="EL64737" s="378"/>
      <c r="EM64737" s="378"/>
      <c r="EN64737" s="378"/>
      <c r="EO64737" s="378"/>
      <c r="EP64737" s="378"/>
      <c r="EQ64737" s="378"/>
      <c r="ER64737" s="378"/>
      <c r="ES64737" s="378"/>
      <c r="ET64737" s="378"/>
      <c r="EU64737" s="378"/>
      <c r="EV64737" s="378"/>
      <c r="EW64737" s="378"/>
      <c r="EX64737" s="378"/>
      <c r="EY64737" s="378"/>
      <c r="EZ64737" s="378"/>
      <c r="FA64737" s="378"/>
      <c r="FB64737" s="378"/>
      <c r="FC64737" s="378"/>
      <c r="FD64737" s="378"/>
      <c r="FE64737" s="378"/>
      <c r="FF64737" s="378"/>
      <c r="FG64737" s="378"/>
      <c r="FH64737" s="378"/>
      <c r="FI64737" s="378"/>
      <c r="FJ64737" s="378"/>
      <c r="FK64737" s="378"/>
      <c r="FL64737" s="378"/>
      <c r="FM64737" s="378"/>
      <c r="FN64737" s="378"/>
      <c r="FO64737" s="378"/>
      <c r="FP64737" s="378"/>
      <c r="FQ64737" s="378"/>
      <c r="FR64737" s="378"/>
      <c r="FS64737" s="378"/>
      <c r="FT64737" s="378"/>
      <c r="FU64737" s="378"/>
      <c r="FV64737" s="378"/>
      <c r="FW64737" s="378"/>
      <c r="FX64737" s="378"/>
      <c r="FY64737" s="378"/>
      <c r="FZ64737" s="378"/>
      <c r="GA64737" s="378"/>
      <c r="GB64737" s="378"/>
      <c r="GC64737" s="378"/>
      <c r="GD64737" s="378"/>
      <c r="GE64737" s="378"/>
      <c r="GF64737" s="378"/>
      <c r="GG64737" s="378"/>
      <c r="GH64737" s="378"/>
      <c r="GI64737" s="378"/>
      <c r="GJ64737" s="378"/>
      <c r="GK64737" s="378"/>
      <c r="GL64737" s="378"/>
      <c r="GM64737" s="378"/>
      <c r="GN64737" s="378"/>
      <c r="GO64737" s="378"/>
      <c r="GP64737" s="378"/>
      <c r="GQ64737" s="378"/>
      <c r="GR64737" s="378"/>
      <c r="GS64737" s="378"/>
      <c r="GT64737" s="378"/>
      <c r="GU64737" s="378"/>
      <c r="GV64737" s="378"/>
      <c r="GW64737" s="378"/>
      <c r="GX64737" s="378"/>
      <c r="GY64737" s="378"/>
      <c r="GZ64737" s="378"/>
      <c r="HA64737" s="378"/>
      <c r="HB64737" s="378"/>
      <c r="HC64737" s="378"/>
      <c r="HD64737" s="378"/>
      <c r="HE64737" s="378"/>
      <c r="HF64737" s="378"/>
      <c r="HG64737" s="378"/>
      <c r="HH64737" s="378"/>
      <c r="HI64737" s="378"/>
      <c r="HJ64737" s="378"/>
      <c r="HK64737" s="378"/>
      <c r="HL64737" s="378"/>
      <c r="HM64737" s="378"/>
      <c r="HN64737" s="378"/>
      <c r="HO64737" s="378"/>
      <c r="HP64737" s="378"/>
      <c r="HQ64737" s="378"/>
      <c r="HR64737" s="378"/>
      <c r="HS64737" s="378"/>
      <c r="HT64737" s="378"/>
      <c r="HU64737" s="378"/>
      <c r="HV64737" s="378"/>
      <c r="HW64737" s="378"/>
      <c r="HX64737" s="378"/>
      <c r="HY64737" s="378"/>
      <c r="HZ64737" s="378"/>
      <c r="IA64737" s="378"/>
      <c r="IB64737" s="378"/>
      <c r="IC64737" s="378"/>
      <c r="ID64737" s="378"/>
      <c r="IE64737" s="378"/>
      <c r="IF64737" s="378"/>
      <c r="IG64737" s="378"/>
      <c r="IH64737" s="378"/>
      <c r="II64737" s="378"/>
      <c r="IJ64737" s="378"/>
      <c r="IK64737" s="378"/>
      <c r="IL64737" s="378"/>
    </row>
    <row r="64738" spans="2:246">
      <c r="B64738" s="378"/>
      <c r="C64738" s="378"/>
      <c r="D64738" s="378"/>
      <c r="E64738" s="378"/>
      <c r="F64738" s="378"/>
      <c r="G64738" s="378"/>
      <c r="H64738" s="378"/>
      <c r="I64738" s="378"/>
      <c r="J64738" s="378"/>
      <c r="K64738" s="378"/>
      <c r="L64738" s="378"/>
      <c r="M64738" s="378"/>
      <c r="N64738" s="378"/>
      <c r="O64738" s="378"/>
      <c r="P64738" s="378"/>
      <c r="Q64738" s="378"/>
      <c r="R64738" s="378"/>
      <c r="S64738" s="378"/>
      <c r="T64738" s="378"/>
      <c r="U64738" s="378"/>
      <c r="V64738" s="378"/>
      <c r="W64738" s="378"/>
      <c r="X64738" s="378"/>
      <c r="Y64738" s="378"/>
      <c r="Z64738" s="378"/>
      <c r="AA64738" s="378"/>
      <c r="AB64738" s="378"/>
      <c r="AC64738" s="378"/>
      <c r="AD64738" s="378"/>
      <c r="AE64738" s="378"/>
      <c r="AF64738" s="378"/>
      <c r="AG64738" s="378"/>
      <c r="AH64738" s="378"/>
      <c r="AI64738" s="378"/>
      <c r="AJ64738" s="378"/>
      <c r="AK64738" s="378"/>
      <c r="AL64738" s="378"/>
      <c r="AM64738" s="378"/>
      <c r="AN64738" s="378"/>
      <c r="AO64738" s="378"/>
      <c r="AP64738" s="378"/>
      <c r="AQ64738" s="378"/>
      <c r="AR64738" s="378"/>
      <c r="AS64738" s="378"/>
      <c r="AT64738" s="378"/>
      <c r="AU64738" s="378"/>
      <c r="AV64738" s="378"/>
      <c r="AW64738" s="378"/>
      <c r="AX64738" s="378"/>
      <c r="AY64738" s="378"/>
      <c r="AZ64738" s="378"/>
      <c r="BA64738" s="378"/>
      <c r="BB64738" s="378"/>
      <c r="BC64738" s="378"/>
      <c r="BD64738" s="378"/>
      <c r="BE64738" s="378"/>
      <c r="BF64738" s="378"/>
      <c r="BG64738" s="378"/>
      <c r="BH64738" s="378"/>
      <c r="BI64738" s="378"/>
      <c r="BJ64738" s="378"/>
      <c r="BK64738" s="378"/>
      <c r="BL64738" s="378"/>
      <c r="BM64738" s="378"/>
      <c r="BN64738" s="378"/>
      <c r="BO64738" s="378"/>
      <c r="BP64738" s="378"/>
      <c r="BQ64738" s="378"/>
      <c r="BR64738" s="378"/>
      <c r="BS64738" s="378"/>
      <c r="BT64738" s="378"/>
      <c r="BU64738" s="378"/>
      <c r="BV64738" s="378"/>
      <c r="BW64738" s="378"/>
      <c r="BX64738" s="378"/>
      <c r="BY64738" s="378"/>
      <c r="BZ64738" s="378"/>
      <c r="CA64738" s="378"/>
      <c r="CB64738" s="378"/>
      <c r="CC64738" s="378"/>
      <c r="CD64738" s="378"/>
      <c r="CE64738" s="378"/>
      <c r="CF64738" s="378"/>
      <c r="CG64738" s="378"/>
      <c r="CH64738" s="378"/>
      <c r="CI64738" s="378"/>
      <c r="CJ64738" s="378"/>
      <c r="CK64738" s="378"/>
      <c r="CL64738" s="378"/>
      <c r="CM64738" s="378"/>
      <c r="CN64738" s="378"/>
      <c r="CO64738" s="378"/>
      <c r="CP64738" s="378"/>
      <c r="CQ64738" s="378"/>
      <c r="CR64738" s="378"/>
      <c r="CS64738" s="378"/>
      <c r="CT64738" s="378"/>
      <c r="CU64738" s="378"/>
      <c r="CV64738" s="378"/>
      <c r="CW64738" s="378"/>
      <c r="CX64738" s="378"/>
      <c r="CY64738" s="378"/>
      <c r="CZ64738" s="378"/>
      <c r="DA64738" s="378"/>
      <c r="DB64738" s="378"/>
      <c r="DC64738" s="378"/>
      <c r="DD64738" s="378"/>
      <c r="DE64738" s="378"/>
      <c r="DF64738" s="378"/>
      <c r="DG64738" s="378"/>
      <c r="DH64738" s="378"/>
      <c r="DI64738" s="378"/>
      <c r="DJ64738" s="378"/>
      <c r="DK64738" s="378"/>
      <c r="DL64738" s="378"/>
      <c r="DM64738" s="378"/>
      <c r="DN64738" s="378"/>
      <c r="DO64738" s="378"/>
      <c r="DP64738" s="378"/>
      <c r="DQ64738" s="378"/>
      <c r="DR64738" s="378"/>
      <c r="DS64738" s="378"/>
      <c r="DT64738" s="378"/>
      <c r="DU64738" s="378"/>
      <c r="DV64738" s="378"/>
      <c r="DW64738" s="378"/>
      <c r="DX64738" s="378"/>
      <c r="DY64738" s="378"/>
      <c r="DZ64738" s="378"/>
      <c r="EA64738" s="378"/>
      <c r="EB64738" s="378"/>
      <c r="EC64738" s="378"/>
      <c r="ED64738" s="378"/>
      <c r="EE64738" s="378"/>
      <c r="EF64738" s="378"/>
      <c r="EG64738" s="378"/>
      <c r="EH64738" s="378"/>
      <c r="EI64738" s="378"/>
      <c r="EJ64738" s="378"/>
      <c r="EK64738" s="378"/>
      <c r="EL64738" s="378"/>
      <c r="EM64738" s="378"/>
      <c r="EN64738" s="378"/>
      <c r="EO64738" s="378"/>
      <c r="EP64738" s="378"/>
      <c r="EQ64738" s="378"/>
      <c r="ER64738" s="378"/>
      <c r="ES64738" s="378"/>
      <c r="ET64738" s="378"/>
      <c r="EU64738" s="378"/>
      <c r="EV64738" s="378"/>
      <c r="EW64738" s="378"/>
      <c r="EX64738" s="378"/>
      <c r="EY64738" s="378"/>
      <c r="EZ64738" s="378"/>
      <c r="FA64738" s="378"/>
      <c r="FB64738" s="378"/>
      <c r="FC64738" s="378"/>
      <c r="FD64738" s="378"/>
      <c r="FE64738" s="378"/>
      <c r="FF64738" s="378"/>
      <c r="FG64738" s="378"/>
      <c r="FH64738" s="378"/>
      <c r="FI64738" s="378"/>
      <c r="FJ64738" s="378"/>
      <c r="FK64738" s="378"/>
      <c r="FL64738" s="378"/>
      <c r="FM64738" s="378"/>
      <c r="FN64738" s="378"/>
      <c r="FO64738" s="378"/>
      <c r="FP64738" s="378"/>
      <c r="FQ64738" s="378"/>
      <c r="FR64738" s="378"/>
      <c r="FS64738" s="378"/>
      <c r="FT64738" s="378"/>
      <c r="FU64738" s="378"/>
      <c r="FV64738" s="378"/>
      <c r="FW64738" s="378"/>
      <c r="FX64738" s="378"/>
      <c r="FY64738" s="378"/>
      <c r="FZ64738" s="378"/>
      <c r="GA64738" s="378"/>
      <c r="GB64738" s="378"/>
      <c r="GC64738" s="378"/>
      <c r="GD64738" s="378"/>
      <c r="GE64738" s="378"/>
      <c r="GF64738" s="378"/>
      <c r="GG64738" s="378"/>
      <c r="GH64738" s="378"/>
      <c r="GI64738" s="378"/>
      <c r="GJ64738" s="378"/>
      <c r="GK64738" s="378"/>
      <c r="GL64738" s="378"/>
      <c r="GM64738" s="378"/>
      <c r="GN64738" s="378"/>
      <c r="GO64738" s="378"/>
      <c r="GP64738" s="378"/>
      <c r="GQ64738" s="378"/>
      <c r="GR64738" s="378"/>
      <c r="GS64738" s="378"/>
      <c r="GT64738" s="378"/>
      <c r="GU64738" s="378"/>
      <c r="GV64738" s="378"/>
      <c r="GW64738" s="378"/>
      <c r="GX64738" s="378"/>
      <c r="GY64738" s="378"/>
      <c r="GZ64738" s="378"/>
      <c r="HA64738" s="378"/>
      <c r="HB64738" s="378"/>
      <c r="HC64738" s="378"/>
      <c r="HD64738" s="378"/>
      <c r="HE64738" s="378"/>
      <c r="HF64738" s="378"/>
      <c r="HG64738" s="378"/>
      <c r="HH64738" s="378"/>
      <c r="HI64738" s="378"/>
      <c r="HJ64738" s="378"/>
      <c r="HK64738" s="378"/>
      <c r="HL64738" s="378"/>
      <c r="HM64738" s="378"/>
      <c r="HN64738" s="378"/>
      <c r="HO64738" s="378"/>
      <c r="HP64738" s="378"/>
      <c r="HQ64738" s="378"/>
      <c r="HR64738" s="378"/>
      <c r="HS64738" s="378"/>
      <c r="HT64738" s="378"/>
      <c r="HU64738" s="378"/>
      <c r="HV64738" s="378"/>
      <c r="HW64738" s="378"/>
      <c r="HX64738" s="378"/>
      <c r="HY64738" s="378"/>
      <c r="HZ64738" s="378"/>
      <c r="IA64738" s="378"/>
      <c r="IB64738" s="378"/>
      <c r="IC64738" s="378"/>
      <c r="ID64738" s="378"/>
      <c r="IE64738" s="378"/>
      <c r="IF64738" s="378"/>
      <c r="IG64738" s="378"/>
      <c r="IH64738" s="378"/>
      <c r="II64738" s="378"/>
      <c r="IJ64738" s="378"/>
      <c r="IK64738" s="378"/>
      <c r="IL64738" s="378"/>
    </row>
    <row r="64739" spans="2:246">
      <c r="B64739" s="378"/>
      <c r="C64739" s="378"/>
      <c r="D64739" s="378"/>
      <c r="E64739" s="378"/>
      <c r="F64739" s="378"/>
      <c r="G64739" s="378"/>
      <c r="H64739" s="378"/>
      <c r="I64739" s="378"/>
      <c r="J64739" s="378"/>
      <c r="K64739" s="378"/>
      <c r="L64739" s="378"/>
      <c r="M64739" s="378"/>
      <c r="N64739" s="378"/>
      <c r="O64739" s="378"/>
      <c r="P64739" s="378"/>
      <c r="Q64739" s="378"/>
      <c r="R64739" s="378"/>
      <c r="S64739" s="378"/>
      <c r="T64739" s="378"/>
      <c r="U64739" s="378"/>
      <c r="V64739" s="378"/>
      <c r="W64739" s="378"/>
      <c r="X64739" s="378"/>
      <c r="Y64739" s="378"/>
      <c r="Z64739" s="378"/>
      <c r="AA64739" s="378"/>
      <c r="AB64739" s="378"/>
      <c r="AC64739" s="378"/>
      <c r="AD64739" s="378"/>
      <c r="AE64739" s="378"/>
      <c r="AF64739" s="378"/>
      <c r="AG64739" s="378"/>
      <c r="AH64739" s="378"/>
      <c r="AI64739" s="378"/>
      <c r="AJ64739" s="378"/>
      <c r="AK64739" s="378"/>
      <c r="AL64739" s="378"/>
      <c r="AM64739" s="378"/>
      <c r="AN64739" s="378"/>
      <c r="AO64739" s="378"/>
      <c r="AP64739" s="378"/>
      <c r="AQ64739" s="378"/>
      <c r="AR64739" s="378"/>
      <c r="AS64739" s="378"/>
      <c r="AT64739" s="378"/>
      <c r="AU64739" s="378"/>
      <c r="AV64739" s="378"/>
      <c r="AW64739" s="378"/>
      <c r="AX64739" s="378"/>
      <c r="AY64739" s="378"/>
      <c r="AZ64739" s="378"/>
      <c r="BA64739" s="378"/>
      <c r="BB64739" s="378"/>
      <c r="BC64739" s="378"/>
      <c r="BD64739" s="378"/>
      <c r="BE64739" s="378"/>
      <c r="BF64739" s="378"/>
      <c r="BG64739" s="378"/>
      <c r="BH64739" s="378"/>
      <c r="BI64739" s="378"/>
      <c r="BJ64739" s="378"/>
      <c r="BK64739" s="378"/>
      <c r="BL64739" s="378"/>
      <c r="BM64739" s="378"/>
      <c r="BN64739" s="378"/>
      <c r="BO64739" s="378"/>
      <c r="BP64739" s="378"/>
      <c r="BQ64739" s="378"/>
      <c r="BR64739" s="378"/>
      <c r="BS64739" s="378"/>
      <c r="BT64739" s="378"/>
      <c r="BU64739" s="378"/>
      <c r="BV64739" s="378"/>
      <c r="BW64739" s="378"/>
      <c r="BX64739" s="378"/>
      <c r="BY64739" s="378"/>
      <c r="BZ64739" s="378"/>
      <c r="CA64739" s="378"/>
      <c r="CB64739" s="378"/>
      <c r="CC64739" s="378"/>
      <c r="CD64739" s="378"/>
      <c r="CE64739" s="378"/>
      <c r="CF64739" s="378"/>
      <c r="CG64739" s="378"/>
      <c r="CH64739" s="378"/>
      <c r="CI64739" s="378"/>
      <c r="CJ64739" s="378"/>
      <c r="CK64739" s="378"/>
      <c r="CL64739" s="378"/>
      <c r="CM64739" s="378"/>
      <c r="CN64739" s="378"/>
      <c r="CO64739" s="378"/>
      <c r="CP64739" s="378"/>
      <c r="CQ64739" s="378"/>
      <c r="CR64739" s="378"/>
      <c r="CS64739" s="378"/>
      <c r="CT64739" s="378"/>
      <c r="CU64739" s="378"/>
      <c r="CV64739" s="378"/>
      <c r="CW64739" s="378"/>
      <c r="CX64739" s="378"/>
      <c r="CY64739" s="378"/>
      <c r="CZ64739" s="378"/>
      <c r="DA64739" s="378"/>
      <c r="DB64739" s="378"/>
      <c r="DC64739" s="378"/>
      <c r="DD64739" s="378"/>
      <c r="DE64739" s="378"/>
      <c r="DF64739" s="378"/>
      <c r="DG64739" s="378"/>
      <c r="DH64739" s="378"/>
      <c r="DI64739" s="378"/>
      <c r="DJ64739" s="378"/>
      <c r="DK64739" s="378"/>
      <c r="DL64739" s="378"/>
      <c r="DM64739" s="378"/>
      <c r="DN64739" s="378"/>
      <c r="DO64739" s="378"/>
      <c r="DP64739" s="378"/>
      <c r="DQ64739" s="378"/>
      <c r="DR64739" s="378"/>
      <c r="DS64739" s="378"/>
      <c r="DT64739" s="378"/>
      <c r="DU64739" s="378"/>
      <c r="DV64739" s="378"/>
      <c r="DW64739" s="378"/>
      <c r="DX64739" s="378"/>
      <c r="DY64739" s="378"/>
      <c r="DZ64739" s="378"/>
      <c r="EA64739" s="378"/>
      <c r="EB64739" s="378"/>
      <c r="EC64739" s="378"/>
      <c r="ED64739" s="378"/>
      <c r="EE64739" s="378"/>
      <c r="EF64739" s="378"/>
      <c r="EG64739" s="378"/>
      <c r="EH64739" s="378"/>
      <c r="EI64739" s="378"/>
      <c r="EJ64739" s="378"/>
      <c r="EK64739" s="378"/>
      <c r="EL64739" s="378"/>
      <c r="EM64739" s="378"/>
      <c r="EN64739" s="378"/>
      <c r="EO64739" s="378"/>
      <c r="EP64739" s="378"/>
      <c r="EQ64739" s="378"/>
      <c r="ER64739" s="378"/>
      <c r="ES64739" s="378"/>
      <c r="ET64739" s="378"/>
      <c r="EU64739" s="378"/>
      <c r="EV64739" s="378"/>
      <c r="EW64739" s="378"/>
      <c r="EX64739" s="378"/>
      <c r="EY64739" s="378"/>
      <c r="EZ64739" s="378"/>
      <c r="FA64739" s="378"/>
      <c r="FB64739" s="378"/>
      <c r="FC64739" s="378"/>
      <c r="FD64739" s="378"/>
      <c r="FE64739" s="378"/>
      <c r="FF64739" s="378"/>
      <c r="FG64739" s="378"/>
      <c r="FH64739" s="378"/>
      <c r="FI64739" s="378"/>
      <c r="FJ64739" s="378"/>
      <c r="FK64739" s="378"/>
      <c r="FL64739" s="378"/>
      <c r="FM64739" s="378"/>
      <c r="FN64739" s="378"/>
      <c r="FO64739" s="378"/>
      <c r="FP64739" s="378"/>
      <c r="FQ64739" s="378"/>
      <c r="FR64739" s="378"/>
      <c r="FS64739" s="378"/>
      <c r="FT64739" s="378"/>
      <c r="FU64739" s="378"/>
      <c r="FV64739" s="378"/>
      <c r="FW64739" s="378"/>
      <c r="FX64739" s="378"/>
      <c r="FY64739" s="378"/>
      <c r="FZ64739" s="378"/>
      <c r="GA64739" s="378"/>
      <c r="GB64739" s="378"/>
      <c r="GC64739" s="378"/>
      <c r="GD64739" s="378"/>
      <c r="GE64739" s="378"/>
      <c r="GF64739" s="378"/>
      <c r="GG64739" s="378"/>
      <c r="GH64739" s="378"/>
      <c r="GI64739" s="378"/>
      <c r="GJ64739" s="378"/>
      <c r="GK64739" s="378"/>
      <c r="GL64739" s="378"/>
      <c r="GM64739" s="378"/>
      <c r="GN64739" s="378"/>
      <c r="GO64739" s="378"/>
      <c r="GP64739" s="378"/>
      <c r="GQ64739" s="378"/>
      <c r="GR64739" s="378"/>
      <c r="GS64739" s="378"/>
      <c r="GT64739" s="378"/>
      <c r="GU64739" s="378"/>
      <c r="GV64739" s="378"/>
      <c r="GW64739" s="378"/>
      <c r="GX64739" s="378"/>
      <c r="GY64739" s="378"/>
      <c r="GZ64739" s="378"/>
      <c r="HA64739" s="378"/>
      <c r="HB64739" s="378"/>
      <c r="HC64739" s="378"/>
      <c r="HD64739" s="378"/>
      <c r="HE64739" s="378"/>
      <c r="HF64739" s="378"/>
      <c r="HG64739" s="378"/>
      <c r="HH64739" s="378"/>
      <c r="HI64739" s="378"/>
      <c r="HJ64739" s="378"/>
      <c r="HK64739" s="378"/>
      <c r="HL64739" s="378"/>
      <c r="HM64739" s="378"/>
      <c r="HN64739" s="378"/>
      <c r="HO64739" s="378"/>
      <c r="HP64739" s="378"/>
      <c r="HQ64739" s="378"/>
      <c r="HR64739" s="378"/>
      <c r="HS64739" s="378"/>
      <c r="HT64739" s="378"/>
      <c r="HU64739" s="378"/>
      <c r="HV64739" s="378"/>
      <c r="HW64739" s="378"/>
      <c r="HX64739" s="378"/>
      <c r="HY64739" s="378"/>
      <c r="HZ64739" s="378"/>
      <c r="IA64739" s="378"/>
      <c r="IB64739" s="378"/>
      <c r="IC64739" s="378"/>
      <c r="ID64739" s="378"/>
      <c r="IE64739" s="378"/>
      <c r="IF64739" s="378"/>
      <c r="IG64739" s="378"/>
      <c r="IH64739" s="378"/>
      <c r="II64739" s="378"/>
      <c r="IJ64739" s="378"/>
      <c r="IK64739" s="378"/>
      <c r="IL64739" s="378"/>
    </row>
    <row r="64740" spans="2:246">
      <c r="B64740" s="378"/>
      <c r="C64740" s="378"/>
      <c r="D64740" s="378"/>
      <c r="E64740" s="378"/>
      <c r="F64740" s="378"/>
      <c r="G64740" s="378"/>
      <c r="H64740" s="378"/>
      <c r="I64740" s="378"/>
      <c r="J64740" s="378"/>
      <c r="K64740" s="378"/>
      <c r="L64740" s="378"/>
      <c r="M64740" s="378"/>
      <c r="N64740" s="378"/>
      <c r="O64740" s="378"/>
      <c r="P64740" s="378"/>
      <c r="Q64740" s="378"/>
      <c r="R64740" s="378"/>
      <c r="S64740" s="378"/>
      <c r="T64740" s="378"/>
      <c r="U64740" s="378"/>
      <c r="V64740" s="378"/>
      <c r="W64740" s="378"/>
      <c r="X64740" s="378"/>
      <c r="Y64740" s="378"/>
      <c r="Z64740" s="378"/>
      <c r="AA64740" s="378"/>
      <c r="AB64740" s="378"/>
      <c r="AC64740" s="378"/>
      <c r="AD64740" s="378"/>
      <c r="AE64740" s="378"/>
      <c r="AF64740" s="378"/>
      <c r="AG64740" s="378"/>
      <c r="AH64740" s="378"/>
      <c r="AI64740" s="378"/>
      <c r="AJ64740" s="378"/>
      <c r="AK64740" s="378"/>
      <c r="AL64740" s="378"/>
      <c r="AM64740" s="378"/>
      <c r="AN64740" s="378"/>
      <c r="AO64740" s="378"/>
      <c r="AP64740" s="378"/>
      <c r="AQ64740" s="378"/>
      <c r="AR64740" s="378"/>
      <c r="AS64740" s="378"/>
      <c r="AT64740" s="378"/>
      <c r="AU64740" s="378"/>
      <c r="AV64740" s="378"/>
      <c r="AW64740" s="378"/>
      <c r="AX64740" s="378"/>
      <c r="AY64740" s="378"/>
      <c r="AZ64740" s="378"/>
      <c r="BA64740" s="378"/>
      <c r="BB64740" s="378"/>
      <c r="BC64740" s="378"/>
      <c r="BD64740" s="378"/>
      <c r="BE64740" s="378"/>
      <c r="BF64740" s="378"/>
      <c r="BG64740" s="378"/>
      <c r="BH64740" s="378"/>
      <c r="BI64740" s="378"/>
      <c r="BJ64740" s="378"/>
      <c r="BK64740" s="378"/>
      <c r="BL64740" s="378"/>
      <c r="BM64740" s="378"/>
      <c r="BN64740" s="378"/>
      <c r="BO64740" s="378"/>
      <c r="BP64740" s="378"/>
      <c r="BQ64740" s="378"/>
      <c r="BR64740" s="378"/>
      <c r="BS64740" s="378"/>
      <c r="BT64740" s="378"/>
      <c r="BU64740" s="378"/>
      <c r="BV64740" s="378"/>
      <c r="BW64740" s="378"/>
      <c r="BX64740" s="378"/>
      <c r="BY64740" s="378"/>
      <c r="BZ64740" s="378"/>
      <c r="CA64740" s="378"/>
      <c r="CB64740" s="378"/>
      <c r="CC64740" s="378"/>
      <c r="CD64740" s="378"/>
      <c r="CE64740" s="378"/>
      <c r="CF64740" s="378"/>
      <c r="CG64740" s="378"/>
      <c r="CH64740" s="378"/>
      <c r="CI64740" s="378"/>
      <c r="CJ64740" s="378"/>
      <c r="CK64740" s="378"/>
      <c r="CL64740" s="378"/>
      <c r="CM64740" s="378"/>
      <c r="CN64740" s="378"/>
      <c r="CO64740" s="378"/>
      <c r="CP64740" s="378"/>
      <c r="CQ64740" s="378"/>
      <c r="CR64740" s="378"/>
      <c r="CS64740" s="378"/>
      <c r="CT64740" s="378"/>
      <c r="CU64740" s="378"/>
      <c r="CV64740" s="378"/>
      <c r="CW64740" s="378"/>
      <c r="CX64740" s="378"/>
      <c r="CY64740" s="378"/>
      <c r="CZ64740" s="378"/>
      <c r="DA64740" s="378"/>
      <c r="DB64740" s="378"/>
      <c r="DC64740" s="378"/>
      <c r="DD64740" s="378"/>
      <c r="DE64740" s="378"/>
      <c r="DF64740" s="378"/>
      <c r="DG64740" s="378"/>
      <c r="DH64740" s="378"/>
      <c r="DI64740" s="378"/>
      <c r="DJ64740" s="378"/>
      <c r="DK64740" s="378"/>
      <c r="DL64740" s="378"/>
      <c r="DM64740" s="378"/>
      <c r="DN64740" s="378"/>
      <c r="DO64740" s="378"/>
      <c r="DP64740" s="378"/>
      <c r="DQ64740" s="378"/>
      <c r="DR64740" s="378"/>
      <c r="DS64740" s="378"/>
      <c r="DT64740" s="378"/>
      <c r="DU64740" s="378"/>
      <c r="DV64740" s="378"/>
      <c r="DW64740" s="378"/>
      <c r="DX64740" s="378"/>
      <c r="DY64740" s="378"/>
      <c r="DZ64740" s="378"/>
      <c r="EA64740" s="378"/>
      <c r="EB64740" s="378"/>
      <c r="EC64740" s="378"/>
      <c r="ED64740" s="378"/>
      <c r="EE64740" s="378"/>
      <c r="EF64740" s="378"/>
      <c r="EG64740" s="378"/>
      <c r="EH64740" s="378"/>
      <c r="EI64740" s="378"/>
      <c r="EJ64740" s="378"/>
      <c r="EK64740" s="378"/>
      <c r="EL64740" s="378"/>
      <c r="EM64740" s="378"/>
      <c r="EN64740" s="378"/>
      <c r="EO64740" s="378"/>
      <c r="EP64740" s="378"/>
      <c r="EQ64740" s="378"/>
      <c r="ER64740" s="378"/>
      <c r="ES64740" s="378"/>
      <c r="ET64740" s="378"/>
      <c r="EU64740" s="378"/>
      <c r="EV64740" s="378"/>
      <c r="EW64740" s="378"/>
      <c r="EX64740" s="378"/>
      <c r="EY64740" s="378"/>
      <c r="EZ64740" s="378"/>
      <c r="FA64740" s="378"/>
      <c r="FB64740" s="378"/>
      <c r="FC64740" s="378"/>
      <c r="FD64740" s="378"/>
      <c r="FE64740" s="378"/>
      <c r="FF64740" s="378"/>
      <c r="FG64740" s="378"/>
      <c r="FH64740" s="378"/>
      <c r="FI64740" s="378"/>
      <c r="FJ64740" s="378"/>
      <c r="FK64740" s="378"/>
      <c r="FL64740" s="378"/>
      <c r="FM64740" s="378"/>
      <c r="FN64740" s="378"/>
      <c r="FO64740" s="378"/>
      <c r="FP64740" s="378"/>
      <c r="FQ64740" s="378"/>
      <c r="FR64740" s="378"/>
      <c r="FS64740" s="378"/>
      <c r="FT64740" s="378"/>
      <c r="FU64740" s="378"/>
      <c r="FV64740" s="378"/>
      <c r="FW64740" s="378"/>
      <c r="FX64740" s="378"/>
      <c r="FY64740" s="378"/>
      <c r="FZ64740" s="378"/>
      <c r="GA64740" s="378"/>
      <c r="GB64740" s="378"/>
      <c r="GC64740" s="378"/>
      <c r="GD64740" s="378"/>
      <c r="GE64740" s="378"/>
      <c r="GF64740" s="378"/>
      <c r="GG64740" s="378"/>
      <c r="GH64740" s="378"/>
      <c r="GI64740" s="378"/>
      <c r="GJ64740" s="378"/>
      <c r="GK64740" s="378"/>
      <c r="GL64740" s="378"/>
      <c r="GM64740" s="378"/>
      <c r="GN64740" s="378"/>
      <c r="GO64740" s="378"/>
      <c r="GP64740" s="378"/>
      <c r="GQ64740" s="378"/>
      <c r="GR64740" s="378"/>
      <c r="GS64740" s="378"/>
      <c r="GT64740" s="378"/>
      <c r="GU64740" s="378"/>
      <c r="GV64740" s="378"/>
      <c r="GW64740" s="378"/>
      <c r="GX64740" s="378"/>
      <c r="GY64740" s="378"/>
      <c r="GZ64740" s="378"/>
      <c r="HA64740" s="378"/>
      <c r="HB64740" s="378"/>
      <c r="HC64740" s="378"/>
      <c r="HD64740" s="378"/>
      <c r="HE64740" s="378"/>
      <c r="HF64740" s="378"/>
      <c r="HG64740" s="378"/>
      <c r="HH64740" s="378"/>
      <c r="HI64740" s="378"/>
      <c r="HJ64740" s="378"/>
      <c r="HK64740" s="378"/>
      <c r="HL64740" s="378"/>
      <c r="HM64740" s="378"/>
      <c r="HN64740" s="378"/>
      <c r="HO64740" s="378"/>
      <c r="HP64740" s="378"/>
      <c r="HQ64740" s="378"/>
      <c r="HR64740" s="378"/>
      <c r="HS64740" s="378"/>
      <c r="HT64740" s="378"/>
      <c r="HU64740" s="378"/>
      <c r="HV64740" s="378"/>
      <c r="HW64740" s="378"/>
      <c r="HX64740" s="378"/>
      <c r="HY64740" s="378"/>
      <c r="HZ64740" s="378"/>
      <c r="IA64740" s="378"/>
      <c r="IB64740" s="378"/>
      <c r="IC64740" s="378"/>
      <c r="ID64740" s="378"/>
      <c r="IE64740" s="378"/>
      <c r="IF64740" s="378"/>
      <c r="IG64740" s="378"/>
      <c r="IH64740" s="378"/>
      <c r="II64740" s="378"/>
      <c r="IJ64740" s="378"/>
      <c r="IK64740" s="378"/>
      <c r="IL64740" s="378"/>
    </row>
    <row r="64741" spans="2:246">
      <c r="B64741" s="378"/>
      <c r="C64741" s="378"/>
      <c r="D64741" s="378"/>
      <c r="E64741" s="378"/>
      <c r="F64741" s="378"/>
      <c r="G64741" s="378"/>
      <c r="H64741" s="378"/>
      <c r="I64741" s="378"/>
      <c r="J64741" s="378"/>
      <c r="K64741" s="378"/>
      <c r="L64741" s="378"/>
      <c r="M64741" s="378"/>
      <c r="N64741" s="378"/>
      <c r="O64741" s="378"/>
      <c r="P64741" s="378"/>
      <c r="Q64741" s="378"/>
      <c r="R64741" s="378"/>
      <c r="S64741" s="378"/>
      <c r="T64741" s="378"/>
      <c r="U64741" s="378"/>
      <c r="V64741" s="378"/>
      <c r="W64741" s="378"/>
      <c r="X64741" s="378"/>
      <c r="Y64741" s="378"/>
      <c r="Z64741" s="378"/>
      <c r="AA64741" s="378"/>
      <c r="AB64741" s="378"/>
      <c r="AC64741" s="378"/>
      <c r="AD64741" s="378"/>
      <c r="AE64741" s="378"/>
      <c r="AF64741" s="378"/>
      <c r="AG64741" s="378"/>
      <c r="AH64741" s="378"/>
      <c r="AI64741" s="378"/>
      <c r="AJ64741" s="378"/>
      <c r="AK64741" s="378"/>
      <c r="AL64741" s="378"/>
      <c r="AM64741" s="378"/>
      <c r="AN64741" s="378"/>
      <c r="AO64741" s="378"/>
      <c r="AP64741" s="378"/>
      <c r="AQ64741" s="378"/>
      <c r="AR64741" s="378"/>
      <c r="AS64741" s="378"/>
      <c r="AT64741" s="378"/>
      <c r="AU64741" s="378"/>
      <c r="AV64741" s="378"/>
      <c r="AW64741" s="378"/>
      <c r="AX64741" s="378"/>
      <c r="AY64741" s="378"/>
      <c r="AZ64741" s="378"/>
      <c r="BA64741" s="378"/>
      <c r="BB64741" s="378"/>
      <c r="BC64741" s="378"/>
      <c r="BD64741" s="378"/>
      <c r="BE64741" s="378"/>
      <c r="BF64741" s="378"/>
      <c r="BG64741" s="378"/>
      <c r="BH64741" s="378"/>
      <c r="BI64741" s="378"/>
      <c r="BJ64741" s="378"/>
      <c r="BK64741" s="378"/>
      <c r="BL64741" s="378"/>
      <c r="BM64741" s="378"/>
      <c r="BN64741" s="378"/>
      <c r="BO64741" s="378"/>
      <c r="BP64741" s="378"/>
      <c r="BQ64741" s="378"/>
      <c r="BR64741" s="378"/>
      <c r="BS64741" s="378"/>
      <c r="BT64741" s="378"/>
      <c r="BU64741" s="378"/>
      <c r="BV64741" s="378"/>
      <c r="BW64741" s="378"/>
      <c r="BX64741" s="378"/>
      <c r="BY64741" s="378"/>
      <c r="BZ64741" s="378"/>
      <c r="CA64741" s="378"/>
      <c r="CB64741" s="378"/>
      <c r="CC64741" s="378"/>
      <c r="CD64741" s="378"/>
      <c r="CE64741" s="378"/>
      <c r="CF64741" s="378"/>
      <c r="CG64741" s="378"/>
      <c r="CH64741" s="378"/>
      <c r="CI64741" s="378"/>
      <c r="CJ64741" s="378"/>
      <c r="CK64741" s="378"/>
      <c r="CL64741" s="378"/>
      <c r="CM64741" s="378"/>
      <c r="CN64741" s="378"/>
      <c r="CO64741" s="378"/>
      <c r="CP64741" s="378"/>
      <c r="CQ64741" s="378"/>
      <c r="CR64741" s="378"/>
      <c r="CS64741" s="378"/>
      <c r="CT64741" s="378"/>
      <c r="CU64741" s="378"/>
      <c r="CV64741" s="378"/>
      <c r="CW64741" s="378"/>
      <c r="CX64741" s="378"/>
      <c r="CY64741" s="378"/>
      <c r="CZ64741" s="378"/>
      <c r="DA64741" s="378"/>
      <c r="DB64741" s="378"/>
      <c r="DC64741" s="378"/>
      <c r="DD64741" s="378"/>
      <c r="DE64741" s="378"/>
      <c r="DF64741" s="378"/>
      <c r="DG64741" s="378"/>
      <c r="DH64741" s="378"/>
      <c r="DI64741" s="378"/>
      <c r="DJ64741" s="378"/>
      <c r="DK64741" s="378"/>
      <c r="DL64741" s="378"/>
      <c r="DM64741" s="378"/>
      <c r="DN64741" s="378"/>
      <c r="DO64741" s="378"/>
      <c r="DP64741" s="378"/>
      <c r="DQ64741" s="378"/>
      <c r="DR64741" s="378"/>
      <c r="DS64741" s="378"/>
      <c r="DT64741" s="378"/>
      <c r="DU64741" s="378"/>
      <c r="DV64741" s="378"/>
      <c r="DW64741" s="378"/>
      <c r="DX64741" s="378"/>
      <c r="DY64741" s="378"/>
      <c r="DZ64741" s="378"/>
      <c r="EA64741" s="378"/>
      <c r="EB64741" s="378"/>
      <c r="EC64741" s="378"/>
      <c r="ED64741" s="378"/>
      <c r="EE64741" s="378"/>
      <c r="EF64741" s="378"/>
      <c r="EG64741" s="378"/>
      <c r="EH64741" s="378"/>
      <c r="EI64741" s="378"/>
      <c r="EJ64741" s="378"/>
      <c r="EK64741" s="378"/>
      <c r="EL64741" s="378"/>
      <c r="EM64741" s="378"/>
      <c r="EN64741" s="378"/>
      <c r="EO64741" s="378"/>
      <c r="EP64741" s="378"/>
      <c r="EQ64741" s="378"/>
      <c r="ER64741" s="378"/>
      <c r="ES64741" s="378"/>
      <c r="ET64741" s="378"/>
      <c r="EU64741" s="378"/>
      <c r="EV64741" s="378"/>
      <c r="EW64741" s="378"/>
      <c r="EX64741" s="378"/>
      <c r="EY64741" s="378"/>
      <c r="EZ64741" s="378"/>
      <c r="FA64741" s="378"/>
      <c r="FB64741" s="378"/>
      <c r="FC64741" s="378"/>
      <c r="FD64741" s="378"/>
      <c r="FE64741" s="378"/>
      <c r="FF64741" s="378"/>
      <c r="FG64741" s="378"/>
      <c r="FH64741" s="378"/>
      <c r="FI64741" s="378"/>
      <c r="FJ64741" s="378"/>
      <c r="FK64741" s="378"/>
      <c r="FL64741" s="378"/>
      <c r="FM64741" s="378"/>
      <c r="FN64741" s="378"/>
      <c r="FO64741" s="378"/>
      <c r="FP64741" s="378"/>
      <c r="FQ64741" s="378"/>
      <c r="FR64741" s="378"/>
      <c r="FS64741" s="378"/>
      <c r="FT64741" s="378"/>
      <c r="FU64741" s="378"/>
      <c r="FV64741" s="378"/>
      <c r="FW64741" s="378"/>
      <c r="FX64741" s="378"/>
      <c r="FY64741" s="378"/>
      <c r="FZ64741" s="378"/>
      <c r="GA64741" s="378"/>
      <c r="GB64741" s="378"/>
      <c r="GC64741" s="378"/>
      <c r="GD64741" s="378"/>
      <c r="GE64741" s="378"/>
      <c r="GF64741" s="378"/>
      <c r="GG64741" s="378"/>
      <c r="GH64741" s="378"/>
      <c r="GI64741" s="378"/>
      <c r="GJ64741" s="378"/>
      <c r="GK64741" s="378"/>
      <c r="GL64741" s="378"/>
      <c r="GM64741" s="378"/>
      <c r="GN64741" s="378"/>
      <c r="GO64741" s="378"/>
      <c r="GP64741" s="378"/>
      <c r="GQ64741" s="378"/>
      <c r="GR64741" s="378"/>
      <c r="GS64741" s="378"/>
      <c r="GT64741" s="378"/>
      <c r="GU64741" s="378"/>
      <c r="GV64741" s="378"/>
      <c r="GW64741" s="378"/>
      <c r="GX64741" s="378"/>
      <c r="GY64741" s="378"/>
      <c r="GZ64741" s="378"/>
      <c r="HA64741" s="378"/>
      <c r="HB64741" s="378"/>
      <c r="HC64741" s="378"/>
      <c r="HD64741" s="378"/>
      <c r="HE64741" s="378"/>
      <c r="HF64741" s="378"/>
      <c r="HG64741" s="378"/>
      <c r="HH64741" s="378"/>
      <c r="HI64741" s="378"/>
      <c r="HJ64741" s="378"/>
      <c r="HK64741" s="378"/>
      <c r="HL64741" s="378"/>
      <c r="HM64741" s="378"/>
      <c r="HN64741" s="378"/>
      <c r="HO64741" s="378"/>
      <c r="HP64741" s="378"/>
      <c r="HQ64741" s="378"/>
      <c r="HR64741" s="378"/>
      <c r="HS64741" s="378"/>
      <c r="HT64741" s="378"/>
      <c r="HU64741" s="378"/>
      <c r="HV64741" s="378"/>
      <c r="HW64741" s="378"/>
      <c r="HX64741" s="378"/>
      <c r="HY64741" s="378"/>
      <c r="HZ64741" s="378"/>
      <c r="IA64741" s="378"/>
      <c r="IB64741" s="378"/>
      <c r="IC64741" s="378"/>
      <c r="ID64741" s="378"/>
      <c r="IE64741" s="378"/>
      <c r="IF64741" s="378"/>
      <c r="IG64741" s="378"/>
      <c r="IH64741" s="378"/>
      <c r="II64741" s="378"/>
      <c r="IJ64741" s="378"/>
      <c r="IK64741" s="378"/>
      <c r="IL64741" s="378"/>
    </row>
    <row r="64742" spans="2:246">
      <c r="B64742" s="378"/>
      <c r="C64742" s="378"/>
      <c r="D64742" s="378"/>
      <c r="E64742" s="378"/>
      <c r="F64742" s="378"/>
      <c r="G64742" s="378"/>
      <c r="H64742" s="378"/>
      <c r="I64742" s="378"/>
      <c r="J64742" s="378"/>
      <c r="K64742" s="378"/>
      <c r="L64742" s="378"/>
      <c r="M64742" s="378"/>
      <c r="N64742" s="378"/>
      <c r="O64742" s="378"/>
      <c r="P64742" s="378"/>
      <c r="Q64742" s="378"/>
      <c r="R64742" s="378"/>
      <c r="S64742" s="378"/>
      <c r="T64742" s="378"/>
      <c r="U64742" s="378"/>
      <c r="V64742" s="378"/>
      <c r="W64742" s="378"/>
      <c r="X64742" s="378"/>
      <c r="Y64742" s="378"/>
      <c r="Z64742" s="378"/>
      <c r="AA64742" s="378"/>
      <c r="AB64742" s="378"/>
      <c r="AC64742" s="378"/>
      <c r="AD64742" s="378"/>
      <c r="AE64742" s="378"/>
      <c r="AF64742" s="378"/>
      <c r="AG64742" s="378"/>
      <c r="AH64742" s="378"/>
      <c r="AI64742" s="378"/>
      <c r="AJ64742" s="378"/>
      <c r="AK64742" s="378"/>
      <c r="AL64742" s="378"/>
      <c r="AM64742" s="378"/>
      <c r="AN64742" s="378"/>
      <c r="AO64742" s="378"/>
      <c r="AP64742" s="378"/>
      <c r="AQ64742" s="378"/>
      <c r="AR64742" s="378"/>
      <c r="AS64742" s="378"/>
      <c r="AT64742" s="378"/>
      <c r="AU64742" s="378"/>
      <c r="AV64742" s="378"/>
      <c r="AW64742" s="378"/>
      <c r="AX64742" s="378"/>
      <c r="AY64742" s="378"/>
      <c r="AZ64742" s="378"/>
      <c r="BA64742" s="378"/>
      <c r="BB64742" s="378"/>
      <c r="BC64742" s="378"/>
      <c r="BD64742" s="378"/>
      <c r="BE64742" s="378"/>
      <c r="BF64742" s="378"/>
      <c r="BG64742" s="378"/>
      <c r="BH64742" s="378"/>
      <c r="BI64742" s="378"/>
      <c r="BJ64742" s="378"/>
      <c r="BK64742" s="378"/>
      <c r="BL64742" s="378"/>
      <c r="BM64742" s="378"/>
      <c r="BN64742" s="378"/>
      <c r="BO64742" s="378"/>
      <c r="BP64742" s="378"/>
      <c r="BQ64742" s="378"/>
      <c r="BR64742" s="378"/>
      <c r="BS64742" s="378"/>
      <c r="BT64742" s="378"/>
      <c r="BU64742" s="378"/>
      <c r="BV64742" s="378"/>
      <c r="BW64742" s="378"/>
      <c r="BX64742" s="378"/>
      <c r="BY64742" s="378"/>
      <c r="BZ64742" s="378"/>
      <c r="CA64742" s="378"/>
      <c r="CB64742" s="378"/>
      <c r="CC64742" s="378"/>
      <c r="CD64742" s="378"/>
      <c r="CE64742" s="378"/>
      <c r="CF64742" s="378"/>
      <c r="CG64742" s="378"/>
      <c r="CH64742" s="378"/>
      <c r="CI64742" s="378"/>
      <c r="CJ64742" s="378"/>
      <c r="CK64742" s="378"/>
      <c r="CL64742" s="378"/>
      <c r="CM64742" s="378"/>
      <c r="CN64742" s="378"/>
      <c r="CO64742" s="378"/>
      <c r="CP64742" s="378"/>
      <c r="CQ64742" s="378"/>
      <c r="CR64742" s="378"/>
      <c r="CS64742" s="378"/>
      <c r="CT64742" s="378"/>
      <c r="CU64742" s="378"/>
      <c r="CV64742" s="378"/>
      <c r="CW64742" s="378"/>
      <c r="CX64742" s="378"/>
      <c r="CY64742" s="378"/>
      <c r="CZ64742" s="378"/>
      <c r="DA64742" s="378"/>
      <c r="DB64742" s="378"/>
      <c r="DC64742" s="378"/>
      <c r="DD64742" s="378"/>
      <c r="DE64742" s="378"/>
      <c r="DF64742" s="378"/>
      <c r="DG64742" s="378"/>
      <c r="DH64742" s="378"/>
      <c r="DI64742" s="378"/>
      <c r="DJ64742" s="378"/>
      <c r="DK64742" s="378"/>
      <c r="DL64742" s="378"/>
      <c r="DM64742" s="378"/>
      <c r="DN64742" s="378"/>
      <c r="DO64742" s="378"/>
      <c r="DP64742" s="378"/>
      <c r="DQ64742" s="378"/>
      <c r="DR64742" s="378"/>
      <c r="DS64742" s="378"/>
      <c r="DT64742" s="378"/>
      <c r="DU64742" s="378"/>
      <c r="DV64742" s="378"/>
      <c r="DW64742" s="378"/>
      <c r="DX64742" s="378"/>
      <c r="DY64742" s="378"/>
      <c r="DZ64742" s="378"/>
      <c r="EA64742" s="378"/>
      <c r="EB64742" s="378"/>
      <c r="EC64742" s="378"/>
      <c r="ED64742" s="378"/>
      <c r="EE64742" s="378"/>
      <c r="EF64742" s="378"/>
      <c r="EG64742" s="378"/>
      <c r="EH64742" s="378"/>
      <c r="EI64742" s="378"/>
      <c r="EJ64742" s="378"/>
      <c r="EK64742" s="378"/>
      <c r="EL64742" s="378"/>
      <c r="EM64742" s="378"/>
      <c r="EN64742" s="378"/>
      <c r="EO64742" s="378"/>
      <c r="EP64742" s="378"/>
      <c r="EQ64742" s="378"/>
      <c r="ER64742" s="378"/>
      <c r="ES64742" s="378"/>
      <c r="ET64742" s="378"/>
      <c r="EU64742" s="378"/>
      <c r="EV64742" s="378"/>
      <c r="EW64742" s="378"/>
      <c r="EX64742" s="378"/>
      <c r="EY64742" s="378"/>
      <c r="EZ64742" s="378"/>
      <c r="FA64742" s="378"/>
      <c r="FB64742" s="378"/>
      <c r="FC64742" s="378"/>
      <c r="FD64742" s="378"/>
      <c r="FE64742" s="378"/>
      <c r="FF64742" s="378"/>
      <c r="FG64742" s="378"/>
      <c r="FH64742" s="378"/>
      <c r="FI64742" s="378"/>
      <c r="FJ64742" s="378"/>
      <c r="FK64742" s="378"/>
      <c r="FL64742" s="378"/>
      <c r="FM64742" s="378"/>
      <c r="FN64742" s="378"/>
      <c r="FO64742" s="378"/>
      <c r="FP64742" s="378"/>
      <c r="FQ64742" s="378"/>
      <c r="FR64742" s="378"/>
      <c r="FS64742" s="378"/>
      <c r="FT64742" s="378"/>
      <c r="FU64742" s="378"/>
      <c r="FV64742" s="378"/>
      <c r="FW64742" s="378"/>
      <c r="FX64742" s="378"/>
      <c r="FY64742" s="378"/>
      <c r="FZ64742" s="378"/>
      <c r="GA64742" s="378"/>
      <c r="GB64742" s="378"/>
      <c r="GC64742" s="378"/>
      <c r="GD64742" s="378"/>
      <c r="GE64742" s="378"/>
      <c r="GF64742" s="378"/>
      <c r="GG64742" s="378"/>
      <c r="GH64742" s="378"/>
      <c r="GI64742" s="378"/>
      <c r="GJ64742" s="378"/>
      <c r="GK64742" s="378"/>
      <c r="GL64742" s="378"/>
      <c r="GM64742" s="378"/>
      <c r="GN64742" s="378"/>
      <c r="GO64742" s="378"/>
      <c r="GP64742" s="378"/>
      <c r="GQ64742" s="378"/>
      <c r="GR64742" s="378"/>
      <c r="GS64742" s="378"/>
      <c r="GT64742" s="378"/>
      <c r="GU64742" s="378"/>
      <c r="GV64742" s="378"/>
      <c r="GW64742" s="378"/>
      <c r="GX64742" s="378"/>
      <c r="GY64742" s="378"/>
      <c r="GZ64742" s="378"/>
      <c r="HA64742" s="378"/>
      <c r="HB64742" s="378"/>
      <c r="HC64742" s="378"/>
      <c r="HD64742" s="378"/>
      <c r="HE64742" s="378"/>
      <c r="HF64742" s="378"/>
      <c r="HG64742" s="378"/>
      <c r="HH64742" s="378"/>
      <c r="HI64742" s="378"/>
      <c r="HJ64742" s="378"/>
      <c r="HK64742" s="378"/>
      <c r="HL64742" s="378"/>
      <c r="HM64742" s="378"/>
      <c r="HN64742" s="378"/>
      <c r="HO64742" s="378"/>
      <c r="HP64742" s="378"/>
      <c r="HQ64742" s="378"/>
      <c r="HR64742" s="378"/>
      <c r="HS64742" s="378"/>
      <c r="HT64742" s="378"/>
      <c r="HU64742" s="378"/>
      <c r="HV64742" s="378"/>
      <c r="HW64742" s="378"/>
      <c r="HX64742" s="378"/>
      <c r="HY64742" s="378"/>
      <c r="HZ64742" s="378"/>
      <c r="IA64742" s="378"/>
      <c r="IB64742" s="378"/>
      <c r="IC64742" s="378"/>
      <c r="ID64742" s="378"/>
      <c r="IE64742" s="378"/>
      <c r="IF64742" s="378"/>
      <c r="IG64742" s="378"/>
      <c r="IH64742" s="378"/>
      <c r="II64742" s="378"/>
      <c r="IJ64742" s="378"/>
      <c r="IK64742" s="378"/>
      <c r="IL64742" s="378"/>
    </row>
    <row r="64743" spans="2:246">
      <c r="B64743" s="378"/>
      <c r="C64743" s="378"/>
      <c r="D64743" s="378"/>
      <c r="E64743" s="378"/>
      <c r="F64743" s="378"/>
      <c r="G64743" s="378"/>
      <c r="H64743" s="378"/>
      <c r="I64743" s="378"/>
      <c r="J64743" s="378"/>
      <c r="K64743" s="378"/>
      <c r="L64743" s="378"/>
      <c r="M64743" s="378"/>
      <c r="N64743" s="378"/>
      <c r="O64743" s="378"/>
      <c r="P64743" s="378"/>
      <c r="Q64743" s="378"/>
      <c r="R64743" s="378"/>
      <c r="S64743" s="378"/>
      <c r="T64743" s="378"/>
      <c r="U64743" s="378"/>
      <c r="V64743" s="378"/>
      <c r="W64743" s="378"/>
      <c r="X64743" s="378"/>
      <c r="Y64743" s="378"/>
      <c r="Z64743" s="378"/>
      <c r="AA64743" s="378"/>
      <c r="AB64743" s="378"/>
      <c r="AC64743" s="378"/>
      <c r="AD64743" s="378"/>
      <c r="AE64743" s="378"/>
      <c r="AF64743" s="378"/>
      <c r="AG64743" s="378"/>
      <c r="AH64743" s="378"/>
      <c r="AI64743" s="378"/>
      <c r="AJ64743" s="378"/>
      <c r="AK64743" s="378"/>
      <c r="AL64743" s="378"/>
      <c r="AM64743" s="378"/>
      <c r="AN64743" s="378"/>
      <c r="AO64743" s="378"/>
      <c r="AP64743" s="378"/>
      <c r="AQ64743" s="378"/>
      <c r="AR64743" s="378"/>
      <c r="AS64743" s="378"/>
      <c r="AT64743" s="378"/>
      <c r="AU64743" s="378"/>
      <c r="AV64743" s="378"/>
      <c r="AW64743" s="378"/>
      <c r="AX64743" s="378"/>
      <c r="AY64743" s="378"/>
      <c r="AZ64743" s="378"/>
      <c r="BA64743" s="378"/>
      <c r="BB64743" s="378"/>
      <c r="BC64743" s="378"/>
      <c r="BD64743" s="378"/>
      <c r="BE64743" s="378"/>
      <c r="BF64743" s="378"/>
      <c r="BG64743" s="378"/>
      <c r="BH64743" s="378"/>
      <c r="BI64743" s="378"/>
      <c r="BJ64743" s="378"/>
      <c r="BK64743" s="378"/>
      <c r="BL64743" s="378"/>
      <c r="BM64743" s="378"/>
      <c r="BN64743" s="378"/>
      <c r="BO64743" s="378"/>
      <c r="BP64743" s="378"/>
      <c r="BQ64743" s="378"/>
      <c r="BR64743" s="378"/>
      <c r="BS64743" s="378"/>
      <c r="BT64743" s="378"/>
      <c r="BU64743" s="378"/>
      <c r="BV64743" s="378"/>
      <c r="BW64743" s="378"/>
      <c r="BX64743" s="378"/>
      <c r="BY64743" s="378"/>
      <c r="BZ64743" s="378"/>
      <c r="CA64743" s="378"/>
      <c r="CB64743" s="378"/>
      <c r="CC64743" s="378"/>
      <c r="CD64743" s="378"/>
      <c r="CE64743" s="378"/>
      <c r="CF64743" s="378"/>
      <c r="CG64743" s="378"/>
      <c r="CH64743" s="378"/>
      <c r="CI64743" s="378"/>
      <c r="CJ64743" s="378"/>
      <c r="CK64743" s="378"/>
      <c r="CL64743" s="378"/>
      <c r="CM64743" s="378"/>
      <c r="CN64743" s="378"/>
      <c r="CO64743" s="378"/>
      <c r="CP64743" s="378"/>
      <c r="CQ64743" s="378"/>
      <c r="CR64743" s="378"/>
      <c r="CS64743" s="378"/>
      <c r="CT64743" s="378"/>
      <c r="CU64743" s="378"/>
      <c r="CV64743" s="378"/>
      <c r="CW64743" s="378"/>
      <c r="CX64743" s="378"/>
      <c r="CY64743" s="378"/>
      <c r="CZ64743" s="378"/>
      <c r="DA64743" s="378"/>
      <c r="DB64743" s="378"/>
      <c r="DC64743" s="378"/>
      <c r="DD64743" s="378"/>
      <c r="DE64743" s="378"/>
      <c r="DF64743" s="378"/>
      <c r="DG64743" s="378"/>
      <c r="DH64743" s="378"/>
      <c r="DI64743" s="378"/>
      <c r="DJ64743" s="378"/>
      <c r="DK64743" s="378"/>
      <c r="DL64743" s="378"/>
      <c r="DM64743" s="378"/>
      <c r="DN64743" s="378"/>
      <c r="DO64743" s="378"/>
      <c r="DP64743" s="378"/>
      <c r="DQ64743" s="378"/>
      <c r="DR64743" s="378"/>
      <c r="DS64743" s="378"/>
      <c r="DT64743" s="378"/>
      <c r="DU64743" s="378"/>
      <c r="DV64743" s="378"/>
      <c r="DW64743" s="378"/>
      <c r="DX64743" s="378"/>
      <c r="DY64743" s="378"/>
      <c r="DZ64743" s="378"/>
      <c r="EA64743" s="378"/>
      <c r="EB64743" s="378"/>
      <c r="EC64743" s="378"/>
      <c r="ED64743" s="378"/>
      <c r="EE64743" s="378"/>
      <c r="EF64743" s="378"/>
      <c r="EG64743" s="378"/>
      <c r="EH64743" s="378"/>
      <c r="EI64743" s="378"/>
      <c r="EJ64743" s="378"/>
      <c r="EK64743" s="378"/>
      <c r="EL64743" s="378"/>
      <c r="EM64743" s="378"/>
      <c r="EN64743" s="378"/>
      <c r="EO64743" s="378"/>
      <c r="EP64743" s="378"/>
      <c r="EQ64743" s="378"/>
      <c r="ER64743" s="378"/>
      <c r="ES64743" s="378"/>
      <c r="ET64743" s="378"/>
      <c r="EU64743" s="378"/>
      <c r="EV64743" s="378"/>
      <c r="EW64743" s="378"/>
      <c r="EX64743" s="378"/>
      <c r="EY64743" s="378"/>
      <c r="EZ64743" s="378"/>
      <c r="FA64743" s="378"/>
      <c r="FB64743" s="378"/>
      <c r="FC64743" s="378"/>
      <c r="FD64743" s="378"/>
      <c r="FE64743" s="378"/>
      <c r="FF64743" s="378"/>
      <c r="FG64743" s="378"/>
      <c r="FH64743" s="378"/>
      <c r="FI64743" s="378"/>
      <c r="FJ64743" s="378"/>
      <c r="FK64743" s="378"/>
      <c r="FL64743" s="378"/>
      <c r="FM64743" s="378"/>
      <c r="FN64743" s="378"/>
      <c r="FO64743" s="378"/>
      <c r="FP64743" s="378"/>
      <c r="FQ64743" s="378"/>
      <c r="FR64743" s="378"/>
      <c r="FS64743" s="378"/>
      <c r="FT64743" s="378"/>
      <c r="FU64743" s="378"/>
      <c r="FV64743" s="378"/>
      <c r="FW64743" s="378"/>
      <c r="FX64743" s="378"/>
      <c r="FY64743" s="378"/>
      <c r="FZ64743" s="378"/>
      <c r="GA64743" s="378"/>
      <c r="GB64743" s="378"/>
      <c r="GC64743" s="378"/>
      <c r="GD64743" s="378"/>
      <c r="GE64743" s="378"/>
      <c r="GF64743" s="378"/>
      <c r="GG64743" s="378"/>
      <c r="GH64743" s="378"/>
      <c r="GI64743" s="378"/>
      <c r="GJ64743" s="378"/>
      <c r="GK64743" s="378"/>
      <c r="GL64743" s="378"/>
      <c r="GM64743" s="378"/>
      <c r="GN64743" s="378"/>
      <c r="GO64743" s="378"/>
      <c r="GP64743" s="378"/>
      <c r="GQ64743" s="378"/>
      <c r="GR64743" s="378"/>
      <c r="GS64743" s="378"/>
      <c r="GT64743" s="378"/>
      <c r="GU64743" s="378"/>
      <c r="GV64743" s="378"/>
      <c r="GW64743" s="378"/>
      <c r="GX64743" s="378"/>
      <c r="GY64743" s="378"/>
      <c r="GZ64743" s="378"/>
      <c r="HA64743" s="378"/>
      <c r="HB64743" s="378"/>
      <c r="HC64743" s="378"/>
      <c r="HD64743" s="378"/>
      <c r="HE64743" s="378"/>
      <c r="HF64743" s="378"/>
      <c r="HG64743" s="378"/>
      <c r="HH64743" s="378"/>
      <c r="HI64743" s="378"/>
      <c r="HJ64743" s="378"/>
      <c r="HK64743" s="378"/>
      <c r="HL64743" s="378"/>
      <c r="HM64743" s="378"/>
      <c r="HN64743" s="378"/>
      <c r="HO64743" s="378"/>
      <c r="HP64743" s="378"/>
      <c r="HQ64743" s="378"/>
      <c r="HR64743" s="378"/>
      <c r="HS64743" s="378"/>
      <c r="HT64743" s="378"/>
      <c r="HU64743" s="378"/>
      <c r="HV64743" s="378"/>
      <c r="HW64743" s="378"/>
      <c r="HX64743" s="378"/>
      <c r="HY64743" s="378"/>
      <c r="HZ64743" s="378"/>
      <c r="IA64743" s="378"/>
      <c r="IB64743" s="378"/>
      <c r="IC64743" s="378"/>
      <c r="ID64743" s="378"/>
      <c r="IE64743" s="378"/>
      <c r="IF64743" s="378"/>
      <c r="IG64743" s="378"/>
      <c r="IH64743" s="378"/>
      <c r="II64743" s="378"/>
      <c r="IJ64743" s="378"/>
      <c r="IK64743" s="378"/>
      <c r="IL64743" s="378"/>
    </row>
    <row r="64744" spans="2:246">
      <c r="B64744" s="378"/>
      <c r="C64744" s="378"/>
      <c r="D64744" s="378"/>
      <c r="E64744" s="378"/>
      <c r="F64744" s="378"/>
      <c r="G64744" s="378"/>
      <c r="H64744" s="378"/>
      <c r="I64744" s="378"/>
      <c r="J64744" s="378"/>
      <c r="K64744" s="378"/>
      <c r="L64744" s="378"/>
      <c r="M64744" s="378"/>
      <c r="N64744" s="378"/>
      <c r="O64744" s="378"/>
      <c r="P64744" s="378"/>
      <c r="Q64744" s="378"/>
      <c r="R64744" s="378"/>
      <c r="S64744" s="378"/>
      <c r="T64744" s="378"/>
      <c r="U64744" s="378"/>
      <c r="V64744" s="378"/>
      <c r="W64744" s="378"/>
      <c r="X64744" s="378"/>
      <c r="Y64744" s="378"/>
      <c r="Z64744" s="378"/>
      <c r="AA64744" s="378"/>
      <c r="AB64744" s="378"/>
      <c r="AC64744" s="378"/>
      <c r="AD64744" s="378"/>
      <c r="AE64744" s="378"/>
      <c r="AF64744" s="378"/>
      <c r="AG64744" s="378"/>
      <c r="AH64744" s="378"/>
      <c r="AI64744" s="378"/>
      <c r="AJ64744" s="378"/>
      <c r="AK64744" s="378"/>
      <c r="AL64744" s="378"/>
      <c r="AM64744" s="378"/>
      <c r="AN64744" s="378"/>
      <c r="AO64744" s="378"/>
      <c r="AP64744" s="378"/>
      <c r="AQ64744" s="378"/>
      <c r="AR64744" s="378"/>
      <c r="AS64744" s="378"/>
      <c r="AT64744" s="378"/>
      <c r="AU64744" s="378"/>
      <c r="AV64744" s="378"/>
      <c r="AW64744" s="378"/>
      <c r="AX64744" s="378"/>
      <c r="AY64744" s="378"/>
      <c r="AZ64744" s="378"/>
      <c r="BA64744" s="378"/>
      <c r="BB64744" s="378"/>
      <c r="BC64744" s="378"/>
      <c r="BD64744" s="378"/>
      <c r="BE64744" s="378"/>
      <c r="BF64744" s="378"/>
      <c r="BG64744" s="378"/>
      <c r="BH64744" s="378"/>
      <c r="BI64744" s="378"/>
      <c r="BJ64744" s="378"/>
      <c r="BK64744" s="378"/>
      <c r="BL64744" s="378"/>
      <c r="BM64744" s="378"/>
      <c r="BN64744" s="378"/>
      <c r="BO64744" s="378"/>
      <c r="BP64744" s="378"/>
      <c r="BQ64744" s="378"/>
      <c r="BR64744" s="378"/>
      <c r="BS64744" s="378"/>
      <c r="BT64744" s="378"/>
      <c r="BU64744" s="378"/>
      <c r="BV64744" s="378"/>
      <c r="BW64744" s="378"/>
      <c r="BX64744" s="378"/>
      <c r="BY64744" s="378"/>
      <c r="BZ64744" s="378"/>
      <c r="CA64744" s="378"/>
      <c r="CB64744" s="378"/>
      <c r="CC64744" s="378"/>
      <c r="CD64744" s="378"/>
      <c r="CE64744" s="378"/>
      <c r="CF64744" s="378"/>
      <c r="CG64744" s="378"/>
      <c r="CH64744" s="378"/>
      <c r="CI64744" s="378"/>
      <c r="CJ64744" s="378"/>
      <c r="CK64744" s="378"/>
      <c r="CL64744" s="378"/>
      <c r="CM64744" s="378"/>
      <c r="CN64744" s="378"/>
      <c r="CO64744" s="378"/>
      <c r="CP64744" s="378"/>
      <c r="CQ64744" s="378"/>
      <c r="CR64744" s="378"/>
      <c r="CS64744" s="378"/>
      <c r="CT64744" s="378"/>
      <c r="CU64744" s="378"/>
      <c r="CV64744" s="378"/>
      <c r="CW64744" s="378"/>
      <c r="CX64744" s="378"/>
      <c r="CY64744" s="378"/>
      <c r="CZ64744" s="378"/>
      <c r="DA64744" s="378"/>
      <c r="DB64744" s="378"/>
      <c r="DC64744" s="378"/>
      <c r="DD64744" s="378"/>
      <c r="DE64744" s="378"/>
      <c r="DF64744" s="378"/>
      <c r="DG64744" s="378"/>
      <c r="DH64744" s="378"/>
      <c r="DI64744" s="378"/>
      <c r="DJ64744" s="378"/>
      <c r="DK64744" s="378"/>
      <c r="DL64744" s="378"/>
      <c r="DM64744" s="378"/>
      <c r="DN64744" s="378"/>
      <c r="DO64744" s="378"/>
      <c r="DP64744" s="378"/>
      <c r="DQ64744" s="378"/>
      <c r="DR64744" s="378"/>
      <c r="DS64744" s="378"/>
      <c r="DT64744" s="378"/>
      <c r="DU64744" s="378"/>
      <c r="DV64744" s="378"/>
      <c r="DW64744" s="378"/>
      <c r="DX64744" s="378"/>
      <c r="DY64744" s="378"/>
      <c r="DZ64744" s="378"/>
      <c r="EA64744" s="378"/>
      <c r="EB64744" s="378"/>
      <c r="EC64744" s="378"/>
      <c r="ED64744" s="378"/>
      <c r="EE64744" s="378"/>
      <c r="EF64744" s="378"/>
      <c r="EG64744" s="378"/>
      <c r="EH64744" s="378"/>
      <c r="EI64744" s="378"/>
      <c r="EJ64744" s="378"/>
      <c r="EK64744" s="378"/>
      <c r="EL64744" s="378"/>
      <c r="EM64744" s="378"/>
      <c r="EN64744" s="378"/>
      <c r="EO64744" s="378"/>
      <c r="EP64744" s="378"/>
      <c r="EQ64744" s="378"/>
      <c r="ER64744" s="378"/>
      <c r="ES64744" s="378"/>
      <c r="ET64744" s="378"/>
      <c r="EU64744" s="378"/>
      <c r="EV64744" s="378"/>
      <c r="EW64744" s="378"/>
      <c r="EX64744" s="378"/>
      <c r="EY64744" s="378"/>
      <c r="EZ64744" s="378"/>
      <c r="FA64744" s="378"/>
      <c r="FB64744" s="378"/>
      <c r="FC64744" s="378"/>
      <c r="FD64744" s="378"/>
      <c r="FE64744" s="378"/>
      <c r="FF64744" s="378"/>
      <c r="FG64744" s="378"/>
      <c r="FH64744" s="378"/>
      <c r="FI64744" s="378"/>
      <c r="FJ64744" s="378"/>
      <c r="FK64744" s="378"/>
      <c r="FL64744" s="378"/>
      <c r="FM64744" s="378"/>
      <c r="FN64744" s="378"/>
      <c r="FO64744" s="378"/>
      <c r="FP64744" s="378"/>
      <c r="FQ64744" s="378"/>
      <c r="FR64744" s="378"/>
      <c r="FS64744" s="378"/>
      <c r="FT64744" s="378"/>
      <c r="FU64744" s="378"/>
      <c r="FV64744" s="378"/>
      <c r="FW64744" s="378"/>
      <c r="FX64744" s="378"/>
      <c r="FY64744" s="378"/>
      <c r="FZ64744" s="378"/>
      <c r="GA64744" s="378"/>
      <c r="GB64744" s="378"/>
      <c r="GC64744" s="378"/>
      <c r="GD64744" s="378"/>
      <c r="GE64744" s="378"/>
      <c r="GF64744" s="378"/>
      <c r="GG64744" s="378"/>
      <c r="GH64744" s="378"/>
      <c r="GI64744" s="378"/>
      <c r="GJ64744" s="378"/>
      <c r="GK64744" s="378"/>
      <c r="GL64744" s="378"/>
      <c r="GM64744" s="378"/>
      <c r="GN64744" s="378"/>
      <c r="GO64744" s="378"/>
      <c r="GP64744" s="378"/>
      <c r="GQ64744" s="378"/>
      <c r="GR64744" s="378"/>
      <c r="GS64744" s="378"/>
      <c r="GT64744" s="378"/>
      <c r="GU64744" s="378"/>
      <c r="GV64744" s="378"/>
      <c r="GW64744" s="378"/>
      <c r="GX64744" s="378"/>
      <c r="GY64744" s="378"/>
      <c r="GZ64744" s="378"/>
      <c r="HA64744" s="378"/>
      <c r="HB64744" s="378"/>
      <c r="HC64744" s="378"/>
      <c r="HD64744" s="378"/>
      <c r="HE64744" s="378"/>
      <c r="HF64744" s="378"/>
      <c r="HG64744" s="378"/>
      <c r="HH64744" s="378"/>
      <c r="HI64744" s="378"/>
      <c r="HJ64744" s="378"/>
      <c r="HK64744" s="378"/>
      <c r="HL64744" s="378"/>
      <c r="HM64744" s="378"/>
      <c r="HN64744" s="378"/>
      <c r="HO64744" s="378"/>
      <c r="HP64744" s="378"/>
      <c r="HQ64744" s="378"/>
      <c r="HR64744" s="378"/>
      <c r="HS64744" s="378"/>
      <c r="HT64744" s="378"/>
      <c r="HU64744" s="378"/>
      <c r="HV64744" s="378"/>
      <c r="HW64744" s="378"/>
      <c r="HX64744" s="378"/>
      <c r="HY64744" s="378"/>
      <c r="HZ64744" s="378"/>
      <c r="IA64744" s="378"/>
      <c r="IB64744" s="378"/>
      <c r="IC64744" s="378"/>
      <c r="ID64744" s="378"/>
      <c r="IE64744" s="378"/>
      <c r="IF64744" s="378"/>
      <c r="IG64744" s="378"/>
      <c r="IH64744" s="378"/>
      <c r="II64744" s="378"/>
      <c r="IJ64744" s="378"/>
      <c r="IK64744" s="378"/>
      <c r="IL64744" s="378"/>
    </row>
    <row r="64745" spans="2:246">
      <c r="B64745" s="378"/>
      <c r="C64745" s="378"/>
      <c r="D64745" s="378"/>
      <c r="E64745" s="378"/>
      <c r="F64745" s="378"/>
      <c r="G64745" s="378"/>
      <c r="H64745" s="378"/>
      <c r="I64745" s="378"/>
      <c r="J64745" s="378"/>
      <c r="K64745" s="378"/>
      <c r="L64745" s="378"/>
      <c r="M64745" s="378"/>
      <c r="N64745" s="378"/>
      <c r="O64745" s="378"/>
      <c r="P64745" s="378"/>
      <c r="Q64745" s="378"/>
      <c r="R64745" s="378"/>
      <c r="S64745" s="378"/>
      <c r="T64745" s="378"/>
      <c r="U64745" s="378"/>
      <c r="V64745" s="378"/>
      <c r="W64745" s="378"/>
      <c r="X64745" s="378"/>
      <c r="Y64745" s="378"/>
      <c r="Z64745" s="378"/>
      <c r="AA64745" s="378"/>
      <c r="AB64745" s="378"/>
      <c r="AC64745" s="378"/>
      <c r="AD64745" s="378"/>
      <c r="AE64745" s="378"/>
      <c r="AF64745" s="378"/>
      <c r="AG64745" s="378"/>
      <c r="AH64745" s="378"/>
      <c r="AI64745" s="378"/>
      <c r="AJ64745" s="378"/>
      <c r="AK64745" s="378"/>
      <c r="AL64745" s="378"/>
      <c r="AM64745" s="378"/>
      <c r="AN64745" s="378"/>
      <c r="AO64745" s="378"/>
      <c r="AP64745" s="378"/>
      <c r="AQ64745" s="378"/>
      <c r="AR64745" s="378"/>
      <c r="AS64745" s="378"/>
      <c r="AT64745" s="378"/>
      <c r="AU64745" s="378"/>
      <c r="AV64745" s="378"/>
      <c r="AW64745" s="378"/>
      <c r="AX64745" s="378"/>
      <c r="AY64745" s="378"/>
      <c r="AZ64745" s="378"/>
      <c r="BA64745" s="378"/>
      <c r="BB64745" s="378"/>
      <c r="BC64745" s="378"/>
      <c r="BD64745" s="378"/>
      <c r="BE64745" s="378"/>
      <c r="BF64745" s="378"/>
      <c r="BG64745" s="378"/>
      <c r="BH64745" s="378"/>
      <c r="BI64745" s="378"/>
      <c r="BJ64745" s="378"/>
      <c r="BK64745" s="378"/>
      <c r="BL64745" s="378"/>
      <c r="BM64745" s="378"/>
      <c r="BN64745" s="378"/>
      <c r="BO64745" s="378"/>
      <c r="BP64745" s="378"/>
      <c r="BQ64745" s="378"/>
      <c r="BR64745" s="378"/>
      <c r="BS64745" s="378"/>
      <c r="BT64745" s="378"/>
      <c r="BU64745" s="378"/>
      <c r="BV64745" s="378"/>
      <c r="BW64745" s="378"/>
      <c r="BX64745" s="378"/>
      <c r="BY64745" s="378"/>
      <c r="BZ64745" s="378"/>
      <c r="CA64745" s="378"/>
      <c r="CB64745" s="378"/>
      <c r="CC64745" s="378"/>
      <c r="CD64745" s="378"/>
      <c r="CE64745" s="378"/>
      <c r="CF64745" s="378"/>
      <c r="CG64745" s="378"/>
      <c r="CH64745" s="378"/>
      <c r="CI64745" s="378"/>
      <c r="CJ64745" s="378"/>
      <c r="CK64745" s="378"/>
      <c r="CL64745" s="378"/>
      <c r="CM64745" s="378"/>
      <c r="CN64745" s="378"/>
      <c r="CO64745" s="378"/>
      <c r="CP64745" s="378"/>
      <c r="CQ64745" s="378"/>
      <c r="CR64745" s="378"/>
      <c r="CS64745" s="378"/>
      <c r="CT64745" s="378"/>
      <c r="CU64745" s="378"/>
      <c r="CV64745" s="378"/>
      <c r="CW64745" s="378"/>
      <c r="CX64745" s="378"/>
      <c r="CY64745" s="378"/>
      <c r="CZ64745" s="378"/>
      <c r="DA64745" s="378"/>
      <c r="DB64745" s="378"/>
      <c r="DC64745" s="378"/>
      <c r="DD64745" s="378"/>
      <c r="DE64745" s="378"/>
      <c r="DF64745" s="378"/>
      <c r="DG64745" s="378"/>
      <c r="DH64745" s="378"/>
      <c r="DI64745" s="378"/>
      <c r="DJ64745" s="378"/>
      <c r="DK64745" s="378"/>
      <c r="DL64745" s="378"/>
      <c r="DM64745" s="378"/>
      <c r="DN64745" s="378"/>
      <c r="DO64745" s="378"/>
      <c r="DP64745" s="378"/>
      <c r="DQ64745" s="378"/>
      <c r="DR64745" s="378"/>
      <c r="DS64745" s="378"/>
      <c r="DT64745" s="378"/>
      <c r="DU64745" s="378"/>
      <c r="DV64745" s="378"/>
      <c r="DW64745" s="378"/>
      <c r="DX64745" s="378"/>
      <c r="DY64745" s="378"/>
      <c r="DZ64745" s="378"/>
      <c r="EA64745" s="378"/>
      <c r="EB64745" s="378"/>
      <c r="EC64745" s="378"/>
      <c r="ED64745" s="378"/>
      <c r="EE64745" s="378"/>
      <c r="EF64745" s="378"/>
      <c r="EG64745" s="378"/>
      <c r="EH64745" s="378"/>
      <c r="EI64745" s="378"/>
      <c r="EJ64745" s="378"/>
      <c r="EK64745" s="378"/>
      <c r="EL64745" s="378"/>
      <c r="EM64745" s="378"/>
      <c r="EN64745" s="378"/>
      <c r="EO64745" s="378"/>
      <c r="EP64745" s="378"/>
      <c r="EQ64745" s="378"/>
      <c r="ER64745" s="378"/>
      <c r="ES64745" s="378"/>
      <c r="ET64745" s="378"/>
      <c r="EU64745" s="378"/>
      <c r="EV64745" s="378"/>
      <c r="EW64745" s="378"/>
      <c r="EX64745" s="378"/>
      <c r="EY64745" s="378"/>
      <c r="EZ64745" s="378"/>
      <c r="FA64745" s="378"/>
      <c r="FB64745" s="378"/>
      <c r="FC64745" s="378"/>
      <c r="FD64745" s="378"/>
      <c r="FE64745" s="378"/>
      <c r="FF64745" s="378"/>
      <c r="FG64745" s="378"/>
      <c r="FH64745" s="378"/>
      <c r="FI64745" s="378"/>
      <c r="FJ64745" s="378"/>
      <c r="FK64745" s="378"/>
      <c r="FL64745" s="378"/>
      <c r="FM64745" s="378"/>
      <c r="FN64745" s="378"/>
      <c r="FO64745" s="378"/>
      <c r="FP64745" s="378"/>
      <c r="FQ64745" s="378"/>
      <c r="FR64745" s="378"/>
      <c r="FS64745" s="378"/>
      <c r="FT64745" s="378"/>
      <c r="FU64745" s="378"/>
      <c r="FV64745" s="378"/>
      <c r="FW64745" s="378"/>
      <c r="FX64745" s="378"/>
      <c r="FY64745" s="378"/>
      <c r="FZ64745" s="378"/>
      <c r="GA64745" s="378"/>
      <c r="GB64745" s="378"/>
      <c r="GC64745" s="378"/>
      <c r="GD64745" s="378"/>
      <c r="GE64745" s="378"/>
      <c r="GF64745" s="378"/>
      <c r="GG64745" s="378"/>
      <c r="GH64745" s="378"/>
      <c r="GI64745" s="378"/>
      <c r="GJ64745" s="378"/>
      <c r="GK64745" s="378"/>
      <c r="GL64745" s="378"/>
      <c r="GM64745" s="378"/>
      <c r="GN64745" s="378"/>
      <c r="GO64745" s="378"/>
      <c r="GP64745" s="378"/>
      <c r="GQ64745" s="378"/>
      <c r="GR64745" s="378"/>
      <c r="GS64745" s="378"/>
      <c r="GT64745" s="378"/>
      <c r="GU64745" s="378"/>
      <c r="GV64745" s="378"/>
      <c r="GW64745" s="378"/>
      <c r="GX64745" s="378"/>
      <c r="GY64745" s="378"/>
      <c r="GZ64745" s="378"/>
      <c r="HA64745" s="378"/>
      <c r="HB64745" s="378"/>
      <c r="HC64745" s="378"/>
      <c r="HD64745" s="378"/>
      <c r="HE64745" s="378"/>
      <c r="HF64745" s="378"/>
      <c r="HG64745" s="378"/>
      <c r="HH64745" s="378"/>
      <c r="HI64745" s="378"/>
      <c r="HJ64745" s="378"/>
      <c r="HK64745" s="378"/>
      <c r="HL64745" s="378"/>
      <c r="HM64745" s="378"/>
      <c r="HN64745" s="378"/>
      <c r="HO64745" s="378"/>
      <c r="HP64745" s="378"/>
      <c r="HQ64745" s="378"/>
      <c r="HR64745" s="378"/>
      <c r="HS64745" s="378"/>
      <c r="HT64745" s="378"/>
      <c r="HU64745" s="378"/>
      <c r="HV64745" s="378"/>
      <c r="HW64745" s="378"/>
      <c r="HX64745" s="378"/>
      <c r="HY64745" s="378"/>
      <c r="HZ64745" s="378"/>
      <c r="IA64745" s="378"/>
      <c r="IB64745" s="378"/>
      <c r="IC64745" s="378"/>
      <c r="ID64745" s="378"/>
      <c r="IE64745" s="378"/>
      <c r="IF64745" s="378"/>
      <c r="IG64745" s="378"/>
      <c r="IH64745" s="378"/>
      <c r="II64745" s="378"/>
      <c r="IJ64745" s="378"/>
      <c r="IK64745" s="378"/>
      <c r="IL64745" s="378"/>
    </row>
    <row r="64746" spans="2:246">
      <c r="B64746" s="378"/>
      <c r="C64746" s="378"/>
      <c r="D64746" s="378"/>
      <c r="E64746" s="378"/>
      <c r="F64746" s="378"/>
      <c r="G64746" s="378"/>
      <c r="H64746" s="378"/>
      <c r="I64746" s="378"/>
      <c r="J64746" s="378"/>
      <c r="K64746" s="378"/>
      <c r="L64746" s="378"/>
      <c r="M64746" s="378"/>
      <c r="N64746" s="378"/>
      <c r="O64746" s="378"/>
      <c r="P64746" s="378"/>
      <c r="Q64746" s="378"/>
      <c r="R64746" s="378"/>
      <c r="S64746" s="378"/>
      <c r="T64746" s="378"/>
      <c r="U64746" s="378"/>
      <c r="V64746" s="378"/>
      <c r="W64746" s="378"/>
      <c r="X64746" s="378"/>
      <c r="Y64746" s="378"/>
      <c r="Z64746" s="378"/>
      <c r="AA64746" s="378"/>
      <c r="AB64746" s="378"/>
      <c r="AC64746" s="378"/>
      <c r="AD64746" s="378"/>
      <c r="AE64746" s="378"/>
      <c r="AF64746" s="378"/>
      <c r="AG64746" s="378"/>
      <c r="AH64746" s="378"/>
      <c r="AI64746" s="378"/>
      <c r="AJ64746" s="378"/>
      <c r="AK64746" s="378"/>
      <c r="AL64746" s="378"/>
      <c r="AM64746" s="378"/>
      <c r="AN64746" s="378"/>
      <c r="AO64746" s="378"/>
      <c r="AP64746" s="378"/>
      <c r="AQ64746" s="378"/>
      <c r="AR64746" s="378"/>
      <c r="AS64746" s="378"/>
      <c r="AT64746" s="378"/>
      <c r="AU64746" s="378"/>
      <c r="AV64746" s="378"/>
      <c r="AW64746" s="378"/>
      <c r="AX64746" s="378"/>
      <c r="AY64746" s="378"/>
      <c r="AZ64746" s="378"/>
      <c r="BA64746" s="378"/>
      <c r="BB64746" s="378"/>
      <c r="BC64746" s="378"/>
      <c r="BD64746" s="378"/>
      <c r="BE64746" s="378"/>
      <c r="BF64746" s="378"/>
      <c r="BG64746" s="378"/>
      <c r="BH64746" s="378"/>
      <c r="BI64746" s="378"/>
      <c r="BJ64746" s="378"/>
      <c r="BK64746" s="378"/>
      <c r="BL64746" s="378"/>
      <c r="BM64746" s="378"/>
      <c r="BN64746" s="378"/>
      <c r="BO64746" s="378"/>
      <c r="BP64746" s="378"/>
      <c r="BQ64746" s="378"/>
      <c r="BR64746" s="378"/>
      <c r="BS64746" s="378"/>
      <c r="BT64746" s="378"/>
      <c r="BU64746" s="378"/>
      <c r="BV64746" s="378"/>
      <c r="BW64746" s="378"/>
      <c r="BX64746" s="378"/>
      <c r="BY64746" s="378"/>
      <c r="BZ64746" s="378"/>
      <c r="CA64746" s="378"/>
      <c r="CB64746" s="378"/>
      <c r="CC64746" s="378"/>
      <c r="CD64746" s="378"/>
      <c r="CE64746" s="378"/>
      <c r="CF64746" s="378"/>
      <c r="CG64746" s="378"/>
      <c r="CH64746" s="378"/>
      <c r="CI64746" s="378"/>
      <c r="CJ64746" s="378"/>
      <c r="CK64746" s="378"/>
      <c r="CL64746" s="378"/>
      <c r="CM64746" s="378"/>
      <c r="CN64746" s="378"/>
      <c r="CO64746" s="378"/>
      <c r="CP64746" s="378"/>
      <c r="CQ64746" s="378"/>
      <c r="CR64746" s="378"/>
      <c r="CS64746" s="378"/>
      <c r="CT64746" s="378"/>
      <c r="CU64746" s="378"/>
      <c r="CV64746" s="378"/>
      <c r="CW64746" s="378"/>
      <c r="CX64746" s="378"/>
      <c r="CY64746" s="378"/>
      <c r="CZ64746" s="378"/>
      <c r="DA64746" s="378"/>
      <c r="DB64746" s="378"/>
      <c r="DC64746" s="378"/>
      <c r="DD64746" s="378"/>
      <c r="DE64746" s="378"/>
      <c r="DF64746" s="378"/>
      <c r="DG64746" s="378"/>
      <c r="DH64746" s="378"/>
      <c r="DI64746" s="378"/>
      <c r="DJ64746" s="378"/>
      <c r="DK64746" s="378"/>
      <c r="DL64746" s="378"/>
      <c r="DM64746" s="378"/>
      <c r="DN64746" s="378"/>
      <c r="DO64746" s="378"/>
      <c r="DP64746" s="378"/>
      <c r="DQ64746" s="378"/>
      <c r="DR64746" s="378"/>
      <c r="DS64746" s="378"/>
      <c r="DT64746" s="378"/>
      <c r="DU64746" s="378"/>
      <c r="DV64746" s="378"/>
      <c r="DW64746" s="378"/>
      <c r="DX64746" s="378"/>
      <c r="DY64746" s="378"/>
      <c r="DZ64746" s="378"/>
      <c r="EA64746" s="378"/>
      <c r="EB64746" s="378"/>
      <c r="EC64746" s="378"/>
      <c r="ED64746" s="378"/>
      <c r="EE64746" s="378"/>
      <c r="EF64746" s="378"/>
      <c r="EG64746" s="378"/>
      <c r="EH64746" s="378"/>
      <c r="EI64746" s="378"/>
      <c r="EJ64746" s="378"/>
      <c r="EK64746" s="378"/>
      <c r="EL64746" s="378"/>
      <c r="EM64746" s="378"/>
      <c r="EN64746" s="378"/>
      <c r="EO64746" s="378"/>
      <c r="EP64746" s="378"/>
      <c r="EQ64746" s="378"/>
      <c r="ER64746" s="378"/>
      <c r="ES64746" s="378"/>
      <c r="ET64746" s="378"/>
      <c r="EU64746" s="378"/>
      <c r="EV64746" s="378"/>
      <c r="EW64746" s="378"/>
      <c r="EX64746" s="378"/>
      <c r="EY64746" s="378"/>
      <c r="EZ64746" s="378"/>
      <c r="FA64746" s="378"/>
      <c r="FB64746" s="378"/>
      <c r="FC64746" s="378"/>
      <c r="FD64746" s="378"/>
      <c r="FE64746" s="378"/>
      <c r="FF64746" s="378"/>
      <c r="FG64746" s="378"/>
      <c r="FH64746" s="378"/>
      <c r="FI64746" s="378"/>
      <c r="FJ64746" s="378"/>
      <c r="FK64746" s="378"/>
      <c r="FL64746" s="378"/>
      <c r="FM64746" s="378"/>
      <c r="FN64746" s="378"/>
      <c r="FO64746" s="378"/>
      <c r="FP64746" s="378"/>
      <c r="FQ64746" s="378"/>
      <c r="FR64746" s="378"/>
      <c r="FS64746" s="378"/>
      <c r="FT64746" s="378"/>
      <c r="FU64746" s="378"/>
      <c r="FV64746" s="378"/>
      <c r="FW64746" s="378"/>
      <c r="FX64746" s="378"/>
      <c r="FY64746" s="378"/>
      <c r="FZ64746" s="378"/>
      <c r="GA64746" s="378"/>
      <c r="GB64746" s="378"/>
      <c r="GC64746" s="378"/>
      <c r="GD64746" s="378"/>
      <c r="GE64746" s="378"/>
      <c r="GF64746" s="378"/>
      <c r="GG64746" s="378"/>
      <c r="GH64746" s="378"/>
      <c r="GI64746" s="378"/>
      <c r="GJ64746" s="378"/>
      <c r="GK64746" s="378"/>
      <c r="GL64746" s="378"/>
      <c r="GM64746" s="378"/>
      <c r="GN64746" s="378"/>
      <c r="GO64746" s="378"/>
      <c r="GP64746" s="378"/>
      <c r="GQ64746" s="378"/>
      <c r="GR64746" s="378"/>
      <c r="GS64746" s="378"/>
      <c r="GT64746" s="378"/>
      <c r="GU64746" s="378"/>
      <c r="GV64746" s="378"/>
      <c r="GW64746" s="378"/>
      <c r="GX64746" s="378"/>
      <c r="GY64746" s="378"/>
      <c r="GZ64746" s="378"/>
      <c r="HA64746" s="378"/>
      <c r="HB64746" s="378"/>
      <c r="HC64746" s="378"/>
      <c r="HD64746" s="378"/>
      <c r="HE64746" s="378"/>
      <c r="HF64746" s="378"/>
      <c r="HG64746" s="378"/>
      <c r="HH64746" s="378"/>
      <c r="HI64746" s="378"/>
      <c r="HJ64746" s="378"/>
      <c r="HK64746" s="378"/>
      <c r="HL64746" s="378"/>
      <c r="HM64746" s="378"/>
      <c r="HN64746" s="378"/>
      <c r="HO64746" s="378"/>
      <c r="HP64746" s="378"/>
      <c r="HQ64746" s="378"/>
      <c r="HR64746" s="378"/>
      <c r="HS64746" s="378"/>
      <c r="HT64746" s="378"/>
      <c r="HU64746" s="378"/>
      <c r="HV64746" s="378"/>
      <c r="HW64746" s="378"/>
      <c r="HX64746" s="378"/>
      <c r="HY64746" s="378"/>
      <c r="HZ64746" s="378"/>
      <c r="IA64746" s="378"/>
      <c r="IB64746" s="378"/>
      <c r="IC64746" s="378"/>
      <c r="ID64746" s="378"/>
      <c r="IE64746" s="378"/>
      <c r="IF64746" s="378"/>
      <c r="IG64746" s="378"/>
      <c r="IH64746" s="378"/>
      <c r="II64746" s="378"/>
      <c r="IJ64746" s="378"/>
      <c r="IK64746" s="378"/>
      <c r="IL64746" s="378"/>
    </row>
    <row r="64747" spans="2:246">
      <c r="B64747" s="378"/>
      <c r="C64747" s="378"/>
      <c r="D64747" s="378"/>
      <c r="E64747" s="378"/>
      <c r="F64747" s="378"/>
      <c r="G64747" s="378"/>
      <c r="H64747" s="378"/>
      <c r="I64747" s="378"/>
      <c r="J64747" s="378"/>
      <c r="K64747" s="378"/>
      <c r="L64747" s="378"/>
      <c r="M64747" s="378"/>
      <c r="N64747" s="378"/>
      <c r="O64747" s="378"/>
      <c r="P64747" s="378"/>
      <c r="Q64747" s="378"/>
      <c r="R64747" s="378"/>
      <c r="S64747" s="378"/>
      <c r="T64747" s="378"/>
      <c r="U64747" s="378"/>
      <c r="V64747" s="378"/>
      <c r="W64747" s="378"/>
      <c r="X64747" s="378"/>
      <c r="Y64747" s="378"/>
      <c r="Z64747" s="378"/>
      <c r="AA64747" s="378"/>
      <c r="AB64747" s="378"/>
      <c r="AC64747" s="378"/>
      <c r="AD64747" s="378"/>
      <c r="AE64747" s="378"/>
      <c r="AF64747" s="378"/>
      <c r="AG64747" s="378"/>
      <c r="AH64747" s="378"/>
      <c r="AI64747" s="378"/>
      <c r="AJ64747" s="378"/>
      <c r="AK64747" s="378"/>
      <c r="AL64747" s="378"/>
      <c r="AM64747" s="378"/>
      <c r="AN64747" s="378"/>
      <c r="AO64747" s="378"/>
      <c r="AP64747" s="378"/>
      <c r="AQ64747" s="378"/>
      <c r="AR64747" s="378"/>
      <c r="AS64747" s="378"/>
      <c r="AT64747" s="378"/>
      <c r="AU64747" s="378"/>
      <c r="AV64747" s="378"/>
      <c r="AW64747" s="378"/>
      <c r="AX64747" s="378"/>
      <c r="AY64747" s="378"/>
      <c r="AZ64747" s="378"/>
      <c r="BA64747" s="378"/>
      <c r="BB64747" s="378"/>
      <c r="BC64747" s="378"/>
      <c r="BD64747" s="378"/>
      <c r="BE64747" s="378"/>
      <c r="BF64747" s="378"/>
      <c r="BG64747" s="378"/>
      <c r="BH64747" s="378"/>
      <c r="BI64747" s="378"/>
      <c r="BJ64747" s="378"/>
      <c r="BK64747" s="378"/>
      <c r="BL64747" s="378"/>
      <c r="BM64747" s="378"/>
      <c r="BN64747" s="378"/>
      <c r="BO64747" s="378"/>
      <c r="BP64747" s="378"/>
      <c r="BQ64747" s="378"/>
      <c r="BR64747" s="378"/>
      <c r="BS64747" s="378"/>
      <c r="BT64747" s="378"/>
      <c r="BU64747" s="378"/>
      <c r="BV64747" s="378"/>
      <c r="BW64747" s="378"/>
      <c r="BX64747" s="378"/>
      <c r="BY64747" s="378"/>
      <c r="BZ64747" s="378"/>
      <c r="CA64747" s="378"/>
      <c r="CB64747" s="378"/>
      <c r="CC64747" s="378"/>
      <c r="CD64747" s="378"/>
      <c r="CE64747" s="378"/>
      <c r="CF64747" s="378"/>
      <c r="CG64747" s="378"/>
      <c r="CH64747" s="378"/>
      <c r="CI64747" s="378"/>
      <c r="CJ64747" s="378"/>
      <c r="CK64747" s="378"/>
      <c r="CL64747" s="378"/>
      <c r="CM64747" s="378"/>
      <c r="CN64747" s="378"/>
      <c r="CO64747" s="378"/>
      <c r="CP64747" s="378"/>
      <c r="CQ64747" s="378"/>
      <c r="CR64747" s="378"/>
      <c r="CS64747" s="378"/>
      <c r="CT64747" s="378"/>
      <c r="CU64747" s="378"/>
      <c r="CV64747" s="378"/>
      <c r="CW64747" s="378"/>
      <c r="CX64747" s="378"/>
      <c r="CY64747" s="378"/>
      <c r="CZ64747" s="378"/>
      <c r="DA64747" s="378"/>
      <c r="DB64747" s="378"/>
      <c r="DC64747" s="378"/>
      <c r="DD64747" s="378"/>
      <c r="DE64747" s="378"/>
      <c r="DF64747" s="378"/>
      <c r="DG64747" s="378"/>
      <c r="DH64747" s="378"/>
      <c r="DI64747" s="378"/>
      <c r="DJ64747" s="378"/>
      <c r="DK64747" s="378"/>
      <c r="DL64747" s="378"/>
      <c r="DM64747" s="378"/>
      <c r="DN64747" s="378"/>
      <c r="DO64747" s="378"/>
      <c r="DP64747" s="378"/>
      <c r="DQ64747" s="378"/>
      <c r="DR64747" s="378"/>
      <c r="DS64747" s="378"/>
      <c r="DT64747" s="378"/>
      <c r="DU64747" s="378"/>
      <c r="DV64747" s="378"/>
      <c r="DW64747" s="378"/>
      <c r="DX64747" s="378"/>
      <c r="DY64747" s="378"/>
      <c r="DZ64747" s="378"/>
      <c r="EA64747" s="378"/>
      <c r="EB64747" s="378"/>
      <c r="EC64747" s="378"/>
      <c r="ED64747" s="378"/>
      <c r="EE64747" s="378"/>
      <c r="EF64747" s="378"/>
      <c r="EG64747" s="378"/>
      <c r="EH64747" s="378"/>
      <c r="EI64747" s="378"/>
      <c r="EJ64747" s="378"/>
      <c r="EK64747" s="378"/>
      <c r="EL64747" s="378"/>
      <c r="EM64747" s="378"/>
      <c r="EN64747" s="378"/>
      <c r="EO64747" s="378"/>
      <c r="EP64747" s="378"/>
      <c r="EQ64747" s="378"/>
      <c r="ER64747" s="378"/>
      <c r="ES64747" s="378"/>
      <c r="ET64747" s="378"/>
      <c r="EU64747" s="378"/>
      <c r="EV64747" s="378"/>
      <c r="EW64747" s="378"/>
      <c r="EX64747" s="378"/>
      <c r="EY64747" s="378"/>
      <c r="EZ64747" s="378"/>
      <c r="FA64747" s="378"/>
      <c r="FB64747" s="378"/>
      <c r="FC64747" s="378"/>
      <c r="FD64747" s="378"/>
      <c r="FE64747" s="378"/>
      <c r="FF64747" s="378"/>
      <c r="FG64747" s="378"/>
      <c r="FH64747" s="378"/>
      <c r="FI64747" s="378"/>
      <c r="FJ64747" s="378"/>
      <c r="FK64747" s="378"/>
      <c r="FL64747" s="378"/>
      <c r="FM64747" s="378"/>
      <c r="FN64747" s="378"/>
      <c r="FO64747" s="378"/>
      <c r="FP64747" s="378"/>
      <c r="FQ64747" s="378"/>
      <c r="FR64747" s="378"/>
      <c r="FS64747" s="378"/>
      <c r="FT64747" s="378"/>
      <c r="FU64747" s="378"/>
      <c r="FV64747" s="378"/>
      <c r="FW64747" s="378"/>
      <c r="FX64747" s="378"/>
      <c r="FY64747" s="378"/>
      <c r="FZ64747" s="378"/>
      <c r="GA64747" s="378"/>
      <c r="GB64747" s="378"/>
      <c r="GC64747" s="378"/>
      <c r="GD64747" s="378"/>
      <c r="GE64747" s="378"/>
      <c r="GF64747" s="378"/>
      <c r="GG64747" s="378"/>
      <c r="GH64747" s="378"/>
      <c r="GI64747" s="378"/>
      <c r="GJ64747" s="378"/>
      <c r="GK64747" s="378"/>
      <c r="GL64747" s="378"/>
      <c r="GM64747" s="378"/>
      <c r="GN64747" s="378"/>
      <c r="GO64747" s="378"/>
      <c r="GP64747" s="378"/>
      <c r="GQ64747" s="378"/>
      <c r="GR64747" s="378"/>
      <c r="GS64747" s="378"/>
      <c r="GT64747" s="378"/>
      <c r="GU64747" s="378"/>
      <c r="GV64747" s="378"/>
      <c r="GW64747" s="378"/>
      <c r="GX64747" s="378"/>
      <c r="GY64747" s="378"/>
      <c r="GZ64747" s="378"/>
      <c r="HA64747" s="378"/>
      <c r="HB64747" s="378"/>
      <c r="HC64747" s="378"/>
      <c r="HD64747" s="378"/>
      <c r="HE64747" s="378"/>
      <c r="HF64747" s="378"/>
      <c r="HG64747" s="378"/>
      <c r="HH64747" s="378"/>
      <c r="HI64747" s="378"/>
      <c r="HJ64747" s="378"/>
      <c r="HK64747" s="378"/>
      <c r="HL64747" s="378"/>
      <c r="HM64747" s="378"/>
      <c r="HN64747" s="378"/>
      <c r="HO64747" s="378"/>
      <c r="HP64747" s="378"/>
      <c r="HQ64747" s="378"/>
      <c r="HR64747" s="378"/>
      <c r="HS64747" s="378"/>
      <c r="HT64747" s="378"/>
      <c r="HU64747" s="378"/>
      <c r="HV64747" s="378"/>
      <c r="HW64747" s="378"/>
      <c r="HX64747" s="378"/>
      <c r="HY64747" s="378"/>
      <c r="HZ64747" s="378"/>
      <c r="IA64747" s="378"/>
      <c r="IB64747" s="378"/>
      <c r="IC64747" s="378"/>
      <c r="ID64747" s="378"/>
      <c r="IE64747" s="378"/>
      <c r="IF64747" s="378"/>
      <c r="IG64747" s="378"/>
      <c r="IH64747" s="378"/>
      <c r="II64747" s="378"/>
      <c r="IJ64747" s="378"/>
      <c r="IK64747" s="378"/>
      <c r="IL64747" s="378"/>
    </row>
    <row r="64748" spans="2:246">
      <c r="B64748" s="378"/>
      <c r="C64748" s="378"/>
      <c r="D64748" s="378"/>
      <c r="E64748" s="378"/>
      <c r="F64748" s="378"/>
      <c r="G64748" s="378"/>
      <c r="H64748" s="378"/>
      <c r="I64748" s="378"/>
      <c r="J64748" s="378"/>
      <c r="K64748" s="378"/>
      <c r="L64748" s="378"/>
      <c r="M64748" s="378"/>
      <c r="N64748" s="378"/>
      <c r="O64748" s="378"/>
      <c r="P64748" s="378"/>
      <c r="Q64748" s="378"/>
      <c r="R64748" s="378"/>
      <c r="S64748" s="378"/>
      <c r="T64748" s="378"/>
      <c r="U64748" s="378"/>
      <c r="V64748" s="378"/>
      <c r="W64748" s="378"/>
      <c r="X64748" s="378"/>
      <c r="Y64748" s="378"/>
      <c r="Z64748" s="378"/>
      <c r="AA64748" s="378"/>
      <c r="AB64748" s="378"/>
      <c r="AC64748" s="378"/>
      <c r="AD64748" s="378"/>
      <c r="AE64748" s="378"/>
      <c r="AF64748" s="378"/>
      <c r="AG64748" s="378"/>
      <c r="AH64748" s="378"/>
      <c r="AI64748" s="378"/>
      <c r="AJ64748" s="378"/>
      <c r="AK64748" s="378"/>
      <c r="AL64748" s="378"/>
      <c r="AM64748" s="378"/>
      <c r="AN64748" s="378"/>
      <c r="AO64748" s="378"/>
      <c r="AP64748" s="378"/>
      <c r="AQ64748" s="378"/>
      <c r="AR64748" s="378"/>
      <c r="AS64748" s="378"/>
      <c r="AT64748" s="378"/>
      <c r="AU64748" s="378"/>
      <c r="AV64748" s="378"/>
      <c r="AW64748" s="378"/>
      <c r="AX64748" s="378"/>
      <c r="AY64748" s="378"/>
      <c r="AZ64748" s="378"/>
      <c r="BA64748" s="378"/>
      <c r="BB64748" s="378"/>
      <c r="BC64748" s="378"/>
      <c r="BD64748" s="378"/>
      <c r="BE64748" s="378"/>
      <c r="BF64748" s="378"/>
      <c r="BG64748" s="378"/>
      <c r="BH64748" s="378"/>
      <c r="BI64748" s="378"/>
      <c r="BJ64748" s="378"/>
      <c r="BK64748" s="378"/>
      <c r="BL64748" s="378"/>
      <c r="BM64748" s="378"/>
      <c r="BN64748" s="378"/>
      <c r="BO64748" s="378"/>
      <c r="BP64748" s="378"/>
      <c r="BQ64748" s="378"/>
      <c r="BR64748" s="378"/>
      <c r="BS64748" s="378"/>
      <c r="BT64748" s="378"/>
      <c r="BU64748" s="378"/>
      <c r="BV64748" s="378"/>
      <c r="BW64748" s="378"/>
      <c r="BX64748" s="378"/>
      <c r="BY64748" s="378"/>
      <c r="BZ64748" s="378"/>
      <c r="CA64748" s="378"/>
      <c r="CB64748" s="378"/>
      <c r="CC64748" s="378"/>
      <c r="CD64748" s="378"/>
      <c r="CE64748" s="378"/>
      <c r="CF64748" s="378"/>
      <c r="CG64748" s="378"/>
      <c r="CH64748" s="378"/>
      <c r="CI64748" s="378"/>
      <c r="CJ64748" s="378"/>
      <c r="CK64748" s="378"/>
      <c r="CL64748" s="378"/>
      <c r="CM64748" s="378"/>
      <c r="CN64748" s="378"/>
      <c r="CO64748" s="378"/>
      <c r="CP64748" s="378"/>
      <c r="CQ64748" s="378"/>
      <c r="CR64748" s="378"/>
      <c r="CS64748" s="378"/>
      <c r="CT64748" s="378"/>
      <c r="CU64748" s="378"/>
      <c r="CV64748" s="378"/>
      <c r="CW64748" s="378"/>
      <c r="CX64748" s="378"/>
      <c r="CY64748" s="378"/>
      <c r="CZ64748" s="378"/>
      <c r="DA64748" s="378"/>
      <c r="DB64748" s="378"/>
      <c r="DC64748" s="378"/>
      <c r="DD64748" s="378"/>
      <c r="DE64748" s="378"/>
      <c r="DF64748" s="378"/>
      <c r="DG64748" s="378"/>
      <c r="DH64748" s="378"/>
      <c r="DI64748" s="378"/>
      <c r="DJ64748" s="378"/>
      <c r="DK64748" s="378"/>
      <c r="DL64748" s="378"/>
      <c r="DM64748" s="378"/>
      <c r="DN64748" s="378"/>
      <c r="DO64748" s="378"/>
      <c r="DP64748" s="378"/>
      <c r="DQ64748" s="378"/>
      <c r="DR64748" s="378"/>
      <c r="DS64748" s="378"/>
      <c r="DT64748" s="378"/>
      <c r="DU64748" s="378"/>
      <c r="DV64748" s="378"/>
      <c r="DW64748" s="378"/>
      <c r="DX64748" s="378"/>
      <c r="DY64748" s="378"/>
      <c r="DZ64748" s="378"/>
      <c r="EA64748" s="378"/>
      <c r="EB64748" s="378"/>
      <c r="EC64748" s="378"/>
      <c r="ED64748" s="378"/>
      <c r="EE64748" s="378"/>
      <c r="EF64748" s="378"/>
      <c r="EG64748" s="378"/>
      <c r="EH64748" s="378"/>
      <c r="EI64748" s="378"/>
      <c r="EJ64748" s="378"/>
      <c r="EK64748" s="378"/>
      <c r="EL64748" s="378"/>
      <c r="EM64748" s="378"/>
      <c r="EN64748" s="378"/>
      <c r="EO64748" s="378"/>
      <c r="EP64748" s="378"/>
      <c r="EQ64748" s="378"/>
      <c r="ER64748" s="378"/>
      <c r="ES64748" s="378"/>
      <c r="ET64748" s="378"/>
      <c r="EU64748" s="378"/>
      <c r="EV64748" s="378"/>
      <c r="EW64748" s="378"/>
      <c r="EX64748" s="378"/>
      <c r="EY64748" s="378"/>
      <c r="EZ64748" s="378"/>
      <c r="FA64748" s="378"/>
      <c r="FB64748" s="378"/>
      <c r="FC64748" s="378"/>
      <c r="FD64748" s="378"/>
      <c r="FE64748" s="378"/>
      <c r="FF64748" s="378"/>
      <c r="FG64748" s="378"/>
      <c r="FH64748" s="378"/>
      <c r="FI64748" s="378"/>
      <c r="FJ64748" s="378"/>
      <c r="FK64748" s="378"/>
      <c r="FL64748" s="378"/>
      <c r="FM64748" s="378"/>
      <c r="FN64748" s="378"/>
      <c r="FO64748" s="378"/>
      <c r="FP64748" s="378"/>
      <c r="FQ64748" s="378"/>
      <c r="FR64748" s="378"/>
      <c r="FS64748" s="378"/>
      <c r="FT64748" s="378"/>
      <c r="FU64748" s="378"/>
      <c r="FV64748" s="378"/>
      <c r="FW64748" s="378"/>
      <c r="FX64748" s="378"/>
      <c r="FY64748" s="378"/>
      <c r="FZ64748" s="378"/>
      <c r="GA64748" s="378"/>
      <c r="GB64748" s="378"/>
      <c r="GC64748" s="378"/>
      <c r="GD64748" s="378"/>
      <c r="GE64748" s="378"/>
      <c r="GF64748" s="378"/>
      <c r="GG64748" s="378"/>
      <c r="GH64748" s="378"/>
      <c r="GI64748" s="378"/>
      <c r="GJ64748" s="378"/>
      <c r="GK64748" s="378"/>
      <c r="GL64748" s="378"/>
      <c r="GM64748" s="378"/>
      <c r="GN64748" s="378"/>
      <c r="GO64748" s="378"/>
      <c r="GP64748" s="378"/>
      <c r="GQ64748" s="378"/>
      <c r="GR64748" s="378"/>
      <c r="GS64748" s="378"/>
      <c r="GT64748" s="378"/>
      <c r="GU64748" s="378"/>
      <c r="GV64748" s="378"/>
      <c r="GW64748" s="378"/>
      <c r="GX64748" s="378"/>
      <c r="GY64748" s="378"/>
      <c r="GZ64748" s="378"/>
      <c r="HA64748" s="378"/>
      <c r="HB64748" s="378"/>
      <c r="HC64748" s="378"/>
      <c r="HD64748" s="378"/>
      <c r="HE64748" s="378"/>
      <c r="HF64748" s="378"/>
      <c r="HG64748" s="378"/>
      <c r="HH64748" s="378"/>
      <c r="HI64748" s="378"/>
      <c r="HJ64748" s="378"/>
      <c r="HK64748" s="378"/>
      <c r="HL64748" s="378"/>
      <c r="HM64748" s="378"/>
      <c r="HN64748" s="378"/>
      <c r="HO64748" s="378"/>
      <c r="HP64748" s="378"/>
      <c r="HQ64748" s="378"/>
      <c r="HR64748" s="378"/>
      <c r="HS64748" s="378"/>
      <c r="HT64748" s="378"/>
      <c r="HU64748" s="378"/>
      <c r="HV64748" s="378"/>
      <c r="HW64748" s="378"/>
      <c r="HX64748" s="378"/>
      <c r="HY64748" s="378"/>
      <c r="HZ64748" s="378"/>
      <c r="IA64748" s="378"/>
      <c r="IB64748" s="378"/>
      <c r="IC64748" s="378"/>
      <c r="ID64748" s="378"/>
      <c r="IE64748" s="378"/>
      <c r="IF64748" s="378"/>
      <c r="IG64748" s="378"/>
      <c r="IH64748" s="378"/>
      <c r="II64748" s="378"/>
      <c r="IJ64748" s="378"/>
      <c r="IK64748" s="378"/>
      <c r="IL64748" s="378"/>
    </row>
    <row r="64749" spans="2:246">
      <c r="B64749" s="378"/>
      <c r="C64749" s="378"/>
      <c r="D64749" s="378"/>
      <c r="E64749" s="378"/>
      <c r="F64749" s="378"/>
      <c r="G64749" s="378"/>
      <c r="H64749" s="378"/>
      <c r="I64749" s="378"/>
      <c r="J64749" s="378"/>
      <c r="K64749" s="378"/>
      <c r="L64749" s="378"/>
      <c r="M64749" s="378"/>
      <c r="N64749" s="378"/>
      <c r="O64749" s="378"/>
      <c r="P64749" s="378"/>
      <c r="Q64749" s="378"/>
      <c r="R64749" s="378"/>
      <c r="S64749" s="378"/>
      <c r="T64749" s="378"/>
      <c r="U64749" s="378"/>
      <c r="V64749" s="378"/>
      <c r="W64749" s="378"/>
      <c r="X64749" s="378"/>
      <c r="Y64749" s="378"/>
      <c r="Z64749" s="378"/>
      <c r="AA64749" s="378"/>
      <c r="AB64749" s="378"/>
      <c r="AC64749" s="378"/>
      <c r="AD64749" s="378"/>
      <c r="AE64749" s="378"/>
      <c r="AF64749" s="378"/>
      <c r="AG64749" s="378"/>
      <c r="AH64749" s="378"/>
      <c r="AI64749" s="378"/>
      <c r="AJ64749" s="378"/>
      <c r="AK64749" s="378"/>
      <c r="AL64749" s="378"/>
      <c r="AM64749" s="378"/>
      <c r="AN64749" s="378"/>
      <c r="AO64749" s="378"/>
      <c r="AP64749" s="378"/>
      <c r="AQ64749" s="378"/>
      <c r="AR64749" s="378"/>
      <c r="AS64749" s="378"/>
      <c r="AT64749" s="378"/>
      <c r="AU64749" s="378"/>
      <c r="AV64749" s="378"/>
      <c r="AW64749" s="378"/>
      <c r="AX64749" s="378"/>
      <c r="AY64749" s="378"/>
      <c r="AZ64749" s="378"/>
      <c r="BA64749" s="378"/>
      <c r="BB64749" s="378"/>
      <c r="BC64749" s="378"/>
      <c r="BD64749" s="378"/>
      <c r="BE64749" s="378"/>
      <c r="BF64749" s="378"/>
      <c r="BG64749" s="378"/>
      <c r="BH64749" s="378"/>
      <c r="BI64749" s="378"/>
      <c r="BJ64749" s="378"/>
      <c r="BK64749" s="378"/>
      <c r="BL64749" s="378"/>
      <c r="BM64749" s="378"/>
      <c r="BN64749" s="378"/>
      <c r="BO64749" s="378"/>
      <c r="BP64749" s="378"/>
      <c r="BQ64749" s="378"/>
      <c r="BR64749" s="378"/>
      <c r="BS64749" s="378"/>
      <c r="BT64749" s="378"/>
      <c r="BU64749" s="378"/>
      <c r="BV64749" s="378"/>
      <c r="BW64749" s="378"/>
      <c r="BX64749" s="378"/>
      <c r="BY64749" s="378"/>
      <c r="BZ64749" s="378"/>
      <c r="CA64749" s="378"/>
      <c r="CB64749" s="378"/>
      <c r="CC64749" s="378"/>
      <c r="CD64749" s="378"/>
      <c r="CE64749" s="378"/>
      <c r="CF64749" s="378"/>
      <c r="CG64749" s="378"/>
      <c r="CH64749" s="378"/>
      <c r="CI64749" s="378"/>
      <c r="CJ64749" s="378"/>
      <c r="CK64749" s="378"/>
      <c r="CL64749" s="378"/>
      <c r="CM64749" s="378"/>
      <c r="CN64749" s="378"/>
      <c r="CO64749" s="378"/>
      <c r="CP64749" s="378"/>
      <c r="CQ64749" s="378"/>
      <c r="CR64749" s="378"/>
      <c r="CS64749" s="378"/>
      <c r="CT64749" s="378"/>
      <c r="CU64749" s="378"/>
      <c r="CV64749" s="378"/>
      <c r="CW64749" s="378"/>
      <c r="CX64749" s="378"/>
      <c r="CY64749" s="378"/>
      <c r="CZ64749" s="378"/>
      <c r="DA64749" s="378"/>
      <c r="DB64749" s="378"/>
      <c r="DC64749" s="378"/>
      <c r="DD64749" s="378"/>
      <c r="DE64749" s="378"/>
      <c r="DF64749" s="378"/>
      <c r="DG64749" s="378"/>
      <c r="DH64749" s="378"/>
      <c r="DI64749" s="378"/>
      <c r="DJ64749" s="378"/>
      <c r="DK64749" s="378"/>
      <c r="DL64749" s="378"/>
      <c r="DM64749" s="378"/>
      <c r="DN64749" s="378"/>
      <c r="DO64749" s="378"/>
      <c r="DP64749" s="378"/>
      <c r="DQ64749" s="378"/>
      <c r="DR64749" s="378"/>
      <c r="DS64749" s="378"/>
      <c r="DT64749" s="378"/>
      <c r="DU64749" s="378"/>
      <c r="DV64749" s="378"/>
      <c r="DW64749" s="378"/>
      <c r="DX64749" s="378"/>
      <c r="DY64749" s="378"/>
      <c r="DZ64749" s="378"/>
      <c r="EA64749" s="378"/>
      <c r="EB64749" s="378"/>
      <c r="EC64749" s="378"/>
      <c r="ED64749" s="378"/>
      <c r="EE64749" s="378"/>
      <c r="EF64749" s="378"/>
      <c r="EG64749" s="378"/>
      <c r="EH64749" s="378"/>
      <c r="EI64749" s="378"/>
      <c r="EJ64749" s="378"/>
      <c r="EK64749" s="378"/>
      <c r="EL64749" s="378"/>
      <c r="EM64749" s="378"/>
      <c r="EN64749" s="378"/>
      <c r="EO64749" s="378"/>
      <c r="EP64749" s="378"/>
      <c r="EQ64749" s="378"/>
      <c r="ER64749" s="378"/>
      <c r="ES64749" s="378"/>
      <c r="ET64749" s="378"/>
      <c r="EU64749" s="378"/>
      <c r="EV64749" s="378"/>
      <c r="EW64749" s="378"/>
      <c r="EX64749" s="378"/>
      <c r="EY64749" s="378"/>
      <c r="EZ64749" s="378"/>
      <c r="FA64749" s="378"/>
      <c r="FB64749" s="378"/>
      <c r="FC64749" s="378"/>
      <c r="FD64749" s="378"/>
      <c r="FE64749" s="378"/>
      <c r="FF64749" s="378"/>
      <c r="FG64749" s="378"/>
      <c r="FH64749" s="378"/>
      <c r="FI64749" s="378"/>
      <c r="FJ64749" s="378"/>
      <c r="FK64749" s="378"/>
      <c r="FL64749" s="378"/>
      <c r="FM64749" s="378"/>
      <c r="FN64749" s="378"/>
      <c r="FO64749" s="378"/>
      <c r="FP64749" s="378"/>
      <c r="FQ64749" s="378"/>
      <c r="FR64749" s="378"/>
      <c r="FS64749" s="378"/>
      <c r="FT64749" s="378"/>
      <c r="FU64749" s="378"/>
      <c r="FV64749" s="378"/>
      <c r="FW64749" s="378"/>
      <c r="FX64749" s="378"/>
      <c r="FY64749" s="378"/>
      <c r="FZ64749" s="378"/>
      <c r="GA64749" s="378"/>
      <c r="GB64749" s="378"/>
      <c r="GC64749" s="378"/>
      <c r="GD64749" s="378"/>
      <c r="GE64749" s="378"/>
      <c r="GF64749" s="378"/>
      <c r="GG64749" s="378"/>
      <c r="GH64749" s="378"/>
      <c r="GI64749" s="378"/>
      <c r="GJ64749" s="378"/>
      <c r="GK64749" s="378"/>
      <c r="GL64749" s="378"/>
      <c r="GM64749" s="378"/>
      <c r="GN64749" s="378"/>
      <c r="GO64749" s="378"/>
      <c r="GP64749" s="378"/>
      <c r="GQ64749" s="378"/>
      <c r="GR64749" s="378"/>
      <c r="GS64749" s="378"/>
      <c r="GT64749" s="378"/>
      <c r="GU64749" s="378"/>
      <c r="GV64749" s="378"/>
      <c r="GW64749" s="378"/>
      <c r="GX64749" s="378"/>
      <c r="GY64749" s="378"/>
      <c r="GZ64749" s="378"/>
      <c r="HA64749" s="378"/>
      <c r="HB64749" s="378"/>
      <c r="HC64749" s="378"/>
      <c r="HD64749" s="378"/>
      <c r="HE64749" s="378"/>
      <c r="HF64749" s="378"/>
      <c r="HG64749" s="378"/>
      <c r="HH64749" s="378"/>
      <c r="HI64749" s="378"/>
      <c r="HJ64749" s="378"/>
      <c r="HK64749" s="378"/>
      <c r="HL64749" s="378"/>
      <c r="HM64749" s="378"/>
      <c r="HN64749" s="378"/>
      <c r="HO64749" s="378"/>
      <c r="HP64749" s="378"/>
      <c r="HQ64749" s="378"/>
      <c r="HR64749" s="378"/>
      <c r="HS64749" s="378"/>
      <c r="HT64749" s="378"/>
      <c r="HU64749" s="378"/>
      <c r="HV64749" s="378"/>
      <c r="HW64749" s="378"/>
      <c r="HX64749" s="378"/>
      <c r="HY64749" s="378"/>
      <c r="HZ64749" s="378"/>
      <c r="IA64749" s="378"/>
      <c r="IB64749" s="378"/>
      <c r="IC64749" s="378"/>
      <c r="ID64749" s="378"/>
      <c r="IE64749" s="378"/>
      <c r="IF64749" s="378"/>
      <c r="IG64749" s="378"/>
      <c r="IH64749" s="378"/>
      <c r="II64749" s="378"/>
      <c r="IJ64749" s="378"/>
      <c r="IK64749" s="378"/>
      <c r="IL64749" s="378"/>
    </row>
    <row r="64750" spans="2:246">
      <c r="B64750" s="378"/>
      <c r="C64750" s="378"/>
      <c r="D64750" s="378"/>
      <c r="E64750" s="378"/>
      <c r="F64750" s="378"/>
      <c r="G64750" s="378"/>
      <c r="H64750" s="378"/>
      <c r="I64750" s="378"/>
      <c r="J64750" s="378"/>
      <c r="K64750" s="378"/>
      <c r="L64750" s="378"/>
      <c r="M64750" s="378"/>
      <c r="N64750" s="378"/>
      <c r="O64750" s="378"/>
      <c r="P64750" s="378"/>
      <c r="Q64750" s="378"/>
      <c r="R64750" s="378"/>
      <c r="S64750" s="378"/>
      <c r="T64750" s="378"/>
      <c r="U64750" s="378"/>
      <c r="V64750" s="378"/>
      <c r="W64750" s="378"/>
      <c r="X64750" s="378"/>
      <c r="Y64750" s="378"/>
      <c r="Z64750" s="378"/>
      <c r="AA64750" s="378"/>
      <c r="AB64750" s="378"/>
      <c r="AC64750" s="378"/>
      <c r="AD64750" s="378"/>
      <c r="AE64750" s="378"/>
      <c r="AF64750" s="378"/>
      <c r="AG64750" s="378"/>
      <c r="AH64750" s="378"/>
      <c r="AI64750" s="378"/>
      <c r="AJ64750" s="378"/>
      <c r="AK64750" s="378"/>
      <c r="AL64750" s="378"/>
      <c r="AM64750" s="378"/>
      <c r="AN64750" s="378"/>
      <c r="AO64750" s="378"/>
      <c r="AP64750" s="378"/>
      <c r="AQ64750" s="378"/>
      <c r="AR64750" s="378"/>
      <c r="AS64750" s="378"/>
      <c r="AT64750" s="378"/>
      <c r="AU64750" s="378"/>
      <c r="AV64750" s="378"/>
      <c r="AW64750" s="378"/>
      <c r="AX64750" s="378"/>
      <c r="AY64750" s="378"/>
      <c r="AZ64750" s="378"/>
      <c r="BA64750" s="378"/>
      <c r="BB64750" s="378"/>
      <c r="BC64750" s="378"/>
      <c r="BD64750" s="378"/>
      <c r="BE64750" s="378"/>
      <c r="BF64750" s="378"/>
      <c r="BG64750" s="378"/>
      <c r="BH64750" s="378"/>
      <c r="BI64750" s="378"/>
      <c r="BJ64750" s="378"/>
      <c r="BK64750" s="378"/>
      <c r="BL64750" s="378"/>
      <c r="BM64750" s="378"/>
      <c r="BN64750" s="378"/>
      <c r="BO64750" s="378"/>
      <c r="BP64750" s="378"/>
      <c r="BQ64750" s="378"/>
      <c r="BR64750" s="378"/>
      <c r="BS64750" s="378"/>
      <c r="BT64750" s="378"/>
      <c r="BU64750" s="378"/>
      <c r="BV64750" s="378"/>
      <c r="BW64750" s="378"/>
      <c r="BX64750" s="378"/>
      <c r="BY64750" s="378"/>
      <c r="BZ64750" s="378"/>
      <c r="CA64750" s="378"/>
      <c r="CB64750" s="378"/>
      <c r="CC64750" s="378"/>
      <c r="CD64750" s="378"/>
      <c r="CE64750" s="378"/>
      <c r="CF64750" s="378"/>
      <c r="CG64750" s="378"/>
      <c r="CH64750" s="378"/>
      <c r="CI64750" s="378"/>
      <c r="CJ64750" s="378"/>
      <c r="CK64750" s="378"/>
      <c r="CL64750" s="378"/>
      <c r="CM64750" s="378"/>
      <c r="CN64750" s="378"/>
      <c r="CO64750" s="378"/>
      <c r="CP64750" s="378"/>
      <c r="CQ64750" s="378"/>
      <c r="CR64750" s="378"/>
      <c r="CS64750" s="378"/>
      <c r="CT64750" s="378"/>
      <c r="CU64750" s="378"/>
      <c r="CV64750" s="378"/>
      <c r="CW64750" s="378"/>
      <c r="CX64750" s="378"/>
      <c r="CY64750" s="378"/>
      <c r="CZ64750" s="378"/>
      <c r="DA64750" s="378"/>
      <c r="DB64750" s="378"/>
      <c r="DC64750" s="378"/>
      <c r="DD64750" s="378"/>
      <c r="DE64750" s="378"/>
      <c r="DF64750" s="378"/>
      <c r="DG64750" s="378"/>
      <c r="DH64750" s="378"/>
      <c r="DI64750" s="378"/>
      <c r="DJ64750" s="378"/>
      <c r="DK64750" s="378"/>
      <c r="DL64750" s="378"/>
      <c r="DM64750" s="378"/>
      <c r="DN64750" s="378"/>
      <c r="DO64750" s="378"/>
      <c r="DP64750" s="378"/>
      <c r="DQ64750" s="378"/>
      <c r="DR64750" s="378"/>
      <c r="DS64750" s="378"/>
      <c r="DT64750" s="378"/>
      <c r="DU64750" s="378"/>
      <c r="DV64750" s="378"/>
      <c r="DW64750" s="378"/>
      <c r="DX64750" s="378"/>
      <c r="DY64750" s="378"/>
      <c r="DZ64750" s="378"/>
      <c r="EA64750" s="378"/>
      <c r="EB64750" s="378"/>
      <c r="EC64750" s="378"/>
      <c r="ED64750" s="378"/>
      <c r="EE64750" s="378"/>
      <c r="EF64750" s="378"/>
      <c r="EG64750" s="378"/>
      <c r="EH64750" s="378"/>
      <c r="EI64750" s="378"/>
      <c r="EJ64750" s="378"/>
      <c r="EK64750" s="378"/>
      <c r="EL64750" s="378"/>
      <c r="EM64750" s="378"/>
      <c r="EN64750" s="378"/>
      <c r="EO64750" s="378"/>
      <c r="EP64750" s="378"/>
      <c r="EQ64750" s="378"/>
      <c r="ER64750" s="378"/>
      <c r="ES64750" s="378"/>
      <c r="ET64750" s="378"/>
      <c r="EU64750" s="378"/>
      <c r="EV64750" s="378"/>
      <c r="EW64750" s="378"/>
      <c r="EX64750" s="378"/>
      <c r="EY64750" s="378"/>
      <c r="EZ64750" s="378"/>
      <c r="FA64750" s="378"/>
      <c r="FB64750" s="378"/>
      <c r="FC64750" s="378"/>
      <c r="FD64750" s="378"/>
      <c r="FE64750" s="378"/>
      <c r="FF64750" s="378"/>
      <c r="FG64750" s="378"/>
      <c r="FH64750" s="378"/>
      <c r="FI64750" s="378"/>
      <c r="FJ64750" s="378"/>
      <c r="FK64750" s="378"/>
      <c r="FL64750" s="378"/>
      <c r="FM64750" s="378"/>
      <c r="FN64750" s="378"/>
      <c r="FO64750" s="378"/>
      <c r="FP64750" s="378"/>
      <c r="FQ64750" s="378"/>
      <c r="FR64750" s="378"/>
      <c r="FS64750" s="378"/>
      <c r="FT64750" s="378"/>
      <c r="FU64750" s="378"/>
      <c r="FV64750" s="378"/>
      <c r="FW64750" s="378"/>
      <c r="FX64750" s="378"/>
      <c r="FY64750" s="378"/>
      <c r="FZ64750" s="378"/>
      <c r="GA64750" s="378"/>
      <c r="GB64750" s="378"/>
      <c r="GC64750" s="378"/>
      <c r="GD64750" s="378"/>
      <c r="GE64750" s="378"/>
      <c r="GF64750" s="378"/>
      <c r="GG64750" s="378"/>
      <c r="GH64750" s="378"/>
      <c r="GI64750" s="378"/>
      <c r="GJ64750" s="378"/>
      <c r="GK64750" s="378"/>
      <c r="GL64750" s="378"/>
      <c r="GM64750" s="378"/>
      <c r="GN64750" s="378"/>
      <c r="GO64750" s="378"/>
      <c r="GP64750" s="378"/>
      <c r="GQ64750" s="378"/>
      <c r="GR64750" s="378"/>
      <c r="GS64750" s="378"/>
      <c r="GT64750" s="378"/>
      <c r="GU64750" s="378"/>
      <c r="GV64750" s="378"/>
      <c r="GW64750" s="378"/>
      <c r="GX64750" s="378"/>
      <c r="GY64750" s="378"/>
      <c r="GZ64750" s="378"/>
      <c r="HA64750" s="378"/>
      <c r="HB64750" s="378"/>
      <c r="HC64750" s="378"/>
      <c r="HD64750" s="378"/>
      <c r="HE64750" s="378"/>
      <c r="HF64750" s="378"/>
      <c r="HG64750" s="378"/>
      <c r="HH64750" s="378"/>
      <c r="HI64750" s="378"/>
      <c r="HJ64750" s="378"/>
      <c r="HK64750" s="378"/>
      <c r="HL64750" s="378"/>
      <c r="HM64750" s="378"/>
      <c r="HN64750" s="378"/>
      <c r="HO64750" s="378"/>
      <c r="HP64750" s="378"/>
      <c r="HQ64750" s="378"/>
      <c r="HR64750" s="378"/>
      <c r="HS64750" s="378"/>
      <c r="HT64750" s="378"/>
      <c r="HU64750" s="378"/>
      <c r="HV64750" s="378"/>
      <c r="HW64750" s="378"/>
      <c r="HX64750" s="378"/>
      <c r="HY64750" s="378"/>
      <c r="HZ64750" s="378"/>
      <c r="IA64750" s="378"/>
      <c r="IB64750" s="378"/>
      <c r="IC64750" s="378"/>
      <c r="ID64750" s="378"/>
      <c r="IE64750" s="378"/>
      <c r="IF64750" s="378"/>
      <c r="IG64750" s="378"/>
      <c r="IH64750" s="378"/>
      <c r="II64750" s="378"/>
      <c r="IJ64750" s="378"/>
      <c r="IK64750" s="378"/>
      <c r="IL64750" s="378"/>
    </row>
    <row r="64751" spans="2:246">
      <c r="B64751" s="378"/>
      <c r="C64751" s="378"/>
      <c r="D64751" s="378"/>
      <c r="E64751" s="378"/>
      <c r="F64751" s="378"/>
      <c r="G64751" s="378"/>
      <c r="H64751" s="378"/>
      <c r="I64751" s="378"/>
      <c r="J64751" s="378"/>
      <c r="K64751" s="378"/>
      <c r="L64751" s="378"/>
      <c r="M64751" s="378"/>
      <c r="N64751" s="378"/>
      <c r="O64751" s="378"/>
      <c r="P64751" s="378"/>
      <c r="Q64751" s="378"/>
      <c r="R64751" s="378"/>
      <c r="S64751" s="378"/>
      <c r="T64751" s="378"/>
      <c r="U64751" s="378"/>
      <c r="V64751" s="378"/>
      <c r="W64751" s="378"/>
      <c r="X64751" s="378"/>
      <c r="Y64751" s="378"/>
      <c r="Z64751" s="378"/>
      <c r="AA64751" s="378"/>
      <c r="AB64751" s="378"/>
      <c r="AC64751" s="378"/>
      <c r="AD64751" s="378"/>
      <c r="AE64751" s="378"/>
      <c r="AF64751" s="378"/>
      <c r="AG64751" s="378"/>
      <c r="AH64751" s="378"/>
      <c r="AI64751" s="378"/>
      <c r="AJ64751" s="378"/>
      <c r="AK64751" s="378"/>
      <c r="AL64751" s="378"/>
      <c r="AM64751" s="378"/>
      <c r="AN64751" s="378"/>
      <c r="AO64751" s="378"/>
      <c r="AP64751" s="378"/>
      <c r="AQ64751" s="378"/>
      <c r="AR64751" s="378"/>
      <c r="AS64751" s="378"/>
      <c r="AT64751" s="378"/>
      <c r="AU64751" s="378"/>
      <c r="AV64751" s="378"/>
      <c r="AW64751" s="378"/>
      <c r="AX64751" s="378"/>
      <c r="AY64751" s="378"/>
      <c r="AZ64751" s="378"/>
      <c r="BA64751" s="378"/>
      <c r="BB64751" s="378"/>
      <c r="BC64751" s="378"/>
      <c r="BD64751" s="378"/>
      <c r="BE64751" s="378"/>
      <c r="BF64751" s="378"/>
      <c r="BG64751" s="378"/>
      <c r="BH64751" s="378"/>
      <c r="BI64751" s="378"/>
      <c r="BJ64751" s="378"/>
      <c r="BK64751" s="378"/>
      <c r="BL64751" s="378"/>
      <c r="BM64751" s="378"/>
      <c r="BN64751" s="378"/>
      <c r="BO64751" s="378"/>
      <c r="BP64751" s="378"/>
      <c r="BQ64751" s="378"/>
      <c r="BR64751" s="378"/>
      <c r="BS64751" s="378"/>
      <c r="BT64751" s="378"/>
      <c r="BU64751" s="378"/>
      <c r="BV64751" s="378"/>
      <c r="BW64751" s="378"/>
      <c r="BX64751" s="378"/>
      <c r="BY64751" s="378"/>
      <c r="BZ64751" s="378"/>
      <c r="CA64751" s="378"/>
      <c r="CB64751" s="378"/>
      <c r="CC64751" s="378"/>
      <c r="CD64751" s="378"/>
      <c r="CE64751" s="378"/>
      <c r="CF64751" s="378"/>
      <c r="CG64751" s="378"/>
      <c r="CH64751" s="378"/>
      <c r="CI64751" s="378"/>
      <c r="CJ64751" s="378"/>
      <c r="CK64751" s="378"/>
      <c r="CL64751" s="378"/>
      <c r="CM64751" s="378"/>
      <c r="CN64751" s="378"/>
      <c r="CO64751" s="378"/>
      <c r="CP64751" s="378"/>
      <c r="CQ64751" s="378"/>
      <c r="CR64751" s="378"/>
      <c r="CS64751" s="378"/>
      <c r="CT64751" s="378"/>
      <c r="CU64751" s="378"/>
      <c r="CV64751" s="378"/>
      <c r="CW64751" s="378"/>
      <c r="CX64751" s="378"/>
      <c r="CY64751" s="378"/>
      <c r="CZ64751" s="378"/>
      <c r="DA64751" s="378"/>
      <c r="DB64751" s="378"/>
      <c r="DC64751" s="378"/>
      <c r="DD64751" s="378"/>
      <c r="DE64751" s="378"/>
      <c r="DF64751" s="378"/>
      <c r="DG64751" s="378"/>
      <c r="DH64751" s="378"/>
      <c r="DI64751" s="378"/>
      <c r="DJ64751" s="378"/>
      <c r="DK64751" s="378"/>
      <c r="DL64751" s="378"/>
      <c r="DM64751" s="378"/>
      <c r="DN64751" s="378"/>
      <c r="DO64751" s="378"/>
      <c r="DP64751" s="378"/>
      <c r="DQ64751" s="378"/>
      <c r="DR64751" s="378"/>
      <c r="DS64751" s="378"/>
      <c r="DT64751" s="378"/>
      <c r="DU64751" s="378"/>
      <c r="DV64751" s="378"/>
      <c r="DW64751" s="378"/>
      <c r="DX64751" s="378"/>
      <c r="DY64751" s="378"/>
      <c r="DZ64751" s="378"/>
      <c r="EA64751" s="378"/>
      <c r="EB64751" s="378"/>
      <c r="EC64751" s="378"/>
      <c r="ED64751" s="378"/>
      <c r="EE64751" s="378"/>
      <c r="EF64751" s="378"/>
      <c r="EG64751" s="378"/>
      <c r="EH64751" s="378"/>
      <c r="EI64751" s="378"/>
      <c r="EJ64751" s="378"/>
      <c r="EK64751" s="378"/>
      <c r="EL64751" s="378"/>
      <c r="EM64751" s="378"/>
      <c r="EN64751" s="378"/>
      <c r="EO64751" s="378"/>
      <c r="EP64751" s="378"/>
      <c r="EQ64751" s="378"/>
      <c r="ER64751" s="378"/>
      <c r="ES64751" s="378"/>
      <c r="ET64751" s="378"/>
      <c r="EU64751" s="378"/>
      <c r="EV64751" s="378"/>
      <c r="EW64751" s="378"/>
      <c r="EX64751" s="378"/>
      <c r="EY64751" s="378"/>
      <c r="EZ64751" s="378"/>
      <c r="FA64751" s="378"/>
      <c r="FB64751" s="378"/>
      <c r="FC64751" s="378"/>
      <c r="FD64751" s="378"/>
      <c r="FE64751" s="378"/>
      <c r="FF64751" s="378"/>
      <c r="FG64751" s="378"/>
      <c r="FH64751" s="378"/>
      <c r="FI64751" s="378"/>
      <c r="FJ64751" s="378"/>
      <c r="FK64751" s="378"/>
      <c r="FL64751" s="378"/>
      <c r="FM64751" s="378"/>
      <c r="FN64751" s="378"/>
      <c r="FO64751" s="378"/>
      <c r="FP64751" s="378"/>
      <c r="FQ64751" s="378"/>
      <c r="FR64751" s="378"/>
      <c r="FS64751" s="378"/>
      <c r="FT64751" s="378"/>
      <c r="FU64751" s="378"/>
      <c r="FV64751" s="378"/>
      <c r="FW64751" s="378"/>
      <c r="FX64751" s="378"/>
      <c r="FY64751" s="378"/>
      <c r="FZ64751" s="378"/>
      <c r="GA64751" s="378"/>
      <c r="GB64751" s="378"/>
      <c r="GC64751" s="378"/>
      <c r="GD64751" s="378"/>
      <c r="GE64751" s="378"/>
      <c r="GF64751" s="378"/>
      <c r="GG64751" s="378"/>
      <c r="GH64751" s="378"/>
      <c r="GI64751" s="378"/>
      <c r="GJ64751" s="378"/>
      <c r="GK64751" s="378"/>
      <c r="GL64751" s="378"/>
      <c r="GM64751" s="378"/>
      <c r="GN64751" s="378"/>
      <c r="GO64751" s="378"/>
      <c r="GP64751" s="378"/>
      <c r="GQ64751" s="378"/>
      <c r="GR64751" s="378"/>
      <c r="GS64751" s="378"/>
      <c r="GT64751" s="378"/>
      <c r="GU64751" s="378"/>
      <c r="GV64751" s="378"/>
      <c r="GW64751" s="378"/>
      <c r="GX64751" s="378"/>
      <c r="GY64751" s="378"/>
      <c r="GZ64751" s="378"/>
      <c r="HA64751" s="378"/>
      <c r="HB64751" s="378"/>
      <c r="HC64751" s="378"/>
      <c r="HD64751" s="378"/>
      <c r="HE64751" s="378"/>
      <c r="HF64751" s="378"/>
      <c r="HG64751" s="378"/>
      <c r="HH64751" s="378"/>
      <c r="HI64751" s="378"/>
      <c r="HJ64751" s="378"/>
      <c r="HK64751" s="378"/>
      <c r="HL64751" s="378"/>
      <c r="HM64751" s="378"/>
      <c r="HN64751" s="378"/>
      <c r="HO64751" s="378"/>
      <c r="HP64751" s="378"/>
      <c r="HQ64751" s="378"/>
      <c r="HR64751" s="378"/>
      <c r="HS64751" s="378"/>
      <c r="HT64751" s="378"/>
      <c r="HU64751" s="378"/>
      <c r="HV64751" s="378"/>
      <c r="HW64751" s="378"/>
      <c r="HX64751" s="378"/>
      <c r="HY64751" s="378"/>
      <c r="HZ64751" s="378"/>
      <c r="IA64751" s="378"/>
      <c r="IB64751" s="378"/>
      <c r="IC64751" s="378"/>
      <c r="ID64751" s="378"/>
      <c r="IE64751" s="378"/>
      <c r="IF64751" s="378"/>
      <c r="IG64751" s="378"/>
      <c r="IH64751" s="378"/>
      <c r="II64751" s="378"/>
      <c r="IJ64751" s="378"/>
      <c r="IK64751" s="378"/>
      <c r="IL64751" s="378"/>
    </row>
    <row r="64752" spans="2:246">
      <c r="B64752" s="378"/>
      <c r="C64752" s="378"/>
      <c r="D64752" s="378"/>
      <c r="E64752" s="378"/>
      <c r="F64752" s="378"/>
      <c r="G64752" s="378"/>
      <c r="H64752" s="378"/>
      <c r="I64752" s="378"/>
      <c r="J64752" s="378"/>
      <c r="K64752" s="378"/>
      <c r="L64752" s="378"/>
      <c r="M64752" s="378"/>
      <c r="N64752" s="378"/>
      <c r="O64752" s="378"/>
      <c r="P64752" s="378"/>
      <c r="Q64752" s="378"/>
      <c r="R64752" s="378"/>
      <c r="S64752" s="378"/>
      <c r="T64752" s="378"/>
      <c r="U64752" s="378"/>
      <c r="V64752" s="378"/>
      <c r="W64752" s="378"/>
      <c r="X64752" s="378"/>
      <c r="Y64752" s="378"/>
      <c r="Z64752" s="378"/>
      <c r="AA64752" s="378"/>
      <c r="AB64752" s="378"/>
      <c r="AC64752" s="378"/>
      <c r="AD64752" s="378"/>
      <c r="AE64752" s="378"/>
      <c r="AF64752" s="378"/>
      <c r="AG64752" s="378"/>
      <c r="AH64752" s="378"/>
      <c r="AI64752" s="378"/>
      <c r="AJ64752" s="378"/>
      <c r="AK64752" s="378"/>
      <c r="AL64752" s="378"/>
      <c r="AM64752" s="378"/>
      <c r="AN64752" s="378"/>
      <c r="AO64752" s="378"/>
      <c r="AP64752" s="378"/>
      <c r="AQ64752" s="378"/>
      <c r="AR64752" s="378"/>
      <c r="AS64752" s="378"/>
      <c r="AT64752" s="378"/>
      <c r="AU64752" s="378"/>
      <c r="AV64752" s="378"/>
      <c r="AW64752" s="378"/>
      <c r="AX64752" s="378"/>
      <c r="AY64752" s="378"/>
      <c r="AZ64752" s="378"/>
      <c r="BA64752" s="378"/>
      <c r="BB64752" s="378"/>
      <c r="BC64752" s="378"/>
      <c r="BD64752" s="378"/>
      <c r="BE64752" s="378"/>
      <c r="BF64752" s="378"/>
      <c r="BG64752" s="378"/>
      <c r="BH64752" s="378"/>
      <c r="BI64752" s="378"/>
      <c r="BJ64752" s="378"/>
      <c r="BK64752" s="378"/>
      <c r="BL64752" s="378"/>
      <c r="BM64752" s="378"/>
      <c r="BN64752" s="378"/>
      <c r="BO64752" s="378"/>
      <c r="BP64752" s="378"/>
      <c r="BQ64752" s="378"/>
      <c r="BR64752" s="378"/>
      <c r="BS64752" s="378"/>
      <c r="BT64752" s="378"/>
      <c r="BU64752" s="378"/>
      <c r="BV64752" s="378"/>
      <c r="BW64752" s="378"/>
      <c r="BX64752" s="378"/>
      <c r="BY64752" s="378"/>
      <c r="BZ64752" s="378"/>
      <c r="CA64752" s="378"/>
      <c r="CB64752" s="378"/>
      <c r="CC64752" s="378"/>
      <c r="CD64752" s="378"/>
      <c r="CE64752" s="378"/>
      <c r="CF64752" s="378"/>
      <c r="CG64752" s="378"/>
      <c r="CH64752" s="378"/>
      <c r="CI64752" s="378"/>
      <c r="CJ64752" s="378"/>
      <c r="CK64752" s="378"/>
      <c r="CL64752" s="378"/>
      <c r="CM64752" s="378"/>
      <c r="CN64752" s="378"/>
      <c r="CO64752" s="378"/>
      <c r="CP64752" s="378"/>
      <c r="CQ64752" s="378"/>
      <c r="CR64752" s="378"/>
      <c r="CS64752" s="378"/>
      <c r="CT64752" s="378"/>
      <c r="CU64752" s="378"/>
      <c r="CV64752" s="378"/>
      <c r="CW64752" s="378"/>
      <c r="CX64752" s="378"/>
      <c r="CY64752" s="378"/>
      <c r="CZ64752" s="378"/>
      <c r="DA64752" s="378"/>
      <c r="DB64752" s="378"/>
      <c r="DC64752" s="378"/>
      <c r="DD64752" s="378"/>
      <c r="DE64752" s="378"/>
      <c r="DF64752" s="378"/>
      <c r="DG64752" s="378"/>
      <c r="DH64752" s="378"/>
      <c r="DI64752" s="378"/>
      <c r="DJ64752" s="378"/>
      <c r="DK64752" s="378"/>
      <c r="DL64752" s="378"/>
      <c r="DM64752" s="378"/>
      <c r="DN64752" s="378"/>
      <c r="DO64752" s="378"/>
      <c r="DP64752" s="378"/>
      <c r="DQ64752" s="378"/>
      <c r="DR64752" s="378"/>
      <c r="DS64752" s="378"/>
      <c r="DT64752" s="378"/>
      <c r="DU64752" s="378"/>
      <c r="DV64752" s="378"/>
      <c r="DW64752" s="378"/>
      <c r="DX64752" s="378"/>
      <c r="DY64752" s="378"/>
      <c r="DZ64752" s="378"/>
      <c r="EA64752" s="378"/>
      <c r="EB64752" s="378"/>
      <c r="EC64752" s="378"/>
      <c r="ED64752" s="378"/>
      <c r="EE64752" s="378"/>
      <c r="EF64752" s="378"/>
      <c r="EG64752" s="378"/>
      <c r="EH64752" s="378"/>
      <c r="EI64752" s="378"/>
      <c r="EJ64752" s="378"/>
      <c r="EK64752" s="378"/>
      <c r="EL64752" s="378"/>
      <c r="EM64752" s="378"/>
      <c r="EN64752" s="378"/>
      <c r="EO64752" s="378"/>
      <c r="EP64752" s="378"/>
      <c r="EQ64752" s="378"/>
      <c r="ER64752" s="378"/>
      <c r="ES64752" s="378"/>
      <c r="ET64752" s="378"/>
      <c r="EU64752" s="378"/>
      <c r="EV64752" s="378"/>
      <c r="EW64752" s="378"/>
      <c r="EX64752" s="378"/>
      <c r="EY64752" s="378"/>
      <c r="EZ64752" s="378"/>
      <c r="FA64752" s="378"/>
      <c r="FB64752" s="378"/>
      <c r="FC64752" s="378"/>
      <c r="FD64752" s="378"/>
      <c r="FE64752" s="378"/>
      <c r="FF64752" s="378"/>
      <c r="FG64752" s="378"/>
      <c r="FH64752" s="378"/>
      <c r="FI64752" s="378"/>
      <c r="FJ64752" s="378"/>
      <c r="FK64752" s="378"/>
      <c r="FL64752" s="378"/>
      <c r="FM64752" s="378"/>
      <c r="FN64752" s="378"/>
      <c r="FO64752" s="378"/>
      <c r="FP64752" s="378"/>
      <c r="FQ64752" s="378"/>
      <c r="FR64752" s="378"/>
      <c r="FS64752" s="378"/>
      <c r="FT64752" s="378"/>
      <c r="FU64752" s="378"/>
      <c r="FV64752" s="378"/>
      <c r="FW64752" s="378"/>
      <c r="FX64752" s="378"/>
      <c r="FY64752" s="378"/>
      <c r="FZ64752" s="378"/>
      <c r="GA64752" s="378"/>
      <c r="GB64752" s="378"/>
      <c r="GC64752" s="378"/>
      <c r="GD64752" s="378"/>
      <c r="GE64752" s="378"/>
      <c r="GF64752" s="378"/>
      <c r="GG64752" s="378"/>
      <c r="GH64752" s="378"/>
      <c r="GI64752" s="378"/>
      <c r="GJ64752" s="378"/>
      <c r="GK64752" s="378"/>
      <c r="GL64752" s="378"/>
      <c r="GM64752" s="378"/>
      <c r="GN64752" s="378"/>
      <c r="GO64752" s="378"/>
      <c r="GP64752" s="378"/>
      <c r="GQ64752" s="378"/>
      <c r="GR64752" s="378"/>
      <c r="GS64752" s="378"/>
      <c r="GT64752" s="378"/>
      <c r="GU64752" s="378"/>
      <c r="GV64752" s="378"/>
      <c r="GW64752" s="378"/>
      <c r="GX64752" s="378"/>
      <c r="GY64752" s="378"/>
      <c r="GZ64752" s="378"/>
      <c r="HA64752" s="378"/>
      <c r="HB64752" s="378"/>
      <c r="HC64752" s="378"/>
      <c r="HD64752" s="378"/>
      <c r="HE64752" s="378"/>
      <c r="HF64752" s="378"/>
      <c r="HG64752" s="378"/>
      <c r="HH64752" s="378"/>
      <c r="HI64752" s="378"/>
      <c r="HJ64752" s="378"/>
      <c r="HK64752" s="378"/>
      <c r="HL64752" s="378"/>
      <c r="HM64752" s="378"/>
      <c r="HN64752" s="378"/>
      <c r="HO64752" s="378"/>
      <c r="HP64752" s="378"/>
      <c r="HQ64752" s="378"/>
      <c r="HR64752" s="378"/>
      <c r="HS64752" s="378"/>
      <c r="HT64752" s="378"/>
      <c r="HU64752" s="378"/>
      <c r="HV64752" s="378"/>
      <c r="HW64752" s="378"/>
      <c r="HX64752" s="378"/>
      <c r="HY64752" s="378"/>
      <c r="HZ64752" s="378"/>
      <c r="IA64752" s="378"/>
      <c r="IB64752" s="378"/>
      <c r="IC64752" s="378"/>
      <c r="ID64752" s="378"/>
      <c r="IE64752" s="378"/>
      <c r="IF64752" s="378"/>
      <c r="IG64752" s="378"/>
      <c r="IH64752" s="378"/>
      <c r="II64752" s="378"/>
      <c r="IJ64752" s="378"/>
      <c r="IK64752" s="378"/>
      <c r="IL64752" s="378"/>
    </row>
    <row r="64753" spans="2:246">
      <c r="B64753" s="378"/>
      <c r="C64753" s="378"/>
      <c r="D64753" s="378"/>
      <c r="E64753" s="378"/>
      <c r="F64753" s="378"/>
      <c r="G64753" s="378"/>
      <c r="H64753" s="378"/>
      <c r="I64753" s="378"/>
      <c r="J64753" s="378"/>
      <c r="K64753" s="378"/>
      <c r="L64753" s="378"/>
      <c r="M64753" s="378"/>
      <c r="N64753" s="378"/>
      <c r="O64753" s="378"/>
      <c r="P64753" s="378"/>
      <c r="Q64753" s="378"/>
      <c r="R64753" s="378"/>
      <c r="S64753" s="378"/>
      <c r="T64753" s="378"/>
      <c r="U64753" s="378"/>
      <c r="V64753" s="378"/>
      <c r="W64753" s="378"/>
      <c r="X64753" s="378"/>
      <c r="Y64753" s="378"/>
      <c r="Z64753" s="378"/>
      <c r="AA64753" s="378"/>
      <c r="AB64753" s="378"/>
      <c r="AC64753" s="378"/>
      <c r="AD64753" s="378"/>
      <c r="AE64753" s="378"/>
      <c r="AF64753" s="378"/>
      <c r="AG64753" s="378"/>
      <c r="AH64753" s="378"/>
      <c r="AI64753" s="378"/>
      <c r="AJ64753" s="378"/>
      <c r="AK64753" s="378"/>
      <c r="AL64753" s="378"/>
      <c r="AM64753" s="378"/>
      <c r="AN64753" s="378"/>
      <c r="AO64753" s="378"/>
      <c r="AP64753" s="378"/>
      <c r="AQ64753" s="378"/>
      <c r="AR64753" s="378"/>
      <c r="AS64753" s="378"/>
      <c r="AT64753" s="378"/>
      <c r="AU64753" s="378"/>
      <c r="AV64753" s="378"/>
      <c r="AW64753" s="378"/>
      <c r="AX64753" s="378"/>
      <c r="AY64753" s="378"/>
      <c r="AZ64753" s="378"/>
      <c r="BA64753" s="378"/>
      <c r="BB64753" s="378"/>
      <c r="BC64753" s="378"/>
      <c r="BD64753" s="378"/>
      <c r="BE64753" s="378"/>
      <c r="BF64753" s="378"/>
      <c r="BG64753" s="378"/>
      <c r="BH64753" s="378"/>
      <c r="BI64753" s="378"/>
      <c r="BJ64753" s="378"/>
      <c r="BK64753" s="378"/>
      <c r="BL64753" s="378"/>
      <c r="BM64753" s="378"/>
      <c r="BN64753" s="378"/>
      <c r="BO64753" s="378"/>
      <c r="BP64753" s="378"/>
      <c r="BQ64753" s="378"/>
      <c r="BR64753" s="378"/>
      <c r="BS64753" s="378"/>
      <c r="BT64753" s="378"/>
      <c r="BU64753" s="378"/>
      <c r="BV64753" s="378"/>
      <c r="BW64753" s="378"/>
      <c r="BX64753" s="378"/>
      <c r="BY64753" s="378"/>
      <c r="BZ64753" s="378"/>
      <c r="CA64753" s="378"/>
      <c r="CB64753" s="378"/>
      <c r="CC64753" s="378"/>
      <c r="CD64753" s="378"/>
      <c r="CE64753" s="378"/>
      <c r="CF64753" s="378"/>
      <c r="CG64753" s="378"/>
      <c r="CH64753" s="378"/>
      <c r="CI64753" s="378"/>
      <c r="CJ64753" s="378"/>
      <c r="CK64753" s="378"/>
      <c r="CL64753" s="378"/>
      <c r="CM64753" s="378"/>
      <c r="CN64753" s="378"/>
      <c r="CO64753" s="378"/>
      <c r="CP64753" s="378"/>
      <c r="CQ64753" s="378"/>
      <c r="CR64753" s="378"/>
      <c r="CS64753" s="378"/>
      <c r="CT64753" s="378"/>
      <c r="CU64753" s="378"/>
      <c r="CV64753" s="378"/>
      <c r="CW64753" s="378"/>
      <c r="CX64753" s="378"/>
      <c r="CY64753" s="378"/>
      <c r="CZ64753" s="378"/>
      <c r="DA64753" s="378"/>
      <c r="DB64753" s="378"/>
      <c r="DC64753" s="378"/>
      <c r="DD64753" s="378"/>
      <c r="DE64753" s="378"/>
      <c r="DF64753" s="378"/>
      <c r="DG64753" s="378"/>
      <c r="DH64753" s="378"/>
      <c r="DI64753" s="378"/>
      <c r="DJ64753" s="378"/>
      <c r="DK64753" s="378"/>
      <c r="DL64753" s="378"/>
      <c r="DM64753" s="378"/>
      <c r="DN64753" s="378"/>
      <c r="DO64753" s="378"/>
      <c r="DP64753" s="378"/>
      <c r="DQ64753" s="378"/>
      <c r="DR64753" s="378"/>
      <c r="DS64753" s="378"/>
      <c r="DT64753" s="378"/>
      <c r="DU64753" s="378"/>
      <c r="DV64753" s="378"/>
      <c r="DW64753" s="378"/>
      <c r="DX64753" s="378"/>
      <c r="DY64753" s="378"/>
      <c r="DZ64753" s="378"/>
      <c r="EA64753" s="378"/>
      <c r="EB64753" s="378"/>
      <c r="EC64753" s="378"/>
      <c r="ED64753" s="378"/>
      <c r="EE64753" s="378"/>
      <c r="EF64753" s="378"/>
      <c r="EG64753" s="378"/>
      <c r="EH64753" s="378"/>
      <c r="EI64753" s="378"/>
      <c r="EJ64753" s="378"/>
      <c r="EK64753" s="378"/>
      <c r="EL64753" s="378"/>
      <c r="EM64753" s="378"/>
      <c r="EN64753" s="378"/>
      <c r="EO64753" s="378"/>
      <c r="EP64753" s="378"/>
      <c r="EQ64753" s="378"/>
      <c r="ER64753" s="378"/>
      <c r="ES64753" s="378"/>
      <c r="ET64753" s="378"/>
      <c r="EU64753" s="378"/>
      <c r="EV64753" s="378"/>
      <c r="EW64753" s="378"/>
      <c r="EX64753" s="378"/>
      <c r="EY64753" s="378"/>
      <c r="EZ64753" s="378"/>
      <c r="FA64753" s="378"/>
      <c r="FB64753" s="378"/>
      <c r="FC64753" s="378"/>
      <c r="FD64753" s="378"/>
      <c r="FE64753" s="378"/>
      <c r="FF64753" s="378"/>
      <c r="FG64753" s="378"/>
      <c r="FH64753" s="378"/>
      <c r="FI64753" s="378"/>
      <c r="FJ64753" s="378"/>
      <c r="FK64753" s="378"/>
      <c r="FL64753" s="378"/>
      <c r="FM64753" s="378"/>
      <c r="FN64753" s="378"/>
      <c r="FO64753" s="378"/>
      <c r="FP64753" s="378"/>
      <c r="FQ64753" s="378"/>
      <c r="FR64753" s="378"/>
      <c r="FS64753" s="378"/>
      <c r="FT64753" s="378"/>
      <c r="FU64753" s="378"/>
      <c r="FV64753" s="378"/>
      <c r="FW64753" s="378"/>
      <c r="FX64753" s="378"/>
      <c r="FY64753" s="378"/>
      <c r="FZ64753" s="378"/>
      <c r="GA64753" s="378"/>
      <c r="GB64753" s="378"/>
      <c r="GC64753" s="378"/>
      <c r="GD64753" s="378"/>
      <c r="GE64753" s="378"/>
      <c r="GF64753" s="378"/>
      <c r="GG64753" s="378"/>
      <c r="GH64753" s="378"/>
      <c r="GI64753" s="378"/>
      <c r="GJ64753" s="378"/>
      <c r="GK64753" s="378"/>
      <c r="GL64753" s="378"/>
      <c r="GM64753" s="378"/>
      <c r="GN64753" s="378"/>
      <c r="GO64753" s="378"/>
      <c r="GP64753" s="378"/>
      <c r="GQ64753" s="378"/>
      <c r="GR64753" s="378"/>
      <c r="GS64753" s="378"/>
      <c r="GT64753" s="378"/>
      <c r="GU64753" s="378"/>
      <c r="GV64753" s="378"/>
      <c r="GW64753" s="378"/>
      <c r="GX64753" s="378"/>
      <c r="GY64753" s="378"/>
      <c r="GZ64753" s="378"/>
      <c r="HA64753" s="378"/>
      <c r="HB64753" s="378"/>
      <c r="HC64753" s="378"/>
      <c r="HD64753" s="378"/>
      <c r="HE64753" s="378"/>
      <c r="HF64753" s="378"/>
      <c r="HG64753" s="378"/>
      <c r="HH64753" s="378"/>
      <c r="HI64753" s="378"/>
      <c r="HJ64753" s="378"/>
      <c r="HK64753" s="378"/>
      <c r="HL64753" s="378"/>
      <c r="HM64753" s="378"/>
      <c r="HN64753" s="378"/>
      <c r="HO64753" s="378"/>
      <c r="HP64753" s="378"/>
      <c r="HQ64753" s="378"/>
      <c r="HR64753" s="378"/>
      <c r="HS64753" s="378"/>
      <c r="HT64753" s="378"/>
      <c r="HU64753" s="378"/>
      <c r="HV64753" s="378"/>
      <c r="HW64753" s="378"/>
      <c r="HX64753" s="378"/>
      <c r="HY64753" s="378"/>
      <c r="HZ64753" s="378"/>
      <c r="IA64753" s="378"/>
      <c r="IB64753" s="378"/>
      <c r="IC64753" s="378"/>
      <c r="ID64753" s="378"/>
      <c r="IE64753" s="378"/>
      <c r="IF64753" s="378"/>
      <c r="IG64753" s="378"/>
      <c r="IH64753" s="378"/>
      <c r="II64753" s="378"/>
      <c r="IJ64753" s="378"/>
      <c r="IK64753" s="378"/>
      <c r="IL64753" s="378"/>
    </row>
    <row r="64754" spans="2:246">
      <c r="B64754" s="378"/>
      <c r="C64754" s="378"/>
      <c r="D64754" s="378"/>
      <c r="E64754" s="378"/>
      <c r="F64754" s="378"/>
      <c r="G64754" s="378"/>
      <c r="H64754" s="378"/>
      <c r="I64754" s="378"/>
      <c r="J64754" s="378"/>
      <c r="K64754" s="378"/>
      <c r="L64754" s="378"/>
      <c r="M64754" s="378"/>
      <c r="N64754" s="378"/>
      <c r="O64754" s="378"/>
      <c r="P64754" s="378"/>
      <c r="Q64754" s="378"/>
      <c r="R64754" s="378"/>
      <c r="S64754" s="378"/>
      <c r="T64754" s="378"/>
      <c r="U64754" s="378"/>
      <c r="V64754" s="378"/>
      <c r="W64754" s="378"/>
      <c r="X64754" s="378"/>
      <c r="Y64754" s="378"/>
      <c r="Z64754" s="378"/>
      <c r="AA64754" s="378"/>
      <c r="AB64754" s="378"/>
      <c r="AC64754" s="378"/>
      <c r="AD64754" s="378"/>
      <c r="AE64754" s="378"/>
      <c r="AF64754" s="378"/>
      <c r="AG64754" s="378"/>
      <c r="AH64754" s="378"/>
      <c r="AI64754" s="378"/>
      <c r="AJ64754" s="378"/>
      <c r="AK64754" s="378"/>
      <c r="AL64754" s="378"/>
      <c r="AM64754" s="378"/>
      <c r="AN64754" s="378"/>
      <c r="AO64754" s="378"/>
      <c r="AP64754" s="378"/>
      <c r="AQ64754" s="378"/>
      <c r="AR64754" s="378"/>
      <c r="AS64754" s="378"/>
      <c r="AT64754" s="378"/>
      <c r="AU64754" s="378"/>
      <c r="AV64754" s="378"/>
      <c r="AW64754" s="378"/>
      <c r="AX64754" s="378"/>
      <c r="AY64754" s="378"/>
      <c r="AZ64754" s="378"/>
      <c r="BA64754" s="378"/>
      <c r="BB64754" s="378"/>
      <c r="BC64754" s="378"/>
      <c r="BD64754" s="378"/>
      <c r="BE64754" s="378"/>
      <c r="BF64754" s="378"/>
      <c r="BG64754" s="378"/>
      <c r="BH64754" s="378"/>
      <c r="BI64754" s="378"/>
      <c r="BJ64754" s="378"/>
      <c r="BK64754" s="378"/>
      <c r="BL64754" s="378"/>
      <c r="BM64754" s="378"/>
      <c r="BN64754" s="378"/>
      <c r="BO64754" s="378"/>
      <c r="BP64754" s="378"/>
      <c r="BQ64754" s="378"/>
      <c r="BR64754" s="378"/>
      <c r="BS64754" s="378"/>
      <c r="BT64754" s="378"/>
      <c r="BU64754" s="378"/>
      <c r="BV64754" s="378"/>
      <c r="BW64754" s="378"/>
      <c r="BX64754" s="378"/>
      <c r="BY64754" s="378"/>
      <c r="BZ64754" s="378"/>
      <c r="CA64754" s="378"/>
      <c r="CB64754" s="378"/>
      <c r="CC64754" s="378"/>
      <c r="CD64754" s="378"/>
      <c r="CE64754" s="378"/>
      <c r="CF64754" s="378"/>
      <c r="CG64754" s="378"/>
      <c r="CH64754" s="378"/>
      <c r="CI64754" s="378"/>
      <c r="CJ64754" s="378"/>
      <c r="CK64754" s="378"/>
      <c r="CL64754" s="378"/>
      <c r="CM64754" s="378"/>
      <c r="CN64754" s="378"/>
      <c r="CO64754" s="378"/>
      <c r="CP64754" s="378"/>
      <c r="CQ64754" s="378"/>
      <c r="CR64754" s="378"/>
      <c r="CS64754" s="378"/>
      <c r="CT64754" s="378"/>
      <c r="CU64754" s="378"/>
      <c r="CV64754" s="378"/>
      <c r="CW64754" s="378"/>
      <c r="CX64754" s="378"/>
      <c r="CY64754" s="378"/>
      <c r="CZ64754" s="378"/>
      <c r="DA64754" s="378"/>
      <c r="DB64754" s="378"/>
      <c r="DC64754" s="378"/>
      <c r="DD64754" s="378"/>
      <c r="DE64754" s="378"/>
      <c r="DF64754" s="378"/>
      <c r="DG64754" s="378"/>
      <c r="DH64754" s="378"/>
      <c r="DI64754" s="378"/>
      <c r="DJ64754" s="378"/>
      <c r="DK64754" s="378"/>
      <c r="DL64754" s="378"/>
      <c r="DM64754" s="378"/>
      <c r="DN64754" s="378"/>
      <c r="DO64754" s="378"/>
      <c r="DP64754" s="378"/>
      <c r="DQ64754" s="378"/>
      <c r="DR64754" s="378"/>
      <c r="DS64754" s="378"/>
      <c r="DT64754" s="378"/>
      <c r="DU64754" s="378"/>
      <c r="DV64754" s="378"/>
      <c r="DW64754" s="378"/>
      <c r="DX64754" s="378"/>
      <c r="DY64754" s="378"/>
      <c r="DZ64754" s="378"/>
      <c r="EA64754" s="378"/>
      <c r="EB64754" s="378"/>
      <c r="EC64754" s="378"/>
      <c r="ED64754" s="378"/>
      <c r="EE64754" s="378"/>
      <c r="EF64754" s="378"/>
      <c r="EG64754" s="378"/>
      <c r="EH64754" s="378"/>
      <c r="EI64754" s="378"/>
      <c r="EJ64754" s="378"/>
      <c r="EK64754" s="378"/>
      <c r="EL64754" s="378"/>
      <c r="EM64754" s="378"/>
      <c r="EN64754" s="378"/>
      <c r="EO64754" s="378"/>
      <c r="EP64754" s="378"/>
      <c r="EQ64754" s="378"/>
      <c r="ER64754" s="378"/>
      <c r="ES64754" s="378"/>
      <c r="ET64754" s="378"/>
      <c r="EU64754" s="378"/>
      <c r="EV64754" s="378"/>
      <c r="EW64754" s="378"/>
      <c r="EX64754" s="378"/>
      <c r="EY64754" s="378"/>
      <c r="EZ64754" s="378"/>
      <c r="FA64754" s="378"/>
      <c r="FB64754" s="378"/>
      <c r="FC64754" s="378"/>
      <c r="FD64754" s="378"/>
      <c r="FE64754" s="378"/>
      <c r="FF64754" s="378"/>
      <c r="FG64754" s="378"/>
      <c r="FH64754" s="378"/>
      <c r="FI64754" s="378"/>
      <c r="FJ64754" s="378"/>
      <c r="FK64754" s="378"/>
      <c r="FL64754" s="378"/>
      <c r="FM64754" s="378"/>
      <c r="FN64754" s="378"/>
      <c r="FO64754" s="378"/>
      <c r="FP64754" s="378"/>
      <c r="FQ64754" s="378"/>
      <c r="FR64754" s="378"/>
      <c r="FS64754" s="378"/>
      <c r="FT64754" s="378"/>
      <c r="FU64754" s="378"/>
      <c r="FV64754" s="378"/>
      <c r="FW64754" s="378"/>
      <c r="FX64754" s="378"/>
      <c r="FY64754" s="378"/>
      <c r="FZ64754" s="378"/>
      <c r="GA64754" s="378"/>
      <c r="GB64754" s="378"/>
      <c r="GC64754" s="378"/>
      <c r="GD64754" s="378"/>
      <c r="GE64754" s="378"/>
      <c r="GF64754" s="378"/>
      <c r="GG64754" s="378"/>
      <c r="GH64754" s="378"/>
      <c r="GI64754" s="378"/>
      <c r="GJ64754" s="378"/>
      <c r="GK64754" s="378"/>
      <c r="GL64754" s="378"/>
      <c r="GM64754" s="378"/>
      <c r="GN64754" s="378"/>
      <c r="GO64754" s="378"/>
      <c r="GP64754" s="378"/>
      <c r="GQ64754" s="378"/>
      <c r="GR64754" s="378"/>
      <c r="GS64754" s="378"/>
      <c r="GT64754" s="378"/>
      <c r="GU64754" s="378"/>
      <c r="GV64754" s="378"/>
      <c r="GW64754" s="378"/>
      <c r="GX64754" s="378"/>
      <c r="GY64754" s="378"/>
      <c r="GZ64754" s="378"/>
      <c r="HA64754" s="378"/>
      <c r="HB64754" s="378"/>
      <c r="HC64754" s="378"/>
      <c r="HD64754" s="378"/>
      <c r="HE64754" s="378"/>
      <c r="HF64754" s="378"/>
      <c r="HG64754" s="378"/>
      <c r="HH64754" s="378"/>
      <c r="HI64754" s="378"/>
      <c r="HJ64754" s="378"/>
      <c r="HK64754" s="378"/>
      <c r="HL64754" s="378"/>
      <c r="HM64754" s="378"/>
      <c r="HN64754" s="378"/>
      <c r="HO64754" s="378"/>
      <c r="HP64754" s="378"/>
      <c r="HQ64754" s="378"/>
      <c r="HR64754" s="378"/>
      <c r="HS64754" s="378"/>
      <c r="HT64754" s="378"/>
      <c r="HU64754" s="378"/>
      <c r="HV64754" s="378"/>
      <c r="HW64754" s="378"/>
      <c r="HX64754" s="378"/>
      <c r="HY64754" s="378"/>
      <c r="HZ64754" s="378"/>
      <c r="IA64754" s="378"/>
      <c r="IB64754" s="378"/>
      <c r="IC64754" s="378"/>
      <c r="ID64754" s="378"/>
      <c r="IE64754" s="378"/>
      <c r="IF64754" s="378"/>
      <c r="IG64754" s="378"/>
      <c r="IH64754" s="378"/>
      <c r="II64754" s="378"/>
      <c r="IJ64754" s="378"/>
      <c r="IK64754" s="378"/>
      <c r="IL64754" s="378"/>
    </row>
    <row r="64755" spans="2:246">
      <c r="B64755" s="378"/>
      <c r="C64755" s="378"/>
      <c r="D64755" s="378"/>
      <c r="E64755" s="378"/>
      <c r="F64755" s="378"/>
      <c r="G64755" s="378"/>
      <c r="H64755" s="378"/>
      <c r="I64755" s="378"/>
      <c r="J64755" s="378"/>
      <c r="K64755" s="378"/>
      <c r="L64755" s="378"/>
      <c r="M64755" s="378"/>
      <c r="N64755" s="378"/>
      <c r="O64755" s="378"/>
      <c r="P64755" s="378"/>
      <c r="Q64755" s="378"/>
      <c r="R64755" s="378"/>
      <c r="S64755" s="378"/>
      <c r="T64755" s="378"/>
      <c r="U64755" s="378"/>
      <c r="V64755" s="378"/>
      <c r="W64755" s="378"/>
      <c r="X64755" s="378"/>
      <c r="Y64755" s="378"/>
      <c r="Z64755" s="378"/>
      <c r="AA64755" s="378"/>
      <c r="AB64755" s="378"/>
      <c r="AC64755" s="378"/>
      <c r="AD64755" s="378"/>
      <c r="AE64755" s="378"/>
      <c r="AF64755" s="378"/>
      <c r="AG64755" s="378"/>
      <c r="AH64755" s="378"/>
      <c r="AI64755" s="378"/>
      <c r="AJ64755" s="378"/>
      <c r="AK64755" s="378"/>
      <c r="AL64755" s="378"/>
      <c r="AM64755" s="378"/>
      <c r="AN64755" s="378"/>
      <c r="AO64755" s="378"/>
      <c r="AP64755" s="378"/>
      <c r="AQ64755" s="378"/>
      <c r="AR64755" s="378"/>
      <c r="AS64755" s="378"/>
      <c r="AT64755" s="378"/>
      <c r="AU64755" s="378"/>
      <c r="AV64755" s="378"/>
      <c r="AW64755" s="378"/>
      <c r="AX64755" s="378"/>
      <c r="AY64755" s="378"/>
      <c r="AZ64755" s="378"/>
      <c r="BA64755" s="378"/>
      <c r="BB64755" s="378"/>
      <c r="BC64755" s="378"/>
      <c r="BD64755" s="378"/>
      <c r="BE64755" s="378"/>
      <c r="BF64755" s="378"/>
      <c r="BG64755" s="378"/>
      <c r="BH64755" s="378"/>
      <c r="BI64755" s="378"/>
      <c r="BJ64755" s="378"/>
      <c r="BK64755" s="378"/>
      <c r="BL64755" s="378"/>
      <c r="BM64755" s="378"/>
      <c r="BN64755" s="378"/>
      <c r="BO64755" s="378"/>
      <c r="BP64755" s="378"/>
      <c r="BQ64755" s="378"/>
      <c r="BR64755" s="378"/>
      <c r="BS64755" s="378"/>
      <c r="BT64755" s="378"/>
      <c r="BU64755" s="378"/>
      <c r="BV64755" s="378"/>
      <c r="BW64755" s="378"/>
      <c r="BX64755" s="378"/>
      <c r="BY64755" s="378"/>
      <c r="BZ64755" s="378"/>
      <c r="CA64755" s="378"/>
      <c r="CB64755" s="378"/>
      <c r="CC64755" s="378"/>
      <c r="CD64755" s="378"/>
      <c r="CE64755" s="378"/>
      <c r="CF64755" s="378"/>
      <c r="CG64755" s="378"/>
      <c r="CH64755" s="378"/>
      <c r="CI64755" s="378"/>
      <c r="CJ64755" s="378"/>
      <c r="CK64755" s="378"/>
      <c r="CL64755" s="378"/>
      <c r="CM64755" s="378"/>
      <c r="CN64755" s="378"/>
      <c r="CO64755" s="378"/>
      <c r="CP64755" s="378"/>
      <c r="CQ64755" s="378"/>
      <c r="CR64755" s="378"/>
      <c r="CS64755" s="378"/>
      <c r="CT64755" s="378"/>
      <c r="CU64755" s="378"/>
      <c r="CV64755" s="378"/>
      <c r="CW64755" s="378"/>
      <c r="CX64755" s="378"/>
      <c r="CY64755" s="378"/>
      <c r="CZ64755" s="378"/>
      <c r="DA64755" s="378"/>
      <c r="DB64755" s="378"/>
      <c r="DC64755" s="378"/>
      <c r="DD64755" s="378"/>
      <c r="DE64755" s="378"/>
      <c r="DF64755" s="378"/>
      <c r="DG64755" s="378"/>
      <c r="DH64755" s="378"/>
      <c r="DI64755" s="378"/>
      <c r="DJ64755" s="378"/>
      <c r="DK64755" s="378"/>
      <c r="DL64755" s="378"/>
      <c r="DM64755" s="378"/>
      <c r="DN64755" s="378"/>
      <c r="DO64755" s="378"/>
      <c r="DP64755" s="378"/>
      <c r="DQ64755" s="378"/>
      <c r="DR64755" s="378"/>
      <c r="DS64755" s="378"/>
      <c r="DT64755" s="378"/>
      <c r="DU64755" s="378"/>
      <c r="DV64755" s="378"/>
      <c r="DW64755" s="378"/>
      <c r="DX64755" s="378"/>
      <c r="DY64755" s="378"/>
      <c r="DZ64755" s="378"/>
      <c r="EA64755" s="378"/>
      <c r="EB64755" s="378"/>
      <c r="EC64755" s="378"/>
      <c r="ED64755" s="378"/>
      <c r="EE64755" s="378"/>
      <c r="EF64755" s="378"/>
      <c r="EG64755" s="378"/>
      <c r="EH64755" s="378"/>
      <c r="EI64755" s="378"/>
      <c r="EJ64755" s="378"/>
      <c r="EK64755" s="378"/>
      <c r="EL64755" s="378"/>
      <c r="EM64755" s="378"/>
      <c r="EN64755" s="378"/>
      <c r="EO64755" s="378"/>
      <c r="EP64755" s="378"/>
      <c r="EQ64755" s="378"/>
      <c r="ER64755" s="378"/>
      <c r="ES64755" s="378"/>
      <c r="ET64755" s="378"/>
      <c r="EU64755" s="378"/>
      <c r="EV64755" s="378"/>
      <c r="EW64755" s="378"/>
      <c r="EX64755" s="378"/>
      <c r="EY64755" s="378"/>
      <c r="EZ64755" s="378"/>
      <c r="FA64755" s="378"/>
      <c r="FB64755" s="378"/>
      <c r="FC64755" s="378"/>
      <c r="FD64755" s="378"/>
      <c r="FE64755" s="378"/>
      <c r="FF64755" s="378"/>
      <c r="FG64755" s="378"/>
      <c r="FH64755" s="378"/>
      <c r="FI64755" s="378"/>
      <c r="FJ64755" s="378"/>
      <c r="FK64755" s="378"/>
      <c r="FL64755" s="378"/>
      <c r="FM64755" s="378"/>
      <c r="FN64755" s="378"/>
      <c r="FO64755" s="378"/>
      <c r="FP64755" s="378"/>
      <c r="FQ64755" s="378"/>
      <c r="FR64755" s="378"/>
      <c r="FS64755" s="378"/>
      <c r="FT64755" s="378"/>
      <c r="FU64755" s="378"/>
      <c r="FV64755" s="378"/>
      <c r="FW64755" s="378"/>
      <c r="FX64755" s="378"/>
      <c r="FY64755" s="378"/>
      <c r="FZ64755" s="378"/>
      <c r="GA64755" s="378"/>
      <c r="GB64755" s="378"/>
      <c r="GC64755" s="378"/>
      <c r="GD64755" s="378"/>
      <c r="GE64755" s="378"/>
      <c r="GF64755" s="378"/>
      <c r="GG64755" s="378"/>
      <c r="GH64755" s="378"/>
      <c r="GI64755" s="378"/>
      <c r="GJ64755" s="378"/>
      <c r="GK64755" s="378"/>
      <c r="GL64755" s="378"/>
      <c r="GM64755" s="378"/>
      <c r="GN64755" s="378"/>
      <c r="GO64755" s="378"/>
      <c r="GP64755" s="378"/>
      <c r="GQ64755" s="378"/>
      <c r="GR64755" s="378"/>
      <c r="GS64755" s="378"/>
      <c r="GT64755" s="378"/>
      <c r="GU64755" s="378"/>
      <c r="GV64755" s="378"/>
      <c r="GW64755" s="378"/>
      <c r="GX64755" s="378"/>
      <c r="GY64755" s="378"/>
      <c r="GZ64755" s="378"/>
      <c r="HA64755" s="378"/>
      <c r="HB64755" s="378"/>
      <c r="HC64755" s="378"/>
      <c r="HD64755" s="378"/>
      <c r="HE64755" s="378"/>
      <c r="HF64755" s="378"/>
      <c r="HG64755" s="378"/>
      <c r="HH64755" s="378"/>
      <c r="HI64755" s="378"/>
      <c r="HJ64755" s="378"/>
      <c r="HK64755" s="378"/>
      <c r="HL64755" s="378"/>
      <c r="HM64755" s="378"/>
      <c r="HN64755" s="378"/>
      <c r="HO64755" s="378"/>
      <c r="HP64755" s="378"/>
      <c r="HQ64755" s="378"/>
      <c r="HR64755" s="378"/>
      <c r="HS64755" s="378"/>
      <c r="HT64755" s="378"/>
      <c r="HU64755" s="378"/>
      <c r="HV64755" s="378"/>
      <c r="HW64755" s="378"/>
      <c r="HX64755" s="378"/>
      <c r="HY64755" s="378"/>
      <c r="HZ64755" s="378"/>
      <c r="IA64755" s="378"/>
      <c r="IB64755" s="378"/>
      <c r="IC64755" s="378"/>
      <c r="ID64755" s="378"/>
      <c r="IE64755" s="378"/>
      <c r="IF64755" s="378"/>
      <c r="IG64755" s="378"/>
      <c r="IH64755" s="378"/>
      <c r="II64755" s="378"/>
      <c r="IJ64755" s="378"/>
      <c r="IK64755" s="378"/>
      <c r="IL64755" s="378"/>
    </row>
    <row r="64756" spans="2:246">
      <c r="B64756" s="378"/>
      <c r="C64756" s="378"/>
      <c r="D64756" s="378"/>
      <c r="E64756" s="378"/>
      <c r="F64756" s="378"/>
      <c r="G64756" s="378"/>
      <c r="H64756" s="378"/>
      <c r="I64756" s="378"/>
      <c r="J64756" s="378"/>
      <c r="K64756" s="378"/>
      <c r="L64756" s="378"/>
      <c r="M64756" s="378"/>
      <c r="N64756" s="378"/>
      <c r="O64756" s="378"/>
      <c r="P64756" s="378"/>
      <c r="Q64756" s="378"/>
      <c r="R64756" s="378"/>
      <c r="S64756" s="378"/>
      <c r="T64756" s="378"/>
      <c r="U64756" s="378"/>
      <c r="V64756" s="378"/>
      <c r="W64756" s="378"/>
      <c r="X64756" s="378"/>
      <c r="Y64756" s="378"/>
      <c r="Z64756" s="378"/>
      <c r="AA64756" s="378"/>
      <c r="AB64756" s="378"/>
      <c r="AC64756" s="378"/>
      <c r="AD64756" s="378"/>
      <c r="AE64756" s="378"/>
      <c r="AF64756" s="378"/>
      <c r="AG64756" s="378"/>
      <c r="AH64756" s="378"/>
      <c r="AI64756" s="378"/>
      <c r="AJ64756" s="378"/>
      <c r="AK64756" s="378"/>
      <c r="AL64756" s="378"/>
      <c r="AM64756" s="378"/>
      <c r="AN64756" s="378"/>
      <c r="AO64756" s="378"/>
      <c r="AP64756" s="378"/>
      <c r="AQ64756" s="378"/>
      <c r="AR64756" s="378"/>
      <c r="AS64756" s="378"/>
      <c r="AT64756" s="378"/>
      <c r="AU64756" s="378"/>
      <c r="AV64756" s="378"/>
      <c r="AW64756" s="378"/>
      <c r="AX64756" s="378"/>
      <c r="AY64756" s="378"/>
      <c r="AZ64756" s="378"/>
      <c r="BA64756" s="378"/>
      <c r="BB64756" s="378"/>
      <c r="BC64756" s="378"/>
      <c r="BD64756" s="378"/>
      <c r="BE64756" s="378"/>
      <c r="BF64756" s="378"/>
      <c r="BG64756" s="378"/>
      <c r="BH64756" s="378"/>
      <c r="BI64756" s="378"/>
      <c r="BJ64756" s="378"/>
      <c r="BK64756" s="378"/>
      <c r="BL64756" s="378"/>
      <c r="BM64756" s="378"/>
      <c r="BN64756" s="378"/>
      <c r="BO64756" s="378"/>
      <c r="BP64756" s="378"/>
      <c r="BQ64756" s="378"/>
      <c r="BR64756" s="378"/>
      <c r="BS64756" s="378"/>
      <c r="BT64756" s="378"/>
      <c r="BU64756" s="378"/>
      <c r="BV64756" s="378"/>
      <c r="BW64756" s="378"/>
      <c r="BX64756" s="378"/>
      <c r="BY64756" s="378"/>
      <c r="BZ64756" s="378"/>
      <c r="CA64756" s="378"/>
      <c r="CB64756" s="378"/>
      <c r="CC64756" s="378"/>
      <c r="CD64756" s="378"/>
      <c r="CE64756" s="378"/>
      <c r="CF64756" s="378"/>
      <c r="CG64756" s="378"/>
      <c r="CH64756" s="378"/>
      <c r="CI64756" s="378"/>
      <c r="CJ64756" s="378"/>
      <c r="CK64756" s="378"/>
      <c r="CL64756" s="378"/>
      <c r="CM64756" s="378"/>
      <c r="CN64756" s="378"/>
      <c r="CO64756" s="378"/>
      <c r="CP64756" s="378"/>
      <c r="CQ64756" s="378"/>
      <c r="CR64756" s="378"/>
      <c r="CS64756" s="378"/>
      <c r="CT64756" s="378"/>
      <c r="CU64756" s="378"/>
      <c r="CV64756" s="378"/>
      <c r="CW64756" s="378"/>
      <c r="CX64756" s="378"/>
      <c r="CY64756" s="378"/>
      <c r="CZ64756" s="378"/>
      <c r="DA64756" s="378"/>
      <c r="DB64756" s="378"/>
      <c r="DC64756" s="378"/>
      <c r="DD64756" s="378"/>
      <c r="DE64756" s="378"/>
      <c r="DF64756" s="378"/>
      <c r="DG64756" s="378"/>
      <c r="DH64756" s="378"/>
      <c r="DI64756" s="378"/>
      <c r="DJ64756" s="378"/>
      <c r="DK64756" s="378"/>
      <c r="DL64756" s="378"/>
      <c r="DM64756" s="378"/>
      <c r="DN64756" s="378"/>
      <c r="DO64756" s="378"/>
      <c r="DP64756" s="378"/>
      <c r="DQ64756" s="378"/>
      <c r="DR64756" s="378"/>
      <c r="DS64756" s="378"/>
      <c r="DT64756" s="378"/>
      <c r="DU64756" s="378"/>
      <c r="DV64756" s="378"/>
      <c r="DW64756" s="378"/>
      <c r="DX64756" s="378"/>
      <c r="DY64756" s="378"/>
      <c r="DZ64756" s="378"/>
      <c r="EA64756" s="378"/>
      <c r="EB64756" s="378"/>
      <c r="EC64756" s="378"/>
      <c r="ED64756" s="378"/>
      <c r="EE64756" s="378"/>
      <c r="EF64756" s="378"/>
      <c r="EG64756" s="378"/>
      <c r="EH64756" s="378"/>
      <c r="EI64756" s="378"/>
      <c r="EJ64756" s="378"/>
      <c r="EK64756" s="378"/>
      <c r="EL64756" s="378"/>
      <c r="EM64756" s="378"/>
      <c r="EN64756" s="378"/>
      <c r="EO64756" s="378"/>
      <c r="EP64756" s="378"/>
      <c r="EQ64756" s="378"/>
      <c r="ER64756" s="378"/>
      <c r="ES64756" s="378"/>
      <c r="ET64756" s="378"/>
      <c r="EU64756" s="378"/>
      <c r="EV64756" s="378"/>
      <c r="EW64756" s="378"/>
      <c r="EX64756" s="378"/>
      <c r="EY64756" s="378"/>
      <c r="EZ64756" s="378"/>
      <c r="FA64756" s="378"/>
      <c r="FB64756" s="378"/>
      <c r="FC64756" s="378"/>
      <c r="FD64756" s="378"/>
      <c r="FE64756" s="378"/>
      <c r="FF64756" s="378"/>
      <c r="FG64756" s="378"/>
      <c r="FH64756" s="378"/>
      <c r="FI64756" s="378"/>
      <c r="FJ64756" s="378"/>
      <c r="FK64756" s="378"/>
      <c r="FL64756" s="378"/>
      <c r="FM64756" s="378"/>
      <c r="FN64756" s="378"/>
      <c r="FO64756" s="378"/>
      <c r="FP64756" s="378"/>
      <c r="FQ64756" s="378"/>
      <c r="FR64756" s="378"/>
      <c r="FS64756" s="378"/>
      <c r="FT64756" s="378"/>
      <c r="FU64756" s="378"/>
      <c r="FV64756" s="378"/>
      <c r="FW64756" s="378"/>
      <c r="FX64756" s="378"/>
      <c r="FY64756" s="378"/>
      <c r="FZ64756" s="378"/>
      <c r="GA64756" s="378"/>
      <c r="GB64756" s="378"/>
      <c r="GC64756" s="378"/>
      <c r="GD64756" s="378"/>
      <c r="GE64756" s="378"/>
      <c r="GF64756" s="378"/>
      <c r="GG64756" s="378"/>
      <c r="GH64756" s="378"/>
      <c r="GI64756" s="378"/>
      <c r="GJ64756" s="378"/>
      <c r="GK64756" s="378"/>
      <c r="GL64756" s="378"/>
      <c r="GM64756" s="378"/>
      <c r="GN64756" s="378"/>
      <c r="GO64756" s="378"/>
      <c r="GP64756" s="378"/>
      <c r="GQ64756" s="378"/>
      <c r="GR64756" s="378"/>
      <c r="GS64756" s="378"/>
      <c r="GT64756" s="378"/>
      <c r="GU64756" s="378"/>
      <c r="GV64756" s="378"/>
      <c r="GW64756" s="378"/>
      <c r="GX64756" s="378"/>
      <c r="GY64756" s="378"/>
      <c r="GZ64756" s="378"/>
      <c r="HA64756" s="378"/>
      <c r="HB64756" s="378"/>
      <c r="HC64756" s="378"/>
      <c r="HD64756" s="378"/>
      <c r="HE64756" s="378"/>
      <c r="HF64756" s="378"/>
      <c r="HG64756" s="378"/>
      <c r="HH64756" s="378"/>
      <c r="HI64756" s="378"/>
      <c r="HJ64756" s="378"/>
      <c r="HK64756" s="378"/>
      <c r="HL64756" s="378"/>
      <c r="HM64756" s="378"/>
      <c r="HN64756" s="378"/>
      <c r="HO64756" s="378"/>
      <c r="HP64756" s="378"/>
      <c r="HQ64756" s="378"/>
      <c r="HR64756" s="378"/>
      <c r="HS64756" s="378"/>
      <c r="HT64756" s="378"/>
      <c r="HU64756" s="378"/>
      <c r="HV64756" s="378"/>
      <c r="HW64756" s="378"/>
      <c r="HX64756" s="378"/>
      <c r="HY64756" s="378"/>
      <c r="HZ64756" s="378"/>
      <c r="IA64756" s="378"/>
      <c r="IB64756" s="378"/>
      <c r="IC64756" s="378"/>
      <c r="ID64756" s="378"/>
      <c r="IE64756" s="378"/>
      <c r="IF64756" s="378"/>
      <c r="IG64756" s="378"/>
      <c r="IH64756" s="378"/>
      <c r="II64756" s="378"/>
      <c r="IJ64756" s="378"/>
      <c r="IK64756" s="378"/>
      <c r="IL64756" s="378"/>
    </row>
    <row r="64757" spans="2:246">
      <c r="B64757" s="378"/>
      <c r="C64757" s="378"/>
      <c r="D64757" s="378"/>
      <c r="E64757" s="378"/>
      <c r="F64757" s="378"/>
      <c r="G64757" s="378"/>
      <c r="H64757" s="378"/>
      <c r="I64757" s="378"/>
      <c r="J64757" s="378"/>
      <c r="K64757" s="378"/>
      <c r="L64757" s="378"/>
      <c r="M64757" s="378"/>
      <c r="N64757" s="378"/>
      <c r="O64757" s="378"/>
      <c r="P64757" s="378"/>
      <c r="Q64757" s="378"/>
      <c r="R64757" s="378"/>
      <c r="S64757" s="378"/>
      <c r="T64757" s="378"/>
      <c r="U64757" s="378"/>
      <c r="V64757" s="378"/>
      <c r="W64757" s="378"/>
      <c r="X64757" s="378"/>
      <c r="Y64757" s="378"/>
      <c r="Z64757" s="378"/>
      <c r="AA64757" s="378"/>
      <c r="AB64757" s="378"/>
      <c r="AC64757" s="378"/>
      <c r="AD64757" s="378"/>
      <c r="AE64757" s="378"/>
      <c r="AF64757" s="378"/>
      <c r="AG64757" s="378"/>
      <c r="AH64757" s="378"/>
      <c r="AI64757" s="378"/>
      <c r="AJ64757" s="378"/>
      <c r="AK64757" s="378"/>
      <c r="AL64757" s="378"/>
      <c r="AM64757" s="378"/>
      <c r="AN64757" s="378"/>
      <c r="AO64757" s="378"/>
      <c r="AP64757" s="378"/>
      <c r="AQ64757" s="378"/>
      <c r="AR64757" s="378"/>
      <c r="AS64757" s="378"/>
      <c r="AT64757" s="378"/>
      <c r="AU64757" s="378"/>
      <c r="AV64757" s="378"/>
      <c r="AW64757" s="378"/>
      <c r="AX64757" s="378"/>
      <c r="AY64757" s="378"/>
      <c r="AZ64757" s="378"/>
      <c r="BA64757" s="378"/>
      <c r="BB64757" s="378"/>
      <c r="BC64757" s="378"/>
      <c r="BD64757" s="378"/>
      <c r="BE64757" s="378"/>
      <c r="BF64757" s="378"/>
      <c r="BG64757" s="378"/>
      <c r="BH64757" s="378"/>
      <c r="BI64757" s="378"/>
      <c r="BJ64757" s="378"/>
      <c r="BK64757" s="378"/>
      <c r="BL64757" s="378"/>
      <c r="BM64757" s="378"/>
      <c r="BN64757" s="378"/>
      <c r="BO64757" s="378"/>
      <c r="BP64757" s="378"/>
      <c r="BQ64757" s="378"/>
      <c r="BR64757" s="378"/>
      <c r="BS64757" s="378"/>
      <c r="BT64757" s="378"/>
      <c r="BU64757" s="378"/>
      <c r="BV64757" s="378"/>
      <c r="BW64757" s="378"/>
      <c r="BX64757" s="378"/>
      <c r="BY64757" s="378"/>
      <c r="BZ64757" s="378"/>
      <c r="CA64757" s="378"/>
      <c r="CB64757" s="378"/>
      <c r="CC64757" s="378"/>
      <c r="CD64757" s="378"/>
      <c r="CE64757" s="378"/>
      <c r="CF64757" s="378"/>
      <c r="CG64757" s="378"/>
      <c r="CH64757" s="378"/>
      <c r="CI64757" s="378"/>
      <c r="CJ64757" s="378"/>
      <c r="CK64757" s="378"/>
      <c r="CL64757" s="378"/>
      <c r="CM64757" s="378"/>
      <c r="CN64757" s="378"/>
      <c r="CO64757" s="378"/>
      <c r="CP64757" s="378"/>
      <c r="CQ64757" s="378"/>
      <c r="CR64757" s="378"/>
      <c r="CS64757" s="378"/>
      <c r="CT64757" s="378"/>
      <c r="CU64757" s="378"/>
      <c r="CV64757" s="378"/>
      <c r="CW64757" s="378"/>
      <c r="CX64757" s="378"/>
      <c r="CY64757" s="378"/>
      <c r="CZ64757" s="378"/>
      <c r="DA64757" s="378"/>
      <c r="DB64757" s="378"/>
      <c r="DC64757" s="378"/>
      <c r="DD64757" s="378"/>
      <c r="DE64757" s="378"/>
      <c r="DF64757" s="378"/>
      <c r="DG64757" s="378"/>
      <c r="DH64757" s="378"/>
      <c r="DI64757" s="378"/>
      <c r="DJ64757" s="378"/>
      <c r="DK64757" s="378"/>
      <c r="DL64757" s="378"/>
      <c r="DM64757" s="378"/>
      <c r="DN64757" s="378"/>
      <c r="DO64757" s="378"/>
      <c r="DP64757" s="378"/>
      <c r="DQ64757" s="378"/>
      <c r="DR64757" s="378"/>
      <c r="DS64757" s="378"/>
      <c r="DT64757" s="378"/>
      <c r="DU64757" s="378"/>
      <c r="DV64757" s="378"/>
      <c r="DW64757" s="378"/>
      <c r="DX64757" s="378"/>
      <c r="DY64757" s="378"/>
      <c r="DZ64757" s="378"/>
      <c r="EA64757" s="378"/>
      <c r="EB64757" s="378"/>
      <c r="EC64757" s="378"/>
      <c r="ED64757" s="378"/>
      <c r="EE64757" s="378"/>
      <c r="EF64757" s="378"/>
      <c r="EG64757" s="378"/>
      <c r="EH64757" s="378"/>
      <c r="EI64757" s="378"/>
      <c r="EJ64757" s="378"/>
      <c r="EK64757" s="378"/>
      <c r="EL64757" s="378"/>
      <c r="EM64757" s="378"/>
      <c r="EN64757" s="378"/>
      <c r="EO64757" s="378"/>
      <c r="EP64757" s="378"/>
      <c r="EQ64757" s="378"/>
      <c r="ER64757" s="378"/>
      <c r="ES64757" s="378"/>
      <c r="ET64757" s="378"/>
      <c r="EU64757" s="378"/>
      <c r="EV64757" s="378"/>
      <c r="EW64757" s="378"/>
      <c r="EX64757" s="378"/>
      <c r="EY64757" s="378"/>
      <c r="EZ64757" s="378"/>
      <c r="FA64757" s="378"/>
      <c r="FB64757" s="378"/>
      <c r="FC64757" s="378"/>
      <c r="FD64757" s="378"/>
      <c r="FE64757" s="378"/>
      <c r="FF64757" s="378"/>
      <c r="FG64757" s="378"/>
      <c r="FH64757" s="378"/>
      <c r="FI64757" s="378"/>
      <c r="FJ64757" s="378"/>
      <c r="FK64757" s="378"/>
      <c r="FL64757" s="378"/>
      <c r="FM64757" s="378"/>
      <c r="FN64757" s="378"/>
      <c r="FO64757" s="378"/>
      <c r="FP64757" s="378"/>
      <c r="FQ64757" s="378"/>
      <c r="FR64757" s="378"/>
      <c r="FS64757" s="378"/>
      <c r="FT64757" s="378"/>
      <c r="FU64757" s="378"/>
      <c r="FV64757" s="378"/>
      <c r="FW64757" s="378"/>
      <c r="FX64757" s="378"/>
      <c r="FY64757" s="378"/>
      <c r="FZ64757" s="378"/>
      <c r="GA64757" s="378"/>
      <c r="GB64757" s="378"/>
      <c r="GC64757" s="378"/>
      <c r="GD64757" s="378"/>
      <c r="GE64757" s="378"/>
      <c r="GF64757" s="378"/>
      <c r="GG64757" s="378"/>
      <c r="GH64757" s="378"/>
      <c r="GI64757" s="378"/>
      <c r="GJ64757" s="378"/>
      <c r="GK64757" s="378"/>
      <c r="GL64757" s="378"/>
      <c r="GM64757" s="378"/>
      <c r="GN64757" s="378"/>
      <c r="GO64757" s="378"/>
      <c r="GP64757" s="378"/>
      <c r="GQ64757" s="378"/>
      <c r="GR64757" s="378"/>
      <c r="GS64757" s="378"/>
      <c r="GT64757" s="378"/>
      <c r="GU64757" s="378"/>
      <c r="GV64757" s="378"/>
      <c r="GW64757" s="378"/>
      <c r="GX64757" s="378"/>
      <c r="GY64757" s="378"/>
      <c r="GZ64757" s="378"/>
      <c r="HA64757" s="378"/>
      <c r="HB64757" s="378"/>
      <c r="HC64757" s="378"/>
      <c r="HD64757" s="378"/>
      <c r="HE64757" s="378"/>
      <c r="HF64757" s="378"/>
      <c r="HG64757" s="378"/>
      <c r="HH64757" s="378"/>
      <c r="HI64757" s="378"/>
      <c r="HJ64757" s="378"/>
      <c r="HK64757" s="378"/>
      <c r="HL64757" s="378"/>
      <c r="HM64757" s="378"/>
      <c r="HN64757" s="378"/>
      <c r="HO64757" s="378"/>
      <c r="HP64757" s="378"/>
      <c r="HQ64757" s="378"/>
      <c r="HR64757" s="378"/>
      <c r="HS64757" s="378"/>
      <c r="HT64757" s="378"/>
      <c r="HU64757" s="378"/>
      <c r="HV64757" s="378"/>
      <c r="HW64757" s="378"/>
      <c r="HX64757" s="378"/>
      <c r="HY64757" s="378"/>
      <c r="HZ64757" s="378"/>
      <c r="IA64757" s="378"/>
      <c r="IB64757" s="378"/>
      <c r="IC64757" s="378"/>
      <c r="ID64757" s="378"/>
      <c r="IE64757" s="378"/>
      <c r="IF64757" s="378"/>
      <c r="IG64757" s="378"/>
      <c r="IH64757" s="378"/>
      <c r="II64757" s="378"/>
      <c r="IJ64757" s="378"/>
      <c r="IK64757" s="378"/>
      <c r="IL64757" s="378"/>
    </row>
    <row r="64758" spans="2:246">
      <c r="B64758" s="378"/>
      <c r="C64758" s="378"/>
      <c r="D64758" s="378"/>
      <c r="E64758" s="378"/>
      <c r="F64758" s="378"/>
      <c r="G64758" s="378"/>
      <c r="H64758" s="378"/>
      <c r="I64758" s="378"/>
      <c r="J64758" s="378"/>
      <c r="K64758" s="378"/>
      <c r="L64758" s="378"/>
      <c r="M64758" s="378"/>
      <c r="N64758" s="378"/>
      <c r="O64758" s="378"/>
      <c r="P64758" s="378"/>
      <c r="Q64758" s="378"/>
      <c r="R64758" s="378"/>
      <c r="S64758" s="378"/>
      <c r="T64758" s="378"/>
      <c r="U64758" s="378"/>
      <c r="V64758" s="378"/>
      <c r="W64758" s="378"/>
      <c r="X64758" s="378"/>
      <c r="Y64758" s="378"/>
      <c r="Z64758" s="378"/>
      <c r="AA64758" s="378"/>
      <c r="AB64758" s="378"/>
      <c r="AC64758" s="378"/>
      <c r="AD64758" s="378"/>
      <c r="AE64758" s="378"/>
      <c r="AF64758" s="378"/>
      <c r="AG64758" s="378"/>
      <c r="AH64758" s="378"/>
      <c r="AI64758" s="378"/>
      <c r="AJ64758" s="378"/>
      <c r="AK64758" s="378"/>
      <c r="AL64758" s="378"/>
      <c r="AM64758" s="378"/>
      <c r="AN64758" s="378"/>
      <c r="AO64758" s="378"/>
      <c r="AP64758" s="378"/>
      <c r="AQ64758" s="378"/>
      <c r="AR64758" s="378"/>
      <c r="AS64758" s="378"/>
      <c r="AT64758" s="378"/>
      <c r="AU64758" s="378"/>
      <c r="AV64758" s="378"/>
      <c r="AW64758" s="378"/>
      <c r="AX64758" s="378"/>
      <c r="AY64758" s="378"/>
      <c r="AZ64758" s="378"/>
      <c r="BA64758" s="378"/>
      <c r="BB64758" s="378"/>
      <c r="BC64758" s="378"/>
      <c r="BD64758" s="378"/>
      <c r="BE64758" s="378"/>
      <c r="BF64758" s="378"/>
      <c r="BG64758" s="378"/>
      <c r="BH64758" s="378"/>
      <c r="BI64758" s="378"/>
      <c r="BJ64758" s="378"/>
      <c r="BK64758" s="378"/>
      <c r="BL64758" s="378"/>
      <c r="BM64758" s="378"/>
      <c r="BN64758" s="378"/>
      <c r="BO64758" s="378"/>
      <c r="BP64758" s="378"/>
      <c r="BQ64758" s="378"/>
      <c r="BR64758" s="378"/>
      <c r="BS64758" s="378"/>
      <c r="BT64758" s="378"/>
      <c r="BU64758" s="378"/>
      <c r="BV64758" s="378"/>
      <c r="BW64758" s="378"/>
      <c r="BX64758" s="378"/>
      <c r="BY64758" s="378"/>
      <c r="BZ64758" s="378"/>
      <c r="CA64758" s="378"/>
      <c r="CB64758" s="378"/>
      <c r="CC64758" s="378"/>
      <c r="CD64758" s="378"/>
      <c r="CE64758" s="378"/>
      <c r="CF64758" s="378"/>
      <c r="CG64758" s="378"/>
      <c r="CH64758" s="378"/>
      <c r="CI64758" s="378"/>
      <c r="CJ64758" s="378"/>
      <c r="CK64758" s="378"/>
      <c r="CL64758" s="378"/>
      <c r="CM64758" s="378"/>
      <c r="CN64758" s="378"/>
      <c r="CO64758" s="378"/>
      <c r="CP64758" s="378"/>
      <c r="CQ64758" s="378"/>
      <c r="CR64758" s="378"/>
      <c r="CS64758" s="378"/>
      <c r="CT64758" s="378"/>
      <c r="CU64758" s="378"/>
      <c r="CV64758" s="378"/>
      <c r="CW64758" s="378"/>
      <c r="CX64758" s="378"/>
      <c r="CY64758" s="378"/>
      <c r="CZ64758" s="378"/>
      <c r="DA64758" s="378"/>
      <c r="DB64758" s="378"/>
      <c r="DC64758" s="378"/>
      <c r="DD64758" s="378"/>
      <c r="DE64758" s="378"/>
      <c r="DF64758" s="378"/>
      <c r="DG64758" s="378"/>
      <c r="DH64758" s="378"/>
      <c r="DI64758" s="378"/>
      <c r="DJ64758" s="378"/>
      <c r="DK64758" s="378"/>
      <c r="DL64758" s="378"/>
      <c r="DM64758" s="378"/>
      <c r="DN64758" s="378"/>
      <c r="DO64758" s="378"/>
      <c r="DP64758" s="378"/>
      <c r="DQ64758" s="378"/>
      <c r="DR64758" s="378"/>
      <c r="DS64758" s="378"/>
      <c r="DT64758" s="378"/>
      <c r="DU64758" s="378"/>
      <c r="DV64758" s="378"/>
      <c r="DW64758" s="378"/>
      <c r="DX64758" s="378"/>
      <c r="DY64758" s="378"/>
      <c r="DZ64758" s="378"/>
      <c r="EA64758" s="378"/>
      <c r="EB64758" s="378"/>
      <c r="EC64758" s="378"/>
      <c r="ED64758" s="378"/>
      <c r="EE64758" s="378"/>
      <c r="EF64758" s="378"/>
      <c r="EG64758" s="378"/>
      <c r="EH64758" s="378"/>
      <c r="EI64758" s="378"/>
      <c r="EJ64758" s="378"/>
      <c r="EK64758" s="378"/>
      <c r="EL64758" s="378"/>
      <c r="EM64758" s="378"/>
      <c r="EN64758" s="378"/>
      <c r="EO64758" s="378"/>
      <c r="EP64758" s="378"/>
      <c r="EQ64758" s="378"/>
      <c r="ER64758" s="378"/>
      <c r="ES64758" s="378"/>
      <c r="ET64758" s="378"/>
      <c r="EU64758" s="378"/>
      <c r="EV64758" s="378"/>
      <c r="EW64758" s="378"/>
      <c r="EX64758" s="378"/>
      <c r="EY64758" s="378"/>
      <c r="EZ64758" s="378"/>
      <c r="FA64758" s="378"/>
      <c r="FB64758" s="378"/>
      <c r="FC64758" s="378"/>
      <c r="FD64758" s="378"/>
      <c r="FE64758" s="378"/>
      <c r="FF64758" s="378"/>
      <c r="FG64758" s="378"/>
      <c r="FH64758" s="378"/>
      <c r="FI64758" s="378"/>
      <c r="FJ64758" s="378"/>
      <c r="FK64758" s="378"/>
      <c r="FL64758" s="378"/>
      <c r="FM64758" s="378"/>
      <c r="FN64758" s="378"/>
      <c r="FO64758" s="378"/>
      <c r="FP64758" s="378"/>
      <c r="FQ64758" s="378"/>
      <c r="FR64758" s="378"/>
      <c r="FS64758" s="378"/>
      <c r="FT64758" s="378"/>
      <c r="FU64758" s="378"/>
      <c r="FV64758" s="378"/>
      <c r="FW64758" s="378"/>
      <c r="FX64758" s="378"/>
      <c r="FY64758" s="378"/>
      <c r="FZ64758" s="378"/>
      <c r="GA64758" s="378"/>
      <c r="GB64758" s="378"/>
      <c r="GC64758" s="378"/>
      <c r="GD64758" s="378"/>
      <c r="GE64758" s="378"/>
      <c r="GF64758" s="378"/>
      <c r="GG64758" s="378"/>
      <c r="GH64758" s="378"/>
      <c r="GI64758" s="378"/>
      <c r="GJ64758" s="378"/>
      <c r="GK64758" s="378"/>
      <c r="GL64758" s="378"/>
      <c r="GM64758" s="378"/>
      <c r="GN64758" s="378"/>
      <c r="GO64758" s="378"/>
      <c r="GP64758" s="378"/>
      <c r="GQ64758" s="378"/>
      <c r="GR64758" s="378"/>
      <c r="GS64758" s="378"/>
      <c r="GT64758" s="378"/>
      <c r="GU64758" s="378"/>
      <c r="GV64758" s="378"/>
      <c r="GW64758" s="378"/>
      <c r="GX64758" s="378"/>
      <c r="GY64758" s="378"/>
      <c r="GZ64758" s="378"/>
      <c r="HA64758" s="378"/>
      <c r="HB64758" s="378"/>
      <c r="HC64758" s="378"/>
      <c r="HD64758" s="378"/>
      <c r="HE64758" s="378"/>
      <c r="HF64758" s="378"/>
      <c r="HG64758" s="378"/>
      <c r="HH64758" s="378"/>
      <c r="HI64758" s="378"/>
      <c r="HJ64758" s="378"/>
      <c r="HK64758" s="378"/>
      <c r="HL64758" s="378"/>
      <c r="HM64758" s="378"/>
      <c r="HN64758" s="378"/>
      <c r="HO64758" s="378"/>
      <c r="HP64758" s="378"/>
      <c r="HQ64758" s="378"/>
      <c r="HR64758" s="378"/>
      <c r="HS64758" s="378"/>
      <c r="HT64758" s="378"/>
      <c r="HU64758" s="378"/>
      <c r="HV64758" s="378"/>
      <c r="HW64758" s="378"/>
      <c r="HX64758" s="378"/>
      <c r="HY64758" s="378"/>
      <c r="HZ64758" s="378"/>
      <c r="IA64758" s="378"/>
      <c r="IB64758" s="378"/>
      <c r="IC64758" s="378"/>
      <c r="ID64758" s="378"/>
      <c r="IE64758" s="378"/>
      <c r="IF64758" s="378"/>
      <c r="IG64758" s="378"/>
      <c r="IH64758" s="378"/>
      <c r="II64758" s="378"/>
      <c r="IJ64758" s="378"/>
      <c r="IK64758" s="378"/>
      <c r="IL64758" s="378"/>
    </row>
    <row r="64759" spans="2:246">
      <c r="B64759" s="378"/>
      <c r="C64759" s="378"/>
      <c r="D64759" s="378"/>
      <c r="E64759" s="378"/>
      <c r="F64759" s="378"/>
      <c r="G64759" s="378"/>
      <c r="H64759" s="378"/>
      <c r="I64759" s="378"/>
      <c r="J64759" s="378"/>
      <c r="K64759" s="378"/>
      <c r="L64759" s="378"/>
      <c r="M64759" s="378"/>
      <c r="N64759" s="378"/>
      <c r="O64759" s="378"/>
      <c r="P64759" s="378"/>
      <c r="Q64759" s="378"/>
      <c r="R64759" s="378"/>
      <c r="S64759" s="378"/>
      <c r="T64759" s="378"/>
      <c r="U64759" s="378"/>
      <c r="V64759" s="378"/>
      <c r="W64759" s="378"/>
      <c r="X64759" s="378"/>
      <c r="Y64759" s="378"/>
      <c r="Z64759" s="378"/>
      <c r="AA64759" s="378"/>
      <c r="AB64759" s="378"/>
      <c r="AC64759" s="378"/>
      <c r="AD64759" s="378"/>
      <c r="AE64759" s="378"/>
      <c r="AF64759" s="378"/>
      <c r="AG64759" s="378"/>
      <c r="AH64759" s="378"/>
      <c r="AI64759" s="378"/>
      <c r="AJ64759" s="378"/>
      <c r="AK64759" s="378"/>
      <c r="AL64759" s="378"/>
      <c r="AM64759" s="378"/>
      <c r="AN64759" s="378"/>
      <c r="AO64759" s="378"/>
      <c r="AP64759" s="378"/>
      <c r="AQ64759" s="378"/>
      <c r="AR64759" s="378"/>
      <c r="AS64759" s="378"/>
      <c r="AT64759" s="378"/>
      <c r="AU64759" s="378"/>
      <c r="AV64759" s="378"/>
      <c r="AW64759" s="378"/>
      <c r="AX64759" s="378"/>
      <c r="AY64759" s="378"/>
      <c r="AZ64759" s="378"/>
      <c r="BA64759" s="378"/>
      <c r="BB64759" s="378"/>
      <c r="BC64759" s="378"/>
      <c r="BD64759" s="378"/>
      <c r="BE64759" s="378"/>
      <c r="BF64759" s="378"/>
      <c r="BG64759" s="378"/>
      <c r="BH64759" s="378"/>
      <c r="BI64759" s="378"/>
      <c r="BJ64759" s="378"/>
      <c r="BK64759" s="378"/>
      <c r="BL64759" s="378"/>
      <c r="BM64759" s="378"/>
      <c r="BN64759" s="378"/>
      <c r="BO64759" s="378"/>
      <c r="BP64759" s="378"/>
      <c r="BQ64759" s="378"/>
      <c r="BR64759" s="378"/>
      <c r="BS64759" s="378"/>
      <c r="BT64759" s="378"/>
      <c r="BU64759" s="378"/>
      <c r="BV64759" s="378"/>
      <c r="BW64759" s="378"/>
      <c r="BX64759" s="378"/>
      <c r="BY64759" s="378"/>
      <c r="BZ64759" s="378"/>
      <c r="CA64759" s="378"/>
      <c r="CB64759" s="378"/>
      <c r="CC64759" s="378"/>
      <c r="CD64759" s="378"/>
      <c r="CE64759" s="378"/>
      <c r="CF64759" s="378"/>
      <c r="CG64759" s="378"/>
      <c r="CH64759" s="378"/>
      <c r="CI64759" s="378"/>
      <c r="CJ64759" s="378"/>
      <c r="CK64759" s="378"/>
      <c r="CL64759" s="378"/>
      <c r="CM64759" s="378"/>
      <c r="CN64759" s="378"/>
      <c r="CO64759" s="378"/>
      <c r="CP64759" s="378"/>
      <c r="CQ64759" s="378"/>
      <c r="CR64759" s="378"/>
      <c r="CS64759" s="378"/>
      <c r="CT64759" s="378"/>
      <c r="CU64759" s="378"/>
      <c r="CV64759" s="378"/>
      <c r="CW64759" s="378"/>
      <c r="CX64759" s="378"/>
      <c r="CY64759" s="378"/>
      <c r="CZ64759" s="378"/>
      <c r="DA64759" s="378"/>
      <c r="DB64759" s="378"/>
      <c r="DC64759" s="378"/>
      <c r="DD64759" s="378"/>
      <c r="DE64759" s="378"/>
      <c r="DF64759" s="378"/>
      <c r="DG64759" s="378"/>
      <c r="DH64759" s="378"/>
      <c r="DI64759" s="378"/>
      <c r="DJ64759" s="378"/>
      <c r="DK64759" s="378"/>
      <c r="DL64759" s="378"/>
      <c r="DM64759" s="378"/>
      <c r="DN64759" s="378"/>
      <c r="DO64759" s="378"/>
      <c r="DP64759" s="378"/>
      <c r="DQ64759" s="378"/>
      <c r="DR64759" s="378"/>
      <c r="DS64759" s="378"/>
      <c r="DT64759" s="378"/>
      <c r="DU64759" s="378"/>
      <c r="DV64759" s="378"/>
      <c r="DW64759" s="378"/>
      <c r="DX64759" s="378"/>
      <c r="DY64759" s="378"/>
      <c r="DZ64759" s="378"/>
      <c r="EA64759" s="378"/>
      <c r="EB64759" s="378"/>
      <c r="EC64759" s="378"/>
      <c r="ED64759" s="378"/>
      <c r="EE64759" s="378"/>
      <c r="EF64759" s="378"/>
      <c r="EG64759" s="378"/>
      <c r="EH64759" s="378"/>
      <c r="EI64759" s="378"/>
      <c r="EJ64759" s="378"/>
      <c r="EK64759" s="378"/>
      <c r="EL64759" s="378"/>
      <c r="EM64759" s="378"/>
      <c r="EN64759" s="378"/>
      <c r="EO64759" s="378"/>
      <c r="EP64759" s="378"/>
      <c r="EQ64759" s="378"/>
      <c r="ER64759" s="378"/>
      <c r="ES64759" s="378"/>
      <c r="ET64759" s="378"/>
      <c r="EU64759" s="378"/>
      <c r="EV64759" s="378"/>
      <c r="EW64759" s="378"/>
      <c r="EX64759" s="378"/>
      <c r="EY64759" s="378"/>
      <c r="EZ64759" s="378"/>
      <c r="FA64759" s="378"/>
      <c r="FB64759" s="378"/>
      <c r="FC64759" s="378"/>
      <c r="FD64759" s="378"/>
      <c r="FE64759" s="378"/>
      <c r="FF64759" s="378"/>
      <c r="FG64759" s="378"/>
      <c r="FH64759" s="378"/>
      <c r="FI64759" s="378"/>
      <c r="FJ64759" s="378"/>
      <c r="FK64759" s="378"/>
      <c r="FL64759" s="378"/>
      <c r="FM64759" s="378"/>
      <c r="FN64759" s="378"/>
      <c r="FO64759" s="378"/>
      <c r="FP64759" s="378"/>
      <c r="FQ64759" s="378"/>
      <c r="FR64759" s="378"/>
      <c r="FS64759" s="378"/>
      <c r="FT64759" s="378"/>
      <c r="FU64759" s="378"/>
      <c r="FV64759" s="378"/>
      <c r="FW64759" s="378"/>
      <c r="FX64759" s="378"/>
      <c r="FY64759" s="378"/>
      <c r="FZ64759" s="378"/>
      <c r="GA64759" s="378"/>
      <c r="GB64759" s="378"/>
      <c r="GC64759" s="378"/>
      <c r="GD64759" s="378"/>
      <c r="GE64759" s="378"/>
      <c r="GF64759" s="378"/>
      <c r="GG64759" s="378"/>
      <c r="GH64759" s="378"/>
      <c r="GI64759" s="378"/>
      <c r="GJ64759" s="378"/>
      <c r="GK64759" s="378"/>
      <c r="GL64759" s="378"/>
      <c r="GM64759" s="378"/>
      <c r="GN64759" s="378"/>
      <c r="GO64759" s="378"/>
      <c r="GP64759" s="378"/>
      <c r="GQ64759" s="378"/>
      <c r="GR64759" s="378"/>
      <c r="GS64759" s="378"/>
      <c r="GT64759" s="378"/>
      <c r="GU64759" s="378"/>
      <c r="GV64759" s="378"/>
      <c r="GW64759" s="378"/>
      <c r="GX64759" s="378"/>
      <c r="GY64759" s="378"/>
      <c r="GZ64759" s="378"/>
      <c r="HA64759" s="378"/>
      <c r="HB64759" s="378"/>
      <c r="HC64759" s="378"/>
      <c r="HD64759" s="378"/>
      <c r="HE64759" s="378"/>
      <c r="HF64759" s="378"/>
      <c r="HG64759" s="378"/>
      <c r="HH64759" s="378"/>
      <c r="HI64759" s="378"/>
      <c r="HJ64759" s="378"/>
      <c r="HK64759" s="378"/>
      <c r="HL64759" s="378"/>
      <c r="HM64759" s="378"/>
      <c r="HN64759" s="378"/>
      <c r="HO64759" s="378"/>
      <c r="HP64759" s="378"/>
      <c r="HQ64759" s="378"/>
      <c r="HR64759" s="378"/>
      <c r="HS64759" s="378"/>
      <c r="HT64759" s="378"/>
      <c r="HU64759" s="378"/>
      <c r="HV64759" s="378"/>
      <c r="HW64759" s="378"/>
      <c r="HX64759" s="378"/>
      <c r="HY64759" s="378"/>
      <c r="HZ64759" s="378"/>
      <c r="IA64759" s="378"/>
      <c r="IB64759" s="378"/>
      <c r="IC64759" s="378"/>
      <c r="ID64759" s="378"/>
      <c r="IE64759" s="378"/>
      <c r="IF64759" s="378"/>
      <c r="IG64759" s="378"/>
      <c r="IH64759" s="378"/>
      <c r="II64759" s="378"/>
      <c r="IJ64759" s="378"/>
      <c r="IK64759" s="378"/>
      <c r="IL64759" s="378"/>
    </row>
    <row r="64760" spans="2:246">
      <c r="B64760" s="378"/>
      <c r="C64760" s="378"/>
      <c r="D64760" s="378"/>
      <c r="E64760" s="378"/>
      <c r="F64760" s="378"/>
      <c r="G64760" s="378"/>
      <c r="H64760" s="378"/>
      <c r="I64760" s="378"/>
      <c r="J64760" s="378"/>
      <c r="K64760" s="378"/>
      <c r="L64760" s="378"/>
      <c r="M64760" s="378"/>
      <c r="N64760" s="378"/>
      <c r="O64760" s="378"/>
      <c r="P64760" s="378"/>
      <c r="Q64760" s="378"/>
      <c r="R64760" s="378"/>
      <c r="S64760" s="378"/>
      <c r="T64760" s="378"/>
      <c r="U64760" s="378"/>
      <c r="V64760" s="378"/>
      <c r="W64760" s="378"/>
      <c r="X64760" s="378"/>
      <c r="Y64760" s="378"/>
      <c r="Z64760" s="378"/>
      <c r="AA64760" s="378"/>
      <c r="AB64760" s="378"/>
      <c r="AC64760" s="378"/>
      <c r="AD64760" s="378"/>
      <c r="AE64760" s="378"/>
      <c r="AF64760" s="378"/>
      <c r="AG64760" s="378"/>
      <c r="AH64760" s="378"/>
      <c r="AI64760" s="378"/>
      <c r="AJ64760" s="378"/>
      <c r="AK64760" s="378"/>
      <c r="AL64760" s="378"/>
      <c r="AM64760" s="378"/>
      <c r="AN64760" s="378"/>
      <c r="AO64760" s="378"/>
      <c r="AP64760" s="378"/>
      <c r="AQ64760" s="378"/>
      <c r="AR64760" s="378"/>
      <c r="AS64760" s="378"/>
      <c r="AT64760" s="378"/>
      <c r="AU64760" s="378"/>
      <c r="AV64760" s="378"/>
      <c r="AW64760" s="378"/>
      <c r="AX64760" s="378"/>
      <c r="AY64760" s="378"/>
      <c r="AZ64760" s="378"/>
      <c r="BA64760" s="378"/>
      <c r="BB64760" s="378"/>
      <c r="BC64760" s="378"/>
      <c r="BD64760" s="378"/>
      <c r="BE64760" s="378"/>
      <c r="BF64760" s="378"/>
      <c r="BG64760" s="378"/>
      <c r="BH64760" s="378"/>
      <c r="BI64760" s="378"/>
      <c r="BJ64760" s="378"/>
      <c r="BK64760" s="378"/>
      <c r="BL64760" s="378"/>
      <c r="BM64760" s="378"/>
      <c r="BN64760" s="378"/>
      <c r="BO64760" s="378"/>
      <c r="BP64760" s="378"/>
      <c r="BQ64760" s="378"/>
      <c r="BR64760" s="378"/>
      <c r="BS64760" s="378"/>
      <c r="BT64760" s="378"/>
      <c r="BU64760" s="378"/>
      <c r="BV64760" s="378"/>
      <c r="BW64760" s="378"/>
      <c r="BX64760" s="378"/>
      <c r="BY64760" s="378"/>
      <c r="BZ64760" s="378"/>
      <c r="CA64760" s="378"/>
      <c r="CB64760" s="378"/>
      <c r="CC64760" s="378"/>
      <c r="CD64760" s="378"/>
      <c r="CE64760" s="378"/>
      <c r="CF64760" s="378"/>
      <c r="CG64760" s="378"/>
      <c r="CH64760" s="378"/>
      <c r="CI64760" s="378"/>
      <c r="CJ64760" s="378"/>
      <c r="CK64760" s="378"/>
      <c r="CL64760" s="378"/>
      <c r="CM64760" s="378"/>
      <c r="CN64760" s="378"/>
      <c r="CO64760" s="378"/>
      <c r="CP64760" s="378"/>
      <c r="CQ64760" s="378"/>
      <c r="CR64760" s="378"/>
      <c r="CS64760" s="378"/>
      <c r="CT64760" s="378"/>
      <c r="CU64760" s="378"/>
      <c r="CV64760" s="378"/>
      <c r="CW64760" s="378"/>
      <c r="CX64760" s="378"/>
      <c r="CY64760" s="378"/>
      <c r="CZ64760" s="378"/>
      <c r="DA64760" s="378"/>
      <c r="DB64760" s="378"/>
      <c r="DC64760" s="378"/>
      <c r="DD64760" s="378"/>
      <c r="DE64760" s="378"/>
      <c r="DF64760" s="378"/>
      <c r="DG64760" s="378"/>
      <c r="DH64760" s="378"/>
      <c r="DI64760" s="378"/>
      <c r="DJ64760" s="378"/>
      <c r="DK64760" s="378"/>
      <c r="DL64760" s="378"/>
      <c r="DM64760" s="378"/>
      <c r="DN64760" s="378"/>
      <c r="DO64760" s="378"/>
      <c r="DP64760" s="378"/>
      <c r="DQ64760" s="378"/>
      <c r="DR64760" s="378"/>
      <c r="DS64760" s="378"/>
      <c r="DT64760" s="378"/>
      <c r="DU64760" s="378"/>
      <c r="DV64760" s="378"/>
      <c r="DW64760" s="378"/>
      <c r="DX64760" s="378"/>
      <c r="DY64760" s="378"/>
      <c r="DZ64760" s="378"/>
      <c r="EA64760" s="378"/>
      <c r="EB64760" s="378"/>
      <c r="EC64760" s="378"/>
      <c r="ED64760" s="378"/>
      <c r="EE64760" s="378"/>
      <c r="EF64760" s="378"/>
      <c r="EG64760" s="378"/>
      <c r="EH64760" s="378"/>
      <c r="EI64760" s="378"/>
      <c r="EJ64760" s="378"/>
      <c r="EK64760" s="378"/>
      <c r="EL64760" s="378"/>
      <c r="EM64760" s="378"/>
      <c r="EN64760" s="378"/>
      <c r="EO64760" s="378"/>
      <c r="EP64760" s="378"/>
      <c r="EQ64760" s="378"/>
      <c r="ER64760" s="378"/>
      <c r="ES64760" s="378"/>
      <c r="ET64760" s="378"/>
      <c r="EU64760" s="378"/>
      <c r="EV64760" s="378"/>
      <c r="EW64760" s="378"/>
      <c r="EX64760" s="378"/>
      <c r="EY64760" s="378"/>
      <c r="EZ64760" s="378"/>
      <c r="FA64760" s="378"/>
      <c r="FB64760" s="378"/>
      <c r="FC64760" s="378"/>
      <c r="FD64760" s="378"/>
      <c r="FE64760" s="378"/>
      <c r="FF64760" s="378"/>
      <c r="FG64760" s="378"/>
      <c r="FH64760" s="378"/>
      <c r="FI64760" s="378"/>
      <c r="FJ64760" s="378"/>
      <c r="FK64760" s="378"/>
      <c r="FL64760" s="378"/>
      <c r="FM64760" s="378"/>
      <c r="FN64760" s="378"/>
      <c r="FO64760" s="378"/>
      <c r="FP64760" s="378"/>
      <c r="FQ64760" s="378"/>
      <c r="FR64760" s="378"/>
      <c r="FS64760" s="378"/>
      <c r="FT64760" s="378"/>
      <c r="FU64760" s="378"/>
      <c r="FV64760" s="378"/>
      <c r="FW64760" s="378"/>
      <c r="FX64760" s="378"/>
      <c r="FY64760" s="378"/>
      <c r="FZ64760" s="378"/>
      <c r="GA64760" s="378"/>
      <c r="GB64760" s="378"/>
      <c r="GC64760" s="378"/>
      <c r="GD64760" s="378"/>
      <c r="GE64760" s="378"/>
      <c r="GF64760" s="378"/>
      <c r="GG64760" s="378"/>
      <c r="GH64760" s="378"/>
      <c r="GI64760" s="378"/>
      <c r="GJ64760" s="378"/>
      <c r="GK64760" s="378"/>
      <c r="GL64760" s="378"/>
      <c r="GM64760" s="378"/>
      <c r="GN64760" s="378"/>
      <c r="GO64760" s="378"/>
      <c r="GP64760" s="378"/>
      <c r="GQ64760" s="378"/>
      <c r="GR64760" s="378"/>
      <c r="GS64760" s="378"/>
      <c r="GT64760" s="378"/>
      <c r="GU64760" s="378"/>
      <c r="GV64760" s="378"/>
      <c r="GW64760" s="378"/>
      <c r="GX64760" s="378"/>
      <c r="GY64760" s="378"/>
      <c r="GZ64760" s="378"/>
      <c r="HA64760" s="378"/>
      <c r="HB64760" s="378"/>
      <c r="HC64760" s="378"/>
      <c r="HD64760" s="378"/>
      <c r="HE64760" s="378"/>
      <c r="HF64760" s="378"/>
      <c r="HG64760" s="378"/>
      <c r="HH64760" s="378"/>
      <c r="HI64760" s="378"/>
      <c r="HJ64760" s="378"/>
      <c r="HK64760" s="378"/>
      <c r="HL64760" s="378"/>
      <c r="HM64760" s="378"/>
      <c r="HN64760" s="378"/>
      <c r="HO64760" s="378"/>
      <c r="HP64760" s="378"/>
      <c r="HQ64760" s="378"/>
      <c r="HR64760" s="378"/>
      <c r="HS64760" s="378"/>
      <c r="HT64760" s="378"/>
      <c r="HU64760" s="378"/>
      <c r="HV64760" s="378"/>
      <c r="HW64760" s="378"/>
      <c r="HX64760" s="378"/>
      <c r="HY64760" s="378"/>
      <c r="HZ64760" s="378"/>
      <c r="IA64760" s="378"/>
      <c r="IB64760" s="378"/>
      <c r="IC64760" s="378"/>
      <c r="ID64760" s="378"/>
      <c r="IE64760" s="378"/>
      <c r="IF64760" s="378"/>
      <c r="IG64760" s="378"/>
      <c r="IH64760" s="378"/>
      <c r="II64760" s="378"/>
      <c r="IJ64760" s="378"/>
      <c r="IK64760" s="378"/>
      <c r="IL64760" s="378"/>
    </row>
    <row r="64761" spans="2:246">
      <c r="B64761" s="378"/>
      <c r="C64761" s="378"/>
      <c r="D64761" s="378"/>
      <c r="E64761" s="378"/>
      <c r="F64761" s="378"/>
      <c r="G64761" s="378"/>
      <c r="H64761" s="378"/>
      <c r="I64761" s="378"/>
      <c r="J64761" s="378"/>
      <c r="K64761" s="378"/>
      <c r="L64761" s="378"/>
      <c r="M64761" s="378"/>
      <c r="N64761" s="378"/>
      <c r="O64761" s="378"/>
      <c r="P64761" s="378"/>
      <c r="Q64761" s="378"/>
      <c r="R64761" s="378"/>
      <c r="S64761" s="378"/>
      <c r="T64761" s="378"/>
      <c r="U64761" s="378"/>
      <c r="V64761" s="378"/>
      <c r="W64761" s="378"/>
      <c r="X64761" s="378"/>
      <c r="Y64761" s="378"/>
      <c r="Z64761" s="378"/>
      <c r="AA64761" s="378"/>
      <c r="AB64761" s="378"/>
      <c r="AC64761" s="378"/>
      <c r="AD64761" s="378"/>
      <c r="AE64761" s="378"/>
      <c r="AF64761" s="378"/>
      <c r="AG64761" s="378"/>
      <c r="AH64761" s="378"/>
      <c r="AI64761" s="378"/>
      <c r="AJ64761" s="378"/>
      <c r="AK64761" s="378"/>
      <c r="AL64761" s="378"/>
      <c r="AM64761" s="378"/>
      <c r="AN64761" s="378"/>
      <c r="AO64761" s="378"/>
      <c r="AP64761" s="378"/>
      <c r="AQ64761" s="378"/>
      <c r="AR64761" s="378"/>
      <c r="AS64761" s="378"/>
      <c r="AT64761" s="378"/>
      <c r="AU64761" s="378"/>
      <c r="AV64761" s="378"/>
      <c r="AW64761" s="378"/>
      <c r="AX64761" s="378"/>
      <c r="AY64761" s="378"/>
      <c r="AZ64761" s="378"/>
      <c r="BA64761" s="378"/>
      <c r="BB64761" s="378"/>
      <c r="BC64761" s="378"/>
      <c r="BD64761" s="378"/>
      <c r="BE64761" s="378"/>
      <c r="BF64761" s="378"/>
      <c r="BG64761" s="378"/>
      <c r="BH64761" s="378"/>
      <c r="BI64761" s="378"/>
      <c r="BJ64761" s="378"/>
      <c r="BK64761" s="378"/>
      <c r="BL64761" s="378"/>
      <c r="BM64761" s="378"/>
      <c r="BN64761" s="378"/>
      <c r="BO64761" s="378"/>
      <c r="BP64761" s="378"/>
      <c r="BQ64761" s="378"/>
      <c r="BR64761" s="378"/>
      <c r="BS64761" s="378"/>
      <c r="BT64761" s="378"/>
      <c r="BU64761" s="378"/>
      <c r="BV64761" s="378"/>
      <c r="BW64761" s="378"/>
      <c r="BX64761" s="378"/>
      <c r="BY64761" s="378"/>
      <c r="BZ64761" s="378"/>
      <c r="CA64761" s="378"/>
      <c r="CB64761" s="378"/>
      <c r="CC64761" s="378"/>
      <c r="CD64761" s="378"/>
      <c r="CE64761" s="378"/>
      <c r="CF64761" s="378"/>
      <c r="CG64761" s="378"/>
      <c r="CH64761" s="378"/>
      <c r="CI64761" s="378"/>
      <c r="CJ64761" s="378"/>
      <c r="CK64761" s="378"/>
      <c r="CL64761" s="378"/>
      <c r="CM64761" s="378"/>
      <c r="CN64761" s="378"/>
      <c r="CO64761" s="378"/>
      <c r="CP64761" s="378"/>
      <c r="CQ64761" s="378"/>
      <c r="CR64761" s="378"/>
      <c r="CS64761" s="378"/>
      <c r="CT64761" s="378"/>
      <c r="CU64761" s="378"/>
      <c r="CV64761" s="378"/>
      <c r="CW64761" s="378"/>
      <c r="CX64761" s="378"/>
      <c r="CY64761" s="378"/>
      <c r="CZ64761" s="378"/>
      <c r="DA64761" s="378"/>
      <c r="DB64761" s="378"/>
      <c r="DC64761" s="378"/>
      <c r="DD64761" s="378"/>
      <c r="DE64761" s="378"/>
      <c r="DF64761" s="378"/>
      <c r="DG64761" s="378"/>
      <c r="DH64761" s="378"/>
      <c r="DI64761" s="378"/>
      <c r="DJ64761" s="378"/>
      <c r="DK64761" s="378"/>
      <c r="DL64761" s="378"/>
      <c r="DM64761" s="378"/>
      <c r="DN64761" s="378"/>
      <c r="DO64761" s="378"/>
      <c r="DP64761" s="378"/>
      <c r="DQ64761" s="378"/>
      <c r="DR64761" s="378"/>
      <c r="DS64761" s="378"/>
      <c r="DT64761" s="378"/>
      <c r="DU64761" s="378"/>
      <c r="DV64761" s="378"/>
      <c r="DW64761" s="378"/>
      <c r="DX64761" s="378"/>
      <c r="DY64761" s="378"/>
      <c r="DZ64761" s="378"/>
      <c r="EA64761" s="378"/>
      <c r="EB64761" s="378"/>
      <c r="EC64761" s="378"/>
      <c r="ED64761" s="378"/>
      <c r="EE64761" s="378"/>
      <c r="EF64761" s="378"/>
      <c r="EG64761" s="378"/>
      <c r="EH64761" s="378"/>
      <c r="EI64761" s="378"/>
      <c r="EJ64761" s="378"/>
      <c r="EK64761" s="378"/>
      <c r="EL64761" s="378"/>
      <c r="EM64761" s="378"/>
      <c r="EN64761" s="378"/>
      <c r="EO64761" s="378"/>
      <c r="EP64761" s="378"/>
      <c r="EQ64761" s="378"/>
      <c r="ER64761" s="378"/>
      <c r="ES64761" s="378"/>
      <c r="ET64761" s="378"/>
      <c r="EU64761" s="378"/>
      <c r="EV64761" s="378"/>
      <c r="EW64761" s="378"/>
      <c r="EX64761" s="378"/>
      <c r="EY64761" s="378"/>
      <c r="EZ64761" s="378"/>
      <c r="FA64761" s="378"/>
      <c r="FB64761" s="378"/>
      <c r="FC64761" s="378"/>
      <c r="FD64761" s="378"/>
      <c r="FE64761" s="378"/>
      <c r="FF64761" s="378"/>
      <c r="FG64761" s="378"/>
      <c r="FH64761" s="378"/>
      <c r="FI64761" s="378"/>
      <c r="FJ64761" s="378"/>
      <c r="FK64761" s="378"/>
      <c r="FL64761" s="378"/>
      <c r="FM64761" s="378"/>
      <c r="FN64761" s="378"/>
      <c r="FO64761" s="378"/>
      <c r="FP64761" s="378"/>
      <c r="FQ64761" s="378"/>
      <c r="FR64761" s="378"/>
      <c r="FS64761" s="378"/>
      <c r="FT64761" s="378"/>
      <c r="FU64761" s="378"/>
      <c r="FV64761" s="378"/>
      <c r="FW64761" s="378"/>
      <c r="FX64761" s="378"/>
      <c r="FY64761" s="378"/>
      <c r="FZ64761" s="378"/>
      <c r="GA64761" s="378"/>
      <c r="GB64761" s="378"/>
      <c r="GC64761" s="378"/>
      <c r="GD64761" s="378"/>
      <c r="GE64761" s="378"/>
      <c r="GF64761" s="378"/>
      <c r="GG64761" s="378"/>
      <c r="GH64761" s="378"/>
      <c r="GI64761" s="378"/>
      <c r="GJ64761" s="378"/>
      <c r="GK64761" s="378"/>
      <c r="GL64761" s="378"/>
      <c r="GM64761" s="378"/>
      <c r="GN64761" s="378"/>
      <c r="GO64761" s="378"/>
      <c r="GP64761" s="378"/>
      <c r="GQ64761" s="378"/>
      <c r="GR64761" s="378"/>
      <c r="GS64761" s="378"/>
      <c r="GT64761" s="378"/>
      <c r="GU64761" s="378"/>
      <c r="GV64761" s="378"/>
      <c r="GW64761" s="378"/>
      <c r="GX64761" s="378"/>
      <c r="GY64761" s="378"/>
      <c r="GZ64761" s="378"/>
      <c r="HA64761" s="378"/>
      <c r="HB64761" s="378"/>
      <c r="HC64761" s="378"/>
      <c r="HD64761" s="378"/>
      <c r="HE64761" s="378"/>
      <c r="HF64761" s="378"/>
      <c r="HG64761" s="378"/>
      <c r="HH64761" s="378"/>
      <c r="HI64761" s="378"/>
      <c r="HJ64761" s="378"/>
      <c r="HK64761" s="378"/>
      <c r="HL64761" s="378"/>
      <c r="HM64761" s="378"/>
      <c r="HN64761" s="378"/>
      <c r="HO64761" s="378"/>
      <c r="HP64761" s="378"/>
      <c r="HQ64761" s="378"/>
      <c r="HR64761" s="378"/>
      <c r="HS64761" s="378"/>
      <c r="HT64761" s="378"/>
      <c r="HU64761" s="378"/>
      <c r="HV64761" s="378"/>
      <c r="HW64761" s="378"/>
      <c r="HX64761" s="378"/>
      <c r="HY64761" s="378"/>
      <c r="HZ64761" s="378"/>
      <c r="IA64761" s="378"/>
      <c r="IB64761" s="378"/>
      <c r="IC64761" s="378"/>
      <c r="ID64761" s="378"/>
      <c r="IE64761" s="378"/>
      <c r="IF64761" s="378"/>
      <c r="IG64761" s="378"/>
      <c r="IH64761" s="378"/>
      <c r="II64761" s="378"/>
      <c r="IJ64761" s="378"/>
      <c r="IK64761" s="378"/>
      <c r="IL64761" s="378"/>
    </row>
    <row r="64762" spans="2:246">
      <c r="B64762" s="378"/>
      <c r="C64762" s="378"/>
      <c r="D64762" s="378"/>
      <c r="E64762" s="378"/>
      <c r="F64762" s="378"/>
      <c r="G64762" s="378"/>
      <c r="H64762" s="378"/>
      <c r="I64762" s="378"/>
      <c r="J64762" s="378"/>
      <c r="K64762" s="378"/>
      <c r="L64762" s="378"/>
      <c r="M64762" s="378"/>
      <c r="N64762" s="378"/>
      <c r="O64762" s="378"/>
      <c r="P64762" s="378"/>
      <c r="Q64762" s="378"/>
      <c r="R64762" s="378"/>
      <c r="S64762" s="378"/>
      <c r="T64762" s="378"/>
      <c r="U64762" s="378"/>
      <c r="V64762" s="378"/>
      <c r="W64762" s="378"/>
      <c r="X64762" s="378"/>
      <c r="Y64762" s="378"/>
      <c r="Z64762" s="378"/>
      <c r="AA64762" s="378"/>
      <c r="AB64762" s="378"/>
      <c r="AC64762" s="378"/>
      <c r="AD64762" s="378"/>
      <c r="AE64762" s="378"/>
      <c r="AF64762" s="378"/>
      <c r="AG64762" s="378"/>
      <c r="AH64762" s="378"/>
      <c r="AI64762" s="378"/>
      <c r="AJ64762" s="378"/>
      <c r="AK64762" s="378"/>
      <c r="AL64762" s="378"/>
      <c r="AM64762" s="378"/>
      <c r="AN64762" s="378"/>
      <c r="AO64762" s="378"/>
      <c r="AP64762" s="378"/>
      <c r="AQ64762" s="378"/>
      <c r="AR64762" s="378"/>
      <c r="AS64762" s="378"/>
      <c r="AT64762" s="378"/>
      <c r="AU64762" s="378"/>
      <c r="AV64762" s="378"/>
      <c r="AW64762" s="378"/>
      <c r="AX64762" s="378"/>
      <c r="AY64762" s="378"/>
      <c r="AZ64762" s="378"/>
      <c r="BA64762" s="378"/>
      <c r="BB64762" s="378"/>
      <c r="BC64762" s="378"/>
      <c r="BD64762" s="378"/>
      <c r="BE64762" s="378"/>
      <c r="BF64762" s="378"/>
      <c r="BG64762" s="378"/>
      <c r="BH64762" s="378"/>
      <c r="BI64762" s="378"/>
      <c r="BJ64762" s="378"/>
      <c r="BK64762" s="378"/>
      <c r="BL64762" s="378"/>
      <c r="BM64762" s="378"/>
      <c r="BN64762" s="378"/>
      <c r="BO64762" s="378"/>
      <c r="BP64762" s="378"/>
      <c r="BQ64762" s="378"/>
      <c r="BR64762" s="378"/>
      <c r="BS64762" s="378"/>
      <c r="BT64762" s="378"/>
      <c r="BU64762" s="378"/>
      <c r="BV64762" s="378"/>
      <c r="BW64762" s="378"/>
      <c r="BX64762" s="378"/>
      <c r="BY64762" s="378"/>
      <c r="BZ64762" s="378"/>
      <c r="CA64762" s="378"/>
      <c r="CB64762" s="378"/>
      <c r="CC64762" s="378"/>
      <c r="CD64762" s="378"/>
      <c r="CE64762" s="378"/>
      <c r="CF64762" s="378"/>
      <c r="CG64762" s="378"/>
      <c r="CH64762" s="378"/>
      <c r="CI64762" s="378"/>
      <c r="CJ64762" s="378"/>
      <c r="CK64762" s="378"/>
      <c r="CL64762" s="378"/>
      <c r="CM64762" s="378"/>
      <c r="CN64762" s="378"/>
      <c r="CO64762" s="378"/>
      <c r="CP64762" s="378"/>
      <c r="CQ64762" s="378"/>
      <c r="CR64762" s="378"/>
      <c r="CS64762" s="378"/>
      <c r="CT64762" s="378"/>
      <c r="CU64762" s="378"/>
      <c r="CV64762" s="378"/>
      <c r="CW64762" s="378"/>
      <c r="CX64762" s="378"/>
      <c r="CY64762" s="378"/>
      <c r="CZ64762" s="378"/>
      <c r="DA64762" s="378"/>
      <c r="DB64762" s="378"/>
      <c r="DC64762" s="378"/>
      <c r="DD64762" s="378"/>
      <c r="DE64762" s="378"/>
      <c r="DF64762" s="378"/>
      <c r="DG64762" s="378"/>
      <c r="DH64762" s="378"/>
      <c r="DI64762" s="378"/>
      <c r="DJ64762" s="378"/>
      <c r="DK64762" s="378"/>
      <c r="DL64762" s="378"/>
      <c r="DM64762" s="378"/>
      <c r="DN64762" s="378"/>
      <c r="DO64762" s="378"/>
      <c r="DP64762" s="378"/>
      <c r="DQ64762" s="378"/>
      <c r="DR64762" s="378"/>
      <c r="DS64762" s="378"/>
      <c r="DT64762" s="378"/>
      <c r="DU64762" s="378"/>
      <c r="DV64762" s="378"/>
      <c r="DW64762" s="378"/>
      <c r="DX64762" s="378"/>
      <c r="DY64762" s="378"/>
      <c r="DZ64762" s="378"/>
      <c r="EA64762" s="378"/>
      <c r="EB64762" s="378"/>
      <c r="EC64762" s="378"/>
      <c r="ED64762" s="378"/>
      <c r="EE64762" s="378"/>
      <c r="EF64762" s="378"/>
      <c r="EG64762" s="378"/>
      <c r="EH64762" s="378"/>
      <c r="EI64762" s="378"/>
      <c r="EJ64762" s="378"/>
      <c r="EK64762" s="378"/>
      <c r="EL64762" s="378"/>
      <c r="EM64762" s="378"/>
      <c r="EN64762" s="378"/>
      <c r="EO64762" s="378"/>
      <c r="EP64762" s="378"/>
      <c r="EQ64762" s="378"/>
      <c r="ER64762" s="378"/>
      <c r="ES64762" s="378"/>
      <c r="ET64762" s="378"/>
      <c r="EU64762" s="378"/>
      <c r="EV64762" s="378"/>
      <c r="EW64762" s="378"/>
      <c r="EX64762" s="378"/>
      <c r="EY64762" s="378"/>
      <c r="EZ64762" s="378"/>
      <c r="FA64762" s="378"/>
      <c r="FB64762" s="378"/>
      <c r="FC64762" s="378"/>
      <c r="FD64762" s="378"/>
      <c r="FE64762" s="378"/>
      <c r="FF64762" s="378"/>
      <c r="FG64762" s="378"/>
      <c r="FH64762" s="378"/>
      <c r="FI64762" s="378"/>
      <c r="FJ64762" s="378"/>
      <c r="FK64762" s="378"/>
      <c r="FL64762" s="378"/>
      <c r="FM64762" s="378"/>
      <c r="FN64762" s="378"/>
      <c r="FO64762" s="378"/>
      <c r="FP64762" s="378"/>
      <c r="FQ64762" s="378"/>
      <c r="FR64762" s="378"/>
      <c r="FS64762" s="378"/>
      <c r="FT64762" s="378"/>
      <c r="FU64762" s="378"/>
      <c r="FV64762" s="378"/>
      <c r="FW64762" s="378"/>
      <c r="FX64762" s="378"/>
      <c r="FY64762" s="378"/>
      <c r="FZ64762" s="378"/>
      <c r="GA64762" s="378"/>
      <c r="GB64762" s="378"/>
      <c r="GC64762" s="378"/>
      <c r="GD64762" s="378"/>
      <c r="GE64762" s="378"/>
      <c r="GF64762" s="378"/>
      <c r="GG64762" s="378"/>
      <c r="GH64762" s="378"/>
      <c r="GI64762" s="378"/>
      <c r="GJ64762" s="378"/>
      <c r="GK64762" s="378"/>
      <c r="GL64762" s="378"/>
      <c r="GM64762" s="378"/>
      <c r="GN64762" s="378"/>
      <c r="GO64762" s="378"/>
      <c r="GP64762" s="378"/>
      <c r="GQ64762" s="378"/>
      <c r="GR64762" s="378"/>
      <c r="GS64762" s="378"/>
      <c r="GT64762" s="378"/>
      <c r="GU64762" s="378"/>
      <c r="GV64762" s="378"/>
      <c r="GW64762" s="378"/>
      <c r="GX64762" s="378"/>
      <c r="GY64762" s="378"/>
      <c r="GZ64762" s="378"/>
      <c r="HA64762" s="378"/>
      <c r="HB64762" s="378"/>
      <c r="HC64762" s="378"/>
      <c r="HD64762" s="378"/>
      <c r="HE64762" s="378"/>
      <c r="HF64762" s="378"/>
      <c r="HG64762" s="378"/>
      <c r="HH64762" s="378"/>
      <c r="HI64762" s="378"/>
      <c r="HJ64762" s="378"/>
      <c r="HK64762" s="378"/>
      <c r="HL64762" s="378"/>
      <c r="HM64762" s="378"/>
      <c r="HN64762" s="378"/>
      <c r="HO64762" s="378"/>
      <c r="HP64762" s="378"/>
      <c r="HQ64762" s="378"/>
      <c r="HR64762" s="378"/>
      <c r="HS64762" s="378"/>
      <c r="HT64762" s="378"/>
      <c r="HU64762" s="378"/>
      <c r="HV64762" s="378"/>
      <c r="HW64762" s="378"/>
      <c r="HX64762" s="378"/>
      <c r="HY64762" s="378"/>
      <c r="HZ64762" s="378"/>
      <c r="IA64762" s="378"/>
      <c r="IB64762" s="378"/>
      <c r="IC64762" s="378"/>
      <c r="ID64762" s="378"/>
      <c r="IE64762" s="378"/>
      <c r="IF64762" s="378"/>
      <c r="IG64762" s="378"/>
      <c r="IH64762" s="378"/>
      <c r="II64762" s="378"/>
      <c r="IJ64762" s="378"/>
      <c r="IK64762" s="378"/>
      <c r="IL64762" s="378"/>
    </row>
    <row r="64763" spans="2:246">
      <c r="B64763" s="378"/>
      <c r="C64763" s="378"/>
      <c r="D64763" s="378"/>
      <c r="E64763" s="378"/>
      <c r="F64763" s="378"/>
      <c r="G64763" s="378"/>
      <c r="H64763" s="378"/>
      <c r="I64763" s="378"/>
      <c r="J64763" s="378"/>
      <c r="K64763" s="378"/>
      <c r="L64763" s="378"/>
      <c r="M64763" s="378"/>
      <c r="N64763" s="378"/>
      <c r="O64763" s="378"/>
      <c r="P64763" s="378"/>
      <c r="Q64763" s="378"/>
      <c r="R64763" s="378"/>
      <c r="S64763" s="378"/>
      <c r="T64763" s="378"/>
      <c r="U64763" s="378"/>
      <c r="V64763" s="378"/>
      <c r="W64763" s="378"/>
      <c r="X64763" s="378"/>
      <c r="Y64763" s="378"/>
      <c r="Z64763" s="378"/>
      <c r="AA64763" s="378"/>
      <c r="AB64763" s="378"/>
      <c r="AC64763" s="378"/>
      <c r="AD64763" s="378"/>
      <c r="AE64763" s="378"/>
      <c r="AF64763" s="378"/>
      <c r="AG64763" s="378"/>
      <c r="AH64763" s="378"/>
      <c r="AI64763" s="378"/>
      <c r="AJ64763" s="378"/>
      <c r="AK64763" s="378"/>
      <c r="AL64763" s="378"/>
      <c r="AM64763" s="378"/>
      <c r="AN64763" s="378"/>
      <c r="AO64763" s="378"/>
      <c r="AP64763" s="378"/>
      <c r="AQ64763" s="378"/>
      <c r="AR64763" s="378"/>
      <c r="AS64763" s="378"/>
      <c r="AT64763" s="378"/>
      <c r="AU64763" s="378"/>
      <c r="AV64763" s="378"/>
      <c r="AW64763" s="378"/>
      <c r="AX64763" s="378"/>
      <c r="AY64763" s="378"/>
      <c r="AZ64763" s="378"/>
      <c r="BA64763" s="378"/>
      <c r="BB64763" s="378"/>
      <c r="BC64763" s="378"/>
      <c r="BD64763" s="378"/>
      <c r="BE64763" s="378"/>
      <c r="BF64763" s="378"/>
      <c r="BG64763" s="378"/>
      <c r="BH64763" s="378"/>
      <c r="BI64763" s="378"/>
      <c r="BJ64763" s="378"/>
      <c r="BK64763" s="378"/>
      <c r="BL64763" s="378"/>
      <c r="BM64763" s="378"/>
      <c r="BN64763" s="378"/>
      <c r="BO64763" s="378"/>
      <c r="BP64763" s="378"/>
      <c r="BQ64763" s="378"/>
      <c r="BR64763" s="378"/>
      <c r="BS64763" s="378"/>
      <c r="BT64763" s="378"/>
      <c r="BU64763" s="378"/>
      <c r="BV64763" s="378"/>
      <c r="BW64763" s="378"/>
      <c r="BX64763" s="378"/>
      <c r="BY64763" s="378"/>
      <c r="BZ64763" s="378"/>
      <c r="CA64763" s="378"/>
      <c r="CB64763" s="378"/>
      <c r="CC64763" s="378"/>
      <c r="CD64763" s="378"/>
      <c r="CE64763" s="378"/>
      <c r="CF64763" s="378"/>
      <c r="CG64763" s="378"/>
      <c r="CH64763" s="378"/>
      <c r="CI64763" s="378"/>
      <c r="CJ64763" s="378"/>
      <c r="CK64763" s="378"/>
      <c r="CL64763" s="378"/>
      <c r="CM64763" s="378"/>
      <c r="CN64763" s="378"/>
      <c r="CO64763" s="378"/>
      <c r="CP64763" s="378"/>
      <c r="CQ64763" s="378"/>
      <c r="CR64763" s="378"/>
      <c r="CS64763" s="378"/>
      <c r="CT64763" s="378"/>
      <c r="CU64763" s="378"/>
      <c r="CV64763" s="378"/>
      <c r="CW64763" s="378"/>
      <c r="CX64763" s="378"/>
      <c r="CY64763" s="378"/>
      <c r="CZ64763" s="378"/>
      <c r="DA64763" s="378"/>
      <c r="DB64763" s="378"/>
      <c r="DC64763" s="378"/>
      <c r="DD64763" s="378"/>
      <c r="DE64763" s="378"/>
      <c r="DF64763" s="378"/>
      <c r="DG64763" s="378"/>
      <c r="DH64763" s="378"/>
      <c r="DI64763" s="378"/>
      <c r="DJ64763" s="378"/>
      <c r="DK64763" s="378"/>
      <c r="DL64763" s="378"/>
      <c r="DM64763" s="378"/>
      <c r="DN64763" s="378"/>
      <c r="DO64763" s="378"/>
      <c r="DP64763" s="378"/>
      <c r="DQ64763" s="378"/>
      <c r="DR64763" s="378"/>
      <c r="DS64763" s="378"/>
      <c r="DT64763" s="378"/>
      <c r="DU64763" s="378"/>
      <c r="DV64763" s="378"/>
      <c r="DW64763" s="378"/>
      <c r="DX64763" s="378"/>
      <c r="DY64763" s="378"/>
      <c r="DZ64763" s="378"/>
      <c r="EA64763" s="378"/>
      <c r="EB64763" s="378"/>
      <c r="EC64763" s="378"/>
      <c r="ED64763" s="378"/>
      <c r="EE64763" s="378"/>
      <c r="EF64763" s="378"/>
      <c r="EG64763" s="378"/>
      <c r="EH64763" s="378"/>
      <c r="EI64763" s="378"/>
      <c r="EJ64763" s="378"/>
      <c r="EK64763" s="378"/>
      <c r="EL64763" s="378"/>
      <c r="EM64763" s="378"/>
      <c r="EN64763" s="378"/>
      <c r="EO64763" s="378"/>
      <c r="EP64763" s="378"/>
      <c r="EQ64763" s="378"/>
      <c r="ER64763" s="378"/>
      <c r="ES64763" s="378"/>
      <c r="ET64763" s="378"/>
      <c r="EU64763" s="378"/>
      <c r="EV64763" s="378"/>
      <c r="EW64763" s="378"/>
      <c r="EX64763" s="378"/>
      <c r="EY64763" s="378"/>
      <c r="EZ64763" s="378"/>
      <c r="FA64763" s="378"/>
      <c r="FB64763" s="378"/>
      <c r="FC64763" s="378"/>
      <c r="FD64763" s="378"/>
      <c r="FE64763" s="378"/>
      <c r="FF64763" s="378"/>
      <c r="FG64763" s="378"/>
      <c r="FH64763" s="378"/>
      <c r="FI64763" s="378"/>
      <c r="FJ64763" s="378"/>
      <c r="FK64763" s="378"/>
      <c r="FL64763" s="378"/>
      <c r="FM64763" s="378"/>
      <c r="FN64763" s="378"/>
      <c r="FO64763" s="378"/>
      <c r="FP64763" s="378"/>
      <c r="FQ64763" s="378"/>
      <c r="FR64763" s="378"/>
      <c r="FS64763" s="378"/>
      <c r="FT64763" s="378"/>
      <c r="FU64763" s="378"/>
      <c r="FV64763" s="378"/>
      <c r="FW64763" s="378"/>
      <c r="FX64763" s="378"/>
      <c r="FY64763" s="378"/>
      <c r="FZ64763" s="378"/>
      <c r="GA64763" s="378"/>
      <c r="GB64763" s="378"/>
      <c r="GC64763" s="378"/>
      <c r="GD64763" s="378"/>
      <c r="GE64763" s="378"/>
      <c r="GF64763" s="378"/>
      <c r="GG64763" s="378"/>
      <c r="GH64763" s="378"/>
      <c r="GI64763" s="378"/>
      <c r="GJ64763" s="378"/>
      <c r="GK64763" s="378"/>
      <c r="GL64763" s="378"/>
      <c r="GM64763" s="378"/>
      <c r="GN64763" s="378"/>
      <c r="GO64763" s="378"/>
      <c r="GP64763" s="378"/>
      <c r="GQ64763" s="378"/>
      <c r="GR64763" s="378"/>
      <c r="GS64763" s="378"/>
      <c r="GT64763" s="378"/>
      <c r="GU64763" s="378"/>
      <c r="GV64763" s="378"/>
      <c r="GW64763" s="378"/>
      <c r="GX64763" s="378"/>
      <c r="GY64763" s="378"/>
      <c r="GZ64763" s="378"/>
      <c r="HA64763" s="378"/>
      <c r="HB64763" s="378"/>
      <c r="HC64763" s="378"/>
      <c r="HD64763" s="378"/>
      <c r="HE64763" s="378"/>
      <c r="HF64763" s="378"/>
      <c r="HG64763" s="378"/>
      <c r="HH64763" s="378"/>
      <c r="HI64763" s="378"/>
      <c r="HJ64763" s="378"/>
      <c r="HK64763" s="378"/>
      <c r="HL64763" s="378"/>
      <c r="HM64763" s="378"/>
      <c r="HN64763" s="378"/>
      <c r="HO64763" s="378"/>
      <c r="HP64763" s="378"/>
      <c r="HQ64763" s="378"/>
      <c r="HR64763" s="378"/>
      <c r="HS64763" s="378"/>
      <c r="HT64763" s="378"/>
      <c r="HU64763" s="378"/>
      <c r="HV64763" s="378"/>
      <c r="HW64763" s="378"/>
      <c r="HX64763" s="378"/>
      <c r="HY64763" s="378"/>
      <c r="HZ64763" s="378"/>
      <c r="IA64763" s="378"/>
      <c r="IB64763" s="378"/>
      <c r="IC64763" s="378"/>
      <c r="ID64763" s="378"/>
      <c r="IE64763" s="378"/>
      <c r="IF64763" s="378"/>
      <c r="IG64763" s="378"/>
      <c r="IH64763" s="378"/>
      <c r="II64763" s="378"/>
      <c r="IJ64763" s="378"/>
      <c r="IK64763" s="378"/>
      <c r="IL64763" s="378"/>
    </row>
    <row r="64764" spans="2:246">
      <c r="B64764" s="378"/>
      <c r="C64764" s="378"/>
      <c r="D64764" s="378"/>
      <c r="E64764" s="378"/>
      <c r="F64764" s="378"/>
      <c r="G64764" s="378"/>
      <c r="H64764" s="378"/>
      <c r="I64764" s="378"/>
      <c r="J64764" s="378"/>
      <c r="K64764" s="378"/>
      <c r="L64764" s="378"/>
      <c r="M64764" s="378"/>
      <c r="N64764" s="378"/>
      <c r="O64764" s="378"/>
      <c r="P64764" s="378"/>
      <c r="Q64764" s="378"/>
      <c r="R64764" s="378"/>
      <c r="S64764" s="378"/>
      <c r="T64764" s="378"/>
      <c r="U64764" s="378"/>
      <c r="V64764" s="378"/>
      <c r="W64764" s="378"/>
      <c r="X64764" s="378"/>
      <c r="Y64764" s="378"/>
      <c r="Z64764" s="378"/>
      <c r="AA64764" s="378"/>
      <c r="AB64764" s="378"/>
      <c r="AC64764" s="378"/>
      <c r="AD64764" s="378"/>
      <c r="AE64764" s="378"/>
      <c r="AF64764" s="378"/>
      <c r="AG64764" s="378"/>
      <c r="AH64764" s="378"/>
      <c r="AI64764" s="378"/>
      <c r="AJ64764" s="378"/>
      <c r="AK64764" s="378"/>
      <c r="AL64764" s="378"/>
      <c r="AM64764" s="378"/>
      <c r="AN64764" s="378"/>
      <c r="AO64764" s="378"/>
      <c r="AP64764" s="378"/>
      <c r="AQ64764" s="378"/>
      <c r="AR64764" s="378"/>
      <c r="AS64764" s="378"/>
      <c r="AT64764" s="378"/>
      <c r="AU64764" s="378"/>
      <c r="AV64764" s="378"/>
      <c r="AW64764" s="378"/>
      <c r="AX64764" s="378"/>
      <c r="AY64764" s="378"/>
      <c r="AZ64764" s="378"/>
      <c r="BA64764" s="378"/>
      <c r="BB64764" s="378"/>
      <c r="BC64764" s="378"/>
      <c r="BD64764" s="378"/>
      <c r="BE64764" s="378"/>
      <c r="BF64764" s="378"/>
      <c r="BG64764" s="378"/>
      <c r="BH64764" s="378"/>
      <c r="BI64764" s="378"/>
      <c r="BJ64764" s="378"/>
      <c r="BK64764" s="378"/>
      <c r="BL64764" s="378"/>
      <c r="BM64764" s="378"/>
      <c r="BN64764" s="378"/>
      <c r="BO64764" s="378"/>
      <c r="BP64764" s="378"/>
      <c r="BQ64764" s="378"/>
      <c r="BR64764" s="378"/>
      <c r="BS64764" s="378"/>
      <c r="BT64764" s="378"/>
      <c r="BU64764" s="378"/>
      <c r="BV64764" s="378"/>
      <c r="BW64764" s="378"/>
      <c r="BX64764" s="378"/>
      <c r="BY64764" s="378"/>
      <c r="BZ64764" s="378"/>
      <c r="CA64764" s="378"/>
      <c r="CB64764" s="378"/>
      <c r="CC64764" s="378"/>
      <c r="CD64764" s="378"/>
      <c r="CE64764" s="378"/>
      <c r="CF64764" s="378"/>
      <c r="CG64764" s="378"/>
      <c r="CH64764" s="378"/>
      <c r="CI64764" s="378"/>
      <c r="CJ64764" s="378"/>
      <c r="CK64764" s="378"/>
      <c r="CL64764" s="378"/>
      <c r="CM64764" s="378"/>
      <c r="CN64764" s="378"/>
      <c r="CO64764" s="378"/>
      <c r="CP64764" s="378"/>
      <c r="CQ64764" s="378"/>
      <c r="CR64764" s="378"/>
      <c r="CS64764" s="378"/>
      <c r="CT64764" s="378"/>
      <c r="CU64764" s="378"/>
      <c r="CV64764" s="378"/>
      <c r="CW64764" s="378"/>
      <c r="CX64764" s="378"/>
      <c r="CY64764" s="378"/>
      <c r="CZ64764" s="378"/>
      <c r="DA64764" s="378"/>
      <c r="DB64764" s="378"/>
      <c r="DC64764" s="378"/>
      <c r="DD64764" s="378"/>
      <c r="DE64764" s="378"/>
      <c r="DF64764" s="378"/>
      <c r="DG64764" s="378"/>
      <c r="DH64764" s="378"/>
      <c r="DI64764" s="378"/>
      <c r="DJ64764" s="378"/>
      <c r="DK64764" s="378"/>
      <c r="DL64764" s="378"/>
      <c r="DM64764" s="378"/>
      <c r="DN64764" s="378"/>
      <c r="DO64764" s="378"/>
      <c r="DP64764" s="378"/>
      <c r="DQ64764" s="378"/>
      <c r="DR64764" s="378"/>
      <c r="DS64764" s="378"/>
      <c r="DT64764" s="378"/>
      <c r="DU64764" s="378"/>
      <c r="DV64764" s="378"/>
      <c r="DW64764" s="378"/>
      <c r="DX64764" s="378"/>
      <c r="DY64764" s="378"/>
      <c r="DZ64764" s="378"/>
      <c r="EA64764" s="378"/>
      <c r="EB64764" s="378"/>
      <c r="EC64764" s="378"/>
      <c r="ED64764" s="378"/>
      <c r="EE64764" s="378"/>
      <c r="EF64764" s="378"/>
      <c r="EG64764" s="378"/>
      <c r="EH64764" s="378"/>
      <c r="EI64764" s="378"/>
      <c r="EJ64764" s="378"/>
      <c r="EK64764" s="378"/>
      <c r="EL64764" s="378"/>
      <c r="EM64764" s="378"/>
      <c r="EN64764" s="378"/>
      <c r="EO64764" s="378"/>
      <c r="EP64764" s="378"/>
      <c r="EQ64764" s="378"/>
      <c r="ER64764" s="378"/>
      <c r="ES64764" s="378"/>
      <c r="ET64764" s="378"/>
      <c r="EU64764" s="378"/>
      <c r="EV64764" s="378"/>
      <c r="EW64764" s="378"/>
      <c r="EX64764" s="378"/>
      <c r="EY64764" s="378"/>
      <c r="EZ64764" s="378"/>
      <c r="FA64764" s="378"/>
      <c r="FB64764" s="378"/>
      <c r="FC64764" s="378"/>
      <c r="FD64764" s="378"/>
      <c r="FE64764" s="378"/>
      <c r="FF64764" s="378"/>
      <c r="FG64764" s="378"/>
      <c r="FH64764" s="378"/>
      <c r="FI64764" s="378"/>
      <c r="FJ64764" s="378"/>
      <c r="FK64764" s="378"/>
      <c r="FL64764" s="378"/>
      <c r="FM64764" s="378"/>
      <c r="FN64764" s="378"/>
      <c r="FO64764" s="378"/>
      <c r="FP64764" s="378"/>
      <c r="FQ64764" s="378"/>
      <c r="FR64764" s="378"/>
      <c r="FS64764" s="378"/>
      <c r="FT64764" s="378"/>
      <c r="FU64764" s="378"/>
      <c r="FV64764" s="378"/>
      <c r="FW64764" s="378"/>
      <c r="FX64764" s="378"/>
      <c r="FY64764" s="378"/>
      <c r="FZ64764" s="378"/>
      <c r="GA64764" s="378"/>
      <c r="GB64764" s="378"/>
      <c r="GC64764" s="378"/>
      <c r="GD64764" s="378"/>
      <c r="GE64764" s="378"/>
      <c r="GF64764" s="378"/>
      <c r="GG64764" s="378"/>
      <c r="GH64764" s="378"/>
      <c r="GI64764" s="378"/>
      <c r="GJ64764" s="378"/>
      <c r="GK64764" s="378"/>
      <c r="GL64764" s="378"/>
      <c r="GM64764" s="378"/>
      <c r="GN64764" s="378"/>
      <c r="GO64764" s="378"/>
      <c r="GP64764" s="378"/>
      <c r="GQ64764" s="378"/>
      <c r="GR64764" s="378"/>
      <c r="GS64764" s="378"/>
      <c r="GT64764" s="378"/>
      <c r="GU64764" s="378"/>
      <c r="GV64764" s="378"/>
      <c r="GW64764" s="378"/>
      <c r="GX64764" s="378"/>
      <c r="GY64764" s="378"/>
      <c r="GZ64764" s="378"/>
      <c r="HA64764" s="378"/>
      <c r="HB64764" s="378"/>
      <c r="HC64764" s="378"/>
      <c r="HD64764" s="378"/>
      <c r="HE64764" s="378"/>
      <c r="HF64764" s="378"/>
      <c r="HG64764" s="378"/>
      <c r="HH64764" s="378"/>
      <c r="HI64764" s="378"/>
      <c r="HJ64764" s="378"/>
      <c r="HK64764" s="378"/>
      <c r="HL64764" s="378"/>
      <c r="HM64764" s="378"/>
      <c r="HN64764" s="378"/>
      <c r="HO64764" s="378"/>
      <c r="HP64764" s="378"/>
      <c r="HQ64764" s="378"/>
      <c r="HR64764" s="378"/>
      <c r="HS64764" s="378"/>
      <c r="HT64764" s="378"/>
      <c r="HU64764" s="378"/>
      <c r="HV64764" s="378"/>
      <c r="HW64764" s="378"/>
      <c r="HX64764" s="378"/>
      <c r="HY64764" s="378"/>
      <c r="HZ64764" s="378"/>
      <c r="IA64764" s="378"/>
      <c r="IB64764" s="378"/>
      <c r="IC64764" s="378"/>
      <c r="ID64764" s="378"/>
      <c r="IE64764" s="378"/>
      <c r="IF64764" s="378"/>
      <c r="IG64764" s="378"/>
      <c r="IH64764" s="378"/>
      <c r="II64764" s="378"/>
      <c r="IJ64764" s="378"/>
      <c r="IK64764" s="378"/>
      <c r="IL64764" s="378"/>
    </row>
    <row r="64765" spans="2:246">
      <c r="B64765" s="378"/>
      <c r="C64765" s="378"/>
      <c r="D64765" s="378"/>
      <c r="E64765" s="378"/>
      <c r="F64765" s="378"/>
      <c r="G64765" s="378"/>
      <c r="H64765" s="378"/>
      <c r="I64765" s="378"/>
      <c r="J64765" s="378"/>
      <c r="K64765" s="378"/>
      <c r="L64765" s="378"/>
      <c r="M64765" s="378"/>
      <c r="N64765" s="378"/>
      <c r="O64765" s="378"/>
      <c r="P64765" s="378"/>
      <c r="Q64765" s="378"/>
      <c r="R64765" s="378"/>
      <c r="S64765" s="378"/>
      <c r="T64765" s="378"/>
      <c r="U64765" s="378"/>
      <c r="V64765" s="378"/>
      <c r="W64765" s="378"/>
      <c r="X64765" s="378"/>
      <c r="Y64765" s="378"/>
      <c r="Z64765" s="378"/>
      <c r="AA64765" s="378"/>
      <c r="AB64765" s="378"/>
      <c r="AC64765" s="378"/>
      <c r="AD64765" s="378"/>
      <c r="AE64765" s="378"/>
      <c r="AF64765" s="378"/>
      <c r="AG64765" s="378"/>
      <c r="AH64765" s="378"/>
      <c r="AI64765" s="378"/>
      <c r="AJ64765" s="378"/>
      <c r="AK64765" s="378"/>
      <c r="AL64765" s="378"/>
      <c r="AM64765" s="378"/>
      <c r="AN64765" s="378"/>
      <c r="AO64765" s="378"/>
      <c r="AP64765" s="378"/>
      <c r="AQ64765" s="378"/>
      <c r="AR64765" s="378"/>
      <c r="AS64765" s="378"/>
      <c r="AT64765" s="378"/>
      <c r="AU64765" s="378"/>
      <c r="AV64765" s="378"/>
      <c r="AW64765" s="378"/>
      <c r="AX64765" s="378"/>
      <c r="AY64765" s="378"/>
      <c r="AZ64765" s="378"/>
      <c r="BA64765" s="378"/>
      <c r="BB64765" s="378"/>
      <c r="BC64765" s="378"/>
      <c r="BD64765" s="378"/>
      <c r="BE64765" s="378"/>
      <c r="BF64765" s="378"/>
      <c r="BG64765" s="378"/>
      <c r="BH64765" s="378"/>
      <c r="BI64765" s="378"/>
      <c r="BJ64765" s="378"/>
      <c r="BK64765" s="378"/>
      <c r="BL64765" s="378"/>
      <c r="BM64765" s="378"/>
      <c r="BN64765" s="378"/>
      <c r="BO64765" s="378"/>
      <c r="BP64765" s="378"/>
      <c r="BQ64765" s="378"/>
      <c r="BR64765" s="378"/>
      <c r="BS64765" s="378"/>
      <c r="BT64765" s="378"/>
      <c r="BU64765" s="378"/>
      <c r="BV64765" s="378"/>
      <c r="BW64765" s="378"/>
      <c r="BX64765" s="378"/>
      <c r="BY64765" s="378"/>
      <c r="BZ64765" s="378"/>
      <c r="CA64765" s="378"/>
      <c r="CB64765" s="378"/>
      <c r="CC64765" s="378"/>
      <c r="CD64765" s="378"/>
      <c r="CE64765" s="378"/>
      <c r="CF64765" s="378"/>
      <c r="CG64765" s="378"/>
      <c r="CH64765" s="378"/>
      <c r="CI64765" s="378"/>
      <c r="CJ64765" s="378"/>
      <c r="CK64765" s="378"/>
      <c r="CL64765" s="378"/>
      <c r="CM64765" s="378"/>
      <c r="CN64765" s="378"/>
      <c r="CO64765" s="378"/>
      <c r="CP64765" s="378"/>
      <c r="CQ64765" s="378"/>
      <c r="CR64765" s="378"/>
      <c r="CS64765" s="378"/>
      <c r="CT64765" s="378"/>
      <c r="CU64765" s="378"/>
      <c r="CV64765" s="378"/>
      <c r="CW64765" s="378"/>
      <c r="CX64765" s="378"/>
      <c r="CY64765" s="378"/>
      <c r="CZ64765" s="378"/>
      <c r="DA64765" s="378"/>
      <c r="DB64765" s="378"/>
      <c r="DC64765" s="378"/>
      <c r="DD64765" s="378"/>
      <c r="DE64765" s="378"/>
      <c r="DF64765" s="378"/>
      <c r="DG64765" s="378"/>
      <c r="DH64765" s="378"/>
      <c r="DI64765" s="378"/>
      <c r="DJ64765" s="378"/>
      <c r="DK64765" s="378"/>
      <c r="DL64765" s="378"/>
      <c r="DM64765" s="378"/>
      <c r="DN64765" s="378"/>
      <c r="DO64765" s="378"/>
      <c r="DP64765" s="378"/>
      <c r="DQ64765" s="378"/>
      <c r="DR64765" s="378"/>
      <c r="DS64765" s="378"/>
      <c r="DT64765" s="378"/>
      <c r="DU64765" s="378"/>
      <c r="DV64765" s="378"/>
      <c r="DW64765" s="378"/>
      <c r="DX64765" s="378"/>
      <c r="DY64765" s="378"/>
      <c r="DZ64765" s="378"/>
      <c r="EA64765" s="378"/>
      <c r="EB64765" s="378"/>
      <c r="EC64765" s="378"/>
      <c r="ED64765" s="378"/>
      <c r="EE64765" s="378"/>
      <c r="EF64765" s="378"/>
      <c r="EG64765" s="378"/>
      <c r="EH64765" s="378"/>
      <c r="EI64765" s="378"/>
      <c r="EJ64765" s="378"/>
      <c r="EK64765" s="378"/>
      <c r="EL64765" s="378"/>
      <c r="EM64765" s="378"/>
      <c r="EN64765" s="378"/>
      <c r="EO64765" s="378"/>
      <c r="EP64765" s="378"/>
      <c r="EQ64765" s="378"/>
      <c r="ER64765" s="378"/>
      <c r="ES64765" s="378"/>
      <c r="ET64765" s="378"/>
      <c r="EU64765" s="378"/>
      <c r="EV64765" s="378"/>
      <c r="EW64765" s="378"/>
      <c r="EX64765" s="378"/>
      <c r="EY64765" s="378"/>
      <c r="EZ64765" s="378"/>
      <c r="FA64765" s="378"/>
      <c r="FB64765" s="378"/>
      <c r="FC64765" s="378"/>
      <c r="FD64765" s="378"/>
      <c r="FE64765" s="378"/>
      <c r="FF64765" s="378"/>
      <c r="FG64765" s="378"/>
      <c r="FH64765" s="378"/>
      <c r="FI64765" s="378"/>
      <c r="FJ64765" s="378"/>
      <c r="FK64765" s="378"/>
      <c r="FL64765" s="378"/>
      <c r="FM64765" s="378"/>
      <c r="FN64765" s="378"/>
      <c r="FO64765" s="378"/>
      <c r="FP64765" s="378"/>
      <c r="FQ64765" s="378"/>
      <c r="FR64765" s="378"/>
      <c r="FS64765" s="378"/>
      <c r="FT64765" s="378"/>
      <c r="FU64765" s="378"/>
      <c r="FV64765" s="378"/>
      <c r="FW64765" s="378"/>
      <c r="FX64765" s="378"/>
      <c r="FY64765" s="378"/>
      <c r="FZ64765" s="378"/>
      <c r="GA64765" s="378"/>
      <c r="GB64765" s="378"/>
      <c r="GC64765" s="378"/>
      <c r="GD64765" s="378"/>
      <c r="GE64765" s="378"/>
      <c r="GF64765" s="378"/>
      <c r="GG64765" s="378"/>
      <c r="GH64765" s="378"/>
      <c r="GI64765" s="378"/>
      <c r="GJ64765" s="378"/>
      <c r="GK64765" s="378"/>
      <c r="GL64765" s="378"/>
      <c r="GM64765" s="378"/>
      <c r="GN64765" s="378"/>
      <c r="GO64765" s="378"/>
      <c r="GP64765" s="378"/>
      <c r="GQ64765" s="378"/>
      <c r="GR64765" s="378"/>
      <c r="GS64765" s="378"/>
      <c r="GT64765" s="378"/>
      <c r="GU64765" s="378"/>
      <c r="GV64765" s="378"/>
      <c r="GW64765" s="378"/>
      <c r="GX64765" s="378"/>
      <c r="GY64765" s="378"/>
      <c r="GZ64765" s="378"/>
      <c r="HA64765" s="378"/>
      <c r="HB64765" s="378"/>
      <c r="HC64765" s="378"/>
      <c r="HD64765" s="378"/>
      <c r="HE64765" s="378"/>
      <c r="HF64765" s="378"/>
      <c r="HG64765" s="378"/>
      <c r="HH64765" s="378"/>
      <c r="HI64765" s="378"/>
      <c r="HJ64765" s="378"/>
      <c r="HK64765" s="378"/>
      <c r="HL64765" s="378"/>
      <c r="HM64765" s="378"/>
      <c r="HN64765" s="378"/>
      <c r="HO64765" s="378"/>
      <c r="HP64765" s="378"/>
      <c r="HQ64765" s="378"/>
      <c r="HR64765" s="378"/>
      <c r="HS64765" s="378"/>
      <c r="HT64765" s="378"/>
      <c r="HU64765" s="378"/>
      <c r="HV64765" s="378"/>
      <c r="HW64765" s="378"/>
      <c r="HX64765" s="378"/>
      <c r="HY64765" s="378"/>
      <c r="HZ64765" s="378"/>
      <c r="IA64765" s="378"/>
      <c r="IB64765" s="378"/>
      <c r="IC64765" s="378"/>
      <c r="ID64765" s="378"/>
      <c r="IE64765" s="378"/>
      <c r="IF64765" s="378"/>
      <c r="IG64765" s="378"/>
      <c r="IH64765" s="378"/>
      <c r="II64765" s="378"/>
      <c r="IJ64765" s="378"/>
      <c r="IK64765" s="378"/>
      <c r="IL64765" s="378"/>
    </row>
    <row r="64766" spans="2:246">
      <c r="B64766" s="378"/>
      <c r="C64766" s="378"/>
      <c r="D64766" s="378"/>
      <c r="E64766" s="378"/>
      <c r="F64766" s="378"/>
      <c r="G64766" s="378"/>
      <c r="H64766" s="378"/>
      <c r="I64766" s="378"/>
      <c r="J64766" s="378"/>
      <c r="K64766" s="378"/>
      <c r="L64766" s="378"/>
      <c r="M64766" s="378"/>
      <c r="N64766" s="378"/>
      <c r="O64766" s="378"/>
      <c r="P64766" s="378"/>
      <c r="Q64766" s="378"/>
      <c r="R64766" s="378"/>
      <c r="S64766" s="378"/>
      <c r="T64766" s="378"/>
      <c r="U64766" s="378"/>
      <c r="V64766" s="378"/>
      <c r="W64766" s="378"/>
      <c r="X64766" s="378"/>
      <c r="Y64766" s="378"/>
      <c r="Z64766" s="378"/>
      <c r="AA64766" s="378"/>
      <c r="AB64766" s="378"/>
      <c r="AC64766" s="378"/>
      <c r="AD64766" s="378"/>
      <c r="AE64766" s="378"/>
      <c r="AF64766" s="378"/>
      <c r="AG64766" s="378"/>
      <c r="AH64766" s="378"/>
      <c r="AI64766" s="378"/>
      <c r="AJ64766" s="378"/>
      <c r="AK64766" s="378"/>
      <c r="AL64766" s="378"/>
      <c r="AM64766" s="378"/>
      <c r="AN64766" s="378"/>
      <c r="AO64766" s="378"/>
      <c r="AP64766" s="378"/>
      <c r="AQ64766" s="378"/>
      <c r="AR64766" s="378"/>
      <c r="AS64766" s="378"/>
      <c r="AT64766" s="378"/>
      <c r="AU64766" s="378"/>
      <c r="AV64766" s="378"/>
      <c r="AW64766" s="378"/>
      <c r="AX64766" s="378"/>
      <c r="AY64766" s="378"/>
      <c r="AZ64766" s="378"/>
      <c r="BA64766" s="378"/>
      <c r="BB64766" s="378"/>
      <c r="BC64766" s="378"/>
      <c r="BD64766" s="378"/>
      <c r="BE64766" s="378"/>
      <c r="BF64766" s="378"/>
      <c r="BG64766" s="378"/>
      <c r="BH64766" s="378"/>
      <c r="BI64766" s="378"/>
      <c r="BJ64766" s="378"/>
      <c r="BK64766" s="378"/>
      <c r="BL64766" s="378"/>
      <c r="BM64766" s="378"/>
      <c r="BN64766" s="378"/>
      <c r="BO64766" s="378"/>
      <c r="BP64766" s="378"/>
      <c r="BQ64766" s="378"/>
      <c r="BR64766" s="378"/>
      <c r="BS64766" s="378"/>
      <c r="BT64766" s="378"/>
      <c r="BU64766" s="378"/>
      <c r="BV64766" s="378"/>
      <c r="BW64766" s="378"/>
      <c r="BX64766" s="378"/>
      <c r="BY64766" s="378"/>
      <c r="BZ64766" s="378"/>
      <c r="CA64766" s="378"/>
      <c r="CB64766" s="378"/>
      <c r="CC64766" s="378"/>
      <c r="CD64766" s="378"/>
      <c r="CE64766" s="378"/>
      <c r="CF64766" s="378"/>
      <c r="CG64766" s="378"/>
      <c r="CH64766" s="378"/>
      <c r="CI64766" s="378"/>
      <c r="CJ64766" s="378"/>
      <c r="CK64766" s="378"/>
      <c r="CL64766" s="378"/>
      <c r="CM64766" s="378"/>
      <c r="CN64766" s="378"/>
      <c r="CO64766" s="378"/>
      <c r="CP64766" s="378"/>
      <c r="CQ64766" s="378"/>
      <c r="CR64766" s="378"/>
      <c r="CS64766" s="378"/>
      <c r="CT64766" s="378"/>
      <c r="CU64766" s="378"/>
      <c r="CV64766" s="378"/>
      <c r="CW64766" s="378"/>
      <c r="CX64766" s="378"/>
      <c r="CY64766" s="378"/>
      <c r="CZ64766" s="378"/>
      <c r="DA64766" s="378"/>
      <c r="DB64766" s="378"/>
      <c r="DC64766" s="378"/>
      <c r="DD64766" s="378"/>
      <c r="DE64766" s="378"/>
      <c r="DF64766" s="378"/>
      <c r="DG64766" s="378"/>
      <c r="DH64766" s="378"/>
      <c r="DI64766" s="378"/>
      <c r="DJ64766" s="378"/>
      <c r="DK64766" s="378"/>
      <c r="DL64766" s="378"/>
      <c r="DM64766" s="378"/>
      <c r="DN64766" s="378"/>
      <c r="DO64766" s="378"/>
      <c r="DP64766" s="378"/>
      <c r="DQ64766" s="378"/>
      <c r="DR64766" s="378"/>
      <c r="DS64766" s="378"/>
      <c r="DT64766" s="378"/>
      <c r="DU64766" s="378"/>
      <c r="DV64766" s="378"/>
      <c r="DW64766" s="378"/>
      <c r="DX64766" s="378"/>
      <c r="DY64766" s="378"/>
      <c r="DZ64766" s="378"/>
      <c r="EA64766" s="378"/>
      <c r="EB64766" s="378"/>
      <c r="EC64766" s="378"/>
      <c r="ED64766" s="378"/>
      <c r="EE64766" s="378"/>
      <c r="EF64766" s="378"/>
      <c r="EG64766" s="378"/>
      <c r="EH64766" s="378"/>
      <c r="EI64766" s="378"/>
      <c r="EJ64766" s="378"/>
      <c r="EK64766" s="378"/>
      <c r="EL64766" s="378"/>
      <c r="EM64766" s="378"/>
      <c r="EN64766" s="378"/>
      <c r="EO64766" s="378"/>
      <c r="EP64766" s="378"/>
      <c r="EQ64766" s="378"/>
      <c r="ER64766" s="378"/>
      <c r="ES64766" s="378"/>
      <c r="ET64766" s="378"/>
      <c r="EU64766" s="378"/>
      <c r="EV64766" s="378"/>
      <c r="EW64766" s="378"/>
      <c r="EX64766" s="378"/>
      <c r="EY64766" s="378"/>
      <c r="EZ64766" s="378"/>
      <c r="FA64766" s="378"/>
      <c r="FB64766" s="378"/>
      <c r="FC64766" s="378"/>
      <c r="FD64766" s="378"/>
      <c r="FE64766" s="378"/>
      <c r="FF64766" s="378"/>
      <c r="FG64766" s="378"/>
      <c r="FH64766" s="378"/>
      <c r="FI64766" s="378"/>
      <c r="FJ64766" s="378"/>
      <c r="FK64766" s="378"/>
      <c r="FL64766" s="378"/>
      <c r="FM64766" s="378"/>
      <c r="FN64766" s="378"/>
      <c r="FO64766" s="378"/>
      <c r="FP64766" s="378"/>
      <c r="FQ64766" s="378"/>
      <c r="FR64766" s="378"/>
      <c r="FS64766" s="378"/>
      <c r="FT64766" s="378"/>
      <c r="FU64766" s="378"/>
      <c r="FV64766" s="378"/>
      <c r="FW64766" s="378"/>
      <c r="FX64766" s="378"/>
      <c r="FY64766" s="378"/>
      <c r="FZ64766" s="378"/>
      <c r="GA64766" s="378"/>
      <c r="GB64766" s="378"/>
      <c r="GC64766" s="378"/>
      <c r="GD64766" s="378"/>
      <c r="GE64766" s="378"/>
      <c r="GF64766" s="378"/>
      <c r="GG64766" s="378"/>
      <c r="GH64766" s="378"/>
      <c r="GI64766" s="378"/>
      <c r="GJ64766" s="378"/>
      <c r="GK64766" s="378"/>
      <c r="GL64766" s="378"/>
      <c r="GM64766" s="378"/>
      <c r="GN64766" s="378"/>
      <c r="GO64766" s="378"/>
      <c r="GP64766" s="378"/>
      <c r="GQ64766" s="378"/>
      <c r="GR64766" s="378"/>
      <c r="GS64766" s="378"/>
      <c r="GT64766" s="378"/>
      <c r="GU64766" s="378"/>
      <c r="GV64766" s="378"/>
      <c r="GW64766" s="378"/>
      <c r="GX64766" s="378"/>
      <c r="GY64766" s="378"/>
      <c r="GZ64766" s="378"/>
      <c r="HA64766" s="378"/>
      <c r="HB64766" s="378"/>
      <c r="HC64766" s="378"/>
      <c r="HD64766" s="378"/>
      <c r="HE64766" s="378"/>
      <c r="HF64766" s="378"/>
      <c r="HG64766" s="378"/>
      <c r="HH64766" s="378"/>
      <c r="HI64766" s="378"/>
      <c r="HJ64766" s="378"/>
      <c r="HK64766" s="378"/>
      <c r="HL64766" s="378"/>
      <c r="HM64766" s="378"/>
      <c r="HN64766" s="378"/>
      <c r="HO64766" s="378"/>
      <c r="HP64766" s="378"/>
      <c r="HQ64766" s="378"/>
      <c r="HR64766" s="378"/>
      <c r="HS64766" s="378"/>
      <c r="HT64766" s="378"/>
      <c r="HU64766" s="378"/>
      <c r="HV64766" s="378"/>
      <c r="HW64766" s="378"/>
      <c r="HX64766" s="378"/>
      <c r="HY64766" s="378"/>
      <c r="HZ64766" s="378"/>
      <c r="IA64766" s="378"/>
      <c r="IB64766" s="378"/>
      <c r="IC64766" s="378"/>
      <c r="ID64766" s="378"/>
      <c r="IE64766" s="378"/>
      <c r="IF64766" s="378"/>
      <c r="IG64766" s="378"/>
      <c r="IH64766" s="378"/>
      <c r="II64766" s="378"/>
      <c r="IJ64766" s="378"/>
      <c r="IK64766" s="378"/>
      <c r="IL64766" s="378"/>
    </row>
    <row r="64767" spans="2:246">
      <c r="B64767" s="378"/>
      <c r="C64767" s="378"/>
      <c r="D64767" s="378"/>
      <c r="E64767" s="378"/>
      <c r="F64767" s="378"/>
      <c r="G64767" s="378"/>
      <c r="H64767" s="378"/>
      <c r="I64767" s="378"/>
      <c r="J64767" s="378"/>
      <c r="K64767" s="378"/>
      <c r="L64767" s="378"/>
      <c r="M64767" s="378"/>
      <c r="N64767" s="378"/>
      <c r="O64767" s="378"/>
      <c r="P64767" s="378"/>
      <c r="Q64767" s="378"/>
      <c r="R64767" s="378"/>
      <c r="S64767" s="378"/>
      <c r="T64767" s="378"/>
      <c r="U64767" s="378"/>
      <c r="V64767" s="378"/>
      <c r="W64767" s="378"/>
      <c r="X64767" s="378"/>
      <c r="Y64767" s="378"/>
      <c r="Z64767" s="378"/>
      <c r="AA64767" s="378"/>
      <c r="AB64767" s="378"/>
      <c r="AC64767" s="378"/>
      <c r="AD64767" s="378"/>
      <c r="AE64767" s="378"/>
      <c r="AF64767" s="378"/>
      <c r="AG64767" s="378"/>
      <c r="AH64767" s="378"/>
      <c r="AI64767" s="378"/>
      <c r="AJ64767" s="378"/>
      <c r="AK64767" s="378"/>
      <c r="AL64767" s="378"/>
      <c r="AM64767" s="378"/>
      <c r="AN64767" s="378"/>
      <c r="AO64767" s="378"/>
      <c r="AP64767" s="378"/>
      <c r="AQ64767" s="378"/>
      <c r="AR64767" s="378"/>
      <c r="AS64767" s="378"/>
      <c r="AT64767" s="378"/>
      <c r="AU64767" s="378"/>
      <c r="AV64767" s="378"/>
      <c r="AW64767" s="378"/>
      <c r="AX64767" s="378"/>
      <c r="AY64767" s="378"/>
      <c r="AZ64767" s="378"/>
      <c r="BA64767" s="378"/>
      <c r="BB64767" s="378"/>
      <c r="BC64767" s="378"/>
      <c r="BD64767" s="378"/>
      <c r="BE64767" s="378"/>
      <c r="BF64767" s="378"/>
      <c r="BG64767" s="378"/>
      <c r="BH64767" s="378"/>
      <c r="BI64767" s="378"/>
      <c r="BJ64767" s="378"/>
      <c r="BK64767" s="378"/>
      <c r="BL64767" s="378"/>
      <c r="BM64767" s="378"/>
      <c r="BN64767" s="378"/>
      <c r="BO64767" s="378"/>
      <c r="BP64767" s="378"/>
      <c r="BQ64767" s="378"/>
      <c r="BR64767" s="378"/>
      <c r="BS64767" s="378"/>
      <c r="BT64767" s="378"/>
      <c r="BU64767" s="378"/>
      <c r="BV64767" s="378"/>
      <c r="BW64767" s="378"/>
      <c r="BX64767" s="378"/>
      <c r="BY64767" s="378"/>
      <c r="BZ64767" s="378"/>
      <c r="CA64767" s="378"/>
      <c r="CB64767" s="378"/>
      <c r="CC64767" s="378"/>
      <c r="CD64767" s="378"/>
      <c r="CE64767" s="378"/>
      <c r="CF64767" s="378"/>
      <c r="CG64767" s="378"/>
      <c r="CH64767" s="378"/>
      <c r="CI64767" s="378"/>
      <c r="CJ64767" s="378"/>
      <c r="CK64767" s="378"/>
      <c r="CL64767" s="378"/>
      <c r="CM64767" s="378"/>
      <c r="CN64767" s="378"/>
      <c r="CO64767" s="378"/>
      <c r="CP64767" s="378"/>
      <c r="CQ64767" s="378"/>
      <c r="CR64767" s="378"/>
      <c r="CS64767" s="378"/>
      <c r="CT64767" s="378"/>
      <c r="CU64767" s="378"/>
      <c r="CV64767" s="378"/>
      <c r="CW64767" s="378"/>
      <c r="CX64767" s="378"/>
      <c r="CY64767" s="378"/>
      <c r="CZ64767" s="378"/>
      <c r="DA64767" s="378"/>
      <c r="DB64767" s="378"/>
      <c r="DC64767" s="378"/>
      <c r="DD64767" s="378"/>
      <c r="DE64767" s="378"/>
      <c r="DF64767" s="378"/>
      <c r="DG64767" s="378"/>
      <c r="DH64767" s="378"/>
      <c r="DI64767" s="378"/>
      <c r="DJ64767" s="378"/>
      <c r="DK64767" s="378"/>
      <c r="DL64767" s="378"/>
      <c r="DM64767" s="378"/>
      <c r="DN64767" s="378"/>
      <c r="DO64767" s="378"/>
      <c r="DP64767" s="378"/>
      <c r="DQ64767" s="378"/>
      <c r="DR64767" s="378"/>
      <c r="DS64767" s="378"/>
      <c r="DT64767" s="378"/>
      <c r="DU64767" s="378"/>
      <c r="DV64767" s="378"/>
      <c r="DW64767" s="378"/>
      <c r="DX64767" s="378"/>
      <c r="DY64767" s="378"/>
      <c r="DZ64767" s="378"/>
      <c r="EA64767" s="378"/>
      <c r="EB64767" s="378"/>
      <c r="EC64767" s="378"/>
      <c r="ED64767" s="378"/>
      <c r="EE64767" s="378"/>
      <c r="EF64767" s="378"/>
      <c r="EG64767" s="378"/>
      <c r="EH64767" s="378"/>
      <c r="EI64767" s="378"/>
      <c r="EJ64767" s="378"/>
      <c r="EK64767" s="378"/>
      <c r="EL64767" s="378"/>
      <c r="EM64767" s="378"/>
      <c r="EN64767" s="378"/>
      <c r="EO64767" s="378"/>
      <c r="EP64767" s="378"/>
      <c r="EQ64767" s="378"/>
      <c r="ER64767" s="378"/>
      <c r="ES64767" s="378"/>
      <c r="ET64767" s="378"/>
      <c r="EU64767" s="378"/>
      <c r="EV64767" s="378"/>
      <c r="EW64767" s="378"/>
      <c r="EX64767" s="378"/>
      <c r="EY64767" s="378"/>
      <c r="EZ64767" s="378"/>
      <c r="FA64767" s="378"/>
      <c r="FB64767" s="378"/>
      <c r="FC64767" s="378"/>
      <c r="FD64767" s="378"/>
      <c r="FE64767" s="378"/>
      <c r="FF64767" s="378"/>
      <c r="FG64767" s="378"/>
      <c r="FH64767" s="378"/>
      <c r="FI64767" s="378"/>
      <c r="FJ64767" s="378"/>
      <c r="FK64767" s="378"/>
      <c r="FL64767" s="378"/>
      <c r="FM64767" s="378"/>
      <c r="FN64767" s="378"/>
      <c r="FO64767" s="378"/>
      <c r="FP64767" s="378"/>
      <c r="FQ64767" s="378"/>
      <c r="FR64767" s="378"/>
      <c r="FS64767" s="378"/>
      <c r="FT64767" s="378"/>
      <c r="FU64767" s="378"/>
      <c r="FV64767" s="378"/>
      <c r="FW64767" s="378"/>
      <c r="FX64767" s="378"/>
      <c r="FY64767" s="378"/>
      <c r="FZ64767" s="378"/>
      <c r="GA64767" s="378"/>
      <c r="GB64767" s="378"/>
      <c r="GC64767" s="378"/>
      <c r="GD64767" s="378"/>
      <c r="GE64767" s="378"/>
      <c r="GF64767" s="378"/>
      <c r="GG64767" s="378"/>
      <c r="GH64767" s="378"/>
      <c r="GI64767" s="378"/>
      <c r="GJ64767" s="378"/>
      <c r="GK64767" s="378"/>
      <c r="GL64767" s="378"/>
      <c r="GM64767" s="378"/>
      <c r="GN64767" s="378"/>
      <c r="GO64767" s="378"/>
      <c r="GP64767" s="378"/>
      <c r="GQ64767" s="378"/>
      <c r="GR64767" s="378"/>
      <c r="GS64767" s="378"/>
      <c r="GT64767" s="378"/>
      <c r="GU64767" s="378"/>
      <c r="GV64767" s="378"/>
      <c r="GW64767" s="378"/>
      <c r="GX64767" s="378"/>
      <c r="GY64767" s="378"/>
      <c r="GZ64767" s="378"/>
      <c r="HA64767" s="378"/>
      <c r="HB64767" s="378"/>
      <c r="HC64767" s="378"/>
      <c r="HD64767" s="378"/>
      <c r="HE64767" s="378"/>
      <c r="HF64767" s="378"/>
      <c r="HG64767" s="378"/>
      <c r="HH64767" s="378"/>
      <c r="HI64767" s="378"/>
      <c r="HJ64767" s="378"/>
      <c r="HK64767" s="378"/>
      <c r="HL64767" s="378"/>
      <c r="HM64767" s="378"/>
      <c r="HN64767" s="378"/>
      <c r="HO64767" s="378"/>
      <c r="HP64767" s="378"/>
      <c r="HQ64767" s="378"/>
      <c r="HR64767" s="378"/>
      <c r="HS64767" s="378"/>
      <c r="HT64767" s="378"/>
      <c r="HU64767" s="378"/>
      <c r="HV64767" s="378"/>
      <c r="HW64767" s="378"/>
      <c r="HX64767" s="378"/>
      <c r="HY64767" s="378"/>
      <c r="HZ64767" s="378"/>
      <c r="IA64767" s="378"/>
      <c r="IB64767" s="378"/>
      <c r="IC64767" s="378"/>
      <c r="ID64767" s="378"/>
      <c r="IE64767" s="378"/>
      <c r="IF64767" s="378"/>
      <c r="IG64767" s="378"/>
      <c r="IH64767" s="378"/>
      <c r="II64767" s="378"/>
      <c r="IJ64767" s="378"/>
      <c r="IK64767" s="378"/>
      <c r="IL64767" s="378"/>
    </row>
    <row r="64768" spans="2:246">
      <c r="B64768" s="378"/>
      <c r="C64768" s="378"/>
      <c r="D64768" s="378"/>
      <c r="E64768" s="378"/>
      <c r="F64768" s="378"/>
      <c r="G64768" s="378"/>
      <c r="H64768" s="378"/>
      <c r="I64768" s="378"/>
      <c r="J64768" s="378"/>
      <c r="K64768" s="378"/>
      <c r="L64768" s="378"/>
      <c r="M64768" s="378"/>
      <c r="N64768" s="378"/>
      <c r="O64768" s="378"/>
      <c r="P64768" s="378"/>
      <c r="Q64768" s="378"/>
      <c r="R64768" s="378"/>
      <c r="S64768" s="378"/>
      <c r="T64768" s="378"/>
      <c r="U64768" s="378"/>
      <c r="V64768" s="378"/>
      <c r="W64768" s="378"/>
      <c r="X64768" s="378"/>
      <c r="Y64768" s="378"/>
      <c r="Z64768" s="378"/>
      <c r="AA64768" s="378"/>
      <c r="AB64768" s="378"/>
      <c r="AC64768" s="378"/>
      <c r="AD64768" s="378"/>
      <c r="AE64768" s="378"/>
      <c r="AF64768" s="378"/>
      <c r="AG64768" s="378"/>
      <c r="AH64768" s="378"/>
      <c r="AI64768" s="378"/>
      <c r="AJ64768" s="378"/>
      <c r="AK64768" s="378"/>
      <c r="AL64768" s="378"/>
      <c r="AM64768" s="378"/>
      <c r="AN64768" s="378"/>
      <c r="AO64768" s="378"/>
      <c r="AP64768" s="378"/>
      <c r="AQ64768" s="378"/>
      <c r="AR64768" s="378"/>
      <c r="AS64768" s="378"/>
      <c r="AT64768" s="378"/>
      <c r="AU64768" s="378"/>
      <c r="AV64768" s="378"/>
      <c r="AW64768" s="378"/>
      <c r="AX64768" s="378"/>
      <c r="AY64768" s="378"/>
      <c r="AZ64768" s="378"/>
      <c r="BA64768" s="378"/>
      <c r="BB64768" s="378"/>
      <c r="BC64768" s="378"/>
      <c r="BD64768" s="378"/>
      <c r="BE64768" s="378"/>
      <c r="BF64768" s="378"/>
      <c r="BG64768" s="378"/>
      <c r="BH64768" s="378"/>
      <c r="BI64768" s="378"/>
      <c r="BJ64768" s="378"/>
      <c r="BK64768" s="378"/>
      <c r="BL64768" s="378"/>
      <c r="BM64768" s="378"/>
      <c r="BN64768" s="378"/>
      <c r="BO64768" s="378"/>
      <c r="BP64768" s="378"/>
      <c r="BQ64768" s="378"/>
      <c r="BR64768" s="378"/>
      <c r="BS64768" s="378"/>
      <c r="BT64768" s="378"/>
      <c r="BU64768" s="378"/>
      <c r="BV64768" s="378"/>
      <c r="BW64768" s="378"/>
      <c r="BX64768" s="378"/>
      <c r="BY64768" s="378"/>
      <c r="BZ64768" s="378"/>
      <c r="CA64768" s="378"/>
      <c r="CB64768" s="378"/>
      <c r="CC64768" s="378"/>
      <c r="CD64768" s="378"/>
      <c r="CE64768" s="378"/>
      <c r="CF64768" s="378"/>
      <c r="CG64768" s="378"/>
      <c r="CH64768" s="378"/>
      <c r="CI64768" s="378"/>
      <c r="CJ64768" s="378"/>
      <c r="CK64768" s="378"/>
      <c r="CL64768" s="378"/>
      <c r="CM64768" s="378"/>
      <c r="CN64768" s="378"/>
      <c r="CO64768" s="378"/>
      <c r="CP64768" s="378"/>
      <c r="CQ64768" s="378"/>
      <c r="CR64768" s="378"/>
      <c r="CS64768" s="378"/>
      <c r="CT64768" s="378"/>
      <c r="CU64768" s="378"/>
      <c r="CV64768" s="378"/>
      <c r="CW64768" s="378"/>
      <c r="CX64768" s="378"/>
      <c r="CY64768" s="378"/>
      <c r="CZ64768" s="378"/>
      <c r="DA64768" s="378"/>
      <c r="DB64768" s="378"/>
      <c r="DC64768" s="378"/>
      <c r="DD64768" s="378"/>
      <c r="DE64768" s="378"/>
      <c r="DF64768" s="378"/>
      <c r="DG64768" s="378"/>
      <c r="DH64768" s="378"/>
      <c r="DI64768" s="378"/>
      <c r="DJ64768" s="378"/>
      <c r="DK64768" s="378"/>
      <c r="DL64768" s="378"/>
      <c r="DM64768" s="378"/>
      <c r="DN64768" s="378"/>
      <c r="DO64768" s="378"/>
      <c r="DP64768" s="378"/>
      <c r="DQ64768" s="378"/>
      <c r="DR64768" s="378"/>
      <c r="DS64768" s="378"/>
      <c r="DT64768" s="378"/>
      <c r="DU64768" s="378"/>
      <c r="DV64768" s="378"/>
      <c r="DW64768" s="378"/>
      <c r="DX64768" s="378"/>
      <c r="DY64768" s="378"/>
      <c r="DZ64768" s="378"/>
      <c r="EA64768" s="378"/>
      <c r="EB64768" s="378"/>
      <c r="EC64768" s="378"/>
      <c r="ED64768" s="378"/>
      <c r="EE64768" s="378"/>
      <c r="EF64768" s="378"/>
      <c r="EG64768" s="378"/>
      <c r="EH64768" s="378"/>
      <c r="EI64768" s="378"/>
      <c r="EJ64768" s="378"/>
      <c r="EK64768" s="378"/>
      <c r="EL64768" s="378"/>
      <c r="EM64768" s="378"/>
      <c r="EN64768" s="378"/>
      <c r="EO64768" s="378"/>
      <c r="EP64768" s="378"/>
      <c r="EQ64768" s="378"/>
      <c r="ER64768" s="378"/>
      <c r="ES64768" s="378"/>
      <c r="ET64768" s="378"/>
      <c r="EU64768" s="378"/>
      <c r="EV64768" s="378"/>
      <c r="EW64768" s="378"/>
      <c r="EX64768" s="378"/>
      <c r="EY64768" s="378"/>
      <c r="EZ64768" s="378"/>
      <c r="FA64768" s="378"/>
      <c r="FB64768" s="378"/>
      <c r="FC64768" s="378"/>
      <c r="FD64768" s="378"/>
      <c r="FE64768" s="378"/>
      <c r="FF64768" s="378"/>
      <c r="FG64768" s="378"/>
      <c r="FH64768" s="378"/>
      <c r="FI64768" s="378"/>
      <c r="FJ64768" s="378"/>
      <c r="FK64768" s="378"/>
      <c r="FL64768" s="378"/>
      <c r="FM64768" s="378"/>
      <c r="FN64768" s="378"/>
      <c r="FO64768" s="378"/>
      <c r="FP64768" s="378"/>
      <c r="FQ64768" s="378"/>
      <c r="FR64768" s="378"/>
      <c r="FS64768" s="378"/>
      <c r="FT64768" s="378"/>
      <c r="FU64768" s="378"/>
      <c r="FV64768" s="378"/>
      <c r="FW64768" s="378"/>
      <c r="FX64768" s="378"/>
      <c r="FY64768" s="378"/>
      <c r="FZ64768" s="378"/>
      <c r="GA64768" s="378"/>
      <c r="GB64768" s="378"/>
      <c r="GC64768" s="378"/>
      <c r="GD64768" s="378"/>
      <c r="GE64768" s="378"/>
      <c r="GF64768" s="378"/>
      <c r="GG64768" s="378"/>
      <c r="GH64768" s="378"/>
      <c r="GI64768" s="378"/>
      <c r="GJ64768" s="378"/>
      <c r="GK64768" s="378"/>
      <c r="GL64768" s="378"/>
      <c r="GM64768" s="378"/>
      <c r="GN64768" s="378"/>
      <c r="GO64768" s="378"/>
      <c r="GP64768" s="378"/>
      <c r="GQ64768" s="378"/>
      <c r="GR64768" s="378"/>
      <c r="GS64768" s="378"/>
      <c r="GT64768" s="378"/>
      <c r="GU64768" s="378"/>
      <c r="GV64768" s="378"/>
      <c r="GW64768" s="378"/>
      <c r="GX64768" s="378"/>
      <c r="GY64768" s="378"/>
      <c r="GZ64768" s="378"/>
      <c r="HA64768" s="378"/>
      <c r="HB64768" s="378"/>
      <c r="HC64768" s="378"/>
      <c r="HD64768" s="378"/>
      <c r="HE64768" s="378"/>
      <c r="HF64768" s="378"/>
      <c r="HG64768" s="378"/>
      <c r="HH64768" s="378"/>
      <c r="HI64768" s="378"/>
      <c r="HJ64768" s="378"/>
      <c r="HK64768" s="378"/>
      <c r="HL64768" s="378"/>
      <c r="HM64768" s="378"/>
      <c r="HN64768" s="378"/>
      <c r="HO64768" s="378"/>
      <c r="HP64768" s="378"/>
      <c r="HQ64768" s="378"/>
      <c r="HR64768" s="378"/>
      <c r="HS64768" s="378"/>
      <c r="HT64768" s="378"/>
      <c r="HU64768" s="378"/>
      <c r="HV64768" s="378"/>
      <c r="HW64768" s="378"/>
      <c r="HX64768" s="378"/>
      <c r="HY64768" s="378"/>
      <c r="HZ64768" s="378"/>
      <c r="IA64768" s="378"/>
      <c r="IB64768" s="378"/>
      <c r="IC64768" s="378"/>
      <c r="ID64768" s="378"/>
      <c r="IE64768" s="378"/>
      <c r="IF64768" s="378"/>
      <c r="IG64768" s="378"/>
      <c r="IH64768" s="378"/>
      <c r="II64768" s="378"/>
      <c r="IJ64768" s="378"/>
      <c r="IK64768" s="378"/>
      <c r="IL64768" s="378"/>
    </row>
    <row r="64769" spans="2:246">
      <c r="B64769" s="378"/>
      <c r="C64769" s="378"/>
      <c r="D64769" s="378"/>
      <c r="E64769" s="378"/>
      <c r="F64769" s="378"/>
      <c r="G64769" s="378"/>
      <c r="H64769" s="378"/>
      <c r="I64769" s="378"/>
      <c r="J64769" s="378"/>
      <c r="K64769" s="378"/>
      <c r="L64769" s="378"/>
      <c r="M64769" s="378"/>
      <c r="N64769" s="378"/>
      <c r="O64769" s="378"/>
      <c r="P64769" s="378"/>
      <c r="Q64769" s="378"/>
      <c r="R64769" s="378"/>
      <c r="S64769" s="378"/>
      <c r="T64769" s="378"/>
      <c r="U64769" s="378"/>
      <c r="V64769" s="378"/>
      <c r="W64769" s="378"/>
      <c r="X64769" s="378"/>
      <c r="Y64769" s="378"/>
      <c r="Z64769" s="378"/>
      <c r="AA64769" s="378"/>
      <c r="AB64769" s="378"/>
      <c r="AC64769" s="378"/>
      <c r="AD64769" s="378"/>
      <c r="AE64769" s="378"/>
      <c r="AF64769" s="378"/>
      <c r="AG64769" s="378"/>
      <c r="AH64769" s="378"/>
      <c r="AI64769" s="378"/>
      <c r="AJ64769" s="378"/>
      <c r="AK64769" s="378"/>
      <c r="AL64769" s="378"/>
      <c r="AM64769" s="378"/>
      <c r="AN64769" s="378"/>
      <c r="AO64769" s="378"/>
      <c r="AP64769" s="378"/>
      <c r="AQ64769" s="378"/>
      <c r="AR64769" s="378"/>
      <c r="AS64769" s="378"/>
      <c r="AT64769" s="378"/>
      <c r="AU64769" s="378"/>
      <c r="AV64769" s="378"/>
      <c r="AW64769" s="378"/>
      <c r="AX64769" s="378"/>
      <c r="AY64769" s="378"/>
      <c r="AZ64769" s="378"/>
      <c r="BA64769" s="378"/>
      <c r="BB64769" s="378"/>
      <c r="BC64769" s="378"/>
      <c r="BD64769" s="378"/>
      <c r="BE64769" s="378"/>
      <c r="BF64769" s="378"/>
      <c r="BG64769" s="378"/>
      <c r="BH64769" s="378"/>
      <c r="BI64769" s="378"/>
      <c r="BJ64769" s="378"/>
      <c r="BK64769" s="378"/>
      <c r="BL64769" s="378"/>
      <c r="BM64769" s="378"/>
      <c r="BN64769" s="378"/>
      <c r="BO64769" s="378"/>
      <c r="BP64769" s="378"/>
      <c r="BQ64769" s="378"/>
      <c r="BR64769" s="378"/>
      <c r="BS64769" s="378"/>
      <c r="BT64769" s="378"/>
      <c r="BU64769" s="378"/>
      <c r="BV64769" s="378"/>
      <c r="BW64769" s="378"/>
      <c r="BX64769" s="378"/>
      <c r="BY64769" s="378"/>
      <c r="BZ64769" s="378"/>
      <c r="CA64769" s="378"/>
      <c r="CB64769" s="378"/>
      <c r="CC64769" s="378"/>
      <c r="CD64769" s="378"/>
      <c r="CE64769" s="378"/>
      <c r="CF64769" s="378"/>
      <c r="CG64769" s="378"/>
      <c r="CH64769" s="378"/>
      <c r="CI64769" s="378"/>
      <c r="CJ64769" s="378"/>
      <c r="CK64769" s="378"/>
      <c r="CL64769" s="378"/>
      <c r="CM64769" s="378"/>
      <c r="CN64769" s="378"/>
      <c r="CO64769" s="378"/>
      <c r="CP64769" s="378"/>
      <c r="CQ64769" s="378"/>
      <c r="CR64769" s="378"/>
      <c r="CS64769" s="378"/>
      <c r="CT64769" s="378"/>
      <c r="CU64769" s="378"/>
      <c r="CV64769" s="378"/>
      <c r="CW64769" s="378"/>
      <c r="CX64769" s="378"/>
      <c r="CY64769" s="378"/>
      <c r="CZ64769" s="378"/>
      <c r="DA64769" s="378"/>
      <c r="DB64769" s="378"/>
      <c r="DC64769" s="378"/>
      <c r="DD64769" s="378"/>
      <c r="DE64769" s="378"/>
      <c r="DF64769" s="378"/>
      <c r="DG64769" s="378"/>
      <c r="DH64769" s="378"/>
      <c r="DI64769" s="378"/>
      <c r="DJ64769" s="378"/>
      <c r="DK64769" s="378"/>
      <c r="DL64769" s="378"/>
      <c r="DM64769" s="378"/>
      <c r="DN64769" s="378"/>
      <c r="DO64769" s="378"/>
      <c r="DP64769" s="378"/>
      <c r="DQ64769" s="378"/>
      <c r="DR64769" s="378"/>
      <c r="DS64769" s="378"/>
      <c r="DT64769" s="378"/>
      <c r="DU64769" s="378"/>
      <c r="DV64769" s="378"/>
      <c r="DW64769" s="378"/>
      <c r="DX64769" s="378"/>
      <c r="DY64769" s="378"/>
      <c r="DZ64769" s="378"/>
      <c r="EA64769" s="378"/>
      <c r="EB64769" s="378"/>
      <c r="EC64769" s="378"/>
      <c r="ED64769" s="378"/>
      <c r="EE64769" s="378"/>
      <c r="EF64769" s="378"/>
      <c r="EG64769" s="378"/>
      <c r="EH64769" s="378"/>
      <c r="EI64769" s="378"/>
      <c r="EJ64769" s="378"/>
      <c r="EK64769" s="378"/>
      <c r="EL64769" s="378"/>
      <c r="EM64769" s="378"/>
      <c r="EN64769" s="378"/>
      <c r="EO64769" s="378"/>
      <c r="EP64769" s="378"/>
      <c r="EQ64769" s="378"/>
      <c r="ER64769" s="378"/>
      <c r="ES64769" s="378"/>
      <c r="ET64769" s="378"/>
      <c r="EU64769" s="378"/>
      <c r="EV64769" s="378"/>
      <c r="EW64769" s="378"/>
      <c r="EX64769" s="378"/>
      <c r="EY64769" s="378"/>
      <c r="EZ64769" s="378"/>
      <c r="FA64769" s="378"/>
      <c r="FB64769" s="378"/>
      <c r="FC64769" s="378"/>
      <c r="FD64769" s="378"/>
      <c r="FE64769" s="378"/>
      <c r="FF64769" s="378"/>
      <c r="FG64769" s="378"/>
      <c r="FH64769" s="378"/>
      <c r="FI64769" s="378"/>
      <c r="FJ64769" s="378"/>
      <c r="FK64769" s="378"/>
      <c r="FL64769" s="378"/>
      <c r="FM64769" s="378"/>
      <c r="FN64769" s="378"/>
      <c r="FO64769" s="378"/>
      <c r="FP64769" s="378"/>
      <c r="FQ64769" s="378"/>
      <c r="FR64769" s="378"/>
      <c r="FS64769" s="378"/>
      <c r="FT64769" s="378"/>
      <c r="FU64769" s="378"/>
      <c r="FV64769" s="378"/>
      <c r="FW64769" s="378"/>
      <c r="FX64769" s="378"/>
      <c r="FY64769" s="378"/>
      <c r="FZ64769" s="378"/>
      <c r="GA64769" s="378"/>
      <c r="GB64769" s="378"/>
      <c r="GC64769" s="378"/>
      <c r="GD64769" s="378"/>
      <c r="GE64769" s="378"/>
      <c r="GF64769" s="378"/>
      <c r="GG64769" s="378"/>
      <c r="GH64769" s="378"/>
      <c r="GI64769" s="378"/>
      <c r="GJ64769" s="378"/>
      <c r="GK64769" s="378"/>
      <c r="GL64769" s="378"/>
      <c r="GM64769" s="378"/>
      <c r="GN64769" s="378"/>
      <c r="GO64769" s="378"/>
      <c r="GP64769" s="378"/>
      <c r="GQ64769" s="378"/>
      <c r="GR64769" s="378"/>
      <c r="GS64769" s="378"/>
      <c r="GT64769" s="378"/>
      <c r="GU64769" s="378"/>
      <c r="GV64769" s="378"/>
      <c r="GW64769" s="378"/>
      <c r="GX64769" s="378"/>
      <c r="GY64769" s="378"/>
      <c r="GZ64769" s="378"/>
      <c r="HA64769" s="378"/>
      <c r="HB64769" s="378"/>
      <c r="HC64769" s="378"/>
      <c r="HD64769" s="378"/>
      <c r="HE64769" s="378"/>
      <c r="HF64769" s="378"/>
      <c r="HG64769" s="378"/>
      <c r="HH64769" s="378"/>
      <c r="HI64769" s="378"/>
      <c r="HJ64769" s="378"/>
      <c r="HK64769" s="378"/>
      <c r="HL64769" s="378"/>
      <c r="HM64769" s="378"/>
      <c r="HN64769" s="378"/>
      <c r="HO64769" s="378"/>
      <c r="HP64769" s="378"/>
      <c r="HQ64769" s="378"/>
      <c r="HR64769" s="378"/>
      <c r="HS64769" s="378"/>
      <c r="HT64769" s="378"/>
      <c r="HU64769" s="378"/>
      <c r="HV64769" s="378"/>
      <c r="HW64769" s="378"/>
      <c r="HX64769" s="378"/>
      <c r="HY64769" s="378"/>
      <c r="HZ64769" s="378"/>
      <c r="IA64769" s="378"/>
      <c r="IB64769" s="378"/>
      <c r="IC64769" s="378"/>
      <c r="ID64769" s="378"/>
      <c r="IE64769" s="378"/>
      <c r="IF64769" s="378"/>
      <c r="IG64769" s="378"/>
      <c r="IH64769" s="378"/>
      <c r="II64769" s="378"/>
      <c r="IJ64769" s="378"/>
      <c r="IK64769" s="378"/>
      <c r="IL64769" s="378"/>
    </row>
    <row r="64770" spans="2:246">
      <c r="B64770" s="378"/>
      <c r="C64770" s="378"/>
      <c r="D64770" s="378"/>
      <c r="E64770" s="378"/>
      <c r="F64770" s="378"/>
      <c r="G64770" s="378"/>
      <c r="H64770" s="378"/>
      <c r="I64770" s="378"/>
      <c r="J64770" s="378"/>
      <c r="K64770" s="378"/>
      <c r="L64770" s="378"/>
      <c r="M64770" s="378"/>
      <c r="N64770" s="378"/>
      <c r="O64770" s="378"/>
      <c r="P64770" s="378"/>
      <c r="Q64770" s="378"/>
      <c r="R64770" s="378"/>
      <c r="S64770" s="378"/>
      <c r="T64770" s="378"/>
      <c r="U64770" s="378"/>
      <c r="V64770" s="378"/>
      <c r="W64770" s="378"/>
      <c r="X64770" s="378"/>
      <c r="Y64770" s="378"/>
      <c r="Z64770" s="378"/>
      <c r="AA64770" s="378"/>
      <c r="AB64770" s="378"/>
      <c r="AC64770" s="378"/>
      <c r="AD64770" s="378"/>
      <c r="AE64770" s="378"/>
      <c r="AF64770" s="378"/>
      <c r="AG64770" s="378"/>
      <c r="AH64770" s="378"/>
      <c r="AI64770" s="378"/>
      <c r="AJ64770" s="378"/>
      <c r="AK64770" s="378"/>
      <c r="AL64770" s="378"/>
      <c r="AM64770" s="378"/>
      <c r="AN64770" s="378"/>
      <c r="AO64770" s="378"/>
      <c r="AP64770" s="378"/>
      <c r="AQ64770" s="378"/>
      <c r="AR64770" s="378"/>
      <c r="AS64770" s="378"/>
      <c r="AT64770" s="378"/>
      <c r="AU64770" s="378"/>
      <c r="AV64770" s="378"/>
      <c r="AW64770" s="378"/>
      <c r="AX64770" s="378"/>
      <c r="AY64770" s="378"/>
      <c r="AZ64770" s="378"/>
      <c r="BA64770" s="378"/>
      <c r="BB64770" s="378"/>
      <c r="BC64770" s="378"/>
      <c r="BD64770" s="378"/>
      <c r="BE64770" s="378"/>
      <c r="BF64770" s="378"/>
      <c r="BG64770" s="378"/>
      <c r="BH64770" s="378"/>
      <c r="BI64770" s="378"/>
      <c r="BJ64770" s="378"/>
      <c r="BK64770" s="378"/>
      <c r="BL64770" s="378"/>
      <c r="BM64770" s="378"/>
      <c r="BN64770" s="378"/>
      <c r="BO64770" s="378"/>
      <c r="BP64770" s="378"/>
      <c r="BQ64770" s="378"/>
      <c r="BR64770" s="378"/>
      <c r="BS64770" s="378"/>
      <c r="BT64770" s="378"/>
      <c r="BU64770" s="378"/>
      <c r="BV64770" s="378"/>
      <c r="BW64770" s="378"/>
      <c r="BX64770" s="378"/>
      <c r="BY64770" s="378"/>
      <c r="BZ64770" s="378"/>
      <c r="CA64770" s="378"/>
      <c r="CB64770" s="378"/>
      <c r="CC64770" s="378"/>
      <c r="CD64770" s="378"/>
      <c r="CE64770" s="378"/>
      <c r="CF64770" s="378"/>
      <c r="CG64770" s="378"/>
      <c r="CH64770" s="378"/>
      <c r="CI64770" s="378"/>
      <c r="CJ64770" s="378"/>
      <c r="CK64770" s="378"/>
      <c r="CL64770" s="378"/>
      <c r="CM64770" s="378"/>
      <c r="CN64770" s="378"/>
      <c r="CO64770" s="378"/>
      <c r="CP64770" s="378"/>
      <c r="CQ64770" s="378"/>
      <c r="CR64770" s="378"/>
      <c r="CS64770" s="378"/>
      <c r="CT64770" s="378"/>
      <c r="CU64770" s="378"/>
      <c r="CV64770" s="378"/>
      <c r="CW64770" s="378"/>
      <c r="CX64770" s="378"/>
      <c r="CY64770" s="378"/>
      <c r="CZ64770" s="378"/>
      <c r="DA64770" s="378"/>
      <c r="DB64770" s="378"/>
      <c r="DC64770" s="378"/>
      <c r="DD64770" s="378"/>
      <c r="DE64770" s="378"/>
      <c r="DF64770" s="378"/>
      <c r="DG64770" s="378"/>
      <c r="DH64770" s="378"/>
      <c r="DI64770" s="378"/>
      <c r="DJ64770" s="378"/>
      <c r="DK64770" s="378"/>
      <c r="DL64770" s="378"/>
      <c r="DM64770" s="378"/>
      <c r="DN64770" s="378"/>
      <c r="DO64770" s="378"/>
      <c r="DP64770" s="378"/>
      <c r="DQ64770" s="378"/>
      <c r="DR64770" s="378"/>
      <c r="DS64770" s="378"/>
      <c r="DT64770" s="378"/>
      <c r="DU64770" s="378"/>
      <c r="DV64770" s="378"/>
      <c r="DW64770" s="378"/>
      <c r="DX64770" s="378"/>
      <c r="DY64770" s="378"/>
      <c r="DZ64770" s="378"/>
      <c r="EA64770" s="378"/>
      <c r="EB64770" s="378"/>
      <c r="EC64770" s="378"/>
      <c r="ED64770" s="378"/>
      <c r="EE64770" s="378"/>
      <c r="EF64770" s="378"/>
      <c r="EG64770" s="378"/>
      <c r="EH64770" s="378"/>
      <c r="EI64770" s="378"/>
      <c r="EJ64770" s="378"/>
      <c r="EK64770" s="378"/>
      <c r="EL64770" s="378"/>
      <c r="EM64770" s="378"/>
      <c r="EN64770" s="378"/>
      <c r="EO64770" s="378"/>
      <c r="EP64770" s="378"/>
      <c r="EQ64770" s="378"/>
      <c r="ER64770" s="378"/>
      <c r="ES64770" s="378"/>
      <c r="ET64770" s="378"/>
      <c r="EU64770" s="378"/>
      <c r="EV64770" s="378"/>
      <c r="EW64770" s="378"/>
      <c r="EX64770" s="378"/>
      <c r="EY64770" s="378"/>
      <c r="EZ64770" s="378"/>
      <c r="FA64770" s="378"/>
      <c r="FB64770" s="378"/>
      <c r="FC64770" s="378"/>
      <c r="FD64770" s="378"/>
      <c r="FE64770" s="378"/>
      <c r="FF64770" s="378"/>
      <c r="FG64770" s="378"/>
      <c r="FH64770" s="378"/>
      <c r="FI64770" s="378"/>
      <c r="FJ64770" s="378"/>
      <c r="FK64770" s="378"/>
      <c r="FL64770" s="378"/>
      <c r="FM64770" s="378"/>
      <c r="FN64770" s="378"/>
      <c r="FO64770" s="378"/>
      <c r="FP64770" s="378"/>
      <c r="FQ64770" s="378"/>
      <c r="FR64770" s="378"/>
      <c r="FS64770" s="378"/>
      <c r="FT64770" s="378"/>
      <c r="FU64770" s="378"/>
      <c r="FV64770" s="378"/>
      <c r="FW64770" s="378"/>
      <c r="FX64770" s="378"/>
      <c r="FY64770" s="378"/>
      <c r="FZ64770" s="378"/>
      <c r="GA64770" s="378"/>
      <c r="GB64770" s="378"/>
      <c r="GC64770" s="378"/>
      <c r="GD64770" s="378"/>
      <c r="GE64770" s="378"/>
      <c r="GF64770" s="378"/>
      <c r="GG64770" s="378"/>
      <c r="GH64770" s="378"/>
      <c r="GI64770" s="378"/>
      <c r="GJ64770" s="378"/>
      <c r="GK64770" s="378"/>
      <c r="GL64770" s="378"/>
      <c r="GM64770" s="378"/>
      <c r="GN64770" s="378"/>
      <c r="GO64770" s="378"/>
      <c r="GP64770" s="378"/>
      <c r="GQ64770" s="378"/>
      <c r="GR64770" s="378"/>
      <c r="GS64770" s="378"/>
      <c r="GT64770" s="378"/>
      <c r="GU64770" s="378"/>
      <c r="GV64770" s="378"/>
      <c r="GW64770" s="378"/>
      <c r="GX64770" s="378"/>
      <c r="GY64770" s="378"/>
      <c r="GZ64770" s="378"/>
      <c r="HA64770" s="378"/>
      <c r="HB64770" s="378"/>
      <c r="HC64770" s="378"/>
      <c r="HD64770" s="378"/>
      <c r="HE64770" s="378"/>
      <c r="HF64770" s="378"/>
      <c r="HG64770" s="378"/>
      <c r="HH64770" s="378"/>
      <c r="HI64770" s="378"/>
      <c r="HJ64770" s="378"/>
      <c r="HK64770" s="378"/>
      <c r="HL64770" s="378"/>
      <c r="HM64770" s="378"/>
      <c r="HN64770" s="378"/>
      <c r="HO64770" s="378"/>
      <c r="HP64770" s="378"/>
      <c r="HQ64770" s="378"/>
      <c r="HR64770" s="378"/>
      <c r="HS64770" s="378"/>
      <c r="HT64770" s="378"/>
      <c r="HU64770" s="378"/>
      <c r="HV64770" s="378"/>
      <c r="HW64770" s="378"/>
      <c r="HX64770" s="378"/>
      <c r="HY64770" s="378"/>
      <c r="HZ64770" s="378"/>
      <c r="IA64770" s="378"/>
      <c r="IB64770" s="378"/>
      <c r="IC64770" s="378"/>
      <c r="ID64770" s="378"/>
      <c r="IE64770" s="378"/>
      <c r="IF64770" s="378"/>
      <c r="IG64770" s="378"/>
      <c r="IH64770" s="378"/>
      <c r="II64770" s="378"/>
      <c r="IJ64770" s="378"/>
      <c r="IK64770" s="378"/>
      <c r="IL64770" s="378"/>
    </row>
    <row r="64771" spans="2:246">
      <c r="B64771" s="378"/>
      <c r="C64771" s="378"/>
      <c r="D64771" s="378"/>
      <c r="E64771" s="378"/>
      <c r="F64771" s="378"/>
      <c r="G64771" s="378"/>
      <c r="H64771" s="378"/>
      <c r="I64771" s="378"/>
      <c r="J64771" s="378"/>
      <c r="K64771" s="378"/>
      <c r="L64771" s="378"/>
      <c r="M64771" s="378"/>
      <c r="N64771" s="378"/>
      <c r="O64771" s="378"/>
      <c r="P64771" s="378"/>
      <c r="Q64771" s="378"/>
      <c r="R64771" s="378"/>
      <c r="S64771" s="378"/>
      <c r="T64771" s="378"/>
      <c r="U64771" s="378"/>
      <c r="V64771" s="378"/>
      <c r="W64771" s="378"/>
      <c r="X64771" s="378"/>
      <c r="Y64771" s="378"/>
      <c r="Z64771" s="378"/>
      <c r="AA64771" s="378"/>
      <c r="AB64771" s="378"/>
      <c r="AC64771" s="378"/>
      <c r="AD64771" s="378"/>
      <c r="AE64771" s="378"/>
      <c r="AF64771" s="378"/>
      <c r="AG64771" s="378"/>
      <c r="AH64771" s="378"/>
      <c r="AI64771" s="378"/>
      <c r="AJ64771" s="378"/>
      <c r="AK64771" s="378"/>
      <c r="AL64771" s="378"/>
      <c r="AM64771" s="378"/>
      <c r="AN64771" s="378"/>
      <c r="AO64771" s="378"/>
      <c r="AP64771" s="378"/>
      <c r="AQ64771" s="378"/>
      <c r="AR64771" s="378"/>
      <c r="AS64771" s="378"/>
      <c r="AT64771" s="378"/>
      <c r="AU64771" s="378"/>
      <c r="AV64771" s="378"/>
      <c r="AW64771" s="378"/>
      <c r="AX64771" s="378"/>
      <c r="AY64771" s="378"/>
      <c r="AZ64771" s="378"/>
      <c r="BA64771" s="378"/>
      <c r="BB64771" s="378"/>
      <c r="BC64771" s="378"/>
      <c r="BD64771" s="378"/>
      <c r="BE64771" s="378"/>
      <c r="BF64771" s="378"/>
      <c r="BG64771" s="378"/>
      <c r="BH64771" s="378"/>
      <c r="BI64771" s="378"/>
      <c r="BJ64771" s="378"/>
      <c r="BK64771" s="378"/>
      <c r="BL64771" s="378"/>
      <c r="BM64771" s="378"/>
      <c r="BN64771" s="378"/>
      <c r="BO64771" s="378"/>
      <c r="BP64771" s="378"/>
      <c r="BQ64771" s="378"/>
      <c r="BR64771" s="378"/>
      <c r="BS64771" s="378"/>
      <c r="BT64771" s="378"/>
      <c r="BU64771" s="378"/>
      <c r="BV64771" s="378"/>
      <c r="BW64771" s="378"/>
      <c r="BX64771" s="378"/>
      <c r="BY64771" s="378"/>
      <c r="BZ64771" s="378"/>
      <c r="CA64771" s="378"/>
      <c r="CB64771" s="378"/>
      <c r="CC64771" s="378"/>
      <c r="CD64771" s="378"/>
      <c r="CE64771" s="378"/>
      <c r="CF64771" s="378"/>
      <c r="CG64771" s="378"/>
      <c r="CH64771" s="378"/>
      <c r="CI64771" s="378"/>
      <c r="CJ64771" s="378"/>
      <c r="CK64771" s="378"/>
      <c r="CL64771" s="378"/>
      <c r="CM64771" s="378"/>
      <c r="CN64771" s="378"/>
      <c r="CO64771" s="378"/>
      <c r="CP64771" s="378"/>
      <c r="CQ64771" s="378"/>
      <c r="CR64771" s="378"/>
      <c r="CS64771" s="378"/>
      <c r="CT64771" s="378"/>
      <c r="CU64771" s="378"/>
      <c r="CV64771" s="378"/>
      <c r="CW64771" s="378"/>
      <c r="CX64771" s="378"/>
      <c r="CY64771" s="378"/>
      <c r="CZ64771" s="378"/>
      <c r="DA64771" s="378"/>
      <c r="DB64771" s="378"/>
      <c r="DC64771" s="378"/>
      <c r="DD64771" s="378"/>
      <c r="DE64771" s="378"/>
      <c r="DF64771" s="378"/>
      <c r="DG64771" s="378"/>
      <c r="DH64771" s="378"/>
      <c r="DI64771" s="378"/>
      <c r="DJ64771" s="378"/>
      <c r="DK64771" s="378"/>
      <c r="DL64771" s="378"/>
      <c r="DM64771" s="378"/>
      <c r="DN64771" s="378"/>
      <c r="DO64771" s="378"/>
      <c r="DP64771" s="378"/>
      <c r="DQ64771" s="378"/>
      <c r="DR64771" s="378"/>
      <c r="DS64771" s="378"/>
      <c r="DT64771" s="378"/>
      <c r="DU64771" s="378"/>
      <c r="DV64771" s="378"/>
      <c r="DW64771" s="378"/>
      <c r="DX64771" s="378"/>
      <c r="DY64771" s="378"/>
      <c r="DZ64771" s="378"/>
      <c r="EA64771" s="378"/>
      <c r="EB64771" s="378"/>
      <c r="EC64771" s="378"/>
      <c r="ED64771" s="378"/>
      <c r="EE64771" s="378"/>
      <c r="EF64771" s="378"/>
      <c r="EG64771" s="378"/>
      <c r="EH64771" s="378"/>
      <c r="EI64771" s="378"/>
      <c r="EJ64771" s="378"/>
      <c r="EK64771" s="378"/>
      <c r="EL64771" s="378"/>
      <c r="EM64771" s="378"/>
      <c r="EN64771" s="378"/>
      <c r="EO64771" s="378"/>
      <c r="EP64771" s="378"/>
      <c r="EQ64771" s="378"/>
      <c r="ER64771" s="378"/>
      <c r="ES64771" s="378"/>
      <c r="ET64771" s="378"/>
      <c r="EU64771" s="378"/>
      <c r="EV64771" s="378"/>
      <c r="EW64771" s="378"/>
      <c r="EX64771" s="378"/>
      <c r="EY64771" s="378"/>
      <c r="EZ64771" s="378"/>
      <c r="FA64771" s="378"/>
      <c r="FB64771" s="378"/>
      <c r="FC64771" s="378"/>
      <c r="FD64771" s="378"/>
      <c r="FE64771" s="378"/>
      <c r="FF64771" s="378"/>
      <c r="FG64771" s="378"/>
      <c r="FH64771" s="378"/>
      <c r="FI64771" s="378"/>
      <c r="FJ64771" s="378"/>
      <c r="FK64771" s="378"/>
      <c r="FL64771" s="378"/>
      <c r="FM64771" s="378"/>
      <c r="FN64771" s="378"/>
      <c r="FO64771" s="378"/>
      <c r="FP64771" s="378"/>
      <c r="FQ64771" s="378"/>
      <c r="FR64771" s="378"/>
      <c r="FS64771" s="378"/>
      <c r="FT64771" s="378"/>
      <c r="FU64771" s="378"/>
      <c r="FV64771" s="378"/>
      <c r="FW64771" s="378"/>
      <c r="FX64771" s="378"/>
      <c r="FY64771" s="378"/>
      <c r="FZ64771" s="378"/>
      <c r="GA64771" s="378"/>
      <c r="GB64771" s="378"/>
      <c r="GC64771" s="378"/>
      <c r="GD64771" s="378"/>
      <c r="GE64771" s="378"/>
      <c r="GF64771" s="378"/>
      <c r="GG64771" s="378"/>
      <c r="GH64771" s="378"/>
      <c r="GI64771" s="378"/>
      <c r="GJ64771" s="378"/>
      <c r="GK64771" s="378"/>
      <c r="GL64771" s="378"/>
      <c r="GM64771" s="378"/>
      <c r="GN64771" s="378"/>
      <c r="GO64771" s="378"/>
      <c r="GP64771" s="378"/>
      <c r="GQ64771" s="378"/>
      <c r="GR64771" s="378"/>
      <c r="GS64771" s="378"/>
      <c r="GT64771" s="378"/>
      <c r="GU64771" s="378"/>
      <c r="GV64771" s="378"/>
      <c r="GW64771" s="378"/>
      <c r="GX64771" s="378"/>
      <c r="GY64771" s="378"/>
      <c r="GZ64771" s="378"/>
      <c r="HA64771" s="378"/>
      <c r="HB64771" s="378"/>
      <c r="HC64771" s="378"/>
      <c r="HD64771" s="378"/>
      <c r="HE64771" s="378"/>
      <c r="HF64771" s="378"/>
      <c r="HG64771" s="378"/>
      <c r="HH64771" s="378"/>
      <c r="HI64771" s="378"/>
      <c r="HJ64771" s="378"/>
      <c r="HK64771" s="378"/>
      <c r="HL64771" s="378"/>
      <c r="HM64771" s="378"/>
      <c r="HN64771" s="378"/>
      <c r="HO64771" s="378"/>
      <c r="HP64771" s="378"/>
      <c r="HQ64771" s="378"/>
      <c r="HR64771" s="378"/>
      <c r="HS64771" s="378"/>
      <c r="HT64771" s="378"/>
      <c r="HU64771" s="378"/>
      <c r="HV64771" s="378"/>
      <c r="HW64771" s="378"/>
      <c r="HX64771" s="378"/>
      <c r="HY64771" s="378"/>
      <c r="HZ64771" s="378"/>
      <c r="IA64771" s="378"/>
      <c r="IB64771" s="378"/>
      <c r="IC64771" s="378"/>
      <c r="ID64771" s="378"/>
      <c r="IE64771" s="378"/>
      <c r="IF64771" s="378"/>
      <c r="IG64771" s="378"/>
      <c r="IH64771" s="378"/>
      <c r="II64771" s="378"/>
      <c r="IJ64771" s="378"/>
      <c r="IK64771" s="378"/>
      <c r="IL64771" s="378"/>
    </row>
    <row r="64772" spans="2:246">
      <c r="B64772" s="378"/>
      <c r="C64772" s="378"/>
      <c r="D64772" s="378"/>
      <c r="E64772" s="378"/>
      <c r="F64772" s="378"/>
      <c r="G64772" s="378"/>
      <c r="H64772" s="378"/>
      <c r="I64772" s="378"/>
      <c r="J64772" s="378"/>
      <c r="K64772" s="378"/>
      <c r="L64772" s="378"/>
      <c r="M64772" s="378"/>
      <c r="N64772" s="378"/>
      <c r="O64772" s="378"/>
      <c r="P64772" s="378"/>
      <c r="Q64772" s="378"/>
      <c r="R64772" s="378"/>
      <c r="S64772" s="378"/>
      <c r="T64772" s="378"/>
      <c r="U64772" s="378"/>
      <c r="V64772" s="378"/>
      <c r="W64772" s="378"/>
      <c r="X64772" s="378"/>
      <c r="Y64772" s="378"/>
      <c r="Z64772" s="378"/>
      <c r="AA64772" s="378"/>
      <c r="AB64772" s="378"/>
      <c r="AC64772" s="378"/>
      <c r="AD64772" s="378"/>
      <c r="AE64772" s="378"/>
      <c r="AF64772" s="378"/>
      <c r="AG64772" s="378"/>
      <c r="AH64772" s="378"/>
      <c r="AI64772" s="378"/>
      <c r="AJ64772" s="378"/>
      <c r="AK64772" s="378"/>
      <c r="AL64772" s="378"/>
      <c r="AM64772" s="378"/>
      <c r="AN64772" s="378"/>
      <c r="AO64772" s="378"/>
      <c r="AP64772" s="378"/>
      <c r="AQ64772" s="378"/>
      <c r="AR64772" s="378"/>
      <c r="AS64772" s="378"/>
      <c r="AT64772" s="378"/>
      <c r="AU64772" s="378"/>
      <c r="AV64772" s="378"/>
      <c r="AW64772" s="378"/>
      <c r="AX64772" s="378"/>
      <c r="AY64772" s="378"/>
      <c r="AZ64772" s="378"/>
      <c r="BA64772" s="378"/>
      <c r="BB64772" s="378"/>
      <c r="BC64772" s="378"/>
      <c r="BD64772" s="378"/>
      <c r="BE64772" s="378"/>
      <c r="BF64772" s="378"/>
      <c r="BG64772" s="378"/>
      <c r="BH64772" s="378"/>
      <c r="BI64772" s="378"/>
      <c r="BJ64772" s="378"/>
      <c r="BK64772" s="378"/>
      <c r="BL64772" s="378"/>
      <c r="BM64772" s="378"/>
      <c r="BN64772" s="378"/>
      <c r="BO64772" s="378"/>
      <c r="BP64772" s="378"/>
      <c r="BQ64772" s="378"/>
      <c r="BR64772" s="378"/>
      <c r="BS64772" s="378"/>
      <c r="BT64772" s="378"/>
      <c r="BU64772" s="378"/>
      <c r="BV64772" s="378"/>
      <c r="BW64772" s="378"/>
      <c r="BX64772" s="378"/>
      <c r="BY64772" s="378"/>
      <c r="BZ64772" s="378"/>
      <c r="CA64772" s="378"/>
      <c r="CB64772" s="378"/>
      <c r="CC64772" s="378"/>
      <c r="CD64772" s="378"/>
      <c r="CE64772" s="378"/>
      <c r="CF64772" s="378"/>
      <c r="CG64772" s="378"/>
      <c r="CH64772" s="378"/>
      <c r="CI64772" s="378"/>
      <c r="CJ64772" s="378"/>
      <c r="CK64772" s="378"/>
      <c r="CL64772" s="378"/>
      <c r="CM64772" s="378"/>
      <c r="CN64772" s="378"/>
      <c r="CO64772" s="378"/>
      <c r="CP64772" s="378"/>
      <c r="CQ64772" s="378"/>
      <c r="CR64772" s="378"/>
      <c r="CS64772" s="378"/>
      <c r="CT64772" s="378"/>
      <c r="CU64772" s="378"/>
      <c r="CV64772" s="378"/>
      <c r="CW64772" s="378"/>
      <c r="CX64772" s="378"/>
      <c r="CY64772" s="378"/>
      <c r="CZ64772" s="378"/>
      <c r="DA64772" s="378"/>
      <c r="DB64772" s="378"/>
      <c r="DC64772" s="378"/>
      <c r="DD64772" s="378"/>
      <c r="DE64772" s="378"/>
      <c r="DF64772" s="378"/>
      <c r="DG64772" s="378"/>
      <c r="DH64772" s="378"/>
      <c r="DI64772" s="378"/>
      <c r="DJ64772" s="378"/>
      <c r="DK64772" s="378"/>
      <c r="DL64772" s="378"/>
      <c r="DM64772" s="378"/>
      <c r="DN64772" s="378"/>
      <c r="DO64772" s="378"/>
      <c r="DP64772" s="378"/>
      <c r="DQ64772" s="378"/>
      <c r="DR64772" s="378"/>
      <c r="DS64772" s="378"/>
      <c r="DT64772" s="378"/>
      <c r="DU64772" s="378"/>
      <c r="DV64772" s="378"/>
      <c r="DW64772" s="378"/>
      <c r="DX64772" s="378"/>
      <c r="DY64772" s="378"/>
      <c r="DZ64772" s="378"/>
      <c r="EA64772" s="378"/>
      <c r="EB64772" s="378"/>
      <c r="EC64772" s="378"/>
      <c r="ED64772" s="378"/>
      <c r="EE64772" s="378"/>
      <c r="EF64772" s="378"/>
      <c r="EG64772" s="378"/>
      <c r="EH64772" s="378"/>
      <c r="EI64772" s="378"/>
      <c r="EJ64772" s="378"/>
      <c r="EK64772" s="378"/>
      <c r="EL64772" s="378"/>
      <c r="EM64772" s="378"/>
      <c r="EN64772" s="378"/>
      <c r="EO64772" s="378"/>
      <c r="EP64772" s="378"/>
      <c r="EQ64772" s="378"/>
      <c r="ER64772" s="378"/>
      <c r="ES64772" s="378"/>
      <c r="ET64772" s="378"/>
      <c r="EU64772" s="378"/>
      <c r="EV64772" s="378"/>
      <c r="EW64772" s="378"/>
      <c r="EX64772" s="378"/>
      <c r="EY64772" s="378"/>
      <c r="EZ64772" s="378"/>
      <c r="FA64772" s="378"/>
      <c r="FB64772" s="378"/>
      <c r="FC64772" s="378"/>
      <c r="FD64772" s="378"/>
      <c r="FE64772" s="378"/>
      <c r="FF64772" s="378"/>
      <c r="FG64772" s="378"/>
      <c r="FH64772" s="378"/>
      <c r="FI64772" s="378"/>
      <c r="FJ64772" s="378"/>
      <c r="FK64772" s="378"/>
      <c r="FL64772" s="378"/>
      <c r="FM64772" s="378"/>
      <c r="FN64772" s="378"/>
      <c r="FO64772" s="378"/>
      <c r="FP64772" s="378"/>
      <c r="FQ64772" s="378"/>
      <c r="FR64772" s="378"/>
      <c r="FS64772" s="378"/>
      <c r="FT64772" s="378"/>
      <c r="FU64772" s="378"/>
      <c r="FV64772" s="378"/>
      <c r="FW64772" s="378"/>
      <c r="FX64772" s="378"/>
      <c r="FY64772" s="378"/>
      <c r="FZ64772" s="378"/>
      <c r="GA64772" s="378"/>
      <c r="GB64772" s="378"/>
      <c r="GC64772" s="378"/>
      <c r="GD64772" s="378"/>
      <c r="GE64772" s="378"/>
      <c r="GF64772" s="378"/>
      <c r="GG64772" s="378"/>
      <c r="GH64772" s="378"/>
      <c r="GI64772" s="378"/>
      <c r="GJ64772" s="378"/>
      <c r="GK64772" s="378"/>
      <c r="GL64772" s="378"/>
      <c r="GM64772" s="378"/>
      <c r="GN64772" s="378"/>
      <c r="GO64772" s="378"/>
      <c r="GP64772" s="378"/>
      <c r="GQ64772" s="378"/>
      <c r="GR64772" s="378"/>
      <c r="GS64772" s="378"/>
      <c r="GT64772" s="378"/>
      <c r="GU64772" s="378"/>
      <c r="GV64772" s="378"/>
      <c r="GW64772" s="378"/>
      <c r="GX64772" s="378"/>
      <c r="GY64772" s="378"/>
      <c r="GZ64772" s="378"/>
      <c r="HA64772" s="378"/>
      <c r="HB64772" s="378"/>
      <c r="HC64772" s="378"/>
      <c r="HD64772" s="378"/>
      <c r="HE64772" s="378"/>
      <c r="HF64772" s="378"/>
      <c r="HG64772" s="378"/>
      <c r="HH64772" s="378"/>
      <c r="HI64772" s="378"/>
      <c r="HJ64772" s="378"/>
      <c r="HK64772" s="378"/>
      <c r="HL64772" s="378"/>
      <c r="HM64772" s="378"/>
      <c r="HN64772" s="378"/>
      <c r="HO64772" s="378"/>
      <c r="HP64772" s="378"/>
      <c r="HQ64772" s="378"/>
      <c r="HR64772" s="378"/>
      <c r="HS64772" s="378"/>
      <c r="HT64772" s="378"/>
      <c r="HU64772" s="378"/>
      <c r="HV64772" s="378"/>
      <c r="HW64772" s="378"/>
      <c r="HX64772" s="378"/>
      <c r="HY64772" s="378"/>
      <c r="HZ64772" s="378"/>
      <c r="IA64772" s="378"/>
      <c r="IB64772" s="378"/>
      <c r="IC64772" s="378"/>
      <c r="ID64772" s="378"/>
      <c r="IE64772" s="378"/>
      <c r="IF64772" s="378"/>
      <c r="IG64772" s="378"/>
      <c r="IH64772" s="378"/>
      <c r="II64772" s="378"/>
      <c r="IJ64772" s="378"/>
      <c r="IK64772" s="378"/>
      <c r="IL64772" s="378"/>
    </row>
    <row r="64773" spans="2:246">
      <c r="B64773" s="378"/>
      <c r="C64773" s="378"/>
      <c r="D64773" s="378"/>
      <c r="E64773" s="378"/>
      <c r="F64773" s="378"/>
      <c r="G64773" s="378"/>
      <c r="H64773" s="378"/>
      <c r="I64773" s="378"/>
      <c r="J64773" s="378"/>
      <c r="K64773" s="378"/>
      <c r="L64773" s="378"/>
      <c r="M64773" s="378"/>
      <c r="N64773" s="378"/>
      <c r="O64773" s="378"/>
      <c r="P64773" s="378"/>
      <c r="Q64773" s="378"/>
      <c r="R64773" s="378"/>
      <c r="S64773" s="378"/>
      <c r="T64773" s="378"/>
      <c r="U64773" s="378"/>
      <c r="V64773" s="378"/>
      <c r="W64773" s="378"/>
      <c r="X64773" s="378"/>
      <c r="Y64773" s="378"/>
      <c r="Z64773" s="378"/>
      <c r="AA64773" s="378"/>
      <c r="AB64773" s="378"/>
      <c r="AC64773" s="378"/>
      <c r="AD64773" s="378"/>
      <c r="AE64773" s="378"/>
      <c r="AF64773" s="378"/>
      <c r="AG64773" s="378"/>
      <c r="AH64773" s="378"/>
      <c r="AI64773" s="378"/>
      <c r="AJ64773" s="378"/>
      <c r="AK64773" s="378"/>
      <c r="AL64773" s="378"/>
      <c r="AM64773" s="378"/>
      <c r="AN64773" s="378"/>
      <c r="AO64773" s="378"/>
      <c r="AP64773" s="378"/>
      <c r="AQ64773" s="378"/>
      <c r="AR64773" s="378"/>
      <c r="AS64773" s="378"/>
      <c r="AT64773" s="378"/>
      <c r="AU64773" s="378"/>
      <c r="AV64773" s="378"/>
      <c r="AW64773" s="378"/>
      <c r="AX64773" s="378"/>
      <c r="AY64773" s="378"/>
      <c r="AZ64773" s="378"/>
      <c r="BA64773" s="378"/>
      <c r="BB64773" s="378"/>
      <c r="BC64773" s="378"/>
      <c r="BD64773" s="378"/>
      <c r="BE64773" s="378"/>
      <c r="BF64773" s="378"/>
      <c r="BG64773" s="378"/>
      <c r="BH64773" s="378"/>
      <c r="BI64773" s="378"/>
      <c r="BJ64773" s="378"/>
      <c r="BK64773" s="378"/>
      <c r="BL64773" s="378"/>
      <c r="BM64773" s="378"/>
      <c r="BN64773" s="378"/>
      <c r="BO64773" s="378"/>
      <c r="BP64773" s="378"/>
      <c r="BQ64773" s="378"/>
      <c r="BR64773" s="378"/>
      <c r="BS64773" s="378"/>
      <c r="BT64773" s="378"/>
      <c r="BU64773" s="378"/>
      <c r="BV64773" s="378"/>
      <c r="BW64773" s="378"/>
      <c r="BX64773" s="378"/>
      <c r="BY64773" s="378"/>
      <c r="BZ64773" s="378"/>
      <c r="CA64773" s="378"/>
      <c r="CB64773" s="378"/>
      <c r="CC64773" s="378"/>
      <c r="CD64773" s="378"/>
      <c r="CE64773" s="378"/>
      <c r="CF64773" s="378"/>
      <c r="CG64773" s="378"/>
      <c r="CH64773" s="378"/>
      <c r="CI64773" s="378"/>
      <c r="CJ64773" s="378"/>
      <c r="CK64773" s="378"/>
      <c r="CL64773" s="378"/>
      <c r="CM64773" s="378"/>
      <c r="CN64773" s="378"/>
      <c r="CO64773" s="378"/>
      <c r="CP64773" s="378"/>
      <c r="CQ64773" s="378"/>
      <c r="CR64773" s="378"/>
      <c r="CS64773" s="378"/>
      <c r="CT64773" s="378"/>
      <c r="CU64773" s="378"/>
      <c r="CV64773" s="378"/>
      <c r="CW64773" s="378"/>
      <c r="CX64773" s="378"/>
      <c r="CY64773" s="378"/>
      <c r="CZ64773" s="378"/>
      <c r="DA64773" s="378"/>
      <c r="DB64773" s="378"/>
      <c r="DC64773" s="378"/>
      <c r="DD64773" s="378"/>
      <c r="DE64773" s="378"/>
      <c r="DF64773" s="378"/>
      <c r="DG64773" s="378"/>
      <c r="DH64773" s="378"/>
      <c r="DI64773" s="378"/>
      <c r="DJ64773" s="378"/>
      <c r="DK64773" s="378"/>
      <c r="DL64773" s="378"/>
      <c r="DM64773" s="378"/>
      <c r="DN64773" s="378"/>
      <c r="DO64773" s="378"/>
      <c r="DP64773" s="378"/>
      <c r="DQ64773" s="378"/>
      <c r="DR64773" s="378"/>
      <c r="DS64773" s="378"/>
      <c r="DT64773" s="378"/>
      <c r="DU64773" s="378"/>
      <c r="DV64773" s="378"/>
      <c r="DW64773" s="378"/>
      <c r="DX64773" s="378"/>
      <c r="DY64773" s="378"/>
      <c r="DZ64773" s="378"/>
      <c r="EA64773" s="378"/>
      <c r="EB64773" s="378"/>
      <c r="EC64773" s="378"/>
      <c r="ED64773" s="378"/>
      <c r="EE64773" s="378"/>
      <c r="EF64773" s="378"/>
      <c r="EG64773" s="378"/>
      <c r="EH64773" s="378"/>
      <c r="EI64773" s="378"/>
      <c r="EJ64773" s="378"/>
      <c r="EK64773" s="378"/>
      <c r="EL64773" s="378"/>
      <c r="EM64773" s="378"/>
      <c r="EN64773" s="378"/>
      <c r="EO64773" s="378"/>
      <c r="EP64773" s="378"/>
      <c r="EQ64773" s="378"/>
      <c r="ER64773" s="378"/>
      <c r="ES64773" s="378"/>
      <c r="ET64773" s="378"/>
      <c r="EU64773" s="378"/>
      <c r="EV64773" s="378"/>
      <c r="EW64773" s="378"/>
      <c r="EX64773" s="378"/>
      <c r="EY64773" s="378"/>
      <c r="EZ64773" s="378"/>
      <c r="FA64773" s="378"/>
      <c r="FB64773" s="378"/>
      <c r="FC64773" s="378"/>
      <c r="FD64773" s="378"/>
      <c r="FE64773" s="378"/>
      <c r="FF64773" s="378"/>
      <c r="FG64773" s="378"/>
      <c r="FH64773" s="378"/>
      <c r="FI64773" s="378"/>
      <c r="FJ64773" s="378"/>
      <c r="FK64773" s="378"/>
      <c r="FL64773" s="378"/>
      <c r="FM64773" s="378"/>
      <c r="FN64773" s="378"/>
      <c r="FO64773" s="378"/>
      <c r="FP64773" s="378"/>
      <c r="FQ64773" s="378"/>
      <c r="FR64773" s="378"/>
      <c r="FS64773" s="378"/>
      <c r="FT64773" s="378"/>
      <c r="FU64773" s="378"/>
      <c r="FV64773" s="378"/>
      <c r="FW64773" s="378"/>
      <c r="FX64773" s="378"/>
      <c r="FY64773" s="378"/>
      <c r="FZ64773" s="378"/>
      <c r="GA64773" s="378"/>
      <c r="GB64773" s="378"/>
      <c r="GC64773" s="378"/>
      <c r="GD64773" s="378"/>
      <c r="GE64773" s="378"/>
      <c r="GF64773" s="378"/>
      <c r="GG64773" s="378"/>
      <c r="GH64773" s="378"/>
      <c r="GI64773" s="378"/>
      <c r="GJ64773" s="378"/>
      <c r="GK64773" s="378"/>
      <c r="GL64773" s="378"/>
      <c r="GM64773" s="378"/>
      <c r="GN64773" s="378"/>
      <c r="GO64773" s="378"/>
      <c r="GP64773" s="378"/>
      <c r="GQ64773" s="378"/>
      <c r="GR64773" s="378"/>
      <c r="GS64773" s="378"/>
      <c r="GT64773" s="378"/>
      <c r="GU64773" s="378"/>
      <c r="GV64773" s="378"/>
      <c r="GW64773" s="378"/>
      <c r="GX64773" s="378"/>
      <c r="GY64773" s="378"/>
      <c r="GZ64773" s="378"/>
      <c r="HA64773" s="378"/>
      <c r="HB64773" s="378"/>
      <c r="HC64773" s="378"/>
      <c r="HD64773" s="378"/>
      <c r="HE64773" s="378"/>
      <c r="HF64773" s="378"/>
      <c r="HG64773" s="378"/>
      <c r="HH64773" s="378"/>
      <c r="HI64773" s="378"/>
      <c r="HJ64773" s="378"/>
      <c r="HK64773" s="378"/>
      <c r="HL64773" s="378"/>
      <c r="HM64773" s="378"/>
      <c r="HN64773" s="378"/>
      <c r="HO64773" s="378"/>
      <c r="HP64773" s="378"/>
      <c r="HQ64773" s="378"/>
      <c r="HR64773" s="378"/>
      <c r="HS64773" s="378"/>
      <c r="HT64773" s="378"/>
      <c r="HU64773" s="378"/>
      <c r="HV64773" s="378"/>
      <c r="HW64773" s="378"/>
      <c r="HX64773" s="378"/>
      <c r="HY64773" s="378"/>
      <c r="HZ64773" s="378"/>
      <c r="IA64773" s="378"/>
      <c r="IB64773" s="378"/>
      <c r="IC64773" s="378"/>
      <c r="ID64773" s="378"/>
      <c r="IE64773" s="378"/>
      <c r="IF64773" s="378"/>
      <c r="IG64773" s="378"/>
      <c r="IH64773" s="378"/>
      <c r="II64773" s="378"/>
      <c r="IJ64773" s="378"/>
      <c r="IK64773" s="378"/>
      <c r="IL64773" s="378"/>
    </row>
    <row r="64774" spans="2:246">
      <c r="B64774" s="378"/>
      <c r="C64774" s="378"/>
      <c r="D64774" s="378"/>
      <c r="E64774" s="378"/>
      <c r="F64774" s="378"/>
      <c r="G64774" s="378"/>
      <c r="H64774" s="378"/>
      <c r="I64774" s="378"/>
      <c r="J64774" s="378"/>
      <c r="K64774" s="378"/>
      <c r="L64774" s="378"/>
      <c r="M64774" s="378"/>
      <c r="N64774" s="378"/>
      <c r="O64774" s="378"/>
      <c r="P64774" s="378"/>
      <c r="Q64774" s="378"/>
      <c r="R64774" s="378"/>
      <c r="S64774" s="378"/>
      <c r="T64774" s="378"/>
      <c r="U64774" s="378"/>
      <c r="V64774" s="378"/>
      <c r="W64774" s="378"/>
      <c r="X64774" s="378"/>
      <c r="Y64774" s="378"/>
      <c r="Z64774" s="378"/>
      <c r="AA64774" s="378"/>
      <c r="AB64774" s="378"/>
      <c r="AC64774" s="378"/>
      <c r="AD64774" s="378"/>
      <c r="AE64774" s="378"/>
      <c r="AF64774" s="378"/>
      <c r="AG64774" s="378"/>
      <c r="AH64774" s="378"/>
      <c r="AI64774" s="378"/>
      <c r="AJ64774" s="378"/>
      <c r="AK64774" s="378"/>
      <c r="AL64774" s="378"/>
      <c r="AM64774" s="378"/>
      <c r="AN64774" s="378"/>
      <c r="AO64774" s="378"/>
      <c r="AP64774" s="378"/>
      <c r="AQ64774" s="378"/>
      <c r="AR64774" s="378"/>
      <c r="AS64774" s="378"/>
      <c r="AT64774" s="378"/>
      <c r="AU64774" s="378"/>
      <c r="AV64774" s="378"/>
      <c r="AW64774" s="378"/>
      <c r="AX64774" s="378"/>
      <c r="AY64774" s="378"/>
      <c r="AZ64774" s="378"/>
      <c r="BA64774" s="378"/>
      <c r="BB64774" s="378"/>
      <c r="BC64774" s="378"/>
      <c r="BD64774" s="378"/>
      <c r="BE64774" s="378"/>
      <c r="BF64774" s="378"/>
      <c r="BG64774" s="378"/>
      <c r="BH64774" s="378"/>
      <c r="BI64774" s="378"/>
      <c r="BJ64774" s="378"/>
      <c r="BK64774" s="378"/>
      <c r="BL64774" s="378"/>
      <c r="BM64774" s="378"/>
      <c r="BN64774" s="378"/>
      <c r="BO64774" s="378"/>
      <c r="BP64774" s="378"/>
      <c r="BQ64774" s="378"/>
      <c r="BR64774" s="378"/>
      <c r="BS64774" s="378"/>
      <c r="BT64774" s="378"/>
      <c r="BU64774" s="378"/>
      <c r="BV64774" s="378"/>
      <c r="BW64774" s="378"/>
      <c r="BX64774" s="378"/>
      <c r="BY64774" s="378"/>
      <c r="BZ64774" s="378"/>
      <c r="CA64774" s="378"/>
      <c r="CB64774" s="378"/>
      <c r="CC64774" s="378"/>
      <c r="CD64774" s="378"/>
      <c r="CE64774" s="378"/>
      <c r="CF64774" s="378"/>
      <c r="CG64774" s="378"/>
      <c r="CH64774" s="378"/>
      <c r="CI64774" s="378"/>
      <c r="CJ64774" s="378"/>
      <c r="CK64774" s="378"/>
      <c r="CL64774" s="378"/>
      <c r="CM64774" s="378"/>
      <c r="CN64774" s="378"/>
      <c r="CO64774" s="378"/>
      <c r="CP64774" s="378"/>
      <c r="CQ64774" s="378"/>
      <c r="CR64774" s="378"/>
      <c r="CS64774" s="378"/>
      <c r="CT64774" s="378"/>
      <c r="CU64774" s="378"/>
      <c r="CV64774" s="378"/>
      <c r="CW64774" s="378"/>
      <c r="CX64774" s="378"/>
      <c r="CY64774" s="378"/>
      <c r="CZ64774" s="378"/>
      <c r="DA64774" s="378"/>
      <c r="DB64774" s="378"/>
      <c r="DC64774" s="378"/>
      <c r="DD64774" s="378"/>
      <c r="DE64774" s="378"/>
      <c r="DF64774" s="378"/>
      <c r="DG64774" s="378"/>
      <c r="DH64774" s="378"/>
      <c r="DI64774" s="378"/>
      <c r="DJ64774" s="378"/>
      <c r="DK64774" s="378"/>
      <c r="DL64774" s="378"/>
      <c r="DM64774" s="378"/>
      <c r="DN64774" s="378"/>
      <c r="DO64774" s="378"/>
      <c r="DP64774" s="378"/>
      <c r="DQ64774" s="378"/>
      <c r="DR64774" s="378"/>
      <c r="DS64774" s="378"/>
      <c r="DT64774" s="378"/>
      <c r="DU64774" s="378"/>
      <c r="DV64774" s="378"/>
      <c r="DW64774" s="378"/>
      <c r="DX64774" s="378"/>
      <c r="DY64774" s="378"/>
      <c r="DZ64774" s="378"/>
      <c r="EA64774" s="378"/>
      <c r="EB64774" s="378"/>
      <c r="EC64774" s="378"/>
      <c r="ED64774" s="378"/>
      <c r="EE64774" s="378"/>
      <c r="EF64774" s="378"/>
      <c r="EG64774" s="378"/>
      <c r="EH64774" s="378"/>
      <c r="EI64774" s="378"/>
      <c r="EJ64774" s="378"/>
      <c r="EK64774" s="378"/>
      <c r="EL64774" s="378"/>
      <c r="EM64774" s="378"/>
      <c r="EN64774" s="378"/>
      <c r="EO64774" s="378"/>
      <c r="EP64774" s="378"/>
      <c r="EQ64774" s="378"/>
      <c r="ER64774" s="378"/>
      <c r="ES64774" s="378"/>
      <c r="ET64774" s="378"/>
      <c r="EU64774" s="378"/>
      <c r="EV64774" s="378"/>
      <c r="EW64774" s="378"/>
      <c r="EX64774" s="378"/>
      <c r="EY64774" s="378"/>
      <c r="EZ64774" s="378"/>
      <c r="FA64774" s="378"/>
      <c r="FB64774" s="378"/>
      <c r="FC64774" s="378"/>
      <c r="FD64774" s="378"/>
      <c r="FE64774" s="378"/>
      <c r="FF64774" s="378"/>
      <c r="FG64774" s="378"/>
      <c r="FH64774" s="378"/>
      <c r="FI64774" s="378"/>
      <c r="FJ64774" s="378"/>
      <c r="FK64774" s="378"/>
      <c r="FL64774" s="378"/>
      <c r="FM64774" s="378"/>
      <c r="FN64774" s="378"/>
      <c r="FO64774" s="378"/>
      <c r="FP64774" s="378"/>
      <c r="FQ64774" s="378"/>
      <c r="FR64774" s="378"/>
      <c r="FS64774" s="378"/>
      <c r="FT64774" s="378"/>
      <c r="FU64774" s="378"/>
      <c r="FV64774" s="378"/>
      <c r="FW64774" s="378"/>
      <c r="FX64774" s="378"/>
      <c r="FY64774" s="378"/>
      <c r="FZ64774" s="378"/>
      <c r="GA64774" s="378"/>
      <c r="GB64774" s="378"/>
      <c r="GC64774" s="378"/>
      <c r="GD64774" s="378"/>
      <c r="GE64774" s="378"/>
      <c r="GF64774" s="378"/>
      <c r="GG64774" s="378"/>
      <c r="GH64774" s="378"/>
      <c r="GI64774" s="378"/>
      <c r="GJ64774" s="378"/>
      <c r="GK64774" s="378"/>
      <c r="GL64774" s="378"/>
      <c r="GM64774" s="378"/>
      <c r="GN64774" s="378"/>
      <c r="GO64774" s="378"/>
      <c r="GP64774" s="378"/>
      <c r="GQ64774" s="378"/>
      <c r="GR64774" s="378"/>
      <c r="GS64774" s="378"/>
      <c r="GT64774" s="378"/>
      <c r="GU64774" s="378"/>
      <c r="GV64774" s="378"/>
      <c r="GW64774" s="378"/>
      <c r="GX64774" s="378"/>
      <c r="GY64774" s="378"/>
      <c r="GZ64774" s="378"/>
      <c r="HA64774" s="378"/>
      <c r="HB64774" s="378"/>
      <c r="HC64774" s="378"/>
      <c r="HD64774" s="378"/>
      <c r="HE64774" s="378"/>
      <c r="HF64774" s="378"/>
      <c r="HG64774" s="378"/>
      <c r="HH64774" s="378"/>
      <c r="HI64774" s="378"/>
      <c r="HJ64774" s="378"/>
      <c r="HK64774" s="378"/>
      <c r="HL64774" s="378"/>
      <c r="HM64774" s="378"/>
      <c r="HN64774" s="378"/>
      <c r="HO64774" s="378"/>
      <c r="HP64774" s="378"/>
      <c r="HQ64774" s="378"/>
      <c r="HR64774" s="378"/>
      <c r="HS64774" s="378"/>
      <c r="HT64774" s="378"/>
      <c r="HU64774" s="378"/>
      <c r="HV64774" s="378"/>
      <c r="HW64774" s="378"/>
      <c r="HX64774" s="378"/>
      <c r="HY64774" s="378"/>
      <c r="HZ64774" s="378"/>
      <c r="IA64774" s="378"/>
      <c r="IB64774" s="378"/>
      <c r="IC64774" s="378"/>
      <c r="ID64774" s="378"/>
      <c r="IE64774" s="378"/>
      <c r="IF64774" s="378"/>
      <c r="IG64774" s="378"/>
      <c r="IH64774" s="378"/>
      <c r="II64774" s="378"/>
      <c r="IJ64774" s="378"/>
      <c r="IK64774" s="378"/>
      <c r="IL64774" s="378"/>
    </row>
    <row r="64775" spans="2:246">
      <c r="B64775" s="378"/>
      <c r="C64775" s="378"/>
      <c r="D64775" s="378"/>
      <c r="E64775" s="378"/>
      <c r="F64775" s="378"/>
      <c r="G64775" s="378"/>
      <c r="H64775" s="378"/>
      <c r="I64775" s="378"/>
      <c r="J64775" s="378"/>
      <c r="K64775" s="378"/>
      <c r="L64775" s="378"/>
      <c r="M64775" s="378"/>
      <c r="N64775" s="378"/>
      <c r="O64775" s="378"/>
      <c r="P64775" s="378"/>
      <c r="Q64775" s="378"/>
      <c r="R64775" s="378"/>
      <c r="S64775" s="378"/>
      <c r="T64775" s="378"/>
      <c r="U64775" s="378"/>
      <c r="V64775" s="378"/>
      <c r="W64775" s="378"/>
      <c r="X64775" s="378"/>
      <c r="Y64775" s="378"/>
      <c r="Z64775" s="378"/>
      <c r="AA64775" s="378"/>
      <c r="AB64775" s="378"/>
      <c r="AC64775" s="378"/>
      <c r="AD64775" s="378"/>
      <c r="AE64775" s="378"/>
      <c r="AF64775" s="378"/>
      <c r="AG64775" s="378"/>
      <c r="AH64775" s="378"/>
      <c r="AI64775" s="378"/>
      <c r="AJ64775" s="378"/>
      <c r="AK64775" s="378"/>
      <c r="AL64775" s="378"/>
      <c r="AM64775" s="378"/>
      <c r="AN64775" s="378"/>
      <c r="AO64775" s="378"/>
      <c r="AP64775" s="378"/>
      <c r="AQ64775" s="378"/>
      <c r="AR64775" s="378"/>
      <c r="AS64775" s="378"/>
      <c r="AT64775" s="378"/>
      <c r="AU64775" s="378"/>
      <c r="AV64775" s="378"/>
      <c r="AW64775" s="378"/>
      <c r="AX64775" s="378"/>
      <c r="AY64775" s="378"/>
      <c r="AZ64775" s="378"/>
      <c r="BA64775" s="378"/>
      <c r="BB64775" s="378"/>
      <c r="BC64775" s="378"/>
      <c r="BD64775" s="378"/>
      <c r="BE64775" s="378"/>
      <c r="BF64775" s="378"/>
      <c r="BG64775" s="378"/>
      <c r="BH64775" s="378"/>
      <c r="BI64775" s="378"/>
      <c r="BJ64775" s="378"/>
      <c r="BK64775" s="378"/>
      <c r="BL64775" s="378"/>
      <c r="BM64775" s="378"/>
      <c r="BN64775" s="378"/>
      <c r="BO64775" s="378"/>
      <c r="BP64775" s="378"/>
      <c r="BQ64775" s="378"/>
      <c r="BR64775" s="378"/>
      <c r="BS64775" s="378"/>
      <c r="BT64775" s="378"/>
      <c r="BU64775" s="378"/>
      <c r="BV64775" s="378"/>
      <c r="BW64775" s="378"/>
      <c r="BX64775" s="378"/>
      <c r="BY64775" s="378"/>
      <c r="BZ64775" s="378"/>
      <c r="CA64775" s="378"/>
      <c r="CB64775" s="378"/>
      <c r="CC64775" s="378"/>
      <c r="CD64775" s="378"/>
      <c r="CE64775" s="378"/>
      <c r="CF64775" s="378"/>
      <c r="CG64775" s="378"/>
      <c r="CH64775" s="378"/>
      <c r="CI64775" s="378"/>
      <c r="CJ64775" s="378"/>
      <c r="CK64775" s="378"/>
      <c r="CL64775" s="378"/>
      <c r="CM64775" s="378"/>
      <c r="CN64775" s="378"/>
      <c r="CO64775" s="378"/>
      <c r="CP64775" s="378"/>
      <c r="CQ64775" s="378"/>
      <c r="CR64775" s="378"/>
      <c r="CS64775" s="378"/>
      <c r="CT64775" s="378"/>
      <c r="CU64775" s="378"/>
      <c r="CV64775" s="378"/>
      <c r="CW64775" s="378"/>
      <c r="CX64775" s="378"/>
      <c r="CY64775" s="378"/>
      <c r="CZ64775" s="378"/>
      <c r="DA64775" s="378"/>
      <c r="DB64775" s="378"/>
      <c r="DC64775" s="378"/>
      <c r="DD64775" s="378"/>
      <c r="DE64775" s="378"/>
      <c r="DF64775" s="378"/>
      <c r="DG64775" s="378"/>
      <c r="DH64775" s="378"/>
      <c r="DI64775" s="378"/>
      <c r="DJ64775" s="378"/>
      <c r="DK64775" s="378"/>
      <c r="DL64775" s="378"/>
      <c r="DM64775" s="378"/>
      <c r="DN64775" s="378"/>
      <c r="DO64775" s="378"/>
      <c r="DP64775" s="378"/>
      <c r="DQ64775" s="378"/>
      <c r="DR64775" s="378"/>
      <c r="DS64775" s="378"/>
      <c r="DT64775" s="378"/>
      <c r="DU64775" s="378"/>
      <c r="DV64775" s="378"/>
      <c r="DW64775" s="378"/>
      <c r="DX64775" s="378"/>
      <c r="DY64775" s="378"/>
      <c r="DZ64775" s="378"/>
      <c r="EA64775" s="378"/>
      <c r="EB64775" s="378"/>
      <c r="EC64775" s="378"/>
      <c r="ED64775" s="378"/>
      <c r="EE64775" s="378"/>
      <c r="EF64775" s="378"/>
      <c r="EG64775" s="378"/>
      <c r="EH64775" s="378"/>
      <c r="EI64775" s="378"/>
      <c r="EJ64775" s="378"/>
      <c r="EK64775" s="378"/>
      <c r="EL64775" s="378"/>
      <c r="EM64775" s="378"/>
      <c r="EN64775" s="378"/>
      <c r="EO64775" s="378"/>
      <c r="EP64775" s="378"/>
      <c r="EQ64775" s="378"/>
      <c r="ER64775" s="378"/>
      <c r="ES64775" s="378"/>
      <c r="ET64775" s="378"/>
      <c r="EU64775" s="378"/>
      <c r="EV64775" s="378"/>
      <c r="EW64775" s="378"/>
      <c r="EX64775" s="378"/>
      <c r="EY64775" s="378"/>
      <c r="EZ64775" s="378"/>
      <c r="FA64775" s="378"/>
      <c r="FB64775" s="378"/>
      <c r="FC64775" s="378"/>
      <c r="FD64775" s="378"/>
      <c r="FE64775" s="378"/>
      <c r="FF64775" s="378"/>
      <c r="FG64775" s="378"/>
      <c r="FH64775" s="378"/>
      <c r="FI64775" s="378"/>
      <c r="FJ64775" s="378"/>
      <c r="FK64775" s="378"/>
      <c r="FL64775" s="378"/>
      <c r="FM64775" s="378"/>
      <c r="FN64775" s="378"/>
      <c r="FO64775" s="378"/>
      <c r="FP64775" s="378"/>
      <c r="FQ64775" s="378"/>
      <c r="FR64775" s="378"/>
      <c r="FS64775" s="378"/>
      <c r="FT64775" s="378"/>
      <c r="FU64775" s="378"/>
      <c r="FV64775" s="378"/>
      <c r="FW64775" s="378"/>
      <c r="FX64775" s="378"/>
      <c r="FY64775" s="378"/>
      <c r="FZ64775" s="378"/>
      <c r="GA64775" s="378"/>
      <c r="GB64775" s="378"/>
      <c r="GC64775" s="378"/>
      <c r="GD64775" s="378"/>
      <c r="GE64775" s="378"/>
      <c r="GF64775" s="378"/>
      <c r="GG64775" s="378"/>
      <c r="GH64775" s="378"/>
      <c r="GI64775" s="378"/>
      <c r="GJ64775" s="378"/>
      <c r="GK64775" s="378"/>
      <c r="GL64775" s="378"/>
      <c r="GM64775" s="378"/>
      <c r="GN64775" s="378"/>
      <c r="GO64775" s="378"/>
      <c r="GP64775" s="378"/>
      <c r="GQ64775" s="378"/>
      <c r="GR64775" s="378"/>
      <c r="GS64775" s="378"/>
      <c r="GT64775" s="378"/>
      <c r="GU64775" s="378"/>
      <c r="GV64775" s="378"/>
      <c r="GW64775" s="378"/>
      <c r="GX64775" s="378"/>
      <c r="GY64775" s="378"/>
      <c r="GZ64775" s="378"/>
      <c r="HA64775" s="378"/>
      <c r="HB64775" s="378"/>
      <c r="HC64775" s="378"/>
      <c r="HD64775" s="378"/>
      <c r="HE64775" s="378"/>
      <c r="HF64775" s="378"/>
      <c r="HG64775" s="378"/>
      <c r="HH64775" s="378"/>
      <c r="HI64775" s="378"/>
      <c r="HJ64775" s="378"/>
      <c r="HK64775" s="378"/>
      <c r="HL64775" s="378"/>
      <c r="HM64775" s="378"/>
      <c r="HN64775" s="378"/>
      <c r="HO64775" s="378"/>
      <c r="HP64775" s="378"/>
      <c r="HQ64775" s="378"/>
      <c r="HR64775" s="378"/>
      <c r="HS64775" s="378"/>
      <c r="HT64775" s="378"/>
      <c r="HU64775" s="378"/>
      <c r="HV64775" s="378"/>
      <c r="HW64775" s="378"/>
      <c r="HX64775" s="378"/>
      <c r="HY64775" s="378"/>
      <c r="HZ64775" s="378"/>
      <c r="IA64775" s="378"/>
      <c r="IB64775" s="378"/>
      <c r="IC64775" s="378"/>
      <c r="ID64775" s="378"/>
      <c r="IE64775" s="378"/>
      <c r="IF64775" s="378"/>
      <c r="IG64775" s="378"/>
      <c r="IH64775" s="378"/>
      <c r="II64775" s="378"/>
      <c r="IJ64775" s="378"/>
      <c r="IK64775" s="378"/>
      <c r="IL64775" s="378"/>
    </row>
    <row r="64776" spans="2:246">
      <c r="B64776" s="378"/>
      <c r="C64776" s="378"/>
      <c r="D64776" s="378"/>
      <c r="E64776" s="378"/>
      <c r="F64776" s="378"/>
      <c r="G64776" s="378"/>
      <c r="H64776" s="378"/>
      <c r="I64776" s="378"/>
      <c r="J64776" s="378"/>
      <c r="K64776" s="378"/>
      <c r="L64776" s="378"/>
      <c r="M64776" s="378"/>
      <c r="N64776" s="378"/>
      <c r="O64776" s="378"/>
      <c r="P64776" s="378"/>
      <c r="Q64776" s="378"/>
      <c r="R64776" s="378"/>
      <c r="S64776" s="378"/>
      <c r="T64776" s="378"/>
      <c r="U64776" s="378"/>
      <c r="V64776" s="378"/>
      <c r="W64776" s="378"/>
      <c r="X64776" s="378"/>
      <c r="Y64776" s="378"/>
      <c r="Z64776" s="378"/>
      <c r="AA64776" s="378"/>
      <c r="AB64776" s="378"/>
      <c r="AC64776" s="378"/>
      <c r="AD64776" s="378"/>
      <c r="AE64776" s="378"/>
      <c r="AF64776" s="378"/>
      <c r="AG64776" s="378"/>
      <c r="AH64776" s="378"/>
      <c r="AI64776" s="378"/>
      <c r="AJ64776" s="378"/>
      <c r="AK64776" s="378"/>
      <c r="AL64776" s="378"/>
      <c r="AM64776" s="378"/>
      <c r="AN64776" s="378"/>
      <c r="AO64776" s="378"/>
      <c r="AP64776" s="378"/>
      <c r="AQ64776" s="378"/>
      <c r="AR64776" s="378"/>
      <c r="AS64776" s="378"/>
      <c r="AT64776" s="378"/>
      <c r="AU64776" s="378"/>
      <c r="AV64776" s="378"/>
      <c r="AW64776" s="378"/>
      <c r="AX64776" s="378"/>
      <c r="AY64776" s="378"/>
      <c r="AZ64776" s="378"/>
      <c r="BA64776" s="378"/>
      <c r="BB64776" s="378"/>
      <c r="BC64776" s="378"/>
      <c r="BD64776" s="378"/>
      <c r="BE64776" s="378"/>
      <c r="BF64776" s="378"/>
      <c r="BG64776" s="378"/>
      <c r="BH64776" s="378"/>
      <c r="BI64776" s="378"/>
      <c r="BJ64776" s="378"/>
      <c r="BK64776" s="378"/>
      <c r="BL64776" s="378"/>
      <c r="BM64776" s="378"/>
      <c r="BN64776" s="378"/>
      <c r="BO64776" s="378"/>
      <c r="BP64776" s="378"/>
      <c r="BQ64776" s="378"/>
      <c r="BR64776" s="378"/>
      <c r="BS64776" s="378"/>
      <c r="BT64776" s="378"/>
      <c r="BU64776" s="378"/>
      <c r="BV64776" s="378"/>
      <c r="BW64776" s="378"/>
      <c r="BX64776" s="378"/>
      <c r="BY64776" s="378"/>
      <c r="BZ64776" s="378"/>
      <c r="CA64776" s="378"/>
      <c r="CB64776" s="378"/>
      <c r="CC64776" s="378"/>
      <c r="CD64776" s="378"/>
      <c r="CE64776" s="378"/>
      <c r="CF64776" s="378"/>
      <c r="CG64776" s="378"/>
      <c r="CH64776" s="378"/>
      <c r="CI64776" s="378"/>
      <c r="CJ64776" s="378"/>
      <c r="CK64776" s="378"/>
      <c r="CL64776" s="378"/>
      <c r="CM64776" s="378"/>
      <c r="CN64776" s="378"/>
      <c r="CO64776" s="378"/>
      <c r="CP64776" s="378"/>
      <c r="CQ64776" s="378"/>
      <c r="CR64776" s="378"/>
      <c r="CS64776" s="378"/>
      <c r="CT64776" s="378"/>
      <c r="CU64776" s="378"/>
      <c r="CV64776" s="378"/>
      <c r="CW64776" s="378"/>
      <c r="CX64776" s="378"/>
      <c r="CY64776" s="378"/>
      <c r="CZ64776" s="378"/>
      <c r="DA64776" s="378"/>
      <c r="DB64776" s="378"/>
      <c r="DC64776" s="378"/>
      <c r="DD64776" s="378"/>
      <c r="DE64776" s="378"/>
      <c r="DF64776" s="378"/>
      <c r="DG64776" s="378"/>
      <c r="DH64776" s="378"/>
      <c r="DI64776" s="378"/>
      <c r="DJ64776" s="378"/>
      <c r="DK64776" s="378"/>
      <c r="DL64776" s="378"/>
      <c r="DM64776" s="378"/>
      <c r="DN64776" s="378"/>
      <c r="DO64776" s="378"/>
      <c r="DP64776" s="378"/>
      <c r="DQ64776" s="378"/>
      <c r="DR64776" s="378"/>
      <c r="DS64776" s="378"/>
      <c r="DT64776" s="378"/>
      <c r="DU64776" s="378"/>
      <c r="DV64776" s="378"/>
      <c r="DW64776" s="378"/>
      <c r="DX64776" s="378"/>
      <c r="DY64776" s="378"/>
      <c r="DZ64776" s="378"/>
      <c r="EA64776" s="378"/>
      <c r="EB64776" s="378"/>
      <c r="EC64776" s="378"/>
      <c r="ED64776" s="378"/>
      <c r="EE64776" s="378"/>
      <c r="EF64776" s="378"/>
      <c r="EG64776" s="378"/>
      <c r="EH64776" s="378"/>
      <c r="EI64776" s="378"/>
      <c r="EJ64776" s="378"/>
      <c r="EK64776" s="378"/>
      <c r="EL64776" s="378"/>
      <c r="EM64776" s="378"/>
      <c r="EN64776" s="378"/>
      <c r="EO64776" s="378"/>
      <c r="EP64776" s="378"/>
      <c r="EQ64776" s="378"/>
      <c r="ER64776" s="378"/>
      <c r="ES64776" s="378"/>
      <c r="ET64776" s="378"/>
      <c r="EU64776" s="378"/>
      <c r="EV64776" s="378"/>
      <c r="EW64776" s="378"/>
      <c r="EX64776" s="378"/>
      <c r="EY64776" s="378"/>
      <c r="EZ64776" s="378"/>
      <c r="FA64776" s="378"/>
      <c r="FB64776" s="378"/>
      <c r="FC64776" s="378"/>
      <c r="FD64776" s="378"/>
      <c r="FE64776" s="378"/>
      <c r="FF64776" s="378"/>
      <c r="FG64776" s="378"/>
      <c r="FH64776" s="378"/>
      <c r="FI64776" s="378"/>
      <c r="FJ64776" s="378"/>
      <c r="FK64776" s="378"/>
      <c r="FL64776" s="378"/>
      <c r="FM64776" s="378"/>
      <c r="FN64776" s="378"/>
      <c r="FO64776" s="378"/>
      <c r="FP64776" s="378"/>
      <c r="FQ64776" s="378"/>
      <c r="FR64776" s="378"/>
      <c r="FS64776" s="378"/>
      <c r="FT64776" s="378"/>
      <c r="FU64776" s="378"/>
      <c r="FV64776" s="378"/>
      <c r="FW64776" s="378"/>
      <c r="FX64776" s="378"/>
      <c r="FY64776" s="378"/>
      <c r="FZ64776" s="378"/>
      <c r="GA64776" s="378"/>
      <c r="GB64776" s="378"/>
      <c r="GC64776" s="378"/>
      <c r="GD64776" s="378"/>
      <c r="GE64776" s="378"/>
      <c r="GF64776" s="378"/>
      <c r="GG64776" s="378"/>
      <c r="GH64776" s="378"/>
      <c r="GI64776" s="378"/>
      <c r="GJ64776" s="378"/>
      <c r="GK64776" s="378"/>
      <c r="GL64776" s="378"/>
      <c r="GM64776" s="378"/>
      <c r="GN64776" s="378"/>
      <c r="GO64776" s="378"/>
      <c r="GP64776" s="378"/>
      <c r="GQ64776" s="378"/>
      <c r="GR64776" s="378"/>
      <c r="GS64776" s="378"/>
      <c r="GT64776" s="378"/>
      <c r="GU64776" s="378"/>
      <c r="GV64776" s="378"/>
      <c r="GW64776" s="378"/>
      <c r="GX64776" s="378"/>
      <c r="GY64776" s="378"/>
      <c r="GZ64776" s="378"/>
      <c r="HA64776" s="378"/>
      <c r="HB64776" s="378"/>
      <c r="HC64776" s="378"/>
      <c r="HD64776" s="378"/>
      <c r="HE64776" s="378"/>
      <c r="HF64776" s="378"/>
      <c r="HG64776" s="378"/>
      <c r="HH64776" s="378"/>
      <c r="HI64776" s="378"/>
      <c r="HJ64776" s="378"/>
      <c r="HK64776" s="378"/>
      <c r="HL64776" s="378"/>
      <c r="HM64776" s="378"/>
      <c r="HN64776" s="378"/>
      <c r="HO64776" s="378"/>
      <c r="HP64776" s="378"/>
      <c r="HQ64776" s="378"/>
      <c r="HR64776" s="378"/>
      <c r="HS64776" s="378"/>
      <c r="HT64776" s="378"/>
      <c r="HU64776" s="378"/>
      <c r="HV64776" s="378"/>
      <c r="HW64776" s="378"/>
      <c r="HX64776" s="378"/>
      <c r="HY64776" s="378"/>
      <c r="HZ64776" s="378"/>
      <c r="IA64776" s="378"/>
      <c r="IB64776" s="378"/>
      <c r="IC64776" s="378"/>
      <c r="ID64776" s="378"/>
      <c r="IE64776" s="378"/>
      <c r="IF64776" s="378"/>
      <c r="IG64776" s="378"/>
      <c r="IH64776" s="378"/>
      <c r="II64776" s="378"/>
      <c r="IJ64776" s="378"/>
      <c r="IK64776" s="378"/>
      <c r="IL64776" s="378"/>
    </row>
    <row r="64777" spans="2:246">
      <c r="B64777" s="378"/>
      <c r="C64777" s="378"/>
      <c r="D64777" s="378"/>
      <c r="E64777" s="378"/>
      <c r="F64777" s="378"/>
      <c r="G64777" s="378"/>
      <c r="H64777" s="378"/>
      <c r="I64777" s="378"/>
      <c r="J64777" s="378"/>
      <c r="K64777" s="378"/>
      <c r="L64777" s="378"/>
      <c r="M64777" s="378"/>
      <c r="N64777" s="378"/>
      <c r="O64777" s="378"/>
      <c r="P64777" s="378"/>
      <c r="Q64777" s="378"/>
      <c r="R64777" s="378"/>
      <c r="S64777" s="378"/>
      <c r="T64777" s="378"/>
      <c r="U64777" s="378"/>
      <c r="V64777" s="378"/>
      <c r="W64777" s="378"/>
      <c r="X64777" s="378"/>
      <c r="Y64777" s="378"/>
      <c r="Z64777" s="378"/>
      <c r="AA64777" s="378"/>
      <c r="AB64777" s="378"/>
      <c r="AC64777" s="378"/>
      <c r="AD64777" s="378"/>
      <c r="AE64777" s="378"/>
      <c r="AF64777" s="378"/>
      <c r="AG64777" s="378"/>
      <c r="AH64777" s="378"/>
      <c r="AI64777" s="378"/>
      <c r="AJ64777" s="378"/>
      <c r="AK64777" s="378"/>
      <c r="AL64777" s="378"/>
      <c r="AM64777" s="378"/>
      <c r="AN64777" s="378"/>
      <c r="AO64777" s="378"/>
      <c r="AP64777" s="378"/>
      <c r="AQ64777" s="378"/>
      <c r="AR64777" s="378"/>
      <c r="AS64777" s="378"/>
      <c r="AT64777" s="378"/>
      <c r="AU64777" s="378"/>
      <c r="AV64777" s="378"/>
      <c r="AW64777" s="378"/>
      <c r="AX64777" s="378"/>
      <c r="AY64777" s="378"/>
      <c r="AZ64777" s="378"/>
      <c r="BA64777" s="378"/>
      <c r="BB64777" s="378"/>
      <c r="BC64777" s="378"/>
      <c r="BD64777" s="378"/>
      <c r="BE64777" s="378"/>
      <c r="BF64777" s="378"/>
      <c r="BG64777" s="378"/>
      <c r="BH64777" s="378"/>
      <c r="BI64777" s="378"/>
      <c r="BJ64777" s="378"/>
      <c r="BK64777" s="378"/>
      <c r="BL64777" s="378"/>
      <c r="BM64777" s="378"/>
      <c r="BN64777" s="378"/>
      <c r="BO64777" s="378"/>
      <c r="BP64777" s="378"/>
      <c r="BQ64777" s="378"/>
      <c r="BR64777" s="378"/>
      <c r="BS64777" s="378"/>
      <c r="BT64777" s="378"/>
      <c r="BU64777" s="378"/>
      <c r="BV64777" s="378"/>
      <c r="BW64777" s="378"/>
      <c r="BX64777" s="378"/>
      <c r="BY64777" s="378"/>
      <c r="BZ64777" s="378"/>
      <c r="CA64777" s="378"/>
      <c r="CB64777" s="378"/>
      <c r="CC64777" s="378"/>
      <c r="CD64777" s="378"/>
      <c r="CE64777" s="378"/>
      <c r="CF64777" s="378"/>
      <c r="CG64777" s="378"/>
      <c r="CH64777" s="378"/>
      <c r="CI64777" s="378"/>
      <c r="CJ64777" s="378"/>
      <c r="CK64777" s="378"/>
      <c r="CL64777" s="378"/>
      <c r="CM64777" s="378"/>
      <c r="CN64777" s="378"/>
      <c r="CO64777" s="378"/>
      <c r="CP64777" s="378"/>
      <c r="CQ64777" s="378"/>
      <c r="CR64777" s="378"/>
      <c r="CS64777" s="378"/>
      <c r="CT64777" s="378"/>
      <c r="CU64777" s="378"/>
      <c r="CV64777" s="378"/>
      <c r="CW64777" s="378"/>
      <c r="CX64777" s="378"/>
      <c r="CY64777" s="378"/>
      <c r="CZ64777" s="378"/>
      <c r="DA64777" s="378"/>
      <c r="DB64777" s="378"/>
      <c r="DC64777" s="378"/>
      <c r="DD64777" s="378"/>
      <c r="DE64777" s="378"/>
      <c r="DF64777" s="378"/>
      <c r="DG64777" s="378"/>
      <c r="DH64777" s="378"/>
      <c r="DI64777" s="378"/>
      <c r="DJ64777" s="378"/>
      <c r="DK64777" s="378"/>
      <c r="DL64777" s="378"/>
      <c r="DM64777" s="378"/>
      <c r="DN64777" s="378"/>
      <c r="DO64777" s="378"/>
      <c r="DP64777" s="378"/>
      <c r="DQ64777" s="378"/>
      <c r="DR64777" s="378"/>
      <c r="DS64777" s="378"/>
      <c r="DT64777" s="378"/>
      <c r="DU64777" s="378"/>
      <c r="DV64777" s="378"/>
      <c r="DW64777" s="378"/>
      <c r="DX64777" s="378"/>
      <c r="DY64777" s="378"/>
      <c r="DZ64777" s="378"/>
      <c r="EA64777" s="378"/>
      <c r="EB64777" s="378"/>
      <c r="EC64777" s="378"/>
      <c r="ED64777" s="378"/>
      <c r="EE64777" s="378"/>
      <c r="EF64777" s="378"/>
      <c r="EG64777" s="378"/>
      <c r="EH64777" s="378"/>
      <c r="EI64777" s="378"/>
      <c r="EJ64777" s="378"/>
      <c r="EK64777" s="378"/>
      <c r="EL64777" s="378"/>
      <c r="EM64777" s="378"/>
      <c r="EN64777" s="378"/>
      <c r="EO64777" s="378"/>
      <c r="EP64777" s="378"/>
      <c r="EQ64777" s="378"/>
      <c r="ER64777" s="378"/>
      <c r="ES64777" s="378"/>
      <c r="ET64777" s="378"/>
      <c r="EU64777" s="378"/>
      <c r="EV64777" s="378"/>
      <c r="EW64777" s="378"/>
      <c r="EX64777" s="378"/>
      <c r="EY64777" s="378"/>
      <c r="EZ64777" s="378"/>
      <c r="FA64777" s="378"/>
      <c r="FB64777" s="378"/>
      <c r="FC64777" s="378"/>
      <c r="FD64777" s="378"/>
      <c r="FE64777" s="378"/>
      <c r="FF64777" s="378"/>
      <c r="FG64777" s="378"/>
      <c r="FH64777" s="378"/>
      <c r="FI64777" s="378"/>
      <c r="FJ64777" s="378"/>
      <c r="FK64777" s="378"/>
      <c r="FL64777" s="378"/>
      <c r="FM64777" s="378"/>
      <c r="FN64777" s="378"/>
      <c r="FO64777" s="378"/>
      <c r="FP64777" s="378"/>
      <c r="FQ64777" s="378"/>
      <c r="FR64777" s="378"/>
      <c r="FS64777" s="378"/>
      <c r="FT64777" s="378"/>
      <c r="FU64777" s="378"/>
      <c r="FV64777" s="378"/>
      <c r="FW64777" s="378"/>
      <c r="FX64777" s="378"/>
      <c r="FY64777" s="378"/>
      <c r="FZ64777" s="378"/>
      <c r="GA64777" s="378"/>
      <c r="GB64777" s="378"/>
      <c r="GC64777" s="378"/>
      <c r="GD64777" s="378"/>
      <c r="GE64777" s="378"/>
      <c r="GF64777" s="378"/>
      <c r="GG64777" s="378"/>
      <c r="GH64777" s="378"/>
      <c r="GI64777" s="378"/>
      <c r="GJ64777" s="378"/>
      <c r="GK64777" s="378"/>
      <c r="GL64777" s="378"/>
      <c r="GM64777" s="378"/>
      <c r="GN64777" s="378"/>
      <c r="GO64777" s="378"/>
      <c r="GP64777" s="378"/>
      <c r="GQ64777" s="378"/>
      <c r="GR64777" s="378"/>
      <c r="GS64777" s="378"/>
      <c r="GT64777" s="378"/>
      <c r="GU64777" s="378"/>
      <c r="GV64777" s="378"/>
      <c r="GW64777" s="378"/>
      <c r="GX64777" s="378"/>
      <c r="GY64777" s="378"/>
      <c r="GZ64777" s="378"/>
      <c r="HA64777" s="378"/>
      <c r="HB64777" s="378"/>
      <c r="HC64777" s="378"/>
      <c r="HD64777" s="378"/>
      <c r="HE64777" s="378"/>
      <c r="HF64777" s="378"/>
      <c r="HG64777" s="378"/>
      <c r="HH64777" s="378"/>
      <c r="HI64777" s="378"/>
      <c r="HJ64777" s="378"/>
      <c r="HK64777" s="378"/>
      <c r="HL64777" s="378"/>
      <c r="HM64777" s="378"/>
      <c r="HN64777" s="378"/>
      <c r="HO64777" s="378"/>
      <c r="HP64777" s="378"/>
      <c r="HQ64777" s="378"/>
      <c r="HR64777" s="378"/>
      <c r="HS64777" s="378"/>
      <c r="HT64777" s="378"/>
      <c r="HU64777" s="378"/>
      <c r="HV64777" s="378"/>
      <c r="HW64777" s="378"/>
      <c r="HX64777" s="378"/>
      <c r="HY64777" s="378"/>
      <c r="HZ64777" s="378"/>
      <c r="IA64777" s="378"/>
      <c r="IB64777" s="378"/>
      <c r="IC64777" s="378"/>
      <c r="ID64777" s="378"/>
      <c r="IE64777" s="378"/>
      <c r="IF64777" s="378"/>
      <c r="IG64777" s="378"/>
      <c r="IH64777" s="378"/>
      <c r="II64777" s="378"/>
      <c r="IJ64777" s="378"/>
      <c r="IK64777" s="378"/>
      <c r="IL64777" s="378"/>
    </row>
    <row r="64778" spans="2:246">
      <c r="B64778" s="378"/>
      <c r="C64778" s="378"/>
      <c r="D64778" s="378"/>
      <c r="E64778" s="378"/>
      <c r="F64778" s="378"/>
      <c r="G64778" s="378"/>
      <c r="H64778" s="378"/>
      <c r="I64778" s="378"/>
      <c r="J64778" s="378"/>
      <c r="K64778" s="378"/>
      <c r="L64778" s="378"/>
      <c r="M64778" s="378"/>
      <c r="N64778" s="378"/>
      <c r="O64778" s="378"/>
      <c r="P64778" s="378"/>
      <c r="Q64778" s="378"/>
      <c r="R64778" s="378"/>
      <c r="S64778" s="378"/>
      <c r="T64778" s="378"/>
      <c r="U64778" s="378"/>
      <c r="V64778" s="378"/>
      <c r="W64778" s="378"/>
      <c r="X64778" s="378"/>
      <c r="Y64778" s="378"/>
      <c r="Z64778" s="378"/>
      <c r="AA64778" s="378"/>
      <c r="AB64778" s="378"/>
      <c r="AC64778" s="378"/>
      <c r="AD64778" s="378"/>
      <c r="AE64778" s="378"/>
      <c r="AF64778" s="378"/>
      <c r="AG64778" s="378"/>
      <c r="AH64778" s="378"/>
      <c r="AI64778" s="378"/>
      <c r="AJ64778" s="378"/>
      <c r="AK64778" s="378"/>
      <c r="AL64778" s="378"/>
      <c r="AM64778" s="378"/>
      <c r="AN64778" s="378"/>
      <c r="AO64778" s="378"/>
      <c r="AP64778" s="378"/>
      <c r="AQ64778" s="378"/>
      <c r="AR64778" s="378"/>
      <c r="AS64778" s="378"/>
      <c r="AT64778" s="378"/>
      <c r="AU64778" s="378"/>
      <c r="AV64778" s="378"/>
      <c r="AW64778" s="378"/>
      <c r="AX64778" s="378"/>
      <c r="AY64778" s="378"/>
      <c r="AZ64778" s="378"/>
      <c r="BA64778" s="378"/>
      <c r="BB64778" s="378"/>
      <c r="BC64778" s="378"/>
      <c r="BD64778" s="378"/>
      <c r="BE64778" s="378"/>
      <c r="BF64778" s="378"/>
      <c r="BG64778" s="378"/>
      <c r="BH64778" s="378"/>
      <c r="BI64778" s="378"/>
      <c r="BJ64778" s="378"/>
      <c r="BK64778" s="378"/>
      <c r="BL64778" s="378"/>
      <c r="BM64778" s="378"/>
      <c r="BN64778" s="378"/>
      <c r="BO64778" s="378"/>
      <c r="BP64778" s="378"/>
      <c r="BQ64778" s="378"/>
      <c r="BR64778" s="378"/>
      <c r="BS64778" s="378"/>
      <c r="BT64778" s="378"/>
      <c r="BU64778" s="378"/>
      <c r="BV64778" s="378"/>
      <c r="BW64778" s="378"/>
      <c r="BX64778" s="378"/>
      <c r="BY64778" s="378"/>
      <c r="BZ64778" s="378"/>
      <c r="CA64778" s="378"/>
      <c r="CB64778" s="378"/>
      <c r="CC64778" s="378"/>
      <c r="CD64778" s="378"/>
      <c r="CE64778" s="378"/>
      <c r="CF64778" s="378"/>
      <c r="CG64778" s="378"/>
      <c r="CH64778" s="378"/>
      <c r="CI64778" s="378"/>
      <c r="CJ64778" s="378"/>
      <c r="CK64778" s="378"/>
      <c r="CL64778" s="378"/>
      <c r="CM64778" s="378"/>
      <c r="CN64778" s="378"/>
      <c r="CO64778" s="378"/>
      <c r="CP64778" s="378"/>
      <c r="CQ64778" s="378"/>
      <c r="CR64778" s="378"/>
      <c r="CS64778" s="378"/>
      <c r="CT64778" s="378"/>
      <c r="CU64778" s="378"/>
      <c r="CV64778" s="378"/>
      <c r="CW64778" s="378"/>
      <c r="CX64778" s="378"/>
      <c r="CY64778" s="378"/>
      <c r="CZ64778" s="378"/>
      <c r="DA64778" s="378"/>
      <c r="DB64778" s="378"/>
      <c r="DC64778" s="378"/>
      <c r="DD64778" s="378"/>
      <c r="DE64778" s="378"/>
      <c r="DF64778" s="378"/>
      <c r="DG64778" s="378"/>
      <c r="DH64778" s="378"/>
      <c r="DI64778" s="378"/>
      <c r="DJ64778" s="378"/>
      <c r="DK64778" s="378"/>
      <c r="DL64778" s="378"/>
      <c r="DM64778" s="378"/>
      <c r="DN64778" s="378"/>
      <c r="DO64778" s="378"/>
      <c r="DP64778" s="378"/>
      <c r="DQ64778" s="378"/>
      <c r="DR64778" s="378"/>
      <c r="DS64778" s="378"/>
      <c r="DT64778" s="378"/>
      <c r="DU64778" s="378"/>
      <c r="DV64778" s="378"/>
      <c r="DW64778" s="378"/>
      <c r="DX64778" s="378"/>
      <c r="DY64778" s="378"/>
      <c r="DZ64778" s="378"/>
      <c r="EA64778" s="378"/>
      <c r="EB64778" s="378"/>
      <c r="EC64778" s="378"/>
      <c r="ED64778" s="378"/>
      <c r="EE64778" s="378"/>
      <c r="EF64778" s="378"/>
      <c r="EG64778" s="378"/>
      <c r="EH64778" s="378"/>
      <c r="EI64778" s="378"/>
      <c r="EJ64778" s="378"/>
      <c r="EK64778" s="378"/>
      <c r="EL64778" s="378"/>
      <c r="EM64778" s="378"/>
      <c r="EN64778" s="378"/>
      <c r="EO64778" s="378"/>
      <c r="EP64778" s="378"/>
      <c r="EQ64778" s="378"/>
      <c r="ER64778" s="378"/>
      <c r="ES64778" s="378"/>
      <c r="ET64778" s="378"/>
      <c r="EU64778" s="378"/>
      <c r="EV64778" s="378"/>
      <c r="EW64778" s="378"/>
      <c r="EX64778" s="378"/>
      <c r="EY64778" s="378"/>
      <c r="EZ64778" s="378"/>
      <c r="FA64778" s="378"/>
      <c r="FB64778" s="378"/>
      <c r="FC64778" s="378"/>
      <c r="FD64778" s="378"/>
      <c r="FE64778" s="378"/>
      <c r="FF64778" s="378"/>
      <c r="FG64778" s="378"/>
      <c r="FH64778" s="378"/>
      <c r="FI64778" s="378"/>
      <c r="FJ64778" s="378"/>
      <c r="FK64778" s="378"/>
      <c r="FL64778" s="378"/>
      <c r="FM64778" s="378"/>
      <c r="FN64778" s="378"/>
      <c r="FO64778" s="378"/>
      <c r="FP64778" s="378"/>
      <c r="FQ64778" s="378"/>
      <c r="FR64778" s="378"/>
      <c r="FS64778" s="378"/>
      <c r="FT64778" s="378"/>
      <c r="FU64778" s="378"/>
      <c r="FV64778" s="378"/>
      <c r="FW64778" s="378"/>
      <c r="FX64778" s="378"/>
      <c r="FY64778" s="378"/>
      <c r="FZ64778" s="378"/>
      <c r="GA64778" s="378"/>
      <c r="GB64778" s="378"/>
      <c r="GC64778" s="378"/>
      <c r="GD64778" s="378"/>
      <c r="GE64778" s="378"/>
      <c r="GF64778" s="378"/>
      <c r="GG64778" s="378"/>
      <c r="GH64778" s="378"/>
      <c r="GI64778" s="378"/>
      <c r="GJ64778" s="378"/>
      <c r="GK64778" s="378"/>
      <c r="GL64778" s="378"/>
      <c r="GM64778" s="378"/>
      <c r="GN64778" s="378"/>
      <c r="GO64778" s="378"/>
      <c r="GP64778" s="378"/>
      <c r="GQ64778" s="378"/>
      <c r="GR64778" s="378"/>
      <c r="GS64778" s="378"/>
      <c r="GT64778" s="378"/>
      <c r="GU64778" s="378"/>
      <c r="GV64778" s="378"/>
      <c r="GW64778" s="378"/>
      <c r="GX64778" s="378"/>
      <c r="GY64778" s="378"/>
      <c r="GZ64778" s="378"/>
      <c r="HA64778" s="378"/>
      <c r="HB64778" s="378"/>
      <c r="HC64778" s="378"/>
      <c r="HD64778" s="378"/>
      <c r="HE64778" s="378"/>
      <c r="HF64778" s="378"/>
      <c r="HG64778" s="378"/>
      <c r="HH64778" s="378"/>
      <c r="HI64778" s="378"/>
      <c r="HJ64778" s="378"/>
      <c r="HK64778" s="378"/>
      <c r="HL64778" s="378"/>
      <c r="HM64778" s="378"/>
      <c r="HN64778" s="378"/>
      <c r="HO64778" s="378"/>
      <c r="HP64778" s="378"/>
      <c r="HQ64778" s="378"/>
      <c r="HR64778" s="378"/>
      <c r="HS64778" s="378"/>
      <c r="HT64778" s="378"/>
      <c r="HU64778" s="378"/>
      <c r="HV64778" s="378"/>
      <c r="HW64778" s="378"/>
      <c r="HX64778" s="378"/>
      <c r="HY64778" s="378"/>
      <c r="HZ64778" s="378"/>
      <c r="IA64778" s="378"/>
      <c r="IB64778" s="378"/>
      <c r="IC64778" s="378"/>
      <c r="ID64778" s="378"/>
      <c r="IE64778" s="378"/>
      <c r="IF64778" s="378"/>
      <c r="IG64778" s="378"/>
      <c r="IH64778" s="378"/>
      <c r="II64778" s="378"/>
      <c r="IJ64778" s="378"/>
      <c r="IK64778" s="378"/>
      <c r="IL64778" s="378"/>
    </row>
    <row r="64779" spans="2:246">
      <c r="B64779" s="378"/>
      <c r="C64779" s="378"/>
      <c r="D64779" s="378"/>
      <c r="E64779" s="378"/>
      <c r="F64779" s="378"/>
      <c r="G64779" s="378"/>
      <c r="H64779" s="378"/>
      <c r="I64779" s="378"/>
      <c r="J64779" s="378"/>
      <c r="K64779" s="378"/>
      <c r="L64779" s="378"/>
      <c r="M64779" s="378"/>
      <c r="N64779" s="378"/>
      <c r="O64779" s="378"/>
      <c r="P64779" s="378"/>
      <c r="Q64779" s="378"/>
      <c r="R64779" s="378"/>
      <c r="S64779" s="378"/>
      <c r="T64779" s="378"/>
      <c r="U64779" s="378"/>
      <c r="V64779" s="378"/>
      <c r="W64779" s="378"/>
      <c r="X64779" s="378"/>
      <c r="Y64779" s="378"/>
      <c r="Z64779" s="378"/>
      <c r="AA64779" s="378"/>
      <c r="AB64779" s="378"/>
      <c r="AC64779" s="378"/>
      <c r="AD64779" s="378"/>
      <c r="AE64779" s="378"/>
      <c r="AF64779" s="378"/>
      <c r="AG64779" s="378"/>
      <c r="AH64779" s="378"/>
      <c r="AI64779" s="378"/>
      <c r="AJ64779" s="378"/>
      <c r="AK64779" s="378"/>
      <c r="AL64779" s="378"/>
      <c r="AM64779" s="378"/>
      <c r="AN64779" s="378"/>
      <c r="AO64779" s="378"/>
      <c r="AP64779" s="378"/>
      <c r="AQ64779" s="378"/>
      <c r="AR64779" s="378"/>
      <c r="AS64779" s="378"/>
      <c r="AT64779" s="378"/>
      <c r="AU64779" s="378"/>
      <c r="AV64779" s="378"/>
      <c r="AW64779" s="378"/>
      <c r="AX64779" s="378"/>
      <c r="AY64779" s="378"/>
      <c r="AZ64779" s="378"/>
      <c r="BA64779" s="378"/>
      <c r="BB64779" s="378"/>
      <c r="BC64779" s="378"/>
      <c r="BD64779" s="378"/>
      <c r="BE64779" s="378"/>
      <c r="BF64779" s="378"/>
      <c r="BG64779" s="378"/>
      <c r="BH64779" s="378"/>
      <c r="BI64779" s="378"/>
      <c r="BJ64779" s="378"/>
      <c r="BK64779" s="378"/>
      <c r="BL64779" s="378"/>
      <c r="BM64779" s="378"/>
      <c r="BN64779" s="378"/>
      <c r="BO64779" s="378"/>
      <c r="BP64779" s="378"/>
      <c r="BQ64779" s="378"/>
      <c r="BR64779" s="378"/>
      <c r="BS64779" s="378"/>
      <c r="BT64779" s="378"/>
      <c r="BU64779" s="378"/>
      <c r="BV64779" s="378"/>
      <c r="BW64779" s="378"/>
      <c r="BX64779" s="378"/>
      <c r="BY64779" s="378"/>
      <c r="BZ64779" s="378"/>
      <c r="CA64779" s="378"/>
      <c r="CB64779" s="378"/>
      <c r="CC64779" s="378"/>
      <c r="CD64779" s="378"/>
      <c r="CE64779" s="378"/>
      <c r="CF64779" s="378"/>
      <c r="CG64779" s="378"/>
      <c r="CH64779" s="378"/>
      <c r="CI64779" s="378"/>
      <c r="CJ64779" s="378"/>
      <c r="CK64779" s="378"/>
      <c r="CL64779" s="378"/>
      <c r="CM64779" s="378"/>
      <c r="CN64779" s="378"/>
      <c r="CO64779" s="378"/>
      <c r="CP64779" s="378"/>
      <c r="CQ64779" s="378"/>
      <c r="CR64779" s="378"/>
      <c r="CS64779" s="378"/>
      <c r="CT64779" s="378"/>
      <c r="CU64779" s="378"/>
      <c r="CV64779" s="378"/>
      <c r="CW64779" s="378"/>
      <c r="CX64779" s="378"/>
      <c r="CY64779" s="378"/>
      <c r="CZ64779" s="378"/>
      <c r="DA64779" s="378"/>
      <c r="DB64779" s="378"/>
      <c r="DC64779" s="378"/>
      <c r="DD64779" s="378"/>
      <c r="DE64779" s="378"/>
      <c r="DF64779" s="378"/>
      <c r="DG64779" s="378"/>
      <c r="DH64779" s="378"/>
      <c r="DI64779" s="378"/>
      <c r="DJ64779" s="378"/>
      <c r="DK64779" s="378"/>
      <c r="DL64779" s="378"/>
      <c r="DM64779" s="378"/>
      <c r="DN64779" s="378"/>
      <c r="DO64779" s="378"/>
      <c r="DP64779" s="378"/>
      <c r="DQ64779" s="378"/>
      <c r="DR64779" s="378"/>
      <c r="DS64779" s="378"/>
      <c r="DT64779" s="378"/>
      <c r="DU64779" s="378"/>
      <c r="DV64779" s="378"/>
      <c r="DW64779" s="378"/>
      <c r="DX64779" s="378"/>
      <c r="DY64779" s="378"/>
      <c r="DZ64779" s="378"/>
      <c r="EA64779" s="378"/>
      <c r="EB64779" s="378"/>
      <c r="EC64779" s="378"/>
      <c r="ED64779" s="378"/>
      <c r="EE64779" s="378"/>
      <c r="EF64779" s="378"/>
      <c r="EG64779" s="378"/>
      <c r="EH64779" s="378"/>
      <c r="EI64779" s="378"/>
      <c r="EJ64779" s="378"/>
      <c r="EK64779" s="378"/>
      <c r="EL64779" s="378"/>
      <c r="EM64779" s="378"/>
      <c r="EN64779" s="378"/>
      <c r="EO64779" s="378"/>
      <c r="EP64779" s="378"/>
      <c r="EQ64779" s="378"/>
      <c r="ER64779" s="378"/>
      <c r="ES64779" s="378"/>
      <c r="ET64779" s="378"/>
      <c r="EU64779" s="378"/>
      <c r="EV64779" s="378"/>
      <c r="EW64779" s="378"/>
      <c r="EX64779" s="378"/>
      <c r="EY64779" s="378"/>
      <c r="EZ64779" s="378"/>
      <c r="FA64779" s="378"/>
      <c r="FB64779" s="378"/>
      <c r="FC64779" s="378"/>
      <c r="FD64779" s="378"/>
      <c r="FE64779" s="378"/>
      <c r="FF64779" s="378"/>
      <c r="FG64779" s="378"/>
      <c r="FH64779" s="378"/>
      <c r="FI64779" s="378"/>
      <c r="FJ64779" s="378"/>
      <c r="FK64779" s="378"/>
      <c r="FL64779" s="378"/>
      <c r="FM64779" s="378"/>
      <c r="FN64779" s="378"/>
      <c r="FO64779" s="378"/>
      <c r="FP64779" s="378"/>
      <c r="FQ64779" s="378"/>
      <c r="FR64779" s="378"/>
      <c r="FS64779" s="378"/>
      <c r="FT64779" s="378"/>
      <c r="FU64779" s="378"/>
      <c r="FV64779" s="378"/>
      <c r="FW64779" s="378"/>
      <c r="FX64779" s="378"/>
      <c r="FY64779" s="378"/>
      <c r="FZ64779" s="378"/>
      <c r="GA64779" s="378"/>
      <c r="GB64779" s="378"/>
      <c r="GC64779" s="378"/>
      <c r="GD64779" s="378"/>
      <c r="GE64779" s="378"/>
      <c r="GF64779" s="378"/>
      <c r="GG64779" s="378"/>
      <c r="GH64779" s="378"/>
      <c r="GI64779" s="378"/>
      <c r="GJ64779" s="378"/>
      <c r="GK64779" s="378"/>
      <c r="GL64779" s="378"/>
      <c r="GM64779" s="378"/>
      <c r="GN64779" s="378"/>
      <c r="GO64779" s="378"/>
      <c r="GP64779" s="378"/>
      <c r="GQ64779" s="378"/>
      <c r="GR64779" s="378"/>
      <c r="GS64779" s="378"/>
      <c r="GT64779" s="378"/>
      <c r="GU64779" s="378"/>
      <c r="GV64779" s="378"/>
      <c r="GW64779" s="378"/>
      <c r="GX64779" s="378"/>
      <c r="GY64779" s="378"/>
      <c r="GZ64779" s="378"/>
      <c r="HA64779" s="378"/>
      <c r="HB64779" s="378"/>
      <c r="HC64779" s="378"/>
      <c r="HD64779" s="378"/>
      <c r="HE64779" s="378"/>
      <c r="HF64779" s="378"/>
      <c r="HG64779" s="378"/>
      <c r="HH64779" s="378"/>
      <c r="HI64779" s="378"/>
      <c r="HJ64779" s="378"/>
      <c r="HK64779" s="378"/>
      <c r="HL64779" s="378"/>
      <c r="HM64779" s="378"/>
      <c r="HN64779" s="378"/>
      <c r="HO64779" s="378"/>
      <c r="HP64779" s="378"/>
      <c r="HQ64779" s="378"/>
      <c r="HR64779" s="378"/>
      <c r="HS64779" s="378"/>
      <c r="HT64779" s="378"/>
      <c r="HU64779" s="378"/>
      <c r="HV64779" s="378"/>
      <c r="HW64779" s="378"/>
      <c r="HX64779" s="378"/>
      <c r="HY64779" s="378"/>
      <c r="HZ64779" s="378"/>
      <c r="IA64779" s="378"/>
      <c r="IB64779" s="378"/>
      <c r="IC64779" s="378"/>
      <c r="ID64779" s="378"/>
      <c r="IE64779" s="378"/>
      <c r="IF64779" s="378"/>
      <c r="IG64779" s="378"/>
      <c r="IH64779" s="378"/>
      <c r="II64779" s="378"/>
      <c r="IJ64779" s="378"/>
      <c r="IK64779" s="378"/>
      <c r="IL64779" s="378"/>
    </row>
    <row r="64780" spans="2:246">
      <c r="B64780" s="378"/>
      <c r="C64780" s="378"/>
      <c r="D64780" s="378"/>
      <c r="E64780" s="378"/>
      <c r="F64780" s="378"/>
      <c r="G64780" s="378"/>
      <c r="H64780" s="378"/>
      <c r="I64780" s="378"/>
      <c r="J64780" s="378"/>
      <c r="K64780" s="378"/>
      <c r="L64780" s="378"/>
      <c r="M64780" s="378"/>
      <c r="N64780" s="378"/>
      <c r="O64780" s="378"/>
      <c r="P64780" s="378"/>
      <c r="Q64780" s="378"/>
      <c r="R64780" s="378"/>
      <c r="S64780" s="378"/>
      <c r="T64780" s="378"/>
      <c r="U64780" s="378"/>
      <c r="V64780" s="378"/>
      <c r="W64780" s="378"/>
      <c r="X64780" s="378"/>
      <c r="Y64780" s="378"/>
      <c r="Z64780" s="378"/>
      <c r="AA64780" s="378"/>
      <c r="AB64780" s="378"/>
      <c r="AC64780" s="378"/>
      <c r="AD64780" s="378"/>
      <c r="AE64780" s="378"/>
      <c r="AF64780" s="378"/>
      <c r="AG64780" s="378"/>
      <c r="AH64780" s="378"/>
      <c r="AI64780" s="378"/>
      <c r="AJ64780" s="378"/>
      <c r="AK64780" s="378"/>
      <c r="AL64780" s="378"/>
      <c r="AM64780" s="378"/>
      <c r="AN64780" s="378"/>
      <c r="AO64780" s="378"/>
      <c r="AP64780" s="378"/>
      <c r="AQ64780" s="378"/>
      <c r="AR64780" s="378"/>
      <c r="AS64780" s="378"/>
      <c r="AT64780" s="378"/>
      <c r="AU64780" s="378"/>
      <c r="AV64780" s="378"/>
      <c r="AW64780" s="378"/>
      <c r="AX64780" s="378"/>
      <c r="AY64780" s="378"/>
      <c r="AZ64780" s="378"/>
      <c r="BA64780" s="378"/>
      <c r="BB64780" s="378"/>
      <c r="BC64780" s="378"/>
      <c r="BD64780" s="378"/>
      <c r="BE64780" s="378"/>
      <c r="BF64780" s="378"/>
      <c r="BG64780" s="378"/>
      <c r="BH64780" s="378"/>
      <c r="BI64780" s="378"/>
      <c r="BJ64780" s="378"/>
      <c r="BK64780" s="378"/>
      <c r="BL64780" s="378"/>
      <c r="BM64780" s="378"/>
      <c r="BN64780" s="378"/>
      <c r="BO64780" s="378"/>
      <c r="BP64780" s="378"/>
      <c r="BQ64780" s="378"/>
      <c r="BR64780" s="378"/>
      <c r="BS64780" s="378"/>
      <c r="BT64780" s="378"/>
      <c r="BU64780" s="378"/>
      <c r="BV64780" s="378"/>
      <c r="BW64780" s="378"/>
      <c r="BX64780" s="378"/>
      <c r="BY64780" s="378"/>
      <c r="BZ64780" s="378"/>
      <c r="CA64780" s="378"/>
      <c r="CB64780" s="378"/>
      <c r="CC64780" s="378"/>
      <c r="CD64780" s="378"/>
      <c r="CE64780" s="378"/>
      <c r="CF64780" s="378"/>
      <c r="CG64780" s="378"/>
      <c r="CH64780" s="378"/>
      <c r="CI64780" s="378"/>
      <c r="CJ64780" s="378"/>
      <c r="CK64780" s="378"/>
      <c r="CL64780" s="378"/>
      <c r="CM64780" s="378"/>
      <c r="CN64780" s="378"/>
      <c r="CO64780" s="378"/>
      <c r="CP64780" s="378"/>
      <c r="CQ64780" s="378"/>
      <c r="CR64780" s="378"/>
      <c r="CS64780" s="378"/>
      <c r="CT64780" s="378"/>
      <c r="CU64780" s="378"/>
      <c r="CV64780" s="378"/>
      <c r="CW64780" s="378"/>
      <c r="CX64780" s="378"/>
      <c r="CY64780" s="378"/>
      <c r="CZ64780" s="378"/>
      <c r="DA64780" s="378"/>
      <c r="DB64780" s="378"/>
      <c r="DC64780" s="378"/>
      <c r="DD64780" s="378"/>
      <c r="DE64780" s="378"/>
      <c r="DF64780" s="378"/>
      <c r="DG64780" s="378"/>
      <c r="DH64780" s="378"/>
      <c r="DI64780" s="378"/>
      <c r="DJ64780" s="378"/>
      <c r="DK64780" s="378"/>
      <c r="DL64780" s="378"/>
      <c r="DM64780" s="378"/>
      <c r="DN64780" s="378"/>
      <c r="DO64780" s="378"/>
      <c r="DP64780" s="378"/>
      <c r="DQ64780" s="378"/>
      <c r="DR64780" s="378"/>
      <c r="DS64780" s="378"/>
      <c r="DT64780" s="378"/>
      <c r="DU64780" s="378"/>
      <c r="DV64780" s="378"/>
      <c r="DW64780" s="378"/>
      <c r="DX64780" s="378"/>
      <c r="DY64780" s="378"/>
      <c r="DZ64780" s="378"/>
      <c r="EA64780" s="378"/>
      <c r="EB64780" s="378"/>
      <c r="EC64780" s="378"/>
      <c r="ED64780" s="378"/>
      <c r="EE64780" s="378"/>
      <c r="EF64780" s="378"/>
      <c r="EG64780" s="378"/>
      <c r="EH64780" s="378"/>
      <c r="EI64780" s="378"/>
      <c r="EJ64780" s="378"/>
      <c r="EK64780" s="378"/>
      <c r="EL64780" s="378"/>
      <c r="EM64780" s="378"/>
      <c r="EN64780" s="378"/>
      <c r="EO64780" s="378"/>
      <c r="EP64780" s="378"/>
      <c r="EQ64780" s="378"/>
      <c r="ER64780" s="378"/>
      <c r="ES64780" s="378"/>
      <c r="ET64780" s="378"/>
      <c r="EU64780" s="378"/>
      <c r="EV64780" s="378"/>
      <c r="EW64780" s="378"/>
      <c r="EX64780" s="378"/>
      <c r="EY64780" s="378"/>
      <c r="EZ64780" s="378"/>
      <c r="FA64780" s="378"/>
      <c r="FB64780" s="378"/>
      <c r="FC64780" s="378"/>
      <c r="FD64780" s="378"/>
      <c r="FE64780" s="378"/>
      <c r="FF64780" s="378"/>
      <c r="FG64780" s="378"/>
      <c r="FH64780" s="378"/>
      <c r="FI64780" s="378"/>
      <c r="FJ64780" s="378"/>
      <c r="FK64780" s="378"/>
      <c r="FL64780" s="378"/>
      <c r="FM64780" s="378"/>
      <c r="FN64780" s="378"/>
      <c r="FO64780" s="378"/>
      <c r="FP64780" s="378"/>
      <c r="FQ64780" s="378"/>
      <c r="FR64780" s="378"/>
      <c r="FS64780" s="378"/>
      <c r="FT64780" s="378"/>
      <c r="FU64780" s="378"/>
      <c r="FV64780" s="378"/>
      <c r="FW64780" s="378"/>
      <c r="FX64780" s="378"/>
      <c r="FY64780" s="378"/>
      <c r="FZ64780" s="378"/>
      <c r="GA64780" s="378"/>
      <c r="GB64780" s="378"/>
      <c r="GC64780" s="378"/>
      <c r="GD64780" s="378"/>
      <c r="GE64780" s="378"/>
      <c r="GF64780" s="378"/>
      <c r="GG64780" s="378"/>
      <c r="GH64780" s="378"/>
      <c r="GI64780" s="378"/>
      <c r="GJ64780" s="378"/>
      <c r="GK64780" s="378"/>
      <c r="GL64780" s="378"/>
      <c r="GM64780" s="378"/>
      <c r="GN64780" s="378"/>
      <c r="GO64780" s="378"/>
      <c r="GP64780" s="378"/>
      <c r="GQ64780" s="378"/>
      <c r="GR64780" s="378"/>
      <c r="GS64780" s="378"/>
      <c r="GT64780" s="378"/>
      <c r="GU64780" s="378"/>
      <c r="GV64780" s="378"/>
      <c r="GW64780" s="378"/>
      <c r="GX64780" s="378"/>
      <c r="GY64780" s="378"/>
      <c r="GZ64780" s="378"/>
      <c r="HA64780" s="378"/>
      <c r="HB64780" s="378"/>
      <c r="HC64780" s="378"/>
      <c r="HD64780" s="378"/>
      <c r="HE64780" s="378"/>
      <c r="HF64780" s="378"/>
      <c r="HG64780" s="378"/>
      <c r="HH64780" s="378"/>
      <c r="HI64780" s="378"/>
      <c r="HJ64780" s="378"/>
      <c r="HK64780" s="378"/>
      <c r="HL64780" s="378"/>
      <c r="HM64780" s="378"/>
      <c r="HN64780" s="378"/>
      <c r="HO64780" s="378"/>
      <c r="HP64780" s="378"/>
      <c r="HQ64780" s="378"/>
      <c r="HR64780" s="378"/>
      <c r="HS64780" s="378"/>
      <c r="HT64780" s="378"/>
      <c r="HU64780" s="378"/>
      <c r="HV64780" s="378"/>
      <c r="HW64780" s="378"/>
      <c r="HX64780" s="378"/>
      <c r="HY64780" s="378"/>
      <c r="HZ64780" s="378"/>
      <c r="IA64780" s="378"/>
      <c r="IB64780" s="378"/>
      <c r="IC64780" s="378"/>
      <c r="ID64780" s="378"/>
      <c r="IE64780" s="378"/>
      <c r="IF64780" s="378"/>
      <c r="IG64780" s="378"/>
      <c r="IH64780" s="378"/>
      <c r="II64780" s="378"/>
      <c r="IJ64780" s="378"/>
      <c r="IK64780" s="378"/>
      <c r="IL64780" s="378"/>
    </row>
    <row r="64781" spans="2:246">
      <c r="B64781" s="378"/>
      <c r="C64781" s="378"/>
      <c r="D64781" s="378"/>
      <c r="E64781" s="378"/>
      <c r="F64781" s="378"/>
      <c r="G64781" s="378"/>
      <c r="H64781" s="378"/>
      <c r="I64781" s="378"/>
      <c r="J64781" s="378"/>
      <c r="K64781" s="378"/>
      <c r="L64781" s="378"/>
      <c r="M64781" s="378"/>
      <c r="N64781" s="378"/>
      <c r="O64781" s="378"/>
      <c r="P64781" s="378"/>
      <c r="Q64781" s="378"/>
      <c r="R64781" s="378"/>
      <c r="S64781" s="378"/>
      <c r="T64781" s="378"/>
      <c r="U64781" s="378"/>
      <c r="V64781" s="378"/>
      <c r="W64781" s="378"/>
      <c r="X64781" s="378"/>
      <c r="Y64781" s="378"/>
      <c r="Z64781" s="378"/>
      <c r="AA64781" s="378"/>
      <c r="AB64781" s="378"/>
      <c r="AC64781" s="378"/>
      <c r="AD64781" s="378"/>
      <c r="AE64781" s="378"/>
      <c r="AF64781" s="378"/>
      <c r="AG64781" s="378"/>
      <c r="AH64781" s="378"/>
      <c r="AI64781" s="378"/>
      <c r="AJ64781" s="378"/>
      <c r="AK64781" s="378"/>
      <c r="AL64781" s="378"/>
      <c r="AM64781" s="378"/>
      <c r="AN64781" s="378"/>
      <c r="AO64781" s="378"/>
      <c r="AP64781" s="378"/>
      <c r="AQ64781" s="378"/>
      <c r="AR64781" s="378"/>
      <c r="AS64781" s="378"/>
      <c r="AT64781" s="378"/>
      <c r="AU64781" s="378"/>
      <c r="AV64781" s="378"/>
      <c r="AW64781" s="378"/>
      <c r="AX64781" s="378"/>
      <c r="AY64781" s="378"/>
      <c r="AZ64781" s="378"/>
      <c r="BA64781" s="378"/>
      <c r="BB64781" s="378"/>
      <c r="BC64781" s="378"/>
      <c r="BD64781" s="378"/>
      <c r="BE64781" s="378"/>
      <c r="BF64781" s="378"/>
      <c r="BG64781" s="378"/>
      <c r="BH64781" s="378"/>
      <c r="BI64781" s="378"/>
      <c r="BJ64781" s="378"/>
      <c r="BK64781" s="378"/>
      <c r="BL64781" s="378"/>
      <c r="BM64781" s="378"/>
      <c r="BN64781" s="378"/>
      <c r="BO64781" s="378"/>
      <c r="BP64781" s="378"/>
      <c r="BQ64781" s="378"/>
      <c r="BR64781" s="378"/>
      <c r="BS64781" s="378"/>
      <c r="BT64781" s="378"/>
      <c r="BU64781" s="378"/>
      <c r="BV64781" s="378"/>
      <c r="BW64781" s="378"/>
      <c r="BX64781" s="378"/>
      <c r="BY64781" s="378"/>
      <c r="BZ64781" s="378"/>
      <c r="CA64781" s="378"/>
      <c r="CB64781" s="378"/>
      <c r="CC64781" s="378"/>
      <c r="CD64781" s="378"/>
      <c r="CE64781" s="378"/>
      <c r="CF64781" s="378"/>
      <c r="CG64781" s="378"/>
      <c r="CH64781" s="378"/>
      <c r="CI64781" s="378"/>
      <c r="CJ64781" s="378"/>
      <c r="CK64781" s="378"/>
      <c r="CL64781" s="378"/>
      <c r="CM64781" s="378"/>
      <c r="CN64781" s="378"/>
      <c r="CO64781" s="378"/>
      <c r="CP64781" s="378"/>
      <c r="CQ64781" s="378"/>
      <c r="CR64781" s="378"/>
      <c r="CS64781" s="378"/>
      <c r="CT64781" s="378"/>
      <c r="CU64781" s="378"/>
      <c r="CV64781" s="378"/>
      <c r="CW64781" s="378"/>
      <c r="CX64781" s="378"/>
      <c r="CY64781" s="378"/>
      <c r="CZ64781" s="378"/>
      <c r="DA64781" s="378"/>
      <c r="DB64781" s="378"/>
      <c r="DC64781" s="378"/>
      <c r="DD64781" s="378"/>
      <c r="DE64781" s="378"/>
      <c r="DF64781" s="378"/>
      <c r="DG64781" s="378"/>
      <c r="DH64781" s="378"/>
      <c r="DI64781" s="378"/>
      <c r="DJ64781" s="378"/>
      <c r="DK64781" s="378"/>
      <c r="DL64781" s="378"/>
      <c r="DM64781" s="378"/>
      <c r="DN64781" s="378"/>
      <c r="DO64781" s="378"/>
      <c r="DP64781" s="378"/>
      <c r="DQ64781" s="378"/>
      <c r="DR64781" s="378"/>
      <c r="DS64781" s="378"/>
      <c r="DT64781" s="378"/>
      <c r="DU64781" s="378"/>
      <c r="DV64781" s="378"/>
      <c r="DW64781" s="378"/>
      <c r="DX64781" s="378"/>
      <c r="DY64781" s="378"/>
      <c r="DZ64781" s="378"/>
      <c r="EA64781" s="378"/>
      <c r="EB64781" s="378"/>
      <c r="EC64781" s="378"/>
      <c r="ED64781" s="378"/>
      <c r="EE64781" s="378"/>
      <c r="EF64781" s="378"/>
      <c r="EG64781" s="378"/>
      <c r="EH64781" s="378"/>
      <c r="EI64781" s="378"/>
      <c r="EJ64781" s="378"/>
      <c r="EK64781" s="378"/>
      <c r="EL64781" s="378"/>
      <c r="EM64781" s="378"/>
      <c r="EN64781" s="378"/>
      <c r="EO64781" s="378"/>
      <c r="EP64781" s="378"/>
      <c r="EQ64781" s="378"/>
      <c r="ER64781" s="378"/>
      <c r="ES64781" s="378"/>
      <c r="ET64781" s="378"/>
      <c r="EU64781" s="378"/>
      <c r="EV64781" s="378"/>
      <c r="EW64781" s="378"/>
      <c r="EX64781" s="378"/>
      <c r="EY64781" s="378"/>
      <c r="EZ64781" s="378"/>
      <c r="FA64781" s="378"/>
      <c r="FB64781" s="378"/>
      <c r="FC64781" s="378"/>
      <c r="FD64781" s="378"/>
      <c r="FE64781" s="378"/>
      <c r="FF64781" s="378"/>
      <c r="FG64781" s="378"/>
      <c r="FH64781" s="378"/>
      <c r="FI64781" s="378"/>
      <c r="FJ64781" s="378"/>
      <c r="FK64781" s="378"/>
      <c r="FL64781" s="378"/>
      <c r="FM64781" s="378"/>
      <c r="FN64781" s="378"/>
      <c r="FO64781" s="378"/>
      <c r="FP64781" s="378"/>
      <c r="FQ64781" s="378"/>
      <c r="FR64781" s="378"/>
      <c r="FS64781" s="378"/>
      <c r="FT64781" s="378"/>
      <c r="FU64781" s="378"/>
      <c r="FV64781" s="378"/>
      <c r="FW64781" s="378"/>
      <c r="FX64781" s="378"/>
      <c r="FY64781" s="378"/>
      <c r="FZ64781" s="378"/>
      <c r="GA64781" s="378"/>
      <c r="GB64781" s="378"/>
      <c r="GC64781" s="378"/>
      <c r="GD64781" s="378"/>
      <c r="GE64781" s="378"/>
      <c r="GF64781" s="378"/>
      <c r="GG64781" s="378"/>
      <c r="GH64781" s="378"/>
      <c r="GI64781" s="378"/>
      <c r="GJ64781" s="378"/>
      <c r="GK64781" s="378"/>
      <c r="GL64781" s="378"/>
      <c r="GM64781" s="378"/>
      <c r="GN64781" s="378"/>
      <c r="GO64781" s="378"/>
      <c r="GP64781" s="378"/>
      <c r="GQ64781" s="378"/>
      <c r="GR64781" s="378"/>
      <c r="GS64781" s="378"/>
      <c r="GT64781" s="378"/>
      <c r="GU64781" s="378"/>
      <c r="GV64781" s="378"/>
      <c r="GW64781" s="378"/>
      <c r="GX64781" s="378"/>
      <c r="GY64781" s="378"/>
      <c r="GZ64781" s="378"/>
      <c r="HA64781" s="378"/>
      <c r="HB64781" s="378"/>
      <c r="HC64781" s="378"/>
      <c r="HD64781" s="378"/>
      <c r="HE64781" s="378"/>
      <c r="HF64781" s="378"/>
      <c r="HG64781" s="378"/>
      <c r="HH64781" s="378"/>
      <c r="HI64781" s="378"/>
      <c r="HJ64781" s="378"/>
      <c r="HK64781" s="378"/>
      <c r="HL64781" s="378"/>
      <c r="HM64781" s="378"/>
      <c r="HN64781" s="378"/>
      <c r="HO64781" s="378"/>
      <c r="HP64781" s="378"/>
      <c r="HQ64781" s="378"/>
      <c r="HR64781" s="378"/>
      <c r="HS64781" s="378"/>
      <c r="HT64781" s="378"/>
      <c r="HU64781" s="378"/>
      <c r="HV64781" s="378"/>
      <c r="HW64781" s="378"/>
      <c r="HX64781" s="378"/>
      <c r="HY64781" s="378"/>
      <c r="HZ64781" s="378"/>
      <c r="IA64781" s="378"/>
      <c r="IB64781" s="378"/>
      <c r="IC64781" s="378"/>
      <c r="ID64781" s="378"/>
      <c r="IE64781" s="378"/>
      <c r="IF64781" s="378"/>
      <c r="IG64781" s="378"/>
      <c r="IH64781" s="378"/>
      <c r="II64781" s="378"/>
      <c r="IJ64781" s="378"/>
      <c r="IK64781" s="378"/>
      <c r="IL64781" s="378"/>
    </row>
    <row r="64782" spans="2:246">
      <c r="B64782" s="378"/>
      <c r="C64782" s="378"/>
      <c r="D64782" s="378"/>
      <c r="E64782" s="378"/>
      <c r="F64782" s="378"/>
      <c r="G64782" s="378"/>
      <c r="H64782" s="378"/>
      <c r="I64782" s="378"/>
      <c r="J64782" s="378"/>
      <c r="K64782" s="378"/>
      <c r="L64782" s="378"/>
      <c r="M64782" s="378"/>
      <c r="N64782" s="378"/>
      <c r="O64782" s="378"/>
      <c r="P64782" s="378"/>
      <c r="Q64782" s="378"/>
      <c r="R64782" s="378"/>
      <c r="S64782" s="378"/>
      <c r="T64782" s="378"/>
      <c r="U64782" s="378"/>
      <c r="V64782" s="378"/>
      <c r="W64782" s="378"/>
      <c r="X64782" s="378"/>
      <c r="Y64782" s="378"/>
      <c r="Z64782" s="378"/>
      <c r="AA64782" s="378"/>
      <c r="AB64782" s="378"/>
      <c r="AC64782" s="378"/>
      <c r="AD64782" s="378"/>
      <c r="AE64782" s="378"/>
      <c r="AF64782" s="378"/>
      <c r="AG64782" s="378"/>
      <c r="AH64782" s="378"/>
      <c r="AI64782" s="378"/>
      <c r="AJ64782" s="378"/>
      <c r="AK64782" s="378"/>
      <c r="AL64782" s="378"/>
      <c r="AM64782" s="378"/>
      <c r="AN64782" s="378"/>
      <c r="AO64782" s="378"/>
      <c r="AP64782" s="378"/>
      <c r="AQ64782" s="378"/>
      <c r="AR64782" s="378"/>
      <c r="AS64782" s="378"/>
      <c r="AT64782" s="378"/>
      <c r="AU64782" s="378"/>
      <c r="AV64782" s="378"/>
      <c r="AW64782" s="378"/>
      <c r="AX64782" s="378"/>
      <c r="AY64782" s="378"/>
      <c r="AZ64782" s="378"/>
      <c r="BA64782" s="378"/>
      <c r="BB64782" s="378"/>
      <c r="BC64782" s="378"/>
      <c r="BD64782" s="378"/>
      <c r="BE64782" s="378"/>
      <c r="BF64782" s="378"/>
      <c r="BG64782" s="378"/>
      <c r="BH64782" s="378"/>
      <c r="BI64782" s="378"/>
      <c r="BJ64782" s="378"/>
      <c r="BK64782" s="378"/>
      <c r="BL64782" s="378"/>
      <c r="BM64782" s="378"/>
      <c r="BN64782" s="378"/>
      <c r="BO64782" s="378"/>
      <c r="BP64782" s="378"/>
      <c r="BQ64782" s="378"/>
      <c r="BR64782" s="378"/>
      <c r="BS64782" s="378"/>
      <c r="BT64782" s="378"/>
      <c r="BU64782" s="378"/>
      <c r="BV64782" s="378"/>
      <c r="BW64782" s="378"/>
      <c r="BX64782" s="378"/>
      <c r="BY64782" s="378"/>
      <c r="BZ64782" s="378"/>
      <c r="CA64782" s="378"/>
      <c r="CB64782" s="378"/>
      <c r="CC64782" s="378"/>
      <c r="CD64782" s="378"/>
      <c r="CE64782" s="378"/>
      <c r="CF64782" s="378"/>
      <c r="CG64782" s="378"/>
      <c r="CH64782" s="378"/>
      <c r="CI64782" s="378"/>
      <c r="CJ64782" s="378"/>
      <c r="CK64782" s="378"/>
      <c r="CL64782" s="378"/>
      <c r="CM64782" s="378"/>
      <c r="CN64782" s="378"/>
      <c r="CO64782" s="378"/>
      <c r="CP64782" s="378"/>
      <c r="CQ64782" s="378"/>
      <c r="CR64782" s="378"/>
      <c r="CS64782" s="378"/>
      <c r="CT64782" s="378"/>
      <c r="CU64782" s="378"/>
      <c r="CV64782" s="378"/>
      <c r="CW64782" s="378"/>
      <c r="CX64782" s="378"/>
      <c r="CY64782" s="378"/>
      <c r="CZ64782" s="378"/>
      <c r="DA64782" s="378"/>
      <c r="DB64782" s="378"/>
      <c r="DC64782" s="378"/>
      <c r="DD64782" s="378"/>
      <c r="DE64782" s="378"/>
      <c r="DF64782" s="378"/>
      <c r="DG64782" s="378"/>
      <c r="DH64782" s="378"/>
      <c r="DI64782" s="378"/>
      <c r="DJ64782" s="378"/>
      <c r="DK64782" s="378"/>
      <c r="DL64782" s="378"/>
      <c r="DM64782" s="378"/>
      <c r="DN64782" s="378"/>
      <c r="DO64782" s="378"/>
      <c r="DP64782" s="378"/>
      <c r="DQ64782" s="378"/>
      <c r="DR64782" s="378"/>
      <c r="DS64782" s="378"/>
      <c r="DT64782" s="378"/>
      <c r="DU64782" s="378"/>
      <c r="DV64782" s="378"/>
      <c r="DW64782" s="378"/>
      <c r="DX64782" s="378"/>
      <c r="DY64782" s="378"/>
      <c r="DZ64782" s="378"/>
      <c r="EA64782" s="378"/>
      <c r="EB64782" s="378"/>
      <c r="EC64782" s="378"/>
      <c r="ED64782" s="378"/>
      <c r="EE64782" s="378"/>
      <c r="EF64782" s="378"/>
      <c r="EG64782" s="378"/>
      <c r="EH64782" s="378"/>
      <c r="EI64782" s="378"/>
      <c r="EJ64782" s="378"/>
      <c r="EK64782" s="378"/>
      <c r="EL64782" s="378"/>
      <c r="EM64782" s="378"/>
      <c r="EN64782" s="378"/>
      <c r="EO64782" s="378"/>
      <c r="EP64782" s="378"/>
      <c r="EQ64782" s="378"/>
      <c r="ER64782" s="378"/>
      <c r="ES64782" s="378"/>
      <c r="ET64782" s="378"/>
      <c r="EU64782" s="378"/>
      <c r="EV64782" s="378"/>
      <c r="EW64782" s="378"/>
      <c r="EX64782" s="378"/>
      <c r="EY64782" s="378"/>
      <c r="EZ64782" s="378"/>
      <c r="FA64782" s="378"/>
      <c r="FB64782" s="378"/>
      <c r="FC64782" s="378"/>
      <c r="FD64782" s="378"/>
      <c r="FE64782" s="378"/>
      <c r="FF64782" s="378"/>
      <c r="FG64782" s="378"/>
      <c r="FH64782" s="378"/>
      <c r="FI64782" s="378"/>
      <c r="FJ64782" s="378"/>
      <c r="FK64782" s="378"/>
      <c r="FL64782" s="378"/>
      <c r="FM64782" s="378"/>
      <c r="FN64782" s="378"/>
      <c r="FO64782" s="378"/>
      <c r="FP64782" s="378"/>
      <c r="FQ64782" s="378"/>
      <c r="FR64782" s="378"/>
      <c r="FS64782" s="378"/>
      <c r="FT64782" s="378"/>
      <c r="FU64782" s="378"/>
      <c r="FV64782" s="378"/>
      <c r="FW64782" s="378"/>
      <c r="FX64782" s="378"/>
      <c r="FY64782" s="378"/>
      <c r="FZ64782" s="378"/>
      <c r="GA64782" s="378"/>
      <c r="GB64782" s="378"/>
      <c r="GC64782" s="378"/>
      <c r="GD64782" s="378"/>
      <c r="GE64782" s="378"/>
      <c r="GF64782" s="378"/>
      <c r="GG64782" s="378"/>
      <c r="GH64782" s="378"/>
      <c r="GI64782" s="378"/>
      <c r="GJ64782" s="378"/>
      <c r="GK64782" s="378"/>
      <c r="GL64782" s="378"/>
      <c r="GM64782" s="378"/>
      <c r="GN64782" s="378"/>
      <c r="GO64782" s="378"/>
      <c r="GP64782" s="378"/>
      <c r="GQ64782" s="378"/>
      <c r="GR64782" s="378"/>
      <c r="GS64782" s="378"/>
      <c r="GT64782" s="378"/>
      <c r="GU64782" s="378"/>
      <c r="GV64782" s="378"/>
      <c r="GW64782" s="378"/>
      <c r="GX64782" s="378"/>
      <c r="GY64782" s="378"/>
      <c r="GZ64782" s="378"/>
      <c r="HA64782" s="378"/>
      <c r="HB64782" s="378"/>
      <c r="HC64782" s="378"/>
      <c r="HD64782" s="378"/>
      <c r="HE64782" s="378"/>
      <c r="HF64782" s="378"/>
      <c r="HG64782" s="378"/>
      <c r="HH64782" s="378"/>
      <c r="HI64782" s="378"/>
      <c r="HJ64782" s="378"/>
      <c r="HK64782" s="378"/>
      <c r="HL64782" s="378"/>
      <c r="HM64782" s="378"/>
      <c r="HN64782" s="378"/>
      <c r="HO64782" s="378"/>
      <c r="HP64782" s="378"/>
      <c r="HQ64782" s="378"/>
      <c r="HR64782" s="378"/>
      <c r="HS64782" s="378"/>
      <c r="HT64782" s="378"/>
      <c r="HU64782" s="378"/>
      <c r="HV64782" s="378"/>
      <c r="HW64782" s="378"/>
      <c r="HX64782" s="378"/>
      <c r="HY64782" s="378"/>
      <c r="HZ64782" s="378"/>
      <c r="IA64782" s="378"/>
      <c r="IB64782" s="378"/>
      <c r="IC64782" s="378"/>
      <c r="ID64782" s="378"/>
      <c r="IE64782" s="378"/>
      <c r="IF64782" s="378"/>
      <c r="IG64782" s="378"/>
      <c r="IH64782" s="378"/>
      <c r="II64782" s="378"/>
      <c r="IJ64782" s="378"/>
      <c r="IK64782" s="378"/>
      <c r="IL64782" s="378"/>
    </row>
    <row r="64783" spans="2:246">
      <c r="B64783" s="378"/>
      <c r="C64783" s="378"/>
      <c r="D64783" s="378"/>
      <c r="E64783" s="378"/>
      <c r="F64783" s="378"/>
      <c r="G64783" s="378"/>
      <c r="H64783" s="378"/>
      <c r="I64783" s="378"/>
      <c r="J64783" s="378"/>
      <c r="K64783" s="378"/>
      <c r="L64783" s="378"/>
      <c r="M64783" s="378"/>
      <c r="N64783" s="378"/>
      <c r="O64783" s="378"/>
      <c r="P64783" s="378"/>
      <c r="Q64783" s="378"/>
      <c r="R64783" s="378"/>
      <c r="S64783" s="378"/>
      <c r="T64783" s="378"/>
      <c r="U64783" s="378"/>
      <c r="V64783" s="378"/>
      <c r="W64783" s="378"/>
      <c r="X64783" s="378"/>
      <c r="Y64783" s="378"/>
      <c r="Z64783" s="378"/>
      <c r="AA64783" s="378"/>
      <c r="AB64783" s="378"/>
      <c r="AC64783" s="378"/>
      <c r="AD64783" s="378"/>
      <c r="AE64783" s="378"/>
      <c r="AF64783" s="378"/>
      <c r="AG64783" s="378"/>
      <c r="AH64783" s="378"/>
      <c r="AI64783" s="378"/>
      <c r="AJ64783" s="378"/>
      <c r="AK64783" s="378"/>
      <c r="AL64783" s="378"/>
      <c r="AM64783" s="378"/>
      <c r="AN64783" s="378"/>
      <c r="AO64783" s="378"/>
      <c r="AP64783" s="378"/>
      <c r="AQ64783" s="378"/>
      <c r="AR64783" s="378"/>
      <c r="AS64783" s="378"/>
      <c r="AT64783" s="378"/>
      <c r="AU64783" s="378"/>
      <c r="AV64783" s="378"/>
      <c r="AW64783" s="378"/>
      <c r="AX64783" s="378"/>
      <c r="AY64783" s="378"/>
      <c r="AZ64783" s="378"/>
      <c r="BA64783" s="378"/>
      <c r="BB64783" s="378"/>
      <c r="BC64783" s="378"/>
      <c r="BD64783" s="378"/>
      <c r="BE64783" s="378"/>
      <c r="BF64783" s="378"/>
      <c r="BG64783" s="378"/>
      <c r="BH64783" s="378"/>
      <c r="BI64783" s="378"/>
      <c r="BJ64783" s="378"/>
      <c r="BK64783" s="378"/>
      <c r="BL64783" s="378"/>
      <c r="BM64783" s="378"/>
      <c r="BN64783" s="378"/>
      <c r="BO64783" s="378"/>
      <c r="BP64783" s="378"/>
      <c r="BQ64783" s="378"/>
      <c r="BR64783" s="378"/>
      <c r="BS64783" s="378"/>
      <c r="BT64783" s="378"/>
      <c r="BU64783" s="378"/>
      <c r="BV64783" s="378"/>
      <c r="BW64783" s="378"/>
      <c r="BX64783" s="378"/>
      <c r="BY64783" s="378"/>
      <c r="BZ64783" s="378"/>
      <c r="CA64783" s="378"/>
      <c r="CB64783" s="378"/>
      <c r="CC64783" s="378"/>
      <c r="CD64783" s="378"/>
      <c r="CE64783" s="378"/>
      <c r="CF64783" s="378"/>
      <c r="CG64783" s="378"/>
      <c r="CH64783" s="378"/>
      <c r="CI64783" s="378"/>
      <c r="CJ64783" s="378"/>
      <c r="CK64783" s="378"/>
      <c r="CL64783" s="378"/>
      <c r="CM64783" s="378"/>
      <c r="CN64783" s="378"/>
      <c r="CO64783" s="378"/>
      <c r="CP64783" s="378"/>
      <c r="CQ64783" s="378"/>
      <c r="CR64783" s="378"/>
      <c r="CS64783" s="378"/>
      <c r="CT64783" s="378"/>
      <c r="CU64783" s="378"/>
      <c r="CV64783" s="378"/>
      <c r="CW64783" s="378"/>
      <c r="CX64783" s="378"/>
      <c r="CY64783" s="378"/>
      <c r="CZ64783" s="378"/>
      <c r="DA64783" s="378"/>
      <c r="DB64783" s="378"/>
      <c r="DC64783" s="378"/>
      <c r="DD64783" s="378"/>
      <c r="DE64783" s="378"/>
      <c r="DF64783" s="378"/>
      <c r="DG64783" s="378"/>
      <c r="DH64783" s="378"/>
      <c r="DI64783" s="378"/>
      <c r="DJ64783" s="378"/>
      <c r="DK64783" s="378"/>
      <c r="DL64783" s="378"/>
      <c r="DM64783" s="378"/>
      <c r="DN64783" s="378"/>
      <c r="DO64783" s="378"/>
      <c r="DP64783" s="378"/>
      <c r="DQ64783" s="378"/>
      <c r="DR64783" s="378"/>
      <c r="DS64783" s="378"/>
      <c r="DT64783" s="378"/>
      <c r="DU64783" s="378"/>
      <c r="DV64783" s="378"/>
      <c r="DW64783" s="378"/>
      <c r="DX64783" s="378"/>
      <c r="DY64783" s="378"/>
      <c r="DZ64783" s="378"/>
      <c r="EA64783" s="378"/>
      <c r="EB64783" s="378"/>
      <c r="EC64783" s="378"/>
      <c r="ED64783" s="378"/>
      <c r="EE64783" s="378"/>
      <c r="EF64783" s="378"/>
      <c r="EG64783" s="378"/>
      <c r="EH64783" s="378"/>
      <c r="EI64783" s="378"/>
      <c r="EJ64783" s="378"/>
      <c r="EK64783" s="378"/>
      <c r="EL64783" s="378"/>
      <c r="EM64783" s="378"/>
      <c r="EN64783" s="378"/>
      <c r="EO64783" s="378"/>
      <c r="EP64783" s="378"/>
      <c r="EQ64783" s="378"/>
      <c r="ER64783" s="378"/>
      <c r="ES64783" s="378"/>
      <c r="ET64783" s="378"/>
      <c r="EU64783" s="378"/>
      <c r="EV64783" s="378"/>
      <c r="EW64783" s="378"/>
      <c r="EX64783" s="378"/>
      <c r="EY64783" s="378"/>
      <c r="EZ64783" s="378"/>
      <c r="FA64783" s="378"/>
      <c r="FB64783" s="378"/>
      <c r="FC64783" s="378"/>
      <c r="FD64783" s="378"/>
      <c r="FE64783" s="378"/>
      <c r="FF64783" s="378"/>
      <c r="FG64783" s="378"/>
      <c r="FH64783" s="378"/>
      <c r="FI64783" s="378"/>
      <c r="FJ64783" s="378"/>
      <c r="FK64783" s="378"/>
      <c r="FL64783" s="378"/>
      <c r="FM64783" s="378"/>
      <c r="FN64783" s="378"/>
      <c r="FO64783" s="378"/>
      <c r="FP64783" s="378"/>
      <c r="FQ64783" s="378"/>
      <c r="FR64783" s="378"/>
      <c r="FS64783" s="378"/>
      <c r="FT64783" s="378"/>
      <c r="FU64783" s="378"/>
      <c r="FV64783" s="378"/>
      <c r="FW64783" s="378"/>
      <c r="FX64783" s="378"/>
      <c r="FY64783" s="378"/>
      <c r="FZ64783" s="378"/>
      <c r="GA64783" s="378"/>
      <c r="GB64783" s="378"/>
      <c r="GC64783" s="378"/>
      <c r="GD64783" s="378"/>
      <c r="GE64783" s="378"/>
      <c r="GF64783" s="378"/>
      <c r="GG64783" s="378"/>
      <c r="GH64783" s="378"/>
      <c r="GI64783" s="378"/>
      <c r="GJ64783" s="378"/>
      <c r="GK64783" s="378"/>
      <c r="GL64783" s="378"/>
      <c r="GM64783" s="378"/>
      <c r="GN64783" s="378"/>
      <c r="GO64783" s="378"/>
      <c r="GP64783" s="378"/>
      <c r="GQ64783" s="378"/>
      <c r="GR64783" s="378"/>
      <c r="GS64783" s="378"/>
      <c r="GT64783" s="378"/>
      <c r="GU64783" s="378"/>
      <c r="GV64783" s="378"/>
      <c r="GW64783" s="378"/>
      <c r="GX64783" s="378"/>
      <c r="GY64783" s="378"/>
      <c r="GZ64783" s="378"/>
      <c r="HA64783" s="378"/>
      <c r="HB64783" s="378"/>
      <c r="HC64783" s="378"/>
      <c r="HD64783" s="378"/>
      <c r="HE64783" s="378"/>
      <c r="HF64783" s="378"/>
      <c r="HG64783" s="378"/>
      <c r="HH64783" s="378"/>
      <c r="HI64783" s="378"/>
      <c r="HJ64783" s="378"/>
      <c r="HK64783" s="378"/>
      <c r="HL64783" s="378"/>
      <c r="HM64783" s="378"/>
      <c r="HN64783" s="378"/>
      <c r="HO64783" s="378"/>
      <c r="HP64783" s="378"/>
      <c r="HQ64783" s="378"/>
      <c r="HR64783" s="378"/>
      <c r="HS64783" s="378"/>
      <c r="HT64783" s="378"/>
      <c r="HU64783" s="378"/>
      <c r="HV64783" s="378"/>
      <c r="HW64783" s="378"/>
      <c r="HX64783" s="378"/>
      <c r="HY64783" s="378"/>
      <c r="HZ64783" s="378"/>
      <c r="IA64783" s="378"/>
      <c r="IB64783" s="378"/>
      <c r="IC64783" s="378"/>
      <c r="ID64783" s="378"/>
      <c r="IE64783" s="378"/>
      <c r="IF64783" s="378"/>
      <c r="IG64783" s="378"/>
      <c r="IH64783" s="378"/>
      <c r="II64783" s="378"/>
      <c r="IJ64783" s="378"/>
      <c r="IK64783" s="378"/>
      <c r="IL64783" s="378"/>
    </row>
    <row r="64784" spans="2:246">
      <c r="B64784" s="378"/>
      <c r="C64784" s="378"/>
      <c r="D64784" s="378"/>
      <c r="E64784" s="378"/>
      <c r="F64784" s="378"/>
      <c r="G64784" s="378"/>
      <c r="H64784" s="378"/>
      <c r="I64784" s="378"/>
      <c r="J64784" s="378"/>
      <c r="K64784" s="378"/>
      <c r="L64784" s="378"/>
      <c r="M64784" s="378"/>
      <c r="N64784" s="378"/>
      <c r="O64784" s="378"/>
      <c r="P64784" s="378"/>
      <c r="Q64784" s="378"/>
      <c r="R64784" s="378"/>
      <c r="S64784" s="378"/>
      <c r="T64784" s="378"/>
      <c r="U64784" s="378"/>
      <c r="V64784" s="378"/>
      <c r="W64784" s="378"/>
      <c r="X64784" s="378"/>
      <c r="Y64784" s="378"/>
      <c r="Z64784" s="378"/>
      <c r="AA64784" s="378"/>
      <c r="AB64784" s="378"/>
      <c r="AC64784" s="378"/>
      <c r="AD64784" s="378"/>
      <c r="AE64784" s="378"/>
      <c r="AF64784" s="378"/>
      <c r="AG64784" s="378"/>
      <c r="AH64784" s="378"/>
      <c r="AI64784" s="378"/>
      <c r="AJ64784" s="378"/>
      <c r="AK64784" s="378"/>
      <c r="AL64784" s="378"/>
      <c r="AM64784" s="378"/>
      <c r="AN64784" s="378"/>
      <c r="AO64784" s="378"/>
      <c r="AP64784" s="378"/>
      <c r="AQ64784" s="378"/>
      <c r="AR64784" s="378"/>
      <c r="AS64784" s="378"/>
      <c r="AT64784" s="378"/>
      <c r="AU64784" s="378"/>
      <c r="AV64784" s="378"/>
      <c r="AW64784" s="378"/>
      <c r="AX64784" s="378"/>
      <c r="AY64784" s="378"/>
      <c r="AZ64784" s="378"/>
      <c r="BA64784" s="378"/>
      <c r="BB64784" s="378"/>
      <c r="BC64784" s="378"/>
      <c r="BD64784" s="378"/>
      <c r="BE64784" s="378"/>
      <c r="BF64784" s="378"/>
      <c r="BG64784" s="378"/>
      <c r="BH64784" s="378"/>
      <c r="BI64784" s="378"/>
      <c r="BJ64784" s="378"/>
      <c r="BK64784" s="378"/>
      <c r="BL64784" s="378"/>
      <c r="BM64784" s="378"/>
      <c r="BN64784" s="378"/>
      <c r="BO64784" s="378"/>
      <c r="BP64784" s="378"/>
      <c r="BQ64784" s="378"/>
      <c r="BR64784" s="378"/>
      <c r="BS64784" s="378"/>
      <c r="BT64784" s="378"/>
      <c r="BU64784" s="378"/>
      <c r="BV64784" s="378"/>
      <c r="BW64784" s="378"/>
      <c r="BX64784" s="378"/>
      <c r="BY64784" s="378"/>
      <c r="BZ64784" s="378"/>
      <c r="CA64784" s="378"/>
      <c r="CB64784" s="378"/>
      <c r="CC64784" s="378"/>
      <c r="CD64784" s="378"/>
      <c r="CE64784" s="378"/>
      <c r="CF64784" s="378"/>
      <c r="CG64784" s="378"/>
      <c r="CH64784" s="378"/>
      <c r="CI64784" s="378"/>
      <c r="CJ64784" s="378"/>
      <c r="CK64784" s="378"/>
      <c r="CL64784" s="378"/>
      <c r="CM64784" s="378"/>
      <c r="CN64784" s="378"/>
      <c r="CO64784" s="378"/>
      <c r="CP64784" s="378"/>
      <c r="CQ64784" s="378"/>
      <c r="CR64784" s="378"/>
      <c r="CS64784" s="378"/>
      <c r="CT64784" s="378"/>
      <c r="CU64784" s="378"/>
      <c r="CV64784" s="378"/>
      <c r="CW64784" s="378"/>
      <c r="CX64784" s="378"/>
      <c r="CY64784" s="378"/>
      <c r="CZ64784" s="378"/>
      <c r="DA64784" s="378"/>
      <c r="DB64784" s="378"/>
      <c r="DC64784" s="378"/>
      <c r="DD64784" s="378"/>
      <c r="DE64784" s="378"/>
      <c r="DF64784" s="378"/>
      <c r="DG64784" s="378"/>
      <c r="DH64784" s="378"/>
      <c r="DI64784" s="378"/>
      <c r="DJ64784" s="378"/>
      <c r="DK64784" s="378"/>
      <c r="DL64784" s="378"/>
      <c r="DM64784" s="378"/>
      <c r="DN64784" s="378"/>
      <c r="DO64784" s="378"/>
      <c r="DP64784" s="378"/>
      <c r="DQ64784" s="378"/>
      <c r="DR64784" s="378"/>
      <c r="DS64784" s="378"/>
      <c r="DT64784" s="378"/>
      <c r="DU64784" s="378"/>
      <c r="DV64784" s="378"/>
      <c r="DW64784" s="378"/>
      <c r="DX64784" s="378"/>
      <c r="DY64784" s="378"/>
      <c r="DZ64784" s="378"/>
      <c r="EA64784" s="378"/>
      <c r="EB64784" s="378"/>
      <c r="EC64784" s="378"/>
      <c r="ED64784" s="378"/>
      <c r="EE64784" s="378"/>
      <c r="EF64784" s="378"/>
      <c r="EG64784" s="378"/>
      <c r="EH64784" s="378"/>
      <c r="EI64784" s="378"/>
      <c r="EJ64784" s="378"/>
      <c r="EK64784" s="378"/>
      <c r="EL64784" s="378"/>
      <c r="EM64784" s="378"/>
      <c r="EN64784" s="378"/>
      <c r="EO64784" s="378"/>
      <c r="EP64784" s="378"/>
      <c r="EQ64784" s="378"/>
      <c r="ER64784" s="378"/>
      <c r="ES64784" s="378"/>
      <c r="ET64784" s="378"/>
      <c r="EU64784" s="378"/>
      <c r="EV64784" s="378"/>
      <c r="EW64784" s="378"/>
      <c r="EX64784" s="378"/>
      <c r="EY64784" s="378"/>
      <c r="EZ64784" s="378"/>
      <c r="FA64784" s="378"/>
      <c r="FB64784" s="378"/>
      <c r="FC64784" s="378"/>
      <c r="FD64784" s="378"/>
      <c r="FE64784" s="378"/>
      <c r="FF64784" s="378"/>
      <c r="FG64784" s="378"/>
      <c r="FH64784" s="378"/>
      <c r="FI64784" s="378"/>
      <c r="FJ64784" s="378"/>
      <c r="FK64784" s="378"/>
      <c r="FL64784" s="378"/>
      <c r="FM64784" s="378"/>
      <c r="FN64784" s="378"/>
      <c r="FO64784" s="378"/>
      <c r="FP64784" s="378"/>
      <c r="FQ64784" s="378"/>
      <c r="FR64784" s="378"/>
      <c r="FS64784" s="378"/>
      <c r="FT64784" s="378"/>
      <c r="FU64784" s="378"/>
      <c r="FV64784" s="378"/>
      <c r="FW64784" s="378"/>
      <c r="FX64784" s="378"/>
      <c r="FY64784" s="378"/>
      <c r="FZ64784" s="378"/>
      <c r="GA64784" s="378"/>
      <c r="GB64784" s="378"/>
      <c r="GC64784" s="378"/>
      <c r="GD64784" s="378"/>
      <c r="GE64784" s="378"/>
      <c r="GF64784" s="378"/>
      <c r="GG64784" s="378"/>
      <c r="GH64784" s="378"/>
      <c r="GI64784" s="378"/>
      <c r="GJ64784" s="378"/>
      <c r="GK64784" s="378"/>
      <c r="GL64784" s="378"/>
      <c r="GM64784" s="378"/>
      <c r="GN64784" s="378"/>
      <c r="GO64784" s="378"/>
      <c r="GP64784" s="378"/>
      <c r="GQ64784" s="378"/>
      <c r="GR64784" s="378"/>
      <c r="GS64784" s="378"/>
      <c r="GT64784" s="378"/>
      <c r="GU64784" s="378"/>
      <c r="GV64784" s="378"/>
      <c r="GW64784" s="378"/>
      <c r="GX64784" s="378"/>
      <c r="GY64784" s="378"/>
      <c r="GZ64784" s="378"/>
      <c r="HA64784" s="378"/>
      <c r="HB64784" s="378"/>
      <c r="HC64784" s="378"/>
      <c r="HD64784" s="378"/>
      <c r="HE64784" s="378"/>
      <c r="HF64784" s="378"/>
      <c r="HG64784" s="378"/>
      <c r="HH64784" s="378"/>
      <c r="HI64784" s="378"/>
      <c r="HJ64784" s="378"/>
      <c r="HK64784" s="378"/>
      <c r="HL64784" s="378"/>
      <c r="HM64784" s="378"/>
      <c r="HN64784" s="378"/>
      <c r="HO64784" s="378"/>
      <c r="HP64784" s="378"/>
      <c r="HQ64784" s="378"/>
      <c r="HR64784" s="378"/>
      <c r="HS64784" s="378"/>
      <c r="HT64784" s="378"/>
      <c r="HU64784" s="378"/>
      <c r="HV64784" s="378"/>
      <c r="HW64784" s="378"/>
      <c r="HX64784" s="378"/>
      <c r="HY64784" s="378"/>
      <c r="HZ64784" s="378"/>
      <c r="IA64784" s="378"/>
      <c r="IB64784" s="378"/>
      <c r="IC64784" s="378"/>
      <c r="ID64784" s="378"/>
      <c r="IE64784" s="378"/>
      <c r="IF64784" s="378"/>
      <c r="IG64784" s="378"/>
      <c r="IH64784" s="378"/>
      <c r="II64784" s="378"/>
      <c r="IJ64784" s="378"/>
      <c r="IK64784" s="378"/>
      <c r="IL64784" s="378"/>
    </row>
    <row r="64785" spans="2:246">
      <c r="B64785" s="378"/>
      <c r="C64785" s="378"/>
      <c r="D64785" s="378"/>
      <c r="E64785" s="378"/>
      <c r="F64785" s="378"/>
      <c r="G64785" s="378"/>
      <c r="H64785" s="378"/>
      <c r="I64785" s="378"/>
      <c r="J64785" s="378"/>
      <c r="K64785" s="378"/>
      <c r="L64785" s="378"/>
      <c r="M64785" s="378"/>
      <c r="N64785" s="378"/>
      <c r="O64785" s="378"/>
      <c r="P64785" s="378"/>
      <c r="Q64785" s="378"/>
      <c r="R64785" s="378"/>
      <c r="S64785" s="378"/>
      <c r="T64785" s="378"/>
      <c r="U64785" s="378"/>
      <c r="V64785" s="378"/>
      <c r="W64785" s="378"/>
      <c r="X64785" s="378"/>
      <c r="Y64785" s="378"/>
      <c r="Z64785" s="378"/>
      <c r="AA64785" s="378"/>
      <c r="AB64785" s="378"/>
      <c r="AC64785" s="378"/>
      <c r="AD64785" s="378"/>
      <c r="AE64785" s="378"/>
      <c r="AF64785" s="378"/>
      <c r="AG64785" s="378"/>
      <c r="AH64785" s="378"/>
      <c r="AI64785" s="378"/>
      <c r="AJ64785" s="378"/>
      <c r="AK64785" s="378"/>
      <c r="AL64785" s="378"/>
      <c r="AM64785" s="378"/>
      <c r="AN64785" s="378"/>
      <c r="AO64785" s="378"/>
      <c r="AP64785" s="378"/>
      <c r="AQ64785" s="378"/>
      <c r="AR64785" s="378"/>
      <c r="AS64785" s="378"/>
      <c r="AT64785" s="378"/>
      <c r="AU64785" s="378"/>
      <c r="AV64785" s="378"/>
      <c r="AW64785" s="378"/>
      <c r="AX64785" s="378"/>
      <c r="AY64785" s="378"/>
      <c r="AZ64785" s="378"/>
      <c r="BA64785" s="378"/>
      <c r="BB64785" s="378"/>
      <c r="BC64785" s="378"/>
      <c r="BD64785" s="378"/>
      <c r="BE64785" s="378"/>
      <c r="BF64785" s="378"/>
      <c r="BG64785" s="378"/>
      <c r="BH64785" s="378"/>
      <c r="BI64785" s="378"/>
      <c r="BJ64785" s="378"/>
      <c r="BK64785" s="378"/>
      <c r="BL64785" s="378"/>
      <c r="BM64785" s="378"/>
      <c r="BN64785" s="378"/>
      <c r="BO64785" s="378"/>
      <c r="BP64785" s="378"/>
      <c r="BQ64785" s="378"/>
      <c r="BR64785" s="378"/>
      <c r="BS64785" s="378"/>
      <c r="BT64785" s="378"/>
      <c r="BU64785" s="378"/>
      <c r="BV64785" s="378"/>
      <c r="BW64785" s="378"/>
      <c r="BX64785" s="378"/>
      <c r="BY64785" s="378"/>
      <c r="BZ64785" s="378"/>
      <c r="CA64785" s="378"/>
      <c r="CB64785" s="378"/>
      <c r="CC64785" s="378"/>
      <c r="CD64785" s="378"/>
      <c r="CE64785" s="378"/>
      <c r="CF64785" s="378"/>
      <c r="CG64785" s="378"/>
      <c r="CH64785" s="378"/>
      <c r="CI64785" s="378"/>
      <c r="CJ64785" s="378"/>
      <c r="CK64785" s="378"/>
      <c r="CL64785" s="378"/>
      <c r="CM64785" s="378"/>
      <c r="CN64785" s="378"/>
      <c r="CO64785" s="378"/>
      <c r="CP64785" s="378"/>
      <c r="CQ64785" s="378"/>
      <c r="CR64785" s="378"/>
      <c r="CS64785" s="378"/>
      <c r="CT64785" s="378"/>
      <c r="CU64785" s="378"/>
      <c r="CV64785" s="378"/>
      <c r="CW64785" s="378"/>
      <c r="CX64785" s="378"/>
      <c r="CY64785" s="378"/>
      <c r="CZ64785" s="378"/>
      <c r="DA64785" s="378"/>
      <c r="DB64785" s="378"/>
      <c r="DC64785" s="378"/>
      <c r="DD64785" s="378"/>
      <c r="DE64785" s="378"/>
      <c r="DF64785" s="378"/>
      <c r="DG64785" s="378"/>
      <c r="DH64785" s="378"/>
      <c r="DI64785" s="378"/>
      <c r="DJ64785" s="378"/>
      <c r="DK64785" s="378"/>
      <c r="DL64785" s="378"/>
      <c r="DM64785" s="378"/>
      <c r="DN64785" s="378"/>
      <c r="DO64785" s="378"/>
      <c r="DP64785" s="378"/>
      <c r="DQ64785" s="378"/>
      <c r="DR64785" s="378"/>
      <c r="DS64785" s="378"/>
      <c r="DT64785" s="378"/>
      <c r="DU64785" s="378"/>
      <c r="DV64785" s="378"/>
      <c r="DW64785" s="378"/>
      <c r="DX64785" s="378"/>
      <c r="DY64785" s="378"/>
      <c r="DZ64785" s="378"/>
      <c r="EA64785" s="378"/>
      <c r="EB64785" s="378"/>
      <c r="EC64785" s="378"/>
      <c r="ED64785" s="378"/>
      <c r="EE64785" s="378"/>
      <c r="EF64785" s="378"/>
      <c r="EG64785" s="378"/>
      <c r="EH64785" s="378"/>
      <c r="EI64785" s="378"/>
      <c r="EJ64785" s="378"/>
      <c r="EK64785" s="378"/>
      <c r="EL64785" s="378"/>
      <c r="EM64785" s="378"/>
      <c r="EN64785" s="378"/>
      <c r="EO64785" s="378"/>
      <c r="EP64785" s="378"/>
      <c r="EQ64785" s="378"/>
      <c r="ER64785" s="378"/>
      <c r="ES64785" s="378"/>
      <c r="ET64785" s="378"/>
      <c r="EU64785" s="378"/>
      <c r="EV64785" s="378"/>
      <c r="EW64785" s="378"/>
      <c r="EX64785" s="378"/>
      <c r="EY64785" s="378"/>
      <c r="EZ64785" s="378"/>
      <c r="FA64785" s="378"/>
      <c r="FB64785" s="378"/>
      <c r="FC64785" s="378"/>
      <c r="FD64785" s="378"/>
      <c r="FE64785" s="378"/>
      <c r="FF64785" s="378"/>
      <c r="FG64785" s="378"/>
      <c r="FH64785" s="378"/>
      <c r="FI64785" s="378"/>
      <c r="FJ64785" s="378"/>
      <c r="FK64785" s="378"/>
      <c r="FL64785" s="378"/>
      <c r="FM64785" s="378"/>
      <c r="FN64785" s="378"/>
      <c r="FO64785" s="378"/>
      <c r="FP64785" s="378"/>
      <c r="FQ64785" s="378"/>
      <c r="FR64785" s="378"/>
      <c r="FS64785" s="378"/>
      <c r="FT64785" s="378"/>
      <c r="FU64785" s="378"/>
      <c r="FV64785" s="378"/>
      <c r="FW64785" s="378"/>
      <c r="FX64785" s="378"/>
      <c r="FY64785" s="378"/>
      <c r="FZ64785" s="378"/>
      <c r="GA64785" s="378"/>
      <c r="GB64785" s="378"/>
      <c r="GC64785" s="378"/>
      <c r="GD64785" s="378"/>
      <c r="GE64785" s="378"/>
      <c r="GF64785" s="378"/>
      <c r="GG64785" s="378"/>
      <c r="GH64785" s="378"/>
      <c r="GI64785" s="378"/>
      <c r="GJ64785" s="378"/>
      <c r="GK64785" s="378"/>
      <c r="GL64785" s="378"/>
      <c r="GM64785" s="378"/>
      <c r="GN64785" s="378"/>
      <c r="GO64785" s="378"/>
      <c r="GP64785" s="378"/>
      <c r="GQ64785" s="378"/>
      <c r="GR64785" s="378"/>
      <c r="GS64785" s="378"/>
      <c r="GT64785" s="378"/>
      <c r="GU64785" s="378"/>
      <c r="GV64785" s="378"/>
      <c r="GW64785" s="378"/>
      <c r="GX64785" s="378"/>
      <c r="GY64785" s="378"/>
      <c r="GZ64785" s="378"/>
      <c r="HA64785" s="378"/>
      <c r="HB64785" s="378"/>
      <c r="HC64785" s="378"/>
      <c r="HD64785" s="378"/>
      <c r="HE64785" s="378"/>
      <c r="HF64785" s="378"/>
      <c r="HG64785" s="378"/>
      <c r="HH64785" s="378"/>
      <c r="HI64785" s="378"/>
      <c r="HJ64785" s="378"/>
      <c r="HK64785" s="378"/>
      <c r="HL64785" s="378"/>
      <c r="HM64785" s="378"/>
      <c r="HN64785" s="378"/>
      <c r="HO64785" s="378"/>
      <c r="HP64785" s="378"/>
      <c r="HQ64785" s="378"/>
      <c r="HR64785" s="378"/>
      <c r="HS64785" s="378"/>
      <c r="HT64785" s="378"/>
      <c r="HU64785" s="378"/>
      <c r="HV64785" s="378"/>
      <c r="HW64785" s="378"/>
      <c r="HX64785" s="378"/>
      <c r="HY64785" s="378"/>
      <c r="HZ64785" s="378"/>
      <c r="IA64785" s="378"/>
      <c r="IB64785" s="378"/>
      <c r="IC64785" s="378"/>
      <c r="ID64785" s="378"/>
      <c r="IE64785" s="378"/>
      <c r="IF64785" s="378"/>
      <c r="IG64785" s="378"/>
      <c r="IH64785" s="378"/>
      <c r="II64785" s="378"/>
      <c r="IJ64785" s="378"/>
      <c r="IK64785" s="378"/>
      <c r="IL64785" s="378"/>
    </row>
    <row r="64786" spans="2:246">
      <c r="B64786" s="378"/>
      <c r="C64786" s="378"/>
      <c r="D64786" s="378"/>
      <c r="E64786" s="378"/>
      <c r="F64786" s="378"/>
      <c r="G64786" s="378"/>
      <c r="H64786" s="378"/>
      <c r="I64786" s="378"/>
      <c r="J64786" s="378"/>
      <c r="K64786" s="378"/>
      <c r="L64786" s="378"/>
      <c r="M64786" s="378"/>
      <c r="N64786" s="378"/>
      <c r="O64786" s="378"/>
      <c r="P64786" s="378"/>
      <c r="Q64786" s="378"/>
      <c r="R64786" s="378"/>
      <c r="S64786" s="378"/>
      <c r="T64786" s="378"/>
      <c r="U64786" s="378"/>
      <c r="V64786" s="378"/>
      <c r="W64786" s="378"/>
      <c r="X64786" s="378"/>
      <c r="Y64786" s="378"/>
      <c r="Z64786" s="378"/>
      <c r="AA64786" s="378"/>
      <c r="AB64786" s="378"/>
      <c r="AC64786" s="378"/>
      <c r="AD64786" s="378"/>
      <c r="AE64786" s="378"/>
      <c r="AF64786" s="378"/>
      <c r="AG64786" s="378"/>
      <c r="AH64786" s="378"/>
      <c r="AI64786" s="378"/>
      <c r="AJ64786" s="378"/>
      <c r="AK64786" s="378"/>
      <c r="AL64786" s="378"/>
      <c r="AM64786" s="378"/>
      <c r="AN64786" s="378"/>
      <c r="AO64786" s="378"/>
      <c r="AP64786" s="378"/>
      <c r="AQ64786" s="378"/>
      <c r="AR64786" s="378"/>
      <c r="AS64786" s="378"/>
      <c r="AT64786" s="378"/>
      <c r="AU64786" s="378"/>
      <c r="AV64786" s="378"/>
      <c r="AW64786" s="378"/>
      <c r="AX64786" s="378"/>
      <c r="AY64786" s="378"/>
      <c r="AZ64786" s="378"/>
      <c r="BA64786" s="378"/>
      <c r="BB64786" s="378"/>
      <c r="BC64786" s="378"/>
      <c r="BD64786" s="378"/>
      <c r="BE64786" s="378"/>
      <c r="BF64786" s="378"/>
      <c r="BG64786" s="378"/>
      <c r="BH64786" s="378"/>
      <c r="BI64786" s="378"/>
      <c r="BJ64786" s="378"/>
      <c r="BK64786" s="378"/>
      <c r="BL64786" s="378"/>
      <c r="BM64786" s="378"/>
      <c r="BN64786" s="378"/>
      <c r="BO64786" s="378"/>
      <c r="BP64786" s="378"/>
      <c r="BQ64786" s="378"/>
      <c r="BR64786" s="378"/>
      <c r="BS64786" s="378"/>
      <c r="BT64786" s="378"/>
      <c r="BU64786" s="378"/>
      <c r="BV64786" s="378"/>
      <c r="BW64786" s="378"/>
      <c r="BX64786" s="378"/>
      <c r="BY64786" s="378"/>
      <c r="BZ64786" s="378"/>
      <c r="CA64786" s="378"/>
      <c r="CB64786" s="378"/>
      <c r="CC64786" s="378"/>
      <c r="CD64786" s="378"/>
      <c r="CE64786" s="378"/>
      <c r="CF64786" s="378"/>
      <c r="CG64786" s="378"/>
      <c r="CH64786" s="378"/>
      <c r="CI64786" s="378"/>
      <c r="CJ64786" s="378"/>
      <c r="CK64786" s="378"/>
      <c r="CL64786" s="378"/>
      <c r="CM64786" s="378"/>
      <c r="CN64786" s="378"/>
      <c r="CO64786" s="378"/>
      <c r="CP64786" s="378"/>
      <c r="CQ64786" s="378"/>
      <c r="CR64786" s="378"/>
      <c r="CS64786" s="378"/>
      <c r="CT64786" s="378"/>
      <c r="CU64786" s="378"/>
      <c r="CV64786" s="378"/>
      <c r="CW64786" s="378"/>
      <c r="CX64786" s="378"/>
      <c r="CY64786" s="378"/>
      <c r="CZ64786" s="378"/>
      <c r="DA64786" s="378"/>
      <c r="DB64786" s="378"/>
      <c r="DC64786" s="378"/>
      <c r="DD64786" s="378"/>
      <c r="DE64786" s="378"/>
      <c r="DF64786" s="378"/>
      <c r="DG64786" s="378"/>
      <c r="DH64786" s="378"/>
      <c r="DI64786" s="378"/>
      <c r="DJ64786" s="378"/>
      <c r="DK64786" s="378"/>
      <c r="DL64786" s="378"/>
      <c r="DM64786" s="378"/>
      <c r="DN64786" s="378"/>
      <c r="DO64786" s="378"/>
      <c r="DP64786" s="378"/>
      <c r="DQ64786" s="378"/>
      <c r="DR64786" s="378"/>
      <c r="DS64786" s="378"/>
      <c r="DT64786" s="378"/>
      <c r="DU64786" s="378"/>
      <c r="DV64786" s="378"/>
      <c r="DW64786" s="378"/>
      <c r="DX64786" s="378"/>
      <c r="DY64786" s="378"/>
      <c r="DZ64786" s="378"/>
      <c r="EA64786" s="378"/>
      <c r="EB64786" s="378"/>
      <c r="EC64786" s="378"/>
      <c r="ED64786" s="378"/>
      <c r="EE64786" s="378"/>
      <c r="EF64786" s="378"/>
      <c r="EG64786" s="378"/>
      <c r="EH64786" s="378"/>
      <c r="EI64786" s="378"/>
      <c r="EJ64786" s="378"/>
      <c r="EK64786" s="378"/>
      <c r="EL64786" s="378"/>
      <c r="EM64786" s="378"/>
      <c r="EN64786" s="378"/>
      <c r="EO64786" s="378"/>
      <c r="EP64786" s="378"/>
      <c r="EQ64786" s="378"/>
      <c r="ER64786" s="378"/>
      <c r="ES64786" s="378"/>
      <c r="ET64786" s="378"/>
      <c r="EU64786" s="378"/>
      <c r="EV64786" s="378"/>
      <c r="EW64786" s="378"/>
      <c r="EX64786" s="378"/>
      <c r="EY64786" s="378"/>
      <c r="EZ64786" s="378"/>
      <c r="FA64786" s="378"/>
      <c r="FB64786" s="378"/>
      <c r="FC64786" s="378"/>
      <c r="FD64786" s="378"/>
      <c r="FE64786" s="378"/>
      <c r="FF64786" s="378"/>
      <c r="FG64786" s="378"/>
      <c r="FH64786" s="378"/>
      <c r="FI64786" s="378"/>
      <c r="FJ64786" s="378"/>
      <c r="FK64786" s="378"/>
      <c r="FL64786" s="378"/>
      <c r="FM64786" s="378"/>
      <c r="FN64786" s="378"/>
      <c r="FO64786" s="378"/>
      <c r="FP64786" s="378"/>
      <c r="FQ64786" s="378"/>
      <c r="FR64786" s="378"/>
      <c r="FS64786" s="378"/>
      <c r="FT64786" s="378"/>
      <c r="FU64786" s="378"/>
      <c r="FV64786" s="378"/>
      <c r="FW64786" s="378"/>
      <c r="FX64786" s="378"/>
      <c r="FY64786" s="378"/>
      <c r="FZ64786" s="378"/>
      <c r="GA64786" s="378"/>
      <c r="GB64786" s="378"/>
      <c r="GC64786" s="378"/>
      <c r="GD64786" s="378"/>
      <c r="GE64786" s="378"/>
      <c r="GF64786" s="378"/>
      <c r="GG64786" s="378"/>
      <c r="GH64786" s="378"/>
      <c r="GI64786" s="378"/>
      <c r="GJ64786" s="378"/>
      <c r="GK64786" s="378"/>
      <c r="GL64786" s="378"/>
      <c r="GM64786" s="378"/>
      <c r="GN64786" s="378"/>
      <c r="GO64786" s="378"/>
      <c r="GP64786" s="378"/>
      <c r="GQ64786" s="378"/>
      <c r="GR64786" s="378"/>
      <c r="GS64786" s="378"/>
      <c r="GT64786" s="378"/>
      <c r="GU64786" s="378"/>
      <c r="GV64786" s="378"/>
      <c r="GW64786" s="378"/>
      <c r="GX64786" s="378"/>
      <c r="GY64786" s="378"/>
      <c r="GZ64786" s="378"/>
      <c r="HA64786" s="378"/>
      <c r="HB64786" s="378"/>
      <c r="HC64786" s="378"/>
      <c r="HD64786" s="378"/>
      <c r="HE64786" s="378"/>
      <c r="HF64786" s="378"/>
      <c r="HG64786" s="378"/>
      <c r="HH64786" s="378"/>
      <c r="HI64786" s="378"/>
      <c r="HJ64786" s="378"/>
      <c r="HK64786" s="378"/>
      <c r="HL64786" s="378"/>
      <c r="HM64786" s="378"/>
      <c r="HN64786" s="378"/>
      <c r="HO64786" s="378"/>
      <c r="HP64786" s="378"/>
      <c r="HQ64786" s="378"/>
      <c r="HR64786" s="378"/>
      <c r="HS64786" s="378"/>
      <c r="HT64786" s="378"/>
      <c r="HU64786" s="378"/>
      <c r="HV64786" s="378"/>
      <c r="HW64786" s="378"/>
      <c r="HX64786" s="378"/>
      <c r="HY64786" s="378"/>
      <c r="HZ64786" s="378"/>
      <c r="IA64786" s="378"/>
      <c r="IB64786" s="378"/>
      <c r="IC64786" s="378"/>
      <c r="ID64786" s="378"/>
      <c r="IE64786" s="378"/>
      <c r="IF64786" s="378"/>
      <c r="IG64786" s="378"/>
      <c r="IH64786" s="378"/>
      <c r="II64786" s="378"/>
      <c r="IJ64786" s="378"/>
      <c r="IK64786" s="378"/>
      <c r="IL64786" s="378"/>
    </row>
    <row r="64787" spans="2:246">
      <c r="B64787" s="378"/>
      <c r="C64787" s="378"/>
      <c r="D64787" s="378"/>
      <c r="E64787" s="378"/>
      <c r="F64787" s="378"/>
      <c r="G64787" s="378"/>
      <c r="H64787" s="378"/>
      <c r="I64787" s="378"/>
      <c r="J64787" s="378"/>
      <c r="K64787" s="378"/>
      <c r="L64787" s="378"/>
      <c r="M64787" s="378"/>
      <c r="N64787" s="378"/>
      <c r="O64787" s="378"/>
      <c r="P64787" s="378"/>
      <c r="Q64787" s="378"/>
      <c r="R64787" s="378"/>
      <c r="S64787" s="378"/>
      <c r="T64787" s="378"/>
      <c r="U64787" s="378"/>
      <c r="V64787" s="378"/>
      <c r="W64787" s="378"/>
      <c r="X64787" s="378"/>
      <c r="Y64787" s="378"/>
      <c r="Z64787" s="378"/>
      <c r="AA64787" s="378"/>
      <c r="AB64787" s="378"/>
      <c r="AC64787" s="378"/>
      <c r="AD64787" s="378"/>
      <c r="AE64787" s="378"/>
      <c r="AF64787" s="378"/>
      <c r="AG64787" s="378"/>
      <c r="AH64787" s="378"/>
      <c r="AI64787" s="378"/>
      <c r="AJ64787" s="378"/>
      <c r="AK64787" s="378"/>
      <c r="AL64787" s="378"/>
      <c r="AM64787" s="378"/>
      <c r="AN64787" s="378"/>
      <c r="AO64787" s="378"/>
      <c r="AP64787" s="378"/>
      <c r="AQ64787" s="378"/>
      <c r="AR64787" s="378"/>
      <c r="AS64787" s="378"/>
      <c r="AT64787" s="378"/>
      <c r="AU64787" s="378"/>
      <c r="AV64787" s="378"/>
      <c r="AW64787" s="378"/>
      <c r="AX64787" s="378"/>
      <c r="AY64787" s="378"/>
      <c r="AZ64787" s="378"/>
      <c r="BA64787" s="378"/>
      <c r="BB64787" s="378"/>
      <c r="BC64787" s="378"/>
      <c r="BD64787" s="378"/>
      <c r="BE64787" s="378"/>
      <c r="BF64787" s="378"/>
      <c r="BG64787" s="378"/>
      <c r="BH64787" s="378"/>
      <c r="BI64787" s="378"/>
      <c r="BJ64787" s="378"/>
      <c r="BK64787" s="378"/>
      <c r="BL64787" s="378"/>
      <c r="BM64787" s="378"/>
      <c r="BN64787" s="378"/>
      <c r="BO64787" s="378"/>
      <c r="BP64787" s="378"/>
      <c r="BQ64787" s="378"/>
      <c r="BR64787" s="378"/>
      <c r="BS64787" s="378"/>
      <c r="BT64787" s="378"/>
      <c r="BU64787" s="378"/>
      <c r="BV64787" s="378"/>
      <c r="BW64787" s="378"/>
      <c r="BX64787" s="378"/>
      <c r="BY64787" s="378"/>
      <c r="BZ64787" s="378"/>
      <c r="CA64787" s="378"/>
      <c r="CB64787" s="378"/>
      <c r="CC64787" s="378"/>
      <c r="CD64787" s="378"/>
      <c r="CE64787" s="378"/>
      <c r="CF64787" s="378"/>
      <c r="CG64787" s="378"/>
      <c r="CH64787" s="378"/>
      <c r="CI64787" s="378"/>
      <c r="CJ64787" s="378"/>
      <c r="CK64787" s="378"/>
      <c r="CL64787" s="378"/>
      <c r="CM64787" s="378"/>
      <c r="CN64787" s="378"/>
      <c r="CO64787" s="378"/>
      <c r="CP64787" s="378"/>
      <c r="CQ64787" s="378"/>
      <c r="CR64787" s="378"/>
      <c r="CS64787" s="378"/>
      <c r="CT64787" s="378"/>
      <c r="CU64787" s="378"/>
      <c r="CV64787" s="378"/>
      <c r="CW64787" s="378"/>
      <c r="CX64787" s="378"/>
      <c r="CY64787" s="378"/>
      <c r="CZ64787" s="378"/>
      <c r="DA64787" s="378"/>
      <c r="DB64787" s="378"/>
      <c r="DC64787" s="378"/>
      <c r="DD64787" s="378"/>
      <c r="DE64787" s="378"/>
      <c r="DF64787" s="378"/>
      <c r="DG64787" s="378"/>
      <c r="DH64787" s="378"/>
      <c r="DI64787" s="378"/>
      <c r="DJ64787" s="378"/>
      <c r="DK64787" s="378"/>
      <c r="DL64787" s="378"/>
      <c r="DM64787" s="378"/>
      <c r="DN64787" s="378"/>
      <c r="DO64787" s="378"/>
      <c r="DP64787" s="378"/>
      <c r="DQ64787" s="378"/>
      <c r="DR64787" s="378"/>
      <c r="DS64787" s="378"/>
      <c r="DT64787" s="378"/>
      <c r="DU64787" s="378"/>
      <c r="DV64787" s="378"/>
      <c r="DW64787" s="378"/>
      <c r="DX64787" s="378"/>
      <c r="DY64787" s="378"/>
      <c r="DZ64787" s="378"/>
      <c r="EA64787" s="378"/>
      <c r="EB64787" s="378"/>
      <c r="EC64787" s="378"/>
      <c r="ED64787" s="378"/>
      <c r="EE64787" s="378"/>
      <c r="EF64787" s="378"/>
      <c r="EG64787" s="378"/>
      <c r="EH64787" s="378"/>
      <c r="EI64787" s="378"/>
      <c r="EJ64787" s="378"/>
      <c r="EK64787" s="378"/>
      <c r="EL64787" s="378"/>
      <c r="EM64787" s="378"/>
      <c r="EN64787" s="378"/>
      <c r="EO64787" s="378"/>
      <c r="EP64787" s="378"/>
      <c r="EQ64787" s="378"/>
      <c r="ER64787" s="378"/>
      <c r="ES64787" s="378"/>
      <c r="ET64787" s="378"/>
      <c r="EU64787" s="378"/>
      <c r="EV64787" s="378"/>
      <c r="EW64787" s="378"/>
      <c r="EX64787" s="378"/>
      <c r="EY64787" s="378"/>
      <c r="EZ64787" s="378"/>
      <c r="FA64787" s="378"/>
      <c r="FB64787" s="378"/>
      <c r="FC64787" s="378"/>
      <c r="FD64787" s="378"/>
      <c r="FE64787" s="378"/>
      <c r="FF64787" s="378"/>
      <c r="FG64787" s="378"/>
      <c r="FH64787" s="378"/>
      <c r="FI64787" s="378"/>
      <c r="FJ64787" s="378"/>
      <c r="FK64787" s="378"/>
      <c r="FL64787" s="378"/>
      <c r="FM64787" s="378"/>
      <c r="FN64787" s="378"/>
      <c r="FO64787" s="378"/>
      <c r="FP64787" s="378"/>
      <c r="FQ64787" s="378"/>
      <c r="FR64787" s="378"/>
      <c r="FS64787" s="378"/>
      <c r="FT64787" s="378"/>
      <c r="FU64787" s="378"/>
      <c r="FV64787" s="378"/>
      <c r="FW64787" s="378"/>
      <c r="FX64787" s="378"/>
      <c r="FY64787" s="378"/>
      <c r="FZ64787" s="378"/>
      <c r="GA64787" s="378"/>
      <c r="GB64787" s="378"/>
      <c r="GC64787" s="378"/>
      <c r="GD64787" s="378"/>
      <c r="GE64787" s="378"/>
      <c r="GF64787" s="378"/>
      <c r="GG64787" s="378"/>
      <c r="GH64787" s="378"/>
      <c r="GI64787" s="378"/>
      <c r="GJ64787" s="378"/>
      <c r="GK64787" s="378"/>
      <c r="GL64787" s="378"/>
      <c r="GM64787" s="378"/>
      <c r="GN64787" s="378"/>
      <c r="GO64787" s="378"/>
      <c r="GP64787" s="378"/>
      <c r="GQ64787" s="378"/>
      <c r="GR64787" s="378"/>
      <c r="GS64787" s="378"/>
      <c r="GT64787" s="378"/>
      <c r="GU64787" s="378"/>
      <c r="GV64787" s="378"/>
      <c r="GW64787" s="378"/>
      <c r="GX64787" s="378"/>
      <c r="GY64787" s="378"/>
      <c r="GZ64787" s="378"/>
      <c r="HA64787" s="378"/>
      <c r="HB64787" s="378"/>
      <c r="HC64787" s="378"/>
      <c r="HD64787" s="378"/>
      <c r="HE64787" s="378"/>
      <c r="HF64787" s="378"/>
      <c r="HG64787" s="378"/>
      <c r="HH64787" s="378"/>
      <c r="HI64787" s="378"/>
      <c r="HJ64787" s="378"/>
      <c r="HK64787" s="378"/>
      <c r="HL64787" s="378"/>
      <c r="HM64787" s="378"/>
      <c r="HN64787" s="378"/>
      <c r="HO64787" s="378"/>
      <c r="HP64787" s="378"/>
      <c r="HQ64787" s="378"/>
      <c r="HR64787" s="378"/>
      <c r="HS64787" s="378"/>
      <c r="HT64787" s="378"/>
      <c r="HU64787" s="378"/>
      <c r="HV64787" s="378"/>
      <c r="HW64787" s="378"/>
      <c r="HX64787" s="378"/>
      <c r="HY64787" s="378"/>
      <c r="HZ64787" s="378"/>
      <c r="IA64787" s="378"/>
      <c r="IB64787" s="378"/>
      <c r="IC64787" s="378"/>
      <c r="ID64787" s="378"/>
      <c r="IE64787" s="378"/>
      <c r="IF64787" s="378"/>
      <c r="IG64787" s="378"/>
      <c r="IH64787" s="378"/>
      <c r="II64787" s="378"/>
      <c r="IJ64787" s="378"/>
      <c r="IK64787" s="378"/>
      <c r="IL64787" s="378"/>
    </row>
    <row r="64788" spans="2:246">
      <c r="B64788" s="378"/>
      <c r="C64788" s="378"/>
      <c r="D64788" s="378"/>
      <c r="E64788" s="378"/>
      <c r="F64788" s="378"/>
      <c r="G64788" s="378"/>
      <c r="H64788" s="378"/>
      <c r="I64788" s="378"/>
      <c r="J64788" s="378"/>
      <c r="K64788" s="378"/>
      <c r="L64788" s="378"/>
      <c r="M64788" s="378"/>
      <c r="N64788" s="378"/>
      <c r="O64788" s="378"/>
      <c r="P64788" s="378"/>
      <c r="Q64788" s="378"/>
      <c r="R64788" s="378"/>
      <c r="S64788" s="378"/>
      <c r="T64788" s="378"/>
      <c r="U64788" s="378"/>
      <c r="V64788" s="378"/>
      <c r="W64788" s="378"/>
      <c r="X64788" s="378"/>
      <c r="Y64788" s="378"/>
      <c r="Z64788" s="378"/>
      <c r="AA64788" s="378"/>
      <c r="AB64788" s="378"/>
      <c r="AC64788" s="378"/>
      <c r="AD64788" s="378"/>
      <c r="AE64788" s="378"/>
      <c r="AF64788" s="378"/>
      <c r="AG64788" s="378"/>
      <c r="AH64788" s="378"/>
      <c r="AI64788" s="378"/>
      <c r="AJ64788" s="378"/>
      <c r="AK64788" s="378"/>
      <c r="AL64788" s="378"/>
      <c r="AM64788" s="378"/>
      <c r="AN64788" s="378"/>
      <c r="AO64788" s="378"/>
      <c r="AP64788" s="378"/>
      <c r="AQ64788" s="378"/>
      <c r="AR64788" s="378"/>
      <c r="AS64788" s="378"/>
      <c r="AT64788" s="378"/>
      <c r="AU64788" s="378"/>
      <c r="AV64788" s="378"/>
      <c r="AW64788" s="378"/>
      <c r="AX64788" s="378"/>
      <c r="AY64788" s="378"/>
      <c r="AZ64788" s="378"/>
      <c r="BA64788" s="378"/>
      <c r="BB64788" s="378"/>
      <c r="BC64788" s="378"/>
      <c r="BD64788" s="378"/>
      <c r="BE64788" s="378"/>
      <c r="BF64788" s="378"/>
      <c r="BG64788" s="378"/>
      <c r="BH64788" s="378"/>
      <c r="BI64788" s="378"/>
      <c r="BJ64788" s="378"/>
      <c r="BK64788" s="378"/>
      <c r="BL64788" s="378"/>
      <c r="BM64788" s="378"/>
      <c r="BN64788" s="378"/>
      <c r="BO64788" s="378"/>
      <c r="BP64788" s="378"/>
      <c r="BQ64788" s="378"/>
      <c r="BR64788" s="378"/>
      <c r="BS64788" s="378"/>
      <c r="BT64788" s="378"/>
      <c r="BU64788" s="378"/>
      <c r="BV64788" s="378"/>
      <c r="BW64788" s="378"/>
      <c r="BX64788" s="378"/>
      <c r="BY64788" s="378"/>
      <c r="BZ64788" s="378"/>
      <c r="CA64788" s="378"/>
      <c r="CB64788" s="378"/>
      <c r="CC64788" s="378"/>
      <c r="CD64788" s="378"/>
      <c r="CE64788" s="378"/>
      <c r="CF64788" s="378"/>
      <c r="CG64788" s="378"/>
      <c r="CH64788" s="378"/>
      <c r="CI64788" s="378"/>
      <c r="CJ64788" s="378"/>
      <c r="CK64788" s="378"/>
      <c r="CL64788" s="378"/>
      <c r="CM64788" s="378"/>
      <c r="CN64788" s="378"/>
      <c r="CO64788" s="378"/>
      <c r="CP64788" s="378"/>
      <c r="CQ64788" s="378"/>
      <c r="CR64788" s="378"/>
      <c r="CS64788" s="378"/>
      <c r="CT64788" s="378"/>
      <c r="CU64788" s="378"/>
      <c r="CV64788" s="378"/>
      <c r="CW64788" s="378"/>
      <c r="CX64788" s="378"/>
      <c r="CY64788" s="378"/>
      <c r="CZ64788" s="378"/>
      <c r="DA64788" s="378"/>
      <c r="DB64788" s="378"/>
      <c r="DC64788" s="378"/>
      <c r="DD64788" s="378"/>
      <c r="DE64788" s="378"/>
      <c r="DF64788" s="378"/>
      <c r="DG64788" s="378"/>
      <c r="DH64788" s="378"/>
      <c r="DI64788" s="378"/>
      <c r="DJ64788" s="378"/>
      <c r="DK64788" s="378"/>
      <c r="DL64788" s="378"/>
      <c r="DM64788" s="378"/>
      <c r="DN64788" s="378"/>
      <c r="DO64788" s="378"/>
      <c r="DP64788" s="378"/>
      <c r="DQ64788" s="378"/>
      <c r="DR64788" s="378"/>
      <c r="DS64788" s="378"/>
      <c r="DT64788" s="378"/>
      <c r="DU64788" s="378"/>
      <c r="DV64788" s="378"/>
      <c r="DW64788" s="378"/>
      <c r="DX64788" s="378"/>
      <c r="DY64788" s="378"/>
      <c r="DZ64788" s="378"/>
      <c r="EA64788" s="378"/>
      <c r="EB64788" s="378"/>
      <c r="EC64788" s="378"/>
      <c r="ED64788" s="378"/>
      <c r="EE64788" s="378"/>
      <c r="EF64788" s="378"/>
      <c r="EG64788" s="378"/>
      <c r="EH64788" s="378"/>
      <c r="EI64788" s="378"/>
      <c r="EJ64788" s="378"/>
      <c r="EK64788" s="378"/>
      <c r="EL64788" s="378"/>
      <c r="EM64788" s="378"/>
      <c r="EN64788" s="378"/>
      <c r="EO64788" s="378"/>
      <c r="EP64788" s="378"/>
      <c r="EQ64788" s="378"/>
      <c r="ER64788" s="378"/>
      <c r="ES64788" s="378"/>
      <c r="ET64788" s="378"/>
      <c r="EU64788" s="378"/>
      <c r="EV64788" s="378"/>
      <c r="EW64788" s="378"/>
      <c r="EX64788" s="378"/>
      <c r="EY64788" s="378"/>
      <c r="EZ64788" s="378"/>
      <c r="FA64788" s="378"/>
      <c r="FB64788" s="378"/>
      <c r="FC64788" s="378"/>
      <c r="FD64788" s="378"/>
      <c r="FE64788" s="378"/>
      <c r="FF64788" s="378"/>
      <c r="FG64788" s="378"/>
      <c r="FH64788" s="378"/>
      <c r="FI64788" s="378"/>
      <c r="FJ64788" s="378"/>
      <c r="FK64788" s="378"/>
      <c r="FL64788" s="378"/>
      <c r="FM64788" s="378"/>
      <c r="FN64788" s="378"/>
      <c r="FO64788" s="378"/>
      <c r="FP64788" s="378"/>
      <c r="FQ64788" s="378"/>
      <c r="FR64788" s="378"/>
      <c r="FS64788" s="378"/>
      <c r="FT64788" s="378"/>
      <c r="FU64788" s="378"/>
      <c r="FV64788" s="378"/>
      <c r="FW64788" s="378"/>
      <c r="FX64788" s="378"/>
      <c r="FY64788" s="378"/>
      <c r="FZ64788" s="378"/>
      <c r="GA64788" s="378"/>
      <c r="GB64788" s="378"/>
      <c r="GC64788" s="378"/>
      <c r="GD64788" s="378"/>
      <c r="GE64788" s="378"/>
      <c r="GF64788" s="378"/>
      <c r="GG64788" s="378"/>
      <c r="GH64788" s="378"/>
      <c r="GI64788" s="378"/>
      <c r="GJ64788" s="378"/>
      <c r="GK64788" s="378"/>
      <c r="GL64788" s="378"/>
      <c r="GM64788" s="378"/>
      <c r="GN64788" s="378"/>
      <c r="GO64788" s="378"/>
      <c r="GP64788" s="378"/>
      <c r="GQ64788" s="378"/>
      <c r="GR64788" s="378"/>
      <c r="GS64788" s="378"/>
      <c r="GT64788" s="378"/>
      <c r="GU64788" s="378"/>
      <c r="GV64788" s="378"/>
      <c r="GW64788" s="378"/>
      <c r="GX64788" s="378"/>
      <c r="GY64788" s="378"/>
      <c r="GZ64788" s="378"/>
      <c r="HA64788" s="378"/>
      <c r="HB64788" s="378"/>
      <c r="HC64788" s="378"/>
      <c r="HD64788" s="378"/>
      <c r="HE64788" s="378"/>
      <c r="HF64788" s="378"/>
      <c r="HG64788" s="378"/>
      <c r="HH64788" s="378"/>
      <c r="HI64788" s="378"/>
      <c r="HJ64788" s="378"/>
      <c r="HK64788" s="378"/>
      <c r="HL64788" s="378"/>
      <c r="HM64788" s="378"/>
      <c r="HN64788" s="378"/>
      <c r="HO64788" s="378"/>
      <c r="HP64788" s="378"/>
      <c r="HQ64788" s="378"/>
      <c r="HR64788" s="378"/>
      <c r="HS64788" s="378"/>
      <c r="HT64788" s="378"/>
      <c r="HU64788" s="378"/>
      <c r="HV64788" s="378"/>
      <c r="HW64788" s="378"/>
      <c r="HX64788" s="378"/>
      <c r="HY64788" s="378"/>
      <c r="HZ64788" s="378"/>
      <c r="IA64788" s="378"/>
      <c r="IB64788" s="378"/>
      <c r="IC64788" s="378"/>
      <c r="ID64788" s="378"/>
      <c r="IE64788" s="378"/>
      <c r="IF64788" s="378"/>
      <c r="IG64788" s="378"/>
      <c r="IH64788" s="378"/>
      <c r="II64788" s="378"/>
      <c r="IJ64788" s="378"/>
      <c r="IK64788" s="378"/>
      <c r="IL64788" s="378"/>
    </row>
    <row r="64789" spans="2:246">
      <c r="B64789" s="378"/>
      <c r="C64789" s="378"/>
      <c r="D64789" s="378"/>
      <c r="E64789" s="378"/>
      <c r="F64789" s="378"/>
      <c r="G64789" s="378"/>
      <c r="H64789" s="378"/>
      <c r="I64789" s="378"/>
      <c r="J64789" s="378"/>
      <c r="K64789" s="378"/>
      <c r="L64789" s="378"/>
      <c r="M64789" s="378"/>
      <c r="N64789" s="378"/>
      <c r="O64789" s="378"/>
      <c r="P64789" s="378"/>
      <c r="Q64789" s="378"/>
      <c r="R64789" s="378"/>
      <c r="S64789" s="378"/>
      <c r="T64789" s="378"/>
      <c r="U64789" s="378"/>
      <c r="V64789" s="378"/>
      <c r="W64789" s="378"/>
      <c r="X64789" s="378"/>
      <c r="Y64789" s="378"/>
      <c r="Z64789" s="378"/>
      <c r="AA64789" s="378"/>
      <c r="AB64789" s="378"/>
      <c r="AC64789" s="378"/>
      <c r="AD64789" s="378"/>
      <c r="AE64789" s="378"/>
      <c r="AF64789" s="378"/>
      <c r="AG64789" s="378"/>
      <c r="AH64789" s="378"/>
      <c r="AI64789" s="378"/>
      <c r="AJ64789" s="378"/>
      <c r="AK64789" s="378"/>
      <c r="AL64789" s="378"/>
      <c r="AM64789" s="378"/>
      <c r="AN64789" s="378"/>
      <c r="AO64789" s="378"/>
      <c r="AP64789" s="378"/>
      <c r="AQ64789" s="378"/>
      <c r="AR64789" s="378"/>
      <c r="AS64789" s="378"/>
      <c r="AT64789" s="378"/>
      <c r="AU64789" s="378"/>
      <c r="AV64789" s="378"/>
      <c r="AW64789" s="378"/>
      <c r="AX64789" s="378"/>
      <c r="AY64789" s="378"/>
      <c r="AZ64789" s="378"/>
      <c r="BA64789" s="378"/>
      <c r="BB64789" s="378"/>
      <c r="BC64789" s="378"/>
      <c r="BD64789" s="378"/>
      <c r="BE64789" s="378"/>
      <c r="BF64789" s="378"/>
      <c r="BG64789" s="378"/>
      <c r="BH64789" s="378"/>
      <c r="BI64789" s="378"/>
      <c r="BJ64789" s="378"/>
      <c r="BK64789" s="378"/>
      <c r="BL64789" s="378"/>
      <c r="BM64789" s="378"/>
      <c r="BN64789" s="378"/>
      <c r="BO64789" s="378"/>
      <c r="BP64789" s="378"/>
      <c r="BQ64789" s="378"/>
      <c r="BR64789" s="378"/>
      <c r="BS64789" s="378"/>
      <c r="BT64789" s="378"/>
      <c r="BU64789" s="378"/>
      <c r="BV64789" s="378"/>
      <c r="BW64789" s="378"/>
      <c r="BX64789" s="378"/>
      <c r="BY64789" s="378"/>
      <c r="BZ64789" s="378"/>
      <c r="CA64789" s="378"/>
      <c r="CB64789" s="378"/>
      <c r="CC64789" s="378"/>
      <c r="CD64789" s="378"/>
      <c r="CE64789" s="378"/>
      <c r="CF64789" s="378"/>
      <c r="CG64789" s="378"/>
      <c r="CH64789" s="378"/>
      <c r="CI64789" s="378"/>
      <c r="CJ64789" s="378"/>
      <c r="CK64789" s="378"/>
      <c r="CL64789" s="378"/>
      <c r="CM64789" s="378"/>
      <c r="CN64789" s="378"/>
      <c r="CO64789" s="378"/>
      <c r="CP64789" s="378"/>
      <c r="CQ64789" s="378"/>
      <c r="CR64789" s="378"/>
      <c r="CS64789" s="378"/>
      <c r="CT64789" s="378"/>
      <c r="CU64789" s="378"/>
      <c r="CV64789" s="378"/>
      <c r="CW64789" s="378"/>
      <c r="CX64789" s="378"/>
      <c r="CY64789" s="378"/>
      <c r="CZ64789" s="378"/>
      <c r="DA64789" s="378"/>
      <c r="DB64789" s="378"/>
      <c r="DC64789" s="378"/>
      <c r="DD64789" s="378"/>
      <c r="DE64789" s="378"/>
      <c r="DF64789" s="378"/>
      <c r="DG64789" s="378"/>
      <c r="DH64789" s="378"/>
      <c r="DI64789" s="378"/>
      <c r="DJ64789" s="378"/>
      <c r="DK64789" s="378"/>
      <c r="DL64789" s="378"/>
      <c r="DM64789" s="378"/>
      <c r="DN64789" s="378"/>
      <c r="DO64789" s="378"/>
      <c r="DP64789" s="378"/>
      <c r="DQ64789" s="378"/>
      <c r="DR64789" s="378"/>
      <c r="DS64789" s="378"/>
      <c r="DT64789" s="378"/>
      <c r="DU64789" s="378"/>
      <c r="DV64789" s="378"/>
      <c r="DW64789" s="378"/>
      <c r="DX64789" s="378"/>
      <c r="DY64789" s="378"/>
      <c r="DZ64789" s="378"/>
      <c r="EA64789" s="378"/>
      <c r="EB64789" s="378"/>
      <c r="EC64789" s="378"/>
      <c r="ED64789" s="378"/>
      <c r="EE64789" s="378"/>
      <c r="EF64789" s="378"/>
      <c r="EG64789" s="378"/>
      <c r="EH64789" s="378"/>
      <c r="EI64789" s="378"/>
      <c r="EJ64789" s="378"/>
      <c r="EK64789" s="378"/>
      <c r="EL64789" s="378"/>
      <c r="EM64789" s="378"/>
      <c r="EN64789" s="378"/>
      <c r="EO64789" s="378"/>
      <c r="EP64789" s="378"/>
      <c r="EQ64789" s="378"/>
      <c r="ER64789" s="378"/>
      <c r="ES64789" s="378"/>
      <c r="ET64789" s="378"/>
      <c r="EU64789" s="378"/>
      <c r="EV64789" s="378"/>
      <c r="EW64789" s="378"/>
      <c r="EX64789" s="378"/>
      <c r="EY64789" s="378"/>
      <c r="EZ64789" s="378"/>
      <c r="FA64789" s="378"/>
      <c r="FB64789" s="378"/>
      <c r="FC64789" s="378"/>
      <c r="FD64789" s="378"/>
      <c r="FE64789" s="378"/>
      <c r="FF64789" s="378"/>
      <c r="FG64789" s="378"/>
      <c r="FH64789" s="378"/>
      <c r="FI64789" s="378"/>
      <c r="FJ64789" s="378"/>
      <c r="FK64789" s="378"/>
      <c r="FL64789" s="378"/>
      <c r="FM64789" s="378"/>
      <c r="FN64789" s="378"/>
      <c r="FO64789" s="378"/>
      <c r="FP64789" s="378"/>
      <c r="FQ64789" s="378"/>
      <c r="FR64789" s="378"/>
      <c r="FS64789" s="378"/>
      <c r="FT64789" s="378"/>
      <c r="FU64789" s="378"/>
      <c r="FV64789" s="378"/>
      <c r="FW64789" s="378"/>
      <c r="FX64789" s="378"/>
      <c r="FY64789" s="378"/>
      <c r="FZ64789" s="378"/>
      <c r="GA64789" s="378"/>
      <c r="GB64789" s="378"/>
      <c r="GC64789" s="378"/>
      <c r="GD64789" s="378"/>
      <c r="GE64789" s="378"/>
      <c r="GF64789" s="378"/>
      <c r="GG64789" s="378"/>
      <c r="GH64789" s="378"/>
      <c r="GI64789" s="378"/>
      <c r="GJ64789" s="378"/>
      <c r="GK64789" s="378"/>
      <c r="GL64789" s="378"/>
      <c r="GM64789" s="378"/>
      <c r="GN64789" s="378"/>
      <c r="GO64789" s="378"/>
      <c r="GP64789" s="378"/>
      <c r="GQ64789" s="378"/>
      <c r="GR64789" s="378"/>
      <c r="GS64789" s="378"/>
      <c r="GT64789" s="378"/>
      <c r="GU64789" s="378"/>
      <c r="GV64789" s="378"/>
      <c r="GW64789" s="378"/>
      <c r="GX64789" s="378"/>
      <c r="GY64789" s="378"/>
      <c r="GZ64789" s="378"/>
      <c r="HA64789" s="378"/>
      <c r="HB64789" s="378"/>
      <c r="HC64789" s="378"/>
      <c r="HD64789" s="378"/>
      <c r="HE64789" s="378"/>
      <c r="HF64789" s="378"/>
      <c r="HG64789" s="378"/>
      <c r="HH64789" s="378"/>
      <c r="HI64789" s="378"/>
      <c r="HJ64789" s="378"/>
      <c r="HK64789" s="378"/>
      <c r="HL64789" s="378"/>
      <c r="HM64789" s="378"/>
      <c r="HN64789" s="378"/>
      <c r="HO64789" s="378"/>
      <c r="HP64789" s="378"/>
      <c r="HQ64789" s="378"/>
      <c r="HR64789" s="378"/>
      <c r="HS64789" s="378"/>
      <c r="HT64789" s="378"/>
      <c r="HU64789" s="378"/>
      <c r="HV64789" s="378"/>
      <c r="HW64789" s="378"/>
      <c r="HX64789" s="378"/>
      <c r="HY64789" s="378"/>
      <c r="HZ64789" s="378"/>
      <c r="IA64789" s="378"/>
      <c r="IB64789" s="378"/>
      <c r="IC64789" s="378"/>
      <c r="ID64789" s="378"/>
      <c r="IE64789" s="378"/>
      <c r="IF64789" s="378"/>
      <c r="IG64789" s="378"/>
      <c r="IH64789" s="378"/>
      <c r="II64789" s="378"/>
      <c r="IJ64789" s="378"/>
      <c r="IK64789" s="378"/>
      <c r="IL64789" s="378"/>
    </row>
    <row r="64790" spans="2:246">
      <c r="B64790" s="378"/>
      <c r="C64790" s="378"/>
      <c r="D64790" s="378"/>
      <c r="E64790" s="378"/>
      <c r="F64790" s="378"/>
      <c r="G64790" s="378"/>
      <c r="H64790" s="378"/>
      <c r="I64790" s="378"/>
      <c r="J64790" s="378"/>
      <c r="K64790" s="378"/>
      <c r="L64790" s="378"/>
      <c r="M64790" s="378"/>
      <c r="N64790" s="378"/>
      <c r="O64790" s="378"/>
      <c r="P64790" s="378"/>
      <c r="Q64790" s="378"/>
      <c r="R64790" s="378"/>
      <c r="S64790" s="378"/>
      <c r="T64790" s="378"/>
      <c r="U64790" s="378"/>
      <c r="V64790" s="378"/>
      <c r="W64790" s="378"/>
      <c r="X64790" s="378"/>
      <c r="Y64790" s="378"/>
      <c r="Z64790" s="378"/>
      <c r="AA64790" s="378"/>
      <c r="AB64790" s="378"/>
      <c r="AC64790" s="378"/>
      <c r="AD64790" s="378"/>
      <c r="AE64790" s="378"/>
      <c r="AF64790" s="378"/>
      <c r="AG64790" s="378"/>
      <c r="AH64790" s="378"/>
      <c r="AI64790" s="378"/>
      <c r="AJ64790" s="378"/>
      <c r="AK64790" s="378"/>
      <c r="AL64790" s="378"/>
      <c r="AM64790" s="378"/>
      <c r="AN64790" s="378"/>
      <c r="AO64790" s="378"/>
      <c r="AP64790" s="378"/>
      <c r="AQ64790" s="378"/>
      <c r="AR64790" s="378"/>
      <c r="AS64790" s="378"/>
      <c r="AT64790" s="378"/>
      <c r="AU64790" s="378"/>
      <c r="AV64790" s="378"/>
      <c r="AW64790" s="378"/>
      <c r="AX64790" s="378"/>
      <c r="AY64790" s="378"/>
      <c r="AZ64790" s="378"/>
      <c r="BA64790" s="378"/>
      <c r="BB64790" s="378"/>
      <c r="BC64790" s="378"/>
      <c r="BD64790" s="378"/>
      <c r="BE64790" s="378"/>
      <c r="BF64790" s="378"/>
      <c r="BG64790" s="378"/>
      <c r="BH64790" s="378"/>
      <c r="BI64790" s="378"/>
      <c r="BJ64790" s="378"/>
      <c r="BK64790" s="378"/>
      <c r="BL64790" s="378"/>
      <c r="BM64790" s="378"/>
      <c r="BN64790" s="378"/>
      <c r="BO64790" s="378"/>
      <c r="BP64790" s="378"/>
      <c r="BQ64790" s="378"/>
      <c r="BR64790" s="378"/>
      <c r="BS64790" s="378"/>
      <c r="BT64790" s="378"/>
      <c r="BU64790" s="378"/>
      <c r="BV64790" s="378"/>
      <c r="BW64790" s="378"/>
      <c r="BX64790" s="378"/>
      <c r="BY64790" s="378"/>
      <c r="BZ64790" s="378"/>
      <c r="CA64790" s="378"/>
      <c r="CB64790" s="378"/>
      <c r="CC64790" s="378"/>
      <c r="CD64790" s="378"/>
      <c r="CE64790" s="378"/>
      <c r="CF64790" s="378"/>
      <c r="CG64790" s="378"/>
      <c r="CH64790" s="378"/>
      <c r="CI64790" s="378"/>
      <c r="CJ64790" s="378"/>
      <c r="CK64790" s="378"/>
      <c r="CL64790" s="378"/>
      <c r="CM64790" s="378"/>
      <c r="CN64790" s="378"/>
      <c r="CO64790" s="378"/>
      <c r="CP64790" s="378"/>
      <c r="CQ64790" s="378"/>
      <c r="CR64790" s="378"/>
      <c r="CS64790" s="378"/>
      <c r="CT64790" s="378"/>
      <c r="CU64790" s="378"/>
      <c r="CV64790" s="378"/>
      <c r="CW64790" s="378"/>
      <c r="CX64790" s="378"/>
      <c r="CY64790" s="378"/>
      <c r="CZ64790" s="378"/>
      <c r="DA64790" s="378"/>
      <c r="DB64790" s="378"/>
      <c r="DC64790" s="378"/>
      <c r="DD64790" s="378"/>
      <c r="DE64790" s="378"/>
      <c r="DF64790" s="378"/>
      <c r="DG64790" s="378"/>
      <c r="DH64790" s="378"/>
      <c r="DI64790" s="378"/>
      <c r="DJ64790" s="378"/>
      <c r="DK64790" s="378"/>
      <c r="DL64790" s="378"/>
      <c r="DM64790" s="378"/>
      <c r="DN64790" s="378"/>
      <c r="DO64790" s="378"/>
      <c r="DP64790" s="378"/>
      <c r="DQ64790" s="378"/>
      <c r="DR64790" s="378"/>
      <c r="DS64790" s="378"/>
      <c r="DT64790" s="378"/>
      <c r="DU64790" s="378"/>
      <c r="DV64790" s="378"/>
      <c r="DW64790" s="378"/>
      <c r="DX64790" s="378"/>
      <c r="DY64790" s="378"/>
      <c r="DZ64790" s="378"/>
      <c r="EA64790" s="378"/>
      <c r="EB64790" s="378"/>
      <c r="EC64790" s="378"/>
      <c r="ED64790" s="378"/>
      <c r="EE64790" s="378"/>
      <c r="EF64790" s="378"/>
      <c r="EG64790" s="378"/>
      <c r="EH64790" s="378"/>
      <c r="EI64790" s="378"/>
      <c r="EJ64790" s="378"/>
      <c r="EK64790" s="378"/>
      <c r="EL64790" s="378"/>
      <c r="EM64790" s="378"/>
      <c r="EN64790" s="378"/>
      <c r="EO64790" s="378"/>
      <c r="EP64790" s="378"/>
      <c r="EQ64790" s="378"/>
      <c r="ER64790" s="378"/>
      <c r="ES64790" s="378"/>
      <c r="ET64790" s="378"/>
      <c r="EU64790" s="378"/>
      <c r="EV64790" s="378"/>
      <c r="EW64790" s="378"/>
      <c r="EX64790" s="378"/>
      <c r="EY64790" s="378"/>
      <c r="EZ64790" s="378"/>
      <c r="FA64790" s="378"/>
      <c r="FB64790" s="378"/>
      <c r="FC64790" s="378"/>
      <c r="FD64790" s="378"/>
      <c r="FE64790" s="378"/>
      <c r="FF64790" s="378"/>
      <c r="FG64790" s="378"/>
      <c r="FH64790" s="378"/>
      <c r="FI64790" s="378"/>
      <c r="FJ64790" s="378"/>
      <c r="FK64790" s="378"/>
      <c r="FL64790" s="378"/>
      <c r="FM64790" s="378"/>
      <c r="FN64790" s="378"/>
      <c r="FO64790" s="378"/>
      <c r="FP64790" s="378"/>
      <c r="FQ64790" s="378"/>
      <c r="FR64790" s="378"/>
      <c r="FS64790" s="378"/>
      <c r="FT64790" s="378"/>
      <c r="FU64790" s="378"/>
      <c r="FV64790" s="378"/>
      <c r="FW64790" s="378"/>
      <c r="FX64790" s="378"/>
      <c r="FY64790" s="378"/>
      <c r="FZ64790" s="378"/>
      <c r="GA64790" s="378"/>
      <c r="GB64790" s="378"/>
      <c r="GC64790" s="378"/>
      <c r="GD64790" s="378"/>
      <c r="GE64790" s="378"/>
      <c r="GF64790" s="378"/>
      <c r="GG64790" s="378"/>
      <c r="GH64790" s="378"/>
      <c r="GI64790" s="378"/>
      <c r="GJ64790" s="378"/>
      <c r="GK64790" s="378"/>
      <c r="GL64790" s="378"/>
      <c r="GM64790" s="378"/>
      <c r="GN64790" s="378"/>
      <c r="GO64790" s="378"/>
      <c r="GP64790" s="378"/>
      <c r="GQ64790" s="378"/>
      <c r="GR64790" s="378"/>
      <c r="GS64790" s="378"/>
      <c r="GT64790" s="378"/>
      <c r="GU64790" s="378"/>
      <c r="GV64790" s="378"/>
      <c r="GW64790" s="378"/>
      <c r="GX64790" s="378"/>
      <c r="GY64790" s="378"/>
      <c r="GZ64790" s="378"/>
      <c r="HA64790" s="378"/>
      <c r="HB64790" s="378"/>
      <c r="HC64790" s="378"/>
      <c r="HD64790" s="378"/>
      <c r="HE64790" s="378"/>
      <c r="HF64790" s="378"/>
      <c r="HG64790" s="378"/>
      <c r="HH64790" s="378"/>
      <c r="HI64790" s="378"/>
      <c r="HJ64790" s="378"/>
      <c r="HK64790" s="378"/>
      <c r="HL64790" s="378"/>
      <c r="HM64790" s="378"/>
      <c r="HN64790" s="378"/>
      <c r="HO64790" s="378"/>
      <c r="HP64790" s="378"/>
      <c r="HQ64790" s="378"/>
      <c r="HR64790" s="378"/>
      <c r="HS64790" s="378"/>
      <c r="HT64790" s="378"/>
      <c r="HU64790" s="378"/>
      <c r="HV64790" s="378"/>
      <c r="HW64790" s="378"/>
      <c r="HX64790" s="378"/>
      <c r="HY64790" s="378"/>
      <c r="HZ64790" s="378"/>
      <c r="IA64790" s="378"/>
      <c r="IB64790" s="378"/>
      <c r="IC64790" s="378"/>
      <c r="ID64790" s="378"/>
      <c r="IE64790" s="378"/>
      <c r="IF64790" s="378"/>
      <c r="IG64790" s="378"/>
      <c r="IH64790" s="378"/>
      <c r="II64790" s="378"/>
      <c r="IJ64790" s="378"/>
      <c r="IK64790" s="378"/>
      <c r="IL64790" s="378"/>
    </row>
    <row r="64791" spans="2:246">
      <c r="B64791" s="378"/>
      <c r="C64791" s="378"/>
      <c r="D64791" s="378"/>
      <c r="E64791" s="378"/>
      <c r="F64791" s="378"/>
      <c r="G64791" s="378"/>
      <c r="H64791" s="378"/>
      <c r="I64791" s="378"/>
      <c r="J64791" s="378"/>
      <c r="K64791" s="378"/>
      <c r="L64791" s="378"/>
      <c r="M64791" s="378"/>
      <c r="N64791" s="378"/>
      <c r="O64791" s="378"/>
      <c r="P64791" s="378"/>
      <c r="Q64791" s="378"/>
      <c r="R64791" s="378"/>
      <c r="S64791" s="378"/>
      <c r="T64791" s="378"/>
      <c r="U64791" s="378"/>
      <c r="V64791" s="378"/>
      <c r="W64791" s="378"/>
      <c r="X64791" s="378"/>
      <c r="Y64791" s="378"/>
      <c r="Z64791" s="378"/>
      <c r="AA64791" s="378"/>
      <c r="AB64791" s="378"/>
      <c r="AC64791" s="378"/>
      <c r="AD64791" s="378"/>
      <c r="AE64791" s="378"/>
      <c r="AF64791" s="378"/>
      <c r="AG64791" s="378"/>
      <c r="AH64791" s="378"/>
      <c r="AI64791" s="378"/>
      <c r="AJ64791" s="378"/>
      <c r="AK64791" s="378"/>
      <c r="AL64791" s="378"/>
      <c r="AM64791" s="378"/>
      <c r="AN64791" s="378"/>
      <c r="AO64791" s="378"/>
      <c r="AP64791" s="378"/>
      <c r="AQ64791" s="378"/>
      <c r="AR64791" s="378"/>
      <c r="AS64791" s="378"/>
      <c r="AT64791" s="378"/>
      <c r="AU64791" s="378"/>
      <c r="AV64791" s="378"/>
      <c r="AW64791" s="378"/>
      <c r="AX64791" s="378"/>
      <c r="AY64791" s="378"/>
      <c r="AZ64791" s="378"/>
      <c r="BA64791" s="378"/>
      <c r="BB64791" s="378"/>
      <c r="BC64791" s="378"/>
      <c r="BD64791" s="378"/>
      <c r="BE64791" s="378"/>
      <c r="BF64791" s="378"/>
      <c r="BG64791" s="378"/>
      <c r="BH64791" s="378"/>
      <c r="BI64791" s="378"/>
      <c r="BJ64791" s="378"/>
      <c r="BK64791" s="378"/>
      <c r="BL64791" s="378"/>
      <c r="BM64791" s="378"/>
      <c r="BN64791" s="378"/>
      <c r="BO64791" s="378"/>
      <c r="BP64791" s="378"/>
      <c r="BQ64791" s="378"/>
      <c r="BR64791" s="378"/>
      <c r="BS64791" s="378"/>
      <c r="BT64791" s="378"/>
      <c r="BU64791" s="378"/>
      <c r="BV64791" s="378"/>
      <c r="BW64791" s="378"/>
      <c r="BX64791" s="378"/>
      <c r="BY64791" s="378"/>
      <c r="BZ64791" s="378"/>
      <c r="CA64791" s="378"/>
      <c r="CB64791" s="378"/>
      <c r="CC64791" s="378"/>
      <c r="CD64791" s="378"/>
      <c r="CE64791" s="378"/>
      <c r="CF64791" s="378"/>
      <c r="CG64791" s="378"/>
      <c r="CH64791" s="378"/>
      <c r="CI64791" s="378"/>
      <c r="CJ64791" s="378"/>
      <c r="CK64791" s="378"/>
      <c r="CL64791" s="378"/>
      <c r="CM64791" s="378"/>
      <c r="CN64791" s="378"/>
      <c r="CO64791" s="378"/>
      <c r="CP64791" s="378"/>
      <c r="CQ64791" s="378"/>
      <c r="CR64791" s="378"/>
      <c r="CS64791" s="378"/>
      <c r="CT64791" s="378"/>
      <c r="CU64791" s="378"/>
      <c r="CV64791" s="378"/>
      <c r="CW64791" s="378"/>
      <c r="CX64791" s="378"/>
      <c r="CY64791" s="378"/>
      <c r="CZ64791" s="378"/>
      <c r="DA64791" s="378"/>
      <c r="DB64791" s="378"/>
      <c r="DC64791" s="378"/>
      <c r="DD64791" s="378"/>
      <c r="DE64791" s="378"/>
      <c r="DF64791" s="378"/>
      <c r="DG64791" s="378"/>
      <c r="DH64791" s="378"/>
      <c r="DI64791" s="378"/>
      <c r="DJ64791" s="378"/>
      <c r="DK64791" s="378"/>
      <c r="DL64791" s="378"/>
      <c r="DM64791" s="378"/>
      <c r="DN64791" s="378"/>
      <c r="DO64791" s="378"/>
      <c r="DP64791" s="378"/>
      <c r="DQ64791" s="378"/>
      <c r="DR64791" s="378"/>
      <c r="DS64791" s="378"/>
      <c r="DT64791" s="378"/>
      <c r="DU64791" s="378"/>
      <c r="DV64791" s="378"/>
      <c r="DW64791" s="378"/>
      <c r="DX64791" s="378"/>
      <c r="DY64791" s="378"/>
      <c r="DZ64791" s="378"/>
      <c r="EA64791" s="378"/>
      <c r="EB64791" s="378"/>
      <c r="EC64791" s="378"/>
      <c r="ED64791" s="378"/>
      <c r="EE64791" s="378"/>
      <c r="EF64791" s="378"/>
      <c r="EG64791" s="378"/>
      <c r="EH64791" s="378"/>
      <c r="EI64791" s="378"/>
      <c r="EJ64791" s="378"/>
      <c r="EK64791" s="378"/>
      <c r="EL64791" s="378"/>
      <c r="EM64791" s="378"/>
      <c r="EN64791" s="378"/>
      <c r="EO64791" s="378"/>
      <c r="EP64791" s="378"/>
      <c r="EQ64791" s="378"/>
      <c r="ER64791" s="378"/>
      <c r="ES64791" s="378"/>
      <c r="ET64791" s="378"/>
      <c r="EU64791" s="378"/>
      <c r="EV64791" s="378"/>
      <c r="EW64791" s="378"/>
      <c r="EX64791" s="378"/>
      <c r="EY64791" s="378"/>
      <c r="EZ64791" s="378"/>
      <c r="FA64791" s="378"/>
      <c r="FB64791" s="378"/>
      <c r="FC64791" s="378"/>
      <c r="FD64791" s="378"/>
      <c r="FE64791" s="378"/>
      <c r="FF64791" s="378"/>
      <c r="FG64791" s="378"/>
      <c r="FH64791" s="378"/>
      <c r="FI64791" s="378"/>
      <c r="FJ64791" s="378"/>
      <c r="FK64791" s="378"/>
      <c r="FL64791" s="378"/>
      <c r="FM64791" s="378"/>
      <c r="FN64791" s="378"/>
      <c r="FO64791" s="378"/>
      <c r="FP64791" s="378"/>
      <c r="FQ64791" s="378"/>
      <c r="FR64791" s="378"/>
      <c r="FS64791" s="378"/>
      <c r="FT64791" s="378"/>
      <c r="FU64791" s="378"/>
      <c r="FV64791" s="378"/>
      <c r="FW64791" s="378"/>
      <c r="FX64791" s="378"/>
      <c r="FY64791" s="378"/>
      <c r="FZ64791" s="378"/>
      <c r="GA64791" s="378"/>
      <c r="GB64791" s="378"/>
      <c r="GC64791" s="378"/>
      <c r="GD64791" s="378"/>
      <c r="GE64791" s="378"/>
      <c r="GF64791" s="378"/>
      <c r="GG64791" s="378"/>
      <c r="GH64791" s="378"/>
      <c r="GI64791" s="378"/>
      <c r="GJ64791" s="378"/>
      <c r="GK64791" s="378"/>
      <c r="GL64791" s="378"/>
      <c r="GM64791" s="378"/>
      <c r="GN64791" s="378"/>
      <c r="GO64791" s="378"/>
      <c r="GP64791" s="378"/>
      <c r="GQ64791" s="378"/>
      <c r="GR64791" s="378"/>
      <c r="GS64791" s="378"/>
      <c r="GT64791" s="378"/>
      <c r="GU64791" s="378"/>
      <c r="GV64791" s="378"/>
      <c r="GW64791" s="378"/>
      <c r="GX64791" s="378"/>
      <c r="GY64791" s="378"/>
      <c r="GZ64791" s="378"/>
      <c r="HA64791" s="378"/>
      <c r="HB64791" s="378"/>
      <c r="HC64791" s="378"/>
      <c r="HD64791" s="378"/>
      <c r="HE64791" s="378"/>
      <c r="HF64791" s="378"/>
      <c r="HG64791" s="378"/>
      <c r="HH64791" s="378"/>
      <c r="HI64791" s="378"/>
      <c r="HJ64791" s="378"/>
      <c r="HK64791" s="378"/>
      <c r="HL64791" s="378"/>
      <c r="HM64791" s="378"/>
      <c r="HN64791" s="378"/>
      <c r="HO64791" s="378"/>
      <c r="HP64791" s="378"/>
      <c r="HQ64791" s="378"/>
      <c r="HR64791" s="378"/>
      <c r="HS64791" s="378"/>
      <c r="HT64791" s="378"/>
      <c r="HU64791" s="378"/>
      <c r="HV64791" s="378"/>
      <c r="HW64791" s="378"/>
      <c r="HX64791" s="378"/>
      <c r="HY64791" s="378"/>
      <c r="HZ64791" s="378"/>
      <c r="IA64791" s="378"/>
      <c r="IB64791" s="378"/>
      <c r="IC64791" s="378"/>
      <c r="ID64791" s="378"/>
      <c r="IE64791" s="378"/>
      <c r="IF64791" s="378"/>
      <c r="IG64791" s="378"/>
      <c r="IH64791" s="378"/>
      <c r="II64791" s="378"/>
      <c r="IJ64791" s="378"/>
      <c r="IK64791" s="378"/>
      <c r="IL64791" s="378"/>
    </row>
    <row r="64792" spans="2:246">
      <c r="B64792" s="378"/>
      <c r="C64792" s="378"/>
      <c r="D64792" s="378"/>
      <c r="E64792" s="378"/>
      <c r="F64792" s="378"/>
      <c r="G64792" s="378"/>
      <c r="H64792" s="378"/>
      <c r="I64792" s="378"/>
      <c r="J64792" s="378"/>
      <c r="K64792" s="378"/>
      <c r="L64792" s="378"/>
      <c r="M64792" s="378"/>
      <c r="N64792" s="378"/>
      <c r="O64792" s="378"/>
      <c r="P64792" s="378"/>
      <c r="Q64792" s="378"/>
      <c r="R64792" s="378"/>
      <c r="S64792" s="378"/>
      <c r="T64792" s="378"/>
      <c r="U64792" s="378"/>
      <c r="V64792" s="378"/>
      <c r="W64792" s="378"/>
      <c r="X64792" s="378"/>
      <c r="Y64792" s="378"/>
      <c r="Z64792" s="378"/>
      <c r="AA64792" s="378"/>
      <c r="AB64792" s="378"/>
      <c r="AC64792" s="378"/>
      <c r="AD64792" s="378"/>
      <c r="AE64792" s="378"/>
      <c r="AF64792" s="378"/>
      <c r="AG64792" s="378"/>
      <c r="AH64792" s="378"/>
      <c r="AI64792" s="378"/>
      <c r="AJ64792" s="378"/>
      <c r="AK64792" s="378"/>
      <c r="AL64792" s="378"/>
      <c r="AM64792" s="378"/>
      <c r="AN64792" s="378"/>
      <c r="AO64792" s="378"/>
      <c r="AP64792" s="378"/>
      <c r="AQ64792" s="378"/>
      <c r="AR64792" s="378"/>
      <c r="AS64792" s="378"/>
      <c r="AT64792" s="378"/>
      <c r="AU64792" s="378"/>
      <c r="AV64792" s="378"/>
      <c r="AW64792" s="378"/>
      <c r="AX64792" s="378"/>
      <c r="AY64792" s="378"/>
      <c r="AZ64792" s="378"/>
      <c r="BA64792" s="378"/>
      <c r="BB64792" s="378"/>
      <c r="BC64792" s="378"/>
      <c r="BD64792" s="378"/>
      <c r="BE64792" s="378"/>
      <c r="BF64792" s="378"/>
      <c r="BG64792" s="378"/>
      <c r="BH64792" s="378"/>
      <c r="BI64792" s="378"/>
      <c r="BJ64792" s="378"/>
      <c r="BK64792" s="378"/>
      <c r="BL64792" s="378"/>
      <c r="BM64792" s="378"/>
      <c r="BN64792" s="378"/>
      <c r="BO64792" s="378"/>
      <c r="BP64792" s="378"/>
      <c r="BQ64792" s="378"/>
      <c r="BR64792" s="378"/>
      <c r="BS64792" s="378"/>
      <c r="BT64792" s="378"/>
      <c r="BU64792" s="378"/>
      <c r="BV64792" s="378"/>
      <c r="BW64792" s="378"/>
      <c r="BX64792" s="378"/>
      <c r="BY64792" s="378"/>
      <c r="BZ64792" s="378"/>
      <c r="CA64792" s="378"/>
      <c r="CB64792" s="378"/>
      <c r="CC64792" s="378"/>
      <c r="CD64792" s="378"/>
      <c r="CE64792" s="378"/>
      <c r="CF64792" s="378"/>
      <c r="CG64792" s="378"/>
      <c r="CH64792" s="378"/>
      <c r="CI64792" s="378"/>
      <c r="CJ64792" s="378"/>
      <c r="CK64792" s="378"/>
      <c r="CL64792" s="378"/>
      <c r="CM64792" s="378"/>
      <c r="CN64792" s="378"/>
      <c r="CO64792" s="378"/>
      <c r="CP64792" s="378"/>
      <c r="CQ64792" s="378"/>
      <c r="CR64792" s="378"/>
      <c r="CS64792" s="378"/>
      <c r="CT64792" s="378"/>
      <c r="CU64792" s="378"/>
      <c r="CV64792" s="378"/>
      <c r="CW64792" s="378"/>
      <c r="CX64792" s="378"/>
      <c r="CY64792" s="378"/>
      <c r="CZ64792" s="378"/>
      <c r="DA64792" s="378"/>
      <c r="DB64792" s="378"/>
      <c r="DC64792" s="378"/>
      <c r="DD64792" s="378"/>
      <c r="DE64792" s="378"/>
      <c r="DF64792" s="378"/>
      <c r="DG64792" s="378"/>
      <c r="DH64792" s="378"/>
      <c r="DI64792" s="378"/>
      <c r="DJ64792" s="378"/>
      <c r="DK64792" s="378"/>
      <c r="DL64792" s="378"/>
      <c r="DM64792" s="378"/>
      <c r="DN64792" s="378"/>
      <c r="DO64792" s="378"/>
      <c r="DP64792" s="378"/>
      <c r="DQ64792" s="378"/>
      <c r="DR64792" s="378"/>
      <c r="DS64792" s="378"/>
      <c r="DT64792" s="378"/>
      <c r="DU64792" s="378"/>
      <c r="DV64792" s="378"/>
      <c r="DW64792" s="378"/>
      <c r="DX64792" s="378"/>
      <c r="DY64792" s="378"/>
      <c r="DZ64792" s="378"/>
      <c r="EA64792" s="378"/>
      <c r="EB64792" s="378"/>
      <c r="EC64792" s="378"/>
      <c r="ED64792" s="378"/>
      <c r="EE64792" s="378"/>
      <c r="EF64792" s="378"/>
      <c r="EG64792" s="378"/>
      <c r="EH64792" s="378"/>
      <c r="EI64792" s="378"/>
      <c r="EJ64792" s="378"/>
      <c r="EK64792" s="378"/>
      <c r="EL64792" s="378"/>
      <c r="EM64792" s="378"/>
      <c r="EN64792" s="378"/>
      <c r="EO64792" s="378"/>
      <c r="EP64792" s="378"/>
      <c r="EQ64792" s="378"/>
      <c r="ER64792" s="378"/>
      <c r="ES64792" s="378"/>
      <c r="ET64792" s="378"/>
      <c r="EU64792" s="378"/>
      <c r="EV64792" s="378"/>
      <c r="EW64792" s="378"/>
      <c r="EX64792" s="378"/>
      <c r="EY64792" s="378"/>
      <c r="EZ64792" s="378"/>
      <c r="FA64792" s="378"/>
      <c r="FB64792" s="378"/>
      <c r="FC64792" s="378"/>
      <c r="FD64792" s="378"/>
      <c r="FE64792" s="378"/>
      <c r="FF64792" s="378"/>
      <c r="FG64792" s="378"/>
      <c r="FH64792" s="378"/>
      <c r="FI64792" s="378"/>
      <c r="FJ64792" s="378"/>
      <c r="FK64792" s="378"/>
      <c r="FL64792" s="378"/>
      <c r="FM64792" s="378"/>
      <c r="FN64792" s="378"/>
      <c r="FO64792" s="378"/>
      <c r="FP64792" s="378"/>
      <c r="FQ64792" s="378"/>
      <c r="FR64792" s="378"/>
      <c r="FS64792" s="378"/>
      <c r="FT64792" s="378"/>
      <c r="FU64792" s="378"/>
      <c r="FV64792" s="378"/>
      <c r="FW64792" s="378"/>
      <c r="FX64792" s="378"/>
      <c r="FY64792" s="378"/>
      <c r="FZ64792" s="378"/>
      <c r="GA64792" s="378"/>
      <c r="GB64792" s="378"/>
      <c r="GC64792" s="378"/>
      <c r="GD64792" s="378"/>
      <c r="GE64792" s="378"/>
      <c r="GF64792" s="378"/>
      <c r="GG64792" s="378"/>
      <c r="GH64792" s="378"/>
      <c r="GI64792" s="378"/>
      <c r="GJ64792" s="378"/>
      <c r="GK64792" s="378"/>
      <c r="GL64792" s="378"/>
      <c r="GM64792" s="378"/>
      <c r="GN64792" s="378"/>
      <c r="GO64792" s="378"/>
      <c r="GP64792" s="378"/>
      <c r="GQ64792" s="378"/>
      <c r="GR64792" s="378"/>
      <c r="GS64792" s="378"/>
      <c r="GT64792" s="378"/>
      <c r="GU64792" s="378"/>
      <c r="GV64792" s="378"/>
      <c r="GW64792" s="378"/>
      <c r="GX64792" s="378"/>
      <c r="GY64792" s="378"/>
      <c r="GZ64792" s="378"/>
      <c r="HA64792" s="378"/>
      <c r="HB64792" s="378"/>
      <c r="HC64792" s="378"/>
      <c r="HD64792" s="378"/>
      <c r="HE64792" s="378"/>
      <c r="HF64792" s="378"/>
      <c r="HG64792" s="378"/>
      <c r="HH64792" s="378"/>
      <c r="HI64792" s="378"/>
      <c r="HJ64792" s="378"/>
      <c r="HK64792" s="378"/>
      <c r="HL64792" s="378"/>
      <c r="HM64792" s="378"/>
      <c r="HN64792" s="378"/>
      <c r="HO64792" s="378"/>
      <c r="HP64792" s="378"/>
      <c r="HQ64792" s="378"/>
      <c r="HR64792" s="378"/>
      <c r="HS64792" s="378"/>
      <c r="HT64792" s="378"/>
      <c r="HU64792" s="378"/>
      <c r="HV64792" s="378"/>
      <c r="HW64792" s="378"/>
      <c r="HX64792" s="378"/>
      <c r="HY64792" s="378"/>
      <c r="HZ64792" s="378"/>
      <c r="IA64792" s="378"/>
      <c r="IB64792" s="378"/>
      <c r="IC64792" s="378"/>
      <c r="ID64792" s="378"/>
      <c r="IE64792" s="378"/>
      <c r="IF64792" s="378"/>
      <c r="IG64792" s="378"/>
      <c r="IH64792" s="378"/>
      <c r="II64792" s="378"/>
      <c r="IJ64792" s="378"/>
      <c r="IK64792" s="378"/>
      <c r="IL64792" s="378"/>
    </row>
    <row r="64793" spans="2:246">
      <c r="B64793" s="378"/>
      <c r="C64793" s="378"/>
      <c r="D64793" s="378"/>
      <c r="E64793" s="378"/>
      <c r="F64793" s="378"/>
      <c r="G64793" s="378"/>
      <c r="H64793" s="378"/>
      <c r="I64793" s="378"/>
      <c r="J64793" s="378"/>
      <c r="K64793" s="378"/>
      <c r="L64793" s="378"/>
      <c r="M64793" s="378"/>
      <c r="N64793" s="378"/>
      <c r="O64793" s="378"/>
      <c r="P64793" s="378"/>
      <c r="Q64793" s="378"/>
      <c r="R64793" s="378"/>
      <c r="S64793" s="378"/>
      <c r="T64793" s="378"/>
      <c r="U64793" s="378"/>
      <c r="V64793" s="378"/>
      <c r="W64793" s="378"/>
      <c r="X64793" s="378"/>
      <c r="Y64793" s="378"/>
      <c r="Z64793" s="378"/>
      <c r="AA64793" s="378"/>
      <c r="AB64793" s="378"/>
      <c r="AC64793" s="378"/>
      <c r="AD64793" s="378"/>
      <c r="AE64793" s="378"/>
      <c r="AF64793" s="378"/>
      <c r="AG64793" s="378"/>
      <c r="AH64793" s="378"/>
      <c r="AI64793" s="378"/>
      <c r="AJ64793" s="378"/>
      <c r="AK64793" s="378"/>
      <c r="AL64793" s="378"/>
      <c r="AM64793" s="378"/>
      <c r="AN64793" s="378"/>
      <c r="AO64793" s="378"/>
      <c r="AP64793" s="378"/>
      <c r="AQ64793" s="378"/>
      <c r="AR64793" s="378"/>
      <c r="AS64793" s="378"/>
      <c r="AT64793" s="378"/>
      <c r="AU64793" s="378"/>
      <c r="AV64793" s="378"/>
      <c r="AW64793" s="378"/>
      <c r="AX64793" s="378"/>
      <c r="AY64793" s="378"/>
      <c r="AZ64793" s="378"/>
      <c r="BA64793" s="378"/>
      <c r="BB64793" s="378"/>
      <c r="BC64793" s="378"/>
      <c r="BD64793" s="378"/>
      <c r="BE64793" s="378"/>
      <c r="BF64793" s="378"/>
      <c r="BG64793" s="378"/>
      <c r="BH64793" s="378"/>
      <c r="BI64793" s="378"/>
      <c r="BJ64793" s="378"/>
      <c r="BK64793" s="378"/>
      <c r="BL64793" s="378"/>
      <c r="BM64793" s="378"/>
      <c r="BN64793" s="378"/>
      <c r="BO64793" s="378"/>
      <c r="BP64793" s="378"/>
      <c r="BQ64793" s="378"/>
      <c r="BR64793" s="378"/>
      <c r="BS64793" s="378"/>
      <c r="BT64793" s="378"/>
      <c r="BU64793" s="378"/>
      <c r="BV64793" s="378"/>
      <c r="BW64793" s="378"/>
      <c r="BX64793" s="378"/>
      <c r="BY64793" s="378"/>
      <c r="BZ64793" s="378"/>
      <c r="CA64793" s="378"/>
      <c r="CB64793" s="378"/>
      <c r="CC64793" s="378"/>
      <c r="CD64793" s="378"/>
      <c r="CE64793" s="378"/>
      <c r="CF64793" s="378"/>
      <c r="CG64793" s="378"/>
      <c r="CH64793" s="378"/>
      <c r="CI64793" s="378"/>
      <c r="CJ64793" s="378"/>
      <c r="CK64793" s="378"/>
      <c r="CL64793" s="378"/>
      <c r="CM64793" s="378"/>
      <c r="CN64793" s="378"/>
      <c r="CO64793" s="378"/>
      <c r="CP64793" s="378"/>
      <c r="CQ64793" s="378"/>
      <c r="CR64793" s="378"/>
      <c r="CS64793" s="378"/>
      <c r="CT64793" s="378"/>
      <c r="CU64793" s="378"/>
      <c r="CV64793" s="378"/>
      <c r="CW64793" s="378"/>
      <c r="CX64793" s="378"/>
      <c r="CY64793" s="378"/>
      <c r="CZ64793" s="378"/>
      <c r="DA64793" s="378"/>
      <c r="DB64793" s="378"/>
      <c r="DC64793" s="378"/>
      <c r="DD64793" s="378"/>
      <c r="DE64793" s="378"/>
      <c r="DF64793" s="378"/>
      <c r="DG64793" s="378"/>
      <c r="DH64793" s="378"/>
      <c r="DI64793" s="378"/>
      <c r="DJ64793" s="378"/>
      <c r="DK64793" s="378"/>
      <c r="DL64793" s="378"/>
      <c r="DM64793" s="378"/>
      <c r="DN64793" s="378"/>
      <c r="DO64793" s="378"/>
      <c r="DP64793" s="378"/>
      <c r="DQ64793" s="378"/>
      <c r="DR64793" s="378"/>
      <c r="DS64793" s="378"/>
      <c r="DT64793" s="378"/>
      <c r="DU64793" s="378"/>
      <c r="DV64793" s="378"/>
      <c r="DW64793" s="378"/>
      <c r="DX64793" s="378"/>
      <c r="DY64793" s="378"/>
      <c r="DZ64793" s="378"/>
      <c r="EA64793" s="378"/>
      <c r="EB64793" s="378"/>
      <c r="EC64793" s="378"/>
      <c r="ED64793" s="378"/>
      <c r="EE64793" s="378"/>
      <c r="EF64793" s="378"/>
      <c r="EG64793" s="378"/>
      <c r="EH64793" s="378"/>
      <c r="EI64793" s="378"/>
      <c r="EJ64793" s="378"/>
      <c r="EK64793" s="378"/>
      <c r="EL64793" s="378"/>
      <c r="EM64793" s="378"/>
      <c r="EN64793" s="378"/>
      <c r="EO64793" s="378"/>
      <c r="EP64793" s="378"/>
      <c r="EQ64793" s="378"/>
      <c r="ER64793" s="378"/>
      <c r="ES64793" s="378"/>
      <c r="ET64793" s="378"/>
      <c r="EU64793" s="378"/>
      <c r="EV64793" s="378"/>
      <c r="EW64793" s="378"/>
      <c r="EX64793" s="378"/>
      <c r="EY64793" s="378"/>
      <c r="EZ64793" s="378"/>
      <c r="FA64793" s="378"/>
      <c r="FB64793" s="378"/>
      <c r="FC64793" s="378"/>
      <c r="FD64793" s="378"/>
      <c r="FE64793" s="378"/>
      <c r="FF64793" s="378"/>
      <c r="FG64793" s="378"/>
      <c r="FH64793" s="378"/>
      <c r="FI64793" s="378"/>
      <c r="FJ64793" s="378"/>
      <c r="FK64793" s="378"/>
      <c r="FL64793" s="378"/>
      <c r="FM64793" s="378"/>
      <c r="FN64793" s="378"/>
      <c r="FO64793" s="378"/>
      <c r="FP64793" s="378"/>
      <c r="FQ64793" s="378"/>
      <c r="FR64793" s="378"/>
      <c r="FS64793" s="378"/>
      <c r="FT64793" s="378"/>
      <c r="FU64793" s="378"/>
      <c r="FV64793" s="378"/>
      <c r="FW64793" s="378"/>
      <c r="FX64793" s="378"/>
      <c r="FY64793" s="378"/>
      <c r="FZ64793" s="378"/>
      <c r="GA64793" s="378"/>
      <c r="GB64793" s="378"/>
      <c r="GC64793" s="378"/>
      <c r="GD64793" s="378"/>
      <c r="GE64793" s="378"/>
      <c r="GF64793" s="378"/>
      <c r="GG64793" s="378"/>
      <c r="GH64793" s="378"/>
      <c r="GI64793" s="378"/>
      <c r="GJ64793" s="378"/>
      <c r="GK64793" s="378"/>
      <c r="GL64793" s="378"/>
      <c r="GM64793" s="378"/>
      <c r="GN64793" s="378"/>
      <c r="GO64793" s="378"/>
      <c r="GP64793" s="378"/>
      <c r="GQ64793" s="378"/>
      <c r="GR64793" s="378"/>
      <c r="GS64793" s="378"/>
      <c r="GT64793" s="378"/>
      <c r="GU64793" s="378"/>
      <c r="GV64793" s="378"/>
      <c r="GW64793" s="378"/>
      <c r="GX64793" s="378"/>
      <c r="GY64793" s="378"/>
      <c r="GZ64793" s="378"/>
      <c r="HA64793" s="378"/>
      <c r="HB64793" s="378"/>
      <c r="HC64793" s="378"/>
      <c r="HD64793" s="378"/>
      <c r="HE64793" s="378"/>
      <c r="HF64793" s="378"/>
      <c r="HG64793" s="378"/>
      <c r="HH64793" s="378"/>
      <c r="HI64793" s="378"/>
      <c r="HJ64793" s="378"/>
      <c r="HK64793" s="378"/>
      <c r="HL64793" s="378"/>
      <c r="HM64793" s="378"/>
      <c r="HN64793" s="378"/>
      <c r="HO64793" s="378"/>
      <c r="HP64793" s="378"/>
      <c r="HQ64793" s="378"/>
      <c r="HR64793" s="378"/>
      <c r="HS64793" s="378"/>
      <c r="HT64793" s="378"/>
      <c r="HU64793" s="378"/>
      <c r="HV64793" s="378"/>
      <c r="HW64793" s="378"/>
      <c r="HX64793" s="378"/>
      <c r="HY64793" s="378"/>
      <c r="HZ64793" s="378"/>
      <c r="IA64793" s="378"/>
      <c r="IB64793" s="378"/>
      <c r="IC64793" s="378"/>
      <c r="ID64793" s="378"/>
      <c r="IE64793" s="378"/>
      <c r="IF64793" s="378"/>
      <c r="IG64793" s="378"/>
      <c r="IH64793" s="378"/>
      <c r="II64793" s="378"/>
      <c r="IJ64793" s="378"/>
      <c r="IK64793" s="378"/>
      <c r="IL64793" s="378"/>
    </row>
    <row r="64794" spans="2:246">
      <c r="B64794" s="378"/>
      <c r="C64794" s="378"/>
      <c r="D64794" s="378"/>
      <c r="E64794" s="378"/>
      <c r="F64794" s="378"/>
      <c r="G64794" s="378"/>
      <c r="H64794" s="378"/>
      <c r="I64794" s="378"/>
      <c r="J64794" s="378"/>
      <c r="K64794" s="378"/>
      <c r="L64794" s="378"/>
      <c r="M64794" s="378"/>
      <c r="N64794" s="378"/>
      <c r="O64794" s="378"/>
      <c r="P64794" s="378"/>
      <c r="Q64794" s="378"/>
      <c r="R64794" s="378"/>
      <c r="S64794" s="378"/>
      <c r="T64794" s="378"/>
      <c r="U64794" s="378"/>
      <c r="V64794" s="378"/>
      <c r="W64794" s="378"/>
      <c r="X64794" s="378"/>
      <c r="Y64794" s="378"/>
      <c r="Z64794" s="378"/>
      <c r="AA64794" s="378"/>
      <c r="AB64794" s="378"/>
      <c r="AC64794" s="378"/>
      <c r="AD64794" s="378"/>
      <c r="AE64794" s="378"/>
      <c r="AF64794" s="378"/>
      <c r="AG64794" s="378"/>
      <c r="AH64794" s="378"/>
      <c r="AI64794" s="378"/>
      <c r="AJ64794" s="378"/>
      <c r="AK64794" s="378"/>
      <c r="AL64794" s="378"/>
      <c r="AM64794" s="378"/>
      <c r="AN64794" s="378"/>
      <c r="AO64794" s="378"/>
      <c r="AP64794" s="378"/>
      <c r="AQ64794" s="378"/>
      <c r="AR64794" s="378"/>
      <c r="AS64794" s="378"/>
      <c r="AT64794" s="378"/>
      <c r="AU64794" s="378"/>
      <c r="AV64794" s="378"/>
      <c r="AW64794" s="378"/>
      <c r="AX64794" s="378"/>
      <c r="AY64794" s="378"/>
      <c r="AZ64794" s="378"/>
      <c r="BA64794" s="378"/>
      <c r="BB64794" s="378"/>
      <c r="BC64794" s="378"/>
      <c r="BD64794" s="378"/>
      <c r="BE64794" s="378"/>
      <c r="BF64794" s="378"/>
      <c r="BG64794" s="378"/>
      <c r="BH64794" s="378"/>
      <c r="BI64794" s="378"/>
      <c r="BJ64794" s="378"/>
      <c r="BK64794" s="378"/>
      <c r="BL64794" s="378"/>
      <c r="BM64794" s="378"/>
      <c r="BN64794" s="378"/>
      <c r="BO64794" s="378"/>
      <c r="BP64794" s="378"/>
      <c r="BQ64794" s="378"/>
      <c r="BR64794" s="378"/>
      <c r="BS64794" s="378"/>
      <c r="BT64794" s="378"/>
      <c r="BU64794" s="378"/>
      <c r="BV64794" s="378"/>
      <c r="BW64794" s="378"/>
      <c r="BX64794" s="378"/>
      <c r="BY64794" s="378"/>
      <c r="BZ64794" s="378"/>
      <c r="CA64794" s="378"/>
      <c r="CB64794" s="378"/>
      <c r="CC64794" s="378"/>
      <c r="CD64794" s="378"/>
      <c r="CE64794" s="378"/>
      <c r="CF64794" s="378"/>
      <c r="CG64794" s="378"/>
      <c r="CH64794" s="378"/>
      <c r="CI64794" s="378"/>
      <c r="CJ64794" s="378"/>
      <c r="CK64794" s="378"/>
      <c r="CL64794" s="378"/>
      <c r="CM64794" s="378"/>
      <c r="CN64794" s="378"/>
      <c r="CO64794" s="378"/>
      <c r="CP64794" s="378"/>
      <c r="CQ64794" s="378"/>
      <c r="CR64794" s="378"/>
      <c r="CS64794" s="378"/>
      <c r="CT64794" s="378"/>
      <c r="CU64794" s="378"/>
      <c r="CV64794" s="378"/>
      <c r="CW64794" s="378"/>
      <c r="CX64794" s="378"/>
      <c r="CY64794" s="378"/>
      <c r="CZ64794" s="378"/>
      <c r="DA64794" s="378"/>
      <c r="DB64794" s="378"/>
      <c r="DC64794" s="378"/>
      <c r="DD64794" s="378"/>
      <c r="DE64794" s="378"/>
      <c r="DF64794" s="378"/>
      <c r="DG64794" s="378"/>
      <c r="DH64794" s="378"/>
      <c r="DI64794" s="378"/>
      <c r="DJ64794" s="378"/>
      <c r="DK64794" s="378"/>
      <c r="DL64794" s="378"/>
      <c r="DM64794" s="378"/>
      <c r="DN64794" s="378"/>
      <c r="DO64794" s="378"/>
      <c r="DP64794" s="378"/>
      <c r="DQ64794" s="378"/>
      <c r="DR64794" s="378"/>
      <c r="DS64794" s="378"/>
      <c r="DT64794" s="378"/>
      <c r="DU64794" s="378"/>
      <c r="DV64794" s="378"/>
      <c r="DW64794" s="378"/>
      <c r="DX64794" s="378"/>
      <c r="DY64794" s="378"/>
      <c r="DZ64794" s="378"/>
      <c r="EA64794" s="378"/>
      <c r="EB64794" s="378"/>
      <c r="EC64794" s="378"/>
      <c r="ED64794" s="378"/>
      <c r="EE64794" s="378"/>
      <c r="EF64794" s="378"/>
      <c r="EG64794" s="378"/>
      <c r="EH64794" s="378"/>
      <c r="EI64794" s="378"/>
      <c r="EJ64794" s="378"/>
      <c r="EK64794" s="378"/>
      <c r="EL64794" s="378"/>
      <c r="EM64794" s="378"/>
      <c r="EN64794" s="378"/>
      <c r="EO64794" s="378"/>
      <c r="EP64794" s="378"/>
      <c r="EQ64794" s="378"/>
      <c r="ER64794" s="378"/>
      <c r="ES64794" s="378"/>
      <c r="ET64794" s="378"/>
      <c r="EU64794" s="378"/>
      <c r="EV64794" s="378"/>
      <c r="EW64794" s="378"/>
      <c r="EX64794" s="378"/>
      <c r="EY64794" s="378"/>
      <c r="EZ64794" s="378"/>
      <c r="FA64794" s="378"/>
      <c r="FB64794" s="378"/>
      <c r="FC64794" s="378"/>
      <c r="FD64794" s="378"/>
      <c r="FE64794" s="378"/>
      <c r="FF64794" s="378"/>
      <c r="FG64794" s="378"/>
      <c r="FH64794" s="378"/>
      <c r="FI64794" s="378"/>
      <c r="FJ64794" s="378"/>
      <c r="FK64794" s="378"/>
      <c r="FL64794" s="378"/>
      <c r="FM64794" s="378"/>
      <c r="FN64794" s="378"/>
      <c r="FO64794" s="378"/>
      <c r="FP64794" s="378"/>
      <c r="FQ64794" s="378"/>
      <c r="FR64794" s="378"/>
      <c r="FS64794" s="378"/>
      <c r="FT64794" s="378"/>
      <c r="FU64794" s="378"/>
      <c r="FV64794" s="378"/>
      <c r="FW64794" s="378"/>
      <c r="FX64794" s="378"/>
      <c r="FY64794" s="378"/>
      <c r="FZ64794" s="378"/>
      <c r="GA64794" s="378"/>
      <c r="GB64794" s="378"/>
      <c r="GC64794" s="378"/>
      <c r="GD64794" s="378"/>
      <c r="GE64794" s="378"/>
      <c r="GF64794" s="378"/>
      <c r="GG64794" s="378"/>
      <c r="GH64794" s="378"/>
      <c r="GI64794" s="378"/>
      <c r="GJ64794" s="378"/>
      <c r="GK64794" s="378"/>
      <c r="GL64794" s="378"/>
      <c r="GM64794" s="378"/>
      <c r="GN64794" s="378"/>
      <c r="GO64794" s="378"/>
      <c r="GP64794" s="378"/>
      <c r="GQ64794" s="378"/>
      <c r="GR64794" s="378"/>
      <c r="GS64794" s="378"/>
      <c r="GT64794" s="378"/>
      <c r="GU64794" s="378"/>
      <c r="GV64794" s="378"/>
      <c r="GW64794" s="378"/>
      <c r="GX64794" s="378"/>
      <c r="GY64794" s="378"/>
      <c r="GZ64794" s="378"/>
      <c r="HA64794" s="378"/>
      <c r="HB64794" s="378"/>
      <c r="HC64794" s="378"/>
      <c r="HD64794" s="378"/>
      <c r="HE64794" s="378"/>
      <c r="HF64794" s="378"/>
      <c r="HG64794" s="378"/>
      <c r="HH64794" s="378"/>
      <c r="HI64794" s="378"/>
      <c r="HJ64794" s="378"/>
      <c r="HK64794" s="378"/>
      <c r="HL64794" s="378"/>
      <c r="HM64794" s="378"/>
      <c r="HN64794" s="378"/>
      <c r="HO64794" s="378"/>
      <c r="HP64794" s="378"/>
      <c r="HQ64794" s="378"/>
      <c r="HR64794" s="378"/>
      <c r="HS64794" s="378"/>
      <c r="HT64794" s="378"/>
      <c r="HU64794" s="378"/>
      <c r="HV64794" s="378"/>
      <c r="HW64794" s="378"/>
      <c r="HX64794" s="378"/>
      <c r="HY64794" s="378"/>
      <c r="HZ64794" s="378"/>
      <c r="IA64794" s="378"/>
      <c r="IB64794" s="378"/>
      <c r="IC64794" s="378"/>
      <c r="ID64794" s="378"/>
      <c r="IE64794" s="378"/>
      <c r="IF64794" s="378"/>
      <c r="IG64794" s="378"/>
      <c r="IH64794" s="378"/>
      <c r="II64794" s="378"/>
      <c r="IJ64794" s="378"/>
      <c r="IK64794" s="378"/>
      <c r="IL64794" s="378"/>
    </row>
    <row r="64795" spans="2:246">
      <c r="B64795" s="378"/>
      <c r="C64795" s="378"/>
      <c r="D64795" s="378"/>
      <c r="E64795" s="378"/>
      <c r="F64795" s="378"/>
      <c r="G64795" s="378"/>
      <c r="H64795" s="378"/>
      <c r="I64795" s="378"/>
      <c r="J64795" s="378"/>
      <c r="K64795" s="378"/>
      <c r="L64795" s="378"/>
      <c r="M64795" s="378"/>
      <c r="N64795" s="378"/>
      <c r="O64795" s="378"/>
      <c r="P64795" s="378"/>
      <c r="Q64795" s="378"/>
      <c r="R64795" s="378"/>
      <c r="S64795" s="378"/>
      <c r="T64795" s="378"/>
      <c r="U64795" s="378"/>
      <c r="V64795" s="378"/>
      <c r="W64795" s="378"/>
      <c r="X64795" s="378"/>
      <c r="Y64795" s="378"/>
      <c r="Z64795" s="378"/>
      <c r="AA64795" s="378"/>
      <c r="AB64795" s="378"/>
      <c r="AC64795" s="378"/>
      <c r="AD64795" s="378"/>
      <c r="AE64795" s="378"/>
      <c r="AF64795" s="378"/>
      <c r="AG64795" s="378"/>
      <c r="AH64795" s="378"/>
      <c r="AI64795" s="378"/>
      <c r="AJ64795" s="378"/>
      <c r="AK64795" s="378"/>
      <c r="AL64795" s="378"/>
      <c r="AM64795" s="378"/>
      <c r="AN64795" s="378"/>
      <c r="AO64795" s="378"/>
      <c r="AP64795" s="378"/>
      <c r="AQ64795" s="378"/>
      <c r="AR64795" s="378"/>
      <c r="AS64795" s="378"/>
      <c r="AT64795" s="378"/>
      <c r="AU64795" s="378"/>
      <c r="AV64795" s="378"/>
      <c r="AW64795" s="378"/>
      <c r="AX64795" s="378"/>
      <c r="AY64795" s="378"/>
      <c r="AZ64795" s="378"/>
      <c r="BA64795" s="378"/>
      <c r="BB64795" s="378"/>
      <c r="BC64795" s="378"/>
      <c r="BD64795" s="378"/>
      <c r="BE64795" s="378"/>
      <c r="BF64795" s="378"/>
      <c r="BG64795" s="378"/>
      <c r="BH64795" s="378"/>
      <c r="BI64795" s="378"/>
      <c r="BJ64795" s="378"/>
      <c r="BK64795" s="378"/>
      <c r="BL64795" s="378"/>
      <c r="BM64795" s="378"/>
      <c r="BN64795" s="378"/>
      <c r="BO64795" s="378"/>
      <c r="BP64795" s="378"/>
      <c r="BQ64795" s="378"/>
      <c r="BR64795" s="378"/>
      <c r="BS64795" s="378"/>
      <c r="BT64795" s="378"/>
      <c r="BU64795" s="378"/>
      <c r="BV64795" s="378"/>
      <c r="BW64795" s="378"/>
      <c r="BX64795" s="378"/>
      <c r="BY64795" s="378"/>
      <c r="BZ64795" s="378"/>
      <c r="CA64795" s="378"/>
      <c r="CB64795" s="378"/>
      <c r="CC64795" s="378"/>
      <c r="CD64795" s="378"/>
      <c r="CE64795" s="378"/>
      <c r="CF64795" s="378"/>
      <c r="CG64795" s="378"/>
      <c r="CH64795" s="378"/>
      <c r="CI64795" s="378"/>
      <c r="CJ64795" s="378"/>
      <c r="CK64795" s="378"/>
      <c r="CL64795" s="378"/>
      <c r="CM64795" s="378"/>
      <c r="CN64795" s="378"/>
      <c r="CO64795" s="378"/>
      <c r="CP64795" s="378"/>
      <c r="CQ64795" s="378"/>
      <c r="CR64795" s="378"/>
      <c r="CS64795" s="378"/>
      <c r="CT64795" s="378"/>
      <c r="CU64795" s="378"/>
      <c r="CV64795" s="378"/>
      <c r="CW64795" s="378"/>
      <c r="CX64795" s="378"/>
      <c r="CY64795" s="378"/>
      <c r="CZ64795" s="378"/>
      <c r="DA64795" s="378"/>
      <c r="DB64795" s="378"/>
      <c r="DC64795" s="378"/>
      <c r="DD64795" s="378"/>
      <c r="DE64795" s="378"/>
      <c r="DF64795" s="378"/>
      <c r="DG64795" s="378"/>
      <c r="DH64795" s="378"/>
      <c r="DI64795" s="378"/>
      <c r="DJ64795" s="378"/>
      <c r="DK64795" s="378"/>
      <c r="DL64795" s="378"/>
      <c r="DM64795" s="378"/>
      <c r="DN64795" s="378"/>
      <c r="DO64795" s="378"/>
      <c r="DP64795" s="378"/>
      <c r="DQ64795" s="378"/>
      <c r="DR64795" s="378"/>
      <c r="DS64795" s="378"/>
      <c r="DT64795" s="378"/>
      <c r="DU64795" s="378"/>
      <c r="DV64795" s="378"/>
      <c r="DW64795" s="378"/>
      <c r="DX64795" s="378"/>
      <c r="DY64795" s="378"/>
      <c r="DZ64795" s="378"/>
      <c r="EA64795" s="378"/>
      <c r="EB64795" s="378"/>
      <c r="EC64795" s="378"/>
      <c r="ED64795" s="378"/>
      <c r="EE64795" s="378"/>
      <c r="EF64795" s="378"/>
      <c r="EG64795" s="378"/>
      <c r="EH64795" s="378"/>
      <c r="EI64795" s="378"/>
      <c r="EJ64795" s="378"/>
      <c r="EK64795" s="378"/>
      <c r="EL64795" s="378"/>
      <c r="EM64795" s="378"/>
      <c r="EN64795" s="378"/>
      <c r="EO64795" s="378"/>
      <c r="EP64795" s="378"/>
      <c r="EQ64795" s="378"/>
      <c r="ER64795" s="378"/>
      <c r="ES64795" s="378"/>
      <c r="ET64795" s="378"/>
      <c r="EU64795" s="378"/>
      <c r="EV64795" s="378"/>
      <c r="EW64795" s="378"/>
      <c r="EX64795" s="378"/>
      <c r="EY64795" s="378"/>
      <c r="EZ64795" s="378"/>
      <c r="FA64795" s="378"/>
      <c r="FB64795" s="378"/>
      <c r="FC64795" s="378"/>
      <c r="FD64795" s="378"/>
      <c r="FE64795" s="378"/>
      <c r="FF64795" s="378"/>
      <c r="FG64795" s="378"/>
      <c r="FH64795" s="378"/>
      <c r="FI64795" s="378"/>
      <c r="FJ64795" s="378"/>
      <c r="FK64795" s="378"/>
      <c r="FL64795" s="378"/>
      <c r="FM64795" s="378"/>
      <c r="FN64795" s="378"/>
      <c r="FO64795" s="378"/>
      <c r="FP64795" s="378"/>
      <c r="FQ64795" s="378"/>
      <c r="FR64795" s="378"/>
      <c r="FS64795" s="378"/>
      <c r="FT64795" s="378"/>
      <c r="FU64795" s="378"/>
      <c r="FV64795" s="378"/>
      <c r="FW64795" s="378"/>
      <c r="FX64795" s="378"/>
      <c r="FY64795" s="378"/>
      <c r="FZ64795" s="378"/>
      <c r="GA64795" s="378"/>
      <c r="GB64795" s="378"/>
      <c r="GC64795" s="378"/>
      <c r="GD64795" s="378"/>
      <c r="GE64795" s="378"/>
      <c r="GF64795" s="378"/>
      <c r="GG64795" s="378"/>
      <c r="GH64795" s="378"/>
      <c r="GI64795" s="378"/>
      <c r="GJ64795" s="378"/>
      <c r="GK64795" s="378"/>
      <c r="GL64795" s="378"/>
      <c r="GM64795" s="378"/>
      <c r="GN64795" s="378"/>
      <c r="GO64795" s="378"/>
      <c r="GP64795" s="378"/>
      <c r="GQ64795" s="378"/>
      <c r="GR64795" s="378"/>
      <c r="GS64795" s="378"/>
      <c r="GT64795" s="378"/>
      <c r="GU64795" s="378"/>
      <c r="GV64795" s="378"/>
      <c r="GW64795" s="378"/>
      <c r="GX64795" s="378"/>
      <c r="GY64795" s="378"/>
      <c r="GZ64795" s="378"/>
      <c r="HA64795" s="378"/>
      <c r="HB64795" s="378"/>
      <c r="HC64795" s="378"/>
      <c r="HD64795" s="378"/>
      <c r="HE64795" s="378"/>
      <c r="HF64795" s="378"/>
      <c r="HG64795" s="378"/>
      <c r="HH64795" s="378"/>
      <c r="HI64795" s="378"/>
      <c r="HJ64795" s="378"/>
      <c r="HK64795" s="378"/>
      <c r="HL64795" s="378"/>
      <c r="HM64795" s="378"/>
      <c r="HN64795" s="378"/>
      <c r="HO64795" s="378"/>
      <c r="HP64795" s="378"/>
      <c r="HQ64795" s="378"/>
      <c r="HR64795" s="378"/>
      <c r="HS64795" s="378"/>
      <c r="HT64795" s="378"/>
      <c r="HU64795" s="378"/>
      <c r="HV64795" s="378"/>
      <c r="HW64795" s="378"/>
      <c r="HX64795" s="378"/>
      <c r="HY64795" s="378"/>
      <c r="HZ64795" s="378"/>
      <c r="IA64795" s="378"/>
      <c r="IB64795" s="378"/>
      <c r="IC64795" s="378"/>
      <c r="ID64795" s="378"/>
      <c r="IE64795" s="378"/>
      <c r="IF64795" s="378"/>
      <c r="IG64795" s="378"/>
      <c r="IH64795" s="378"/>
      <c r="II64795" s="378"/>
      <c r="IJ64795" s="378"/>
      <c r="IK64795" s="378"/>
      <c r="IL64795" s="378"/>
    </row>
    <row r="64796" spans="2:246">
      <c r="B64796" s="378"/>
      <c r="C64796" s="378"/>
      <c r="D64796" s="378"/>
      <c r="E64796" s="378"/>
      <c r="F64796" s="378"/>
      <c r="G64796" s="378"/>
      <c r="H64796" s="378"/>
      <c r="I64796" s="378"/>
      <c r="J64796" s="378"/>
      <c r="K64796" s="378"/>
      <c r="L64796" s="378"/>
      <c r="M64796" s="378"/>
      <c r="N64796" s="378"/>
      <c r="O64796" s="378"/>
      <c r="P64796" s="378"/>
      <c r="Q64796" s="378"/>
      <c r="R64796" s="378"/>
      <c r="S64796" s="378"/>
      <c r="T64796" s="378"/>
      <c r="U64796" s="378"/>
      <c r="V64796" s="378"/>
      <c r="W64796" s="378"/>
      <c r="X64796" s="378"/>
      <c r="Y64796" s="378"/>
      <c r="Z64796" s="378"/>
      <c r="AA64796" s="378"/>
      <c r="AB64796" s="378"/>
      <c r="AC64796" s="378"/>
      <c r="AD64796" s="378"/>
      <c r="AE64796" s="378"/>
      <c r="AF64796" s="378"/>
      <c r="AG64796" s="378"/>
      <c r="AH64796" s="378"/>
      <c r="AI64796" s="378"/>
      <c r="AJ64796" s="378"/>
      <c r="AK64796" s="378"/>
      <c r="AL64796" s="378"/>
      <c r="AM64796" s="378"/>
      <c r="AN64796" s="378"/>
      <c r="AO64796" s="378"/>
      <c r="AP64796" s="378"/>
      <c r="AQ64796" s="378"/>
      <c r="AR64796" s="378"/>
      <c r="AS64796" s="378"/>
      <c r="AT64796" s="378"/>
      <c r="AU64796" s="378"/>
      <c r="AV64796" s="378"/>
      <c r="AW64796" s="378"/>
      <c r="AX64796" s="378"/>
      <c r="AY64796" s="378"/>
      <c r="AZ64796" s="378"/>
      <c r="BA64796" s="378"/>
      <c r="BB64796" s="378"/>
      <c r="BC64796" s="378"/>
      <c r="BD64796" s="378"/>
      <c r="BE64796" s="378"/>
      <c r="BF64796" s="378"/>
      <c r="BG64796" s="378"/>
      <c r="BH64796" s="378"/>
      <c r="BI64796" s="378"/>
      <c r="BJ64796" s="378"/>
      <c r="BK64796" s="378"/>
      <c r="BL64796" s="378"/>
      <c r="BM64796" s="378"/>
      <c r="BN64796" s="378"/>
      <c r="BO64796" s="378"/>
      <c r="BP64796" s="378"/>
      <c r="BQ64796" s="378"/>
      <c r="BR64796" s="378"/>
      <c r="BS64796" s="378"/>
      <c r="BT64796" s="378"/>
      <c r="BU64796" s="378"/>
      <c r="BV64796" s="378"/>
      <c r="BW64796" s="378"/>
      <c r="BX64796" s="378"/>
      <c r="BY64796" s="378"/>
      <c r="BZ64796" s="378"/>
      <c r="CA64796" s="378"/>
      <c r="CB64796" s="378"/>
      <c r="CC64796" s="378"/>
      <c r="CD64796" s="378"/>
      <c r="CE64796" s="378"/>
      <c r="CF64796" s="378"/>
      <c r="CG64796" s="378"/>
      <c r="CH64796" s="378"/>
      <c r="CI64796" s="378"/>
      <c r="CJ64796" s="378"/>
      <c r="CK64796" s="378"/>
      <c r="CL64796" s="378"/>
      <c r="CM64796" s="378"/>
      <c r="CN64796" s="378"/>
      <c r="CO64796" s="378"/>
      <c r="CP64796" s="378"/>
      <c r="CQ64796" s="378"/>
      <c r="CR64796" s="378"/>
      <c r="CS64796" s="378"/>
      <c r="CT64796" s="378"/>
      <c r="CU64796" s="378"/>
      <c r="CV64796" s="378"/>
      <c r="CW64796" s="378"/>
      <c r="CX64796" s="378"/>
      <c r="CY64796" s="378"/>
      <c r="CZ64796" s="378"/>
      <c r="DA64796" s="378"/>
      <c r="DB64796" s="378"/>
      <c r="DC64796" s="378"/>
      <c r="DD64796" s="378"/>
      <c r="DE64796" s="378"/>
      <c r="DF64796" s="378"/>
      <c r="DG64796" s="378"/>
      <c r="DH64796" s="378"/>
      <c r="DI64796" s="378"/>
      <c r="DJ64796" s="378"/>
      <c r="DK64796" s="378"/>
      <c r="DL64796" s="378"/>
      <c r="DM64796" s="378"/>
      <c r="DN64796" s="378"/>
      <c r="DO64796" s="378"/>
      <c r="DP64796" s="378"/>
      <c r="DQ64796" s="378"/>
      <c r="DR64796" s="378"/>
      <c r="DS64796" s="378"/>
      <c r="DT64796" s="378"/>
      <c r="DU64796" s="378"/>
      <c r="DV64796" s="378"/>
      <c r="DW64796" s="378"/>
      <c r="DX64796" s="378"/>
      <c r="DY64796" s="378"/>
      <c r="DZ64796" s="378"/>
      <c r="EA64796" s="378"/>
      <c r="EB64796" s="378"/>
      <c r="EC64796" s="378"/>
      <c r="ED64796" s="378"/>
      <c r="EE64796" s="378"/>
      <c r="EF64796" s="378"/>
      <c r="EG64796" s="378"/>
      <c r="EH64796" s="378"/>
      <c r="EI64796" s="378"/>
      <c r="EJ64796" s="378"/>
      <c r="EK64796" s="378"/>
      <c r="EL64796" s="378"/>
      <c r="EM64796" s="378"/>
      <c r="EN64796" s="378"/>
      <c r="EO64796" s="378"/>
      <c r="EP64796" s="378"/>
      <c r="EQ64796" s="378"/>
      <c r="ER64796" s="378"/>
      <c r="ES64796" s="378"/>
      <c r="ET64796" s="378"/>
      <c r="EU64796" s="378"/>
      <c r="EV64796" s="378"/>
      <c r="EW64796" s="378"/>
      <c r="EX64796" s="378"/>
      <c r="EY64796" s="378"/>
      <c r="EZ64796" s="378"/>
      <c r="FA64796" s="378"/>
      <c r="FB64796" s="378"/>
      <c r="FC64796" s="378"/>
      <c r="FD64796" s="378"/>
      <c r="FE64796" s="378"/>
      <c r="FF64796" s="378"/>
      <c r="FG64796" s="378"/>
      <c r="FH64796" s="378"/>
      <c r="FI64796" s="378"/>
      <c r="FJ64796" s="378"/>
      <c r="FK64796" s="378"/>
      <c r="FL64796" s="378"/>
      <c r="FM64796" s="378"/>
      <c r="FN64796" s="378"/>
      <c r="FO64796" s="378"/>
      <c r="FP64796" s="378"/>
      <c r="FQ64796" s="378"/>
      <c r="FR64796" s="378"/>
      <c r="FS64796" s="378"/>
      <c r="FT64796" s="378"/>
      <c r="FU64796" s="378"/>
      <c r="FV64796" s="378"/>
      <c r="FW64796" s="378"/>
      <c r="FX64796" s="378"/>
      <c r="FY64796" s="378"/>
      <c r="FZ64796" s="378"/>
      <c r="GA64796" s="378"/>
      <c r="GB64796" s="378"/>
      <c r="GC64796" s="378"/>
      <c r="GD64796" s="378"/>
      <c r="GE64796" s="378"/>
      <c r="GF64796" s="378"/>
      <c r="GG64796" s="378"/>
      <c r="GH64796" s="378"/>
      <c r="GI64796" s="378"/>
      <c r="GJ64796" s="378"/>
      <c r="GK64796" s="378"/>
      <c r="GL64796" s="378"/>
      <c r="GM64796" s="378"/>
      <c r="GN64796" s="378"/>
      <c r="GO64796" s="378"/>
      <c r="GP64796" s="378"/>
      <c r="GQ64796" s="378"/>
      <c r="GR64796" s="378"/>
      <c r="GS64796" s="378"/>
      <c r="GT64796" s="378"/>
      <c r="GU64796" s="378"/>
      <c r="GV64796" s="378"/>
      <c r="GW64796" s="378"/>
      <c r="GX64796" s="378"/>
      <c r="GY64796" s="378"/>
      <c r="GZ64796" s="378"/>
      <c r="HA64796" s="378"/>
      <c r="HB64796" s="378"/>
      <c r="HC64796" s="378"/>
      <c r="HD64796" s="378"/>
      <c r="HE64796" s="378"/>
      <c r="HF64796" s="378"/>
      <c r="HG64796" s="378"/>
      <c r="HH64796" s="378"/>
      <c r="HI64796" s="378"/>
      <c r="HJ64796" s="378"/>
      <c r="HK64796" s="378"/>
      <c r="HL64796" s="378"/>
      <c r="HM64796" s="378"/>
      <c r="HN64796" s="378"/>
      <c r="HO64796" s="378"/>
      <c r="HP64796" s="378"/>
      <c r="HQ64796" s="378"/>
      <c r="HR64796" s="378"/>
      <c r="HS64796" s="378"/>
      <c r="HT64796" s="378"/>
      <c r="HU64796" s="378"/>
      <c r="HV64796" s="378"/>
      <c r="HW64796" s="378"/>
      <c r="HX64796" s="378"/>
      <c r="HY64796" s="378"/>
      <c r="HZ64796" s="378"/>
      <c r="IA64796" s="378"/>
      <c r="IB64796" s="378"/>
      <c r="IC64796" s="378"/>
      <c r="ID64796" s="378"/>
      <c r="IE64796" s="378"/>
      <c r="IF64796" s="378"/>
      <c r="IG64796" s="378"/>
      <c r="IH64796" s="378"/>
      <c r="II64796" s="378"/>
      <c r="IJ64796" s="378"/>
      <c r="IK64796" s="378"/>
      <c r="IL64796" s="378"/>
    </row>
    <row r="64797" spans="2:246">
      <c r="B64797" s="378"/>
      <c r="C64797" s="378"/>
      <c r="D64797" s="378"/>
      <c r="E64797" s="378"/>
      <c r="F64797" s="378"/>
      <c r="G64797" s="378"/>
      <c r="H64797" s="378"/>
      <c r="I64797" s="378"/>
      <c r="J64797" s="378"/>
      <c r="K64797" s="378"/>
      <c r="L64797" s="378"/>
      <c r="M64797" s="378"/>
      <c r="N64797" s="378"/>
      <c r="O64797" s="378"/>
      <c r="P64797" s="378"/>
      <c r="Q64797" s="378"/>
      <c r="R64797" s="378"/>
      <c r="S64797" s="378"/>
      <c r="T64797" s="378"/>
      <c r="U64797" s="378"/>
      <c r="V64797" s="378"/>
      <c r="W64797" s="378"/>
      <c r="X64797" s="378"/>
      <c r="Y64797" s="378"/>
      <c r="Z64797" s="378"/>
      <c r="AA64797" s="378"/>
      <c r="AB64797" s="378"/>
      <c r="AC64797" s="378"/>
      <c r="AD64797" s="378"/>
      <c r="AE64797" s="378"/>
      <c r="AF64797" s="378"/>
      <c r="AG64797" s="378"/>
      <c r="AH64797" s="378"/>
      <c r="AI64797" s="378"/>
      <c r="AJ64797" s="378"/>
      <c r="AK64797" s="378"/>
      <c r="AL64797" s="378"/>
      <c r="AM64797" s="378"/>
      <c r="AN64797" s="378"/>
      <c r="AO64797" s="378"/>
      <c r="AP64797" s="378"/>
      <c r="AQ64797" s="378"/>
      <c r="AR64797" s="378"/>
      <c r="AS64797" s="378"/>
      <c r="AT64797" s="378"/>
      <c r="AU64797" s="378"/>
      <c r="AV64797" s="378"/>
      <c r="AW64797" s="378"/>
      <c r="AX64797" s="378"/>
      <c r="AY64797" s="378"/>
      <c r="AZ64797" s="378"/>
      <c r="BA64797" s="378"/>
      <c r="BB64797" s="378"/>
      <c r="BC64797" s="378"/>
      <c r="BD64797" s="378"/>
      <c r="BE64797" s="378"/>
      <c r="BF64797" s="378"/>
      <c r="BG64797" s="378"/>
      <c r="BH64797" s="378"/>
      <c r="BI64797" s="378"/>
      <c r="BJ64797" s="378"/>
      <c r="BK64797" s="378"/>
      <c r="BL64797" s="378"/>
      <c r="BM64797" s="378"/>
      <c r="BN64797" s="378"/>
      <c r="BO64797" s="378"/>
      <c r="BP64797" s="378"/>
      <c r="BQ64797" s="378"/>
      <c r="BR64797" s="378"/>
      <c r="BS64797" s="378"/>
      <c r="BT64797" s="378"/>
      <c r="BU64797" s="378"/>
      <c r="BV64797" s="378"/>
      <c r="BW64797" s="378"/>
      <c r="BX64797" s="378"/>
      <c r="BY64797" s="378"/>
      <c r="BZ64797" s="378"/>
      <c r="CA64797" s="378"/>
      <c r="CB64797" s="378"/>
      <c r="CC64797" s="378"/>
      <c r="CD64797" s="378"/>
      <c r="CE64797" s="378"/>
      <c r="CF64797" s="378"/>
      <c r="CG64797" s="378"/>
      <c r="CH64797" s="378"/>
      <c r="CI64797" s="378"/>
      <c r="CJ64797" s="378"/>
      <c r="CK64797" s="378"/>
      <c r="CL64797" s="378"/>
      <c r="CM64797" s="378"/>
      <c r="CN64797" s="378"/>
      <c r="CO64797" s="378"/>
      <c r="CP64797" s="378"/>
      <c r="CQ64797" s="378"/>
      <c r="CR64797" s="378"/>
      <c r="CS64797" s="378"/>
      <c r="CT64797" s="378"/>
      <c r="CU64797" s="378"/>
      <c r="CV64797" s="378"/>
      <c r="CW64797" s="378"/>
      <c r="CX64797" s="378"/>
      <c r="CY64797" s="378"/>
      <c r="CZ64797" s="378"/>
      <c r="DA64797" s="378"/>
      <c r="DB64797" s="378"/>
      <c r="DC64797" s="378"/>
      <c r="DD64797" s="378"/>
      <c r="DE64797" s="378"/>
      <c r="DF64797" s="378"/>
      <c r="DG64797" s="378"/>
      <c r="DH64797" s="378"/>
      <c r="DI64797" s="378"/>
      <c r="DJ64797" s="378"/>
      <c r="DK64797" s="378"/>
      <c r="DL64797" s="378"/>
      <c r="DM64797" s="378"/>
      <c r="DN64797" s="378"/>
      <c r="DO64797" s="378"/>
      <c r="DP64797" s="378"/>
      <c r="DQ64797" s="378"/>
      <c r="DR64797" s="378"/>
      <c r="DS64797" s="378"/>
      <c r="DT64797" s="378"/>
      <c r="DU64797" s="378"/>
      <c r="DV64797" s="378"/>
      <c r="DW64797" s="378"/>
      <c r="DX64797" s="378"/>
      <c r="DY64797" s="378"/>
      <c r="DZ64797" s="378"/>
      <c r="EA64797" s="378"/>
      <c r="EB64797" s="378"/>
      <c r="EC64797" s="378"/>
      <c r="ED64797" s="378"/>
      <c r="EE64797" s="378"/>
      <c r="EF64797" s="378"/>
      <c r="EG64797" s="378"/>
      <c r="EH64797" s="378"/>
      <c r="EI64797" s="378"/>
      <c r="EJ64797" s="378"/>
      <c r="EK64797" s="378"/>
      <c r="EL64797" s="378"/>
      <c r="EM64797" s="378"/>
      <c r="EN64797" s="378"/>
      <c r="EO64797" s="378"/>
      <c r="EP64797" s="378"/>
      <c r="EQ64797" s="378"/>
      <c r="ER64797" s="378"/>
      <c r="ES64797" s="378"/>
      <c r="ET64797" s="378"/>
      <c r="EU64797" s="378"/>
      <c r="EV64797" s="378"/>
      <c r="EW64797" s="378"/>
      <c r="EX64797" s="378"/>
      <c r="EY64797" s="378"/>
      <c r="EZ64797" s="378"/>
      <c r="FA64797" s="378"/>
      <c r="FB64797" s="378"/>
      <c r="FC64797" s="378"/>
      <c r="FD64797" s="378"/>
      <c r="FE64797" s="378"/>
      <c r="FF64797" s="378"/>
      <c r="FG64797" s="378"/>
      <c r="FH64797" s="378"/>
      <c r="FI64797" s="378"/>
      <c r="FJ64797" s="378"/>
      <c r="FK64797" s="378"/>
      <c r="FL64797" s="378"/>
      <c r="FM64797" s="378"/>
      <c r="FN64797" s="378"/>
      <c r="FO64797" s="378"/>
      <c r="FP64797" s="378"/>
      <c r="FQ64797" s="378"/>
      <c r="FR64797" s="378"/>
      <c r="FS64797" s="378"/>
      <c r="FT64797" s="378"/>
      <c r="FU64797" s="378"/>
      <c r="FV64797" s="378"/>
      <c r="FW64797" s="378"/>
      <c r="FX64797" s="378"/>
      <c r="FY64797" s="378"/>
      <c r="FZ64797" s="378"/>
      <c r="GA64797" s="378"/>
      <c r="GB64797" s="378"/>
      <c r="GC64797" s="378"/>
      <c r="GD64797" s="378"/>
      <c r="GE64797" s="378"/>
      <c r="GF64797" s="378"/>
      <c r="GG64797" s="378"/>
      <c r="GH64797" s="378"/>
      <c r="GI64797" s="378"/>
      <c r="GJ64797" s="378"/>
      <c r="GK64797" s="378"/>
      <c r="GL64797" s="378"/>
      <c r="GM64797" s="378"/>
      <c r="GN64797" s="378"/>
      <c r="GO64797" s="378"/>
      <c r="GP64797" s="378"/>
      <c r="GQ64797" s="378"/>
      <c r="GR64797" s="378"/>
      <c r="GS64797" s="378"/>
      <c r="GT64797" s="378"/>
      <c r="GU64797" s="378"/>
      <c r="GV64797" s="378"/>
      <c r="GW64797" s="378"/>
      <c r="GX64797" s="378"/>
      <c r="GY64797" s="378"/>
      <c r="GZ64797" s="378"/>
      <c r="HA64797" s="378"/>
      <c r="HB64797" s="378"/>
      <c r="HC64797" s="378"/>
      <c r="HD64797" s="378"/>
      <c r="HE64797" s="378"/>
      <c r="HF64797" s="378"/>
      <c r="HG64797" s="378"/>
      <c r="HH64797" s="378"/>
      <c r="HI64797" s="378"/>
      <c r="HJ64797" s="378"/>
      <c r="HK64797" s="378"/>
      <c r="HL64797" s="378"/>
      <c r="HM64797" s="378"/>
      <c r="HN64797" s="378"/>
      <c r="HO64797" s="378"/>
      <c r="HP64797" s="378"/>
      <c r="HQ64797" s="378"/>
      <c r="HR64797" s="378"/>
      <c r="HS64797" s="378"/>
      <c r="HT64797" s="378"/>
      <c r="HU64797" s="378"/>
      <c r="HV64797" s="378"/>
      <c r="HW64797" s="378"/>
      <c r="HX64797" s="378"/>
      <c r="HY64797" s="378"/>
      <c r="HZ64797" s="378"/>
      <c r="IA64797" s="378"/>
      <c r="IB64797" s="378"/>
      <c r="IC64797" s="378"/>
      <c r="ID64797" s="378"/>
      <c r="IE64797" s="378"/>
      <c r="IF64797" s="378"/>
      <c r="IG64797" s="378"/>
      <c r="IH64797" s="378"/>
      <c r="II64797" s="378"/>
      <c r="IJ64797" s="378"/>
      <c r="IK64797" s="378"/>
      <c r="IL64797" s="378"/>
    </row>
    <row r="64798" spans="2:246">
      <c r="B64798" s="378"/>
      <c r="C64798" s="378"/>
      <c r="D64798" s="378"/>
      <c r="E64798" s="378"/>
      <c r="F64798" s="378"/>
      <c r="G64798" s="378"/>
      <c r="H64798" s="378"/>
      <c r="I64798" s="378"/>
      <c r="J64798" s="378"/>
      <c r="K64798" s="378"/>
      <c r="L64798" s="378"/>
      <c r="M64798" s="378"/>
      <c r="N64798" s="378"/>
      <c r="O64798" s="378"/>
      <c r="P64798" s="378"/>
      <c r="Q64798" s="378"/>
      <c r="R64798" s="378"/>
      <c r="S64798" s="378"/>
      <c r="T64798" s="378"/>
      <c r="U64798" s="378"/>
      <c r="V64798" s="378"/>
      <c r="W64798" s="378"/>
      <c r="X64798" s="378"/>
      <c r="Y64798" s="378"/>
      <c r="Z64798" s="378"/>
      <c r="AA64798" s="378"/>
      <c r="AB64798" s="378"/>
      <c r="AC64798" s="378"/>
      <c r="AD64798" s="378"/>
      <c r="AE64798" s="378"/>
      <c r="AF64798" s="378"/>
      <c r="AG64798" s="378"/>
      <c r="AH64798" s="378"/>
      <c r="AI64798" s="378"/>
      <c r="AJ64798" s="378"/>
      <c r="AK64798" s="378"/>
      <c r="AL64798" s="378"/>
      <c r="AM64798" s="378"/>
      <c r="AN64798" s="378"/>
      <c r="AO64798" s="378"/>
      <c r="AP64798" s="378"/>
      <c r="AQ64798" s="378"/>
      <c r="AR64798" s="378"/>
      <c r="AS64798" s="378"/>
      <c r="AT64798" s="378"/>
      <c r="AU64798" s="378"/>
      <c r="AV64798" s="378"/>
      <c r="AW64798" s="378"/>
      <c r="AX64798" s="378"/>
      <c r="AY64798" s="378"/>
      <c r="AZ64798" s="378"/>
      <c r="BA64798" s="378"/>
      <c r="BB64798" s="378"/>
      <c r="BC64798" s="378"/>
      <c r="BD64798" s="378"/>
      <c r="BE64798" s="378"/>
      <c r="BF64798" s="378"/>
      <c r="BG64798" s="378"/>
      <c r="BH64798" s="378"/>
      <c r="BI64798" s="378"/>
      <c r="BJ64798" s="378"/>
      <c r="BK64798" s="378"/>
      <c r="BL64798" s="378"/>
      <c r="BM64798" s="378"/>
      <c r="BN64798" s="378"/>
      <c r="BO64798" s="378"/>
      <c r="BP64798" s="378"/>
      <c r="BQ64798" s="378"/>
      <c r="BR64798" s="378"/>
      <c r="BS64798" s="378"/>
      <c r="BT64798" s="378"/>
      <c r="BU64798" s="378"/>
      <c r="BV64798" s="378"/>
      <c r="BW64798" s="378"/>
      <c r="BX64798" s="378"/>
      <c r="BY64798" s="378"/>
      <c r="BZ64798" s="378"/>
      <c r="CA64798" s="378"/>
      <c r="CB64798" s="378"/>
      <c r="CC64798" s="378"/>
      <c r="CD64798" s="378"/>
      <c r="CE64798" s="378"/>
      <c r="CF64798" s="378"/>
      <c r="CG64798" s="378"/>
      <c r="CH64798" s="378"/>
      <c r="CI64798" s="378"/>
      <c r="CJ64798" s="378"/>
      <c r="CK64798" s="378"/>
      <c r="CL64798" s="378"/>
      <c r="CM64798" s="378"/>
      <c r="CN64798" s="378"/>
      <c r="CO64798" s="378"/>
      <c r="CP64798" s="378"/>
      <c r="CQ64798" s="378"/>
      <c r="CR64798" s="378"/>
      <c r="CS64798" s="378"/>
      <c r="CT64798" s="378"/>
      <c r="CU64798" s="378"/>
      <c r="CV64798" s="378"/>
      <c r="CW64798" s="378"/>
      <c r="CX64798" s="378"/>
      <c r="CY64798" s="378"/>
      <c r="CZ64798" s="378"/>
      <c r="DA64798" s="378"/>
      <c r="DB64798" s="378"/>
      <c r="DC64798" s="378"/>
      <c r="DD64798" s="378"/>
      <c r="DE64798" s="378"/>
      <c r="DF64798" s="378"/>
      <c r="DG64798" s="378"/>
      <c r="DH64798" s="378"/>
      <c r="DI64798" s="378"/>
      <c r="DJ64798" s="378"/>
      <c r="DK64798" s="378"/>
      <c r="DL64798" s="378"/>
      <c r="DM64798" s="378"/>
      <c r="DN64798" s="378"/>
      <c r="DO64798" s="378"/>
      <c r="DP64798" s="378"/>
      <c r="DQ64798" s="378"/>
      <c r="DR64798" s="378"/>
      <c r="DS64798" s="378"/>
      <c r="DT64798" s="378"/>
      <c r="DU64798" s="378"/>
      <c r="DV64798" s="378"/>
      <c r="DW64798" s="378"/>
      <c r="DX64798" s="378"/>
      <c r="DY64798" s="378"/>
      <c r="DZ64798" s="378"/>
      <c r="EA64798" s="378"/>
      <c r="EB64798" s="378"/>
      <c r="EC64798" s="378"/>
      <c r="ED64798" s="378"/>
      <c r="EE64798" s="378"/>
      <c r="EF64798" s="378"/>
      <c r="EG64798" s="378"/>
      <c r="EH64798" s="378"/>
      <c r="EI64798" s="378"/>
      <c r="EJ64798" s="378"/>
      <c r="EK64798" s="378"/>
      <c r="EL64798" s="378"/>
      <c r="EM64798" s="378"/>
      <c r="EN64798" s="378"/>
      <c r="EO64798" s="378"/>
      <c r="EP64798" s="378"/>
      <c r="EQ64798" s="378"/>
      <c r="ER64798" s="378"/>
      <c r="ES64798" s="378"/>
      <c r="ET64798" s="378"/>
      <c r="EU64798" s="378"/>
      <c r="EV64798" s="378"/>
      <c r="EW64798" s="378"/>
      <c r="EX64798" s="378"/>
      <c r="EY64798" s="378"/>
      <c r="EZ64798" s="378"/>
      <c r="FA64798" s="378"/>
      <c r="FB64798" s="378"/>
      <c r="FC64798" s="378"/>
      <c r="FD64798" s="378"/>
      <c r="FE64798" s="378"/>
      <c r="FF64798" s="378"/>
      <c r="FG64798" s="378"/>
      <c r="FH64798" s="378"/>
      <c r="FI64798" s="378"/>
      <c r="FJ64798" s="378"/>
      <c r="FK64798" s="378"/>
      <c r="FL64798" s="378"/>
      <c r="FM64798" s="378"/>
      <c r="FN64798" s="378"/>
      <c r="FO64798" s="378"/>
      <c r="FP64798" s="378"/>
      <c r="FQ64798" s="378"/>
      <c r="FR64798" s="378"/>
      <c r="FS64798" s="378"/>
      <c r="FT64798" s="378"/>
      <c r="FU64798" s="378"/>
      <c r="FV64798" s="378"/>
      <c r="FW64798" s="378"/>
      <c r="FX64798" s="378"/>
      <c r="FY64798" s="378"/>
      <c r="FZ64798" s="378"/>
      <c r="GA64798" s="378"/>
      <c r="GB64798" s="378"/>
      <c r="GC64798" s="378"/>
      <c r="GD64798" s="378"/>
      <c r="GE64798" s="378"/>
      <c r="GF64798" s="378"/>
      <c r="GG64798" s="378"/>
      <c r="GH64798" s="378"/>
      <c r="GI64798" s="378"/>
      <c r="GJ64798" s="378"/>
      <c r="GK64798" s="378"/>
      <c r="GL64798" s="378"/>
      <c r="GM64798" s="378"/>
      <c r="GN64798" s="378"/>
      <c r="GO64798" s="378"/>
      <c r="GP64798" s="378"/>
      <c r="GQ64798" s="378"/>
      <c r="GR64798" s="378"/>
      <c r="GS64798" s="378"/>
      <c r="GT64798" s="378"/>
      <c r="GU64798" s="378"/>
      <c r="GV64798" s="378"/>
      <c r="GW64798" s="378"/>
      <c r="GX64798" s="378"/>
      <c r="GY64798" s="378"/>
      <c r="GZ64798" s="378"/>
      <c r="HA64798" s="378"/>
      <c r="HB64798" s="378"/>
      <c r="HC64798" s="378"/>
      <c r="HD64798" s="378"/>
      <c r="HE64798" s="378"/>
      <c r="HF64798" s="378"/>
      <c r="HG64798" s="378"/>
      <c r="HH64798" s="378"/>
      <c r="HI64798" s="378"/>
      <c r="HJ64798" s="378"/>
      <c r="HK64798" s="378"/>
      <c r="HL64798" s="378"/>
      <c r="HM64798" s="378"/>
      <c r="HN64798" s="378"/>
      <c r="HO64798" s="378"/>
      <c r="HP64798" s="378"/>
      <c r="HQ64798" s="378"/>
      <c r="HR64798" s="378"/>
      <c r="HS64798" s="378"/>
      <c r="HT64798" s="378"/>
      <c r="HU64798" s="378"/>
      <c r="HV64798" s="378"/>
      <c r="HW64798" s="378"/>
      <c r="HX64798" s="378"/>
      <c r="HY64798" s="378"/>
      <c r="HZ64798" s="378"/>
      <c r="IA64798" s="378"/>
      <c r="IB64798" s="378"/>
      <c r="IC64798" s="378"/>
      <c r="ID64798" s="378"/>
      <c r="IE64798" s="378"/>
      <c r="IF64798" s="378"/>
      <c r="IG64798" s="378"/>
      <c r="IH64798" s="378"/>
      <c r="II64798" s="378"/>
      <c r="IJ64798" s="378"/>
      <c r="IK64798" s="378"/>
      <c r="IL64798" s="378"/>
    </row>
    <row r="64799" spans="2:246">
      <c r="B64799" s="378"/>
      <c r="C64799" s="378"/>
      <c r="D64799" s="378"/>
      <c r="E64799" s="378"/>
      <c r="F64799" s="378"/>
      <c r="G64799" s="378"/>
      <c r="H64799" s="378"/>
      <c r="I64799" s="378"/>
      <c r="J64799" s="378"/>
      <c r="K64799" s="378"/>
      <c r="L64799" s="378"/>
      <c r="M64799" s="378"/>
      <c r="N64799" s="378"/>
      <c r="O64799" s="378"/>
      <c r="P64799" s="378"/>
      <c r="Q64799" s="378"/>
      <c r="R64799" s="378"/>
      <c r="S64799" s="378"/>
      <c r="T64799" s="378"/>
      <c r="U64799" s="378"/>
      <c r="V64799" s="378"/>
      <c r="W64799" s="378"/>
      <c r="X64799" s="378"/>
      <c r="Y64799" s="378"/>
      <c r="Z64799" s="378"/>
      <c r="AA64799" s="378"/>
      <c r="AB64799" s="378"/>
      <c r="AC64799" s="378"/>
      <c r="AD64799" s="378"/>
      <c r="AE64799" s="378"/>
      <c r="AF64799" s="378"/>
      <c r="AG64799" s="378"/>
      <c r="AH64799" s="378"/>
      <c r="AI64799" s="378"/>
      <c r="AJ64799" s="378"/>
      <c r="AK64799" s="378"/>
      <c r="AL64799" s="378"/>
      <c r="AM64799" s="378"/>
      <c r="AN64799" s="378"/>
      <c r="AO64799" s="378"/>
      <c r="AP64799" s="378"/>
      <c r="AQ64799" s="378"/>
      <c r="AR64799" s="378"/>
      <c r="AS64799" s="378"/>
      <c r="AT64799" s="378"/>
      <c r="AU64799" s="378"/>
      <c r="AV64799" s="378"/>
      <c r="AW64799" s="378"/>
      <c r="AX64799" s="378"/>
      <c r="AY64799" s="378"/>
      <c r="AZ64799" s="378"/>
      <c r="BA64799" s="378"/>
      <c r="BB64799" s="378"/>
      <c r="BC64799" s="378"/>
      <c r="BD64799" s="378"/>
      <c r="BE64799" s="378"/>
      <c r="BF64799" s="378"/>
      <c r="BG64799" s="378"/>
      <c r="BH64799" s="378"/>
      <c r="BI64799" s="378"/>
      <c r="BJ64799" s="378"/>
      <c r="BK64799" s="378"/>
      <c r="BL64799" s="378"/>
      <c r="BM64799" s="378"/>
      <c r="BN64799" s="378"/>
      <c r="BO64799" s="378"/>
      <c r="BP64799" s="378"/>
      <c r="BQ64799" s="378"/>
      <c r="BR64799" s="378"/>
      <c r="BS64799" s="378"/>
      <c r="BT64799" s="378"/>
      <c r="BU64799" s="378"/>
      <c r="BV64799" s="378"/>
      <c r="BW64799" s="378"/>
      <c r="BX64799" s="378"/>
      <c r="BY64799" s="378"/>
      <c r="BZ64799" s="378"/>
      <c r="CA64799" s="378"/>
      <c r="CB64799" s="378"/>
      <c r="CC64799" s="378"/>
      <c r="CD64799" s="378"/>
      <c r="CE64799" s="378"/>
      <c r="CF64799" s="378"/>
      <c r="CG64799" s="378"/>
      <c r="CH64799" s="378"/>
      <c r="CI64799" s="378"/>
      <c r="CJ64799" s="378"/>
      <c r="CK64799" s="378"/>
      <c r="CL64799" s="378"/>
      <c r="CM64799" s="378"/>
      <c r="CN64799" s="378"/>
      <c r="CO64799" s="378"/>
      <c r="CP64799" s="378"/>
      <c r="CQ64799" s="378"/>
      <c r="CR64799" s="378"/>
      <c r="CS64799" s="378"/>
      <c r="CT64799" s="378"/>
      <c r="CU64799" s="378"/>
      <c r="CV64799" s="378"/>
      <c r="CW64799" s="378"/>
      <c r="CX64799" s="378"/>
      <c r="CY64799" s="378"/>
      <c r="CZ64799" s="378"/>
      <c r="DA64799" s="378"/>
      <c r="DB64799" s="378"/>
      <c r="DC64799" s="378"/>
      <c r="DD64799" s="378"/>
      <c r="DE64799" s="378"/>
      <c r="DF64799" s="378"/>
      <c r="DG64799" s="378"/>
      <c r="DH64799" s="378"/>
      <c r="DI64799" s="378"/>
      <c r="DJ64799" s="378"/>
      <c r="DK64799" s="378"/>
      <c r="DL64799" s="378"/>
      <c r="DM64799" s="378"/>
      <c r="DN64799" s="378"/>
      <c r="DO64799" s="378"/>
      <c r="DP64799" s="378"/>
      <c r="DQ64799" s="378"/>
      <c r="DR64799" s="378"/>
      <c r="DS64799" s="378"/>
      <c r="DT64799" s="378"/>
      <c r="DU64799" s="378"/>
      <c r="DV64799" s="378"/>
      <c r="DW64799" s="378"/>
      <c r="DX64799" s="378"/>
      <c r="DY64799" s="378"/>
      <c r="DZ64799" s="378"/>
      <c r="EA64799" s="378"/>
      <c r="EB64799" s="378"/>
      <c r="EC64799" s="378"/>
      <c r="ED64799" s="378"/>
      <c r="EE64799" s="378"/>
      <c r="EF64799" s="378"/>
      <c r="EG64799" s="378"/>
      <c r="EH64799" s="378"/>
      <c r="EI64799" s="378"/>
      <c r="EJ64799" s="378"/>
      <c r="EK64799" s="378"/>
      <c r="EL64799" s="378"/>
      <c r="EM64799" s="378"/>
      <c r="EN64799" s="378"/>
      <c r="EO64799" s="378"/>
      <c r="EP64799" s="378"/>
      <c r="EQ64799" s="378"/>
      <c r="ER64799" s="378"/>
      <c r="ES64799" s="378"/>
      <c r="ET64799" s="378"/>
      <c r="EU64799" s="378"/>
      <c r="EV64799" s="378"/>
      <c r="EW64799" s="378"/>
      <c r="EX64799" s="378"/>
      <c r="EY64799" s="378"/>
      <c r="EZ64799" s="378"/>
      <c r="FA64799" s="378"/>
      <c r="FB64799" s="378"/>
      <c r="FC64799" s="378"/>
      <c r="FD64799" s="378"/>
      <c r="FE64799" s="378"/>
      <c r="FF64799" s="378"/>
      <c r="FG64799" s="378"/>
      <c r="FH64799" s="378"/>
      <c r="FI64799" s="378"/>
      <c r="FJ64799" s="378"/>
      <c r="FK64799" s="378"/>
      <c r="FL64799" s="378"/>
      <c r="FM64799" s="378"/>
      <c r="FN64799" s="378"/>
      <c r="FO64799" s="378"/>
      <c r="FP64799" s="378"/>
      <c r="FQ64799" s="378"/>
      <c r="FR64799" s="378"/>
      <c r="FS64799" s="378"/>
      <c r="FT64799" s="378"/>
      <c r="FU64799" s="378"/>
      <c r="FV64799" s="378"/>
      <c r="FW64799" s="378"/>
      <c r="FX64799" s="378"/>
      <c r="FY64799" s="378"/>
      <c r="FZ64799" s="378"/>
      <c r="GA64799" s="378"/>
      <c r="GB64799" s="378"/>
      <c r="GC64799" s="378"/>
      <c r="GD64799" s="378"/>
      <c r="GE64799" s="378"/>
      <c r="GF64799" s="378"/>
      <c r="GG64799" s="378"/>
      <c r="GH64799" s="378"/>
      <c r="GI64799" s="378"/>
      <c r="GJ64799" s="378"/>
      <c r="GK64799" s="378"/>
      <c r="GL64799" s="378"/>
      <c r="GM64799" s="378"/>
      <c r="GN64799" s="378"/>
      <c r="GO64799" s="378"/>
      <c r="GP64799" s="378"/>
      <c r="GQ64799" s="378"/>
      <c r="GR64799" s="378"/>
      <c r="GS64799" s="378"/>
      <c r="GT64799" s="378"/>
      <c r="GU64799" s="378"/>
      <c r="GV64799" s="378"/>
      <c r="GW64799" s="378"/>
      <c r="GX64799" s="378"/>
      <c r="GY64799" s="378"/>
      <c r="GZ64799" s="378"/>
      <c r="HA64799" s="378"/>
      <c r="HB64799" s="378"/>
      <c r="HC64799" s="378"/>
      <c r="HD64799" s="378"/>
      <c r="HE64799" s="378"/>
      <c r="HF64799" s="378"/>
      <c r="HG64799" s="378"/>
      <c r="HH64799" s="378"/>
      <c r="HI64799" s="378"/>
      <c r="HJ64799" s="378"/>
      <c r="HK64799" s="378"/>
      <c r="HL64799" s="378"/>
      <c r="HM64799" s="378"/>
      <c r="HN64799" s="378"/>
      <c r="HO64799" s="378"/>
      <c r="HP64799" s="378"/>
      <c r="HQ64799" s="378"/>
      <c r="HR64799" s="378"/>
      <c r="HS64799" s="378"/>
      <c r="HT64799" s="378"/>
      <c r="HU64799" s="378"/>
      <c r="HV64799" s="378"/>
      <c r="HW64799" s="378"/>
      <c r="HX64799" s="378"/>
      <c r="HY64799" s="378"/>
      <c r="HZ64799" s="378"/>
      <c r="IA64799" s="378"/>
      <c r="IB64799" s="378"/>
      <c r="IC64799" s="378"/>
      <c r="ID64799" s="378"/>
      <c r="IE64799" s="378"/>
      <c r="IF64799" s="378"/>
      <c r="IG64799" s="378"/>
      <c r="IH64799" s="378"/>
      <c r="II64799" s="378"/>
      <c r="IJ64799" s="378"/>
      <c r="IK64799" s="378"/>
      <c r="IL64799" s="378"/>
    </row>
    <row r="64800" spans="2:246">
      <c r="B64800" s="378"/>
      <c r="C64800" s="378"/>
      <c r="D64800" s="378"/>
      <c r="E64800" s="378"/>
      <c r="F64800" s="378"/>
      <c r="G64800" s="378"/>
      <c r="H64800" s="378"/>
      <c r="I64800" s="378"/>
      <c r="J64800" s="378"/>
      <c r="K64800" s="378"/>
      <c r="L64800" s="378"/>
      <c r="M64800" s="378"/>
      <c r="N64800" s="378"/>
      <c r="O64800" s="378"/>
      <c r="P64800" s="378"/>
      <c r="Q64800" s="378"/>
      <c r="R64800" s="378"/>
      <c r="S64800" s="378"/>
      <c r="T64800" s="378"/>
      <c r="U64800" s="378"/>
      <c r="V64800" s="378"/>
      <c r="W64800" s="378"/>
      <c r="X64800" s="378"/>
      <c r="Y64800" s="378"/>
      <c r="Z64800" s="378"/>
      <c r="AA64800" s="378"/>
      <c r="AB64800" s="378"/>
      <c r="AC64800" s="378"/>
      <c r="AD64800" s="378"/>
      <c r="AE64800" s="378"/>
      <c r="AF64800" s="378"/>
      <c r="AG64800" s="378"/>
      <c r="AH64800" s="378"/>
      <c r="AI64800" s="378"/>
      <c r="AJ64800" s="378"/>
      <c r="AK64800" s="378"/>
      <c r="AL64800" s="378"/>
      <c r="AM64800" s="378"/>
      <c r="AN64800" s="378"/>
      <c r="AO64800" s="378"/>
      <c r="AP64800" s="378"/>
      <c r="AQ64800" s="378"/>
      <c r="AR64800" s="378"/>
      <c r="AS64800" s="378"/>
      <c r="AT64800" s="378"/>
      <c r="AU64800" s="378"/>
      <c r="AV64800" s="378"/>
      <c r="AW64800" s="378"/>
      <c r="AX64800" s="378"/>
      <c r="AY64800" s="378"/>
      <c r="AZ64800" s="378"/>
      <c r="BA64800" s="378"/>
      <c r="BB64800" s="378"/>
      <c r="BC64800" s="378"/>
      <c r="BD64800" s="378"/>
      <c r="BE64800" s="378"/>
      <c r="BF64800" s="378"/>
      <c r="BG64800" s="378"/>
      <c r="BH64800" s="378"/>
      <c r="BI64800" s="378"/>
      <c r="BJ64800" s="378"/>
      <c r="BK64800" s="378"/>
      <c r="BL64800" s="378"/>
      <c r="BM64800" s="378"/>
      <c r="BN64800" s="378"/>
      <c r="BO64800" s="378"/>
      <c r="BP64800" s="378"/>
      <c r="BQ64800" s="378"/>
      <c r="BR64800" s="378"/>
      <c r="BS64800" s="378"/>
      <c r="BT64800" s="378"/>
      <c r="BU64800" s="378"/>
      <c r="BV64800" s="378"/>
      <c r="BW64800" s="378"/>
      <c r="BX64800" s="378"/>
      <c r="BY64800" s="378"/>
      <c r="BZ64800" s="378"/>
      <c r="CA64800" s="378"/>
      <c r="CB64800" s="378"/>
      <c r="CC64800" s="378"/>
      <c r="CD64800" s="378"/>
      <c r="CE64800" s="378"/>
      <c r="CF64800" s="378"/>
      <c r="CG64800" s="378"/>
      <c r="CH64800" s="378"/>
      <c r="CI64800" s="378"/>
      <c r="CJ64800" s="378"/>
      <c r="CK64800" s="378"/>
      <c r="CL64800" s="378"/>
      <c r="CM64800" s="378"/>
      <c r="CN64800" s="378"/>
      <c r="CO64800" s="378"/>
      <c r="CP64800" s="378"/>
      <c r="CQ64800" s="378"/>
      <c r="CR64800" s="378"/>
      <c r="CS64800" s="378"/>
      <c r="CT64800" s="378"/>
      <c r="CU64800" s="378"/>
      <c r="CV64800" s="378"/>
      <c r="CW64800" s="378"/>
      <c r="CX64800" s="378"/>
      <c r="CY64800" s="378"/>
      <c r="CZ64800" s="378"/>
      <c r="DA64800" s="378"/>
      <c r="DB64800" s="378"/>
      <c r="DC64800" s="378"/>
      <c r="DD64800" s="378"/>
      <c r="DE64800" s="378"/>
      <c r="DF64800" s="378"/>
      <c r="DG64800" s="378"/>
      <c r="DH64800" s="378"/>
      <c r="DI64800" s="378"/>
      <c r="DJ64800" s="378"/>
      <c r="DK64800" s="378"/>
      <c r="DL64800" s="378"/>
      <c r="DM64800" s="378"/>
      <c r="DN64800" s="378"/>
      <c r="DO64800" s="378"/>
      <c r="DP64800" s="378"/>
      <c r="DQ64800" s="378"/>
      <c r="DR64800" s="378"/>
      <c r="DS64800" s="378"/>
      <c r="DT64800" s="378"/>
      <c r="DU64800" s="378"/>
      <c r="DV64800" s="378"/>
      <c r="DW64800" s="378"/>
      <c r="DX64800" s="378"/>
      <c r="DY64800" s="378"/>
      <c r="DZ64800" s="378"/>
      <c r="EA64800" s="378"/>
      <c r="EB64800" s="378"/>
      <c r="EC64800" s="378"/>
      <c r="ED64800" s="378"/>
      <c r="EE64800" s="378"/>
      <c r="EF64800" s="378"/>
      <c r="EG64800" s="378"/>
      <c r="EH64800" s="378"/>
      <c r="EI64800" s="378"/>
      <c r="EJ64800" s="378"/>
      <c r="EK64800" s="378"/>
      <c r="EL64800" s="378"/>
      <c r="EM64800" s="378"/>
      <c r="EN64800" s="378"/>
      <c r="EO64800" s="378"/>
      <c r="EP64800" s="378"/>
      <c r="EQ64800" s="378"/>
      <c r="ER64800" s="378"/>
      <c r="ES64800" s="378"/>
      <c r="ET64800" s="378"/>
      <c r="EU64800" s="378"/>
      <c r="EV64800" s="378"/>
      <c r="EW64800" s="378"/>
      <c r="EX64800" s="378"/>
      <c r="EY64800" s="378"/>
      <c r="EZ64800" s="378"/>
      <c r="FA64800" s="378"/>
      <c r="FB64800" s="378"/>
      <c r="FC64800" s="378"/>
      <c r="FD64800" s="378"/>
      <c r="FE64800" s="378"/>
      <c r="FF64800" s="378"/>
      <c r="FG64800" s="378"/>
      <c r="FH64800" s="378"/>
      <c r="FI64800" s="378"/>
      <c r="FJ64800" s="378"/>
      <c r="FK64800" s="378"/>
      <c r="FL64800" s="378"/>
      <c r="FM64800" s="378"/>
      <c r="FN64800" s="378"/>
      <c r="FO64800" s="378"/>
      <c r="FP64800" s="378"/>
      <c r="FQ64800" s="378"/>
      <c r="FR64800" s="378"/>
      <c r="FS64800" s="378"/>
      <c r="FT64800" s="378"/>
      <c r="FU64800" s="378"/>
      <c r="FV64800" s="378"/>
      <c r="FW64800" s="378"/>
      <c r="FX64800" s="378"/>
      <c r="FY64800" s="378"/>
      <c r="FZ64800" s="378"/>
      <c r="GA64800" s="378"/>
      <c r="GB64800" s="378"/>
      <c r="GC64800" s="378"/>
      <c r="GD64800" s="378"/>
      <c r="GE64800" s="378"/>
      <c r="GF64800" s="378"/>
      <c r="GG64800" s="378"/>
      <c r="GH64800" s="378"/>
      <c r="GI64800" s="378"/>
      <c r="GJ64800" s="378"/>
      <c r="GK64800" s="378"/>
      <c r="GL64800" s="378"/>
      <c r="GM64800" s="378"/>
      <c r="GN64800" s="378"/>
      <c r="GO64800" s="378"/>
      <c r="GP64800" s="378"/>
      <c r="GQ64800" s="378"/>
      <c r="GR64800" s="378"/>
      <c r="GS64800" s="378"/>
      <c r="GT64800" s="378"/>
      <c r="GU64800" s="378"/>
      <c r="GV64800" s="378"/>
      <c r="GW64800" s="378"/>
      <c r="GX64800" s="378"/>
      <c r="GY64800" s="378"/>
      <c r="GZ64800" s="378"/>
      <c r="HA64800" s="378"/>
      <c r="HB64800" s="378"/>
      <c r="HC64800" s="378"/>
      <c r="HD64800" s="378"/>
      <c r="HE64800" s="378"/>
      <c r="HF64800" s="378"/>
      <c r="HG64800" s="378"/>
      <c r="HH64800" s="378"/>
      <c r="HI64800" s="378"/>
      <c r="HJ64800" s="378"/>
      <c r="HK64800" s="378"/>
      <c r="HL64800" s="378"/>
      <c r="HM64800" s="378"/>
      <c r="HN64800" s="378"/>
      <c r="HO64800" s="378"/>
      <c r="HP64800" s="378"/>
      <c r="HQ64800" s="378"/>
      <c r="HR64800" s="378"/>
      <c r="HS64800" s="378"/>
      <c r="HT64800" s="378"/>
      <c r="HU64800" s="378"/>
      <c r="HV64800" s="378"/>
      <c r="HW64800" s="378"/>
      <c r="HX64800" s="378"/>
      <c r="HY64800" s="378"/>
      <c r="HZ64800" s="378"/>
      <c r="IA64800" s="378"/>
      <c r="IB64800" s="378"/>
      <c r="IC64800" s="378"/>
      <c r="ID64800" s="378"/>
      <c r="IE64800" s="378"/>
      <c r="IF64800" s="378"/>
      <c r="IG64800" s="378"/>
      <c r="IH64800" s="378"/>
      <c r="II64800" s="378"/>
      <c r="IJ64800" s="378"/>
      <c r="IK64800" s="378"/>
      <c r="IL64800" s="378"/>
    </row>
    <row r="64801" spans="2:246">
      <c r="B64801" s="378"/>
      <c r="C64801" s="378"/>
      <c r="D64801" s="378"/>
      <c r="E64801" s="378"/>
      <c r="F64801" s="378"/>
      <c r="G64801" s="378"/>
      <c r="H64801" s="378"/>
      <c r="I64801" s="378"/>
      <c r="J64801" s="378"/>
      <c r="K64801" s="378"/>
      <c r="L64801" s="378"/>
      <c r="M64801" s="378"/>
      <c r="N64801" s="378"/>
      <c r="O64801" s="378"/>
      <c r="P64801" s="378"/>
      <c r="Q64801" s="378"/>
      <c r="R64801" s="378"/>
      <c r="S64801" s="378"/>
      <c r="T64801" s="378"/>
      <c r="U64801" s="378"/>
      <c r="V64801" s="378"/>
      <c r="W64801" s="378"/>
      <c r="X64801" s="378"/>
      <c r="Y64801" s="378"/>
      <c r="Z64801" s="378"/>
      <c r="AA64801" s="378"/>
      <c r="AB64801" s="378"/>
      <c r="AC64801" s="378"/>
      <c r="AD64801" s="378"/>
      <c r="AE64801" s="378"/>
      <c r="AF64801" s="378"/>
      <c r="AG64801" s="378"/>
      <c r="AH64801" s="378"/>
      <c r="AI64801" s="378"/>
      <c r="AJ64801" s="378"/>
      <c r="AK64801" s="378"/>
      <c r="AL64801" s="378"/>
      <c r="AM64801" s="378"/>
      <c r="AN64801" s="378"/>
      <c r="AO64801" s="378"/>
      <c r="AP64801" s="378"/>
      <c r="AQ64801" s="378"/>
      <c r="AR64801" s="378"/>
      <c r="AS64801" s="378"/>
      <c r="AT64801" s="378"/>
      <c r="AU64801" s="378"/>
      <c r="AV64801" s="378"/>
      <c r="AW64801" s="378"/>
      <c r="AX64801" s="378"/>
      <c r="AY64801" s="378"/>
      <c r="AZ64801" s="378"/>
      <c r="BA64801" s="378"/>
      <c r="BB64801" s="378"/>
      <c r="BC64801" s="378"/>
      <c r="BD64801" s="378"/>
      <c r="BE64801" s="378"/>
      <c r="BF64801" s="378"/>
      <c r="BG64801" s="378"/>
      <c r="BH64801" s="378"/>
      <c r="BI64801" s="378"/>
      <c r="BJ64801" s="378"/>
      <c r="BK64801" s="378"/>
      <c r="BL64801" s="378"/>
      <c r="BM64801" s="378"/>
      <c r="BN64801" s="378"/>
      <c r="BO64801" s="378"/>
      <c r="BP64801" s="378"/>
      <c r="BQ64801" s="378"/>
      <c r="BR64801" s="378"/>
      <c r="BS64801" s="378"/>
      <c r="BT64801" s="378"/>
      <c r="BU64801" s="378"/>
      <c r="BV64801" s="378"/>
      <c r="BW64801" s="378"/>
      <c r="BX64801" s="378"/>
      <c r="BY64801" s="378"/>
      <c r="BZ64801" s="378"/>
      <c r="CA64801" s="378"/>
      <c r="CB64801" s="378"/>
      <c r="CC64801" s="378"/>
      <c r="CD64801" s="378"/>
      <c r="CE64801" s="378"/>
      <c r="CF64801" s="378"/>
      <c r="CG64801" s="378"/>
      <c r="CH64801" s="378"/>
      <c r="CI64801" s="378"/>
      <c r="CJ64801" s="378"/>
      <c r="CK64801" s="378"/>
      <c r="CL64801" s="378"/>
      <c r="CM64801" s="378"/>
      <c r="CN64801" s="378"/>
      <c r="CO64801" s="378"/>
      <c r="CP64801" s="378"/>
      <c r="CQ64801" s="378"/>
      <c r="CR64801" s="378"/>
      <c r="CS64801" s="378"/>
      <c r="CT64801" s="378"/>
      <c r="CU64801" s="378"/>
      <c r="CV64801" s="378"/>
      <c r="CW64801" s="378"/>
      <c r="CX64801" s="378"/>
      <c r="CY64801" s="378"/>
      <c r="CZ64801" s="378"/>
      <c r="DA64801" s="378"/>
      <c r="DB64801" s="378"/>
      <c r="DC64801" s="378"/>
      <c r="DD64801" s="378"/>
      <c r="DE64801" s="378"/>
      <c r="DF64801" s="378"/>
      <c r="DG64801" s="378"/>
      <c r="DH64801" s="378"/>
      <c r="DI64801" s="378"/>
      <c r="DJ64801" s="378"/>
      <c r="DK64801" s="378"/>
      <c r="DL64801" s="378"/>
      <c r="DM64801" s="378"/>
      <c r="DN64801" s="378"/>
      <c r="DO64801" s="378"/>
      <c r="DP64801" s="378"/>
      <c r="DQ64801" s="378"/>
      <c r="DR64801" s="378"/>
      <c r="DS64801" s="378"/>
      <c r="DT64801" s="378"/>
      <c r="DU64801" s="378"/>
      <c r="DV64801" s="378"/>
      <c r="DW64801" s="378"/>
      <c r="DX64801" s="378"/>
      <c r="DY64801" s="378"/>
      <c r="DZ64801" s="378"/>
      <c r="EA64801" s="378"/>
      <c r="EB64801" s="378"/>
      <c r="EC64801" s="378"/>
      <c r="ED64801" s="378"/>
      <c r="EE64801" s="378"/>
      <c r="EF64801" s="378"/>
      <c r="EG64801" s="378"/>
      <c r="EH64801" s="378"/>
      <c r="EI64801" s="378"/>
      <c r="EJ64801" s="378"/>
      <c r="EK64801" s="378"/>
      <c r="EL64801" s="378"/>
      <c r="EM64801" s="378"/>
      <c r="EN64801" s="378"/>
      <c r="EO64801" s="378"/>
      <c r="EP64801" s="378"/>
      <c r="EQ64801" s="378"/>
      <c r="ER64801" s="378"/>
      <c r="ES64801" s="378"/>
      <c r="ET64801" s="378"/>
      <c r="EU64801" s="378"/>
      <c r="EV64801" s="378"/>
      <c r="EW64801" s="378"/>
      <c r="EX64801" s="378"/>
      <c r="EY64801" s="378"/>
      <c r="EZ64801" s="378"/>
      <c r="FA64801" s="378"/>
      <c r="FB64801" s="378"/>
      <c r="FC64801" s="378"/>
      <c r="FD64801" s="378"/>
      <c r="FE64801" s="378"/>
      <c r="FF64801" s="378"/>
      <c r="FG64801" s="378"/>
      <c r="FH64801" s="378"/>
      <c r="FI64801" s="378"/>
      <c r="FJ64801" s="378"/>
      <c r="FK64801" s="378"/>
      <c r="FL64801" s="378"/>
      <c r="FM64801" s="378"/>
      <c r="FN64801" s="378"/>
      <c r="FO64801" s="378"/>
      <c r="FP64801" s="378"/>
      <c r="FQ64801" s="378"/>
      <c r="FR64801" s="378"/>
      <c r="FS64801" s="378"/>
      <c r="FT64801" s="378"/>
      <c r="FU64801" s="378"/>
      <c r="FV64801" s="378"/>
      <c r="FW64801" s="378"/>
      <c r="FX64801" s="378"/>
      <c r="FY64801" s="378"/>
      <c r="FZ64801" s="378"/>
      <c r="GA64801" s="378"/>
      <c r="GB64801" s="378"/>
      <c r="GC64801" s="378"/>
      <c r="GD64801" s="378"/>
      <c r="GE64801" s="378"/>
      <c r="GF64801" s="378"/>
      <c r="GG64801" s="378"/>
      <c r="GH64801" s="378"/>
      <c r="GI64801" s="378"/>
      <c r="GJ64801" s="378"/>
      <c r="GK64801" s="378"/>
      <c r="GL64801" s="378"/>
      <c r="GM64801" s="378"/>
      <c r="GN64801" s="378"/>
      <c r="GO64801" s="378"/>
      <c r="GP64801" s="378"/>
      <c r="GQ64801" s="378"/>
      <c r="GR64801" s="378"/>
      <c r="GS64801" s="378"/>
      <c r="GT64801" s="378"/>
      <c r="GU64801" s="378"/>
      <c r="GV64801" s="378"/>
      <c r="GW64801" s="378"/>
      <c r="GX64801" s="378"/>
      <c r="GY64801" s="378"/>
      <c r="GZ64801" s="378"/>
      <c r="HA64801" s="378"/>
      <c r="HB64801" s="378"/>
      <c r="HC64801" s="378"/>
      <c r="HD64801" s="378"/>
      <c r="HE64801" s="378"/>
      <c r="HF64801" s="378"/>
      <c r="HG64801" s="378"/>
      <c r="HH64801" s="378"/>
      <c r="HI64801" s="378"/>
      <c r="HJ64801" s="378"/>
      <c r="HK64801" s="378"/>
      <c r="HL64801" s="378"/>
      <c r="HM64801" s="378"/>
      <c r="HN64801" s="378"/>
      <c r="HO64801" s="378"/>
      <c r="HP64801" s="378"/>
      <c r="HQ64801" s="378"/>
      <c r="HR64801" s="378"/>
      <c r="HS64801" s="378"/>
      <c r="HT64801" s="378"/>
      <c r="HU64801" s="378"/>
      <c r="HV64801" s="378"/>
      <c r="HW64801" s="378"/>
      <c r="HX64801" s="378"/>
      <c r="HY64801" s="378"/>
      <c r="HZ64801" s="378"/>
      <c r="IA64801" s="378"/>
      <c r="IB64801" s="378"/>
      <c r="IC64801" s="378"/>
      <c r="ID64801" s="378"/>
      <c r="IE64801" s="378"/>
      <c r="IF64801" s="378"/>
      <c r="IG64801" s="378"/>
      <c r="IH64801" s="378"/>
      <c r="II64801" s="378"/>
      <c r="IJ64801" s="378"/>
      <c r="IK64801" s="378"/>
      <c r="IL64801" s="378"/>
    </row>
    <row r="64802" spans="2:246">
      <c r="B64802" s="378"/>
      <c r="C64802" s="378"/>
      <c r="D64802" s="378"/>
      <c r="E64802" s="378"/>
      <c r="F64802" s="378"/>
      <c r="G64802" s="378"/>
      <c r="H64802" s="378"/>
      <c r="I64802" s="378"/>
      <c r="J64802" s="378"/>
      <c r="K64802" s="378"/>
      <c r="L64802" s="378"/>
      <c r="M64802" s="378"/>
      <c r="N64802" s="378"/>
      <c r="O64802" s="378"/>
      <c r="P64802" s="378"/>
      <c r="Q64802" s="378"/>
      <c r="R64802" s="378"/>
      <c r="S64802" s="378"/>
      <c r="T64802" s="378"/>
      <c r="U64802" s="378"/>
      <c r="V64802" s="378"/>
      <c r="W64802" s="378"/>
      <c r="X64802" s="378"/>
      <c r="Y64802" s="378"/>
      <c r="Z64802" s="378"/>
      <c r="AA64802" s="378"/>
      <c r="AB64802" s="378"/>
      <c r="AC64802" s="378"/>
      <c r="AD64802" s="378"/>
      <c r="AE64802" s="378"/>
      <c r="AF64802" s="378"/>
      <c r="AG64802" s="378"/>
      <c r="AH64802" s="378"/>
      <c r="AI64802" s="378"/>
      <c r="AJ64802" s="378"/>
      <c r="AK64802" s="378"/>
      <c r="AL64802" s="378"/>
      <c r="AM64802" s="378"/>
      <c r="AN64802" s="378"/>
      <c r="AO64802" s="378"/>
      <c r="AP64802" s="378"/>
      <c r="AQ64802" s="378"/>
      <c r="AR64802" s="378"/>
      <c r="AS64802" s="378"/>
      <c r="AT64802" s="378"/>
      <c r="AU64802" s="378"/>
      <c r="AV64802" s="378"/>
      <c r="AW64802" s="378"/>
      <c r="AX64802" s="378"/>
      <c r="AY64802" s="378"/>
      <c r="AZ64802" s="378"/>
      <c r="BA64802" s="378"/>
      <c r="BB64802" s="378"/>
      <c r="BC64802" s="378"/>
      <c r="BD64802" s="378"/>
      <c r="BE64802" s="378"/>
      <c r="BF64802" s="378"/>
      <c r="BG64802" s="378"/>
      <c r="BH64802" s="378"/>
      <c r="BI64802" s="378"/>
      <c r="BJ64802" s="378"/>
      <c r="BK64802" s="378"/>
      <c r="BL64802" s="378"/>
      <c r="BM64802" s="378"/>
      <c r="BN64802" s="378"/>
      <c r="BO64802" s="378"/>
      <c r="BP64802" s="378"/>
      <c r="BQ64802" s="378"/>
      <c r="BR64802" s="378"/>
      <c r="BS64802" s="378"/>
      <c r="BT64802" s="378"/>
      <c r="BU64802" s="378"/>
      <c r="BV64802" s="378"/>
      <c r="BW64802" s="378"/>
      <c r="BX64802" s="378"/>
      <c r="BY64802" s="378"/>
      <c r="BZ64802" s="378"/>
      <c r="CA64802" s="378"/>
      <c r="CB64802" s="378"/>
      <c r="CC64802" s="378"/>
      <c r="CD64802" s="378"/>
      <c r="CE64802" s="378"/>
      <c r="CF64802" s="378"/>
      <c r="CG64802" s="378"/>
      <c r="CH64802" s="378"/>
      <c r="CI64802" s="378"/>
      <c r="CJ64802" s="378"/>
      <c r="CK64802" s="378"/>
      <c r="CL64802" s="378"/>
      <c r="CM64802" s="378"/>
      <c r="CN64802" s="378"/>
      <c r="CO64802" s="378"/>
      <c r="CP64802" s="378"/>
      <c r="CQ64802" s="378"/>
      <c r="CR64802" s="378"/>
      <c r="CS64802" s="378"/>
      <c r="CT64802" s="378"/>
      <c r="CU64802" s="378"/>
      <c r="CV64802" s="378"/>
      <c r="CW64802" s="378"/>
      <c r="CX64802" s="378"/>
      <c r="CY64802" s="378"/>
      <c r="CZ64802" s="378"/>
      <c r="DA64802" s="378"/>
      <c r="DB64802" s="378"/>
      <c r="DC64802" s="378"/>
      <c r="DD64802" s="378"/>
      <c r="DE64802" s="378"/>
      <c r="DF64802" s="378"/>
      <c r="DG64802" s="378"/>
      <c r="DH64802" s="378"/>
      <c r="DI64802" s="378"/>
      <c r="DJ64802" s="378"/>
      <c r="DK64802" s="378"/>
      <c r="DL64802" s="378"/>
      <c r="DM64802" s="378"/>
      <c r="DN64802" s="378"/>
      <c r="DO64802" s="378"/>
      <c r="DP64802" s="378"/>
      <c r="DQ64802" s="378"/>
      <c r="DR64802" s="378"/>
      <c r="DS64802" s="378"/>
      <c r="DT64802" s="378"/>
      <c r="DU64802" s="378"/>
      <c r="DV64802" s="378"/>
      <c r="DW64802" s="378"/>
      <c r="DX64802" s="378"/>
      <c r="DY64802" s="378"/>
      <c r="DZ64802" s="378"/>
      <c r="EA64802" s="378"/>
      <c r="EB64802" s="378"/>
      <c r="EC64802" s="378"/>
      <c r="ED64802" s="378"/>
      <c r="EE64802" s="378"/>
      <c r="EF64802" s="378"/>
      <c r="EG64802" s="378"/>
      <c r="EH64802" s="378"/>
      <c r="EI64802" s="378"/>
      <c r="EJ64802" s="378"/>
      <c r="EK64802" s="378"/>
      <c r="EL64802" s="378"/>
      <c r="EM64802" s="378"/>
      <c r="EN64802" s="378"/>
      <c r="EO64802" s="378"/>
      <c r="EP64802" s="378"/>
      <c r="EQ64802" s="378"/>
      <c r="ER64802" s="378"/>
      <c r="ES64802" s="378"/>
      <c r="ET64802" s="378"/>
      <c r="EU64802" s="378"/>
      <c r="EV64802" s="378"/>
      <c r="EW64802" s="378"/>
      <c r="EX64802" s="378"/>
      <c r="EY64802" s="378"/>
      <c r="EZ64802" s="378"/>
      <c r="FA64802" s="378"/>
      <c r="FB64802" s="378"/>
      <c r="FC64802" s="378"/>
      <c r="FD64802" s="378"/>
      <c r="FE64802" s="378"/>
      <c r="FF64802" s="378"/>
      <c r="FG64802" s="378"/>
      <c r="FH64802" s="378"/>
      <c r="FI64802" s="378"/>
      <c r="FJ64802" s="378"/>
      <c r="FK64802" s="378"/>
      <c r="FL64802" s="378"/>
      <c r="FM64802" s="378"/>
      <c r="FN64802" s="378"/>
      <c r="FO64802" s="378"/>
      <c r="FP64802" s="378"/>
      <c r="FQ64802" s="378"/>
      <c r="FR64802" s="378"/>
      <c r="FS64802" s="378"/>
      <c r="FT64802" s="378"/>
      <c r="FU64802" s="378"/>
      <c r="FV64802" s="378"/>
      <c r="FW64802" s="378"/>
      <c r="FX64802" s="378"/>
      <c r="FY64802" s="378"/>
      <c r="FZ64802" s="378"/>
      <c r="GA64802" s="378"/>
      <c r="GB64802" s="378"/>
      <c r="GC64802" s="378"/>
      <c r="GD64802" s="378"/>
      <c r="GE64802" s="378"/>
      <c r="GF64802" s="378"/>
      <c r="GG64802" s="378"/>
      <c r="GH64802" s="378"/>
      <c r="GI64802" s="378"/>
      <c r="GJ64802" s="378"/>
      <c r="GK64802" s="378"/>
      <c r="GL64802" s="378"/>
      <c r="GM64802" s="378"/>
      <c r="GN64802" s="378"/>
      <c r="GO64802" s="378"/>
      <c r="GP64802" s="378"/>
      <c r="GQ64802" s="378"/>
      <c r="GR64802" s="378"/>
      <c r="GS64802" s="378"/>
      <c r="GT64802" s="378"/>
      <c r="GU64802" s="378"/>
      <c r="GV64802" s="378"/>
      <c r="GW64802" s="378"/>
      <c r="GX64802" s="378"/>
      <c r="GY64802" s="378"/>
      <c r="GZ64802" s="378"/>
      <c r="HA64802" s="378"/>
      <c r="HB64802" s="378"/>
      <c r="HC64802" s="378"/>
      <c r="HD64802" s="378"/>
      <c r="HE64802" s="378"/>
      <c r="HF64802" s="378"/>
      <c r="HG64802" s="378"/>
      <c r="HH64802" s="378"/>
      <c r="HI64802" s="378"/>
      <c r="HJ64802" s="378"/>
      <c r="HK64802" s="378"/>
      <c r="HL64802" s="378"/>
      <c r="HM64802" s="378"/>
      <c r="HN64802" s="378"/>
      <c r="HO64802" s="378"/>
      <c r="HP64802" s="378"/>
      <c r="HQ64802" s="378"/>
      <c r="HR64802" s="378"/>
      <c r="HS64802" s="378"/>
      <c r="HT64802" s="378"/>
      <c r="HU64802" s="378"/>
      <c r="HV64802" s="378"/>
      <c r="HW64802" s="378"/>
      <c r="HX64802" s="378"/>
      <c r="HY64802" s="378"/>
      <c r="HZ64802" s="378"/>
      <c r="IA64802" s="378"/>
      <c r="IB64802" s="378"/>
      <c r="IC64802" s="378"/>
      <c r="ID64802" s="378"/>
      <c r="IE64802" s="378"/>
      <c r="IF64802" s="378"/>
      <c r="IG64802" s="378"/>
      <c r="IH64802" s="378"/>
      <c r="II64802" s="378"/>
      <c r="IJ64802" s="378"/>
      <c r="IK64802" s="378"/>
      <c r="IL64802" s="378"/>
    </row>
    <row r="64803" spans="2:246">
      <c r="B64803" s="378"/>
      <c r="C64803" s="378"/>
      <c r="D64803" s="378"/>
      <c r="E64803" s="378"/>
      <c r="F64803" s="378"/>
      <c r="G64803" s="378"/>
      <c r="H64803" s="378"/>
      <c r="I64803" s="378"/>
      <c r="J64803" s="378"/>
      <c r="K64803" s="378"/>
      <c r="L64803" s="378"/>
      <c r="M64803" s="378"/>
      <c r="N64803" s="378"/>
      <c r="O64803" s="378"/>
      <c r="P64803" s="378"/>
      <c r="Q64803" s="378"/>
      <c r="R64803" s="378"/>
      <c r="S64803" s="378"/>
      <c r="T64803" s="378"/>
      <c r="U64803" s="378"/>
      <c r="V64803" s="378"/>
      <c r="W64803" s="378"/>
      <c r="X64803" s="378"/>
      <c r="Y64803" s="378"/>
      <c r="Z64803" s="378"/>
      <c r="AA64803" s="378"/>
      <c r="AB64803" s="378"/>
      <c r="AC64803" s="378"/>
      <c r="AD64803" s="378"/>
      <c r="AE64803" s="378"/>
      <c r="AF64803" s="378"/>
      <c r="AG64803" s="378"/>
      <c r="AH64803" s="378"/>
      <c r="AI64803" s="378"/>
      <c r="AJ64803" s="378"/>
      <c r="AK64803" s="378"/>
      <c r="AL64803" s="378"/>
      <c r="AM64803" s="378"/>
      <c r="AN64803" s="378"/>
      <c r="AO64803" s="378"/>
      <c r="AP64803" s="378"/>
      <c r="AQ64803" s="378"/>
      <c r="AR64803" s="378"/>
      <c r="AS64803" s="378"/>
      <c r="AT64803" s="378"/>
      <c r="AU64803" s="378"/>
      <c r="AV64803" s="378"/>
      <c r="AW64803" s="378"/>
      <c r="AX64803" s="378"/>
      <c r="AY64803" s="378"/>
      <c r="AZ64803" s="378"/>
      <c r="BA64803" s="378"/>
      <c r="BB64803" s="378"/>
      <c r="BC64803" s="378"/>
      <c r="BD64803" s="378"/>
      <c r="BE64803" s="378"/>
      <c r="BF64803" s="378"/>
      <c r="BG64803" s="378"/>
      <c r="BH64803" s="378"/>
      <c r="BI64803" s="378"/>
      <c r="BJ64803" s="378"/>
      <c r="BK64803" s="378"/>
      <c r="BL64803" s="378"/>
      <c r="BM64803" s="378"/>
      <c r="BN64803" s="378"/>
      <c r="BO64803" s="378"/>
      <c r="BP64803" s="378"/>
      <c r="BQ64803" s="378"/>
      <c r="BR64803" s="378"/>
      <c r="BS64803" s="378"/>
      <c r="BT64803" s="378"/>
      <c r="BU64803" s="378"/>
      <c r="BV64803" s="378"/>
      <c r="BW64803" s="378"/>
      <c r="BX64803" s="378"/>
      <c r="BY64803" s="378"/>
      <c r="BZ64803" s="378"/>
      <c r="CA64803" s="378"/>
      <c r="CB64803" s="378"/>
      <c r="CC64803" s="378"/>
      <c r="CD64803" s="378"/>
      <c r="CE64803" s="378"/>
      <c r="CF64803" s="378"/>
      <c r="CG64803" s="378"/>
      <c r="CH64803" s="378"/>
      <c r="CI64803" s="378"/>
      <c r="CJ64803" s="378"/>
      <c r="CK64803" s="378"/>
      <c r="CL64803" s="378"/>
      <c r="CM64803" s="378"/>
      <c r="CN64803" s="378"/>
      <c r="CO64803" s="378"/>
      <c r="CP64803" s="378"/>
      <c r="CQ64803" s="378"/>
      <c r="CR64803" s="378"/>
      <c r="CS64803" s="378"/>
      <c r="CT64803" s="378"/>
      <c r="CU64803" s="378"/>
      <c r="CV64803" s="378"/>
      <c r="CW64803" s="378"/>
      <c r="CX64803" s="378"/>
      <c r="CY64803" s="378"/>
      <c r="CZ64803" s="378"/>
      <c r="DA64803" s="378"/>
      <c r="DB64803" s="378"/>
      <c r="DC64803" s="378"/>
      <c r="DD64803" s="378"/>
      <c r="DE64803" s="378"/>
      <c r="DF64803" s="378"/>
      <c r="DG64803" s="378"/>
      <c r="DH64803" s="378"/>
      <c r="DI64803" s="378"/>
      <c r="DJ64803" s="378"/>
      <c r="DK64803" s="378"/>
      <c r="DL64803" s="378"/>
      <c r="DM64803" s="378"/>
      <c r="DN64803" s="378"/>
      <c r="DO64803" s="378"/>
      <c r="DP64803" s="378"/>
      <c r="DQ64803" s="378"/>
      <c r="DR64803" s="378"/>
      <c r="DS64803" s="378"/>
      <c r="DT64803" s="378"/>
      <c r="DU64803" s="378"/>
      <c r="DV64803" s="378"/>
      <c r="DW64803" s="378"/>
      <c r="DX64803" s="378"/>
      <c r="DY64803" s="378"/>
      <c r="DZ64803" s="378"/>
      <c r="EA64803" s="378"/>
      <c r="EB64803" s="378"/>
      <c r="EC64803" s="378"/>
      <c r="ED64803" s="378"/>
      <c r="EE64803" s="378"/>
      <c r="EF64803" s="378"/>
      <c r="EG64803" s="378"/>
      <c r="EH64803" s="378"/>
      <c r="EI64803" s="378"/>
      <c r="EJ64803" s="378"/>
      <c r="EK64803" s="378"/>
      <c r="EL64803" s="378"/>
      <c r="EM64803" s="378"/>
      <c r="EN64803" s="378"/>
      <c r="EO64803" s="378"/>
      <c r="EP64803" s="378"/>
      <c r="EQ64803" s="378"/>
      <c r="ER64803" s="378"/>
      <c r="ES64803" s="378"/>
      <c r="ET64803" s="378"/>
      <c r="EU64803" s="378"/>
      <c r="EV64803" s="378"/>
      <c r="EW64803" s="378"/>
      <c r="EX64803" s="378"/>
      <c r="EY64803" s="378"/>
      <c r="EZ64803" s="378"/>
      <c r="FA64803" s="378"/>
      <c r="FB64803" s="378"/>
      <c r="FC64803" s="378"/>
      <c r="FD64803" s="378"/>
      <c r="FE64803" s="378"/>
      <c r="FF64803" s="378"/>
      <c r="FG64803" s="378"/>
      <c r="FH64803" s="378"/>
      <c r="FI64803" s="378"/>
      <c r="FJ64803" s="378"/>
      <c r="FK64803" s="378"/>
      <c r="FL64803" s="378"/>
      <c r="FM64803" s="378"/>
      <c r="FN64803" s="378"/>
      <c r="FO64803" s="378"/>
      <c r="FP64803" s="378"/>
      <c r="FQ64803" s="378"/>
      <c r="FR64803" s="378"/>
      <c r="FS64803" s="378"/>
      <c r="FT64803" s="378"/>
      <c r="FU64803" s="378"/>
      <c r="FV64803" s="378"/>
      <c r="FW64803" s="378"/>
      <c r="FX64803" s="378"/>
      <c r="FY64803" s="378"/>
      <c r="FZ64803" s="378"/>
      <c r="GA64803" s="378"/>
      <c r="GB64803" s="378"/>
      <c r="GC64803" s="378"/>
      <c r="GD64803" s="378"/>
      <c r="GE64803" s="378"/>
      <c r="GF64803" s="378"/>
      <c r="GG64803" s="378"/>
      <c r="GH64803" s="378"/>
      <c r="GI64803" s="378"/>
      <c r="GJ64803" s="378"/>
      <c r="GK64803" s="378"/>
      <c r="GL64803" s="378"/>
      <c r="GM64803" s="378"/>
      <c r="GN64803" s="378"/>
      <c r="GO64803" s="378"/>
      <c r="GP64803" s="378"/>
      <c r="GQ64803" s="378"/>
      <c r="GR64803" s="378"/>
      <c r="GS64803" s="378"/>
      <c r="GT64803" s="378"/>
      <c r="GU64803" s="378"/>
      <c r="GV64803" s="378"/>
      <c r="GW64803" s="378"/>
      <c r="GX64803" s="378"/>
      <c r="GY64803" s="378"/>
      <c r="GZ64803" s="378"/>
      <c r="HA64803" s="378"/>
      <c r="HB64803" s="378"/>
      <c r="HC64803" s="378"/>
      <c r="HD64803" s="378"/>
      <c r="HE64803" s="378"/>
      <c r="HF64803" s="378"/>
      <c r="HG64803" s="378"/>
      <c r="HH64803" s="378"/>
      <c r="HI64803" s="378"/>
      <c r="HJ64803" s="378"/>
      <c r="HK64803" s="378"/>
      <c r="HL64803" s="378"/>
      <c r="HM64803" s="378"/>
      <c r="HN64803" s="378"/>
      <c r="HO64803" s="378"/>
      <c r="HP64803" s="378"/>
      <c r="HQ64803" s="378"/>
      <c r="HR64803" s="378"/>
      <c r="HS64803" s="378"/>
      <c r="HT64803" s="378"/>
      <c r="HU64803" s="378"/>
      <c r="HV64803" s="378"/>
      <c r="HW64803" s="378"/>
      <c r="HX64803" s="378"/>
      <c r="HY64803" s="378"/>
      <c r="HZ64803" s="378"/>
      <c r="IA64803" s="378"/>
      <c r="IB64803" s="378"/>
      <c r="IC64803" s="378"/>
      <c r="ID64803" s="378"/>
      <c r="IE64803" s="378"/>
      <c r="IF64803" s="378"/>
      <c r="IG64803" s="378"/>
      <c r="IH64803" s="378"/>
      <c r="II64803" s="378"/>
      <c r="IJ64803" s="378"/>
      <c r="IK64803" s="378"/>
      <c r="IL64803" s="378"/>
    </row>
    <row r="64804" spans="2:246">
      <c r="B64804" s="378"/>
      <c r="C64804" s="378"/>
      <c r="D64804" s="378"/>
      <c r="E64804" s="378"/>
      <c r="F64804" s="378"/>
      <c r="G64804" s="378"/>
      <c r="H64804" s="378"/>
      <c r="I64804" s="378"/>
      <c r="J64804" s="378"/>
      <c r="K64804" s="378"/>
      <c r="L64804" s="378"/>
      <c r="M64804" s="378"/>
      <c r="N64804" s="378"/>
      <c r="O64804" s="378"/>
      <c r="P64804" s="378"/>
      <c r="Q64804" s="378"/>
      <c r="R64804" s="378"/>
      <c r="S64804" s="378"/>
      <c r="T64804" s="378"/>
      <c r="U64804" s="378"/>
      <c r="V64804" s="378"/>
      <c r="W64804" s="378"/>
      <c r="X64804" s="378"/>
      <c r="Y64804" s="378"/>
      <c r="Z64804" s="378"/>
      <c r="AA64804" s="378"/>
      <c r="AB64804" s="378"/>
      <c r="AC64804" s="378"/>
      <c r="AD64804" s="378"/>
      <c r="AE64804" s="378"/>
      <c r="AF64804" s="378"/>
      <c r="AG64804" s="378"/>
      <c r="AH64804" s="378"/>
      <c r="AI64804" s="378"/>
      <c r="AJ64804" s="378"/>
      <c r="AK64804" s="378"/>
      <c r="AL64804" s="378"/>
      <c r="AM64804" s="378"/>
      <c r="AN64804" s="378"/>
      <c r="AO64804" s="378"/>
      <c r="AP64804" s="378"/>
      <c r="AQ64804" s="378"/>
      <c r="AR64804" s="378"/>
      <c r="AS64804" s="378"/>
      <c r="AT64804" s="378"/>
      <c r="AU64804" s="378"/>
      <c r="AV64804" s="378"/>
      <c r="AW64804" s="378"/>
      <c r="AX64804" s="378"/>
      <c r="AY64804" s="378"/>
      <c r="AZ64804" s="378"/>
      <c r="BA64804" s="378"/>
      <c r="BB64804" s="378"/>
      <c r="BC64804" s="378"/>
      <c r="BD64804" s="378"/>
      <c r="BE64804" s="378"/>
      <c r="BF64804" s="378"/>
      <c r="BG64804" s="378"/>
      <c r="BH64804" s="378"/>
      <c r="BI64804" s="378"/>
      <c r="BJ64804" s="378"/>
      <c r="BK64804" s="378"/>
      <c r="BL64804" s="378"/>
      <c r="BM64804" s="378"/>
      <c r="BN64804" s="378"/>
      <c r="BO64804" s="378"/>
      <c r="BP64804" s="378"/>
      <c r="BQ64804" s="378"/>
      <c r="BR64804" s="378"/>
      <c r="BS64804" s="378"/>
      <c r="BT64804" s="378"/>
      <c r="BU64804" s="378"/>
      <c r="BV64804" s="378"/>
      <c r="BW64804" s="378"/>
      <c r="BX64804" s="378"/>
      <c r="BY64804" s="378"/>
      <c r="BZ64804" s="378"/>
      <c r="CA64804" s="378"/>
      <c r="CB64804" s="378"/>
      <c r="CC64804" s="378"/>
      <c r="CD64804" s="378"/>
      <c r="CE64804" s="378"/>
      <c r="CF64804" s="378"/>
      <c r="CG64804" s="378"/>
      <c r="CH64804" s="378"/>
      <c r="CI64804" s="378"/>
      <c r="CJ64804" s="378"/>
      <c r="CK64804" s="378"/>
      <c r="CL64804" s="378"/>
      <c r="CM64804" s="378"/>
      <c r="CN64804" s="378"/>
      <c r="CO64804" s="378"/>
      <c r="CP64804" s="378"/>
      <c r="CQ64804" s="378"/>
      <c r="CR64804" s="378"/>
      <c r="CS64804" s="378"/>
      <c r="CT64804" s="378"/>
      <c r="CU64804" s="378"/>
      <c r="CV64804" s="378"/>
      <c r="CW64804" s="378"/>
      <c r="CX64804" s="378"/>
      <c r="CY64804" s="378"/>
      <c r="CZ64804" s="378"/>
      <c r="DA64804" s="378"/>
      <c r="DB64804" s="378"/>
      <c r="DC64804" s="378"/>
      <c r="DD64804" s="378"/>
      <c r="DE64804" s="378"/>
      <c r="DF64804" s="378"/>
      <c r="DG64804" s="378"/>
      <c r="DH64804" s="378"/>
      <c r="DI64804" s="378"/>
      <c r="DJ64804" s="378"/>
      <c r="DK64804" s="378"/>
      <c r="DL64804" s="378"/>
      <c r="DM64804" s="378"/>
      <c r="DN64804" s="378"/>
      <c r="DO64804" s="378"/>
      <c r="DP64804" s="378"/>
      <c r="DQ64804" s="378"/>
      <c r="DR64804" s="378"/>
      <c r="DS64804" s="378"/>
      <c r="DT64804" s="378"/>
      <c r="DU64804" s="378"/>
      <c r="DV64804" s="378"/>
      <c r="DW64804" s="378"/>
      <c r="DX64804" s="378"/>
      <c r="DY64804" s="378"/>
      <c r="DZ64804" s="378"/>
      <c r="EA64804" s="378"/>
      <c r="EB64804" s="378"/>
      <c r="EC64804" s="378"/>
      <c r="ED64804" s="378"/>
      <c r="EE64804" s="378"/>
      <c r="EF64804" s="378"/>
      <c r="EG64804" s="378"/>
      <c r="EH64804" s="378"/>
      <c r="EI64804" s="378"/>
      <c r="EJ64804" s="378"/>
      <c r="EK64804" s="378"/>
      <c r="EL64804" s="378"/>
      <c r="EM64804" s="378"/>
      <c r="EN64804" s="378"/>
      <c r="EO64804" s="378"/>
      <c r="EP64804" s="378"/>
      <c r="EQ64804" s="378"/>
      <c r="ER64804" s="378"/>
      <c r="ES64804" s="378"/>
      <c r="ET64804" s="378"/>
      <c r="EU64804" s="378"/>
      <c r="EV64804" s="378"/>
      <c r="EW64804" s="378"/>
      <c r="EX64804" s="378"/>
      <c r="EY64804" s="378"/>
      <c r="EZ64804" s="378"/>
      <c r="FA64804" s="378"/>
      <c r="FB64804" s="378"/>
      <c r="FC64804" s="378"/>
      <c r="FD64804" s="378"/>
      <c r="FE64804" s="378"/>
      <c r="FF64804" s="378"/>
      <c r="FG64804" s="378"/>
      <c r="FH64804" s="378"/>
      <c r="FI64804" s="378"/>
      <c r="FJ64804" s="378"/>
      <c r="FK64804" s="378"/>
      <c r="FL64804" s="378"/>
      <c r="FM64804" s="378"/>
      <c r="FN64804" s="378"/>
      <c r="FO64804" s="378"/>
      <c r="FP64804" s="378"/>
      <c r="FQ64804" s="378"/>
      <c r="FR64804" s="378"/>
      <c r="FS64804" s="378"/>
      <c r="FT64804" s="378"/>
      <c r="FU64804" s="378"/>
      <c r="FV64804" s="378"/>
      <c r="FW64804" s="378"/>
      <c r="FX64804" s="378"/>
      <c r="FY64804" s="378"/>
      <c r="FZ64804" s="378"/>
      <c r="GA64804" s="378"/>
      <c r="GB64804" s="378"/>
      <c r="GC64804" s="378"/>
      <c r="GD64804" s="378"/>
      <c r="GE64804" s="378"/>
      <c r="GF64804" s="378"/>
      <c r="GG64804" s="378"/>
      <c r="GH64804" s="378"/>
      <c r="GI64804" s="378"/>
      <c r="GJ64804" s="378"/>
      <c r="GK64804" s="378"/>
      <c r="GL64804" s="378"/>
      <c r="GM64804" s="378"/>
      <c r="GN64804" s="378"/>
      <c r="GO64804" s="378"/>
      <c r="GP64804" s="378"/>
      <c r="GQ64804" s="378"/>
      <c r="GR64804" s="378"/>
      <c r="GS64804" s="378"/>
      <c r="GT64804" s="378"/>
      <c r="GU64804" s="378"/>
      <c r="GV64804" s="378"/>
      <c r="GW64804" s="378"/>
      <c r="GX64804" s="378"/>
      <c r="GY64804" s="378"/>
      <c r="GZ64804" s="378"/>
      <c r="HA64804" s="378"/>
      <c r="HB64804" s="378"/>
      <c r="HC64804" s="378"/>
      <c r="HD64804" s="378"/>
      <c r="HE64804" s="378"/>
      <c r="HF64804" s="378"/>
      <c r="HG64804" s="378"/>
      <c r="HH64804" s="378"/>
      <c r="HI64804" s="378"/>
      <c r="HJ64804" s="378"/>
      <c r="HK64804" s="378"/>
      <c r="HL64804" s="378"/>
      <c r="HM64804" s="378"/>
      <c r="HN64804" s="378"/>
      <c r="HO64804" s="378"/>
      <c r="HP64804" s="378"/>
      <c r="HQ64804" s="378"/>
      <c r="HR64804" s="378"/>
      <c r="HS64804" s="378"/>
      <c r="HT64804" s="378"/>
      <c r="HU64804" s="378"/>
      <c r="HV64804" s="378"/>
      <c r="HW64804" s="378"/>
      <c r="HX64804" s="378"/>
      <c r="HY64804" s="378"/>
      <c r="HZ64804" s="378"/>
      <c r="IA64804" s="378"/>
      <c r="IB64804" s="378"/>
      <c r="IC64804" s="378"/>
      <c r="ID64804" s="378"/>
      <c r="IE64804" s="378"/>
      <c r="IF64804" s="378"/>
      <c r="IG64804" s="378"/>
      <c r="IH64804" s="378"/>
      <c r="II64804" s="378"/>
      <c r="IJ64804" s="378"/>
      <c r="IK64804" s="378"/>
      <c r="IL64804" s="378"/>
    </row>
    <row r="64805" spans="2:246">
      <c r="B64805" s="378"/>
      <c r="C64805" s="378"/>
      <c r="D64805" s="378"/>
      <c r="E64805" s="378"/>
      <c r="F64805" s="378"/>
      <c r="G64805" s="378"/>
      <c r="H64805" s="378"/>
      <c r="I64805" s="378"/>
      <c r="J64805" s="378"/>
      <c r="K64805" s="378"/>
      <c r="L64805" s="378"/>
      <c r="M64805" s="378"/>
      <c r="N64805" s="378"/>
      <c r="O64805" s="378"/>
      <c r="P64805" s="378"/>
      <c r="Q64805" s="378"/>
      <c r="R64805" s="378"/>
      <c r="S64805" s="378"/>
      <c r="T64805" s="378"/>
      <c r="U64805" s="378"/>
      <c r="V64805" s="378"/>
      <c r="W64805" s="378"/>
      <c r="X64805" s="378"/>
      <c r="Y64805" s="378"/>
      <c r="Z64805" s="378"/>
      <c r="AA64805" s="378"/>
      <c r="AB64805" s="378"/>
      <c r="AC64805" s="378"/>
      <c r="AD64805" s="378"/>
      <c r="AE64805" s="378"/>
      <c r="AF64805" s="378"/>
      <c r="AG64805" s="378"/>
      <c r="AH64805" s="378"/>
      <c r="AI64805" s="378"/>
      <c r="AJ64805" s="378"/>
      <c r="AK64805" s="378"/>
      <c r="AL64805" s="378"/>
      <c r="AM64805" s="378"/>
      <c r="AN64805" s="378"/>
      <c r="AO64805" s="378"/>
      <c r="AP64805" s="378"/>
      <c r="AQ64805" s="378"/>
      <c r="AR64805" s="378"/>
      <c r="AS64805" s="378"/>
      <c r="AT64805" s="378"/>
      <c r="AU64805" s="378"/>
      <c r="AV64805" s="378"/>
      <c r="AW64805" s="378"/>
      <c r="AX64805" s="378"/>
      <c r="AY64805" s="378"/>
      <c r="AZ64805" s="378"/>
      <c r="BA64805" s="378"/>
      <c r="BB64805" s="378"/>
      <c r="BC64805" s="378"/>
      <c r="BD64805" s="378"/>
      <c r="BE64805" s="378"/>
      <c r="BF64805" s="378"/>
      <c r="BG64805" s="378"/>
      <c r="BH64805" s="378"/>
      <c r="BI64805" s="378"/>
      <c r="BJ64805" s="378"/>
      <c r="BK64805" s="378"/>
      <c r="BL64805" s="378"/>
      <c r="BM64805" s="378"/>
      <c r="BN64805" s="378"/>
      <c r="BO64805" s="378"/>
      <c r="BP64805" s="378"/>
      <c r="BQ64805" s="378"/>
      <c r="BR64805" s="378"/>
      <c r="BS64805" s="378"/>
      <c r="BT64805" s="378"/>
      <c r="BU64805" s="378"/>
      <c r="BV64805" s="378"/>
      <c r="BW64805" s="378"/>
      <c r="BX64805" s="378"/>
      <c r="BY64805" s="378"/>
      <c r="BZ64805" s="378"/>
      <c r="CA64805" s="378"/>
      <c r="CB64805" s="378"/>
      <c r="CC64805" s="378"/>
      <c r="CD64805" s="378"/>
      <c r="CE64805" s="378"/>
      <c r="CF64805" s="378"/>
      <c r="CG64805" s="378"/>
      <c r="CH64805" s="378"/>
      <c r="CI64805" s="378"/>
      <c r="CJ64805" s="378"/>
      <c r="CK64805" s="378"/>
      <c r="CL64805" s="378"/>
      <c r="CM64805" s="378"/>
      <c r="CN64805" s="378"/>
      <c r="CO64805" s="378"/>
      <c r="CP64805" s="378"/>
      <c r="CQ64805" s="378"/>
      <c r="CR64805" s="378"/>
      <c r="CS64805" s="378"/>
      <c r="CT64805" s="378"/>
      <c r="CU64805" s="378"/>
      <c r="CV64805" s="378"/>
      <c r="CW64805" s="378"/>
      <c r="CX64805" s="378"/>
      <c r="CY64805" s="378"/>
      <c r="CZ64805" s="378"/>
      <c r="DA64805" s="378"/>
      <c r="DB64805" s="378"/>
      <c r="DC64805" s="378"/>
      <c r="DD64805" s="378"/>
      <c r="DE64805" s="378"/>
      <c r="DF64805" s="378"/>
      <c r="DG64805" s="378"/>
      <c r="DH64805" s="378"/>
      <c r="DI64805" s="378"/>
      <c r="DJ64805" s="378"/>
      <c r="DK64805" s="378"/>
      <c r="DL64805" s="378"/>
      <c r="DM64805" s="378"/>
      <c r="DN64805" s="378"/>
      <c r="DO64805" s="378"/>
      <c r="DP64805" s="378"/>
      <c r="DQ64805" s="378"/>
      <c r="DR64805" s="378"/>
      <c r="DS64805" s="378"/>
      <c r="DT64805" s="378"/>
      <c r="DU64805" s="378"/>
      <c r="DV64805" s="378"/>
      <c r="DW64805" s="378"/>
      <c r="DX64805" s="378"/>
      <c r="DY64805" s="378"/>
      <c r="DZ64805" s="378"/>
      <c r="EA64805" s="378"/>
      <c r="EB64805" s="378"/>
      <c r="EC64805" s="378"/>
      <c r="ED64805" s="378"/>
      <c r="EE64805" s="378"/>
      <c r="EF64805" s="378"/>
      <c r="EG64805" s="378"/>
      <c r="EH64805" s="378"/>
      <c r="EI64805" s="378"/>
      <c r="EJ64805" s="378"/>
      <c r="EK64805" s="378"/>
      <c r="EL64805" s="378"/>
      <c r="EM64805" s="378"/>
      <c r="EN64805" s="378"/>
      <c r="EO64805" s="378"/>
      <c r="EP64805" s="378"/>
      <c r="EQ64805" s="378"/>
      <c r="ER64805" s="378"/>
      <c r="ES64805" s="378"/>
      <c r="ET64805" s="378"/>
      <c r="EU64805" s="378"/>
      <c r="EV64805" s="378"/>
      <c r="EW64805" s="378"/>
      <c r="EX64805" s="378"/>
      <c r="EY64805" s="378"/>
      <c r="EZ64805" s="378"/>
      <c r="FA64805" s="378"/>
      <c r="FB64805" s="378"/>
      <c r="FC64805" s="378"/>
      <c r="FD64805" s="378"/>
      <c r="FE64805" s="378"/>
      <c r="FF64805" s="378"/>
      <c r="FG64805" s="378"/>
      <c r="FH64805" s="378"/>
      <c r="FI64805" s="378"/>
      <c r="FJ64805" s="378"/>
      <c r="FK64805" s="378"/>
      <c r="FL64805" s="378"/>
      <c r="FM64805" s="378"/>
      <c r="FN64805" s="378"/>
      <c r="FO64805" s="378"/>
      <c r="FP64805" s="378"/>
      <c r="FQ64805" s="378"/>
      <c r="FR64805" s="378"/>
      <c r="FS64805" s="378"/>
      <c r="FT64805" s="378"/>
      <c r="FU64805" s="378"/>
      <c r="FV64805" s="378"/>
      <c r="FW64805" s="378"/>
      <c r="FX64805" s="378"/>
      <c r="FY64805" s="378"/>
      <c r="FZ64805" s="378"/>
      <c r="GA64805" s="378"/>
      <c r="GB64805" s="378"/>
      <c r="GC64805" s="378"/>
      <c r="GD64805" s="378"/>
      <c r="GE64805" s="378"/>
      <c r="GF64805" s="378"/>
      <c r="GG64805" s="378"/>
      <c r="GH64805" s="378"/>
      <c r="GI64805" s="378"/>
      <c r="GJ64805" s="378"/>
      <c r="GK64805" s="378"/>
      <c r="GL64805" s="378"/>
      <c r="GM64805" s="378"/>
      <c r="GN64805" s="378"/>
      <c r="GO64805" s="378"/>
      <c r="GP64805" s="378"/>
      <c r="GQ64805" s="378"/>
      <c r="GR64805" s="378"/>
      <c r="GS64805" s="378"/>
      <c r="GT64805" s="378"/>
      <c r="GU64805" s="378"/>
      <c r="GV64805" s="378"/>
      <c r="GW64805" s="378"/>
      <c r="GX64805" s="378"/>
      <c r="GY64805" s="378"/>
      <c r="GZ64805" s="378"/>
      <c r="HA64805" s="378"/>
      <c r="HB64805" s="378"/>
      <c r="HC64805" s="378"/>
      <c r="HD64805" s="378"/>
      <c r="HE64805" s="378"/>
      <c r="HF64805" s="378"/>
      <c r="HG64805" s="378"/>
      <c r="HH64805" s="378"/>
      <c r="HI64805" s="378"/>
      <c r="HJ64805" s="378"/>
      <c r="HK64805" s="378"/>
      <c r="HL64805" s="378"/>
      <c r="HM64805" s="378"/>
      <c r="HN64805" s="378"/>
      <c r="HO64805" s="378"/>
      <c r="HP64805" s="378"/>
      <c r="HQ64805" s="378"/>
      <c r="HR64805" s="378"/>
      <c r="HS64805" s="378"/>
      <c r="HT64805" s="378"/>
      <c r="HU64805" s="378"/>
      <c r="HV64805" s="378"/>
      <c r="HW64805" s="378"/>
      <c r="HX64805" s="378"/>
      <c r="HY64805" s="378"/>
      <c r="HZ64805" s="378"/>
      <c r="IA64805" s="378"/>
      <c r="IB64805" s="378"/>
      <c r="IC64805" s="378"/>
      <c r="ID64805" s="378"/>
      <c r="IE64805" s="378"/>
      <c r="IF64805" s="378"/>
      <c r="IG64805" s="378"/>
      <c r="IH64805" s="378"/>
      <c r="II64805" s="378"/>
      <c r="IJ64805" s="378"/>
      <c r="IK64805" s="378"/>
      <c r="IL64805" s="378"/>
    </row>
    <row r="64806" spans="2:246">
      <c r="B64806" s="378"/>
      <c r="C64806" s="378"/>
      <c r="D64806" s="378"/>
      <c r="E64806" s="378"/>
      <c r="F64806" s="378"/>
      <c r="G64806" s="378"/>
      <c r="H64806" s="378"/>
      <c r="I64806" s="378"/>
      <c r="J64806" s="378"/>
      <c r="K64806" s="378"/>
      <c r="L64806" s="378"/>
      <c r="M64806" s="378"/>
      <c r="N64806" s="378"/>
      <c r="O64806" s="378"/>
      <c r="P64806" s="378"/>
      <c r="Q64806" s="378"/>
      <c r="R64806" s="378"/>
      <c r="S64806" s="378"/>
      <c r="T64806" s="378"/>
      <c r="U64806" s="378"/>
      <c r="V64806" s="378"/>
      <c r="W64806" s="378"/>
      <c r="X64806" s="378"/>
      <c r="Y64806" s="378"/>
      <c r="Z64806" s="378"/>
      <c r="AA64806" s="378"/>
      <c r="AB64806" s="378"/>
      <c r="AC64806" s="378"/>
      <c r="AD64806" s="378"/>
      <c r="AE64806" s="378"/>
      <c r="AF64806" s="378"/>
      <c r="AG64806" s="378"/>
      <c r="AH64806" s="378"/>
      <c r="AI64806" s="378"/>
      <c r="AJ64806" s="378"/>
      <c r="AK64806" s="378"/>
      <c r="AL64806" s="378"/>
      <c r="AM64806" s="378"/>
      <c r="AN64806" s="378"/>
      <c r="AO64806" s="378"/>
      <c r="AP64806" s="378"/>
      <c r="AQ64806" s="378"/>
      <c r="AR64806" s="378"/>
      <c r="AS64806" s="378"/>
      <c r="AT64806" s="378"/>
      <c r="AU64806" s="378"/>
      <c r="AV64806" s="378"/>
      <c r="AW64806" s="378"/>
      <c r="AX64806" s="378"/>
      <c r="AY64806" s="378"/>
      <c r="AZ64806" s="378"/>
      <c r="BA64806" s="378"/>
      <c r="BB64806" s="378"/>
      <c r="BC64806" s="378"/>
      <c r="BD64806" s="378"/>
      <c r="BE64806" s="378"/>
      <c r="BF64806" s="378"/>
      <c r="BG64806" s="378"/>
      <c r="BH64806" s="378"/>
      <c r="BI64806" s="378"/>
      <c r="BJ64806" s="378"/>
      <c r="BK64806" s="378"/>
      <c r="BL64806" s="378"/>
      <c r="BM64806" s="378"/>
      <c r="BN64806" s="378"/>
      <c r="BO64806" s="378"/>
      <c r="BP64806" s="378"/>
      <c r="BQ64806" s="378"/>
      <c r="BR64806" s="378"/>
      <c r="BS64806" s="378"/>
      <c r="BT64806" s="378"/>
      <c r="BU64806" s="378"/>
      <c r="BV64806" s="378"/>
      <c r="BW64806" s="378"/>
      <c r="BX64806" s="378"/>
      <c r="BY64806" s="378"/>
      <c r="BZ64806" s="378"/>
      <c r="CA64806" s="378"/>
      <c r="CB64806" s="378"/>
      <c r="CC64806" s="378"/>
      <c r="CD64806" s="378"/>
      <c r="CE64806" s="378"/>
      <c r="CF64806" s="378"/>
      <c r="CG64806" s="378"/>
      <c r="CH64806" s="378"/>
      <c r="CI64806" s="378"/>
      <c r="CJ64806" s="378"/>
      <c r="CK64806" s="378"/>
      <c r="CL64806" s="378"/>
      <c r="CM64806" s="378"/>
      <c r="CN64806" s="378"/>
      <c r="CO64806" s="378"/>
      <c r="CP64806" s="378"/>
      <c r="CQ64806" s="378"/>
      <c r="CR64806" s="378"/>
      <c r="CS64806" s="378"/>
      <c r="CT64806" s="378"/>
      <c r="CU64806" s="378"/>
      <c r="CV64806" s="378"/>
      <c r="CW64806" s="378"/>
      <c r="CX64806" s="378"/>
      <c r="CY64806" s="378"/>
      <c r="CZ64806" s="378"/>
      <c r="DA64806" s="378"/>
      <c r="DB64806" s="378"/>
      <c r="DC64806" s="378"/>
      <c r="DD64806" s="378"/>
      <c r="DE64806" s="378"/>
      <c r="DF64806" s="378"/>
      <c r="DG64806" s="378"/>
      <c r="DH64806" s="378"/>
      <c r="DI64806" s="378"/>
      <c r="DJ64806" s="378"/>
      <c r="DK64806" s="378"/>
      <c r="DL64806" s="378"/>
      <c r="DM64806" s="378"/>
      <c r="DN64806" s="378"/>
      <c r="DO64806" s="378"/>
      <c r="DP64806" s="378"/>
      <c r="DQ64806" s="378"/>
      <c r="DR64806" s="378"/>
      <c r="DS64806" s="378"/>
      <c r="DT64806" s="378"/>
      <c r="DU64806" s="378"/>
      <c r="DV64806" s="378"/>
      <c r="DW64806" s="378"/>
      <c r="DX64806" s="378"/>
      <c r="DY64806" s="378"/>
      <c r="DZ64806" s="378"/>
      <c r="EA64806" s="378"/>
      <c r="EB64806" s="378"/>
      <c r="EC64806" s="378"/>
      <c r="ED64806" s="378"/>
      <c r="EE64806" s="378"/>
      <c r="EF64806" s="378"/>
      <c r="EG64806" s="378"/>
      <c r="EH64806" s="378"/>
      <c r="EI64806" s="378"/>
      <c r="EJ64806" s="378"/>
      <c r="EK64806" s="378"/>
      <c r="EL64806" s="378"/>
      <c r="EM64806" s="378"/>
      <c r="EN64806" s="378"/>
      <c r="EO64806" s="378"/>
      <c r="EP64806" s="378"/>
      <c r="EQ64806" s="378"/>
      <c r="ER64806" s="378"/>
      <c r="ES64806" s="378"/>
      <c r="ET64806" s="378"/>
      <c r="EU64806" s="378"/>
      <c r="EV64806" s="378"/>
      <c r="EW64806" s="378"/>
      <c r="EX64806" s="378"/>
      <c r="EY64806" s="378"/>
      <c r="EZ64806" s="378"/>
      <c r="FA64806" s="378"/>
      <c r="FB64806" s="378"/>
      <c r="FC64806" s="378"/>
      <c r="FD64806" s="378"/>
      <c r="FE64806" s="378"/>
      <c r="FF64806" s="378"/>
      <c r="FG64806" s="378"/>
      <c r="FH64806" s="378"/>
      <c r="FI64806" s="378"/>
      <c r="FJ64806" s="378"/>
      <c r="FK64806" s="378"/>
      <c r="FL64806" s="378"/>
      <c r="FM64806" s="378"/>
      <c r="FN64806" s="378"/>
      <c r="FO64806" s="378"/>
      <c r="FP64806" s="378"/>
      <c r="FQ64806" s="378"/>
      <c r="FR64806" s="378"/>
      <c r="FS64806" s="378"/>
      <c r="FT64806" s="378"/>
      <c r="FU64806" s="378"/>
      <c r="FV64806" s="378"/>
      <c r="FW64806" s="378"/>
      <c r="FX64806" s="378"/>
      <c r="FY64806" s="378"/>
      <c r="FZ64806" s="378"/>
      <c r="GA64806" s="378"/>
      <c r="GB64806" s="378"/>
      <c r="GC64806" s="378"/>
      <c r="GD64806" s="378"/>
      <c r="GE64806" s="378"/>
      <c r="GF64806" s="378"/>
      <c r="GG64806" s="378"/>
      <c r="GH64806" s="378"/>
      <c r="GI64806" s="378"/>
      <c r="GJ64806" s="378"/>
      <c r="GK64806" s="378"/>
      <c r="GL64806" s="378"/>
      <c r="GM64806" s="378"/>
      <c r="GN64806" s="378"/>
      <c r="GO64806" s="378"/>
      <c r="GP64806" s="378"/>
      <c r="GQ64806" s="378"/>
      <c r="GR64806" s="378"/>
      <c r="GS64806" s="378"/>
      <c r="GT64806" s="378"/>
      <c r="GU64806" s="378"/>
      <c r="GV64806" s="378"/>
      <c r="GW64806" s="378"/>
      <c r="GX64806" s="378"/>
      <c r="GY64806" s="378"/>
      <c r="GZ64806" s="378"/>
      <c r="HA64806" s="378"/>
      <c r="HB64806" s="378"/>
      <c r="HC64806" s="378"/>
      <c r="HD64806" s="378"/>
      <c r="HE64806" s="378"/>
      <c r="HF64806" s="378"/>
      <c r="HG64806" s="378"/>
      <c r="HH64806" s="378"/>
      <c r="HI64806" s="378"/>
      <c r="HJ64806" s="378"/>
      <c r="HK64806" s="378"/>
      <c r="HL64806" s="378"/>
      <c r="HM64806" s="378"/>
      <c r="HN64806" s="378"/>
      <c r="HO64806" s="378"/>
      <c r="HP64806" s="378"/>
      <c r="HQ64806" s="378"/>
      <c r="HR64806" s="378"/>
      <c r="HS64806" s="378"/>
      <c r="HT64806" s="378"/>
      <c r="HU64806" s="378"/>
      <c r="HV64806" s="378"/>
      <c r="HW64806" s="378"/>
      <c r="HX64806" s="378"/>
      <c r="HY64806" s="378"/>
      <c r="HZ64806" s="378"/>
      <c r="IA64806" s="378"/>
      <c r="IB64806" s="378"/>
      <c r="IC64806" s="378"/>
      <c r="ID64806" s="378"/>
      <c r="IE64806" s="378"/>
      <c r="IF64806" s="378"/>
      <c r="IG64806" s="378"/>
      <c r="IH64806" s="378"/>
      <c r="II64806" s="378"/>
      <c r="IJ64806" s="378"/>
      <c r="IK64806" s="378"/>
      <c r="IL64806" s="378"/>
    </row>
    <row r="64807" spans="2:246">
      <c r="B64807" s="378"/>
      <c r="C64807" s="378"/>
      <c r="D64807" s="378"/>
      <c r="E64807" s="378"/>
      <c r="F64807" s="378"/>
      <c r="G64807" s="378"/>
      <c r="H64807" s="378"/>
      <c r="I64807" s="378"/>
      <c r="J64807" s="378"/>
      <c r="K64807" s="378"/>
      <c r="L64807" s="378"/>
      <c r="M64807" s="378"/>
      <c r="N64807" s="378"/>
      <c r="O64807" s="378"/>
      <c r="P64807" s="378"/>
      <c r="Q64807" s="378"/>
      <c r="R64807" s="378"/>
      <c r="S64807" s="378"/>
      <c r="T64807" s="378"/>
      <c r="U64807" s="378"/>
      <c r="V64807" s="378"/>
      <c r="W64807" s="378"/>
      <c r="X64807" s="378"/>
      <c r="Y64807" s="378"/>
      <c r="Z64807" s="378"/>
      <c r="AA64807" s="378"/>
      <c r="AB64807" s="378"/>
      <c r="AC64807" s="378"/>
      <c r="AD64807" s="378"/>
      <c r="AE64807" s="378"/>
      <c r="AF64807" s="378"/>
      <c r="AG64807" s="378"/>
      <c r="AH64807" s="378"/>
      <c r="AI64807" s="378"/>
      <c r="AJ64807" s="378"/>
      <c r="AK64807" s="378"/>
      <c r="AL64807" s="378"/>
      <c r="AM64807" s="378"/>
      <c r="AN64807" s="378"/>
      <c r="AO64807" s="378"/>
      <c r="AP64807" s="378"/>
      <c r="AQ64807" s="378"/>
      <c r="AR64807" s="378"/>
      <c r="AS64807" s="378"/>
      <c r="AT64807" s="378"/>
      <c r="AU64807" s="378"/>
      <c r="AV64807" s="378"/>
      <c r="AW64807" s="378"/>
      <c r="AX64807" s="378"/>
      <c r="AY64807" s="378"/>
      <c r="AZ64807" s="378"/>
      <c r="BA64807" s="378"/>
      <c r="BB64807" s="378"/>
      <c r="BC64807" s="378"/>
      <c r="BD64807" s="378"/>
      <c r="BE64807" s="378"/>
      <c r="BF64807" s="378"/>
      <c r="BG64807" s="378"/>
      <c r="BH64807" s="378"/>
      <c r="BI64807" s="378"/>
      <c r="BJ64807" s="378"/>
      <c r="BK64807" s="378"/>
      <c r="BL64807" s="378"/>
      <c r="BM64807" s="378"/>
      <c r="BN64807" s="378"/>
      <c r="BO64807" s="378"/>
      <c r="BP64807" s="378"/>
      <c r="BQ64807" s="378"/>
      <c r="BR64807" s="378"/>
      <c r="BS64807" s="378"/>
      <c r="BT64807" s="378"/>
      <c r="BU64807" s="378"/>
      <c r="BV64807" s="378"/>
      <c r="BW64807" s="378"/>
      <c r="BX64807" s="378"/>
      <c r="BY64807" s="378"/>
      <c r="BZ64807" s="378"/>
      <c r="CA64807" s="378"/>
      <c r="CB64807" s="378"/>
      <c r="CC64807" s="378"/>
      <c r="CD64807" s="378"/>
      <c r="CE64807" s="378"/>
      <c r="CF64807" s="378"/>
      <c r="CG64807" s="378"/>
      <c r="CH64807" s="378"/>
      <c r="CI64807" s="378"/>
      <c r="CJ64807" s="378"/>
      <c r="CK64807" s="378"/>
      <c r="CL64807" s="378"/>
      <c r="CM64807" s="378"/>
      <c r="CN64807" s="378"/>
      <c r="CO64807" s="378"/>
      <c r="CP64807" s="378"/>
      <c r="CQ64807" s="378"/>
      <c r="CR64807" s="378"/>
      <c r="CS64807" s="378"/>
      <c r="CT64807" s="378"/>
      <c r="CU64807" s="378"/>
      <c r="CV64807" s="378"/>
      <c r="CW64807" s="378"/>
      <c r="CX64807" s="378"/>
      <c r="CY64807" s="378"/>
      <c r="CZ64807" s="378"/>
      <c r="DA64807" s="378"/>
      <c r="DB64807" s="378"/>
      <c r="DC64807" s="378"/>
      <c r="DD64807" s="378"/>
      <c r="DE64807" s="378"/>
      <c r="DF64807" s="378"/>
      <c r="DG64807" s="378"/>
      <c r="DH64807" s="378"/>
      <c r="DI64807" s="378"/>
      <c r="DJ64807" s="378"/>
      <c r="DK64807" s="378"/>
      <c r="DL64807" s="378"/>
      <c r="DM64807" s="378"/>
      <c r="DN64807" s="378"/>
      <c r="DO64807" s="378"/>
      <c r="DP64807" s="378"/>
      <c r="DQ64807" s="378"/>
      <c r="DR64807" s="378"/>
      <c r="DS64807" s="378"/>
      <c r="DT64807" s="378"/>
      <c r="DU64807" s="378"/>
      <c r="DV64807" s="378"/>
      <c r="DW64807" s="378"/>
      <c r="DX64807" s="378"/>
      <c r="DY64807" s="378"/>
      <c r="DZ64807" s="378"/>
      <c r="EA64807" s="378"/>
      <c r="EB64807" s="378"/>
      <c r="EC64807" s="378"/>
      <c r="ED64807" s="378"/>
      <c r="EE64807" s="378"/>
      <c r="EF64807" s="378"/>
      <c r="EG64807" s="378"/>
      <c r="EH64807" s="378"/>
      <c r="EI64807" s="378"/>
      <c r="EJ64807" s="378"/>
      <c r="EK64807" s="378"/>
      <c r="EL64807" s="378"/>
      <c r="EM64807" s="378"/>
      <c r="EN64807" s="378"/>
      <c r="EO64807" s="378"/>
      <c r="EP64807" s="378"/>
      <c r="EQ64807" s="378"/>
      <c r="ER64807" s="378"/>
      <c r="ES64807" s="378"/>
      <c r="ET64807" s="378"/>
      <c r="EU64807" s="378"/>
      <c r="EV64807" s="378"/>
      <c r="EW64807" s="378"/>
      <c r="EX64807" s="378"/>
      <c r="EY64807" s="378"/>
      <c r="EZ64807" s="378"/>
      <c r="FA64807" s="378"/>
      <c r="FB64807" s="378"/>
      <c r="FC64807" s="378"/>
      <c r="FD64807" s="378"/>
      <c r="FE64807" s="378"/>
      <c r="FF64807" s="378"/>
      <c r="FG64807" s="378"/>
      <c r="FH64807" s="378"/>
      <c r="FI64807" s="378"/>
      <c r="FJ64807" s="378"/>
      <c r="FK64807" s="378"/>
      <c r="FL64807" s="378"/>
      <c r="FM64807" s="378"/>
      <c r="FN64807" s="378"/>
      <c r="FO64807" s="378"/>
      <c r="FP64807" s="378"/>
      <c r="FQ64807" s="378"/>
      <c r="FR64807" s="378"/>
      <c r="FS64807" s="378"/>
      <c r="FT64807" s="378"/>
      <c r="FU64807" s="378"/>
      <c r="FV64807" s="378"/>
      <c r="FW64807" s="378"/>
      <c r="FX64807" s="378"/>
      <c r="FY64807" s="378"/>
      <c r="FZ64807" s="378"/>
      <c r="GA64807" s="378"/>
      <c r="GB64807" s="378"/>
      <c r="GC64807" s="378"/>
      <c r="GD64807" s="378"/>
      <c r="GE64807" s="378"/>
      <c r="GF64807" s="378"/>
      <c r="GG64807" s="378"/>
      <c r="GH64807" s="378"/>
      <c r="GI64807" s="378"/>
      <c r="GJ64807" s="378"/>
      <c r="GK64807" s="378"/>
      <c r="GL64807" s="378"/>
      <c r="GM64807" s="378"/>
      <c r="GN64807" s="378"/>
      <c r="GO64807" s="378"/>
      <c r="GP64807" s="378"/>
      <c r="GQ64807" s="378"/>
      <c r="GR64807" s="378"/>
      <c r="GS64807" s="378"/>
      <c r="GT64807" s="378"/>
      <c r="GU64807" s="378"/>
      <c r="GV64807" s="378"/>
      <c r="GW64807" s="378"/>
      <c r="GX64807" s="378"/>
      <c r="GY64807" s="378"/>
      <c r="GZ64807" s="378"/>
      <c r="HA64807" s="378"/>
      <c r="HB64807" s="378"/>
      <c r="HC64807" s="378"/>
      <c r="HD64807" s="378"/>
      <c r="HE64807" s="378"/>
      <c r="HF64807" s="378"/>
      <c r="HG64807" s="378"/>
      <c r="HH64807" s="378"/>
      <c r="HI64807" s="378"/>
      <c r="HJ64807" s="378"/>
      <c r="HK64807" s="378"/>
      <c r="HL64807" s="378"/>
      <c r="HM64807" s="378"/>
      <c r="HN64807" s="378"/>
      <c r="HO64807" s="378"/>
      <c r="HP64807" s="378"/>
      <c r="HQ64807" s="378"/>
      <c r="HR64807" s="378"/>
      <c r="HS64807" s="378"/>
      <c r="HT64807" s="378"/>
      <c r="HU64807" s="378"/>
      <c r="HV64807" s="378"/>
      <c r="HW64807" s="378"/>
      <c r="HX64807" s="378"/>
      <c r="HY64807" s="378"/>
      <c r="HZ64807" s="378"/>
      <c r="IA64807" s="378"/>
      <c r="IB64807" s="378"/>
      <c r="IC64807" s="378"/>
      <c r="ID64807" s="378"/>
      <c r="IE64807" s="378"/>
      <c r="IF64807" s="378"/>
      <c r="IG64807" s="378"/>
      <c r="IH64807" s="378"/>
      <c r="II64807" s="378"/>
      <c r="IJ64807" s="378"/>
      <c r="IK64807" s="378"/>
      <c r="IL64807" s="378"/>
    </row>
    <row r="64808" spans="2:246">
      <c r="B64808" s="378"/>
      <c r="C64808" s="378"/>
      <c r="D64808" s="378"/>
      <c r="E64808" s="378"/>
      <c r="F64808" s="378"/>
      <c r="G64808" s="378"/>
      <c r="H64808" s="378"/>
      <c r="I64808" s="378"/>
      <c r="J64808" s="378"/>
      <c r="K64808" s="378"/>
      <c r="L64808" s="378"/>
      <c r="M64808" s="378"/>
      <c r="N64808" s="378"/>
      <c r="O64808" s="378"/>
      <c r="P64808" s="378"/>
      <c r="Q64808" s="378"/>
      <c r="R64808" s="378"/>
      <c r="S64808" s="378"/>
      <c r="T64808" s="378"/>
      <c r="U64808" s="378"/>
      <c r="V64808" s="378"/>
      <c r="W64808" s="378"/>
      <c r="X64808" s="378"/>
      <c r="Y64808" s="378"/>
      <c r="Z64808" s="378"/>
      <c r="AA64808" s="378"/>
      <c r="AB64808" s="378"/>
      <c r="AC64808" s="378"/>
      <c r="AD64808" s="378"/>
      <c r="AE64808" s="378"/>
      <c r="AF64808" s="378"/>
      <c r="AG64808" s="378"/>
      <c r="AH64808" s="378"/>
      <c r="AI64808" s="378"/>
      <c r="AJ64808" s="378"/>
      <c r="AK64808" s="378"/>
      <c r="AL64808" s="378"/>
      <c r="AM64808" s="378"/>
      <c r="AN64808" s="378"/>
      <c r="AO64808" s="378"/>
      <c r="AP64808" s="378"/>
      <c r="AQ64808" s="378"/>
      <c r="AR64808" s="378"/>
      <c r="AS64808" s="378"/>
      <c r="AT64808" s="378"/>
      <c r="AU64808" s="378"/>
      <c r="AV64808" s="378"/>
      <c r="AW64808" s="378"/>
      <c r="AX64808" s="378"/>
      <c r="AY64808" s="378"/>
      <c r="AZ64808" s="378"/>
      <c r="BA64808" s="378"/>
      <c r="BB64808" s="378"/>
      <c r="BC64808" s="378"/>
      <c r="BD64808" s="378"/>
      <c r="BE64808" s="378"/>
      <c r="BF64808" s="378"/>
      <c r="BG64808" s="378"/>
      <c r="BH64808" s="378"/>
      <c r="BI64808" s="378"/>
      <c r="BJ64808" s="378"/>
      <c r="BK64808" s="378"/>
      <c r="BL64808" s="378"/>
      <c r="BM64808" s="378"/>
      <c r="BN64808" s="378"/>
      <c r="BO64808" s="378"/>
      <c r="BP64808" s="378"/>
      <c r="BQ64808" s="378"/>
      <c r="BR64808" s="378"/>
      <c r="BS64808" s="378"/>
      <c r="BT64808" s="378"/>
      <c r="BU64808" s="378"/>
      <c r="BV64808" s="378"/>
      <c r="BW64808" s="378"/>
      <c r="BX64808" s="378"/>
      <c r="BY64808" s="378"/>
      <c r="BZ64808" s="378"/>
      <c r="CA64808" s="378"/>
      <c r="CB64808" s="378"/>
      <c r="CC64808" s="378"/>
      <c r="CD64808" s="378"/>
      <c r="CE64808" s="378"/>
      <c r="CF64808" s="378"/>
      <c r="CG64808" s="378"/>
      <c r="CH64808" s="378"/>
      <c r="CI64808" s="378"/>
      <c r="CJ64808" s="378"/>
      <c r="CK64808" s="378"/>
      <c r="CL64808" s="378"/>
      <c r="CM64808" s="378"/>
      <c r="CN64808" s="378"/>
      <c r="CO64808" s="378"/>
      <c r="CP64808" s="378"/>
      <c r="CQ64808" s="378"/>
      <c r="CR64808" s="378"/>
      <c r="CS64808" s="378"/>
      <c r="CT64808" s="378"/>
      <c r="CU64808" s="378"/>
      <c r="CV64808" s="378"/>
      <c r="CW64808" s="378"/>
      <c r="CX64808" s="378"/>
      <c r="CY64808" s="378"/>
      <c r="CZ64808" s="378"/>
      <c r="DA64808" s="378"/>
      <c r="DB64808" s="378"/>
      <c r="DC64808" s="378"/>
      <c r="DD64808" s="378"/>
      <c r="DE64808" s="378"/>
      <c r="DF64808" s="378"/>
      <c r="DG64808" s="378"/>
      <c r="DH64808" s="378"/>
      <c r="DI64808" s="378"/>
      <c r="DJ64808" s="378"/>
      <c r="DK64808" s="378"/>
      <c r="DL64808" s="378"/>
      <c r="DM64808" s="378"/>
      <c r="DN64808" s="378"/>
      <c r="DO64808" s="378"/>
      <c r="DP64808" s="378"/>
      <c r="DQ64808" s="378"/>
      <c r="DR64808" s="378"/>
      <c r="DS64808" s="378"/>
      <c r="DT64808" s="378"/>
      <c r="DU64808" s="378"/>
      <c r="DV64808" s="378"/>
      <c r="DW64808" s="378"/>
      <c r="DX64808" s="378"/>
      <c r="DY64808" s="378"/>
      <c r="DZ64808" s="378"/>
      <c r="EA64808" s="378"/>
      <c r="EB64808" s="378"/>
      <c r="EC64808" s="378"/>
      <c r="ED64808" s="378"/>
      <c r="EE64808" s="378"/>
      <c r="EF64808" s="378"/>
      <c r="EG64808" s="378"/>
      <c r="EH64808" s="378"/>
      <c r="EI64808" s="378"/>
      <c r="EJ64808" s="378"/>
      <c r="EK64808" s="378"/>
      <c r="EL64808" s="378"/>
      <c r="EM64808" s="378"/>
      <c r="EN64808" s="378"/>
      <c r="EO64808" s="378"/>
      <c r="EP64808" s="378"/>
      <c r="EQ64808" s="378"/>
      <c r="ER64808" s="378"/>
      <c r="ES64808" s="378"/>
      <c r="ET64808" s="378"/>
      <c r="EU64808" s="378"/>
      <c r="EV64808" s="378"/>
      <c r="EW64808" s="378"/>
      <c r="EX64808" s="378"/>
      <c r="EY64808" s="378"/>
      <c r="EZ64808" s="378"/>
      <c r="FA64808" s="378"/>
      <c r="FB64808" s="378"/>
      <c r="FC64808" s="378"/>
      <c r="FD64808" s="378"/>
      <c r="FE64808" s="378"/>
      <c r="FF64808" s="378"/>
      <c r="FG64808" s="378"/>
      <c r="FH64808" s="378"/>
      <c r="FI64808" s="378"/>
      <c r="FJ64808" s="378"/>
      <c r="FK64808" s="378"/>
      <c r="FL64808" s="378"/>
      <c r="FM64808" s="378"/>
      <c r="FN64808" s="378"/>
      <c r="FO64808" s="378"/>
      <c r="FP64808" s="378"/>
      <c r="FQ64808" s="378"/>
      <c r="FR64808" s="378"/>
      <c r="FS64808" s="378"/>
      <c r="FT64808" s="378"/>
      <c r="FU64808" s="378"/>
      <c r="FV64808" s="378"/>
      <c r="FW64808" s="378"/>
      <c r="FX64808" s="378"/>
      <c r="FY64808" s="378"/>
      <c r="FZ64808" s="378"/>
      <c r="GA64808" s="378"/>
      <c r="GB64808" s="378"/>
      <c r="GC64808" s="378"/>
      <c r="GD64808" s="378"/>
      <c r="GE64808" s="378"/>
      <c r="GF64808" s="378"/>
      <c r="GG64808" s="378"/>
      <c r="GH64808" s="378"/>
      <c r="GI64808" s="378"/>
      <c r="GJ64808" s="378"/>
      <c r="GK64808" s="378"/>
      <c r="GL64808" s="378"/>
      <c r="GM64808" s="378"/>
      <c r="GN64808" s="378"/>
      <c r="GO64808" s="378"/>
      <c r="GP64808" s="378"/>
      <c r="GQ64808" s="378"/>
      <c r="GR64808" s="378"/>
      <c r="GS64808" s="378"/>
      <c r="GT64808" s="378"/>
      <c r="GU64808" s="378"/>
      <c r="GV64808" s="378"/>
      <c r="GW64808" s="378"/>
      <c r="GX64808" s="378"/>
      <c r="GY64808" s="378"/>
      <c r="GZ64808" s="378"/>
      <c r="HA64808" s="378"/>
      <c r="HB64808" s="378"/>
      <c r="HC64808" s="378"/>
      <c r="HD64808" s="378"/>
      <c r="HE64808" s="378"/>
      <c r="HF64808" s="378"/>
      <c r="HG64808" s="378"/>
      <c r="HH64808" s="378"/>
      <c r="HI64808" s="378"/>
      <c r="HJ64808" s="378"/>
      <c r="HK64808" s="378"/>
      <c r="HL64808" s="378"/>
      <c r="HM64808" s="378"/>
      <c r="HN64808" s="378"/>
      <c r="HO64808" s="378"/>
      <c r="HP64808" s="378"/>
      <c r="HQ64808" s="378"/>
      <c r="HR64808" s="378"/>
      <c r="HS64808" s="378"/>
      <c r="HT64808" s="378"/>
      <c r="HU64808" s="378"/>
      <c r="HV64808" s="378"/>
      <c r="HW64808" s="378"/>
      <c r="HX64808" s="378"/>
      <c r="HY64808" s="378"/>
      <c r="HZ64808" s="378"/>
      <c r="IA64808" s="378"/>
      <c r="IB64808" s="378"/>
      <c r="IC64808" s="378"/>
      <c r="ID64808" s="378"/>
      <c r="IE64808" s="378"/>
      <c r="IF64808" s="378"/>
      <c r="IG64808" s="378"/>
      <c r="IH64808" s="378"/>
      <c r="II64808" s="378"/>
      <c r="IJ64808" s="378"/>
      <c r="IK64808" s="378"/>
      <c r="IL64808" s="378"/>
    </row>
    <row r="64809" spans="2:246">
      <c r="B64809" s="378"/>
      <c r="C64809" s="378"/>
      <c r="D64809" s="378"/>
      <c r="E64809" s="378"/>
      <c r="F64809" s="378"/>
      <c r="G64809" s="378"/>
      <c r="H64809" s="378"/>
      <c r="I64809" s="378"/>
      <c r="J64809" s="378"/>
      <c r="K64809" s="378"/>
      <c r="L64809" s="378"/>
      <c r="M64809" s="378"/>
      <c r="N64809" s="378"/>
      <c r="O64809" s="378"/>
      <c r="P64809" s="378"/>
      <c r="Q64809" s="378"/>
      <c r="R64809" s="378"/>
      <c r="S64809" s="378"/>
      <c r="T64809" s="378"/>
      <c r="U64809" s="378"/>
      <c r="V64809" s="378"/>
      <c r="W64809" s="378"/>
      <c r="X64809" s="378"/>
      <c r="Y64809" s="378"/>
      <c r="Z64809" s="378"/>
      <c r="AA64809" s="378"/>
      <c r="AB64809" s="378"/>
      <c r="AC64809" s="378"/>
      <c r="AD64809" s="378"/>
      <c r="AE64809" s="378"/>
      <c r="AF64809" s="378"/>
      <c r="AG64809" s="378"/>
      <c r="AH64809" s="378"/>
      <c r="AI64809" s="378"/>
      <c r="AJ64809" s="378"/>
      <c r="AK64809" s="378"/>
      <c r="AL64809" s="378"/>
      <c r="AM64809" s="378"/>
      <c r="AN64809" s="378"/>
      <c r="AO64809" s="378"/>
      <c r="AP64809" s="378"/>
      <c r="AQ64809" s="378"/>
      <c r="AR64809" s="378"/>
      <c r="AS64809" s="378"/>
      <c r="AT64809" s="378"/>
      <c r="AU64809" s="378"/>
      <c r="AV64809" s="378"/>
      <c r="AW64809" s="378"/>
      <c r="AX64809" s="378"/>
      <c r="AY64809" s="378"/>
      <c r="AZ64809" s="378"/>
      <c r="BA64809" s="378"/>
      <c r="BB64809" s="378"/>
      <c r="BC64809" s="378"/>
      <c r="BD64809" s="378"/>
      <c r="BE64809" s="378"/>
      <c r="BF64809" s="378"/>
      <c r="BG64809" s="378"/>
      <c r="BH64809" s="378"/>
      <c r="BI64809" s="378"/>
      <c r="BJ64809" s="378"/>
      <c r="BK64809" s="378"/>
      <c r="BL64809" s="378"/>
      <c r="BM64809" s="378"/>
      <c r="BN64809" s="378"/>
      <c r="BO64809" s="378"/>
      <c r="BP64809" s="378"/>
      <c r="BQ64809" s="378"/>
      <c r="BR64809" s="378"/>
      <c r="BS64809" s="378"/>
      <c r="BT64809" s="378"/>
      <c r="BU64809" s="378"/>
      <c r="BV64809" s="378"/>
      <c r="BW64809" s="378"/>
      <c r="BX64809" s="378"/>
      <c r="BY64809" s="378"/>
      <c r="BZ64809" s="378"/>
      <c r="CA64809" s="378"/>
      <c r="CB64809" s="378"/>
      <c r="CC64809" s="378"/>
      <c r="CD64809" s="378"/>
      <c r="CE64809" s="378"/>
      <c r="CF64809" s="378"/>
      <c r="CG64809" s="378"/>
      <c r="CH64809" s="378"/>
      <c r="CI64809" s="378"/>
      <c r="CJ64809" s="378"/>
      <c r="CK64809" s="378"/>
      <c r="CL64809" s="378"/>
      <c r="CM64809" s="378"/>
      <c r="CN64809" s="378"/>
      <c r="CO64809" s="378"/>
      <c r="CP64809" s="378"/>
      <c r="CQ64809" s="378"/>
      <c r="CR64809" s="378"/>
      <c r="CS64809" s="378"/>
      <c r="CT64809" s="378"/>
      <c r="CU64809" s="378"/>
      <c r="CV64809" s="378"/>
      <c r="CW64809" s="378"/>
      <c r="CX64809" s="378"/>
      <c r="CY64809" s="378"/>
      <c r="CZ64809" s="378"/>
      <c r="DA64809" s="378"/>
      <c r="DB64809" s="378"/>
      <c r="DC64809" s="378"/>
      <c r="DD64809" s="378"/>
      <c r="DE64809" s="378"/>
      <c r="DF64809" s="378"/>
      <c r="DG64809" s="378"/>
      <c r="DH64809" s="378"/>
      <c r="DI64809" s="378"/>
      <c r="DJ64809" s="378"/>
      <c r="DK64809" s="378"/>
      <c r="DL64809" s="378"/>
      <c r="DM64809" s="378"/>
      <c r="DN64809" s="378"/>
      <c r="DO64809" s="378"/>
      <c r="DP64809" s="378"/>
      <c r="DQ64809" s="378"/>
      <c r="DR64809" s="378"/>
      <c r="DS64809" s="378"/>
      <c r="DT64809" s="378"/>
      <c r="DU64809" s="378"/>
      <c r="DV64809" s="378"/>
      <c r="DW64809" s="378"/>
      <c r="DX64809" s="378"/>
      <c r="DY64809" s="378"/>
      <c r="DZ64809" s="378"/>
      <c r="EA64809" s="378"/>
      <c r="EB64809" s="378"/>
      <c r="EC64809" s="378"/>
      <c r="ED64809" s="378"/>
      <c r="EE64809" s="378"/>
      <c r="EF64809" s="378"/>
      <c r="EG64809" s="378"/>
      <c r="EH64809" s="378"/>
      <c r="EI64809" s="378"/>
      <c r="EJ64809" s="378"/>
      <c r="EK64809" s="378"/>
      <c r="EL64809" s="378"/>
      <c r="EM64809" s="378"/>
      <c r="EN64809" s="378"/>
      <c r="EO64809" s="378"/>
      <c r="EP64809" s="378"/>
      <c r="EQ64809" s="378"/>
      <c r="ER64809" s="378"/>
      <c r="ES64809" s="378"/>
      <c r="ET64809" s="378"/>
      <c r="EU64809" s="378"/>
      <c r="EV64809" s="378"/>
      <c r="EW64809" s="378"/>
      <c r="EX64809" s="378"/>
      <c r="EY64809" s="378"/>
      <c r="EZ64809" s="378"/>
      <c r="FA64809" s="378"/>
      <c r="FB64809" s="378"/>
      <c r="FC64809" s="378"/>
      <c r="FD64809" s="378"/>
      <c r="FE64809" s="378"/>
      <c r="FF64809" s="378"/>
      <c r="FG64809" s="378"/>
      <c r="FH64809" s="378"/>
      <c r="FI64809" s="378"/>
      <c r="FJ64809" s="378"/>
      <c r="FK64809" s="378"/>
      <c r="FL64809" s="378"/>
      <c r="FM64809" s="378"/>
      <c r="FN64809" s="378"/>
      <c r="FO64809" s="378"/>
      <c r="FP64809" s="378"/>
      <c r="FQ64809" s="378"/>
      <c r="FR64809" s="378"/>
      <c r="FS64809" s="378"/>
      <c r="FT64809" s="378"/>
      <c r="FU64809" s="378"/>
      <c r="FV64809" s="378"/>
      <c r="FW64809" s="378"/>
      <c r="FX64809" s="378"/>
      <c r="FY64809" s="378"/>
      <c r="FZ64809" s="378"/>
      <c r="GA64809" s="378"/>
      <c r="GB64809" s="378"/>
      <c r="GC64809" s="378"/>
      <c r="GD64809" s="378"/>
      <c r="GE64809" s="378"/>
      <c r="GF64809" s="378"/>
      <c r="GG64809" s="378"/>
      <c r="GH64809" s="378"/>
      <c r="GI64809" s="378"/>
      <c r="GJ64809" s="378"/>
      <c r="GK64809" s="378"/>
      <c r="GL64809" s="378"/>
      <c r="GM64809" s="378"/>
      <c r="GN64809" s="378"/>
      <c r="GO64809" s="378"/>
      <c r="GP64809" s="378"/>
      <c r="GQ64809" s="378"/>
      <c r="GR64809" s="378"/>
      <c r="GS64809" s="378"/>
      <c r="GT64809" s="378"/>
      <c r="GU64809" s="378"/>
      <c r="GV64809" s="378"/>
      <c r="GW64809" s="378"/>
      <c r="GX64809" s="378"/>
      <c r="GY64809" s="378"/>
      <c r="GZ64809" s="378"/>
      <c r="HA64809" s="378"/>
      <c r="HB64809" s="378"/>
      <c r="HC64809" s="378"/>
      <c r="HD64809" s="378"/>
      <c r="HE64809" s="378"/>
      <c r="HF64809" s="378"/>
      <c r="HG64809" s="378"/>
      <c r="HH64809" s="378"/>
      <c r="HI64809" s="378"/>
      <c r="HJ64809" s="378"/>
      <c r="HK64809" s="378"/>
      <c r="HL64809" s="378"/>
      <c r="HM64809" s="378"/>
      <c r="HN64809" s="378"/>
      <c r="HO64809" s="378"/>
      <c r="HP64809" s="378"/>
      <c r="HQ64809" s="378"/>
      <c r="HR64809" s="378"/>
      <c r="HS64809" s="378"/>
      <c r="HT64809" s="378"/>
      <c r="HU64809" s="378"/>
      <c r="HV64809" s="378"/>
      <c r="HW64809" s="378"/>
      <c r="HX64809" s="378"/>
      <c r="HY64809" s="378"/>
      <c r="HZ64809" s="378"/>
      <c r="IA64809" s="378"/>
      <c r="IB64809" s="378"/>
      <c r="IC64809" s="378"/>
      <c r="ID64809" s="378"/>
      <c r="IE64809" s="378"/>
      <c r="IF64809" s="378"/>
      <c r="IG64809" s="378"/>
      <c r="IH64809" s="378"/>
      <c r="II64809" s="378"/>
      <c r="IJ64809" s="378"/>
      <c r="IK64809" s="378"/>
      <c r="IL64809" s="378"/>
    </row>
    <row r="64810" spans="2:246">
      <c r="B64810" s="378"/>
      <c r="C64810" s="378"/>
      <c r="D64810" s="378"/>
      <c r="E64810" s="378"/>
      <c r="F64810" s="378"/>
      <c r="G64810" s="378"/>
      <c r="H64810" s="378"/>
      <c r="I64810" s="378"/>
      <c r="J64810" s="378"/>
      <c r="K64810" s="378"/>
      <c r="L64810" s="378"/>
      <c r="M64810" s="378"/>
      <c r="N64810" s="378"/>
      <c r="O64810" s="378"/>
      <c r="P64810" s="378"/>
      <c r="Q64810" s="378"/>
      <c r="R64810" s="378"/>
      <c r="S64810" s="378"/>
      <c r="T64810" s="378"/>
      <c r="U64810" s="378"/>
      <c r="V64810" s="378"/>
      <c r="W64810" s="378"/>
      <c r="X64810" s="378"/>
      <c r="Y64810" s="378"/>
      <c r="Z64810" s="378"/>
      <c r="AA64810" s="378"/>
      <c r="AB64810" s="378"/>
      <c r="AC64810" s="378"/>
      <c r="AD64810" s="378"/>
      <c r="AE64810" s="378"/>
      <c r="AF64810" s="378"/>
      <c r="AG64810" s="378"/>
      <c r="AH64810" s="378"/>
      <c r="AI64810" s="378"/>
      <c r="AJ64810" s="378"/>
      <c r="AK64810" s="378"/>
      <c r="AL64810" s="378"/>
      <c r="AM64810" s="378"/>
      <c r="AN64810" s="378"/>
      <c r="AO64810" s="378"/>
      <c r="AP64810" s="378"/>
      <c r="AQ64810" s="378"/>
      <c r="AR64810" s="378"/>
      <c r="AS64810" s="378"/>
      <c r="AT64810" s="378"/>
      <c r="AU64810" s="378"/>
      <c r="AV64810" s="378"/>
      <c r="AW64810" s="378"/>
      <c r="AX64810" s="378"/>
      <c r="AY64810" s="378"/>
      <c r="AZ64810" s="378"/>
      <c r="BA64810" s="378"/>
      <c r="BB64810" s="378"/>
      <c r="BC64810" s="378"/>
      <c r="BD64810" s="378"/>
      <c r="BE64810" s="378"/>
      <c r="BF64810" s="378"/>
      <c r="BG64810" s="378"/>
      <c r="BH64810" s="378"/>
      <c r="BI64810" s="378"/>
      <c r="BJ64810" s="378"/>
      <c r="BK64810" s="378"/>
      <c r="BL64810" s="378"/>
      <c r="BM64810" s="378"/>
      <c r="BN64810" s="378"/>
      <c r="BO64810" s="378"/>
      <c r="BP64810" s="378"/>
      <c r="BQ64810" s="378"/>
      <c r="BR64810" s="378"/>
      <c r="BS64810" s="378"/>
      <c r="BT64810" s="378"/>
      <c r="BU64810" s="378"/>
      <c r="BV64810" s="378"/>
      <c r="BW64810" s="378"/>
      <c r="BX64810" s="378"/>
      <c r="BY64810" s="378"/>
      <c r="BZ64810" s="378"/>
      <c r="CA64810" s="378"/>
      <c r="CB64810" s="378"/>
      <c r="CC64810" s="378"/>
      <c r="CD64810" s="378"/>
      <c r="CE64810" s="378"/>
      <c r="CF64810" s="378"/>
      <c r="CG64810" s="378"/>
      <c r="CH64810" s="378"/>
      <c r="CI64810" s="378"/>
      <c r="CJ64810" s="378"/>
      <c r="CK64810" s="378"/>
      <c r="CL64810" s="378"/>
      <c r="CM64810" s="378"/>
      <c r="CN64810" s="378"/>
      <c r="CO64810" s="378"/>
      <c r="CP64810" s="378"/>
      <c r="CQ64810" s="378"/>
      <c r="CR64810" s="378"/>
      <c r="CS64810" s="378"/>
      <c r="CT64810" s="378"/>
      <c r="CU64810" s="378"/>
      <c r="CV64810" s="378"/>
      <c r="CW64810" s="378"/>
      <c r="CX64810" s="378"/>
      <c r="CY64810" s="378"/>
      <c r="CZ64810" s="378"/>
      <c r="DA64810" s="378"/>
      <c r="DB64810" s="378"/>
      <c r="DC64810" s="378"/>
      <c r="DD64810" s="378"/>
      <c r="DE64810" s="378"/>
      <c r="DF64810" s="378"/>
      <c r="DG64810" s="378"/>
      <c r="DH64810" s="378"/>
      <c r="DI64810" s="378"/>
      <c r="DJ64810" s="378"/>
      <c r="DK64810" s="378"/>
      <c r="DL64810" s="378"/>
      <c r="DM64810" s="378"/>
      <c r="DN64810" s="378"/>
      <c r="DO64810" s="378"/>
      <c r="DP64810" s="378"/>
      <c r="DQ64810" s="378"/>
      <c r="DR64810" s="378"/>
      <c r="DS64810" s="378"/>
      <c r="DT64810" s="378"/>
      <c r="DU64810" s="378"/>
      <c r="DV64810" s="378"/>
      <c r="DW64810" s="378"/>
      <c r="DX64810" s="378"/>
      <c r="DY64810" s="378"/>
      <c r="DZ64810" s="378"/>
      <c r="EA64810" s="378"/>
      <c r="EB64810" s="378"/>
      <c r="EC64810" s="378"/>
      <c r="ED64810" s="378"/>
      <c r="EE64810" s="378"/>
      <c r="EF64810" s="378"/>
      <c r="EG64810" s="378"/>
      <c r="EH64810" s="378"/>
      <c r="EI64810" s="378"/>
      <c r="EJ64810" s="378"/>
      <c r="EK64810" s="378"/>
      <c r="EL64810" s="378"/>
      <c r="EM64810" s="378"/>
      <c r="EN64810" s="378"/>
      <c r="EO64810" s="378"/>
      <c r="EP64810" s="378"/>
      <c r="EQ64810" s="378"/>
      <c r="ER64810" s="378"/>
      <c r="ES64810" s="378"/>
      <c r="ET64810" s="378"/>
      <c r="EU64810" s="378"/>
      <c r="EV64810" s="378"/>
      <c r="EW64810" s="378"/>
      <c r="EX64810" s="378"/>
      <c r="EY64810" s="378"/>
      <c r="EZ64810" s="378"/>
      <c r="FA64810" s="378"/>
      <c r="FB64810" s="378"/>
      <c r="FC64810" s="378"/>
      <c r="FD64810" s="378"/>
      <c r="FE64810" s="378"/>
      <c r="FF64810" s="378"/>
      <c r="FG64810" s="378"/>
      <c r="FH64810" s="378"/>
      <c r="FI64810" s="378"/>
      <c r="FJ64810" s="378"/>
      <c r="FK64810" s="378"/>
      <c r="FL64810" s="378"/>
      <c r="FM64810" s="378"/>
      <c r="FN64810" s="378"/>
      <c r="FO64810" s="378"/>
      <c r="FP64810" s="378"/>
      <c r="FQ64810" s="378"/>
      <c r="FR64810" s="378"/>
      <c r="FS64810" s="378"/>
      <c r="FT64810" s="378"/>
      <c r="FU64810" s="378"/>
      <c r="FV64810" s="378"/>
      <c r="FW64810" s="378"/>
      <c r="FX64810" s="378"/>
      <c r="FY64810" s="378"/>
      <c r="FZ64810" s="378"/>
      <c r="GA64810" s="378"/>
      <c r="GB64810" s="378"/>
      <c r="GC64810" s="378"/>
      <c r="GD64810" s="378"/>
      <c r="GE64810" s="378"/>
      <c r="GF64810" s="378"/>
      <c r="GG64810" s="378"/>
      <c r="GH64810" s="378"/>
      <c r="GI64810" s="378"/>
      <c r="GJ64810" s="378"/>
      <c r="GK64810" s="378"/>
      <c r="GL64810" s="378"/>
      <c r="GM64810" s="378"/>
      <c r="GN64810" s="378"/>
      <c r="GO64810" s="378"/>
      <c r="GP64810" s="378"/>
      <c r="GQ64810" s="378"/>
      <c r="GR64810" s="378"/>
      <c r="GS64810" s="378"/>
      <c r="GT64810" s="378"/>
      <c r="GU64810" s="378"/>
      <c r="GV64810" s="378"/>
      <c r="GW64810" s="378"/>
      <c r="GX64810" s="378"/>
      <c r="GY64810" s="378"/>
      <c r="GZ64810" s="378"/>
      <c r="HA64810" s="378"/>
      <c r="HB64810" s="378"/>
      <c r="HC64810" s="378"/>
      <c r="HD64810" s="378"/>
      <c r="HE64810" s="378"/>
      <c r="HF64810" s="378"/>
      <c r="HG64810" s="378"/>
      <c r="HH64810" s="378"/>
      <c r="HI64810" s="378"/>
      <c r="HJ64810" s="378"/>
      <c r="HK64810" s="378"/>
      <c r="HL64810" s="378"/>
      <c r="HM64810" s="378"/>
      <c r="HN64810" s="378"/>
      <c r="HO64810" s="378"/>
      <c r="HP64810" s="378"/>
      <c r="HQ64810" s="378"/>
      <c r="HR64810" s="378"/>
      <c r="HS64810" s="378"/>
      <c r="HT64810" s="378"/>
      <c r="HU64810" s="378"/>
      <c r="HV64810" s="378"/>
      <c r="HW64810" s="378"/>
      <c r="HX64810" s="378"/>
      <c r="HY64810" s="378"/>
      <c r="HZ64810" s="378"/>
      <c r="IA64810" s="378"/>
      <c r="IB64810" s="378"/>
      <c r="IC64810" s="378"/>
      <c r="ID64810" s="378"/>
      <c r="IE64810" s="378"/>
      <c r="IF64810" s="378"/>
      <c r="IG64810" s="378"/>
      <c r="IH64810" s="378"/>
      <c r="II64810" s="378"/>
      <c r="IJ64810" s="378"/>
      <c r="IK64810" s="378"/>
      <c r="IL64810" s="378"/>
    </row>
    <row r="64811" spans="2:246">
      <c r="B64811" s="378"/>
      <c r="C64811" s="378"/>
      <c r="D64811" s="378"/>
      <c r="E64811" s="378"/>
      <c r="F64811" s="378"/>
      <c r="G64811" s="378"/>
      <c r="H64811" s="378"/>
      <c r="I64811" s="378"/>
      <c r="J64811" s="378"/>
      <c r="K64811" s="378"/>
      <c r="L64811" s="378"/>
      <c r="M64811" s="378"/>
      <c r="N64811" s="378"/>
      <c r="O64811" s="378"/>
      <c r="P64811" s="378"/>
      <c r="Q64811" s="378"/>
      <c r="R64811" s="378"/>
      <c r="S64811" s="378"/>
      <c r="T64811" s="378"/>
      <c r="U64811" s="378"/>
      <c r="V64811" s="378"/>
      <c r="W64811" s="378"/>
      <c r="X64811" s="378"/>
      <c r="Y64811" s="378"/>
      <c r="Z64811" s="378"/>
      <c r="AA64811" s="378"/>
      <c r="AB64811" s="378"/>
      <c r="AC64811" s="378"/>
      <c r="AD64811" s="378"/>
      <c r="AE64811" s="378"/>
      <c r="AF64811" s="378"/>
      <c r="AG64811" s="378"/>
      <c r="AH64811" s="378"/>
      <c r="AI64811" s="378"/>
      <c r="AJ64811" s="378"/>
      <c r="AK64811" s="378"/>
      <c r="AL64811" s="378"/>
      <c r="AM64811" s="378"/>
      <c r="AN64811" s="378"/>
      <c r="AO64811" s="378"/>
      <c r="AP64811" s="378"/>
      <c r="AQ64811" s="378"/>
      <c r="AR64811" s="378"/>
      <c r="AS64811" s="378"/>
      <c r="AT64811" s="378"/>
      <c r="AU64811" s="378"/>
      <c r="AV64811" s="378"/>
      <c r="AW64811" s="378"/>
      <c r="AX64811" s="378"/>
      <c r="AY64811" s="378"/>
      <c r="AZ64811" s="378"/>
      <c r="BA64811" s="378"/>
      <c r="BB64811" s="378"/>
      <c r="BC64811" s="378"/>
      <c r="BD64811" s="378"/>
      <c r="BE64811" s="378"/>
      <c r="BF64811" s="378"/>
      <c r="BG64811" s="378"/>
      <c r="BH64811" s="378"/>
      <c r="BI64811" s="378"/>
      <c r="BJ64811" s="378"/>
      <c r="BK64811" s="378"/>
      <c r="BL64811" s="378"/>
      <c r="BM64811" s="378"/>
      <c r="BN64811" s="378"/>
      <c r="BO64811" s="378"/>
      <c r="BP64811" s="378"/>
      <c r="BQ64811" s="378"/>
      <c r="BR64811" s="378"/>
      <c r="BS64811" s="378"/>
      <c r="BT64811" s="378"/>
      <c r="BU64811" s="378"/>
      <c r="BV64811" s="378"/>
      <c r="BW64811" s="378"/>
      <c r="BX64811" s="378"/>
      <c r="BY64811" s="378"/>
      <c r="BZ64811" s="378"/>
      <c r="CA64811" s="378"/>
      <c r="CB64811" s="378"/>
      <c r="CC64811" s="378"/>
      <c r="CD64811" s="378"/>
      <c r="CE64811" s="378"/>
      <c r="CF64811" s="378"/>
      <c r="CG64811" s="378"/>
      <c r="CH64811" s="378"/>
      <c r="CI64811" s="378"/>
      <c r="CJ64811" s="378"/>
      <c r="CK64811" s="378"/>
      <c r="CL64811" s="378"/>
      <c r="CM64811" s="378"/>
      <c r="CN64811" s="378"/>
      <c r="CO64811" s="378"/>
      <c r="CP64811" s="378"/>
      <c r="CQ64811" s="378"/>
      <c r="CR64811" s="378"/>
      <c r="CS64811" s="378"/>
      <c r="CT64811" s="378"/>
      <c r="CU64811" s="378"/>
      <c r="CV64811" s="378"/>
      <c r="CW64811" s="378"/>
      <c r="CX64811" s="378"/>
      <c r="CY64811" s="378"/>
      <c r="CZ64811" s="378"/>
      <c r="DA64811" s="378"/>
      <c r="DB64811" s="378"/>
      <c r="DC64811" s="378"/>
      <c r="DD64811" s="378"/>
      <c r="DE64811" s="378"/>
      <c r="DF64811" s="378"/>
      <c r="DG64811" s="378"/>
      <c r="DH64811" s="378"/>
      <c r="DI64811" s="378"/>
      <c r="DJ64811" s="378"/>
      <c r="DK64811" s="378"/>
      <c r="DL64811" s="378"/>
      <c r="DM64811" s="378"/>
      <c r="DN64811" s="378"/>
      <c r="DO64811" s="378"/>
      <c r="DP64811" s="378"/>
      <c r="DQ64811" s="378"/>
      <c r="DR64811" s="378"/>
      <c r="DS64811" s="378"/>
      <c r="DT64811" s="378"/>
      <c r="DU64811" s="378"/>
      <c r="DV64811" s="378"/>
      <c r="DW64811" s="378"/>
      <c r="DX64811" s="378"/>
      <c r="DY64811" s="378"/>
      <c r="DZ64811" s="378"/>
      <c r="EA64811" s="378"/>
      <c r="EB64811" s="378"/>
      <c r="EC64811" s="378"/>
      <c r="ED64811" s="378"/>
      <c r="EE64811" s="378"/>
      <c r="EF64811" s="378"/>
      <c r="EG64811" s="378"/>
      <c r="EH64811" s="378"/>
      <c r="EI64811" s="378"/>
      <c r="EJ64811" s="378"/>
      <c r="EK64811" s="378"/>
      <c r="EL64811" s="378"/>
      <c r="EM64811" s="378"/>
      <c r="EN64811" s="378"/>
      <c r="EO64811" s="378"/>
      <c r="EP64811" s="378"/>
      <c r="EQ64811" s="378"/>
      <c r="ER64811" s="378"/>
      <c r="ES64811" s="378"/>
      <c r="ET64811" s="378"/>
      <c r="EU64811" s="378"/>
      <c r="EV64811" s="378"/>
      <c r="EW64811" s="378"/>
      <c r="EX64811" s="378"/>
      <c r="EY64811" s="378"/>
      <c r="EZ64811" s="378"/>
      <c r="FA64811" s="378"/>
      <c r="FB64811" s="378"/>
      <c r="FC64811" s="378"/>
      <c r="FD64811" s="378"/>
      <c r="FE64811" s="378"/>
      <c r="FF64811" s="378"/>
      <c r="FG64811" s="378"/>
      <c r="FH64811" s="378"/>
      <c r="FI64811" s="378"/>
      <c r="FJ64811" s="378"/>
      <c r="FK64811" s="378"/>
      <c r="FL64811" s="378"/>
      <c r="FM64811" s="378"/>
      <c r="FN64811" s="378"/>
      <c r="FO64811" s="378"/>
      <c r="FP64811" s="378"/>
      <c r="FQ64811" s="378"/>
      <c r="FR64811" s="378"/>
      <c r="FS64811" s="378"/>
      <c r="FT64811" s="378"/>
      <c r="FU64811" s="378"/>
      <c r="FV64811" s="378"/>
      <c r="FW64811" s="378"/>
      <c r="FX64811" s="378"/>
      <c r="FY64811" s="378"/>
      <c r="FZ64811" s="378"/>
      <c r="GA64811" s="378"/>
      <c r="GB64811" s="378"/>
      <c r="GC64811" s="378"/>
      <c r="GD64811" s="378"/>
      <c r="GE64811" s="378"/>
      <c r="GF64811" s="378"/>
      <c r="GG64811" s="378"/>
      <c r="GH64811" s="378"/>
      <c r="GI64811" s="378"/>
      <c r="GJ64811" s="378"/>
      <c r="GK64811" s="378"/>
      <c r="GL64811" s="378"/>
      <c r="GM64811" s="378"/>
      <c r="GN64811" s="378"/>
      <c r="GO64811" s="378"/>
      <c r="GP64811" s="378"/>
      <c r="GQ64811" s="378"/>
      <c r="GR64811" s="378"/>
      <c r="GS64811" s="378"/>
      <c r="GT64811" s="378"/>
      <c r="GU64811" s="378"/>
      <c r="GV64811" s="378"/>
      <c r="GW64811" s="378"/>
      <c r="GX64811" s="378"/>
      <c r="GY64811" s="378"/>
      <c r="GZ64811" s="378"/>
      <c r="HA64811" s="378"/>
      <c r="HB64811" s="378"/>
      <c r="HC64811" s="378"/>
      <c r="HD64811" s="378"/>
      <c r="HE64811" s="378"/>
      <c r="HF64811" s="378"/>
      <c r="HG64811" s="378"/>
      <c r="HH64811" s="378"/>
      <c r="HI64811" s="378"/>
      <c r="HJ64811" s="378"/>
      <c r="HK64811" s="378"/>
      <c r="HL64811" s="378"/>
      <c r="HM64811" s="378"/>
      <c r="HN64811" s="378"/>
      <c r="HO64811" s="378"/>
      <c r="HP64811" s="378"/>
      <c r="HQ64811" s="378"/>
      <c r="HR64811" s="378"/>
      <c r="HS64811" s="378"/>
      <c r="HT64811" s="378"/>
      <c r="HU64811" s="378"/>
      <c r="HV64811" s="378"/>
      <c r="HW64811" s="378"/>
      <c r="HX64811" s="378"/>
      <c r="HY64811" s="378"/>
      <c r="HZ64811" s="378"/>
      <c r="IA64811" s="378"/>
      <c r="IB64811" s="378"/>
      <c r="IC64811" s="378"/>
      <c r="ID64811" s="378"/>
      <c r="IE64811" s="378"/>
      <c r="IF64811" s="378"/>
      <c r="IG64811" s="378"/>
      <c r="IH64811" s="378"/>
      <c r="II64811" s="378"/>
      <c r="IJ64811" s="378"/>
      <c r="IK64811" s="378"/>
      <c r="IL64811" s="378"/>
    </row>
    <row r="64812" spans="2:246">
      <c r="B64812" s="378"/>
      <c r="C64812" s="378"/>
      <c r="D64812" s="378"/>
      <c r="E64812" s="378"/>
      <c r="F64812" s="378"/>
      <c r="G64812" s="378"/>
      <c r="H64812" s="378"/>
      <c r="I64812" s="378"/>
      <c r="J64812" s="378"/>
      <c r="K64812" s="378"/>
      <c r="L64812" s="378"/>
      <c r="M64812" s="378"/>
      <c r="N64812" s="378"/>
      <c r="O64812" s="378"/>
      <c r="P64812" s="378"/>
      <c r="Q64812" s="378"/>
      <c r="R64812" s="378"/>
      <c r="S64812" s="378"/>
      <c r="T64812" s="378"/>
      <c r="U64812" s="378"/>
      <c r="V64812" s="378"/>
      <c r="W64812" s="378"/>
      <c r="X64812" s="378"/>
      <c r="Y64812" s="378"/>
      <c r="Z64812" s="378"/>
      <c r="AA64812" s="378"/>
      <c r="AB64812" s="378"/>
      <c r="AC64812" s="378"/>
      <c r="AD64812" s="378"/>
      <c r="AE64812" s="378"/>
      <c r="AF64812" s="378"/>
      <c r="AG64812" s="378"/>
      <c r="AH64812" s="378"/>
      <c r="AI64812" s="378"/>
      <c r="AJ64812" s="378"/>
      <c r="AK64812" s="378"/>
      <c r="AL64812" s="378"/>
      <c r="AM64812" s="378"/>
      <c r="AN64812" s="378"/>
      <c r="AO64812" s="378"/>
      <c r="AP64812" s="378"/>
      <c r="AQ64812" s="378"/>
      <c r="AR64812" s="378"/>
      <c r="AS64812" s="378"/>
      <c r="AT64812" s="378"/>
      <c r="AU64812" s="378"/>
      <c r="AV64812" s="378"/>
      <c r="AW64812" s="378"/>
      <c r="AX64812" s="378"/>
      <c r="AY64812" s="378"/>
      <c r="AZ64812" s="378"/>
      <c r="BA64812" s="378"/>
      <c r="BB64812" s="378"/>
      <c r="BC64812" s="378"/>
      <c r="BD64812" s="378"/>
      <c r="BE64812" s="378"/>
      <c r="BF64812" s="378"/>
      <c r="BG64812" s="378"/>
      <c r="BH64812" s="378"/>
      <c r="BI64812" s="378"/>
      <c r="BJ64812" s="378"/>
      <c r="BK64812" s="378"/>
      <c r="BL64812" s="378"/>
      <c r="BM64812" s="378"/>
      <c r="BN64812" s="378"/>
      <c r="BO64812" s="378"/>
      <c r="BP64812" s="378"/>
      <c r="BQ64812" s="378"/>
      <c r="BR64812" s="378"/>
      <c r="BS64812" s="378"/>
      <c r="BT64812" s="378"/>
      <c r="BU64812" s="378"/>
      <c r="BV64812" s="378"/>
      <c r="BW64812" s="378"/>
      <c r="BX64812" s="378"/>
      <c r="BY64812" s="378"/>
      <c r="BZ64812" s="378"/>
      <c r="CA64812" s="378"/>
      <c r="CB64812" s="378"/>
      <c r="CC64812" s="378"/>
      <c r="CD64812" s="378"/>
      <c r="CE64812" s="378"/>
      <c r="CF64812" s="378"/>
      <c r="CG64812" s="378"/>
      <c r="CH64812" s="378"/>
      <c r="CI64812" s="378"/>
      <c r="CJ64812" s="378"/>
      <c r="CK64812" s="378"/>
      <c r="CL64812" s="378"/>
      <c r="CM64812" s="378"/>
      <c r="CN64812" s="378"/>
      <c r="CO64812" s="378"/>
      <c r="CP64812" s="378"/>
      <c r="CQ64812" s="378"/>
      <c r="CR64812" s="378"/>
      <c r="CS64812" s="378"/>
      <c r="CT64812" s="378"/>
      <c r="CU64812" s="378"/>
      <c r="CV64812" s="378"/>
      <c r="CW64812" s="378"/>
      <c r="CX64812" s="378"/>
      <c r="CY64812" s="378"/>
      <c r="CZ64812" s="378"/>
      <c r="DA64812" s="378"/>
      <c r="DB64812" s="378"/>
      <c r="DC64812" s="378"/>
      <c r="DD64812" s="378"/>
      <c r="DE64812" s="378"/>
      <c r="DF64812" s="378"/>
      <c r="DG64812" s="378"/>
      <c r="DH64812" s="378"/>
      <c r="DI64812" s="378"/>
      <c r="DJ64812" s="378"/>
      <c r="DK64812" s="378"/>
      <c r="DL64812" s="378"/>
      <c r="DM64812" s="378"/>
      <c r="DN64812" s="378"/>
      <c r="DO64812" s="378"/>
      <c r="DP64812" s="378"/>
      <c r="DQ64812" s="378"/>
      <c r="DR64812" s="378"/>
      <c r="DS64812" s="378"/>
      <c r="DT64812" s="378"/>
      <c r="DU64812" s="378"/>
      <c r="DV64812" s="378"/>
      <c r="DW64812" s="378"/>
      <c r="DX64812" s="378"/>
      <c r="DY64812" s="378"/>
      <c r="DZ64812" s="378"/>
      <c r="EA64812" s="378"/>
      <c r="EB64812" s="378"/>
      <c r="EC64812" s="378"/>
      <c r="ED64812" s="378"/>
      <c r="EE64812" s="378"/>
      <c r="EF64812" s="378"/>
      <c r="EG64812" s="378"/>
      <c r="EH64812" s="378"/>
      <c r="EI64812" s="378"/>
      <c r="EJ64812" s="378"/>
      <c r="EK64812" s="378"/>
      <c r="EL64812" s="378"/>
      <c r="EM64812" s="378"/>
      <c r="EN64812" s="378"/>
      <c r="EO64812" s="378"/>
      <c r="EP64812" s="378"/>
      <c r="EQ64812" s="378"/>
      <c r="ER64812" s="378"/>
      <c r="ES64812" s="378"/>
      <c r="ET64812" s="378"/>
      <c r="EU64812" s="378"/>
      <c r="EV64812" s="378"/>
      <c r="EW64812" s="378"/>
      <c r="EX64812" s="378"/>
      <c r="EY64812" s="378"/>
      <c r="EZ64812" s="378"/>
      <c r="FA64812" s="378"/>
      <c r="FB64812" s="378"/>
      <c r="FC64812" s="378"/>
      <c r="FD64812" s="378"/>
      <c r="FE64812" s="378"/>
      <c r="FF64812" s="378"/>
      <c r="FG64812" s="378"/>
      <c r="FH64812" s="378"/>
      <c r="FI64812" s="378"/>
      <c r="FJ64812" s="378"/>
      <c r="FK64812" s="378"/>
      <c r="FL64812" s="378"/>
      <c r="FM64812" s="378"/>
      <c r="FN64812" s="378"/>
      <c r="FO64812" s="378"/>
      <c r="FP64812" s="378"/>
      <c r="FQ64812" s="378"/>
      <c r="FR64812" s="378"/>
      <c r="FS64812" s="378"/>
      <c r="FT64812" s="378"/>
      <c r="FU64812" s="378"/>
      <c r="FV64812" s="378"/>
      <c r="FW64812" s="378"/>
      <c r="FX64812" s="378"/>
      <c r="FY64812" s="378"/>
      <c r="FZ64812" s="378"/>
      <c r="GA64812" s="378"/>
      <c r="GB64812" s="378"/>
      <c r="GC64812" s="378"/>
      <c r="GD64812" s="378"/>
      <c r="GE64812" s="378"/>
      <c r="GF64812" s="378"/>
      <c r="GG64812" s="378"/>
      <c r="GH64812" s="378"/>
      <c r="GI64812" s="378"/>
      <c r="GJ64812" s="378"/>
      <c r="GK64812" s="378"/>
      <c r="GL64812" s="378"/>
      <c r="GM64812" s="378"/>
      <c r="GN64812" s="378"/>
      <c r="GO64812" s="378"/>
      <c r="GP64812" s="378"/>
      <c r="GQ64812" s="378"/>
      <c r="GR64812" s="378"/>
      <c r="GS64812" s="378"/>
      <c r="GT64812" s="378"/>
      <c r="GU64812" s="378"/>
      <c r="GV64812" s="378"/>
      <c r="GW64812" s="378"/>
      <c r="GX64812" s="378"/>
      <c r="GY64812" s="378"/>
      <c r="GZ64812" s="378"/>
      <c r="HA64812" s="378"/>
      <c r="HB64812" s="378"/>
      <c r="HC64812" s="378"/>
      <c r="HD64812" s="378"/>
      <c r="HE64812" s="378"/>
      <c r="HF64812" s="378"/>
      <c r="HG64812" s="378"/>
      <c r="HH64812" s="378"/>
      <c r="HI64812" s="378"/>
      <c r="HJ64812" s="378"/>
      <c r="HK64812" s="378"/>
      <c r="HL64812" s="378"/>
      <c r="HM64812" s="378"/>
      <c r="HN64812" s="378"/>
      <c r="HO64812" s="378"/>
      <c r="HP64812" s="378"/>
      <c r="HQ64812" s="378"/>
      <c r="HR64812" s="378"/>
      <c r="HS64812" s="378"/>
      <c r="HT64812" s="378"/>
      <c r="HU64812" s="378"/>
      <c r="HV64812" s="378"/>
      <c r="HW64812" s="378"/>
      <c r="HX64812" s="378"/>
      <c r="HY64812" s="378"/>
      <c r="HZ64812" s="378"/>
      <c r="IA64812" s="378"/>
      <c r="IB64812" s="378"/>
      <c r="IC64812" s="378"/>
      <c r="ID64812" s="378"/>
      <c r="IE64812" s="378"/>
      <c r="IF64812" s="378"/>
      <c r="IG64812" s="378"/>
      <c r="IH64812" s="378"/>
      <c r="II64812" s="378"/>
      <c r="IJ64812" s="378"/>
      <c r="IK64812" s="378"/>
      <c r="IL64812" s="378"/>
    </row>
    <row r="64813" spans="2:246">
      <c r="B64813" s="378"/>
      <c r="C64813" s="378"/>
      <c r="D64813" s="378"/>
      <c r="E64813" s="378"/>
      <c r="F64813" s="378"/>
      <c r="G64813" s="378"/>
      <c r="H64813" s="378"/>
      <c r="I64813" s="378"/>
      <c r="J64813" s="378"/>
      <c r="K64813" s="378"/>
      <c r="L64813" s="378"/>
      <c r="M64813" s="378"/>
      <c r="N64813" s="378"/>
      <c r="O64813" s="378"/>
      <c r="P64813" s="378"/>
      <c r="Q64813" s="378"/>
      <c r="R64813" s="378"/>
      <c r="S64813" s="378"/>
      <c r="T64813" s="378"/>
      <c r="U64813" s="378"/>
      <c r="V64813" s="378"/>
      <c r="W64813" s="378"/>
      <c r="X64813" s="378"/>
      <c r="Y64813" s="378"/>
      <c r="Z64813" s="378"/>
      <c r="AA64813" s="378"/>
      <c r="AB64813" s="378"/>
      <c r="AC64813" s="378"/>
      <c r="AD64813" s="378"/>
      <c r="AE64813" s="378"/>
      <c r="AF64813" s="378"/>
      <c r="AG64813" s="378"/>
      <c r="AH64813" s="378"/>
      <c r="AI64813" s="378"/>
      <c r="AJ64813" s="378"/>
      <c r="AK64813" s="378"/>
      <c r="AL64813" s="378"/>
      <c r="AM64813" s="378"/>
      <c r="AN64813" s="378"/>
      <c r="AO64813" s="378"/>
      <c r="AP64813" s="378"/>
      <c r="AQ64813" s="378"/>
      <c r="AR64813" s="378"/>
      <c r="AS64813" s="378"/>
      <c r="AT64813" s="378"/>
      <c r="AU64813" s="378"/>
      <c r="AV64813" s="378"/>
      <c r="AW64813" s="378"/>
      <c r="AX64813" s="378"/>
      <c r="AY64813" s="378"/>
      <c r="AZ64813" s="378"/>
      <c r="BA64813" s="378"/>
      <c r="BB64813" s="378"/>
      <c r="BC64813" s="378"/>
      <c r="BD64813" s="378"/>
      <c r="BE64813" s="378"/>
      <c r="BF64813" s="378"/>
      <c r="BG64813" s="378"/>
      <c r="BH64813" s="378"/>
      <c r="BI64813" s="378"/>
      <c r="BJ64813" s="378"/>
      <c r="BK64813" s="378"/>
      <c r="BL64813" s="378"/>
      <c r="BM64813" s="378"/>
      <c r="BN64813" s="378"/>
      <c r="BO64813" s="378"/>
      <c r="BP64813" s="378"/>
      <c r="BQ64813" s="378"/>
      <c r="BR64813" s="378"/>
      <c r="BS64813" s="378"/>
      <c r="BT64813" s="378"/>
      <c r="BU64813" s="378"/>
      <c r="BV64813" s="378"/>
      <c r="BW64813" s="378"/>
      <c r="BX64813" s="378"/>
      <c r="BY64813" s="378"/>
      <c r="BZ64813" s="378"/>
      <c r="CA64813" s="378"/>
      <c r="CB64813" s="378"/>
      <c r="CC64813" s="378"/>
      <c r="CD64813" s="378"/>
      <c r="CE64813" s="378"/>
      <c r="CF64813" s="378"/>
      <c r="CG64813" s="378"/>
      <c r="CH64813" s="378"/>
      <c r="CI64813" s="378"/>
      <c r="CJ64813" s="378"/>
      <c r="CK64813" s="378"/>
      <c r="CL64813" s="378"/>
      <c r="CM64813" s="378"/>
      <c r="CN64813" s="378"/>
      <c r="CO64813" s="378"/>
      <c r="CP64813" s="378"/>
      <c r="CQ64813" s="378"/>
      <c r="CR64813" s="378"/>
      <c r="CS64813" s="378"/>
      <c r="CT64813" s="378"/>
      <c r="CU64813" s="378"/>
      <c r="CV64813" s="378"/>
      <c r="CW64813" s="378"/>
      <c r="CX64813" s="378"/>
      <c r="CY64813" s="378"/>
      <c r="CZ64813" s="378"/>
      <c r="DA64813" s="378"/>
      <c r="DB64813" s="378"/>
      <c r="DC64813" s="378"/>
      <c r="DD64813" s="378"/>
      <c r="DE64813" s="378"/>
      <c r="DF64813" s="378"/>
      <c r="DG64813" s="378"/>
      <c r="DH64813" s="378"/>
      <c r="DI64813" s="378"/>
      <c r="DJ64813" s="378"/>
      <c r="DK64813" s="378"/>
      <c r="DL64813" s="378"/>
      <c r="DM64813" s="378"/>
      <c r="DN64813" s="378"/>
      <c r="DO64813" s="378"/>
      <c r="DP64813" s="378"/>
      <c r="DQ64813" s="378"/>
      <c r="DR64813" s="378"/>
      <c r="DS64813" s="378"/>
      <c r="DT64813" s="378"/>
      <c r="DU64813" s="378"/>
      <c r="DV64813" s="378"/>
      <c r="DW64813" s="378"/>
      <c r="DX64813" s="378"/>
      <c r="DY64813" s="378"/>
      <c r="DZ64813" s="378"/>
      <c r="EA64813" s="378"/>
      <c r="EB64813" s="378"/>
      <c r="EC64813" s="378"/>
      <c r="ED64813" s="378"/>
      <c r="EE64813" s="378"/>
      <c r="EF64813" s="378"/>
      <c r="EG64813" s="378"/>
      <c r="EH64813" s="378"/>
      <c r="EI64813" s="378"/>
      <c r="EJ64813" s="378"/>
      <c r="EK64813" s="378"/>
      <c r="EL64813" s="378"/>
      <c r="EM64813" s="378"/>
      <c r="EN64813" s="378"/>
      <c r="EO64813" s="378"/>
      <c r="EP64813" s="378"/>
      <c r="EQ64813" s="378"/>
      <c r="ER64813" s="378"/>
      <c r="ES64813" s="378"/>
      <c r="ET64813" s="378"/>
      <c r="EU64813" s="378"/>
      <c r="EV64813" s="378"/>
      <c r="EW64813" s="378"/>
      <c r="EX64813" s="378"/>
      <c r="EY64813" s="378"/>
      <c r="EZ64813" s="378"/>
      <c r="FA64813" s="378"/>
      <c r="FB64813" s="378"/>
      <c r="FC64813" s="378"/>
      <c r="FD64813" s="378"/>
      <c r="FE64813" s="378"/>
      <c r="FF64813" s="378"/>
      <c r="FG64813" s="378"/>
      <c r="FH64813" s="378"/>
      <c r="FI64813" s="378"/>
      <c r="FJ64813" s="378"/>
      <c r="FK64813" s="378"/>
      <c r="FL64813" s="378"/>
      <c r="FM64813" s="378"/>
      <c r="FN64813" s="378"/>
      <c r="FO64813" s="378"/>
      <c r="FP64813" s="378"/>
      <c r="FQ64813" s="378"/>
      <c r="FR64813" s="378"/>
      <c r="FS64813" s="378"/>
      <c r="FT64813" s="378"/>
      <c r="FU64813" s="378"/>
      <c r="FV64813" s="378"/>
      <c r="FW64813" s="378"/>
      <c r="FX64813" s="378"/>
      <c r="FY64813" s="378"/>
      <c r="FZ64813" s="378"/>
      <c r="GA64813" s="378"/>
      <c r="GB64813" s="378"/>
      <c r="GC64813" s="378"/>
      <c r="GD64813" s="378"/>
      <c r="GE64813" s="378"/>
      <c r="GF64813" s="378"/>
      <c r="GG64813" s="378"/>
      <c r="GH64813" s="378"/>
      <c r="GI64813" s="378"/>
      <c r="GJ64813" s="378"/>
      <c r="GK64813" s="378"/>
      <c r="GL64813" s="378"/>
      <c r="GM64813" s="378"/>
      <c r="GN64813" s="378"/>
      <c r="GO64813" s="378"/>
      <c r="GP64813" s="378"/>
      <c r="GQ64813" s="378"/>
      <c r="GR64813" s="378"/>
      <c r="GS64813" s="378"/>
      <c r="GT64813" s="378"/>
      <c r="GU64813" s="378"/>
      <c r="GV64813" s="378"/>
      <c r="GW64813" s="378"/>
      <c r="GX64813" s="378"/>
      <c r="GY64813" s="378"/>
      <c r="GZ64813" s="378"/>
      <c r="HA64813" s="378"/>
      <c r="HB64813" s="378"/>
      <c r="HC64813" s="378"/>
      <c r="HD64813" s="378"/>
      <c r="HE64813" s="378"/>
      <c r="HF64813" s="378"/>
      <c r="HG64813" s="378"/>
      <c r="HH64813" s="378"/>
      <c r="HI64813" s="378"/>
      <c r="HJ64813" s="378"/>
      <c r="HK64813" s="378"/>
      <c r="HL64813" s="378"/>
      <c r="HM64813" s="378"/>
      <c r="HN64813" s="378"/>
      <c r="HO64813" s="378"/>
      <c r="HP64813" s="378"/>
      <c r="HQ64813" s="378"/>
      <c r="HR64813" s="378"/>
      <c r="HS64813" s="378"/>
      <c r="HT64813" s="378"/>
      <c r="HU64813" s="378"/>
      <c r="HV64813" s="378"/>
      <c r="HW64813" s="378"/>
      <c r="HX64813" s="378"/>
      <c r="HY64813" s="378"/>
      <c r="HZ64813" s="378"/>
      <c r="IA64813" s="378"/>
      <c r="IB64813" s="378"/>
      <c r="IC64813" s="378"/>
      <c r="ID64813" s="378"/>
      <c r="IE64813" s="378"/>
      <c r="IF64813" s="378"/>
      <c r="IG64813" s="378"/>
      <c r="IH64813" s="378"/>
      <c r="II64813" s="378"/>
      <c r="IJ64813" s="378"/>
      <c r="IK64813" s="378"/>
      <c r="IL64813" s="378"/>
    </row>
    <row r="64814" spans="2:246">
      <c r="B64814" s="378"/>
      <c r="C64814" s="378"/>
      <c r="D64814" s="378"/>
      <c r="E64814" s="378"/>
      <c r="F64814" s="378"/>
      <c r="G64814" s="378"/>
      <c r="H64814" s="378"/>
      <c r="I64814" s="378"/>
      <c r="J64814" s="378"/>
      <c r="K64814" s="378"/>
      <c r="L64814" s="378"/>
      <c r="M64814" s="378"/>
      <c r="N64814" s="378"/>
      <c r="O64814" s="378"/>
      <c r="P64814" s="378"/>
      <c r="Q64814" s="378"/>
      <c r="R64814" s="378"/>
      <c r="S64814" s="378"/>
      <c r="T64814" s="378"/>
      <c r="U64814" s="378"/>
      <c r="V64814" s="378"/>
      <c r="W64814" s="378"/>
      <c r="X64814" s="378"/>
      <c r="Y64814" s="378"/>
      <c r="Z64814" s="378"/>
      <c r="AA64814" s="378"/>
      <c r="AB64814" s="378"/>
      <c r="AC64814" s="378"/>
      <c r="AD64814" s="378"/>
      <c r="AE64814" s="378"/>
      <c r="AF64814" s="378"/>
      <c r="AG64814" s="378"/>
      <c r="AH64814" s="378"/>
      <c r="AI64814" s="378"/>
      <c r="AJ64814" s="378"/>
      <c r="AK64814" s="378"/>
      <c r="AL64814" s="378"/>
      <c r="AM64814" s="378"/>
      <c r="AN64814" s="378"/>
      <c r="AO64814" s="378"/>
      <c r="AP64814" s="378"/>
      <c r="AQ64814" s="378"/>
      <c r="AR64814" s="378"/>
      <c r="AS64814" s="378"/>
      <c r="AT64814" s="378"/>
      <c r="AU64814" s="378"/>
      <c r="AV64814" s="378"/>
      <c r="AW64814" s="378"/>
      <c r="AX64814" s="378"/>
      <c r="AY64814" s="378"/>
      <c r="AZ64814" s="378"/>
      <c r="BA64814" s="378"/>
      <c r="BB64814" s="378"/>
      <c r="BC64814" s="378"/>
      <c r="BD64814" s="378"/>
      <c r="BE64814" s="378"/>
      <c r="BF64814" s="378"/>
      <c r="BG64814" s="378"/>
      <c r="BH64814" s="378"/>
      <c r="BI64814" s="378"/>
      <c r="BJ64814" s="378"/>
      <c r="BK64814" s="378"/>
      <c r="BL64814" s="378"/>
      <c r="BM64814" s="378"/>
      <c r="BN64814" s="378"/>
      <c r="BO64814" s="378"/>
      <c r="BP64814" s="378"/>
      <c r="BQ64814" s="378"/>
      <c r="BR64814" s="378"/>
      <c r="BS64814" s="378"/>
      <c r="BT64814" s="378"/>
      <c r="BU64814" s="378"/>
      <c r="BV64814" s="378"/>
      <c r="BW64814" s="378"/>
      <c r="BX64814" s="378"/>
      <c r="BY64814" s="378"/>
      <c r="BZ64814" s="378"/>
      <c r="CA64814" s="378"/>
      <c r="CB64814" s="378"/>
      <c r="CC64814" s="378"/>
      <c r="CD64814" s="378"/>
      <c r="CE64814" s="378"/>
      <c r="CF64814" s="378"/>
      <c r="CG64814" s="378"/>
      <c r="CH64814" s="378"/>
      <c r="CI64814" s="378"/>
      <c r="CJ64814" s="378"/>
      <c r="CK64814" s="378"/>
      <c r="CL64814" s="378"/>
      <c r="CM64814" s="378"/>
      <c r="CN64814" s="378"/>
      <c r="CO64814" s="378"/>
      <c r="CP64814" s="378"/>
      <c r="CQ64814" s="378"/>
      <c r="CR64814" s="378"/>
      <c r="CS64814" s="378"/>
      <c r="CT64814" s="378"/>
      <c r="CU64814" s="378"/>
      <c r="CV64814" s="378"/>
      <c r="CW64814" s="378"/>
      <c r="CX64814" s="378"/>
      <c r="CY64814" s="378"/>
      <c r="CZ64814" s="378"/>
      <c r="DA64814" s="378"/>
      <c r="DB64814" s="378"/>
      <c r="DC64814" s="378"/>
      <c r="DD64814" s="378"/>
      <c r="DE64814" s="378"/>
      <c r="DF64814" s="378"/>
      <c r="DG64814" s="378"/>
      <c r="DH64814" s="378"/>
      <c r="DI64814" s="378"/>
      <c r="DJ64814" s="378"/>
      <c r="DK64814" s="378"/>
      <c r="DL64814" s="378"/>
      <c r="DM64814" s="378"/>
      <c r="DN64814" s="378"/>
      <c r="DO64814" s="378"/>
      <c r="DP64814" s="378"/>
      <c r="DQ64814" s="378"/>
      <c r="DR64814" s="378"/>
      <c r="DS64814" s="378"/>
      <c r="DT64814" s="378"/>
      <c r="DU64814" s="378"/>
      <c r="DV64814" s="378"/>
      <c r="DW64814" s="378"/>
      <c r="DX64814" s="378"/>
      <c r="DY64814" s="378"/>
      <c r="DZ64814" s="378"/>
      <c r="EA64814" s="378"/>
      <c r="EB64814" s="378"/>
      <c r="EC64814" s="378"/>
      <c r="ED64814" s="378"/>
      <c r="EE64814" s="378"/>
      <c r="EF64814" s="378"/>
      <c r="EG64814" s="378"/>
      <c r="EH64814" s="378"/>
      <c r="EI64814" s="378"/>
      <c r="EJ64814" s="378"/>
      <c r="EK64814" s="378"/>
      <c r="EL64814" s="378"/>
      <c r="EM64814" s="378"/>
      <c r="EN64814" s="378"/>
      <c r="EO64814" s="378"/>
      <c r="EP64814" s="378"/>
      <c r="EQ64814" s="378"/>
      <c r="ER64814" s="378"/>
      <c r="ES64814" s="378"/>
      <c r="ET64814" s="378"/>
      <c r="EU64814" s="378"/>
      <c r="EV64814" s="378"/>
      <c r="EW64814" s="378"/>
      <c r="EX64814" s="378"/>
      <c r="EY64814" s="378"/>
      <c r="EZ64814" s="378"/>
      <c r="FA64814" s="378"/>
      <c r="FB64814" s="378"/>
      <c r="FC64814" s="378"/>
      <c r="FD64814" s="378"/>
      <c r="FE64814" s="378"/>
      <c r="FF64814" s="378"/>
      <c r="FG64814" s="378"/>
      <c r="FH64814" s="378"/>
      <c r="FI64814" s="378"/>
      <c r="FJ64814" s="378"/>
      <c r="FK64814" s="378"/>
      <c r="FL64814" s="378"/>
      <c r="FM64814" s="378"/>
      <c r="FN64814" s="378"/>
      <c r="FO64814" s="378"/>
      <c r="FP64814" s="378"/>
      <c r="FQ64814" s="378"/>
      <c r="FR64814" s="378"/>
      <c r="FS64814" s="378"/>
      <c r="FT64814" s="378"/>
      <c r="FU64814" s="378"/>
      <c r="FV64814" s="378"/>
      <c r="FW64814" s="378"/>
      <c r="FX64814" s="378"/>
      <c r="FY64814" s="378"/>
      <c r="FZ64814" s="378"/>
      <c r="GA64814" s="378"/>
      <c r="GB64814" s="378"/>
      <c r="GC64814" s="378"/>
      <c r="GD64814" s="378"/>
      <c r="GE64814" s="378"/>
      <c r="GF64814" s="378"/>
      <c r="GG64814" s="378"/>
      <c r="GH64814" s="378"/>
      <c r="GI64814" s="378"/>
      <c r="GJ64814" s="378"/>
      <c r="GK64814" s="378"/>
      <c r="GL64814" s="378"/>
      <c r="GM64814" s="378"/>
      <c r="GN64814" s="378"/>
      <c r="GO64814" s="378"/>
      <c r="GP64814" s="378"/>
      <c r="GQ64814" s="378"/>
      <c r="GR64814" s="378"/>
      <c r="GS64814" s="378"/>
      <c r="GT64814" s="378"/>
      <c r="GU64814" s="378"/>
      <c r="GV64814" s="378"/>
      <c r="GW64814" s="378"/>
      <c r="GX64814" s="378"/>
      <c r="GY64814" s="378"/>
      <c r="GZ64814" s="378"/>
      <c r="HA64814" s="378"/>
      <c r="HB64814" s="378"/>
      <c r="HC64814" s="378"/>
      <c r="HD64814" s="378"/>
      <c r="HE64814" s="378"/>
      <c r="HF64814" s="378"/>
      <c r="HG64814" s="378"/>
      <c r="HH64814" s="378"/>
      <c r="HI64814" s="378"/>
      <c r="HJ64814" s="378"/>
      <c r="HK64814" s="378"/>
      <c r="HL64814" s="378"/>
      <c r="HM64814" s="378"/>
      <c r="HN64814" s="378"/>
      <c r="HO64814" s="378"/>
      <c r="HP64814" s="378"/>
      <c r="HQ64814" s="378"/>
      <c r="HR64814" s="378"/>
      <c r="HS64814" s="378"/>
      <c r="HT64814" s="378"/>
      <c r="HU64814" s="378"/>
      <c r="HV64814" s="378"/>
      <c r="HW64814" s="378"/>
      <c r="HX64814" s="378"/>
      <c r="HY64814" s="378"/>
      <c r="HZ64814" s="378"/>
      <c r="IA64814" s="378"/>
      <c r="IB64814" s="378"/>
      <c r="IC64814" s="378"/>
      <c r="ID64814" s="378"/>
      <c r="IE64814" s="378"/>
      <c r="IF64814" s="378"/>
      <c r="IG64814" s="378"/>
      <c r="IH64814" s="378"/>
      <c r="II64814" s="378"/>
      <c r="IJ64814" s="378"/>
      <c r="IK64814" s="378"/>
      <c r="IL64814" s="378"/>
    </row>
    <row r="64815" spans="2:246">
      <c r="B64815" s="378"/>
      <c r="C64815" s="378"/>
      <c r="D64815" s="378"/>
      <c r="E64815" s="378"/>
      <c r="F64815" s="378"/>
      <c r="G64815" s="378"/>
      <c r="H64815" s="378"/>
      <c r="I64815" s="378"/>
      <c r="J64815" s="378"/>
      <c r="K64815" s="378"/>
      <c r="L64815" s="378"/>
      <c r="M64815" s="378"/>
      <c r="N64815" s="378"/>
      <c r="O64815" s="378"/>
      <c r="P64815" s="378"/>
      <c r="Q64815" s="378"/>
      <c r="R64815" s="378"/>
      <c r="S64815" s="378"/>
      <c r="T64815" s="378"/>
      <c r="U64815" s="378"/>
      <c r="V64815" s="378"/>
      <c r="W64815" s="378"/>
      <c r="X64815" s="378"/>
      <c r="Y64815" s="378"/>
      <c r="Z64815" s="378"/>
      <c r="AA64815" s="378"/>
      <c r="AB64815" s="378"/>
      <c r="AC64815" s="378"/>
      <c r="AD64815" s="378"/>
      <c r="AE64815" s="378"/>
      <c r="AF64815" s="378"/>
      <c r="AG64815" s="378"/>
      <c r="AH64815" s="378"/>
      <c r="AI64815" s="378"/>
      <c r="AJ64815" s="378"/>
      <c r="AK64815" s="378"/>
      <c r="AL64815" s="378"/>
      <c r="AM64815" s="378"/>
      <c r="AN64815" s="378"/>
      <c r="AO64815" s="378"/>
      <c r="AP64815" s="378"/>
      <c r="AQ64815" s="378"/>
      <c r="AR64815" s="378"/>
      <c r="AS64815" s="378"/>
      <c r="AT64815" s="378"/>
      <c r="AU64815" s="378"/>
      <c r="AV64815" s="378"/>
      <c r="AW64815" s="378"/>
      <c r="AX64815" s="378"/>
      <c r="AY64815" s="378"/>
      <c r="AZ64815" s="378"/>
      <c r="BA64815" s="378"/>
      <c r="BB64815" s="378"/>
      <c r="BC64815" s="378"/>
      <c r="BD64815" s="378"/>
      <c r="BE64815" s="378"/>
      <c r="BF64815" s="378"/>
      <c r="BG64815" s="378"/>
      <c r="BH64815" s="378"/>
      <c r="BI64815" s="378"/>
      <c r="BJ64815" s="378"/>
      <c r="BK64815" s="378"/>
      <c r="BL64815" s="378"/>
      <c r="BM64815" s="378"/>
      <c r="BN64815" s="378"/>
      <c r="BO64815" s="378"/>
      <c r="BP64815" s="378"/>
      <c r="BQ64815" s="378"/>
      <c r="BR64815" s="378"/>
      <c r="BS64815" s="378"/>
      <c r="BT64815" s="378"/>
      <c r="BU64815" s="378"/>
      <c r="BV64815" s="378"/>
      <c r="BW64815" s="378"/>
      <c r="BX64815" s="378"/>
      <c r="BY64815" s="378"/>
      <c r="BZ64815" s="378"/>
      <c r="CA64815" s="378"/>
      <c r="CB64815" s="378"/>
      <c r="CC64815" s="378"/>
      <c r="CD64815" s="378"/>
      <c r="CE64815" s="378"/>
      <c r="CF64815" s="378"/>
      <c r="CG64815" s="378"/>
      <c r="CH64815" s="378"/>
      <c r="CI64815" s="378"/>
      <c r="CJ64815" s="378"/>
      <c r="CK64815" s="378"/>
      <c r="CL64815" s="378"/>
      <c r="CM64815" s="378"/>
      <c r="CN64815" s="378"/>
      <c r="CO64815" s="378"/>
      <c r="CP64815" s="378"/>
      <c r="CQ64815" s="378"/>
      <c r="CR64815" s="378"/>
      <c r="CS64815" s="378"/>
      <c r="CT64815" s="378"/>
      <c r="CU64815" s="378"/>
      <c r="CV64815" s="378"/>
      <c r="CW64815" s="378"/>
      <c r="CX64815" s="378"/>
      <c r="CY64815" s="378"/>
      <c r="CZ64815" s="378"/>
      <c r="DA64815" s="378"/>
      <c r="DB64815" s="378"/>
      <c r="DC64815" s="378"/>
      <c r="DD64815" s="378"/>
      <c r="DE64815" s="378"/>
      <c r="DF64815" s="378"/>
      <c r="DG64815" s="378"/>
      <c r="DH64815" s="378"/>
      <c r="DI64815" s="378"/>
      <c r="DJ64815" s="378"/>
      <c r="DK64815" s="378"/>
      <c r="DL64815" s="378"/>
      <c r="DM64815" s="378"/>
      <c r="DN64815" s="378"/>
      <c r="DO64815" s="378"/>
      <c r="DP64815" s="378"/>
      <c r="DQ64815" s="378"/>
      <c r="DR64815" s="378"/>
      <c r="DS64815" s="378"/>
      <c r="DT64815" s="378"/>
      <c r="DU64815" s="378"/>
      <c r="DV64815" s="378"/>
      <c r="DW64815" s="378"/>
      <c r="DX64815" s="378"/>
      <c r="DY64815" s="378"/>
      <c r="DZ64815" s="378"/>
      <c r="EA64815" s="378"/>
      <c r="EB64815" s="378"/>
      <c r="EC64815" s="378"/>
      <c r="ED64815" s="378"/>
      <c r="EE64815" s="378"/>
      <c r="EF64815" s="378"/>
      <c r="EG64815" s="378"/>
      <c r="EH64815" s="378"/>
      <c r="EI64815" s="378"/>
      <c r="EJ64815" s="378"/>
      <c r="EK64815" s="378"/>
      <c r="EL64815" s="378"/>
      <c r="EM64815" s="378"/>
      <c r="EN64815" s="378"/>
      <c r="EO64815" s="378"/>
      <c r="EP64815" s="378"/>
      <c r="EQ64815" s="378"/>
      <c r="ER64815" s="378"/>
      <c r="ES64815" s="378"/>
      <c r="ET64815" s="378"/>
      <c r="EU64815" s="378"/>
      <c r="EV64815" s="378"/>
      <c r="EW64815" s="378"/>
      <c r="EX64815" s="378"/>
      <c r="EY64815" s="378"/>
      <c r="EZ64815" s="378"/>
      <c r="FA64815" s="378"/>
      <c r="FB64815" s="378"/>
      <c r="FC64815" s="378"/>
      <c r="FD64815" s="378"/>
      <c r="FE64815" s="378"/>
      <c r="FF64815" s="378"/>
      <c r="FG64815" s="378"/>
      <c r="FH64815" s="378"/>
      <c r="FI64815" s="378"/>
      <c r="FJ64815" s="378"/>
      <c r="FK64815" s="378"/>
      <c r="FL64815" s="378"/>
      <c r="FM64815" s="378"/>
      <c r="FN64815" s="378"/>
      <c r="FO64815" s="378"/>
      <c r="FP64815" s="378"/>
      <c r="FQ64815" s="378"/>
      <c r="FR64815" s="378"/>
      <c r="FS64815" s="378"/>
      <c r="FT64815" s="378"/>
      <c r="FU64815" s="378"/>
      <c r="FV64815" s="378"/>
      <c r="FW64815" s="378"/>
      <c r="FX64815" s="378"/>
      <c r="FY64815" s="378"/>
      <c r="FZ64815" s="378"/>
      <c r="GA64815" s="378"/>
      <c r="GB64815" s="378"/>
      <c r="GC64815" s="378"/>
      <c r="GD64815" s="378"/>
      <c r="GE64815" s="378"/>
      <c r="GF64815" s="378"/>
      <c r="GG64815" s="378"/>
      <c r="GH64815" s="378"/>
      <c r="GI64815" s="378"/>
      <c r="GJ64815" s="378"/>
      <c r="GK64815" s="378"/>
      <c r="GL64815" s="378"/>
      <c r="GM64815" s="378"/>
      <c r="GN64815" s="378"/>
      <c r="GO64815" s="378"/>
      <c r="GP64815" s="378"/>
      <c r="GQ64815" s="378"/>
      <c r="GR64815" s="378"/>
      <c r="GS64815" s="378"/>
      <c r="GT64815" s="378"/>
      <c r="GU64815" s="378"/>
      <c r="GV64815" s="378"/>
      <c r="GW64815" s="378"/>
      <c r="GX64815" s="378"/>
      <c r="GY64815" s="378"/>
      <c r="GZ64815" s="378"/>
      <c r="HA64815" s="378"/>
      <c r="HB64815" s="378"/>
      <c r="HC64815" s="378"/>
      <c r="HD64815" s="378"/>
      <c r="HE64815" s="378"/>
      <c r="HF64815" s="378"/>
      <c r="HG64815" s="378"/>
      <c r="HH64815" s="378"/>
      <c r="HI64815" s="378"/>
      <c r="HJ64815" s="378"/>
      <c r="HK64815" s="378"/>
      <c r="HL64815" s="378"/>
      <c r="HM64815" s="378"/>
      <c r="HN64815" s="378"/>
      <c r="HO64815" s="378"/>
      <c r="HP64815" s="378"/>
      <c r="HQ64815" s="378"/>
      <c r="HR64815" s="378"/>
      <c r="HS64815" s="378"/>
      <c r="HT64815" s="378"/>
      <c r="HU64815" s="378"/>
      <c r="HV64815" s="378"/>
      <c r="HW64815" s="378"/>
      <c r="HX64815" s="378"/>
      <c r="HY64815" s="378"/>
      <c r="HZ64815" s="378"/>
      <c r="IA64815" s="378"/>
      <c r="IB64815" s="378"/>
      <c r="IC64815" s="378"/>
      <c r="ID64815" s="378"/>
      <c r="IE64815" s="378"/>
      <c r="IF64815" s="378"/>
      <c r="IG64815" s="378"/>
      <c r="IH64815" s="378"/>
      <c r="II64815" s="378"/>
      <c r="IJ64815" s="378"/>
      <c r="IK64815" s="378"/>
      <c r="IL64815" s="378"/>
    </row>
    <row r="64816" spans="2:246">
      <c r="B64816" s="378"/>
      <c r="C64816" s="378"/>
      <c r="D64816" s="378"/>
      <c r="E64816" s="378"/>
      <c r="F64816" s="378"/>
      <c r="G64816" s="378"/>
      <c r="H64816" s="378"/>
      <c r="I64816" s="378"/>
      <c r="J64816" s="378"/>
      <c r="K64816" s="378"/>
      <c r="L64816" s="378"/>
      <c r="M64816" s="378"/>
      <c r="N64816" s="378"/>
      <c r="O64816" s="378"/>
      <c r="P64816" s="378"/>
      <c r="Q64816" s="378"/>
      <c r="R64816" s="378"/>
      <c r="S64816" s="378"/>
      <c r="T64816" s="378"/>
      <c r="U64816" s="378"/>
      <c r="V64816" s="378"/>
      <c r="W64816" s="378"/>
      <c r="X64816" s="378"/>
      <c r="Y64816" s="378"/>
      <c r="Z64816" s="378"/>
      <c r="AA64816" s="378"/>
      <c r="AB64816" s="378"/>
      <c r="AC64816" s="378"/>
      <c r="AD64816" s="378"/>
      <c r="AE64816" s="378"/>
      <c r="AF64816" s="378"/>
      <c r="AG64816" s="378"/>
      <c r="AH64816" s="378"/>
      <c r="AI64816" s="378"/>
      <c r="AJ64816" s="378"/>
      <c r="AK64816" s="378"/>
      <c r="AL64816" s="378"/>
      <c r="AM64816" s="378"/>
      <c r="AN64816" s="378"/>
      <c r="AO64816" s="378"/>
      <c r="AP64816" s="378"/>
      <c r="AQ64816" s="378"/>
      <c r="AR64816" s="378"/>
      <c r="AS64816" s="378"/>
      <c r="AT64816" s="378"/>
      <c r="AU64816" s="378"/>
      <c r="AV64816" s="378"/>
      <c r="AW64816" s="378"/>
      <c r="AX64816" s="378"/>
      <c r="AY64816" s="378"/>
      <c r="AZ64816" s="378"/>
      <c r="BA64816" s="378"/>
      <c r="BB64816" s="378"/>
      <c r="BC64816" s="378"/>
      <c r="BD64816" s="378"/>
      <c r="BE64816" s="378"/>
      <c r="BF64816" s="378"/>
      <c r="BG64816" s="378"/>
      <c r="BH64816" s="378"/>
      <c r="BI64816" s="378"/>
      <c r="BJ64816" s="378"/>
      <c r="BK64816" s="378"/>
      <c r="BL64816" s="378"/>
      <c r="BM64816" s="378"/>
      <c r="BN64816" s="378"/>
      <c r="BO64816" s="378"/>
      <c r="BP64816" s="378"/>
      <c r="BQ64816" s="378"/>
      <c r="BR64816" s="378"/>
      <c r="BS64816" s="378"/>
      <c r="BT64816" s="378"/>
      <c r="BU64816" s="378"/>
      <c r="BV64816" s="378"/>
      <c r="BW64816" s="378"/>
      <c r="BX64816" s="378"/>
      <c r="BY64816" s="378"/>
      <c r="BZ64816" s="378"/>
      <c r="CA64816" s="378"/>
      <c r="CB64816" s="378"/>
      <c r="CC64816" s="378"/>
      <c r="CD64816" s="378"/>
      <c r="CE64816" s="378"/>
      <c r="CF64816" s="378"/>
      <c r="CG64816" s="378"/>
      <c r="CH64816" s="378"/>
      <c r="CI64816" s="378"/>
      <c r="CJ64816" s="378"/>
      <c r="CK64816" s="378"/>
      <c r="CL64816" s="378"/>
      <c r="CM64816" s="378"/>
      <c r="CN64816" s="378"/>
      <c r="CO64816" s="378"/>
      <c r="CP64816" s="378"/>
      <c r="CQ64816" s="378"/>
      <c r="CR64816" s="378"/>
      <c r="CS64816" s="378"/>
      <c r="CT64816" s="378"/>
      <c r="CU64816" s="378"/>
      <c r="CV64816" s="378"/>
      <c r="CW64816" s="378"/>
      <c r="CX64816" s="378"/>
      <c r="CY64816" s="378"/>
      <c r="CZ64816" s="378"/>
      <c r="DA64816" s="378"/>
      <c r="DB64816" s="378"/>
      <c r="DC64816" s="378"/>
      <c r="DD64816" s="378"/>
      <c r="DE64816" s="378"/>
      <c r="DF64816" s="378"/>
      <c r="DG64816" s="378"/>
      <c r="DH64816" s="378"/>
      <c r="DI64816" s="378"/>
      <c r="DJ64816" s="378"/>
      <c r="DK64816" s="378"/>
      <c r="DL64816" s="378"/>
      <c r="DM64816" s="378"/>
      <c r="DN64816" s="378"/>
      <c r="DO64816" s="378"/>
      <c r="DP64816" s="378"/>
      <c r="DQ64816" s="378"/>
      <c r="DR64816" s="378"/>
      <c r="DS64816" s="378"/>
      <c r="DT64816" s="378"/>
      <c r="DU64816" s="378"/>
      <c r="DV64816" s="378"/>
      <c r="DW64816" s="378"/>
      <c r="DX64816" s="378"/>
      <c r="DY64816" s="378"/>
      <c r="DZ64816" s="378"/>
      <c r="EA64816" s="378"/>
      <c r="EB64816" s="378"/>
      <c r="EC64816" s="378"/>
      <c r="ED64816" s="378"/>
      <c r="EE64816" s="378"/>
      <c r="EF64816" s="378"/>
      <c r="EG64816" s="378"/>
      <c r="EH64816" s="378"/>
      <c r="EI64816" s="378"/>
      <c r="EJ64816" s="378"/>
      <c r="EK64816" s="378"/>
      <c r="EL64816" s="378"/>
      <c r="EM64816" s="378"/>
      <c r="EN64816" s="378"/>
      <c r="EO64816" s="378"/>
      <c r="EP64816" s="378"/>
      <c r="EQ64816" s="378"/>
      <c r="ER64816" s="378"/>
      <c r="ES64816" s="378"/>
      <c r="ET64816" s="378"/>
      <c r="EU64816" s="378"/>
      <c r="EV64816" s="378"/>
      <c r="EW64816" s="378"/>
      <c r="EX64816" s="378"/>
      <c r="EY64816" s="378"/>
      <c r="EZ64816" s="378"/>
      <c r="FA64816" s="378"/>
      <c r="FB64816" s="378"/>
      <c r="FC64816" s="378"/>
      <c r="FD64816" s="378"/>
      <c r="FE64816" s="378"/>
      <c r="FF64816" s="378"/>
      <c r="FG64816" s="378"/>
      <c r="FH64816" s="378"/>
      <c r="FI64816" s="378"/>
      <c r="FJ64816" s="378"/>
      <c r="FK64816" s="378"/>
      <c r="FL64816" s="378"/>
      <c r="FM64816" s="378"/>
      <c r="FN64816" s="378"/>
      <c r="FO64816" s="378"/>
      <c r="FP64816" s="378"/>
      <c r="FQ64816" s="378"/>
      <c r="FR64816" s="378"/>
      <c r="FS64816" s="378"/>
      <c r="FT64816" s="378"/>
      <c r="FU64816" s="378"/>
      <c r="FV64816" s="378"/>
      <c r="FW64816" s="378"/>
      <c r="FX64816" s="378"/>
      <c r="FY64816" s="378"/>
      <c r="FZ64816" s="378"/>
      <c r="GA64816" s="378"/>
      <c r="GB64816" s="378"/>
      <c r="GC64816" s="378"/>
      <c r="GD64816" s="378"/>
      <c r="GE64816" s="378"/>
      <c r="GF64816" s="378"/>
      <c r="GG64816" s="378"/>
      <c r="GH64816" s="378"/>
      <c r="GI64816" s="378"/>
      <c r="GJ64816" s="378"/>
      <c r="GK64816" s="378"/>
      <c r="GL64816" s="378"/>
      <c r="GM64816" s="378"/>
      <c r="GN64816" s="378"/>
      <c r="GO64816" s="378"/>
      <c r="GP64816" s="378"/>
      <c r="GQ64816" s="378"/>
      <c r="GR64816" s="378"/>
      <c r="GS64816" s="378"/>
      <c r="GT64816" s="378"/>
      <c r="GU64816" s="378"/>
      <c r="GV64816" s="378"/>
      <c r="GW64816" s="378"/>
      <c r="GX64816" s="378"/>
      <c r="GY64816" s="378"/>
      <c r="GZ64816" s="378"/>
      <c r="HA64816" s="378"/>
      <c r="HB64816" s="378"/>
      <c r="HC64816" s="378"/>
      <c r="HD64816" s="378"/>
      <c r="HE64816" s="378"/>
      <c r="HF64816" s="378"/>
      <c r="HG64816" s="378"/>
      <c r="HH64816" s="378"/>
      <c r="HI64816" s="378"/>
      <c r="HJ64816" s="378"/>
      <c r="HK64816" s="378"/>
      <c r="HL64816" s="378"/>
      <c r="HM64816" s="378"/>
      <c r="HN64816" s="378"/>
      <c r="HO64816" s="378"/>
      <c r="HP64816" s="378"/>
      <c r="HQ64816" s="378"/>
      <c r="HR64816" s="378"/>
      <c r="HS64816" s="378"/>
      <c r="HT64816" s="378"/>
      <c r="HU64816" s="378"/>
      <c r="HV64816" s="378"/>
      <c r="HW64816" s="378"/>
      <c r="HX64816" s="378"/>
      <c r="HY64816" s="378"/>
      <c r="HZ64816" s="378"/>
      <c r="IA64816" s="378"/>
      <c r="IB64816" s="378"/>
      <c r="IC64816" s="378"/>
      <c r="ID64816" s="378"/>
      <c r="IE64816" s="378"/>
      <c r="IF64816" s="378"/>
      <c r="IG64816" s="378"/>
      <c r="IH64816" s="378"/>
      <c r="II64816" s="378"/>
      <c r="IJ64816" s="378"/>
      <c r="IK64816" s="378"/>
      <c r="IL64816" s="378"/>
    </row>
    <row r="64817" spans="2:246">
      <c r="B64817" s="378"/>
      <c r="C64817" s="378"/>
      <c r="D64817" s="378"/>
      <c r="E64817" s="378"/>
      <c r="F64817" s="378"/>
      <c r="G64817" s="378"/>
      <c r="H64817" s="378"/>
      <c r="I64817" s="378"/>
      <c r="J64817" s="378"/>
      <c r="K64817" s="378"/>
      <c r="L64817" s="378"/>
      <c r="M64817" s="378"/>
      <c r="N64817" s="378"/>
      <c r="O64817" s="378"/>
      <c r="P64817" s="378"/>
      <c r="Q64817" s="378"/>
      <c r="R64817" s="378"/>
      <c r="S64817" s="378"/>
      <c r="T64817" s="378"/>
      <c r="U64817" s="378"/>
      <c r="V64817" s="378"/>
      <c r="W64817" s="378"/>
      <c r="X64817" s="378"/>
      <c r="Y64817" s="378"/>
      <c r="Z64817" s="378"/>
      <c r="AA64817" s="378"/>
      <c r="AB64817" s="378"/>
      <c r="AC64817" s="378"/>
      <c r="AD64817" s="378"/>
      <c r="AE64817" s="378"/>
      <c r="AF64817" s="378"/>
      <c r="AG64817" s="378"/>
      <c r="AH64817" s="378"/>
      <c r="AI64817" s="378"/>
      <c r="AJ64817" s="378"/>
      <c r="AK64817" s="378"/>
      <c r="AL64817" s="378"/>
      <c r="AM64817" s="378"/>
      <c r="AN64817" s="378"/>
      <c r="AO64817" s="378"/>
      <c r="AP64817" s="378"/>
      <c r="AQ64817" s="378"/>
      <c r="AR64817" s="378"/>
      <c r="AS64817" s="378"/>
      <c r="AT64817" s="378"/>
      <c r="AU64817" s="378"/>
      <c r="AV64817" s="378"/>
      <c r="AW64817" s="378"/>
      <c r="AX64817" s="378"/>
      <c r="AY64817" s="378"/>
      <c r="AZ64817" s="378"/>
      <c r="BA64817" s="378"/>
      <c r="BB64817" s="378"/>
      <c r="BC64817" s="378"/>
      <c r="BD64817" s="378"/>
      <c r="BE64817" s="378"/>
      <c r="BF64817" s="378"/>
      <c r="BG64817" s="378"/>
      <c r="BH64817" s="378"/>
      <c r="BI64817" s="378"/>
      <c r="BJ64817" s="378"/>
      <c r="BK64817" s="378"/>
      <c r="BL64817" s="378"/>
      <c r="BM64817" s="378"/>
      <c r="BN64817" s="378"/>
      <c r="BO64817" s="378"/>
      <c r="BP64817" s="378"/>
      <c r="BQ64817" s="378"/>
      <c r="BR64817" s="378"/>
      <c r="BS64817" s="378"/>
      <c r="BT64817" s="378"/>
      <c r="BU64817" s="378"/>
      <c r="BV64817" s="378"/>
      <c r="BW64817" s="378"/>
      <c r="BX64817" s="378"/>
      <c r="BY64817" s="378"/>
      <c r="BZ64817" s="378"/>
      <c r="CA64817" s="378"/>
      <c r="CB64817" s="378"/>
      <c r="CC64817" s="378"/>
      <c r="CD64817" s="378"/>
      <c r="CE64817" s="378"/>
      <c r="CF64817" s="378"/>
      <c r="CG64817" s="378"/>
      <c r="CH64817" s="378"/>
      <c r="CI64817" s="378"/>
      <c r="CJ64817" s="378"/>
      <c r="CK64817" s="378"/>
      <c r="CL64817" s="378"/>
      <c r="CM64817" s="378"/>
      <c r="CN64817" s="378"/>
      <c r="CO64817" s="378"/>
      <c r="CP64817" s="378"/>
      <c r="CQ64817" s="378"/>
      <c r="CR64817" s="378"/>
      <c r="CS64817" s="378"/>
      <c r="CT64817" s="378"/>
      <c r="CU64817" s="378"/>
      <c r="CV64817" s="378"/>
      <c r="CW64817" s="378"/>
      <c r="CX64817" s="378"/>
      <c r="CY64817" s="378"/>
      <c r="CZ64817" s="378"/>
      <c r="DA64817" s="378"/>
      <c r="DB64817" s="378"/>
      <c r="DC64817" s="378"/>
      <c r="DD64817" s="378"/>
      <c r="DE64817" s="378"/>
      <c r="DF64817" s="378"/>
      <c r="DG64817" s="378"/>
      <c r="DH64817" s="378"/>
      <c r="DI64817" s="378"/>
      <c r="DJ64817" s="378"/>
      <c r="DK64817" s="378"/>
      <c r="DL64817" s="378"/>
      <c r="DM64817" s="378"/>
      <c r="DN64817" s="378"/>
      <c r="DO64817" s="378"/>
      <c r="DP64817" s="378"/>
      <c r="DQ64817" s="378"/>
      <c r="DR64817" s="378"/>
      <c r="DS64817" s="378"/>
      <c r="DT64817" s="378"/>
      <c r="DU64817" s="378"/>
      <c r="DV64817" s="378"/>
      <c r="DW64817" s="378"/>
      <c r="DX64817" s="378"/>
      <c r="DY64817" s="378"/>
      <c r="DZ64817" s="378"/>
      <c r="EA64817" s="378"/>
      <c r="EB64817" s="378"/>
      <c r="EC64817" s="378"/>
      <c r="ED64817" s="378"/>
      <c r="EE64817" s="378"/>
      <c r="EF64817" s="378"/>
      <c r="EG64817" s="378"/>
      <c r="EH64817" s="378"/>
      <c r="EI64817" s="378"/>
      <c r="EJ64817" s="378"/>
      <c r="EK64817" s="378"/>
      <c r="EL64817" s="378"/>
      <c r="EM64817" s="378"/>
      <c r="EN64817" s="378"/>
      <c r="EO64817" s="378"/>
      <c r="EP64817" s="378"/>
      <c r="EQ64817" s="378"/>
      <c r="ER64817" s="378"/>
      <c r="ES64817" s="378"/>
      <c r="ET64817" s="378"/>
      <c r="EU64817" s="378"/>
      <c r="EV64817" s="378"/>
      <c r="EW64817" s="378"/>
      <c r="EX64817" s="378"/>
      <c r="EY64817" s="378"/>
      <c r="EZ64817" s="378"/>
      <c r="FA64817" s="378"/>
      <c r="FB64817" s="378"/>
      <c r="FC64817" s="378"/>
      <c r="FD64817" s="378"/>
      <c r="FE64817" s="378"/>
      <c r="FF64817" s="378"/>
      <c r="FG64817" s="378"/>
      <c r="FH64817" s="378"/>
      <c r="FI64817" s="378"/>
      <c r="FJ64817" s="378"/>
      <c r="FK64817" s="378"/>
      <c r="FL64817" s="378"/>
      <c r="FM64817" s="378"/>
      <c r="FN64817" s="378"/>
      <c r="FO64817" s="378"/>
      <c r="FP64817" s="378"/>
      <c r="FQ64817" s="378"/>
      <c r="FR64817" s="378"/>
      <c r="FS64817" s="378"/>
      <c r="FT64817" s="378"/>
      <c r="FU64817" s="378"/>
      <c r="FV64817" s="378"/>
      <c r="FW64817" s="378"/>
      <c r="FX64817" s="378"/>
      <c r="FY64817" s="378"/>
      <c r="FZ64817" s="378"/>
      <c r="GA64817" s="378"/>
      <c r="GB64817" s="378"/>
      <c r="GC64817" s="378"/>
      <c r="GD64817" s="378"/>
      <c r="GE64817" s="378"/>
      <c r="GF64817" s="378"/>
      <c r="GG64817" s="378"/>
      <c r="GH64817" s="378"/>
      <c r="GI64817" s="378"/>
      <c r="GJ64817" s="378"/>
      <c r="GK64817" s="378"/>
      <c r="GL64817" s="378"/>
      <c r="GM64817" s="378"/>
      <c r="GN64817" s="378"/>
      <c r="GO64817" s="378"/>
      <c r="GP64817" s="378"/>
      <c r="GQ64817" s="378"/>
      <c r="GR64817" s="378"/>
      <c r="GS64817" s="378"/>
      <c r="GT64817" s="378"/>
      <c r="GU64817" s="378"/>
      <c r="GV64817" s="378"/>
      <c r="GW64817" s="378"/>
      <c r="GX64817" s="378"/>
      <c r="GY64817" s="378"/>
      <c r="GZ64817" s="378"/>
      <c r="HA64817" s="378"/>
      <c r="HB64817" s="378"/>
      <c r="HC64817" s="378"/>
      <c r="HD64817" s="378"/>
      <c r="HE64817" s="378"/>
      <c r="HF64817" s="378"/>
      <c r="HG64817" s="378"/>
      <c r="HH64817" s="378"/>
      <c r="HI64817" s="378"/>
      <c r="HJ64817" s="378"/>
      <c r="HK64817" s="378"/>
      <c r="HL64817" s="378"/>
      <c r="HM64817" s="378"/>
      <c r="HN64817" s="378"/>
      <c r="HO64817" s="378"/>
      <c r="HP64817" s="378"/>
      <c r="HQ64817" s="378"/>
      <c r="HR64817" s="378"/>
      <c r="HS64817" s="378"/>
      <c r="HT64817" s="378"/>
      <c r="HU64817" s="378"/>
      <c r="HV64817" s="378"/>
      <c r="HW64817" s="378"/>
      <c r="HX64817" s="378"/>
      <c r="HY64817" s="378"/>
      <c r="HZ64817" s="378"/>
      <c r="IA64817" s="378"/>
      <c r="IB64817" s="378"/>
      <c r="IC64817" s="378"/>
      <c r="ID64817" s="378"/>
      <c r="IE64817" s="378"/>
      <c r="IF64817" s="378"/>
      <c r="IG64817" s="378"/>
      <c r="IH64817" s="378"/>
      <c r="II64817" s="378"/>
      <c r="IJ64817" s="378"/>
      <c r="IK64817" s="378"/>
      <c r="IL64817" s="378"/>
    </row>
    <row r="64818" spans="2:246">
      <c r="B64818" s="378"/>
      <c r="C64818" s="378"/>
      <c r="D64818" s="378"/>
      <c r="E64818" s="378"/>
      <c r="F64818" s="378"/>
      <c r="G64818" s="378"/>
      <c r="H64818" s="378"/>
      <c r="I64818" s="378"/>
      <c r="J64818" s="378"/>
      <c r="K64818" s="378"/>
      <c r="L64818" s="378"/>
      <c r="M64818" s="378"/>
      <c r="N64818" s="378"/>
      <c r="O64818" s="378"/>
      <c r="P64818" s="378"/>
      <c r="Q64818" s="378"/>
      <c r="R64818" s="378"/>
      <c r="S64818" s="378"/>
      <c r="T64818" s="378"/>
      <c r="U64818" s="378"/>
      <c r="V64818" s="378"/>
      <c r="W64818" s="378"/>
      <c r="X64818" s="378"/>
      <c r="Y64818" s="378"/>
      <c r="Z64818" s="378"/>
      <c r="AA64818" s="378"/>
      <c r="AB64818" s="378"/>
      <c r="AC64818" s="378"/>
      <c r="AD64818" s="378"/>
      <c r="AE64818" s="378"/>
      <c r="AF64818" s="378"/>
      <c r="AG64818" s="378"/>
      <c r="AH64818" s="378"/>
      <c r="AI64818" s="378"/>
      <c r="AJ64818" s="378"/>
      <c r="AK64818" s="378"/>
      <c r="AL64818" s="378"/>
      <c r="AM64818" s="378"/>
      <c r="AN64818" s="378"/>
      <c r="AO64818" s="378"/>
      <c r="AP64818" s="378"/>
      <c r="AQ64818" s="378"/>
      <c r="AR64818" s="378"/>
      <c r="AS64818" s="378"/>
      <c r="AT64818" s="378"/>
      <c r="AU64818" s="378"/>
      <c r="AV64818" s="378"/>
      <c r="AW64818" s="378"/>
      <c r="AX64818" s="378"/>
      <c r="AY64818" s="378"/>
      <c r="AZ64818" s="378"/>
      <c r="BA64818" s="378"/>
      <c r="BB64818" s="378"/>
      <c r="BC64818" s="378"/>
      <c r="BD64818" s="378"/>
      <c r="BE64818" s="378"/>
      <c r="BF64818" s="378"/>
      <c r="BG64818" s="378"/>
      <c r="BH64818" s="378"/>
      <c r="BI64818" s="378"/>
      <c r="BJ64818" s="378"/>
      <c r="BK64818" s="378"/>
      <c r="BL64818" s="378"/>
      <c r="BM64818" s="378"/>
      <c r="BN64818" s="378"/>
      <c r="BO64818" s="378"/>
      <c r="BP64818" s="378"/>
      <c r="BQ64818" s="378"/>
      <c r="BR64818" s="378"/>
      <c r="BS64818" s="378"/>
      <c r="BT64818" s="378"/>
      <c r="BU64818" s="378"/>
      <c r="BV64818" s="378"/>
      <c r="BW64818" s="378"/>
      <c r="BX64818" s="378"/>
      <c r="BY64818" s="378"/>
      <c r="BZ64818" s="378"/>
      <c r="CA64818" s="378"/>
      <c r="CB64818" s="378"/>
      <c r="CC64818" s="378"/>
      <c r="CD64818" s="378"/>
      <c r="CE64818" s="378"/>
      <c r="CF64818" s="378"/>
      <c r="CG64818" s="378"/>
      <c r="CH64818" s="378"/>
      <c r="CI64818" s="378"/>
      <c r="CJ64818" s="378"/>
      <c r="CK64818" s="378"/>
      <c r="CL64818" s="378"/>
      <c r="CM64818" s="378"/>
      <c r="CN64818" s="378"/>
      <c r="CO64818" s="378"/>
      <c r="CP64818" s="378"/>
      <c r="CQ64818" s="378"/>
      <c r="CR64818" s="378"/>
      <c r="CS64818" s="378"/>
      <c r="CT64818" s="378"/>
      <c r="CU64818" s="378"/>
      <c r="CV64818" s="378"/>
      <c r="CW64818" s="378"/>
      <c r="CX64818" s="378"/>
      <c r="CY64818" s="378"/>
      <c r="CZ64818" s="378"/>
      <c r="DA64818" s="378"/>
      <c r="DB64818" s="378"/>
      <c r="DC64818" s="378"/>
      <c r="DD64818" s="378"/>
      <c r="DE64818" s="378"/>
      <c r="DF64818" s="378"/>
      <c r="DG64818" s="378"/>
      <c r="DH64818" s="378"/>
      <c r="DI64818" s="378"/>
      <c r="DJ64818" s="378"/>
      <c r="DK64818" s="378"/>
      <c r="DL64818" s="378"/>
      <c r="DM64818" s="378"/>
      <c r="DN64818" s="378"/>
      <c r="DO64818" s="378"/>
      <c r="DP64818" s="378"/>
      <c r="DQ64818" s="378"/>
      <c r="DR64818" s="378"/>
      <c r="DS64818" s="378"/>
      <c r="DT64818" s="378"/>
      <c r="DU64818" s="378"/>
      <c r="DV64818" s="378"/>
      <c r="DW64818" s="378"/>
      <c r="DX64818" s="378"/>
      <c r="DY64818" s="378"/>
      <c r="DZ64818" s="378"/>
      <c r="EA64818" s="378"/>
      <c r="EB64818" s="378"/>
      <c r="EC64818" s="378"/>
      <c r="ED64818" s="378"/>
      <c r="EE64818" s="378"/>
      <c r="EF64818" s="378"/>
      <c r="EG64818" s="378"/>
      <c r="EH64818" s="378"/>
      <c r="EI64818" s="378"/>
      <c r="EJ64818" s="378"/>
      <c r="EK64818" s="378"/>
      <c r="EL64818" s="378"/>
      <c r="EM64818" s="378"/>
      <c r="EN64818" s="378"/>
      <c r="EO64818" s="378"/>
      <c r="EP64818" s="378"/>
      <c r="EQ64818" s="378"/>
      <c r="ER64818" s="378"/>
      <c r="ES64818" s="378"/>
      <c r="ET64818" s="378"/>
      <c r="EU64818" s="378"/>
      <c r="EV64818" s="378"/>
      <c r="EW64818" s="378"/>
      <c r="EX64818" s="378"/>
      <c r="EY64818" s="378"/>
      <c r="EZ64818" s="378"/>
      <c r="FA64818" s="378"/>
      <c r="FB64818" s="378"/>
      <c r="FC64818" s="378"/>
      <c r="FD64818" s="378"/>
      <c r="FE64818" s="378"/>
      <c r="FF64818" s="378"/>
      <c r="FG64818" s="378"/>
      <c r="FH64818" s="378"/>
      <c r="FI64818" s="378"/>
      <c r="FJ64818" s="378"/>
      <c r="FK64818" s="378"/>
      <c r="FL64818" s="378"/>
      <c r="FM64818" s="378"/>
      <c r="FN64818" s="378"/>
      <c r="FO64818" s="378"/>
      <c r="FP64818" s="378"/>
      <c r="FQ64818" s="378"/>
      <c r="FR64818" s="378"/>
      <c r="FS64818" s="378"/>
      <c r="FT64818" s="378"/>
      <c r="FU64818" s="378"/>
      <c r="FV64818" s="378"/>
      <c r="FW64818" s="378"/>
      <c r="FX64818" s="378"/>
      <c r="FY64818" s="378"/>
      <c r="FZ64818" s="378"/>
      <c r="GA64818" s="378"/>
      <c r="GB64818" s="378"/>
      <c r="GC64818" s="378"/>
      <c r="GD64818" s="378"/>
      <c r="GE64818" s="378"/>
      <c r="GF64818" s="378"/>
      <c r="GG64818" s="378"/>
      <c r="GH64818" s="378"/>
      <c r="GI64818" s="378"/>
      <c r="GJ64818" s="378"/>
      <c r="GK64818" s="378"/>
      <c r="GL64818" s="378"/>
      <c r="GM64818" s="378"/>
      <c r="GN64818" s="378"/>
      <c r="GO64818" s="378"/>
      <c r="GP64818" s="378"/>
      <c r="GQ64818" s="378"/>
      <c r="GR64818" s="378"/>
      <c r="GS64818" s="378"/>
      <c r="GT64818" s="378"/>
      <c r="GU64818" s="378"/>
      <c r="GV64818" s="378"/>
      <c r="GW64818" s="378"/>
      <c r="GX64818" s="378"/>
      <c r="GY64818" s="378"/>
      <c r="GZ64818" s="378"/>
      <c r="HA64818" s="378"/>
      <c r="HB64818" s="378"/>
      <c r="HC64818" s="378"/>
      <c r="HD64818" s="378"/>
      <c r="HE64818" s="378"/>
      <c r="HF64818" s="378"/>
      <c r="HG64818" s="378"/>
      <c r="HH64818" s="378"/>
      <c r="HI64818" s="378"/>
      <c r="HJ64818" s="378"/>
      <c r="HK64818" s="378"/>
      <c r="HL64818" s="378"/>
      <c r="HM64818" s="378"/>
      <c r="HN64818" s="378"/>
      <c r="HO64818" s="378"/>
      <c r="HP64818" s="378"/>
      <c r="HQ64818" s="378"/>
      <c r="HR64818" s="378"/>
      <c r="HS64818" s="378"/>
      <c r="HT64818" s="378"/>
      <c r="HU64818" s="378"/>
      <c r="HV64818" s="378"/>
      <c r="HW64818" s="378"/>
      <c r="HX64818" s="378"/>
      <c r="HY64818" s="378"/>
      <c r="HZ64818" s="378"/>
      <c r="IA64818" s="378"/>
      <c r="IB64818" s="378"/>
      <c r="IC64818" s="378"/>
      <c r="ID64818" s="378"/>
      <c r="IE64818" s="378"/>
      <c r="IF64818" s="378"/>
      <c r="IG64818" s="378"/>
      <c r="IH64818" s="378"/>
      <c r="II64818" s="378"/>
      <c r="IJ64818" s="378"/>
      <c r="IK64818" s="378"/>
      <c r="IL64818" s="378"/>
    </row>
    <row r="64819" spans="2:246">
      <c r="B64819" s="378"/>
      <c r="C64819" s="378"/>
      <c r="D64819" s="378"/>
      <c r="E64819" s="378"/>
      <c r="F64819" s="378"/>
      <c r="G64819" s="378"/>
      <c r="H64819" s="378"/>
      <c r="I64819" s="378"/>
      <c r="J64819" s="378"/>
      <c r="K64819" s="378"/>
      <c r="L64819" s="378"/>
      <c r="M64819" s="378"/>
      <c r="N64819" s="378"/>
      <c r="O64819" s="378"/>
      <c r="P64819" s="378"/>
      <c r="Q64819" s="378"/>
      <c r="R64819" s="378"/>
      <c r="S64819" s="378"/>
      <c r="T64819" s="378"/>
      <c r="U64819" s="378"/>
      <c r="V64819" s="378"/>
      <c r="W64819" s="378"/>
      <c r="X64819" s="378"/>
      <c r="Y64819" s="378"/>
      <c r="Z64819" s="378"/>
      <c r="AA64819" s="378"/>
      <c r="AB64819" s="378"/>
      <c r="AC64819" s="378"/>
      <c r="AD64819" s="378"/>
      <c r="AE64819" s="378"/>
      <c r="AF64819" s="378"/>
      <c r="AG64819" s="378"/>
      <c r="AH64819" s="378"/>
      <c r="AI64819" s="378"/>
      <c r="AJ64819" s="378"/>
      <c r="AK64819" s="378"/>
      <c r="AL64819" s="378"/>
      <c r="AM64819" s="378"/>
      <c r="AN64819" s="378"/>
      <c r="AO64819" s="378"/>
      <c r="AP64819" s="378"/>
      <c r="AQ64819" s="378"/>
      <c r="AR64819" s="378"/>
      <c r="AS64819" s="378"/>
      <c r="AT64819" s="378"/>
      <c r="AU64819" s="378"/>
      <c r="AV64819" s="378"/>
      <c r="AW64819" s="378"/>
      <c r="AX64819" s="378"/>
      <c r="AY64819" s="378"/>
      <c r="AZ64819" s="378"/>
      <c r="BA64819" s="378"/>
      <c r="BB64819" s="378"/>
      <c r="BC64819" s="378"/>
      <c r="BD64819" s="378"/>
      <c r="BE64819" s="378"/>
      <c r="BF64819" s="378"/>
      <c r="BG64819" s="378"/>
      <c r="BH64819" s="378"/>
      <c r="BI64819" s="378"/>
      <c r="BJ64819" s="378"/>
      <c r="BK64819" s="378"/>
      <c r="BL64819" s="378"/>
      <c r="BM64819" s="378"/>
      <c r="BN64819" s="378"/>
      <c r="BO64819" s="378"/>
      <c r="BP64819" s="378"/>
      <c r="BQ64819" s="378"/>
      <c r="BR64819" s="378"/>
      <c r="BS64819" s="378"/>
      <c r="BT64819" s="378"/>
      <c r="BU64819" s="378"/>
      <c r="BV64819" s="378"/>
      <c r="BW64819" s="378"/>
      <c r="BX64819" s="378"/>
      <c r="BY64819" s="378"/>
      <c r="BZ64819" s="378"/>
      <c r="CA64819" s="378"/>
      <c r="CB64819" s="378"/>
      <c r="CC64819" s="378"/>
      <c r="CD64819" s="378"/>
      <c r="CE64819" s="378"/>
      <c r="CF64819" s="378"/>
      <c r="CG64819" s="378"/>
      <c r="CH64819" s="378"/>
      <c r="CI64819" s="378"/>
      <c r="CJ64819" s="378"/>
      <c r="CK64819" s="378"/>
      <c r="CL64819" s="378"/>
      <c r="CM64819" s="378"/>
      <c r="CN64819" s="378"/>
      <c r="CO64819" s="378"/>
      <c r="CP64819" s="378"/>
      <c r="CQ64819" s="378"/>
      <c r="CR64819" s="378"/>
      <c r="CS64819" s="378"/>
      <c r="CT64819" s="378"/>
      <c r="CU64819" s="378"/>
      <c r="CV64819" s="378"/>
      <c r="CW64819" s="378"/>
      <c r="CX64819" s="378"/>
      <c r="CY64819" s="378"/>
      <c r="CZ64819" s="378"/>
      <c r="DA64819" s="378"/>
      <c r="DB64819" s="378"/>
      <c r="DC64819" s="378"/>
      <c r="DD64819" s="378"/>
      <c r="DE64819" s="378"/>
      <c r="DF64819" s="378"/>
      <c r="DG64819" s="378"/>
      <c r="DH64819" s="378"/>
      <c r="DI64819" s="378"/>
      <c r="DJ64819" s="378"/>
      <c r="DK64819" s="378"/>
      <c r="DL64819" s="378"/>
      <c r="DM64819" s="378"/>
      <c r="DN64819" s="378"/>
      <c r="DO64819" s="378"/>
      <c r="DP64819" s="378"/>
      <c r="DQ64819" s="378"/>
      <c r="DR64819" s="378"/>
      <c r="DS64819" s="378"/>
      <c r="DT64819" s="378"/>
      <c r="DU64819" s="378"/>
      <c r="DV64819" s="378"/>
      <c r="DW64819" s="378"/>
      <c r="DX64819" s="378"/>
      <c r="DY64819" s="378"/>
      <c r="DZ64819" s="378"/>
      <c r="EA64819" s="378"/>
      <c r="EB64819" s="378"/>
      <c r="EC64819" s="378"/>
      <c r="ED64819" s="378"/>
      <c r="EE64819" s="378"/>
      <c r="EF64819" s="378"/>
      <c r="EG64819" s="378"/>
      <c r="EH64819" s="378"/>
      <c r="EI64819" s="378"/>
      <c r="EJ64819" s="378"/>
      <c r="EK64819" s="378"/>
      <c r="EL64819" s="378"/>
      <c r="EM64819" s="378"/>
      <c r="EN64819" s="378"/>
      <c r="EO64819" s="378"/>
      <c r="EP64819" s="378"/>
      <c r="EQ64819" s="378"/>
      <c r="ER64819" s="378"/>
      <c r="ES64819" s="378"/>
      <c r="ET64819" s="378"/>
      <c r="EU64819" s="378"/>
      <c r="EV64819" s="378"/>
      <c r="EW64819" s="378"/>
      <c r="EX64819" s="378"/>
      <c r="EY64819" s="378"/>
      <c r="EZ64819" s="378"/>
      <c r="FA64819" s="378"/>
      <c r="FB64819" s="378"/>
      <c r="FC64819" s="378"/>
      <c r="FD64819" s="378"/>
      <c r="FE64819" s="378"/>
      <c r="FF64819" s="378"/>
      <c r="FG64819" s="378"/>
      <c r="FH64819" s="378"/>
      <c r="FI64819" s="378"/>
      <c r="FJ64819" s="378"/>
      <c r="FK64819" s="378"/>
      <c r="FL64819" s="378"/>
      <c r="FM64819" s="378"/>
      <c r="FN64819" s="378"/>
      <c r="FO64819" s="378"/>
      <c r="FP64819" s="378"/>
      <c r="FQ64819" s="378"/>
      <c r="FR64819" s="378"/>
      <c r="FS64819" s="378"/>
      <c r="FT64819" s="378"/>
      <c r="FU64819" s="378"/>
      <c r="FV64819" s="378"/>
      <c r="FW64819" s="378"/>
      <c r="FX64819" s="378"/>
      <c r="FY64819" s="378"/>
      <c r="FZ64819" s="378"/>
      <c r="GA64819" s="378"/>
      <c r="GB64819" s="378"/>
      <c r="GC64819" s="378"/>
      <c r="GD64819" s="378"/>
      <c r="GE64819" s="378"/>
      <c r="GF64819" s="378"/>
      <c r="GG64819" s="378"/>
      <c r="GH64819" s="378"/>
      <c r="GI64819" s="378"/>
      <c r="GJ64819" s="378"/>
      <c r="GK64819" s="378"/>
      <c r="GL64819" s="378"/>
      <c r="GM64819" s="378"/>
      <c r="GN64819" s="378"/>
      <c r="GO64819" s="378"/>
      <c r="GP64819" s="378"/>
      <c r="GQ64819" s="378"/>
      <c r="GR64819" s="378"/>
      <c r="GS64819" s="378"/>
      <c r="GT64819" s="378"/>
      <c r="GU64819" s="378"/>
      <c r="GV64819" s="378"/>
      <c r="GW64819" s="378"/>
      <c r="GX64819" s="378"/>
      <c r="GY64819" s="378"/>
      <c r="GZ64819" s="378"/>
      <c r="HA64819" s="378"/>
      <c r="HB64819" s="378"/>
      <c r="HC64819" s="378"/>
      <c r="HD64819" s="378"/>
      <c r="HE64819" s="378"/>
      <c r="HF64819" s="378"/>
      <c r="HG64819" s="378"/>
      <c r="HH64819" s="378"/>
      <c r="HI64819" s="378"/>
      <c r="HJ64819" s="378"/>
      <c r="HK64819" s="378"/>
      <c r="HL64819" s="378"/>
      <c r="HM64819" s="378"/>
      <c r="HN64819" s="378"/>
      <c r="HO64819" s="378"/>
      <c r="HP64819" s="378"/>
      <c r="HQ64819" s="378"/>
      <c r="HR64819" s="378"/>
      <c r="HS64819" s="378"/>
      <c r="HT64819" s="378"/>
      <c r="HU64819" s="378"/>
      <c r="HV64819" s="378"/>
      <c r="HW64819" s="378"/>
      <c r="HX64819" s="378"/>
      <c r="HY64819" s="378"/>
      <c r="HZ64819" s="378"/>
      <c r="IA64819" s="378"/>
      <c r="IB64819" s="378"/>
      <c r="IC64819" s="378"/>
      <c r="ID64819" s="378"/>
      <c r="IE64819" s="378"/>
      <c r="IF64819" s="378"/>
      <c r="IG64819" s="378"/>
      <c r="IH64819" s="378"/>
      <c r="II64819" s="378"/>
      <c r="IJ64819" s="378"/>
      <c r="IK64819" s="378"/>
      <c r="IL64819" s="378"/>
    </row>
    <row r="64820" spans="2:246">
      <c r="B64820" s="378"/>
      <c r="C64820" s="378"/>
      <c r="D64820" s="378"/>
      <c r="E64820" s="378"/>
      <c r="F64820" s="378"/>
      <c r="G64820" s="378"/>
      <c r="H64820" s="378"/>
      <c r="I64820" s="378"/>
      <c r="J64820" s="378"/>
      <c r="K64820" s="378"/>
      <c r="L64820" s="378"/>
      <c r="M64820" s="378"/>
      <c r="N64820" s="378"/>
      <c r="O64820" s="378"/>
      <c r="P64820" s="378"/>
      <c r="Q64820" s="378"/>
      <c r="R64820" s="378"/>
      <c r="S64820" s="378"/>
      <c r="T64820" s="378"/>
      <c r="U64820" s="378"/>
      <c r="V64820" s="378"/>
      <c r="W64820" s="378"/>
      <c r="X64820" s="378"/>
      <c r="Y64820" s="378"/>
      <c r="Z64820" s="378"/>
      <c r="AA64820" s="378"/>
      <c r="AB64820" s="378"/>
      <c r="AC64820" s="378"/>
      <c r="AD64820" s="378"/>
      <c r="AE64820" s="378"/>
      <c r="AF64820" s="378"/>
      <c r="AG64820" s="378"/>
      <c r="AH64820" s="378"/>
      <c r="AI64820" s="378"/>
      <c r="AJ64820" s="378"/>
      <c r="AK64820" s="378"/>
      <c r="AL64820" s="378"/>
      <c r="AM64820" s="378"/>
      <c r="AN64820" s="378"/>
      <c r="AO64820" s="378"/>
      <c r="AP64820" s="378"/>
      <c r="AQ64820" s="378"/>
      <c r="AR64820" s="378"/>
      <c r="AS64820" s="378"/>
      <c r="AT64820" s="378"/>
      <c r="AU64820" s="378"/>
      <c r="AV64820" s="378"/>
      <c r="AW64820" s="378"/>
      <c r="AX64820" s="378"/>
      <c r="AY64820" s="378"/>
      <c r="AZ64820" s="378"/>
      <c r="BA64820" s="378"/>
      <c r="BB64820" s="378"/>
      <c r="BC64820" s="378"/>
      <c r="BD64820" s="378"/>
      <c r="BE64820" s="378"/>
      <c r="BF64820" s="378"/>
      <c r="BG64820" s="378"/>
      <c r="BH64820" s="378"/>
      <c r="BI64820" s="378"/>
      <c r="BJ64820" s="378"/>
      <c r="BK64820" s="378"/>
      <c r="BL64820" s="378"/>
      <c r="BM64820" s="378"/>
      <c r="BN64820" s="378"/>
      <c r="BO64820" s="378"/>
      <c r="BP64820" s="378"/>
      <c r="BQ64820" s="378"/>
      <c r="BR64820" s="378"/>
      <c r="BS64820" s="378"/>
      <c r="BT64820" s="378"/>
      <c r="BU64820" s="378"/>
      <c r="BV64820" s="378"/>
      <c r="BW64820" s="378"/>
      <c r="BX64820" s="378"/>
      <c r="BY64820" s="378"/>
      <c r="BZ64820" s="378"/>
      <c r="CA64820" s="378"/>
      <c r="CB64820" s="378"/>
      <c r="CC64820" s="378"/>
      <c r="CD64820" s="378"/>
      <c r="CE64820" s="378"/>
      <c r="CF64820" s="378"/>
      <c r="CG64820" s="378"/>
      <c r="CH64820" s="378"/>
      <c r="CI64820" s="378"/>
      <c r="CJ64820" s="378"/>
      <c r="CK64820" s="378"/>
      <c r="CL64820" s="378"/>
      <c r="CM64820" s="378"/>
      <c r="CN64820" s="378"/>
      <c r="CO64820" s="378"/>
      <c r="CP64820" s="378"/>
      <c r="CQ64820" s="378"/>
      <c r="CR64820" s="378"/>
      <c r="CS64820" s="378"/>
      <c r="CT64820" s="378"/>
      <c r="CU64820" s="378"/>
      <c r="CV64820" s="378"/>
      <c r="CW64820" s="378"/>
      <c r="CX64820" s="378"/>
      <c r="CY64820" s="378"/>
      <c r="CZ64820" s="378"/>
      <c r="DA64820" s="378"/>
      <c r="DB64820" s="378"/>
      <c r="DC64820" s="378"/>
      <c r="DD64820" s="378"/>
      <c r="DE64820" s="378"/>
      <c r="DF64820" s="378"/>
      <c r="DG64820" s="378"/>
      <c r="DH64820" s="378"/>
      <c r="DI64820" s="378"/>
      <c r="DJ64820" s="378"/>
      <c r="DK64820" s="378"/>
      <c r="DL64820" s="378"/>
      <c r="DM64820" s="378"/>
      <c r="DN64820" s="378"/>
      <c r="DO64820" s="378"/>
      <c r="DP64820" s="378"/>
      <c r="DQ64820" s="378"/>
      <c r="DR64820" s="378"/>
      <c r="DS64820" s="378"/>
      <c r="DT64820" s="378"/>
      <c r="DU64820" s="378"/>
      <c r="DV64820" s="378"/>
      <c r="DW64820" s="378"/>
      <c r="DX64820" s="378"/>
      <c r="DY64820" s="378"/>
      <c r="DZ64820" s="378"/>
      <c r="EA64820" s="378"/>
      <c r="EB64820" s="378"/>
      <c r="EC64820" s="378"/>
      <c r="ED64820" s="378"/>
      <c r="EE64820" s="378"/>
      <c r="EF64820" s="378"/>
      <c r="EG64820" s="378"/>
      <c r="EH64820" s="378"/>
      <c r="EI64820" s="378"/>
      <c r="EJ64820" s="378"/>
      <c r="EK64820" s="378"/>
      <c r="EL64820" s="378"/>
      <c r="EM64820" s="378"/>
      <c r="EN64820" s="378"/>
      <c r="EO64820" s="378"/>
      <c r="EP64820" s="378"/>
      <c r="EQ64820" s="378"/>
      <c r="ER64820" s="378"/>
      <c r="ES64820" s="378"/>
      <c r="ET64820" s="378"/>
      <c r="EU64820" s="378"/>
      <c r="EV64820" s="378"/>
      <c r="EW64820" s="378"/>
      <c r="EX64820" s="378"/>
      <c r="EY64820" s="378"/>
      <c r="EZ64820" s="378"/>
      <c r="FA64820" s="378"/>
      <c r="FB64820" s="378"/>
      <c r="FC64820" s="378"/>
      <c r="FD64820" s="378"/>
      <c r="FE64820" s="378"/>
      <c r="FF64820" s="378"/>
      <c r="FG64820" s="378"/>
      <c r="FH64820" s="378"/>
      <c r="FI64820" s="378"/>
      <c r="FJ64820" s="378"/>
      <c r="FK64820" s="378"/>
      <c r="FL64820" s="378"/>
      <c r="FM64820" s="378"/>
      <c r="FN64820" s="378"/>
      <c r="FO64820" s="378"/>
      <c r="FP64820" s="378"/>
      <c r="FQ64820" s="378"/>
      <c r="FR64820" s="378"/>
      <c r="FS64820" s="378"/>
      <c r="FT64820" s="378"/>
      <c r="FU64820" s="378"/>
      <c r="FV64820" s="378"/>
      <c r="FW64820" s="378"/>
      <c r="FX64820" s="378"/>
      <c r="FY64820" s="378"/>
      <c r="FZ64820" s="378"/>
      <c r="GA64820" s="378"/>
      <c r="GB64820" s="378"/>
      <c r="GC64820" s="378"/>
      <c r="GD64820" s="378"/>
      <c r="GE64820" s="378"/>
      <c r="GF64820" s="378"/>
      <c r="GG64820" s="378"/>
      <c r="GH64820" s="378"/>
      <c r="GI64820" s="378"/>
      <c r="GJ64820" s="378"/>
      <c r="GK64820" s="378"/>
      <c r="GL64820" s="378"/>
      <c r="GM64820" s="378"/>
      <c r="GN64820" s="378"/>
      <c r="GO64820" s="378"/>
      <c r="GP64820" s="378"/>
      <c r="GQ64820" s="378"/>
      <c r="GR64820" s="378"/>
      <c r="GS64820" s="378"/>
      <c r="GT64820" s="378"/>
      <c r="GU64820" s="378"/>
      <c r="GV64820" s="378"/>
      <c r="GW64820" s="378"/>
      <c r="GX64820" s="378"/>
      <c r="GY64820" s="378"/>
      <c r="GZ64820" s="378"/>
      <c r="HA64820" s="378"/>
      <c r="HB64820" s="378"/>
      <c r="HC64820" s="378"/>
      <c r="HD64820" s="378"/>
      <c r="HE64820" s="378"/>
      <c r="HF64820" s="378"/>
      <c r="HG64820" s="378"/>
      <c r="HH64820" s="378"/>
      <c r="HI64820" s="378"/>
      <c r="HJ64820" s="378"/>
      <c r="HK64820" s="378"/>
      <c r="HL64820" s="378"/>
      <c r="HM64820" s="378"/>
      <c r="HN64820" s="378"/>
      <c r="HO64820" s="378"/>
      <c r="HP64820" s="378"/>
      <c r="HQ64820" s="378"/>
      <c r="HR64820" s="378"/>
      <c r="HS64820" s="378"/>
      <c r="HT64820" s="378"/>
      <c r="HU64820" s="378"/>
      <c r="HV64820" s="378"/>
      <c r="HW64820" s="378"/>
      <c r="HX64820" s="378"/>
      <c r="HY64820" s="378"/>
      <c r="HZ64820" s="378"/>
      <c r="IA64820" s="378"/>
      <c r="IB64820" s="378"/>
      <c r="IC64820" s="378"/>
      <c r="ID64820" s="378"/>
      <c r="IE64820" s="378"/>
      <c r="IF64820" s="378"/>
      <c r="IG64820" s="378"/>
      <c r="IH64820" s="378"/>
      <c r="II64820" s="378"/>
      <c r="IJ64820" s="378"/>
      <c r="IK64820" s="378"/>
      <c r="IL64820" s="378"/>
    </row>
    <row r="64821" spans="2:246">
      <c r="B64821" s="378"/>
      <c r="C64821" s="378"/>
      <c r="D64821" s="378"/>
      <c r="E64821" s="378"/>
      <c r="F64821" s="378"/>
      <c r="G64821" s="378"/>
      <c r="H64821" s="378"/>
      <c r="I64821" s="378"/>
      <c r="J64821" s="378"/>
      <c r="K64821" s="378"/>
      <c r="L64821" s="378"/>
      <c r="M64821" s="378"/>
      <c r="N64821" s="378"/>
      <c r="O64821" s="378"/>
      <c r="P64821" s="378"/>
      <c r="Q64821" s="378"/>
      <c r="R64821" s="378"/>
      <c r="S64821" s="378"/>
      <c r="T64821" s="378"/>
      <c r="U64821" s="378"/>
      <c r="V64821" s="378"/>
      <c r="W64821" s="378"/>
      <c r="X64821" s="378"/>
      <c r="Y64821" s="378"/>
      <c r="Z64821" s="378"/>
      <c r="AA64821" s="378"/>
      <c r="AB64821" s="378"/>
      <c r="AC64821" s="378"/>
      <c r="AD64821" s="378"/>
      <c r="AE64821" s="378"/>
      <c r="AF64821" s="378"/>
      <c r="AG64821" s="378"/>
      <c r="AH64821" s="378"/>
      <c r="AI64821" s="378"/>
      <c r="AJ64821" s="378"/>
      <c r="AK64821" s="378"/>
      <c r="AL64821" s="378"/>
      <c r="AM64821" s="378"/>
      <c r="AN64821" s="378"/>
      <c r="AO64821" s="378"/>
      <c r="AP64821" s="378"/>
      <c r="AQ64821" s="378"/>
      <c r="AR64821" s="378"/>
      <c r="AS64821" s="378"/>
      <c r="AT64821" s="378"/>
      <c r="AU64821" s="378"/>
      <c r="AV64821" s="378"/>
      <c r="AW64821" s="378"/>
      <c r="AX64821" s="378"/>
      <c r="AY64821" s="378"/>
      <c r="AZ64821" s="378"/>
      <c r="BA64821" s="378"/>
      <c r="BB64821" s="378"/>
      <c r="BC64821" s="378"/>
      <c r="BD64821" s="378"/>
      <c r="BE64821" s="378"/>
      <c r="BF64821" s="378"/>
      <c r="BG64821" s="378"/>
      <c r="BH64821" s="378"/>
      <c r="BI64821" s="378"/>
      <c r="BJ64821" s="378"/>
      <c r="BK64821" s="378"/>
      <c r="BL64821" s="378"/>
      <c r="BM64821" s="378"/>
      <c r="BN64821" s="378"/>
      <c r="BO64821" s="378"/>
      <c r="BP64821" s="378"/>
      <c r="BQ64821" s="378"/>
      <c r="BR64821" s="378"/>
      <c r="BS64821" s="378"/>
      <c r="BT64821" s="378"/>
      <c r="BU64821" s="378"/>
      <c r="BV64821" s="378"/>
      <c r="BW64821" s="378"/>
      <c r="BX64821" s="378"/>
      <c r="BY64821" s="378"/>
      <c r="BZ64821" s="378"/>
      <c r="CA64821" s="378"/>
      <c r="CB64821" s="378"/>
      <c r="CC64821" s="378"/>
      <c r="CD64821" s="378"/>
      <c r="CE64821" s="378"/>
      <c r="CF64821" s="378"/>
      <c r="CG64821" s="378"/>
      <c r="CH64821" s="378"/>
      <c r="CI64821" s="378"/>
      <c r="CJ64821" s="378"/>
      <c r="CK64821" s="378"/>
      <c r="CL64821" s="378"/>
      <c r="CM64821" s="378"/>
      <c r="CN64821" s="378"/>
      <c r="CO64821" s="378"/>
      <c r="CP64821" s="378"/>
      <c r="CQ64821" s="378"/>
      <c r="CR64821" s="378"/>
      <c r="CS64821" s="378"/>
      <c r="CT64821" s="378"/>
      <c r="CU64821" s="378"/>
      <c r="CV64821" s="378"/>
      <c r="CW64821" s="378"/>
      <c r="CX64821" s="378"/>
      <c r="CY64821" s="378"/>
      <c r="CZ64821" s="378"/>
      <c r="DA64821" s="378"/>
      <c r="DB64821" s="378"/>
      <c r="DC64821" s="378"/>
      <c r="DD64821" s="378"/>
      <c r="DE64821" s="378"/>
      <c r="DF64821" s="378"/>
      <c r="DG64821" s="378"/>
      <c r="DH64821" s="378"/>
      <c r="DI64821" s="378"/>
      <c r="DJ64821" s="378"/>
      <c r="DK64821" s="378"/>
      <c r="DL64821" s="378"/>
      <c r="DM64821" s="378"/>
      <c r="DN64821" s="378"/>
      <c r="DO64821" s="378"/>
      <c r="DP64821" s="378"/>
      <c r="DQ64821" s="378"/>
      <c r="DR64821" s="378"/>
      <c r="DS64821" s="378"/>
      <c r="DT64821" s="378"/>
      <c r="DU64821" s="378"/>
      <c r="DV64821" s="378"/>
      <c r="DW64821" s="378"/>
      <c r="DX64821" s="378"/>
      <c r="DY64821" s="378"/>
      <c r="DZ64821" s="378"/>
      <c r="EA64821" s="378"/>
      <c r="EB64821" s="378"/>
      <c r="EC64821" s="378"/>
      <c r="ED64821" s="378"/>
      <c r="EE64821" s="378"/>
      <c r="EF64821" s="378"/>
      <c r="EG64821" s="378"/>
      <c r="EH64821" s="378"/>
      <c r="EI64821" s="378"/>
      <c r="EJ64821" s="378"/>
      <c r="EK64821" s="378"/>
      <c r="EL64821" s="378"/>
      <c r="EM64821" s="378"/>
      <c r="EN64821" s="378"/>
      <c r="EO64821" s="378"/>
      <c r="EP64821" s="378"/>
      <c r="EQ64821" s="378"/>
      <c r="ER64821" s="378"/>
      <c r="ES64821" s="378"/>
      <c r="ET64821" s="378"/>
      <c r="EU64821" s="378"/>
      <c r="EV64821" s="378"/>
      <c r="EW64821" s="378"/>
      <c r="EX64821" s="378"/>
      <c r="EY64821" s="378"/>
      <c r="EZ64821" s="378"/>
      <c r="FA64821" s="378"/>
      <c r="FB64821" s="378"/>
      <c r="FC64821" s="378"/>
      <c r="FD64821" s="378"/>
      <c r="FE64821" s="378"/>
      <c r="FF64821" s="378"/>
      <c r="FG64821" s="378"/>
      <c r="FH64821" s="378"/>
      <c r="FI64821" s="378"/>
      <c r="FJ64821" s="378"/>
      <c r="FK64821" s="378"/>
      <c r="FL64821" s="378"/>
      <c r="FM64821" s="378"/>
      <c r="FN64821" s="378"/>
      <c r="FO64821" s="378"/>
      <c r="FP64821" s="378"/>
      <c r="FQ64821" s="378"/>
      <c r="FR64821" s="378"/>
      <c r="FS64821" s="378"/>
      <c r="FT64821" s="378"/>
      <c r="FU64821" s="378"/>
      <c r="FV64821" s="378"/>
      <c r="FW64821" s="378"/>
      <c r="FX64821" s="378"/>
      <c r="FY64821" s="378"/>
      <c r="FZ64821" s="378"/>
      <c r="GA64821" s="378"/>
      <c r="GB64821" s="378"/>
      <c r="GC64821" s="378"/>
      <c r="GD64821" s="378"/>
      <c r="GE64821" s="378"/>
      <c r="GF64821" s="378"/>
      <c r="GG64821" s="378"/>
      <c r="GH64821" s="378"/>
      <c r="GI64821" s="378"/>
      <c r="GJ64821" s="378"/>
      <c r="GK64821" s="378"/>
      <c r="GL64821" s="378"/>
      <c r="GM64821" s="378"/>
      <c r="GN64821" s="378"/>
      <c r="GO64821" s="378"/>
      <c r="GP64821" s="378"/>
      <c r="GQ64821" s="378"/>
      <c r="GR64821" s="378"/>
      <c r="GS64821" s="378"/>
      <c r="GT64821" s="378"/>
      <c r="GU64821" s="378"/>
      <c r="GV64821" s="378"/>
      <c r="GW64821" s="378"/>
      <c r="GX64821" s="378"/>
      <c r="GY64821" s="378"/>
      <c r="GZ64821" s="378"/>
      <c r="HA64821" s="378"/>
      <c r="HB64821" s="378"/>
      <c r="HC64821" s="378"/>
      <c r="HD64821" s="378"/>
      <c r="HE64821" s="378"/>
      <c r="HF64821" s="378"/>
      <c r="HG64821" s="378"/>
      <c r="HH64821" s="378"/>
      <c r="HI64821" s="378"/>
      <c r="HJ64821" s="378"/>
      <c r="HK64821" s="378"/>
      <c r="HL64821" s="378"/>
      <c r="HM64821" s="378"/>
      <c r="HN64821" s="378"/>
      <c r="HO64821" s="378"/>
      <c r="HP64821" s="378"/>
      <c r="HQ64821" s="378"/>
      <c r="HR64821" s="378"/>
      <c r="HS64821" s="378"/>
      <c r="HT64821" s="378"/>
      <c r="HU64821" s="378"/>
      <c r="HV64821" s="378"/>
      <c r="HW64821" s="378"/>
      <c r="HX64821" s="378"/>
      <c r="HY64821" s="378"/>
      <c r="HZ64821" s="378"/>
      <c r="IA64821" s="378"/>
      <c r="IB64821" s="378"/>
      <c r="IC64821" s="378"/>
      <c r="ID64821" s="378"/>
      <c r="IE64821" s="378"/>
      <c r="IF64821" s="378"/>
      <c r="IG64821" s="378"/>
      <c r="IH64821" s="378"/>
      <c r="II64821" s="378"/>
      <c r="IJ64821" s="378"/>
      <c r="IK64821" s="378"/>
      <c r="IL64821" s="378"/>
    </row>
    <row r="64822" spans="2:246">
      <c r="B64822" s="378"/>
      <c r="C64822" s="378"/>
      <c r="D64822" s="378"/>
      <c r="E64822" s="378"/>
      <c r="F64822" s="378"/>
      <c r="G64822" s="378"/>
      <c r="H64822" s="378"/>
      <c r="I64822" s="378"/>
      <c r="J64822" s="378"/>
      <c r="K64822" s="378"/>
      <c r="L64822" s="378"/>
      <c r="M64822" s="378"/>
      <c r="N64822" s="378"/>
      <c r="O64822" s="378"/>
      <c r="P64822" s="378"/>
      <c r="Q64822" s="378"/>
      <c r="R64822" s="378"/>
      <c r="S64822" s="378"/>
      <c r="T64822" s="378"/>
      <c r="U64822" s="378"/>
      <c r="V64822" s="378"/>
      <c r="W64822" s="378"/>
      <c r="X64822" s="378"/>
      <c r="Y64822" s="378"/>
      <c r="Z64822" s="378"/>
      <c r="AA64822" s="378"/>
      <c r="AB64822" s="378"/>
      <c r="AC64822" s="378"/>
      <c r="AD64822" s="378"/>
      <c r="AE64822" s="378"/>
      <c r="AF64822" s="378"/>
      <c r="AG64822" s="378"/>
      <c r="AH64822" s="378"/>
      <c r="AI64822" s="378"/>
      <c r="AJ64822" s="378"/>
      <c r="AK64822" s="378"/>
      <c r="AL64822" s="378"/>
      <c r="AM64822" s="378"/>
      <c r="AN64822" s="378"/>
      <c r="AO64822" s="378"/>
      <c r="AP64822" s="378"/>
      <c r="AQ64822" s="378"/>
      <c r="AR64822" s="378"/>
      <c r="AS64822" s="378"/>
      <c r="AT64822" s="378"/>
      <c r="AU64822" s="378"/>
      <c r="AV64822" s="378"/>
      <c r="AW64822" s="378"/>
      <c r="AX64822" s="378"/>
      <c r="AY64822" s="378"/>
      <c r="AZ64822" s="378"/>
      <c r="BA64822" s="378"/>
      <c r="BB64822" s="378"/>
      <c r="BC64822" s="378"/>
      <c r="BD64822" s="378"/>
      <c r="BE64822" s="378"/>
      <c r="BF64822" s="378"/>
      <c r="BG64822" s="378"/>
      <c r="BH64822" s="378"/>
      <c r="BI64822" s="378"/>
      <c r="BJ64822" s="378"/>
      <c r="BK64822" s="378"/>
      <c r="BL64822" s="378"/>
      <c r="BM64822" s="378"/>
      <c r="BN64822" s="378"/>
      <c r="BO64822" s="378"/>
      <c r="BP64822" s="378"/>
      <c r="BQ64822" s="378"/>
      <c r="BR64822" s="378"/>
      <c r="BS64822" s="378"/>
      <c r="BT64822" s="378"/>
      <c r="BU64822" s="378"/>
      <c r="BV64822" s="378"/>
      <c r="BW64822" s="378"/>
      <c r="BX64822" s="378"/>
      <c r="BY64822" s="378"/>
      <c r="BZ64822" s="378"/>
      <c r="CA64822" s="378"/>
      <c r="CB64822" s="378"/>
      <c r="CC64822" s="378"/>
      <c r="CD64822" s="378"/>
      <c r="CE64822" s="378"/>
      <c r="CF64822" s="378"/>
      <c r="CG64822" s="378"/>
      <c r="CH64822" s="378"/>
      <c r="CI64822" s="378"/>
      <c r="CJ64822" s="378"/>
      <c r="CK64822" s="378"/>
      <c r="CL64822" s="378"/>
      <c r="CM64822" s="378"/>
      <c r="CN64822" s="378"/>
      <c r="CO64822" s="378"/>
      <c r="CP64822" s="378"/>
      <c r="CQ64822" s="378"/>
      <c r="CR64822" s="378"/>
      <c r="CS64822" s="378"/>
      <c r="CT64822" s="378"/>
      <c r="CU64822" s="378"/>
      <c r="CV64822" s="378"/>
      <c r="CW64822" s="378"/>
      <c r="CX64822" s="378"/>
      <c r="CY64822" s="378"/>
      <c r="CZ64822" s="378"/>
      <c r="DA64822" s="378"/>
      <c r="DB64822" s="378"/>
      <c r="DC64822" s="378"/>
      <c r="DD64822" s="378"/>
      <c r="DE64822" s="378"/>
      <c r="DF64822" s="378"/>
      <c r="DG64822" s="378"/>
      <c r="DH64822" s="378"/>
      <c r="DI64822" s="378"/>
      <c r="DJ64822" s="378"/>
      <c r="DK64822" s="378"/>
      <c r="DL64822" s="378"/>
      <c r="DM64822" s="378"/>
      <c r="DN64822" s="378"/>
      <c r="DO64822" s="378"/>
      <c r="DP64822" s="378"/>
      <c r="DQ64822" s="378"/>
      <c r="DR64822" s="378"/>
      <c r="DS64822" s="378"/>
      <c r="DT64822" s="378"/>
      <c r="DU64822" s="378"/>
      <c r="DV64822" s="378"/>
      <c r="DW64822" s="378"/>
      <c r="DX64822" s="378"/>
      <c r="DY64822" s="378"/>
      <c r="DZ64822" s="378"/>
      <c r="EA64822" s="378"/>
      <c r="EB64822" s="378"/>
      <c r="EC64822" s="378"/>
      <c r="ED64822" s="378"/>
      <c r="EE64822" s="378"/>
      <c r="EF64822" s="378"/>
      <c r="EG64822" s="378"/>
      <c r="EH64822" s="378"/>
      <c r="EI64822" s="378"/>
      <c r="EJ64822" s="378"/>
      <c r="EK64822" s="378"/>
      <c r="EL64822" s="378"/>
      <c r="EM64822" s="378"/>
      <c r="EN64822" s="378"/>
      <c r="EO64822" s="378"/>
      <c r="EP64822" s="378"/>
      <c r="EQ64822" s="378"/>
      <c r="ER64822" s="378"/>
      <c r="ES64822" s="378"/>
      <c r="ET64822" s="378"/>
      <c r="EU64822" s="378"/>
      <c r="EV64822" s="378"/>
      <c r="EW64822" s="378"/>
      <c r="EX64822" s="378"/>
      <c r="EY64822" s="378"/>
      <c r="EZ64822" s="378"/>
      <c r="FA64822" s="378"/>
      <c r="FB64822" s="378"/>
      <c r="FC64822" s="378"/>
      <c r="FD64822" s="378"/>
      <c r="FE64822" s="378"/>
      <c r="FF64822" s="378"/>
      <c r="FG64822" s="378"/>
      <c r="FH64822" s="378"/>
      <c r="FI64822" s="378"/>
      <c r="FJ64822" s="378"/>
      <c r="FK64822" s="378"/>
      <c r="FL64822" s="378"/>
      <c r="FM64822" s="378"/>
      <c r="FN64822" s="378"/>
      <c r="FO64822" s="378"/>
      <c r="FP64822" s="378"/>
      <c r="FQ64822" s="378"/>
      <c r="FR64822" s="378"/>
      <c r="FS64822" s="378"/>
      <c r="FT64822" s="378"/>
      <c r="FU64822" s="378"/>
      <c r="FV64822" s="378"/>
      <c r="FW64822" s="378"/>
      <c r="FX64822" s="378"/>
      <c r="FY64822" s="378"/>
      <c r="FZ64822" s="378"/>
      <c r="GA64822" s="378"/>
      <c r="GB64822" s="378"/>
      <c r="GC64822" s="378"/>
      <c r="GD64822" s="378"/>
      <c r="GE64822" s="378"/>
      <c r="GF64822" s="378"/>
      <c r="GG64822" s="378"/>
      <c r="GH64822" s="378"/>
      <c r="GI64822" s="378"/>
      <c r="GJ64822" s="378"/>
      <c r="GK64822" s="378"/>
      <c r="GL64822" s="378"/>
      <c r="GM64822" s="378"/>
      <c r="GN64822" s="378"/>
      <c r="GO64822" s="378"/>
      <c r="GP64822" s="378"/>
      <c r="GQ64822" s="378"/>
      <c r="GR64822" s="378"/>
      <c r="GS64822" s="378"/>
      <c r="GT64822" s="378"/>
      <c r="GU64822" s="378"/>
      <c r="GV64822" s="378"/>
      <c r="GW64822" s="378"/>
      <c r="GX64822" s="378"/>
      <c r="GY64822" s="378"/>
      <c r="GZ64822" s="378"/>
      <c r="HA64822" s="378"/>
      <c r="HB64822" s="378"/>
      <c r="HC64822" s="378"/>
      <c r="HD64822" s="378"/>
      <c r="HE64822" s="378"/>
      <c r="HF64822" s="378"/>
      <c r="HG64822" s="378"/>
      <c r="HH64822" s="378"/>
      <c r="HI64822" s="378"/>
      <c r="HJ64822" s="378"/>
      <c r="HK64822" s="378"/>
      <c r="HL64822" s="378"/>
      <c r="HM64822" s="378"/>
      <c r="HN64822" s="378"/>
      <c r="HO64822" s="378"/>
      <c r="HP64822" s="378"/>
      <c r="HQ64822" s="378"/>
      <c r="HR64822" s="378"/>
      <c r="HS64822" s="378"/>
      <c r="HT64822" s="378"/>
      <c r="HU64822" s="378"/>
      <c r="HV64822" s="378"/>
      <c r="HW64822" s="378"/>
      <c r="HX64822" s="378"/>
      <c r="HY64822" s="378"/>
      <c r="HZ64822" s="378"/>
      <c r="IA64822" s="378"/>
      <c r="IB64822" s="378"/>
      <c r="IC64822" s="378"/>
      <c r="ID64822" s="378"/>
      <c r="IE64822" s="378"/>
      <c r="IF64822" s="378"/>
      <c r="IG64822" s="378"/>
      <c r="IH64822" s="378"/>
      <c r="II64822" s="378"/>
      <c r="IJ64822" s="378"/>
      <c r="IK64822" s="378"/>
      <c r="IL64822" s="378"/>
    </row>
    <row r="64823" spans="2:246">
      <c r="B64823" s="378"/>
      <c r="C64823" s="378"/>
      <c r="D64823" s="378"/>
      <c r="E64823" s="378"/>
      <c r="F64823" s="378"/>
      <c r="G64823" s="378"/>
      <c r="H64823" s="378"/>
      <c r="I64823" s="378"/>
      <c r="J64823" s="378"/>
      <c r="K64823" s="378"/>
      <c r="L64823" s="378"/>
      <c r="M64823" s="378"/>
      <c r="N64823" s="378"/>
      <c r="O64823" s="378"/>
      <c r="P64823" s="378"/>
      <c r="Q64823" s="378"/>
      <c r="R64823" s="378"/>
      <c r="S64823" s="378"/>
      <c r="T64823" s="378"/>
      <c r="U64823" s="378"/>
      <c r="V64823" s="378"/>
      <c r="W64823" s="378"/>
      <c r="X64823" s="378"/>
      <c r="Y64823" s="378"/>
      <c r="Z64823" s="378"/>
      <c r="AA64823" s="378"/>
      <c r="AB64823" s="378"/>
      <c r="AC64823" s="378"/>
      <c r="AD64823" s="378"/>
      <c r="AE64823" s="378"/>
      <c r="AF64823" s="378"/>
      <c r="AG64823" s="378"/>
      <c r="AH64823" s="378"/>
      <c r="AI64823" s="378"/>
      <c r="AJ64823" s="378"/>
      <c r="AK64823" s="378"/>
      <c r="AL64823" s="378"/>
      <c r="AM64823" s="378"/>
      <c r="AN64823" s="378"/>
      <c r="AO64823" s="378"/>
      <c r="AP64823" s="378"/>
      <c r="AQ64823" s="378"/>
      <c r="AR64823" s="378"/>
      <c r="AS64823" s="378"/>
      <c r="AT64823" s="378"/>
      <c r="AU64823" s="378"/>
      <c r="AV64823" s="378"/>
      <c r="AW64823" s="378"/>
      <c r="AX64823" s="378"/>
      <c r="AY64823" s="378"/>
      <c r="AZ64823" s="378"/>
      <c r="BA64823" s="378"/>
      <c r="BB64823" s="378"/>
      <c r="BC64823" s="378"/>
      <c r="BD64823" s="378"/>
      <c r="BE64823" s="378"/>
      <c r="BF64823" s="378"/>
      <c r="BG64823" s="378"/>
      <c r="BH64823" s="378"/>
      <c r="BI64823" s="378"/>
      <c r="BJ64823" s="378"/>
      <c r="BK64823" s="378"/>
      <c r="BL64823" s="378"/>
      <c r="BM64823" s="378"/>
      <c r="BN64823" s="378"/>
      <c r="BO64823" s="378"/>
      <c r="BP64823" s="378"/>
      <c r="BQ64823" s="378"/>
      <c r="BR64823" s="378"/>
      <c r="BS64823" s="378"/>
      <c r="BT64823" s="378"/>
      <c r="BU64823" s="378"/>
      <c r="BV64823" s="378"/>
      <c r="BW64823" s="378"/>
      <c r="BX64823" s="378"/>
      <c r="BY64823" s="378"/>
      <c r="BZ64823" s="378"/>
      <c r="CA64823" s="378"/>
      <c r="CB64823" s="378"/>
      <c r="CC64823" s="378"/>
      <c r="CD64823" s="378"/>
      <c r="CE64823" s="378"/>
      <c r="CF64823" s="378"/>
      <c r="CG64823" s="378"/>
      <c r="CH64823" s="378"/>
      <c r="CI64823" s="378"/>
      <c r="CJ64823" s="378"/>
      <c r="CK64823" s="378"/>
      <c r="CL64823" s="378"/>
      <c r="CM64823" s="378"/>
      <c r="CN64823" s="378"/>
      <c r="CO64823" s="378"/>
      <c r="CP64823" s="378"/>
      <c r="CQ64823" s="378"/>
      <c r="CR64823" s="378"/>
      <c r="CS64823" s="378"/>
      <c r="CT64823" s="378"/>
      <c r="CU64823" s="378"/>
      <c r="CV64823" s="378"/>
      <c r="CW64823" s="378"/>
      <c r="CX64823" s="378"/>
      <c r="CY64823" s="378"/>
      <c r="CZ64823" s="378"/>
      <c r="DA64823" s="378"/>
      <c r="DB64823" s="378"/>
      <c r="DC64823" s="378"/>
      <c r="DD64823" s="378"/>
      <c r="DE64823" s="378"/>
      <c r="DF64823" s="378"/>
      <c r="DG64823" s="378"/>
      <c r="DH64823" s="378"/>
      <c r="DI64823" s="378"/>
      <c r="DJ64823" s="378"/>
      <c r="DK64823" s="378"/>
      <c r="DL64823" s="378"/>
      <c r="DM64823" s="378"/>
      <c r="DN64823" s="378"/>
      <c r="DO64823" s="378"/>
      <c r="DP64823" s="378"/>
      <c r="DQ64823" s="378"/>
      <c r="DR64823" s="378"/>
      <c r="DS64823" s="378"/>
      <c r="DT64823" s="378"/>
      <c r="DU64823" s="378"/>
      <c r="DV64823" s="378"/>
      <c r="DW64823" s="378"/>
      <c r="DX64823" s="378"/>
      <c r="DY64823" s="378"/>
      <c r="DZ64823" s="378"/>
      <c r="EA64823" s="378"/>
      <c r="EB64823" s="378"/>
      <c r="EC64823" s="378"/>
      <c r="ED64823" s="378"/>
      <c r="EE64823" s="378"/>
      <c r="EF64823" s="378"/>
      <c r="EG64823" s="378"/>
      <c r="EH64823" s="378"/>
      <c r="EI64823" s="378"/>
      <c r="EJ64823" s="378"/>
      <c r="EK64823" s="378"/>
      <c r="EL64823" s="378"/>
      <c r="EM64823" s="378"/>
      <c r="EN64823" s="378"/>
      <c r="EO64823" s="378"/>
      <c r="EP64823" s="378"/>
      <c r="EQ64823" s="378"/>
      <c r="ER64823" s="378"/>
      <c r="ES64823" s="378"/>
      <c r="ET64823" s="378"/>
      <c r="EU64823" s="378"/>
      <c r="EV64823" s="378"/>
      <c r="EW64823" s="378"/>
      <c r="EX64823" s="378"/>
      <c r="EY64823" s="378"/>
      <c r="EZ64823" s="378"/>
      <c r="FA64823" s="378"/>
      <c r="FB64823" s="378"/>
      <c r="FC64823" s="378"/>
      <c r="FD64823" s="378"/>
      <c r="FE64823" s="378"/>
      <c r="FF64823" s="378"/>
      <c r="FG64823" s="378"/>
      <c r="FH64823" s="378"/>
      <c r="FI64823" s="378"/>
      <c r="FJ64823" s="378"/>
      <c r="FK64823" s="378"/>
      <c r="FL64823" s="378"/>
      <c r="FM64823" s="378"/>
      <c r="FN64823" s="378"/>
      <c r="FO64823" s="378"/>
      <c r="FP64823" s="378"/>
      <c r="FQ64823" s="378"/>
      <c r="FR64823" s="378"/>
      <c r="FS64823" s="378"/>
      <c r="FT64823" s="378"/>
      <c r="FU64823" s="378"/>
      <c r="FV64823" s="378"/>
      <c r="FW64823" s="378"/>
      <c r="FX64823" s="378"/>
      <c r="FY64823" s="378"/>
      <c r="FZ64823" s="378"/>
      <c r="GA64823" s="378"/>
      <c r="GB64823" s="378"/>
      <c r="GC64823" s="378"/>
      <c r="GD64823" s="378"/>
      <c r="GE64823" s="378"/>
      <c r="GF64823" s="378"/>
      <c r="GG64823" s="378"/>
      <c r="GH64823" s="378"/>
      <c r="GI64823" s="378"/>
      <c r="GJ64823" s="378"/>
      <c r="GK64823" s="378"/>
      <c r="GL64823" s="378"/>
      <c r="GM64823" s="378"/>
      <c r="GN64823" s="378"/>
      <c r="GO64823" s="378"/>
      <c r="GP64823" s="378"/>
      <c r="GQ64823" s="378"/>
      <c r="GR64823" s="378"/>
      <c r="GS64823" s="378"/>
      <c r="GT64823" s="378"/>
      <c r="GU64823" s="378"/>
      <c r="GV64823" s="378"/>
      <c r="GW64823" s="378"/>
      <c r="GX64823" s="378"/>
      <c r="GY64823" s="378"/>
      <c r="GZ64823" s="378"/>
      <c r="HA64823" s="378"/>
      <c r="HB64823" s="378"/>
      <c r="HC64823" s="378"/>
      <c r="HD64823" s="378"/>
      <c r="HE64823" s="378"/>
      <c r="HF64823" s="378"/>
      <c r="HG64823" s="378"/>
      <c r="HH64823" s="378"/>
      <c r="HI64823" s="378"/>
      <c r="HJ64823" s="378"/>
      <c r="HK64823" s="378"/>
      <c r="HL64823" s="378"/>
      <c r="HM64823" s="378"/>
      <c r="HN64823" s="378"/>
      <c r="HO64823" s="378"/>
      <c r="HP64823" s="378"/>
      <c r="HQ64823" s="378"/>
      <c r="HR64823" s="378"/>
      <c r="HS64823" s="378"/>
      <c r="HT64823" s="378"/>
      <c r="HU64823" s="378"/>
      <c r="HV64823" s="378"/>
      <c r="HW64823" s="378"/>
      <c r="HX64823" s="378"/>
      <c r="HY64823" s="378"/>
      <c r="HZ64823" s="378"/>
      <c r="IA64823" s="378"/>
      <c r="IB64823" s="378"/>
      <c r="IC64823" s="378"/>
      <c r="ID64823" s="378"/>
      <c r="IE64823" s="378"/>
      <c r="IF64823" s="378"/>
      <c r="IG64823" s="378"/>
      <c r="IH64823" s="378"/>
      <c r="II64823" s="378"/>
      <c r="IJ64823" s="378"/>
      <c r="IK64823" s="378"/>
      <c r="IL64823" s="378"/>
    </row>
    <row r="64824" spans="2:246">
      <c r="B64824" s="378"/>
      <c r="C64824" s="378"/>
      <c r="D64824" s="378"/>
      <c r="E64824" s="378"/>
      <c r="F64824" s="378"/>
      <c r="G64824" s="378"/>
      <c r="H64824" s="378"/>
      <c r="I64824" s="378"/>
      <c r="J64824" s="378"/>
      <c r="K64824" s="378"/>
      <c r="L64824" s="378"/>
      <c r="M64824" s="378"/>
      <c r="N64824" s="378"/>
      <c r="O64824" s="378"/>
      <c r="P64824" s="378"/>
      <c r="Q64824" s="378"/>
      <c r="R64824" s="378"/>
      <c r="S64824" s="378"/>
      <c r="T64824" s="378"/>
      <c r="U64824" s="378"/>
      <c r="V64824" s="378"/>
      <c r="W64824" s="378"/>
      <c r="X64824" s="378"/>
      <c r="Y64824" s="378"/>
      <c r="Z64824" s="378"/>
      <c r="AA64824" s="378"/>
      <c r="AB64824" s="378"/>
      <c r="AC64824" s="378"/>
      <c r="AD64824" s="378"/>
      <c r="AE64824" s="378"/>
      <c r="AF64824" s="378"/>
      <c r="AG64824" s="378"/>
      <c r="AH64824" s="378"/>
      <c r="AI64824" s="378"/>
      <c r="AJ64824" s="378"/>
      <c r="AK64824" s="378"/>
      <c r="AL64824" s="378"/>
      <c r="AM64824" s="378"/>
      <c r="AN64824" s="378"/>
      <c r="AO64824" s="378"/>
      <c r="AP64824" s="378"/>
      <c r="AQ64824" s="378"/>
      <c r="AR64824" s="378"/>
      <c r="AS64824" s="378"/>
      <c r="AT64824" s="378"/>
      <c r="AU64824" s="378"/>
      <c r="AV64824" s="378"/>
      <c r="AW64824" s="378"/>
      <c r="AX64824" s="378"/>
      <c r="AY64824" s="378"/>
      <c r="AZ64824" s="378"/>
      <c r="BA64824" s="378"/>
      <c r="BB64824" s="378"/>
      <c r="BC64824" s="378"/>
      <c r="BD64824" s="378"/>
      <c r="BE64824" s="378"/>
      <c r="BF64824" s="378"/>
      <c r="BG64824" s="378"/>
      <c r="BH64824" s="378"/>
      <c r="BI64824" s="378"/>
      <c r="BJ64824" s="378"/>
      <c r="BK64824" s="378"/>
      <c r="BL64824" s="378"/>
      <c r="BM64824" s="378"/>
      <c r="BN64824" s="378"/>
      <c r="BO64824" s="378"/>
      <c r="BP64824" s="378"/>
      <c r="BQ64824" s="378"/>
      <c r="BR64824" s="378"/>
      <c r="BS64824" s="378"/>
      <c r="BT64824" s="378"/>
      <c r="BU64824" s="378"/>
      <c r="BV64824" s="378"/>
      <c r="BW64824" s="378"/>
      <c r="BX64824" s="378"/>
      <c r="BY64824" s="378"/>
      <c r="BZ64824" s="378"/>
      <c r="CA64824" s="378"/>
      <c r="CB64824" s="378"/>
      <c r="CC64824" s="378"/>
      <c r="CD64824" s="378"/>
      <c r="CE64824" s="378"/>
      <c r="CF64824" s="378"/>
      <c r="CG64824" s="378"/>
      <c r="CH64824" s="378"/>
      <c r="CI64824" s="378"/>
      <c r="CJ64824" s="378"/>
      <c r="CK64824" s="378"/>
      <c r="CL64824" s="378"/>
      <c r="CM64824" s="378"/>
      <c r="CN64824" s="378"/>
      <c r="CO64824" s="378"/>
      <c r="CP64824" s="378"/>
      <c r="CQ64824" s="378"/>
      <c r="CR64824" s="378"/>
      <c r="CS64824" s="378"/>
      <c r="CT64824" s="378"/>
      <c r="CU64824" s="378"/>
      <c r="CV64824" s="378"/>
      <c r="CW64824" s="378"/>
      <c r="CX64824" s="378"/>
      <c r="CY64824" s="378"/>
      <c r="CZ64824" s="378"/>
      <c r="DA64824" s="378"/>
      <c r="DB64824" s="378"/>
      <c r="DC64824" s="378"/>
      <c r="DD64824" s="378"/>
      <c r="DE64824" s="378"/>
      <c r="DF64824" s="378"/>
      <c r="DG64824" s="378"/>
      <c r="DH64824" s="378"/>
      <c r="DI64824" s="378"/>
      <c r="DJ64824" s="378"/>
      <c r="DK64824" s="378"/>
      <c r="DL64824" s="378"/>
      <c r="DM64824" s="378"/>
      <c r="DN64824" s="378"/>
      <c r="DO64824" s="378"/>
      <c r="DP64824" s="378"/>
      <c r="DQ64824" s="378"/>
      <c r="DR64824" s="378"/>
      <c r="DS64824" s="378"/>
      <c r="DT64824" s="378"/>
      <c r="DU64824" s="378"/>
      <c r="DV64824" s="378"/>
      <c r="DW64824" s="378"/>
      <c r="DX64824" s="378"/>
      <c r="DY64824" s="378"/>
      <c r="DZ64824" s="378"/>
      <c r="EA64824" s="378"/>
      <c r="EB64824" s="378"/>
      <c r="EC64824" s="378"/>
      <c r="ED64824" s="378"/>
      <c r="EE64824" s="378"/>
      <c r="EF64824" s="378"/>
      <c r="EG64824" s="378"/>
      <c r="EH64824" s="378"/>
      <c r="EI64824" s="378"/>
      <c r="EJ64824" s="378"/>
      <c r="EK64824" s="378"/>
      <c r="EL64824" s="378"/>
      <c r="EM64824" s="378"/>
      <c r="EN64824" s="378"/>
      <c r="EO64824" s="378"/>
      <c r="EP64824" s="378"/>
      <c r="EQ64824" s="378"/>
      <c r="ER64824" s="378"/>
      <c r="ES64824" s="378"/>
      <c r="ET64824" s="378"/>
      <c r="EU64824" s="378"/>
      <c r="EV64824" s="378"/>
      <c r="EW64824" s="378"/>
      <c r="EX64824" s="378"/>
      <c r="EY64824" s="378"/>
      <c r="EZ64824" s="378"/>
      <c r="FA64824" s="378"/>
      <c r="FB64824" s="378"/>
      <c r="FC64824" s="378"/>
      <c r="FD64824" s="378"/>
      <c r="FE64824" s="378"/>
      <c r="FF64824" s="378"/>
      <c r="FG64824" s="378"/>
      <c r="FH64824" s="378"/>
      <c r="FI64824" s="378"/>
      <c r="FJ64824" s="378"/>
      <c r="FK64824" s="378"/>
      <c r="FL64824" s="378"/>
      <c r="FM64824" s="378"/>
      <c r="FN64824" s="378"/>
      <c r="FO64824" s="378"/>
      <c r="FP64824" s="378"/>
      <c r="FQ64824" s="378"/>
      <c r="FR64824" s="378"/>
      <c r="FS64824" s="378"/>
      <c r="FT64824" s="378"/>
      <c r="FU64824" s="378"/>
      <c r="FV64824" s="378"/>
      <c r="FW64824" s="378"/>
      <c r="FX64824" s="378"/>
      <c r="FY64824" s="378"/>
      <c r="FZ64824" s="378"/>
      <c r="GA64824" s="378"/>
      <c r="GB64824" s="378"/>
      <c r="GC64824" s="378"/>
      <c r="GD64824" s="378"/>
      <c r="GE64824" s="378"/>
      <c r="GF64824" s="378"/>
      <c r="GG64824" s="378"/>
      <c r="GH64824" s="378"/>
      <c r="GI64824" s="378"/>
      <c r="GJ64824" s="378"/>
      <c r="GK64824" s="378"/>
      <c r="GL64824" s="378"/>
      <c r="GM64824" s="378"/>
      <c r="GN64824" s="378"/>
      <c r="GO64824" s="378"/>
      <c r="GP64824" s="378"/>
      <c r="GQ64824" s="378"/>
      <c r="GR64824" s="378"/>
      <c r="GS64824" s="378"/>
      <c r="GT64824" s="378"/>
      <c r="GU64824" s="378"/>
      <c r="GV64824" s="378"/>
      <c r="GW64824" s="378"/>
      <c r="GX64824" s="378"/>
      <c r="GY64824" s="378"/>
      <c r="GZ64824" s="378"/>
      <c r="HA64824" s="378"/>
      <c r="HB64824" s="378"/>
      <c r="HC64824" s="378"/>
      <c r="HD64824" s="378"/>
      <c r="HE64824" s="378"/>
      <c r="HF64824" s="378"/>
      <c r="HG64824" s="378"/>
      <c r="HH64824" s="378"/>
      <c r="HI64824" s="378"/>
      <c r="HJ64824" s="378"/>
      <c r="HK64824" s="378"/>
      <c r="HL64824" s="378"/>
      <c r="HM64824" s="378"/>
      <c r="HN64824" s="378"/>
      <c r="HO64824" s="378"/>
      <c r="HP64824" s="378"/>
      <c r="HQ64824" s="378"/>
      <c r="HR64824" s="378"/>
      <c r="HS64824" s="378"/>
      <c r="HT64824" s="378"/>
      <c r="HU64824" s="378"/>
      <c r="HV64824" s="378"/>
      <c r="HW64824" s="378"/>
      <c r="HX64824" s="378"/>
      <c r="HY64824" s="378"/>
      <c r="HZ64824" s="378"/>
      <c r="IA64824" s="378"/>
      <c r="IB64824" s="378"/>
      <c r="IC64824" s="378"/>
      <c r="ID64824" s="378"/>
      <c r="IE64824" s="378"/>
      <c r="IF64824" s="378"/>
      <c r="IG64824" s="378"/>
      <c r="IH64824" s="378"/>
      <c r="II64824" s="378"/>
      <c r="IJ64824" s="378"/>
      <c r="IK64824" s="378"/>
      <c r="IL64824" s="378"/>
    </row>
    <row r="64825" spans="2:246">
      <c r="B64825" s="378"/>
      <c r="C64825" s="378"/>
      <c r="D64825" s="378"/>
      <c r="E64825" s="378"/>
      <c r="F64825" s="378"/>
      <c r="G64825" s="378"/>
      <c r="H64825" s="378"/>
      <c r="I64825" s="378"/>
      <c r="J64825" s="378"/>
      <c r="K64825" s="378"/>
      <c r="L64825" s="378"/>
      <c r="M64825" s="378"/>
      <c r="N64825" s="378"/>
      <c r="O64825" s="378"/>
      <c r="P64825" s="378"/>
      <c r="Q64825" s="378"/>
      <c r="R64825" s="378"/>
      <c r="S64825" s="378"/>
      <c r="T64825" s="378"/>
      <c r="U64825" s="378"/>
      <c r="V64825" s="378"/>
      <c r="W64825" s="378"/>
      <c r="X64825" s="378"/>
      <c r="Y64825" s="378"/>
      <c r="Z64825" s="378"/>
      <c r="AA64825" s="378"/>
      <c r="AB64825" s="378"/>
      <c r="AC64825" s="378"/>
      <c r="AD64825" s="378"/>
      <c r="AE64825" s="378"/>
      <c r="AF64825" s="378"/>
      <c r="AG64825" s="378"/>
      <c r="AH64825" s="378"/>
      <c r="AI64825" s="378"/>
      <c r="AJ64825" s="378"/>
      <c r="AK64825" s="378"/>
      <c r="AL64825" s="378"/>
      <c r="AM64825" s="378"/>
      <c r="AN64825" s="378"/>
      <c r="AO64825" s="378"/>
      <c r="AP64825" s="378"/>
      <c r="AQ64825" s="378"/>
      <c r="AR64825" s="378"/>
      <c r="AS64825" s="378"/>
      <c r="AT64825" s="378"/>
      <c r="AU64825" s="378"/>
      <c r="AV64825" s="378"/>
      <c r="AW64825" s="378"/>
      <c r="AX64825" s="378"/>
      <c r="AY64825" s="378"/>
      <c r="AZ64825" s="378"/>
      <c r="BA64825" s="378"/>
      <c r="BB64825" s="378"/>
      <c r="BC64825" s="378"/>
      <c r="BD64825" s="378"/>
      <c r="BE64825" s="378"/>
      <c r="BF64825" s="378"/>
      <c r="BG64825" s="378"/>
      <c r="BH64825" s="378"/>
      <c r="BI64825" s="378"/>
      <c r="BJ64825" s="378"/>
      <c r="BK64825" s="378"/>
      <c r="BL64825" s="378"/>
      <c r="BM64825" s="378"/>
      <c r="BN64825" s="378"/>
      <c r="BO64825" s="378"/>
      <c r="BP64825" s="378"/>
      <c r="BQ64825" s="378"/>
      <c r="BR64825" s="378"/>
      <c r="BS64825" s="378"/>
      <c r="BT64825" s="378"/>
      <c r="BU64825" s="378"/>
      <c r="BV64825" s="378"/>
      <c r="BW64825" s="378"/>
      <c r="BX64825" s="378"/>
      <c r="BY64825" s="378"/>
      <c r="BZ64825" s="378"/>
      <c r="CA64825" s="378"/>
      <c r="CB64825" s="378"/>
      <c r="CC64825" s="378"/>
      <c r="CD64825" s="378"/>
      <c r="CE64825" s="378"/>
      <c r="CF64825" s="378"/>
      <c r="CG64825" s="378"/>
      <c r="CH64825" s="378"/>
      <c r="CI64825" s="378"/>
      <c r="CJ64825" s="378"/>
      <c r="CK64825" s="378"/>
      <c r="CL64825" s="378"/>
      <c r="CM64825" s="378"/>
      <c r="CN64825" s="378"/>
      <c r="CO64825" s="378"/>
      <c r="CP64825" s="378"/>
      <c r="CQ64825" s="378"/>
      <c r="CR64825" s="378"/>
      <c r="CS64825" s="378"/>
      <c r="CT64825" s="378"/>
      <c r="CU64825" s="378"/>
      <c r="CV64825" s="378"/>
      <c r="CW64825" s="378"/>
      <c r="CX64825" s="378"/>
      <c r="CY64825" s="378"/>
      <c r="CZ64825" s="378"/>
      <c r="DA64825" s="378"/>
      <c r="DB64825" s="378"/>
      <c r="DC64825" s="378"/>
      <c r="DD64825" s="378"/>
      <c r="DE64825" s="378"/>
      <c r="DF64825" s="378"/>
      <c r="DG64825" s="378"/>
      <c r="DH64825" s="378"/>
      <c r="DI64825" s="378"/>
      <c r="DJ64825" s="378"/>
      <c r="DK64825" s="378"/>
      <c r="DL64825" s="378"/>
      <c r="DM64825" s="378"/>
      <c r="DN64825" s="378"/>
      <c r="DO64825" s="378"/>
      <c r="DP64825" s="378"/>
      <c r="DQ64825" s="378"/>
      <c r="DR64825" s="378"/>
      <c r="DS64825" s="378"/>
      <c r="DT64825" s="378"/>
      <c r="DU64825" s="378"/>
      <c r="DV64825" s="378"/>
      <c r="DW64825" s="378"/>
      <c r="DX64825" s="378"/>
      <c r="DY64825" s="378"/>
      <c r="DZ64825" s="378"/>
      <c r="EA64825" s="378"/>
      <c r="EB64825" s="378"/>
      <c r="EC64825" s="378"/>
      <c r="ED64825" s="378"/>
      <c r="EE64825" s="378"/>
      <c r="EF64825" s="378"/>
      <c r="EG64825" s="378"/>
      <c r="EH64825" s="378"/>
      <c r="EI64825" s="378"/>
      <c r="EJ64825" s="378"/>
      <c r="EK64825" s="378"/>
      <c r="EL64825" s="378"/>
      <c r="EM64825" s="378"/>
      <c r="EN64825" s="378"/>
      <c r="EO64825" s="378"/>
      <c r="EP64825" s="378"/>
      <c r="EQ64825" s="378"/>
      <c r="ER64825" s="378"/>
      <c r="ES64825" s="378"/>
      <c r="ET64825" s="378"/>
      <c r="EU64825" s="378"/>
      <c r="EV64825" s="378"/>
      <c r="EW64825" s="378"/>
      <c r="EX64825" s="378"/>
      <c r="EY64825" s="378"/>
      <c r="EZ64825" s="378"/>
      <c r="FA64825" s="378"/>
      <c r="FB64825" s="378"/>
      <c r="FC64825" s="378"/>
      <c r="FD64825" s="378"/>
      <c r="FE64825" s="378"/>
      <c r="FF64825" s="378"/>
      <c r="FG64825" s="378"/>
      <c r="FH64825" s="378"/>
      <c r="FI64825" s="378"/>
      <c r="FJ64825" s="378"/>
      <c r="FK64825" s="378"/>
      <c r="FL64825" s="378"/>
      <c r="FM64825" s="378"/>
      <c r="FN64825" s="378"/>
      <c r="FO64825" s="378"/>
      <c r="FP64825" s="378"/>
      <c r="FQ64825" s="378"/>
      <c r="FR64825" s="378"/>
      <c r="FS64825" s="378"/>
      <c r="FT64825" s="378"/>
      <c r="FU64825" s="378"/>
      <c r="FV64825" s="378"/>
      <c r="FW64825" s="378"/>
      <c r="FX64825" s="378"/>
      <c r="FY64825" s="378"/>
      <c r="FZ64825" s="378"/>
      <c r="GA64825" s="378"/>
      <c r="GB64825" s="378"/>
      <c r="GC64825" s="378"/>
      <c r="GD64825" s="378"/>
      <c r="GE64825" s="378"/>
      <c r="GF64825" s="378"/>
      <c r="GG64825" s="378"/>
      <c r="GH64825" s="378"/>
      <c r="GI64825" s="378"/>
      <c r="GJ64825" s="378"/>
      <c r="GK64825" s="378"/>
      <c r="GL64825" s="378"/>
      <c r="GM64825" s="378"/>
      <c r="GN64825" s="378"/>
      <c r="GO64825" s="378"/>
      <c r="GP64825" s="378"/>
      <c r="GQ64825" s="378"/>
      <c r="GR64825" s="378"/>
      <c r="GS64825" s="378"/>
      <c r="GT64825" s="378"/>
      <c r="GU64825" s="378"/>
      <c r="GV64825" s="378"/>
      <c r="GW64825" s="378"/>
      <c r="GX64825" s="378"/>
      <c r="GY64825" s="378"/>
      <c r="GZ64825" s="378"/>
      <c r="HA64825" s="378"/>
      <c r="HB64825" s="378"/>
      <c r="HC64825" s="378"/>
      <c r="HD64825" s="378"/>
      <c r="HE64825" s="378"/>
      <c r="HF64825" s="378"/>
      <c r="HG64825" s="378"/>
      <c r="HH64825" s="378"/>
      <c r="HI64825" s="378"/>
      <c r="HJ64825" s="378"/>
      <c r="HK64825" s="378"/>
      <c r="HL64825" s="378"/>
      <c r="HM64825" s="378"/>
      <c r="HN64825" s="378"/>
      <c r="HO64825" s="378"/>
      <c r="HP64825" s="378"/>
      <c r="HQ64825" s="378"/>
      <c r="HR64825" s="378"/>
      <c r="HS64825" s="378"/>
      <c r="HT64825" s="378"/>
      <c r="HU64825" s="378"/>
      <c r="HV64825" s="378"/>
      <c r="HW64825" s="378"/>
      <c r="HX64825" s="378"/>
      <c r="HY64825" s="378"/>
      <c r="HZ64825" s="378"/>
      <c r="IA64825" s="378"/>
      <c r="IB64825" s="378"/>
      <c r="IC64825" s="378"/>
      <c r="ID64825" s="378"/>
      <c r="IE64825" s="378"/>
      <c r="IF64825" s="378"/>
      <c r="IG64825" s="378"/>
      <c r="IH64825" s="378"/>
      <c r="II64825" s="378"/>
      <c r="IJ64825" s="378"/>
      <c r="IK64825" s="378"/>
      <c r="IL64825" s="378"/>
    </row>
    <row r="64826" spans="2:246">
      <c r="B64826" s="378"/>
      <c r="C64826" s="378"/>
      <c r="D64826" s="378"/>
      <c r="E64826" s="378"/>
      <c r="F64826" s="378"/>
      <c r="G64826" s="378"/>
      <c r="H64826" s="378"/>
      <c r="I64826" s="378"/>
      <c r="J64826" s="378"/>
      <c r="K64826" s="378"/>
      <c r="L64826" s="378"/>
      <c r="M64826" s="378"/>
      <c r="N64826" s="378"/>
      <c r="O64826" s="378"/>
      <c r="P64826" s="378"/>
      <c r="Q64826" s="378"/>
      <c r="R64826" s="378"/>
      <c r="S64826" s="378"/>
      <c r="T64826" s="378"/>
      <c r="U64826" s="378"/>
      <c r="V64826" s="378"/>
      <c r="W64826" s="378"/>
      <c r="X64826" s="378"/>
      <c r="Y64826" s="378"/>
      <c r="Z64826" s="378"/>
      <c r="AA64826" s="378"/>
      <c r="AB64826" s="378"/>
      <c r="AC64826" s="378"/>
      <c r="AD64826" s="378"/>
      <c r="AE64826" s="378"/>
      <c r="AF64826" s="378"/>
      <c r="AG64826" s="378"/>
      <c r="AH64826" s="378"/>
      <c r="AI64826" s="378"/>
      <c r="AJ64826" s="378"/>
      <c r="AK64826" s="378"/>
      <c r="AL64826" s="378"/>
      <c r="AM64826" s="378"/>
      <c r="AN64826" s="378"/>
      <c r="AO64826" s="378"/>
      <c r="AP64826" s="378"/>
      <c r="AQ64826" s="378"/>
      <c r="AR64826" s="378"/>
      <c r="AS64826" s="378"/>
      <c r="AT64826" s="378"/>
      <c r="AU64826" s="378"/>
      <c r="AV64826" s="378"/>
      <c r="AW64826" s="378"/>
      <c r="AX64826" s="378"/>
      <c r="AY64826" s="378"/>
      <c r="AZ64826" s="378"/>
      <c r="BA64826" s="378"/>
      <c r="BB64826" s="378"/>
      <c r="BC64826" s="378"/>
      <c r="BD64826" s="378"/>
      <c r="BE64826" s="378"/>
      <c r="BF64826" s="378"/>
      <c r="BG64826" s="378"/>
      <c r="BH64826" s="378"/>
      <c r="BI64826" s="378"/>
      <c r="BJ64826" s="378"/>
      <c r="BK64826" s="378"/>
      <c r="BL64826" s="378"/>
      <c r="BM64826" s="378"/>
      <c r="BN64826" s="378"/>
      <c r="BO64826" s="378"/>
      <c r="BP64826" s="378"/>
      <c r="BQ64826" s="378"/>
      <c r="BR64826" s="378"/>
      <c r="BS64826" s="378"/>
      <c r="BT64826" s="378"/>
      <c r="BU64826" s="378"/>
      <c r="BV64826" s="378"/>
      <c r="BW64826" s="378"/>
      <c r="BX64826" s="378"/>
      <c r="BY64826" s="378"/>
      <c r="BZ64826" s="378"/>
      <c r="CA64826" s="378"/>
      <c r="CB64826" s="378"/>
      <c r="CC64826" s="378"/>
      <c r="CD64826" s="378"/>
      <c r="CE64826" s="378"/>
      <c r="CF64826" s="378"/>
      <c r="CG64826" s="378"/>
      <c r="CH64826" s="378"/>
      <c r="CI64826" s="378"/>
      <c r="CJ64826" s="378"/>
      <c r="CK64826" s="378"/>
      <c r="CL64826" s="378"/>
      <c r="CM64826" s="378"/>
      <c r="CN64826" s="378"/>
      <c r="CO64826" s="378"/>
      <c r="CP64826" s="378"/>
      <c r="CQ64826" s="378"/>
      <c r="CR64826" s="378"/>
      <c r="CS64826" s="378"/>
      <c r="CT64826" s="378"/>
      <c r="CU64826" s="378"/>
      <c r="CV64826" s="378"/>
      <c r="CW64826" s="378"/>
      <c r="CX64826" s="378"/>
      <c r="CY64826" s="378"/>
      <c r="CZ64826" s="378"/>
      <c r="DA64826" s="378"/>
      <c r="DB64826" s="378"/>
      <c r="DC64826" s="378"/>
      <c r="DD64826" s="378"/>
      <c r="DE64826" s="378"/>
      <c r="DF64826" s="378"/>
      <c r="DG64826" s="378"/>
      <c r="DH64826" s="378"/>
      <c r="DI64826" s="378"/>
      <c r="DJ64826" s="378"/>
      <c r="DK64826" s="378"/>
      <c r="DL64826" s="378"/>
      <c r="DM64826" s="378"/>
      <c r="DN64826" s="378"/>
      <c r="DO64826" s="378"/>
      <c r="DP64826" s="378"/>
      <c r="DQ64826" s="378"/>
      <c r="DR64826" s="378"/>
      <c r="DS64826" s="378"/>
      <c r="DT64826" s="378"/>
      <c r="DU64826" s="378"/>
      <c r="DV64826" s="378"/>
      <c r="DW64826" s="378"/>
      <c r="DX64826" s="378"/>
      <c r="DY64826" s="378"/>
      <c r="DZ64826" s="378"/>
      <c r="EA64826" s="378"/>
      <c r="EB64826" s="378"/>
      <c r="EC64826" s="378"/>
      <c r="ED64826" s="378"/>
      <c r="EE64826" s="378"/>
      <c r="EF64826" s="378"/>
      <c r="EG64826" s="378"/>
      <c r="EH64826" s="378"/>
      <c r="EI64826" s="378"/>
      <c r="EJ64826" s="378"/>
      <c r="EK64826" s="378"/>
      <c r="EL64826" s="378"/>
      <c r="EM64826" s="378"/>
      <c r="EN64826" s="378"/>
      <c r="EO64826" s="378"/>
      <c r="EP64826" s="378"/>
      <c r="EQ64826" s="378"/>
      <c r="ER64826" s="378"/>
      <c r="ES64826" s="378"/>
      <c r="ET64826" s="378"/>
      <c r="EU64826" s="378"/>
      <c r="EV64826" s="378"/>
      <c r="EW64826" s="378"/>
      <c r="EX64826" s="378"/>
      <c r="EY64826" s="378"/>
      <c r="EZ64826" s="378"/>
      <c r="FA64826" s="378"/>
      <c r="FB64826" s="378"/>
      <c r="FC64826" s="378"/>
      <c r="FD64826" s="378"/>
      <c r="FE64826" s="378"/>
      <c r="FF64826" s="378"/>
      <c r="FG64826" s="378"/>
      <c r="FH64826" s="378"/>
      <c r="FI64826" s="378"/>
      <c r="FJ64826" s="378"/>
      <c r="FK64826" s="378"/>
      <c r="FL64826" s="378"/>
      <c r="FM64826" s="378"/>
      <c r="FN64826" s="378"/>
      <c r="FO64826" s="378"/>
      <c r="FP64826" s="378"/>
      <c r="FQ64826" s="378"/>
      <c r="FR64826" s="378"/>
      <c r="FS64826" s="378"/>
      <c r="FT64826" s="378"/>
      <c r="FU64826" s="378"/>
      <c r="FV64826" s="378"/>
      <c r="FW64826" s="378"/>
      <c r="FX64826" s="378"/>
      <c r="FY64826" s="378"/>
      <c r="FZ64826" s="378"/>
      <c r="GA64826" s="378"/>
      <c r="GB64826" s="378"/>
      <c r="GC64826" s="378"/>
      <c r="GD64826" s="378"/>
      <c r="GE64826" s="378"/>
      <c r="GF64826" s="378"/>
      <c r="GG64826" s="378"/>
      <c r="GH64826" s="378"/>
      <c r="GI64826" s="378"/>
      <c r="GJ64826" s="378"/>
      <c r="GK64826" s="378"/>
      <c r="GL64826" s="378"/>
      <c r="GM64826" s="378"/>
      <c r="GN64826" s="378"/>
      <c r="GO64826" s="378"/>
      <c r="GP64826" s="378"/>
      <c r="GQ64826" s="378"/>
      <c r="GR64826" s="378"/>
      <c r="GS64826" s="378"/>
      <c r="GT64826" s="378"/>
      <c r="GU64826" s="378"/>
      <c r="GV64826" s="378"/>
      <c r="GW64826" s="378"/>
      <c r="GX64826" s="378"/>
      <c r="GY64826" s="378"/>
      <c r="GZ64826" s="378"/>
      <c r="HA64826" s="378"/>
      <c r="HB64826" s="378"/>
      <c r="HC64826" s="378"/>
      <c r="HD64826" s="378"/>
      <c r="HE64826" s="378"/>
      <c r="HF64826" s="378"/>
      <c r="HG64826" s="378"/>
      <c r="HH64826" s="378"/>
      <c r="HI64826" s="378"/>
      <c r="HJ64826" s="378"/>
      <c r="HK64826" s="378"/>
      <c r="HL64826" s="378"/>
      <c r="HM64826" s="378"/>
      <c r="HN64826" s="378"/>
      <c r="HO64826" s="378"/>
      <c r="HP64826" s="378"/>
      <c r="HQ64826" s="378"/>
      <c r="HR64826" s="378"/>
      <c r="HS64826" s="378"/>
      <c r="HT64826" s="378"/>
      <c r="HU64826" s="378"/>
      <c r="HV64826" s="378"/>
      <c r="HW64826" s="378"/>
      <c r="HX64826" s="378"/>
      <c r="HY64826" s="378"/>
      <c r="HZ64826" s="378"/>
      <c r="IA64826" s="378"/>
      <c r="IB64826" s="378"/>
      <c r="IC64826" s="378"/>
      <c r="ID64826" s="378"/>
      <c r="IE64826" s="378"/>
      <c r="IF64826" s="378"/>
      <c r="IG64826" s="378"/>
      <c r="IH64826" s="378"/>
      <c r="II64826" s="378"/>
      <c r="IJ64826" s="378"/>
      <c r="IK64826" s="378"/>
      <c r="IL64826" s="378"/>
    </row>
    <row r="64827" spans="2:246">
      <c r="B64827" s="378"/>
      <c r="C64827" s="378"/>
      <c r="D64827" s="378"/>
      <c r="E64827" s="378"/>
      <c r="F64827" s="378"/>
      <c r="G64827" s="378"/>
      <c r="H64827" s="378"/>
      <c r="I64827" s="378"/>
      <c r="J64827" s="378"/>
      <c r="K64827" s="378"/>
      <c r="L64827" s="378"/>
      <c r="M64827" s="378"/>
      <c r="N64827" s="378"/>
      <c r="O64827" s="378"/>
      <c r="P64827" s="378"/>
      <c r="Q64827" s="378"/>
      <c r="R64827" s="378"/>
      <c r="S64827" s="378"/>
      <c r="T64827" s="378"/>
      <c r="U64827" s="378"/>
      <c r="V64827" s="378"/>
      <c r="W64827" s="378"/>
      <c r="X64827" s="378"/>
      <c r="Y64827" s="378"/>
      <c r="Z64827" s="378"/>
      <c r="AA64827" s="378"/>
      <c r="AB64827" s="378"/>
      <c r="AC64827" s="378"/>
      <c r="AD64827" s="378"/>
      <c r="AE64827" s="378"/>
      <c r="AF64827" s="378"/>
      <c r="AG64827" s="378"/>
      <c r="AH64827" s="378"/>
      <c r="AI64827" s="378"/>
      <c r="AJ64827" s="378"/>
      <c r="AK64827" s="378"/>
      <c r="AL64827" s="378"/>
      <c r="AM64827" s="378"/>
      <c r="AN64827" s="378"/>
      <c r="AO64827" s="378"/>
      <c r="AP64827" s="378"/>
      <c r="AQ64827" s="378"/>
      <c r="AR64827" s="378"/>
      <c r="AS64827" s="378"/>
      <c r="AT64827" s="378"/>
      <c r="AU64827" s="378"/>
      <c r="AV64827" s="378"/>
      <c r="AW64827" s="378"/>
      <c r="AX64827" s="378"/>
      <c r="AY64827" s="378"/>
      <c r="AZ64827" s="378"/>
      <c r="BA64827" s="378"/>
      <c r="BB64827" s="378"/>
      <c r="BC64827" s="378"/>
      <c r="BD64827" s="378"/>
      <c r="BE64827" s="378"/>
      <c r="BF64827" s="378"/>
      <c r="BG64827" s="378"/>
      <c r="BH64827" s="378"/>
      <c r="BI64827" s="378"/>
      <c r="BJ64827" s="378"/>
      <c r="BK64827" s="378"/>
      <c r="BL64827" s="378"/>
      <c r="BM64827" s="378"/>
      <c r="BN64827" s="378"/>
      <c r="BO64827" s="378"/>
      <c r="BP64827" s="378"/>
      <c r="BQ64827" s="378"/>
      <c r="BR64827" s="378"/>
      <c r="BS64827" s="378"/>
      <c r="BT64827" s="378"/>
      <c r="BU64827" s="378"/>
      <c r="BV64827" s="378"/>
      <c r="BW64827" s="378"/>
      <c r="BX64827" s="378"/>
      <c r="BY64827" s="378"/>
      <c r="BZ64827" s="378"/>
      <c r="CA64827" s="378"/>
      <c r="CB64827" s="378"/>
      <c r="CC64827" s="378"/>
      <c r="CD64827" s="378"/>
      <c r="CE64827" s="378"/>
      <c r="CF64827" s="378"/>
      <c r="CG64827" s="378"/>
      <c r="CH64827" s="378"/>
      <c r="CI64827" s="378"/>
      <c r="CJ64827" s="378"/>
      <c r="CK64827" s="378"/>
      <c r="CL64827" s="378"/>
      <c r="CM64827" s="378"/>
      <c r="CN64827" s="378"/>
      <c r="CO64827" s="378"/>
      <c r="CP64827" s="378"/>
      <c r="CQ64827" s="378"/>
      <c r="CR64827" s="378"/>
      <c r="CS64827" s="378"/>
      <c r="CT64827" s="378"/>
      <c r="CU64827" s="378"/>
      <c r="CV64827" s="378"/>
      <c r="CW64827" s="378"/>
      <c r="CX64827" s="378"/>
      <c r="CY64827" s="378"/>
      <c r="CZ64827" s="378"/>
      <c r="DA64827" s="378"/>
      <c r="DB64827" s="378"/>
      <c r="DC64827" s="378"/>
      <c r="DD64827" s="378"/>
      <c r="DE64827" s="378"/>
      <c r="DF64827" s="378"/>
      <c r="DG64827" s="378"/>
      <c r="DH64827" s="378"/>
      <c r="DI64827" s="378"/>
      <c r="DJ64827" s="378"/>
      <c r="DK64827" s="378"/>
      <c r="DL64827" s="378"/>
      <c r="DM64827" s="378"/>
      <c r="DN64827" s="378"/>
      <c r="DO64827" s="378"/>
      <c r="DP64827" s="378"/>
      <c r="DQ64827" s="378"/>
      <c r="DR64827" s="378"/>
      <c r="DS64827" s="378"/>
      <c r="DT64827" s="378"/>
      <c r="DU64827" s="378"/>
      <c r="DV64827" s="378"/>
      <c r="DW64827" s="378"/>
      <c r="DX64827" s="378"/>
      <c r="DY64827" s="378"/>
      <c r="DZ64827" s="378"/>
      <c r="EA64827" s="378"/>
      <c r="EB64827" s="378"/>
      <c r="EC64827" s="378"/>
      <c r="ED64827" s="378"/>
      <c r="EE64827" s="378"/>
      <c r="EF64827" s="378"/>
      <c r="EG64827" s="378"/>
      <c r="EH64827" s="378"/>
      <c r="EI64827" s="378"/>
      <c r="EJ64827" s="378"/>
      <c r="EK64827" s="378"/>
      <c r="EL64827" s="378"/>
      <c r="EM64827" s="378"/>
      <c r="EN64827" s="378"/>
      <c r="EO64827" s="378"/>
      <c r="EP64827" s="378"/>
      <c r="EQ64827" s="378"/>
      <c r="ER64827" s="378"/>
      <c r="ES64827" s="378"/>
      <c r="ET64827" s="378"/>
      <c r="EU64827" s="378"/>
      <c r="EV64827" s="378"/>
      <c r="EW64827" s="378"/>
      <c r="EX64827" s="378"/>
      <c r="EY64827" s="378"/>
      <c r="EZ64827" s="378"/>
      <c r="FA64827" s="378"/>
      <c r="FB64827" s="378"/>
      <c r="FC64827" s="378"/>
      <c r="FD64827" s="378"/>
      <c r="FE64827" s="378"/>
      <c r="FF64827" s="378"/>
      <c r="FG64827" s="378"/>
      <c r="FH64827" s="378"/>
      <c r="FI64827" s="378"/>
      <c r="FJ64827" s="378"/>
      <c r="FK64827" s="378"/>
      <c r="FL64827" s="378"/>
      <c r="FM64827" s="378"/>
      <c r="FN64827" s="378"/>
      <c r="FO64827" s="378"/>
      <c r="FP64827" s="378"/>
      <c r="FQ64827" s="378"/>
      <c r="FR64827" s="378"/>
      <c r="FS64827" s="378"/>
      <c r="FT64827" s="378"/>
      <c r="FU64827" s="378"/>
      <c r="FV64827" s="378"/>
      <c r="FW64827" s="378"/>
      <c r="FX64827" s="378"/>
      <c r="FY64827" s="378"/>
      <c r="FZ64827" s="378"/>
      <c r="GA64827" s="378"/>
      <c r="GB64827" s="378"/>
      <c r="GC64827" s="378"/>
      <c r="GD64827" s="378"/>
      <c r="GE64827" s="378"/>
      <c r="GF64827" s="378"/>
      <c r="GG64827" s="378"/>
      <c r="GH64827" s="378"/>
      <c r="GI64827" s="378"/>
      <c r="GJ64827" s="378"/>
      <c r="GK64827" s="378"/>
      <c r="GL64827" s="378"/>
      <c r="GM64827" s="378"/>
      <c r="GN64827" s="378"/>
      <c r="GO64827" s="378"/>
      <c r="GP64827" s="378"/>
      <c r="GQ64827" s="378"/>
      <c r="GR64827" s="378"/>
      <c r="GS64827" s="378"/>
      <c r="GT64827" s="378"/>
      <c r="GU64827" s="378"/>
      <c r="GV64827" s="378"/>
      <c r="GW64827" s="378"/>
      <c r="GX64827" s="378"/>
      <c r="GY64827" s="378"/>
      <c r="GZ64827" s="378"/>
      <c r="HA64827" s="378"/>
      <c r="HB64827" s="378"/>
      <c r="HC64827" s="378"/>
      <c r="HD64827" s="378"/>
      <c r="HE64827" s="378"/>
      <c r="HF64827" s="378"/>
      <c r="HG64827" s="378"/>
      <c r="HH64827" s="378"/>
      <c r="HI64827" s="378"/>
      <c r="HJ64827" s="378"/>
      <c r="HK64827" s="378"/>
      <c r="HL64827" s="378"/>
      <c r="HM64827" s="378"/>
      <c r="HN64827" s="378"/>
      <c r="HO64827" s="378"/>
      <c r="HP64827" s="378"/>
      <c r="HQ64827" s="378"/>
      <c r="HR64827" s="378"/>
      <c r="HS64827" s="378"/>
      <c r="HT64827" s="378"/>
      <c r="HU64827" s="378"/>
      <c r="HV64827" s="378"/>
      <c r="HW64827" s="378"/>
      <c r="HX64827" s="378"/>
      <c r="HY64827" s="378"/>
      <c r="HZ64827" s="378"/>
      <c r="IA64827" s="378"/>
      <c r="IB64827" s="378"/>
      <c r="IC64827" s="378"/>
      <c r="ID64827" s="378"/>
      <c r="IE64827" s="378"/>
      <c r="IF64827" s="378"/>
      <c r="IG64827" s="378"/>
      <c r="IH64827" s="378"/>
      <c r="II64827" s="378"/>
      <c r="IJ64827" s="378"/>
      <c r="IK64827" s="378"/>
      <c r="IL64827" s="378"/>
    </row>
    <row r="64828" spans="2:246">
      <c r="B64828" s="378"/>
      <c r="C64828" s="378"/>
      <c r="D64828" s="378"/>
      <c r="E64828" s="378"/>
      <c r="F64828" s="378"/>
      <c r="G64828" s="378"/>
      <c r="H64828" s="378"/>
      <c r="I64828" s="378"/>
      <c r="J64828" s="378"/>
      <c r="K64828" s="378"/>
      <c r="L64828" s="378"/>
      <c r="M64828" s="378"/>
      <c r="N64828" s="378"/>
      <c r="O64828" s="378"/>
      <c r="P64828" s="378"/>
      <c r="Q64828" s="378"/>
      <c r="R64828" s="378"/>
      <c r="S64828" s="378"/>
      <c r="T64828" s="378"/>
      <c r="U64828" s="378"/>
      <c r="V64828" s="378"/>
      <c r="W64828" s="378"/>
      <c r="X64828" s="378"/>
      <c r="Y64828" s="378"/>
      <c r="Z64828" s="378"/>
      <c r="AA64828" s="378"/>
      <c r="AB64828" s="378"/>
      <c r="AC64828" s="378"/>
      <c r="AD64828" s="378"/>
      <c r="AE64828" s="378"/>
      <c r="AF64828" s="378"/>
      <c r="AG64828" s="378"/>
      <c r="AH64828" s="378"/>
      <c r="AI64828" s="378"/>
      <c r="AJ64828" s="378"/>
      <c r="AK64828" s="378"/>
      <c r="AL64828" s="378"/>
      <c r="AM64828" s="378"/>
      <c r="AN64828" s="378"/>
      <c r="AO64828" s="378"/>
      <c r="AP64828" s="378"/>
      <c r="AQ64828" s="378"/>
      <c r="AR64828" s="378"/>
      <c r="AS64828" s="378"/>
      <c r="AT64828" s="378"/>
      <c r="AU64828" s="378"/>
      <c r="AV64828" s="378"/>
      <c r="AW64828" s="378"/>
      <c r="AX64828" s="378"/>
      <c r="AY64828" s="378"/>
      <c r="AZ64828" s="378"/>
      <c r="BA64828" s="378"/>
      <c r="BB64828" s="378"/>
      <c r="BC64828" s="378"/>
      <c r="BD64828" s="378"/>
      <c r="BE64828" s="378"/>
      <c r="BF64828" s="378"/>
      <c r="BG64828" s="378"/>
      <c r="BH64828" s="378"/>
      <c r="BI64828" s="378"/>
      <c r="BJ64828" s="378"/>
      <c r="BK64828" s="378"/>
      <c r="BL64828" s="378"/>
      <c r="BM64828" s="378"/>
      <c r="BN64828" s="378"/>
      <c r="BO64828" s="378"/>
      <c r="BP64828" s="378"/>
      <c r="BQ64828" s="378"/>
      <c r="BR64828" s="378"/>
      <c r="BS64828" s="378"/>
      <c r="BT64828" s="378"/>
      <c r="BU64828" s="378"/>
      <c r="BV64828" s="378"/>
      <c r="BW64828" s="378"/>
      <c r="BX64828" s="378"/>
      <c r="BY64828" s="378"/>
      <c r="BZ64828" s="378"/>
      <c r="CA64828" s="378"/>
      <c r="CB64828" s="378"/>
      <c r="CC64828" s="378"/>
      <c r="CD64828" s="378"/>
      <c r="CE64828" s="378"/>
      <c r="CF64828" s="378"/>
      <c r="CG64828" s="378"/>
      <c r="CH64828" s="378"/>
      <c r="CI64828" s="378"/>
      <c r="CJ64828" s="378"/>
      <c r="CK64828" s="378"/>
      <c r="CL64828" s="378"/>
      <c r="CM64828" s="378"/>
      <c r="CN64828" s="378"/>
      <c r="CO64828" s="378"/>
      <c r="CP64828" s="378"/>
      <c r="CQ64828" s="378"/>
      <c r="CR64828" s="378"/>
      <c r="CS64828" s="378"/>
      <c r="CT64828" s="378"/>
      <c r="CU64828" s="378"/>
      <c r="CV64828" s="378"/>
      <c r="CW64828" s="378"/>
      <c r="CX64828" s="378"/>
      <c r="CY64828" s="378"/>
      <c r="CZ64828" s="378"/>
      <c r="DA64828" s="378"/>
      <c r="DB64828" s="378"/>
      <c r="DC64828" s="378"/>
      <c r="DD64828" s="378"/>
      <c r="DE64828" s="378"/>
      <c r="DF64828" s="378"/>
      <c r="DG64828" s="378"/>
      <c r="DH64828" s="378"/>
      <c r="DI64828" s="378"/>
      <c r="DJ64828" s="378"/>
      <c r="DK64828" s="378"/>
      <c r="DL64828" s="378"/>
      <c r="DM64828" s="378"/>
      <c r="DN64828" s="378"/>
      <c r="DO64828" s="378"/>
      <c r="DP64828" s="378"/>
      <c r="DQ64828" s="378"/>
      <c r="DR64828" s="378"/>
      <c r="DS64828" s="378"/>
      <c r="DT64828" s="378"/>
      <c r="DU64828" s="378"/>
      <c r="DV64828" s="378"/>
      <c r="DW64828" s="378"/>
      <c r="DX64828" s="378"/>
      <c r="DY64828" s="378"/>
      <c r="DZ64828" s="378"/>
      <c r="EA64828" s="378"/>
      <c r="EB64828" s="378"/>
      <c r="EC64828" s="378"/>
      <c r="ED64828" s="378"/>
      <c r="EE64828" s="378"/>
      <c r="EF64828" s="378"/>
      <c r="EG64828" s="378"/>
      <c r="EH64828" s="378"/>
      <c r="EI64828" s="378"/>
      <c r="EJ64828" s="378"/>
      <c r="EK64828" s="378"/>
      <c r="EL64828" s="378"/>
      <c r="EM64828" s="378"/>
      <c r="EN64828" s="378"/>
      <c r="EO64828" s="378"/>
      <c r="EP64828" s="378"/>
      <c r="EQ64828" s="378"/>
      <c r="ER64828" s="378"/>
      <c r="ES64828" s="378"/>
      <c r="ET64828" s="378"/>
      <c r="EU64828" s="378"/>
      <c r="EV64828" s="378"/>
      <c r="EW64828" s="378"/>
      <c r="EX64828" s="378"/>
      <c r="EY64828" s="378"/>
      <c r="EZ64828" s="378"/>
      <c r="FA64828" s="378"/>
      <c r="FB64828" s="378"/>
      <c r="FC64828" s="378"/>
      <c r="FD64828" s="378"/>
      <c r="FE64828" s="378"/>
      <c r="FF64828" s="378"/>
      <c r="FG64828" s="378"/>
      <c r="FH64828" s="378"/>
      <c r="FI64828" s="378"/>
      <c r="FJ64828" s="378"/>
      <c r="FK64828" s="378"/>
      <c r="FL64828" s="378"/>
      <c r="FM64828" s="378"/>
      <c r="FN64828" s="378"/>
      <c r="FO64828" s="378"/>
      <c r="FP64828" s="378"/>
      <c r="FQ64828" s="378"/>
      <c r="FR64828" s="378"/>
      <c r="FS64828" s="378"/>
      <c r="FT64828" s="378"/>
      <c r="FU64828" s="378"/>
      <c r="FV64828" s="378"/>
      <c r="FW64828" s="378"/>
      <c r="FX64828" s="378"/>
      <c r="FY64828" s="378"/>
      <c r="FZ64828" s="378"/>
      <c r="GA64828" s="378"/>
      <c r="GB64828" s="378"/>
      <c r="GC64828" s="378"/>
      <c r="GD64828" s="378"/>
      <c r="GE64828" s="378"/>
      <c r="GF64828" s="378"/>
      <c r="GG64828" s="378"/>
      <c r="GH64828" s="378"/>
      <c r="GI64828" s="378"/>
      <c r="GJ64828" s="378"/>
      <c r="GK64828" s="378"/>
      <c r="GL64828" s="378"/>
      <c r="GM64828" s="378"/>
      <c r="GN64828" s="378"/>
      <c r="GO64828" s="378"/>
      <c r="GP64828" s="378"/>
      <c r="GQ64828" s="378"/>
      <c r="GR64828" s="378"/>
      <c r="GS64828" s="378"/>
      <c r="GT64828" s="378"/>
      <c r="GU64828" s="378"/>
      <c r="GV64828" s="378"/>
      <c r="GW64828" s="378"/>
      <c r="GX64828" s="378"/>
      <c r="GY64828" s="378"/>
      <c r="GZ64828" s="378"/>
      <c r="HA64828" s="378"/>
      <c r="HB64828" s="378"/>
      <c r="HC64828" s="378"/>
      <c r="HD64828" s="378"/>
      <c r="HE64828" s="378"/>
      <c r="HF64828" s="378"/>
      <c r="HG64828" s="378"/>
      <c r="HH64828" s="378"/>
      <c r="HI64828" s="378"/>
      <c r="HJ64828" s="378"/>
      <c r="HK64828" s="378"/>
      <c r="HL64828" s="378"/>
      <c r="HM64828" s="378"/>
      <c r="HN64828" s="378"/>
      <c r="HO64828" s="378"/>
      <c r="HP64828" s="378"/>
      <c r="HQ64828" s="378"/>
      <c r="HR64828" s="378"/>
      <c r="HS64828" s="378"/>
      <c r="HT64828" s="378"/>
      <c r="HU64828" s="378"/>
      <c r="HV64828" s="378"/>
      <c r="HW64828" s="378"/>
      <c r="HX64828" s="378"/>
      <c r="HY64828" s="378"/>
      <c r="HZ64828" s="378"/>
      <c r="IA64828" s="378"/>
      <c r="IB64828" s="378"/>
      <c r="IC64828" s="378"/>
      <c r="ID64828" s="378"/>
      <c r="IE64828" s="378"/>
      <c r="IF64828" s="378"/>
      <c r="IG64828" s="378"/>
      <c r="IH64828" s="378"/>
      <c r="II64828" s="378"/>
      <c r="IJ64828" s="378"/>
      <c r="IK64828" s="378"/>
      <c r="IL64828" s="378"/>
    </row>
    <row r="64829" spans="2:246">
      <c r="B64829" s="378"/>
      <c r="C64829" s="378"/>
      <c r="D64829" s="378"/>
      <c r="E64829" s="378"/>
      <c r="F64829" s="378"/>
      <c r="G64829" s="378"/>
      <c r="H64829" s="378"/>
      <c r="I64829" s="378"/>
      <c r="J64829" s="378"/>
      <c r="K64829" s="378"/>
      <c r="L64829" s="378"/>
      <c r="M64829" s="378"/>
      <c r="N64829" s="378"/>
      <c r="O64829" s="378"/>
      <c r="P64829" s="378"/>
      <c r="Q64829" s="378"/>
      <c r="R64829" s="378"/>
      <c r="S64829" s="378"/>
      <c r="T64829" s="378"/>
      <c r="U64829" s="378"/>
      <c r="V64829" s="378"/>
      <c r="W64829" s="378"/>
      <c r="X64829" s="378"/>
      <c r="Y64829" s="378"/>
      <c r="Z64829" s="378"/>
      <c r="AA64829" s="378"/>
      <c r="AB64829" s="378"/>
      <c r="AC64829" s="378"/>
      <c r="AD64829" s="378"/>
      <c r="AE64829" s="378"/>
      <c r="AF64829" s="378"/>
      <c r="AG64829" s="378"/>
      <c r="AH64829" s="378"/>
      <c r="AI64829" s="378"/>
      <c r="AJ64829" s="378"/>
      <c r="AK64829" s="378"/>
      <c r="AL64829" s="378"/>
      <c r="AM64829" s="378"/>
      <c r="AN64829" s="378"/>
      <c r="AO64829" s="378"/>
      <c r="AP64829" s="378"/>
      <c r="AQ64829" s="378"/>
      <c r="AR64829" s="378"/>
      <c r="AS64829" s="378"/>
      <c r="AT64829" s="378"/>
      <c r="AU64829" s="378"/>
      <c r="AV64829" s="378"/>
      <c r="AW64829" s="378"/>
      <c r="AX64829" s="378"/>
      <c r="AY64829" s="378"/>
      <c r="AZ64829" s="378"/>
      <c r="BA64829" s="378"/>
      <c r="BB64829" s="378"/>
      <c r="BC64829" s="378"/>
      <c r="BD64829" s="378"/>
      <c r="BE64829" s="378"/>
      <c r="BF64829" s="378"/>
      <c r="BG64829" s="378"/>
      <c r="BH64829" s="378"/>
      <c r="BI64829" s="378"/>
      <c r="BJ64829" s="378"/>
      <c r="BK64829" s="378"/>
      <c r="BL64829" s="378"/>
      <c r="BM64829" s="378"/>
      <c r="BN64829" s="378"/>
      <c r="BO64829" s="378"/>
      <c r="BP64829" s="378"/>
      <c r="BQ64829" s="378"/>
      <c r="BR64829" s="378"/>
      <c r="BS64829" s="378"/>
      <c r="BT64829" s="378"/>
      <c r="BU64829" s="378"/>
      <c r="BV64829" s="378"/>
      <c r="BW64829" s="378"/>
      <c r="BX64829" s="378"/>
      <c r="BY64829" s="378"/>
      <c r="BZ64829" s="378"/>
      <c r="CA64829" s="378"/>
      <c r="CB64829" s="378"/>
      <c r="CC64829" s="378"/>
      <c r="CD64829" s="378"/>
      <c r="CE64829" s="378"/>
      <c r="CF64829" s="378"/>
      <c r="CG64829" s="378"/>
      <c r="CH64829" s="378"/>
      <c r="CI64829" s="378"/>
      <c r="CJ64829" s="378"/>
      <c r="CK64829" s="378"/>
      <c r="CL64829" s="378"/>
      <c r="CM64829" s="378"/>
      <c r="CN64829" s="378"/>
      <c r="CO64829" s="378"/>
      <c r="CP64829" s="378"/>
      <c r="CQ64829" s="378"/>
      <c r="CR64829" s="378"/>
      <c r="CS64829" s="378"/>
      <c r="CT64829" s="378"/>
      <c r="CU64829" s="378"/>
      <c r="CV64829" s="378"/>
      <c r="CW64829" s="378"/>
      <c r="CX64829" s="378"/>
      <c r="CY64829" s="378"/>
      <c r="CZ64829" s="378"/>
      <c r="DA64829" s="378"/>
      <c r="DB64829" s="378"/>
      <c r="DC64829" s="378"/>
      <c r="DD64829" s="378"/>
      <c r="DE64829" s="378"/>
      <c r="DF64829" s="378"/>
      <c r="DG64829" s="378"/>
      <c r="DH64829" s="378"/>
      <c r="DI64829" s="378"/>
      <c r="DJ64829" s="378"/>
      <c r="DK64829" s="378"/>
      <c r="DL64829" s="378"/>
      <c r="DM64829" s="378"/>
      <c r="DN64829" s="378"/>
      <c r="DO64829" s="378"/>
      <c r="DP64829" s="378"/>
      <c r="DQ64829" s="378"/>
      <c r="DR64829" s="378"/>
      <c r="DS64829" s="378"/>
      <c r="DT64829" s="378"/>
      <c r="DU64829" s="378"/>
      <c r="DV64829" s="378"/>
      <c r="DW64829" s="378"/>
      <c r="DX64829" s="378"/>
      <c r="DY64829" s="378"/>
      <c r="DZ64829" s="378"/>
      <c r="EA64829" s="378"/>
      <c r="EB64829" s="378"/>
      <c r="EC64829" s="378"/>
      <c r="ED64829" s="378"/>
      <c r="EE64829" s="378"/>
      <c r="EF64829" s="378"/>
      <c r="EG64829" s="378"/>
      <c r="EH64829" s="378"/>
      <c r="EI64829" s="378"/>
      <c r="EJ64829" s="378"/>
      <c r="EK64829" s="378"/>
      <c r="EL64829" s="378"/>
      <c r="EM64829" s="378"/>
      <c r="EN64829" s="378"/>
      <c r="EO64829" s="378"/>
      <c r="EP64829" s="378"/>
      <c r="EQ64829" s="378"/>
      <c r="ER64829" s="378"/>
      <c r="ES64829" s="378"/>
      <c r="ET64829" s="378"/>
      <c r="EU64829" s="378"/>
      <c r="EV64829" s="378"/>
      <c r="EW64829" s="378"/>
      <c r="EX64829" s="378"/>
      <c r="EY64829" s="378"/>
      <c r="EZ64829" s="378"/>
      <c r="FA64829" s="378"/>
      <c r="FB64829" s="378"/>
      <c r="FC64829" s="378"/>
      <c r="FD64829" s="378"/>
      <c r="FE64829" s="378"/>
      <c r="FF64829" s="378"/>
      <c r="FG64829" s="378"/>
      <c r="FH64829" s="378"/>
      <c r="FI64829" s="378"/>
      <c r="FJ64829" s="378"/>
      <c r="FK64829" s="378"/>
      <c r="FL64829" s="378"/>
      <c r="FM64829" s="378"/>
      <c r="FN64829" s="378"/>
      <c r="FO64829" s="378"/>
      <c r="FP64829" s="378"/>
      <c r="FQ64829" s="378"/>
      <c r="FR64829" s="378"/>
      <c r="FS64829" s="378"/>
      <c r="FT64829" s="378"/>
      <c r="FU64829" s="378"/>
      <c r="FV64829" s="378"/>
      <c r="FW64829" s="378"/>
      <c r="FX64829" s="378"/>
      <c r="FY64829" s="378"/>
      <c r="FZ64829" s="378"/>
      <c r="GA64829" s="378"/>
      <c r="GB64829" s="378"/>
      <c r="GC64829" s="378"/>
      <c r="GD64829" s="378"/>
      <c r="GE64829" s="378"/>
      <c r="GF64829" s="378"/>
      <c r="GG64829" s="378"/>
      <c r="GH64829" s="378"/>
      <c r="GI64829" s="378"/>
      <c r="GJ64829" s="378"/>
      <c r="GK64829" s="378"/>
      <c r="GL64829" s="378"/>
      <c r="GM64829" s="378"/>
      <c r="GN64829" s="378"/>
      <c r="GO64829" s="378"/>
      <c r="GP64829" s="378"/>
      <c r="GQ64829" s="378"/>
      <c r="GR64829" s="378"/>
      <c r="GS64829" s="378"/>
      <c r="GT64829" s="378"/>
      <c r="GU64829" s="378"/>
      <c r="GV64829" s="378"/>
      <c r="GW64829" s="378"/>
      <c r="GX64829" s="378"/>
      <c r="GY64829" s="378"/>
      <c r="GZ64829" s="378"/>
      <c r="HA64829" s="378"/>
      <c r="HB64829" s="378"/>
      <c r="HC64829" s="378"/>
      <c r="HD64829" s="378"/>
      <c r="HE64829" s="378"/>
      <c r="HF64829" s="378"/>
      <c r="HG64829" s="378"/>
      <c r="HH64829" s="378"/>
      <c r="HI64829" s="378"/>
      <c r="HJ64829" s="378"/>
      <c r="HK64829" s="378"/>
      <c r="HL64829" s="378"/>
      <c r="HM64829" s="378"/>
      <c r="HN64829" s="378"/>
      <c r="HO64829" s="378"/>
      <c r="HP64829" s="378"/>
      <c r="HQ64829" s="378"/>
      <c r="HR64829" s="378"/>
      <c r="HS64829" s="378"/>
      <c r="HT64829" s="378"/>
      <c r="HU64829" s="378"/>
      <c r="HV64829" s="378"/>
      <c r="HW64829" s="378"/>
      <c r="HX64829" s="378"/>
      <c r="HY64829" s="378"/>
      <c r="HZ64829" s="378"/>
      <c r="IA64829" s="378"/>
      <c r="IB64829" s="378"/>
      <c r="IC64829" s="378"/>
      <c r="ID64829" s="378"/>
      <c r="IE64829" s="378"/>
      <c r="IF64829" s="378"/>
      <c r="IG64829" s="378"/>
      <c r="IH64829" s="378"/>
      <c r="II64829" s="378"/>
      <c r="IJ64829" s="378"/>
      <c r="IK64829" s="378"/>
      <c r="IL64829" s="378"/>
    </row>
    <row r="64830" spans="2:246">
      <c r="B64830" s="378"/>
      <c r="C64830" s="378"/>
      <c r="D64830" s="378"/>
      <c r="E64830" s="378"/>
      <c r="F64830" s="378"/>
      <c r="G64830" s="378"/>
      <c r="H64830" s="378"/>
      <c r="I64830" s="378"/>
      <c r="J64830" s="378"/>
      <c r="K64830" s="378"/>
      <c r="L64830" s="378"/>
      <c r="M64830" s="378"/>
      <c r="N64830" s="378"/>
      <c r="O64830" s="378"/>
      <c r="P64830" s="378"/>
      <c r="Q64830" s="378"/>
      <c r="R64830" s="378"/>
      <c r="S64830" s="378"/>
      <c r="T64830" s="378"/>
      <c r="U64830" s="378"/>
      <c r="V64830" s="378"/>
      <c r="W64830" s="378"/>
      <c r="X64830" s="378"/>
      <c r="Y64830" s="378"/>
      <c r="Z64830" s="378"/>
      <c r="AA64830" s="378"/>
      <c r="AB64830" s="378"/>
      <c r="AC64830" s="378"/>
      <c r="AD64830" s="378"/>
      <c r="AE64830" s="378"/>
      <c r="AF64830" s="378"/>
      <c r="AG64830" s="378"/>
      <c r="AH64830" s="378"/>
      <c r="AI64830" s="378"/>
      <c r="AJ64830" s="378"/>
      <c r="AK64830" s="378"/>
      <c r="AL64830" s="378"/>
      <c r="AM64830" s="378"/>
      <c r="AN64830" s="378"/>
      <c r="AO64830" s="378"/>
      <c r="AP64830" s="378"/>
      <c r="AQ64830" s="378"/>
      <c r="AR64830" s="378"/>
      <c r="AS64830" s="378"/>
      <c r="AT64830" s="378"/>
      <c r="AU64830" s="378"/>
      <c r="AV64830" s="378"/>
      <c r="AW64830" s="378"/>
      <c r="AX64830" s="378"/>
      <c r="AY64830" s="378"/>
      <c r="AZ64830" s="378"/>
      <c r="BA64830" s="378"/>
      <c r="BB64830" s="378"/>
      <c r="BC64830" s="378"/>
      <c r="BD64830" s="378"/>
      <c r="BE64830" s="378"/>
      <c r="BF64830" s="378"/>
      <c r="BG64830" s="378"/>
      <c r="BH64830" s="378"/>
      <c r="BI64830" s="378"/>
      <c r="BJ64830" s="378"/>
      <c r="BK64830" s="378"/>
      <c r="BL64830" s="378"/>
      <c r="BM64830" s="378"/>
      <c r="BN64830" s="378"/>
      <c r="BO64830" s="378"/>
      <c r="BP64830" s="378"/>
      <c r="BQ64830" s="378"/>
      <c r="BR64830" s="378"/>
      <c r="BS64830" s="378"/>
      <c r="BT64830" s="378"/>
      <c r="BU64830" s="378"/>
      <c r="BV64830" s="378"/>
      <c r="BW64830" s="378"/>
      <c r="BX64830" s="378"/>
      <c r="BY64830" s="378"/>
      <c r="BZ64830" s="378"/>
      <c r="CA64830" s="378"/>
      <c r="CB64830" s="378"/>
      <c r="CC64830" s="378"/>
      <c r="CD64830" s="378"/>
      <c r="CE64830" s="378"/>
      <c r="CF64830" s="378"/>
      <c r="CG64830" s="378"/>
      <c r="CH64830" s="378"/>
      <c r="CI64830" s="378"/>
      <c r="CJ64830" s="378"/>
      <c r="CK64830" s="378"/>
      <c r="CL64830" s="378"/>
      <c r="CM64830" s="378"/>
      <c r="CN64830" s="378"/>
      <c r="CO64830" s="378"/>
      <c r="CP64830" s="378"/>
      <c r="CQ64830" s="378"/>
      <c r="CR64830" s="378"/>
      <c r="CS64830" s="378"/>
      <c r="CT64830" s="378"/>
      <c r="CU64830" s="378"/>
      <c r="CV64830" s="378"/>
      <c r="CW64830" s="378"/>
      <c r="CX64830" s="378"/>
      <c r="CY64830" s="378"/>
      <c r="CZ64830" s="378"/>
      <c r="DA64830" s="378"/>
      <c r="DB64830" s="378"/>
      <c r="DC64830" s="378"/>
      <c r="DD64830" s="378"/>
      <c r="DE64830" s="378"/>
      <c r="DF64830" s="378"/>
      <c r="DG64830" s="378"/>
      <c r="DH64830" s="378"/>
      <c r="DI64830" s="378"/>
      <c r="DJ64830" s="378"/>
      <c r="DK64830" s="378"/>
      <c r="DL64830" s="378"/>
      <c r="DM64830" s="378"/>
      <c r="DN64830" s="378"/>
      <c r="DO64830" s="378"/>
      <c r="DP64830" s="378"/>
      <c r="DQ64830" s="378"/>
      <c r="DR64830" s="378"/>
      <c r="DS64830" s="378"/>
      <c r="DT64830" s="378"/>
      <c r="DU64830" s="378"/>
      <c r="DV64830" s="378"/>
      <c r="DW64830" s="378"/>
      <c r="DX64830" s="378"/>
      <c r="DY64830" s="378"/>
      <c r="DZ64830" s="378"/>
      <c r="EA64830" s="378"/>
      <c r="EB64830" s="378"/>
      <c r="EC64830" s="378"/>
      <c r="ED64830" s="378"/>
      <c r="EE64830" s="378"/>
      <c r="EF64830" s="378"/>
      <c r="EG64830" s="378"/>
      <c r="EH64830" s="378"/>
      <c r="EI64830" s="378"/>
      <c r="EJ64830" s="378"/>
      <c r="EK64830" s="378"/>
      <c r="EL64830" s="378"/>
      <c r="EM64830" s="378"/>
      <c r="EN64830" s="378"/>
      <c r="EO64830" s="378"/>
      <c r="EP64830" s="378"/>
      <c r="EQ64830" s="378"/>
      <c r="ER64830" s="378"/>
      <c r="ES64830" s="378"/>
      <c r="ET64830" s="378"/>
      <c r="EU64830" s="378"/>
      <c r="EV64830" s="378"/>
      <c r="EW64830" s="378"/>
      <c r="EX64830" s="378"/>
      <c r="EY64830" s="378"/>
      <c r="EZ64830" s="378"/>
      <c r="FA64830" s="378"/>
      <c r="FB64830" s="378"/>
      <c r="FC64830" s="378"/>
      <c r="FD64830" s="378"/>
      <c r="FE64830" s="378"/>
      <c r="FF64830" s="378"/>
      <c r="FG64830" s="378"/>
      <c r="FH64830" s="378"/>
      <c r="FI64830" s="378"/>
      <c r="FJ64830" s="378"/>
      <c r="FK64830" s="378"/>
      <c r="FL64830" s="378"/>
      <c r="FM64830" s="378"/>
      <c r="FN64830" s="378"/>
      <c r="FO64830" s="378"/>
      <c r="FP64830" s="378"/>
      <c r="FQ64830" s="378"/>
      <c r="FR64830" s="378"/>
      <c r="FS64830" s="378"/>
      <c r="FT64830" s="378"/>
      <c r="FU64830" s="378"/>
      <c r="FV64830" s="378"/>
      <c r="FW64830" s="378"/>
      <c r="FX64830" s="378"/>
      <c r="FY64830" s="378"/>
      <c r="FZ64830" s="378"/>
      <c r="GA64830" s="378"/>
      <c r="GB64830" s="378"/>
      <c r="GC64830" s="378"/>
      <c r="GD64830" s="378"/>
      <c r="GE64830" s="378"/>
      <c r="GF64830" s="378"/>
      <c r="GG64830" s="378"/>
      <c r="GH64830" s="378"/>
      <c r="GI64830" s="378"/>
      <c r="GJ64830" s="378"/>
      <c r="GK64830" s="378"/>
      <c r="GL64830" s="378"/>
      <c r="GM64830" s="378"/>
      <c r="GN64830" s="378"/>
      <c r="GO64830" s="378"/>
      <c r="GP64830" s="378"/>
      <c r="GQ64830" s="378"/>
      <c r="GR64830" s="378"/>
      <c r="GS64830" s="378"/>
      <c r="GT64830" s="378"/>
      <c r="GU64830" s="378"/>
      <c r="GV64830" s="378"/>
      <c r="GW64830" s="378"/>
      <c r="GX64830" s="378"/>
      <c r="GY64830" s="378"/>
      <c r="GZ64830" s="378"/>
      <c r="HA64830" s="378"/>
      <c r="HB64830" s="378"/>
      <c r="HC64830" s="378"/>
      <c r="HD64830" s="378"/>
      <c r="HE64830" s="378"/>
      <c r="HF64830" s="378"/>
      <c r="HG64830" s="378"/>
      <c r="HH64830" s="378"/>
      <c r="HI64830" s="378"/>
      <c r="HJ64830" s="378"/>
      <c r="HK64830" s="378"/>
      <c r="HL64830" s="378"/>
      <c r="HM64830" s="378"/>
      <c r="HN64830" s="378"/>
      <c r="HO64830" s="378"/>
      <c r="HP64830" s="378"/>
      <c r="HQ64830" s="378"/>
      <c r="HR64830" s="378"/>
      <c r="HS64830" s="378"/>
      <c r="HT64830" s="378"/>
      <c r="HU64830" s="378"/>
      <c r="HV64830" s="378"/>
      <c r="HW64830" s="378"/>
      <c r="HX64830" s="378"/>
      <c r="HY64830" s="378"/>
      <c r="HZ64830" s="378"/>
      <c r="IA64830" s="378"/>
      <c r="IB64830" s="378"/>
      <c r="IC64830" s="378"/>
      <c r="ID64830" s="378"/>
      <c r="IE64830" s="378"/>
      <c r="IF64830" s="378"/>
      <c r="IG64830" s="378"/>
      <c r="IH64830" s="378"/>
      <c r="II64830" s="378"/>
      <c r="IJ64830" s="378"/>
      <c r="IK64830" s="378"/>
      <c r="IL64830" s="378"/>
    </row>
    <row r="64831" spans="2:246">
      <c r="B64831" s="378"/>
      <c r="C64831" s="378"/>
      <c r="D64831" s="378"/>
      <c r="E64831" s="378"/>
      <c r="F64831" s="378"/>
      <c r="G64831" s="378"/>
      <c r="H64831" s="378"/>
      <c r="I64831" s="378"/>
      <c r="J64831" s="378"/>
      <c r="K64831" s="378"/>
      <c r="L64831" s="378"/>
      <c r="M64831" s="378"/>
      <c r="N64831" s="378"/>
      <c r="O64831" s="378"/>
      <c r="P64831" s="378"/>
      <c r="Q64831" s="378"/>
      <c r="R64831" s="378"/>
      <c r="S64831" s="378"/>
      <c r="T64831" s="378"/>
      <c r="U64831" s="378"/>
      <c r="V64831" s="378"/>
      <c r="W64831" s="378"/>
      <c r="X64831" s="378"/>
      <c r="Y64831" s="378"/>
      <c r="Z64831" s="378"/>
      <c r="AA64831" s="378"/>
      <c r="AB64831" s="378"/>
      <c r="AC64831" s="378"/>
      <c r="AD64831" s="378"/>
      <c r="AE64831" s="378"/>
      <c r="AF64831" s="378"/>
      <c r="AG64831" s="378"/>
      <c r="AH64831" s="378"/>
      <c r="AI64831" s="378"/>
      <c r="AJ64831" s="378"/>
      <c r="AK64831" s="378"/>
      <c r="AL64831" s="378"/>
      <c r="AM64831" s="378"/>
      <c r="AN64831" s="378"/>
      <c r="AO64831" s="378"/>
      <c r="AP64831" s="378"/>
      <c r="AQ64831" s="378"/>
      <c r="AR64831" s="378"/>
      <c r="AS64831" s="378"/>
      <c r="AT64831" s="378"/>
      <c r="AU64831" s="378"/>
      <c r="AV64831" s="378"/>
      <c r="AW64831" s="378"/>
      <c r="AX64831" s="378"/>
      <c r="AY64831" s="378"/>
      <c r="AZ64831" s="378"/>
      <c r="BA64831" s="378"/>
      <c r="BB64831" s="378"/>
      <c r="BC64831" s="378"/>
      <c r="BD64831" s="378"/>
      <c r="BE64831" s="378"/>
      <c r="BF64831" s="378"/>
      <c r="BG64831" s="378"/>
      <c r="BH64831" s="378"/>
      <c r="BI64831" s="378"/>
      <c r="BJ64831" s="378"/>
      <c r="BK64831" s="378"/>
      <c r="BL64831" s="378"/>
      <c r="BM64831" s="378"/>
      <c r="BN64831" s="378"/>
      <c r="BO64831" s="378"/>
      <c r="BP64831" s="378"/>
      <c r="BQ64831" s="378"/>
      <c r="BR64831" s="378"/>
      <c r="BS64831" s="378"/>
      <c r="BT64831" s="378"/>
      <c r="BU64831" s="378"/>
      <c r="BV64831" s="378"/>
      <c r="BW64831" s="378"/>
      <c r="BX64831" s="378"/>
      <c r="BY64831" s="378"/>
      <c r="BZ64831" s="378"/>
      <c r="CA64831" s="378"/>
      <c r="CB64831" s="378"/>
      <c r="CC64831" s="378"/>
      <c r="CD64831" s="378"/>
      <c r="CE64831" s="378"/>
      <c r="CF64831" s="378"/>
      <c r="CG64831" s="378"/>
      <c r="CH64831" s="378"/>
      <c r="CI64831" s="378"/>
      <c r="CJ64831" s="378"/>
      <c r="CK64831" s="378"/>
      <c r="CL64831" s="378"/>
      <c r="CM64831" s="378"/>
      <c r="CN64831" s="378"/>
      <c r="CO64831" s="378"/>
      <c r="CP64831" s="378"/>
      <c r="CQ64831" s="378"/>
      <c r="CR64831" s="378"/>
      <c r="CS64831" s="378"/>
      <c r="CT64831" s="378"/>
      <c r="CU64831" s="378"/>
      <c r="CV64831" s="378"/>
      <c r="CW64831" s="378"/>
      <c r="CX64831" s="378"/>
      <c r="CY64831" s="378"/>
      <c r="CZ64831" s="378"/>
      <c r="DA64831" s="378"/>
      <c r="DB64831" s="378"/>
      <c r="DC64831" s="378"/>
      <c r="DD64831" s="378"/>
      <c r="DE64831" s="378"/>
      <c r="DF64831" s="378"/>
      <c r="DG64831" s="378"/>
      <c r="DH64831" s="378"/>
      <c r="DI64831" s="378"/>
      <c r="DJ64831" s="378"/>
      <c r="DK64831" s="378"/>
      <c r="DL64831" s="378"/>
      <c r="DM64831" s="378"/>
      <c r="DN64831" s="378"/>
      <c r="DO64831" s="378"/>
      <c r="DP64831" s="378"/>
      <c r="DQ64831" s="378"/>
      <c r="DR64831" s="378"/>
      <c r="DS64831" s="378"/>
      <c r="DT64831" s="378"/>
      <c r="DU64831" s="378"/>
      <c r="DV64831" s="378"/>
      <c r="DW64831" s="378"/>
      <c r="DX64831" s="378"/>
      <c r="DY64831" s="378"/>
      <c r="DZ64831" s="378"/>
      <c r="EA64831" s="378"/>
      <c r="EB64831" s="378"/>
      <c r="EC64831" s="378"/>
      <c r="ED64831" s="378"/>
      <c r="EE64831" s="378"/>
      <c r="EF64831" s="378"/>
      <c r="EG64831" s="378"/>
      <c r="EH64831" s="378"/>
      <c r="EI64831" s="378"/>
      <c r="EJ64831" s="378"/>
      <c r="EK64831" s="378"/>
      <c r="EL64831" s="378"/>
      <c r="EM64831" s="378"/>
      <c r="EN64831" s="378"/>
      <c r="EO64831" s="378"/>
      <c r="EP64831" s="378"/>
      <c r="EQ64831" s="378"/>
      <c r="ER64831" s="378"/>
      <c r="ES64831" s="378"/>
      <c r="ET64831" s="378"/>
      <c r="EU64831" s="378"/>
      <c r="EV64831" s="378"/>
      <c r="EW64831" s="378"/>
      <c r="EX64831" s="378"/>
      <c r="EY64831" s="378"/>
      <c r="EZ64831" s="378"/>
      <c r="FA64831" s="378"/>
      <c r="FB64831" s="378"/>
      <c r="FC64831" s="378"/>
      <c r="FD64831" s="378"/>
      <c r="FE64831" s="378"/>
      <c r="FF64831" s="378"/>
      <c r="FG64831" s="378"/>
      <c r="FH64831" s="378"/>
      <c r="FI64831" s="378"/>
      <c r="FJ64831" s="378"/>
      <c r="FK64831" s="378"/>
      <c r="FL64831" s="378"/>
      <c r="FM64831" s="378"/>
      <c r="FN64831" s="378"/>
      <c r="FO64831" s="378"/>
      <c r="FP64831" s="378"/>
      <c r="FQ64831" s="378"/>
      <c r="FR64831" s="378"/>
      <c r="FS64831" s="378"/>
      <c r="FT64831" s="378"/>
      <c r="FU64831" s="378"/>
      <c r="FV64831" s="378"/>
      <c r="FW64831" s="378"/>
      <c r="FX64831" s="378"/>
      <c r="FY64831" s="378"/>
      <c r="FZ64831" s="378"/>
      <c r="GA64831" s="378"/>
      <c r="GB64831" s="378"/>
      <c r="GC64831" s="378"/>
      <c r="GD64831" s="378"/>
      <c r="GE64831" s="378"/>
      <c r="GF64831" s="378"/>
      <c r="GG64831" s="378"/>
      <c r="GH64831" s="378"/>
      <c r="GI64831" s="378"/>
      <c r="GJ64831" s="378"/>
      <c r="GK64831" s="378"/>
      <c r="GL64831" s="378"/>
      <c r="GM64831" s="378"/>
      <c r="GN64831" s="378"/>
      <c r="GO64831" s="378"/>
      <c r="GP64831" s="378"/>
      <c r="GQ64831" s="378"/>
      <c r="GR64831" s="378"/>
      <c r="GS64831" s="378"/>
      <c r="GT64831" s="378"/>
      <c r="GU64831" s="378"/>
      <c r="GV64831" s="378"/>
      <c r="GW64831" s="378"/>
      <c r="GX64831" s="378"/>
      <c r="GY64831" s="378"/>
      <c r="GZ64831" s="378"/>
      <c r="HA64831" s="378"/>
      <c r="HB64831" s="378"/>
      <c r="HC64831" s="378"/>
      <c r="HD64831" s="378"/>
      <c r="HE64831" s="378"/>
      <c r="HF64831" s="378"/>
      <c r="HG64831" s="378"/>
      <c r="HH64831" s="378"/>
      <c r="HI64831" s="378"/>
      <c r="HJ64831" s="378"/>
      <c r="HK64831" s="378"/>
      <c r="HL64831" s="378"/>
      <c r="HM64831" s="378"/>
      <c r="HN64831" s="378"/>
      <c r="HO64831" s="378"/>
      <c r="HP64831" s="378"/>
      <c r="HQ64831" s="378"/>
      <c r="HR64831" s="378"/>
      <c r="HS64831" s="378"/>
      <c r="HT64831" s="378"/>
      <c r="HU64831" s="378"/>
      <c r="HV64831" s="378"/>
      <c r="HW64831" s="378"/>
      <c r="HX64831" s="378"/>
      <c r="HY64831" s="378"/>
      <c r="HZ64831" s="378"/>
      <c r="IA64831" s="378"/>
      <c r="IB64831" s="378"/>
      <c r="IC64831" s="378"/>
      <c r="ID64831" s="378"/>
      <c r="IE64831" s="378"/>
      <c r="IF64831" s="378"/>
      <c r="IG64831" s="378"/>
      <c r="IH64831" s="378"/>
      <c r="II64831" s="378"/>
      <c r="IJ64831" s="378"/>
      <c r="IK64831" s="378"/>
      <c r="IL64831" s="378"/>
    </row>
    <row r="64832" spans="2:246">
      <c r="B64832" s="378"/>
      <c r="C64832" s="378"/>
      <c r="D64832" s="378"/>
      <c r="E64832" s="378"/>
      <c r="F64832" s="378"/>
      <c r="G64832" s="378"/>
      <c r="H64832" s="378"/>
      <c r="I64832" s="378"/>
      <c r="J64832" s="378"/>
      <c r="K64832" s="378"/>
      <c r="L64832" s="378"/>
      <c r="M64832" s="378"/>
      <c r="N64832" s="378"/>
      <c r="O64832" s="378"/>
      <c r="P64832" s="378"/>
      <c r="Q64832" s="378"/>
      <c r="R64832" s="378"/>
      <c r="S64832" s="378"/>
      <c r="T64832" s="378"/>
      <c r="U64832" s="378"/>
      <c r="V64832" s="378"/>
      <c r="W64832" s="378"/>
      <c r="X64832" s="378"/>
      <c r="Y64832" s="378"/>
      <c r="Z64832" s="378"/>
      <c r="AA64832" s="378"/>
      <c r="AB64832" s="378"/>
      <c r="AC64832" s="378"/>
      <c r="AD64832" s="378"/>
      <c r="AE64832" s="378"/>
      <c r="AF64832" s="378"/>
      <c r="AG64832" s="378"/>
      <c r="AH64832" s="378"/>
      <c r="AI64832" s="378"/>
      <c r="AJ64832" s="378"/>
      <c r="AK64832" s="378"/>
      <c r="AL64832" s="378"/>
      <c r="AM64832" s="378"/>
      <c r="AN64832" s="378"/>
      <c r="AO64832" s="378"/>
      <c r="AP64832" s="378"/>
      <c r="AQ64832" s="378"/>
      <c r="AR64832" s="378"/>
      <c r="AS64832" s="378"/>
      <c r="AT64832" s="378"/>
      <c r="AU64832" s="378"/>
      <c r="AV64832" s="378"/>
      <c r="AW64832" s="378"/>
      <c r="AX64832" s="378"/>
      <c r="AY64832" s="378"/>
      <c r="AZ64832" s="378"/>
      <c r="BA64832" s="378"/>
      <c r="BB64832" s="378"/>
      <c r="BC64832" s="378"/>
      <c r="BD64832" s="378"/>
      <c r="BE64832" s="378"/>
      <c r="BF64832" s="378"/>
      <c r="BG64832" s="378"/>
      <c r="BH64832" s="378"/>
      <c r="BI64832" s="378"/>
      <c r="BJ64832" s="378"/>
      <c r="BK64832" s="378"/>
      <c r="BL64832" s="378"/>
      <c r="BM64832" s="378"/>
      <c r="BN64832" s="378"/>
      <c r="BO64832" s="378"/>
      <c r="BP64832" s="378"/>
      <c r="BQ64832" s="378"/>
      <c r="BR64832" s="378"/>
      <c r="BS64832" s="378"/>
      <c r="BT64832" s="378"/>
      <c r="BU64832" s="378"/>
      <c r="BV64832" s="378"/>
      <c r="BW64832" s="378"/>
      <c r="BX64832" s="378"/>
      <c r="BY64832" s="378"/>
      <c r="BZ64832" s="378"/>
      <c r="CA64832" s="378"/>
      <c r="CB64832" s="378"/>
      <c r="CC64832" s="378"/>
      <c r="CD64832" s="378"/>
      <c r="CE64832" s="378"/>
      <c r="CF64832" s="378"/>
      <c r="CG64832" s="378"/>
      <c r="CH64832" s="378"/>
      <c r="CI64832" s="378"/>
      <c r="CJ64832" s="378"/>
      <c r="CK64832" s="378"/>
      <c r="CL64832" s="378"/>
      <c r="CM64832" s="378"/>
      <c r="CN64832" s="378"/>
      <c r="CO64832" s="378"/>
      <c r="CP64832" s="378"/>
      <c r="CQ64832" s="378"/>
      <c r="CR64832" s="378"/>
      <c r="CS64832" s="378"/>
      <c r="CT64832" s="378"/>
      <c r="CU64832" s="378"/>
      <c r="CV64832" s="378"/>
      <c r="CW64832" s="378"/>
      <c r="CX64832" s="378"/>
      <c r="CY64832" s="378"/>
      <c r="CZ64832" s="378"/>
      <c r="DA64832" s="378"/>
      <c r="DB64832" s="378"/>
      <c r="DC64832" s="378"/>
      <c r="DD64832" s="378"/>
      <c r="DE64832" s="378"/>
      <c r="DF64832" s="378"/>
      <c r="DG64832" s="378"/>
      <c r="DH64832" s="378"/>
      <c r="DI64832" s="378"/>
      <c r="DJ64832" s="378"/>
      <c r="DK64832" s="378"/>
      <c r="DL64832" s="378"/>
      <c r="DM64832" s="378"/>
      <c r="DN64832" s="378"/>
      <c r="DO64832" s="378"/>
      <c r="DP64832" s="378"/>
      <c r="DQ64832" s="378"/>
      <c r="DR64832" s="378"/>
      <c r="DS64832" s="378"/>
      <c r="DT64832" s="378"/>
      <c r="DU64832" s="378"/>
      <c r="DV64832" s="378"/>
      <c r="DW64832" s="378"/>
      <c r="DX64832" s="378"/>
      <c r="DY64832" s="378"/>
      <c r="DZ64832" s="378"/>
      <c r="EA64832" s="378"/>
      <c r="EB64832" s="378"/>
      <c r="EC64832" s="378"/>
      <c r="ED64832" s="378"/>
      <c r="EE64832" s="378"/>
      <c r="EF64832" s="378"/>
      <c r="EG64832" s="378"/>
      <c r="EH64832" s="378"/>
      <c r="EI64832" s="378"/>
      <c r="EJ64832" s="378"/>
      <c r="EK64832" s="378"/>
      <c r="EL64832" s="378"/>
      <c r="EM64832" s="378"/>
      <c r="EN64832" s="378"/>
      <c r="EO64832" s="378"/>
      <c r="EP64832" s="378"/>
      <c r="EQ64832" s="378"/>
      <c r="ER64832" s="378"/>
      <c r="ES64832" s="378"/>
      <c r="ET64832" s="378"/>
      <c r="EU64832" s="378"/>
      <c r="EV64832" s="378"/>
      <c r="EW64832" s="378"/>
      <c r="EX64832" s="378"/>
      <c r="EY64832" s="378"/>
      <c r="EZ64832" s="378"/>
      <c r="FA64832" s="378"/>
      <c r="FB64832" s="378"/>
      <c r="FC64832" s="378"/>
      <c r="FD64832" s="378"/>
      <c r="FE64832" s="378"/>
      <c r="FF64832" s="378"/>
      <c r="FG64832" s="378"/>
      <c r="FH64832" s="378"/>
      <c r="FI64832" s="378"/>
      <c r="FJ64832" s="378"/>
      <c r="FK64832" s="378"/>
      <c r="FL64832" s="378"/>
      <c r="FM64832" s="378"/>
      <c r="FN64832" s="378"/>
      <c r="FO64832" s="378"/>
      <c r="FP64832" s="378"/>
      <c r="FQ64832" s="378"/>
      <c r="FR64832" s="378"/>
      <c r="FS64832" s="378"/>
      <c r="FT64832" s="378"/>
      <c r="FU64832" s="378"/>
      <c r="FV64832" s="378"/>
      <c r="FW64832" s="378"/>
      <c r="FX64832" s="378"/>
      <c r="FY64832" s="378"/>
      <c r="FZ64832" s="378"/>
      <c r="GA64832" s="378"/>
      <c r="GB64832" s="378"/>
      <c r="GC64832" s="378"/>
      <c r="GD64832" s="378"/>
      <c r="GE64832" s="378"/>
      <c r="GF64832" s="378"/>
      <c r="GG64832" s="378"/>
      <c r="GH64832" s="378"/>
      <c r="GI64832" s="378"/>
      <c r="GJ64832" s="378"/>
      <c r="GK64832" s="378"/>
      <c r="GL64832" s="378"/>
      <c r="GM64832" s="378"/>
      <c r="GN64832" s="378"/>
      <c r="GO64832" s="378"/>
      <c r="GP64832" s="378"/>
      <c r="GQ64832" s="378"/>
      <c r="GR64832" s="378"/>
      <c r="GS64832" s="378"/>
      <c r="GT64832" s="378"/>
      <c r="GU64832" s="378"/>
      <c r="GV64832" s="378"/>
      <c r="GW64832" s="378"/>
      <c r="GX64832" s="378"/>
      <c r="GY64832" s="378"/>
      <c r="GZ64832" s="378"/>
      <c r="HA64832" s="378"/>
      <c r="HB64832" s="378"/>
      <c r="HC64832" s="378"/>
      <c r="HD64832" s="378"/>
      <c r="HE64832" s="378"/>
      <c r="HF64832" s="378"/>
      <c r="HG64832" s="378"/>
      <c r="HH64832" s="378"/>
      <c r="HI64832" s="378"/>
      <c r="HJ64832" s="378"/>
      <c r="HK64832" s="378"/>
      <c r="HL64832" s="378"/>
      <c r="HM64832" s="378"/>
      <c r="HN64832" s="378"/>
      <c r="HO64832" s="378"/>
      <c r="HP64832" s="378"/>
      <c r="HQ64832" s="378"/>
      <c r="HR64832" s="378"/>
      <c r="HS64832" s="378"/>
      <c r="HT64832" s="378"/>
      <c r="HU64832" s="378"/>
      <c r="HV64832" s="378"/>
      <c r="HW64832" s="378"/>
      <c r="HX64832" s="378"/>
      <c r="HY64832" s="378"/>
      <c r="HZ64832" s="378"/>
      <c r="IA64832" s="378"/>
      <c r="IB64832" s="378"/>
      <c r="IC64832" s="378"/>
      <c r="ID64832" s="378"/>
      <c r="IE64832" s="378"/>
      <c r="IF64832" s="378"/>
      <c r="IG64832" s="378"/>
      <c r="IH64832" s="378"/>
      <c r="II64832" s="378"/>
      <c r="IJ64832" s="378"/>
      <c r="IK64832" s="378"/>
      <c r="IL64832" s="378"/>
    </row>
    <row r="64833" spans="2:246">
      <c r="B64833" s="378"/>
      <c r="C64833" s="378"/>
      <c r="D64833" s="378"/>
      <c r="E64833" s="378"/>
      <c r="F64833" s="378"/>
      <c r="G64833" s="378"/>
      <c r="H64833" s="378"/>
      <c r="I64833" s="378"/>
      <c r="J64833" s="378"/>
      <c r="K64833" s="378"/>
      <c r="L64833" s="378"/>
      <c r="M64833" s="378"/>
      <c r="N64833" s="378"/>
      <c r="O64833" s="378"/>
      <c r="P64833" s="378"/>
      <c r="Q64833" s="378"/>
      <c r="R64833" s="378"/>
      <c r="S64833" s="378"/>
      <c r="T64833" s="378"/>
      <c r="U64833" s="378"/>
      <c r="V64833" s="378"/>
      <c r="W64833" s="378"/>
      <c r="X64833" s="378"/>
      <c r="Y64833" s="378"/>
      <c r="Z64833" s="378"/>
      <c r="AA64833" s="378"/>
      <c r="AB64833" s="378"/>
      <c r="AC64833" s="378"/>
      <c r="AD64833" s="378"/>
      <c r="AE64833" s="378"/>
      <c r="AF64833" s="378"/>
      <c r="AG64833" s="378"/>
      <c r="AH64833" s="378"/>
      <c r="AI64833" s="378"/>
      <c r="AJ64833" s="378"/>
      <c r="AK64833" s="378"/>
      <c r="AL64833" s="378"/>
      <c r="AM64833" s="378"/>
      <c r="AN64833" s="378"/>
      <c r="AO64833" s="378"/>
      <c r="AP64833" s="378"/>
      <c r="AQ64833" s="378"/>
      <c r="AR64833" s="378"/>
      <c r="AS64833" s="378"/>
      <c r="AT64833" s="378"/>
      <c r="AU64833" s="378"/>
      <c r="AV64833" s="378"/>
      <c r="AW64833" s="378"/>
      <c r="AX64833" s="378"/>
      <c r="AY64833" s="378"/>
      <c r="AZ64833" s="378"/>
      <c r="BA64833" s="378"/>
      <c r="BB64833" s="378"/>
      <c r="BC64833" s="378"/>
      <c r="BD64833" s="378"/>
      <c r="BE64833" s="378"/>
      <c r="BF64833" s="378"/>
      <c r="BG64833" s="378"/>
      <c r="BH64833" s="378"/>
      <c r="BI64833" s="378"/>
      <c r="BJ64833" s="378"/>
      <c r="BK64833" s="378"/>
      <c r="BL64833" s="378"/>
      <c r="BM64833" s="378"/>
      <c r="BN64833" s="378"/>
      <c r="BO64833" s="378"/>
      <c r="BP64833" s="378"/>
      <c r="BQ64833" s="378"/>
      <c r="BR64833" s="378"/>
      <c r="BS64833" s="378"/>
      <c r="BT64833" s="378"/>
      <c r="BU64833" s="378"/>
      <c r="BV64833" s="378"/>
      <c r="BW64833" s="378"/>
      <c r="BX64833" s="378"/>
      <c r="BY64833" s="378"/>
      <c r="BZ64833" s="378"/>
      <c r="CA64833" s="378"/>
      <c r="CB64833" s="378"/>
      <c r="CC64833" s="378"/>
      <c r="CD64833" s="378"/>
      <c r="CE64833" s="378"/>
      <c r="CF64833" s="378"/>
      <c r="CG64833" s="378"/>
      <c r="CH64833" s="378"/>
      <c r="CI64833" s="378"/>
      <c r="CJ64833" s="378"/>
      <c r="CK64833" s="378"/>
      <c r="CL64833" s="378"/>
      <c r="CM64833" s="378"/>
      <c r="CN64833" s="378"/>
      <c r="CO64833" s="378"/>
      <c r="CP64833" s="378"/>
      <c r="CQ64833" s="378"/>
      <c r="CR64833" s="378"/>
      <c r="CS64833" s="378"/>
      <c r="CT64833" s="378"/>
      <c r="CU64833" s="378"/>
      <c r="CV64833" s="378"/>
      <c r="CW64833" s="378"/>
      <c r="CX64833" s="378"/>
      <c r="CY64833" s="378"/>
      <c r="CZ64833" s="378"/>
      <c r="DA64833" s="378"/>
      <c r="DB64833" s="378"/>
      <c r="DC64833" s="378"/>
      <c r="DD64833" s="378"/>
      <c r="DE64833" s="378"/>
      <c r="DF64833" s="378"/>
      <c r="DG64833" s="378"/>
      <c r="DH64833" s="378"/>
      <c r="DI64833" s="378"/>
      <c r="DJ64833" s="378"/>
      <c r="DK64833" s="378"/>
      <c r="DL64833" s="378"/>
      <c r="DM64833" s="378"/>
      <c r="DN64833" s="378"/>
      <c r="DO64833" s="378"/>
      <c r="DP64833" s="378"/>
      <c r="DQ64833" s="378"/>
      <c r="DR64833" s="378"/>
      <c r="DS64833" s="378"/>
      <c r="DT64833" s="378"/>
      <c r="DU64833" s="378"/>
      <c r="DV64833" s="378"/>
      <c r="DW64833" s="378"/>
      <c r="DX64833" s="378"/>
      <c r="DY64833" s="378"/>
      <c r="DZ64833" s="378"/>
      <c r="EA64833" s="378"/>
      <c r="EB64833" s="378"/>
      <c r="EC64833" s="378"/>
      <c r="ED64833" s="378"/>
      <c r="EE64833" s="378"/>
      <c r="EF64833" s="378"/>
      <c r="EG64833" s="378"/>
      <c r="EH64833" s="378"/>
      <c r="EI64833" s="378"/>
      <c r="EJ64833" s="378"/>
      <c r="EK64833" s="378"/>
      <c r="EL64833" s="378"/>
      <c r="EM64833" s="378"/>
      <c r="EN64833" s="378"/>
      <c r="EO64833" s="378"/>
      <c r="EP64833" s="378"/>
      <c r="EQ64833" s="378"/>
      <c r="ER64833" s="378"/>
      <c r="ES64833" s="378"/>
      <c r="ET64833" s="378"/>
      <c r="EU64833" s="378"/>
      <c r="EV64833" s="378"/>
      <c r="EW64833" s="378"/>
      <c r="EX64833" s="378"/>
      <c r="EY64833" s="378"/>
      <c r="EZ64833" s="378"/>
      <c r="FA64833" s="378"/>
      <c r="FB64833" s="378"/>
      <c r="FC64833" s="378"/>
      <c r="FD64833" s="378"/>
      <c r="FE64833" s="378"/>
      <c r="FF64833" s="378"/>
      <c r="FG64833" s="378"/>
      <c r="FH64833" s="378"/>
      <c r="FI64833" s="378"/>
      <c r="FJ64833" s="378"/>
      <c r="FK64833" s="378"/>
      <c r="FL64833" s="378"/>
      <c r="FM64833" s="378"/>
      <c r="FN64833" s="378"/>
      <c r="FO64833" s="378"/>
      <c r="FP64833" s="378"/>
      <c r="FQ64833" s="378"/>
      <c r="FR64833" s="378"/>
      <c r="FS64833" s="378"/>
      <c r="FT64833" s="378"/>
      <c r="FU64833" s="378"/>
      <c r="FV64833" s="378"/>
      <c r="FW64833" s="378"/>
      <c r="FX64833" s="378"/>
      <c r="FY64833" s="378"/>
      <c r="FZ64833" s="378"/>
      <c r="GA64833" s="378"/>
      <c r="GB64833" s="378"/>
      <c r="GC64833" s="378"/>
      <c r="GD64833" s="378"/>
      <c r="GE64833" s="378"/>
      <c r="GF64833" s="378"/>
      <c r="GG64833" s="378"/>
      <c r="GH64833" s="378"/>
      <c r="GI64833" s="378"/>
      <c r="GJ64833" s="378"/>
      <c r="GK64833" s="378"/>
      <c r="GL64833" s="378"/>
      <c r="GM64833" s="378"/>
      <c r="GN64833" s="378"/>
      <c r="GO64833" s="378"/>
      <c r="GP64833" s="378"/>
      <c r="GQ64833" s="378"/>
      <c r="GR64833" s="378"/>
      <c r="GS64833" s="378"/>
      <c r="GT64833" s="378"/>
      <c r="GU64833" s="378"/>
      <c r="GV64833" s="378"/>
      <c r="GW64833" s="378"/>
      <c r="GX64833" s="378"/>
      <c r="GY64833" s="378"/>
      <c r="GZ64833" s="378"/>
      <c r="HA64833" s="378"/>
      <c r="HB64833" s="378"/>
      <c r="HC64833" s="378"/>
      <c r="HD64833" s="378"/>
      <c r="HE64833" s="378"/>
      <c r="HF64833" s="378"/>
      <c r="HG64833" s="378"/>
      <c r="HH64833" s="378"/>
      <c r="HI64833" s="378"/>
      <c r="HJ64833" s="378"/>
      <c r="HK64833" s="378"/>
      <c r="HL64833" s="378"/>
      <c r="HM64833" s="378"/>
      <c r="HN64833" s="378"/>
      <c r="HO64833" s="378"/>
      <c r="HP64833" s="378"/>
      <c r="HQ64833" s="378"/>
      <c r="HR64833" s="378"/>
      <c r="HS64833" s="378"/>
      <c r="HT64833" s="378"/>
      <c r="HU64833" s="378"/>
      <c r="HV64833" s="378"/>
      <c r="HW64833" s="378"/>
      <c r="HX64833" s="378"/>
      <c r="HY64833" s="378"/>
      <c r="HZ64833" s="378"/>
      <c r="IA64833" s="378"/>
      <c r="IB64833" s="378"/>
      <c r="IC64833" s="378"/>
      <c r="ID64833" s="378"/>
      <c r="IE64833" s="378"/>
      <c r="IF64833" s="378"/>
      <c r="IG64833" s="378"/>
      <c r="IH64833" s="378"/>
      <c r="II64833" s="378"/>
      <c r="IJ64833" s="378"/>
      <c r="IK64833" s="378"/>
      <c r="IL64833" s="378"/>
    </row>
    <row r="64834" spans="2:246">
      <c r="B64834" s="378"/>
      <c r="C64834" s="378"/>
      <c r="D64834" s="378"/>
      <c r="E64834" s="378"/>
      <c r="F64834" s="378"/>
      <c r="G64834" s="378"/>
      <c r="H64834" s="378"/>
      <c r="I64834" s="378"/>
      <c r="J64834" s="378"/>
      <c r="K64834" s="378"/>
      <c r="L64834" s="378"/>
      <c r="M64834" s="378"/>
      <c r="N64834" s="378"/>
      <c r="O64834" s="378"/>
      <c r="P64834" s="378"/>
      <c r="Q64834" s="378"/>
      <c r="R64834" s="378"/>
      <c r="S64834" s="378"/>
      <c r="T64834" s="378"/>
      <c r="U64834" s="378"/>
      <c r="V64834" s="378"/>
      <c r="W64834" s="378"/>
      <c r="X64834" s="378"/>
      <c r="Y64834" s="378"/>
      <c r="Z64834" s="378"/>
      <c r="AA64834" s="378"/>
      <c r="AB64834" s="378"/>
      <c r="AC64834" s="378"/>
      <c r="AD64834" s="378"/>
      <c r="AE64834" s="378"/>
      <c r="AF64834" s="378"/>
      <c r="AG64834" s="378"/>
      <c r="AH64834" s="378"/>
      <c r="AI64834" s="378"/>
      <c r="AJ64834" s="378"/>
      <c r="AK64834" s="378"/>
      <c r="AL64834" s="378"/>
      <c r="AM64834" s="378"/>
      <c r="AN64834" s="378"/>
      <c r="AO64834" s="378"/>
      <c r="AP64834" s="378"/>
      <c r="AQ64834" s="378"/>
      <c r="AR64834" s="378"/>
      <c r="AS64834" s="378"/>
      <c r="AT64834" s="378"/>
      <c r="AU64834" s="378"/>
      <c r="AV64834" s="378"/>
      <c r="AW64834" s="378"/>
      <c r="AX64834" s="378"/>
      <c r="AY64834" s="378"/>
      <c r="AZ64834" s="378"/>
      <c r="BA64834" s="378"/>
      <c r="BB64834" s="378"/>
      <c r="BC64834" s="378"/>
      <c r="BD64834" s="378"/>
      <c r="BE64834" s="378"/>
      <c r="BF64834" s="378"/>
      <c r="BG64834" s="378"/>
      <c r="BH64834" s="378"/>
      <c r="BI64834" s="378"/>
      <c r="BJ64834" s="378"/>
      <c r="BK64834" s="378"/>
      <c r="BL64834" s="378"/>
      <c r="BM64834" s="378"/>
      <c r="BN64834" s="378"/>
      <c r="BO64834" s="378"/>
      <c r="BP64834" s="378"/>
      <c r="BQ64834" s="378"/>
      <c r="BR64834" s="378"/>
      <c r="BS64834" s="378"/>
      <c r="BT64834" s="378"/>
      <c r="BU64834" s="378"/>
      <c r="BV64834" s="378"/>
      <c r="BW64834" s="378"/>
      <c r="BX64834" s="378"/>
      <c r="BY64834" s="378"/>
      <c r="BZ64834" s="378"/>
      <c r="CA64834" s="378"/>
      <c r="CB64834" s="378"/>
      <c r="CC64834" s="378"/>
      <c r="CD64834" s="378"/>
      <c r="CE64834" s="378"/>
      <c r="CF64834" s="378"/>
      <c r="CG64834" s="378"/>
      <c r="CH64834" s="378"/>
      <c r="CI64834" s="378"/>
      <c r="CJ64834" s="378"/>
      <c r="CK64834" s="378"/>
      <c r="CL64834" s="378"/>
      <c r="CM64834" s="378"/>
      <c r="CN64834" s="378"/>
      <c r="CO64834" s="378"/>
      <c r="CP64834" s="378"/>
      <c r="CQ64834" s="378"/>
      <c r="CR64834" s="378"/>
      <c r="CS64834" s="378"/>
      <c r="CT64834" s="378"/>
      <c r="CU64834" s="378"/>
      <c r="CV64834" s="378"/>
      <c r="CW64834" s="378"/>
      <c r="CX64834" s="378"/>
      <c r="CY64834" s="378"/>
      <c r="CZ64834" s="378"/>
      <c r="DA64834" s="378"/>
      <c r="DB64834" s="378"/>
      <c r="DC64834" s="378"/>
      <c r="DD64834" s="378"/>
      <c r="DE64834" s="378"/>
      <c r="DF64834" s="378"/>
      <c r="DG64834" s="378"/>
      <c r="DH64834" s="378"/>
      <c r="DI64834" s="378"/>
      <c r="DJ64834" s="378"/>
      <c r="DK64834" s="378"/>
      <c r="DL64834" s="378"/>
      <c r="DM64834" s="378"/>
      <c r="DN64834" s="378"/>
      <c r="DO64834" s="378"/>
      <c r="DP64834" s="378"/>
      <c r="DQ64834" s="378"/>
      <c r="DR64834" s="378"/>
      <c r="DS64834" s="378"/>
      <c r="DT64834" s="378"/>
      <c r="DU64834" s="378"/>
      <c r="DV64834" s="378"/>
      <c r="DW64834" s="378"/>
      <c r="DX64834" s="378"/>
      <c r="DY64834" s="378"/>
      <c r="DZ64834" s="378"/>
      <c r="EA64834" s="378"/>
      <c r="EB64834" s="378"/>
      <c r="EC64834" s="378"/>
      <c r="ED64834" s="378"/>
      <c r="EE64834" s="378"/>
      <c r="EF64834" s="378"/>
      <c r="EG64834" s="378"/>
      <c r="EH64834" s="378"/>
      <c r="EI64834" s="378"/>
      <c r="EJ64834" s="378"/>
      <c r="EK64834" s="378"/>
      <c r="EL64834" s="378"/>
      <c r="EM64834" s="378"/>
      <c r="EN64834" s="378"/>
      <c r="EO64834" s="378"/>
      <c r="EP64834" s="378"/>
      <c r="EQ64834" s="378"/>
      <c r="ER64834" s="378"/>
      <c r="ES64834" s="378"/>
      <c r="ET64834" s="378"/>
      <c r="EU64834" s="378"/>
      <c r="EV64834" s="378"/>
      <c r="EW64834" s="378"/>
      <c r="EX64834" s="378"/>
      <c r="EY64834" s="378"/>
      <c r="EZ64834" s="378"/>
      <c r="FA64834" s="378"/>
      <c r="FB64834" s="378"/>
      <c r="FC64834" s="378"/>
      <c r="FD64834" s="378"/>
      <c r="FE64834" s="378"/>
      <c r="FF64834" s="378"/>
      <c r="FG64834" s="378"/>
      <c r="FH64834" s="378"/>
      <c r="FI64834" s="378"/>
      <c r="FJ64834" s="378"/>
      <c r="FK64834" s="378"/>
      <c r="FL64834" s="378"/>
      <c r="FM64834" s="378"/>
      <c r="FN64834" s="378"/>
      <c r="FO64834" s="378"/>
      <c r="FP64834" s="378"/>
      <c r="FQ64834" s="378"/>
      <c r="FR64834" s="378"/>
      <c r="FS64834" s="378"/>
      <c r="FT64834" s="378"/>
      <c r="FU64834" s="378"/>
      <c r="FV64834" s="378"/>
      <c r="FW64834" s="378"/>
      <c r="FX64834" s="378"/>
      <c r="FY64834" s="378"/>
      <c r="FZ64834" s="378"/>
      <c r="GA64834" s="378"/>
      <c r="GB64834" s="378"/>
      <c r="GC64834" s="378"/>
      <c r="GD64834" s="378"/>
      <c r="GE64834" s="378"/>
      <c r="GF64834" s="378"/>
      <c r="GG64834" s="378"/>
      <c r="GH64834" s="378"/>
      <c r="GI64834" s="378"/>
      <c r="GJ64834" s="378"/>
      <c r="GK64834" s="378"/>
      <c r="GL64834" s="378"/>
      <c r="GM64834" s="378"/>
      <c r="GN64834" s="378"/>
      <c r="GO64834" s="378"/>
      <c r="GP64834" s="378"/>
      <c r="GQ64834" s="378"/>
      <c r="GR64834" s="378"/>
      <c r="GS64834" s="378"/>
      <c r="GT64834" s="378"/>
      <c r="GU64834" s="378"/>
      <c r="GV64834" s="378"/>
      <c r="GW64834" s="378"/>
      <c r="GX64834" s="378"/>
      <c r="GY64834" s="378"/>
      <c r="GZ64834" s="378"/>
      <c r="HA64834" s="378"/>
      <c r="HB64834" s="378"/>
      <c r="HC64834" s="378"/>
      <c r="HD64834" s="378"/>
      <c r="HE64834" s="378"/>
      <c r="HF64834" s="378"/>
      <c r="HG64834" s="378"/>
      <c r="HH64834" s="378"/>
      <c r="HI64834" s="378"/>
      <c r="HJ64834" s="378"/>
      <c r="HK64834" s="378"/>
      <c r="HL64834" s="378"/>
      <c r="HM64834" s="378"/>
      <c r="HN64834" s="378"/>
      <c r="HO64834" s="378"/>
      <c r="HP64834" s="378"/>
      <c r="HQ64834" s="378"/>
      <c r="HR64834" s="378"/>
      <c r="HS64834" s="378"/>
      <c r="HT64834" s="378"/>
      <c r="HU64834" s="378"/>
      <c r="HV64834" s="378"/>
      <c r="HW64834" s="378"/>
      <c r="HX64834" s="378"/>
      <c r="HY64834" s="378"/>
      <c r="HZ64834" s="378"/>
      <c r="IA64834" s="378"/>
      <c r="IB64834" s="378"/>
      <c r="IC64834" s="378"/>
      <c r="ID64834" s="378"/>
      <c r="IE64834" s="378"/>
      <c r="IF64834" s="378"/>
      <c r="IG64834" s="378"/>
      <c r="IH64834" s="378"/>
      <c r="II64834" s="378"/>
      <c r="IJ64834" s="378"/>
      <c r="IK64834" s="378"/>
      <c r="IL64834" s="378"/>
    </row>
    <row r="64835" spans="2:246">
      <c r="B64835" s="378"/>
      <c r="C64835" s="378"/>
      <c r="D64835" s="378"/>
      <c r="E64835" s="378"/>
      <c r="F64835" s="378"/>
      <c r="G64835" s="378"/>
      <c r="H64835" s="378"/>
      <c r="I64835" s="378"/>
      <c r="J64835" s="378"/>
      <c r="K64835" s="378"/>
      <c r="L64835" s="378"/>
      <c r="M64835" s="378"/>
      <c r="N64835" s="378"/>
      <c r="O64835" s="378"/>
      <c r="P64835" s="378"/>
      <c r="Q64835" s="378"/>
      <c r="R64835" s="378"/>
      <c r="S64835" s="378"/>
      <c r="T64835" s="378"/>
      <c r="U64835" s="378"/>
      <c r="V64835" s="378"/>
      <c r="W64835" s="378"/>
      <c r="X64835" s="378"/>
      <c r="Y64835" s="378"/>
      <c r="Z64835" s="378"/>
      <c r="AA64835" s="378"/>
      <c r="AB64835" s="378"/>
      <c r="AC64835" s="378"/>
      <c r="AD64835" s="378"/>
      <c r="AE64835" s="378"/>
      <c r="AF64835" s="378"/>
      <c r="AG64835" s="378"/>
      <c r="AH64835" s="378"/>
      <c r="AI64835" s="378"/>
      <c r="AJ64835" s="378"/>
      <c r="AK64835" s="378"/>
      <c r="AL64835" s="378"/>
      <c r="AM64835" s="378"/>
      <c r="AN64835" s="378"/>
      <c r="AO64835" s="378"/>
      <c r="AP64835" s="378"/>
      <c r="AQ64835" s="378"/>
      <c r="AR64835" s="378"/>
      <c r="AS64835" s="378"/>
      <c r="AT64835" s="378"/>
      <c r="AU64835" s="378"/>
      <c r="AV64835" s="378"/>
      <c r="AW64835" s="378"/>
      <c r="AX64835" s="378"/>
      <c r="AY64835" s="378"/>
      <c r="AZ64835" s="378"/>
      <c r="BA64835" s="378"/>
      <c r="BB64835" s="378"/>
      <c r="BC64835" s="378"/>
      <c r="BD64835" s="378"/>
      <c r="BE64835" s="378"/>
      <c r="BF64835" s="378"/>
      <c r="BG64835" s="378"/>
      <c r="BH64835" s="378"/>
      <c r="BI64835" s="378"/>
      <c r="BJ64835" s="378"/>
      <c r="BK64835" s="378"/>
      <c r="BL64835" s="378"/>
      <c r="BM64835" s="378"/>
      <c r="BN64835" s="378"/>
      <c r="BO64835" s="378"/>
      <c r="BP64835" s="378"/>
      <c r="BQ64835" s="378"/>
      <c r="BR64835" s="378"/>
      <c r="BS64835" s="378"/>
      <c r="BT64835" s="378"/>
      <c r="BU64835" s="378"/>
      <c r="BV64835" s="378"/>
      <c r="BW64835" s="378"/>
      <c r="BX64835" s="378"/>
      <c r="BY64835" s="378"/>
      <c r="BZ64835" s="378"/>
      <c r="CA64835" s="378"/>
      <c r="CB64835" s="378"/>
      <c r="CC64835" s="378"/>
      <c r="CD64835" s="378"/>
      <c r="CE64835" s="378"/>
      <c r="CF64835" s="378"/>
      <c r="CG64835" s="378"/>
      <c r="CH64835" s="378"/>
      <c r="CI64835" s="378"/>
      <c r="CJ64835" s="378"/>
      <c r="CK64835" s="378"/>
      <c r="CL64835" s="378"/>
      <c r="CM64835" s="378"/>
      <c r="CN64835" s="378"/>
      <c r="CO64835" s="378"/>
      <c r="CP64835" s="378"/>
      <c r="CQ64835" s="378"/>
      <c r="CR64835" s="378"/>
      <c r="CS64835" s="378"/>
      <c r="CT64835" s="378"/>
      <c r="CU64835" s="378"/>
      <c r="CV64835" s="378"/>
      <c r="CW64835" s="378"/>
      <c r="CX64835" s="378"/>
      <c r="CY64835" s="378"/>
      <c r="CZ64835" s="378"/>
      <c r="DA64835" s="378"/>
      <c r="DB64835" s="378"/>
      <c r="DC64835" s="378"/>
      <c r="DD64835" s="378"/>
      <c r="DE64835" s="378"/>
      <c r="DF64835" s="378"/>
      <c r="DG64835" s="378"/>
      <c r="DH64835" s="378"/>
      <c r="DI64835" s="378"/>
      <c r="DJ64835" s="378"/>
      <c r="DK64835" s="378"/>
      <c r="DL64835" s="378"/>
      <c r="DM64835" s="378"/>
      <c r="DN64835" s="378"/>
      <c r="DO64835" s="378"/>
      <c r="DP64835" s="378"/>
      <c r="DQ64835" s="378"/>
      <c r="DR64835" s="378"/>
      <c r="DS64835" s="378"/>
      <c r="DT64835" s="378"/>
      <c r="DU64835" s="378"/>
      <c r="DV64835" s="378"/>
      <c r="DW64835" s="378"/>
      <c r="DX64835" s="378"/>
      <c r="DY64835" s="378"/>
      <c r="DZ64835" s="378"/>
      <c r="EA64835" s="378"/>
      <c r="EB64835" s="378"/>
      <c r="EC64835" s="378"/>
      <c r="ED64835" s="378"/>
      <c r="EE64835" s="378"/>
      <c r="EF64835" s="378"/>
      <c r="EG64835" s="378"/>
      <c r="EH64835" s="378"/>
      <c r="EI64835" s="378"/>
      <c r="EJ64835" s="378"/>
      <c r="EK64835" s="378"/>
      <c r="EL64835" s="378"/>
      <c r="EM64835" s="378"/>
      <c r="EN64835" s="378"/>
      <c r="EO64835" s="378"/>
      <c r="EP64835" s="378"/>
      <c r="EQ64835" s="378"/>
      <c r="ER64835" s="378"/>
      <c r="ES64835" s="378"/>
      <c r="ET64835" s="378"/>
      <c r="EU64835" s="378"/>
      <c r="EV64835" s="378"/>
      <c r="EW64835" s="378"/>
      <c r="EX64835" s="378"/>
      <c r="EY64835" s="378"/>
      <c r="EZ64835" s="378"/>
      <c r="FA64835" s="378"/>
      <c r="FB64835" s="378"/>
      <c r="FC64835" s="378"/>
      <c r="FD64835" s="378"/>
      <c r="FE64835" s="378"/>
      <c r="FF64835" s="378"/>
      <c r="FG64835" s="378"/>
      <c r="FH64835" s="378"/>
      <c r="FI64835" s="378"/>
      <c r="FJ64835" s="378"/>
      <c r="FK64835" s="378"/>
      <c r="FL64835" s="378"/>
      <c r="FM64835" s="378"/>
      <c r="FN64835" s="378"/>
      <c r="FO64835" s="378"/>
      <c r="FP64835" s="378"/>
      <c r="FQ64835" s="378"/>
      <c r="FR64835" s="378"/>
      <c r="FS64835" s="378"/>
      <c r="FT64835" s="378"/>
      <c r="FU64835" s="378"/>
      <c r="FV64835" s="378"/>
      <c r="FW64835" s="378"/>
      <c r="FX64835" s="378"/>
      <c r="FY64835" s="378"/>
      <c r="FZ64835" s="378"/>
      <c r="GA64835" s="378"/>
      <c r="GB64835" s="378"/>
      <c r="GC64835" s="378"/>
      <c r="GD64835" s="378"/>
      <c r="GE64835" s="378"/>
      <c r="GF64835" s="378"/>
      <c r="GG64835" s="378"/>
      <c r="GH64835" s="378"/>
      <c r="GI64835" s="378"/>
      <c r="GJ64835" s="378"/>
      <c r="GK64835" s="378"/>
      <c r="GL64835" s="378"/>
      <c r="GM64835" s="378"/>
      <c r="GN64835" s="378"/>
      <c r="GO64835" s="378"/>
      <c r="GP64835" s="378"/>
      <c r="GQ64835" s="378"/>
      <c r="GR64835" s="378"/>
      <c r="GS64835" s="378"/>
      <c r="GT64835" s="378"/>
      <c r="GU64835" s="378"/>
      <c r="GV64835" s="378"/>
      <c r="GW64835" s="378"/>
      <c r="GX64835" s="378"/>
      <c r="GY64835" s="378"/>
      <c r="GZ64835" s="378"/>
      <c r="HA64835" s="378"/>
      <c r="HB64835" s="378"/>
      <c r="HC64835" s="378"/>
      <c r="HD64835" s="378"/>
      <c r="HE64835" s="378"/>
      <c r="HF64835" s="378"/>
      <c r="HG64835" s="378"/>
      <c r="HH64835" s="378"/>
      <c r="HI64835" s="378"/>
      <c r="HJ64835" s="378"/>
      <c r="HK64835" s="378"/>
      <c r="HL64835" s="378"/>
      <c r="HM64835" s="378"/>
      <c r="HN64835" s="378"/>
      <c r="HO64835" s="378"/>
      <c r="HP64835" s="378"/>
      <c r="HQ64835" s="378"/>
      <c r="HR64835" s="378"/>
      <c r="HS64835" s="378"/>
      <c r="HT64835" s="378"/>
      <c r="HU64835" s="378"/>
      <c r="HV64835" s="378"/>
      <c r="HW64835" s="378"/>
      <c r="HX64835" s="378"/>
      <c r="HY64835" s="378"/>
      <c r="HZ64835" s="378"/>
      <c r="IA64835" s="378"/>
      <c r="IB64835" s="378"/>
      <c r="IC64835" s="378"/>
      <c r="ID64835" s="378"/>
      <c r="IE64835" s="378"/>
      <c r="IF64835" s="378"/>
      <c r="IG64835" s="378"/>
      <c r="IH64835" s="378"/>
      <c r="II64835" s="378"/>
      <c r="IJ64835" s="378"/>
      <c r="IK64835" s="378"/>
      <c r="IL64835" s="378"/>
    </row>
    <row r="64836" spans="2:246">
      <c r="B64836" s="378"/>
      <c r="C64836" s="378"/>
      <c r="D64836" s="378"/>
      <c r="E64836" s="378"/>
      <c r="F64836" s="378"/>
      <c r="G64836" s="378"/>
      <c r="H64836" s="378"/>
      <c r="I64836" s="378"/>
      <c r="J64836" s="378"/>
      <c r="K64836" s="378"/>
      <c r="L64836" s="378"/>
      <c r="M64836" s="378"/>
      <c r="N64836" s="378"/>
      <c r="O64836" s="378"/>
      <c r="P64836" s="378"/>
      <c r="Q64836" s="378"/>
      <c r="R64836" s="378"/>
      <c r="S64836" s="378"/>
      <c r="T64836" s="378"/>
      <c r="U64836" s="378"/>
      <c r="V64836" s="378"/>
      <c r="W64836" s="378"/>
      <c r="X64836" s="378"/>
      <c r="Y64836" s="378"/>
      <c r="Z64836" s="378"/>
      <c r="AA64836" s="378"/>
      <c r="AB64836" s="378"/>
      <c r="AC64836" s="378"/>
      <c r="AD64836" s="378"/>
      <c r="AE64836" s="378"/>
      <c r="AF64836" s="378"/>
      <c r="AG64836" s="378"/>
      <c r="AH64836" s="378"/>
      <c r="AI64836" s="378"/>
      <c r="AJ64836" s="378"/>
      <c r="AK64836" s="378"/>
      <c r="AL64836" s="378"/>
      <c r="AM64836" s="378"/>
      <c r="AN64836" s="378"/>
      <c r="AO64836" s="378"/>
      <c r="AP64836" s="378"/>
      <c r="AQ64836" s="378"/>
      <c r="AR64836" s="378"/>
      <c r="AS64836" s="378"/>
      <c r="AT64836" s="378"/>
      <c r="AU64836" s="378"/>
      <c r="AV64836" s="378"/>
      <c r="AW64836" s="378"/>
      <c r="AX64836" s="378"/>
      <c r="AY64836" s="378"/>
      <c r="AZ64836" s="378"/>
      <c r="BA64836" s="378"/>
      <c r="BB64836" s="378"/>
      <c r="BC64836" s="378"/>
      <c r="BD64836" s="378"/>
      <c r="BE64836" s="378"/>
      <c r="BF64836" s="378"/>
      <c r="BG64836" s="378"/>
      <c r="BH64836" s="378"/>
      <c r="BI64836" s="378"/>
      <c r="BJ64836" s="378"/>
      <c r="BK64836" s="378"/>
      <c r="BL64836" s="378"/>
      <c r="BM64836" s="378"/>
      <c r="BN64836" s="378"/>
      <c r="BO64836" s="378"/>
      <c r="BP64836" s="378"/>
      <c r="BQ64836" s="378"/>
      <c r="BR64836" s="378"/>
      <c r="BS64836" s="378"/>
      <c r="BT64836" s="378"/>
      <c r="BU64836" s="378"/>
      <c r="BV64836" s="378"/>
      <c r="BW64836" s="378"/>
      <c r="BX64836" s="378"/>
      <c r="BY64836" s="378"/>
      <c r="BZ64836" s="378"/>
      <c r="CA64836" s="378"/>
      <c r="CB64836" s="378"/>
      <c r="CC64836" s="378"/>
      <c r="CD64836" s="378"/>
      <c r="CE64836" s="378"/>
      <c r="CF64836" s="378"/>
      <c r="CG64836" s="378"/>
      <c r="CH64836" s="378"/>
      <c r="CI64836" s="378"/>
      <c r="CJ64836" s="378"/>
      <c r="CK64836" s="378"/>
      <c r="CL64836" s="378"/>
      <c r="CM64836" s="378"/>
      <c r="CN64836" s="378"/>
      <c r="CO64836" s="378"/>
      <c r="CP64836" s="378"/>
      <c r="CQ64836" s="378"/>
      <c r="CR64836" s="378"/>
      <c r="CS64836" s="378"/>
      <c r="CT64836" s="378"/>
      <c r="CU64836" s="378"/>
      <c r="CV64836" s="378"/>
      <c r="CW64836" s="378"/>
      <c r="CX64836" s="378"/>
      <c r="CY64836" s="378"/>
      <c r="CZ64836" s="378"/>
      <c r="DA64836" s="378"/>
      <c r="DB64836" s="378"/>
      <c r="DC64836" s="378"/>
      <c r="DD64836" s="378"/>
      <c r="DE64836" s="378"/>
      <c r="DF64836" s="378"/>
      <c r="DG64836" s="378"/>
      <c r="DH64836" s="378"/>
      <c r="DI64836" s="378"/>
      <c r="DJ64836" s="378"/>
      <c r="DK64836" s="378"/>
      <c r="DL64836" s="378"/>
      <c r="DM64836" s="378"/>
      <c r="DN64836" s="378"/>
      <c r="DO64836" s="378"/>
      <c r="DP64836" s="378"/>
      <c r="DQ64836" s="378"/>
      <c r="DR64836" s="378"/>
      <c r="DS64836" s="378"/>
      <c r="DT64836" s="378"/>
      <c r="DU64836" s="378"/>
      <c r="DV64836" s="378"/>
      <c r="DW64836" s="378"/>
      <c r="DX64836" s="378"/>
      <c r="DY64836" s="378"/>
      <c r="DZ64836" s="378"/>
      <c r="EA64836" s="378"/>
      <c r="EB64836" s="378"/>
      <c r="EC64836" s="378"/>
      <c r="ED64836" s="378"/>
      <c r="EE64836" s="378"/>
      <c r="EF64836" s="378"/>
      <c r="EG64836" s="378"/>
      <c r="EH64836" s="378"/>
      <c r="EI64836" s="378"/>
      <c r="EJ64836" s="378"/>
      <c r="EK64836" s="378"/>
      <c r="EL64836" s="378"/>
      <c r="EM64836" s="378"/>
      <c r="EN64836" s="378"/>
      <c r="EO64836" s="378"/>
      <c r="EP64836" s="378"/>
      <c r="EQ64836" s="378"/>
      <c r="ER64836" s="378"/>
      <c r="ES64836" s="378"/>
      <c r="ET64836" s="378"/>
      <c r="EU64836" s="378"/>
      <c r="EV64836" s="378"/>
      <c r="EW64836" s="378"/>
      <c r="EX64836" s="378"/>
      <c r="EY64836" s="378"/>
      <c r="EZ64836" s="378"/>
      <c r="FA64836" s="378"/>
      <c r="FB64836" s="378"/>
      <c r="FC64836" s="378"/>
      <c r="FD64836" s="378"/>
      <c r="FE64836" s="378"/>
      <c r="FF64836" s="378"/>
      <c r="FG64836" s="378"/>
      <c r="FH64836" s="378"/>
      <c r="FI64836" s="378"/>
      <c r="FJ64836" s="378"/>
      <c r="FK64836" s="378"/>
      <c r="FL64836" s="378"/>
      <c r="FM64836" s="378"/>
      <c r="FN64836" s="378"/>
      <c r="FO64836" s="378"/>
      <c r="FP64836" s="378"/>
      <c r="FQ64836" s="378"/>
      <c r="FR64836" s="378"/>
      <c r="FS64836" s="378"/>
      <c r="FT64836" s="378"/>
      <c r="FU64836" s="378"/>
      <c r="FV64836" s="378"/>
      <c r="FW64836" s="378"/>
      <c r="FX64836" s="378"/>
      <c r="FY64836" s="378"/>
      <c r="FZ64836" s="378"/>
      <c r="GA64836" s="378"/>
      <c r="GB64836" s="378"/>
      <c r="GC64836" s="378"/>
      <c r="GD64836" s="378"/>
      <c r="GE64836" s="378"/>
      <c r="GF64836" s="378"/>
      <c r="GG64836" s="378"/>
      <c r="GH64836" s="378"/>
      <c r="GI64836" s="378"/>
      <c r="GJ64836" s="378"/>
      <c r="GK64836" s="378"/>
      <c r="GL64836" s="378"/>
      <c r="GM64836" s="378"/>
      <c r="GN64836" s="378"/>
      <c r="GO64836" s="378"/>
      <c r="GP64836" s="378"/>
      <c r="GQ64836" s="378"/>
      <c r="GR64836" s="378"/>
      <c r="GS64836" s="378"/>
      <c r="GT64836" s="378"/>
      <c r="GU64836" s="378"/>
      <c r="GV64836" s="378"/>
      <c r="GW64836" s="378"/>
      <c r="GX64836" s="378"/>
      <c r="GY64836" s="378"/>
      <c r="GZ64836" s="378"/>
      <c r="HA64836" s="378"/>
      <c r="HB64836" s="378"/>
      <c r="HC64836" s="378"/>
      <c r="HD64836" s="378"/>
      <c r="HE64836" s="378"/>
      <c r="HF64836" s="378"/>
      <c r="HG64836" s="378"/>
      <c r="HH64836" s="378"/>
      <c r="HI64836" s="378"/>
      <c r="HJ64836" s="378"/>
      <c r="HK64836" s="378"/>
      <c r="HL64836" s="378"/>
      <c r="HM64836" s="378"/>
      <c r="HN64836" s="378"/>
      <c r="HO64836" s="378"/>
      <c r="HP64836" s="378"/>
      <c r="HQ64836" s="378"/>
      <c r="HR64836" s="378"/>
      <c r="HS64836" s="378"/>
      <c r="HT64836" s="378"/>
      <c r="HU64836" s="378"/>
      <c r="HV64836" s="378"/>
      <c r="HW64836" s="378"/>
      <c r="HX64836" s="378"/>
      <c r="HY64836" s="378"/>
      <c r="HZ64836" s="378"/>
      <c r="IA64836" s="378"/>
      <c r="IB64836" s="378"/>
      <c r="IC64836" s="378"/>
      <c r="ID64836" s="378"/>
      <c r="IE64836" s="378"/>
      <c r="IF64836" s="378"/>
      <c r="IG64836" s="378"/>
      <c r="IH64836" s="378"/>
      <c r="II64836" s="378"/>
      <c r="IJ64836" s="378"/>
      <c r="IK64836" s="378"/>
      <c r="IL64836" s="378"/>
    </row>
    <row r="64837" spans="2:246">
      <c r="B64837" s="378"/>
      <c r="C64837" s="378"/>
      <c r="D64837" s="378"/>
      <c r="E64837" s="378"/>
      <c r="F64837" s="378"/>
      <c r="G64837" s="378"/>
      <c r="H64837" s="378"/>
      <c r="I64837" s="378"/>
      <c r="J64837" s="378"/>
      <c r="K64837" s="378"/>
      <c r="L64837" s="378"/>
      <c r="M64837" s="378"/>
      <c r="N64837" s="378"/>
      <c r="O64837" s="378"/>
      <c r="P64837" s="378"/>
      <c r="Q64837" s="378"/>
      <c r="R64837" s="378"/>
      <c r="S64837" s="378"/>
      <c r="T64837" s="378"/>
      <c r="U64837" s="378"/>
      <c r="V64837" s="378"/>
      <c r="W64837" s="378"/>
      <c r="X64837" s="378"/>
      <c r="Y64837" s="378"/>
      <c r="Z64837" s="378"/>
      <c r="AA64837" s="378"/>
      <c r="AB64837" s="378"/>
      <c r="AC64837" s="378"/>
      <c r="AD64837" s="378"/>
      <c r="AE64837" s="378"/>
      <c r="AF64837" s="378"/>
      <c r="AG64837" s="378"/>
      <c r="AH64837" s="378"/>
      <c r="AI64837" s="378"/>
      <c r="AJ64837" s="378"/>
      <c r="AK64837" s="378"/>
      <c r="AL64837" s="378"/>
      <c r="AM64837" s="378"/>
      <c r="AN64837" s="378"/>
      <c r="AO64837" s="378"/>
      <c r="AP64837" s="378"/>
      <c r="AQ64837" s="378"/>
      <c r="AR64837" s="378"/>
      <c r="AS64837" s="378"/>
      <c r="AT64837" s="378"/>
      <c r="AU64837" s="378"/>
      <c r="AV64837" s="378"/>
      <c r="AW64837" s="378"/>
      <c r="AX64837" s="378"/>
      <c r="AY64837" s="378"/>
      <c r="AZ64837" s="378"/>
      <c r="BA64837" s="378"/>
      <c r="BB64837" s="378"/>
      <c r="BC64837" s="378"/>
      <c r="BD64837" s="378"/>
      <c r="BE64837" s="378"/>
      <c r="BF64837" s="378"/>
      <c r="BG64837" s="378"/>
      <c r="BH64837" s="378"/>
      <c r="BI64837" s="378"/>
      <c r="BJ64837" s="378"/>
      <c r="BK64837" s="378"/>
      <c r="BL64837" s="378"/>
      <c r="BM64837" s="378"/>
      <c r="BN64837" s="378"/>
      <c r="BO64837" s="378"/>
      <c r="BP64837" s="378"/>
      <c r="BQ64837" s="378"/>
      <c r="BR64837" s="378"/>
      <c r="BS64837" s="378"/>
      <c r="BT64837" s="378"/>
      <c r="BU64837" s="378"/>
      <c r="BV64837" s="378"/>
      <c r="BW64837" s="378"/>
      <c r="BX64837" s="378"/>
      <c r="BY64837" s="378"/>
      <c r="BZ64837" s="378"/>
      <c r="CA64837" s="378"/>
      <c r="CB64837" s="378"/>
      <c r="CC64837" s="378"/>
      <c r="CD64837" s="378"/>
      <c r="CE64837" s="378"/>
      <c r="CF64837" s="378"/>
      <c r="CG64837" s="378"/>
      <c r="CH64837" s="378"/>
      <c r="CI64837" s="378"/>
      <c r="CJ64837" s="378"/>
      <c r="CK64837" s="378"/>
      <c r="CL64837" s="378"/>
      <c r="CM64837" s="378"/>
      <c r="CN64837" s="378"/>
      <c r="CO64837" s="378"/>
      <c r="CP64837" s="378"/>
      <c r="CQ64837" s="378"/>
      <c r="CR64837" s="378"/>
      <c r="CS64837" s="378"/>
      <c r="CT64837" s="378"/>
      <c r="CU64837" s="378"/>
      <c r="CV64837" s="378"/>
      <c r="CW64837" s="378"/>
      <c r="CX64837" s="378"/>
      <c r="CY64837" s="378"/>
      <c r="CZ64837" s="378"/>
      <c r="DA64837" s="378"/>
      <c r="DB64837" s="378"/>
      <c r="DC64837" s="378"/>
      <c r="DD64837" s="378"/>
      <c r="DE64837" s="378"/>
      <c r="DF64837" s="378"/>
      <c r="DG64837" s="378"/>
      <c r="DH64837" s="378"/>
      <c r="DI64837" s="378"/>
      <c r="DJ64837" s="378"/>
      <c r="DK64837" s="378"/>
      <c r="DL64837" s="378"/>
      <c r="DM64837" s="378"/>
      <c r="DN64837" s="378"/>
      <c r="DO64837" s="378"/>
      <c r="DP64837" s="378"/>
      <c r="DQ64837" s="378"/>
      <c r="DR64837" s="378"/>
      <c r="DS64837" s="378"/>
      <c r="DT64837" s="378"/>
      <c r="DU64837" s="378"/>
      <c r="DV64837" s="378"/>
      <c r="DW64837" s="378"/>
      <c r="DX64837" s="378"/>
      <c r="DY64837" s="378"/>
      <c r="DZ64837" s="378"/>
      <c r="EA64837" s="378"/>
      <c r="EB64837" s="378"/>
      <c r="EC64837" s="378"/>
      <c r="ED64837" s="378"/>
      <c r="EE64837" s="378"/>
      <c r="EF64837" s="378"/>
      <c r="EG64837" s="378"/>
      <c r="EH64837" s="378"/>
      <c r="EI64837" s="378"/>
      <c r="EJ64837" s="378"/>
      <c r="EK64837" s="378"/>
      <c r="EL64837" s="378"/>
      <c r="EM64837" s="378"/>
      <c r="EN64837" s="378"/>
      <c r="EO64837" s="378"/>
      <c r="EP64837" s="378"/>
      <c r="EQ64837" s="378"/>
      <c r="ER64837" s="378"/>
      <c r="ES64837" s="378"/>
      <c r="ET64837" s="378"/>
      <c r="EU64837" s="378"/>
      <c r="EV64837" s="378"/>
      <c r="EW64837" s="378"/>
      <c r="EX64837" s="378"/>
      <c r="EY64837" s="378"/>
      <c r="EZ64837" s="378"/>
      <c r="FA64837" s="378"/>
      <c r="FB64837" s="378"/>
      <c r="FC64837" s="378"/>
      <c r="FD64837" s="378"/>
      <c r="FE64837" s="378"/>
      <c r="FF64837" s="378"/>
      <c r="FG64837" s="378"/>
      <c r="FH64837" s="378"/>
      <c r="FI64837" s="378"/>
      <c r="FJ64837" s="378"/>
      <c r="FK64837" s="378"/>
      <c r="FL64837" s="378"/>
      <c r="FM64837" s="378"/>
      <c r="FN64837" s="378"/>
      <c r="FO64837" s="378"/>
      <c r="FP64837" s="378"/>
      <c r="FQ64837" s="378"/>
      <c r="FR64837" s="378"/>
      <c r="FS64837" s="378"/>
      <c r="FT64837" s="378"/>
      <c r="FU64837" s="378"/>
      <c r="FV64837" s="378"/>
      <c r="FW64837" s="378"/>
      <c r="FX64837" s="378"/>
      <c r="FY64837" s="378"/>
      <c r="FZ64837" s="378"/>
      <c r="GA64837" s="378"/>
      <c r="GB64837" s="378"/>
      <c r="GC64837" s="378"/>
      <c r="GD64837" s="378"/>
      <c r="GE64837" s="378"/>
      <c r="GF64837" s="378"/>
      <c r="GG64837" s="378"/>
      <c r="GH64837" s="378"/>
      <c r="GI64837" s="378"/>
      <c r="GJ64837" s="378"/>
      <c r="GK64837" s="378"/>
      <c r="GL64837" s="378"/>
      <c r="GM64837" s="378"/>
      <c r="GN64837" s="378"/>
      <c r="GO64837" s="378"/>
      <c r="GP64837" s="378"/>
      <c r="GQ64837" s="378"/>
      <c r="GR64837" s="378"/>
      <c r="GS64837" s="378"/>
      <c r="GT64837" s="378"/>
      <c r="GU64837" s="378"/>
      <c r="GV64837" s="378"/>
      <c r="GW64837" s="378"/>
      <c r="GX64837" s="378"/>
      <c r="GY64837" s="378"/>
      <c r="GZ64837" s="378"/>
      <c r="HA64837" s="378"/>
      <c r="HB64837" s="378"/>
      <c r="HC64837" s="378"/>
      <c r="HD64837" s="378"/>
      <c r="HE64837" s="378"/>
      <c r="HF64837" s="378"/>
      <c r="HG64837" s="378"/>
      <c r="HH64837" s="378"/>
      <c r="HI64837" s="378"/>
      <c r="HJ64837" s="378"/>
      <c r="HK64837" s="378"/>
      <c r="HL64837" s="378"/>
      <c r="HM64837" s="378"/>
      <c r="HN64837" s="378"/>
      <c r="HO64837" s="378"/>
      <c r="HP64837" s="378"/>
      <c r="HQ64837" s="378"/>
      <c r="HR64837" s="378"/>
      <c r="HS64837" s="378"/>
      <c r="HT64837" s="378"/>
      <c r="HU64837" s="378"/>
      <c r="HV64837" s="378"/>
      <c r="HW64837" s="378"/>
      <c r="HX64837" s="378"/>
      <c r="HY64837" s="378"/>
      <c r="HZ64837" s="378"/>
      <c r="IA64837" s="378"/>
      <c r="IB64837" s="378"/>
      <c r="IC64837" s="378"/>
      <c r="ID64837" s="378"/>
      <c r="IE64837" s="378"/>
      <c r="IF64837" s="378"/>
      <c r="IG64837" s="378"/>
      <c r="IH64837" s="378"/>
      <c r="II64837" s="378"/>
      <c r="IJ64837" s="378"/>
      <c r="IK64837" s="378"/>
      <c r="IL64837" s="378"/>
    </row>
    <row r="64838" spans="2:246">
      <c r="B64838" s="378"/>
      <c r="C64838" s="378"/>
      <c r="D64838" s="378"/>
      <c r="E64838" s="378"/>
      <c r="F64838" s="378"/>
      <c r="G64838" s="378"/>
      <c r="H64838" s="378"/>
      <c r="I64838" s="378"/>
      <c r="J64838" s="378"/>
      <c r="K64838" s="378"/>
      <c r="L64838" s="378"/>
      <c r="M64838" s="378"/>
      <c r="N64838" s="378"/>
      <c r="O64838" s="378"/>
      <c r="P64838" s="378"/>
      <c r="Q64838" s="378"/>
      <c r="R64838" s="378"/>
      <c r="S64838" s="378"/>
      <c r="T64838" s="378"/>
      <c r="U64838" s="378"/>
      <c r="V64838" s="378"/>
      <c r="W64838" s="378"/>
      <c r="X64838" s="378"/>
      <c r="Y64838" s="378"/>
      <c r="Z64838" s="378"/>
      <c r="AA64838" s="378"/>
      <c r="AB64838" s="378"/>
      <c r="AC64838" s="378"/>
      <c r="AD64838" s="378"/>
      <c r="AE64838" s="378"/>
      <c r="AF64838" s="378"/>
      <c r="AG64838" s="378"/>
      <c r="AH64838" s="378"/>
      <c r="AI64838" s="378"/>
      <c r="AJ64838" s="378"/>
      <c r="AK64838" s="378"/>
      <c r="AL64838" s="378"/>
      <c r="AM64838" s="378"/>
      <c r="AN64838" s="378"/>
      <c r="AO64838" s="378"/>
      <c r="AP64838" s="378"/>
      <c r="AQ64838" s="378"/>
      <c r="AR64838" s="378"/>
      <c r="AS64838" s="378"/>
      <c r="AT64838" s="378"/>
      <c r="AU64838" s="378"/>
      <c r="AV64838" s="378"/>
      <c r="AW64838" s="378"/>
      <c r="AX64838" s="378"/>
      <c r="AY64838" s="378"/>
      <c r="AZ64838" s="378"/>
      <c r="BA64838" s="378"/>
      <c r="BB64838" s="378"/>
      <c r="BC64838" s="378"/>
      <c r="BD64838" s="378"/>
      <c r="BE64838" s="378"/>
      <c r="BF64838" s="378"/>
      <c r="BG64838" s="378"/>
      <c r="BH64838" s="378"/>
      <c r="BI64838" s="378"/>
      <c r="BJ64838" s="378"/>
      <c r="BK64838" s="378"/>
      <c r="BL64838" s="378"/>
      <c r="BM64838" s="378"/>
      <c r="BN64838" s="378"/>
      <c r="BO64838" s="378"/>
      <c r="BP64838" s="378"/>
      <c r="BQ64838" s="378"/>
      <c r="BR64838" s="378"/>
      <c r="BS64838" s="378"/>
      <c r="BT64838" s="378"/>
      <c r="BU64838" s="378"/>
      <c r="BV64838" s="378"/>
      <c r="BW64838" s="378"/>
      <c r="BX64838" s="378"/>
      <c r="BY64838" s="378"/>
      <c r="BZ64838" s="378"/>
      <c r="CA64838" s="378"/>
      <c r="CB64838" s="378"/>
      <c r="CC64838" s="378"/>
      <c r="CD64838" s="378"/>
      <c r="CE64838" s="378"/>
      <c r="CF64838" s="378"/>
      <c r="CG64838" s="378"/>
      <c r="CH64838" s="378"/>
      <c r="CI64838" s="378"/>
      <c r="CJ64838" s="378"/>
      <c r="CK64838" s="378"/>
      <c r="CL64838" s="378"/>
      <c r="CM64838" s="378"/>
      <c r="CN64838" s="378"/>
      <c r="CO64838" s="378"/>
      <c r="CP64838" s="378"/>
      <c r="CQ64838" s="378"/>
      <c r="CR64838" s="378"/>
      <c r="CS64838" s="378"/>
      <c r="CT64838" s="378"/>
      <c r="CU64838" s="378"/>
      <c r="CV64838" s="378"/>
      <c r="CW64838" s="378"/>
      <c r="CX64838" s="378"/>
      <c r="CY64838" s="378"/>
      <c r="CZ64838" s="378"/>
      <c r="DA64838" s="378"/>
      <c r="DB64838" s="378"/>
      <c r="DC64838" s="378"/>
      <c r="DD64838" s="378"/>
      <c r="DE64838" s="378"/>
      <c r="DF64838" s="378"/>
      <c r="DG64838" s="378"/>
      <c r="DH64838" s="378"/>
      <c r="DI64838" s="378"/>
      <c r="DJ64838" s="378"/>
      <c r="DK64838" s="378"/>
      <c r="DL64838" s="378"/>
      <c r="DM64838" s="378"/>
      <c r="DN64838" s="378"/>
      <c r="DO64838" s="378"/>
      <c r="DP64838" s="378"/>
      <c r="DQ64838" s="378"/>
      <c r="DR64838" s="378"/>
      <c r="DS64838" s="378"/>
      <c r="DT64838" s="378"/>
      <c r="DU64838" s="378"/>
      <c r="DV64838" s="378"/>
      <c r="DW64838" s="378"/>
      <c r="DX64838" s="378"/>
      <c r="DY64838" s="378"/>
      <c r="DZ64838" s="378"/>
      <c r="EA64838" s="378"/>
      <c r="EB64838" s="378"/>
      <c r="EC64838" s="378"/>
      <c r="ED64838" s="378"/>
      <c r="EE64838" s="378"/>
      <c r="EF64838" s="378"/>
      <c r="EG64838" s="378"/>
      <c r="EH64838" s="378"/>
      <c r="EI64838" s="378"/>
      <c r="EJ64838" s="378"/>
      <c r="EK64838" s="378"/>
      <c r="EL64838" s="378"/>
      <c r="EM64838" s="378"/>
      <c r="EN64838" s="378"/>
      <c r="EO64838" s="378"/>
      <c r="EP64838" s="378"/>
      <c r="EQ64838" s="378"/>
      <c r="ER64838" s="378"/>
      <c r="ES64838" s="378"/>
      <c r="ET64838" s="378"/>
      <c r="EU64838" s="378"/>
      <c r="EV64838" s="378"/>
      <c r="EW64838" s="378"/>
      <c r="EX64838" s="378"/>
      <c r="EY64838" s="378"/>
      <c r="EZ64838" s="378"/>
      <c r="FA64838" s="378"/>
      <c r="FB64838" s="378"/>
      <c r="FC64838" s="378"/>
      <c r="FD64838" s="378"/>
      <c r="FE64838" s="378"/>
      <c r="FF64838" s="378"/>
      <c r="FG64838" s="378"/>
      <c r="FH64838" s="378"/>
      <c r="FI64838" s="378"/>
      <c r="FJ64838" s="378"/>
      <c r="FK64838" s="378"/>
      <c r="FL64838" s="378"/>
      <c r="FM64838" s="378"/>
      <c r="FN64838" s="378"/>
      <c r="FO64838" s="378"/>
      <c r="FP64838" s="378"/>
      <c r="FQ64838" s="378"/>
      <c r="FR64838" s="378"/>
      <c r="FS64838" s="378"/>
      <c r="FT64838" s="378"/>
      <c r="FU64838" s="378"/>
      <c r="FV64838" s="378"/>
      <c r="FW64838" s="378"/>
      <c r="FX64838" s="378"/>
      <c r="FY64838" s="378"/>
      <c r="FZ64838" s="378"/>
      <c r="GA64838" s="378"/>
      <c r="GB64838" s="378"/>
      <c r="GC64838" s="378"/>
      <c r="GD64838" s="378"/>
      <c r="GE64838" s="378"/>
      <c r="GF64838" s="378"/>
      <c r="GG64838" s="378"/>
      <c r="GH64838" s="378"/>
      <c r="GI64838" s="378"/>
      <c r="GJ64838" s="378"/>
      <c r="GK64838" s="378"/>
      <c r="GL64838" s="378"/>
      <c r="GM64838" s="378"/>
      <c r="GN64838" s="378"/>
      <c r="GO64838" s="378"/>
      <c r="GP64838" s="378"/>
      <c r="GQ64838" s="378"/>
      <c r="GR64838" s="378"/>
      <c r="GS64838" s="378"/>
      <c r="GT64838" s="378"/>
      <c r="GU64838" s="378"/>
      <c r="GV64838" s="378"/>
      <c r="GW64838" s="378"/>
      <c r="GX64838" s="378"/>
      <c r="GY64838" s="378"/>
      <c r="GZ64838" s="378"/>
      <c r="HA64838" s="378"/>
      <c r="HB64838" s="378"/>
      <c r="HC64838" s="378"/>
      <c r="HD64838" s="378"/>
      <c r="HE64838" s="378"/>
      <c r="HF64838" s="378"/>
      <c r="HG64838" s="378"/>
      <c r="HH64838" s="378"/>
      <c r="HI64838" s="378"/>
      <c r="HJ64838" s="378"/>
      <c r="HK64838" s="378"/>
      <c r="HL64838" s="378"/>
      <c r="HM64838" s="378"/>
      <c r="HN64838" s="378"/>
      <c r="HO64838" s="378"/>
      <c r="HP64838" s="378"/>
      <c r="HQ64838" s="378"/>
      <c r="HR64838" s="378"/>
      <c r="HS64838" s="378"/>
      <c r="HT64838" s="378"/>
      <c r="HU64838" s="378"/>
      <c r="HV64838" s="378"/>
      <c r="HW64838" s="378"/>
      <c r="HX64838" s="378"/>
      <c r="HY64838" s="378"/>
      <c r="HZ64838" s="378"/>
      <c r="IA64838" s="378"/>
      <c r="IB64838" s="378"/>
      <c r="IC64838" s="378"/>
      <c r="ID64838" s="378"/>
      <c r="IE64838" s="378"/>
      <c r="IF64838" s="378"/>
      <c r="IG64838" s="378"/>
      <c r="IH64838" s="378"/>
      <c r="II64838" s="378"/>
      <c r="IJ64838" s="378"/>
      <c r="IK64838" s="378"/>
      <c r="IL64838" s="378"/>
    </row>
    <row r="64839" spans="2:246">
      <c r="B64839" s="378"/>
      <c r="C64839" s="378"/>
      <c r="D64839" s="378"/>
      <c r="E64839" s="378"/>
      <c r="F64839" s="378"/>
      <c r="G64839" s="378"/>
      <c r="H64839" s="378"/>
      <c r="I64839" s="378"/>
      <c r="J64839" s="378"/>
      <c r="K64839" s="378"/>
      <c r="L64839" s="378"/>
      <c r="M64839" s="378"/>
      <c r="N64839" s="378"/>
      <c r="O64839" s="378"/>
      <c r="P64839" s="378"/>
      <c r="Q64839" s="378"/>
      <c r="R64839" s="378"/>
      <c r="S64839" s="378"/>
      <c r="T64839" s="378"/>
      <c r="U64839" s="378"/>
      <c r="V64839" s="378"/>
      <c r="W64839" s="378"/>
      <c r="X64839" s="378"/>
      <c r="Y64839" s="378"/>
      <c r="Z64839" s="378"/>
      <c r="AA64839" s="378"/>
      <c r="AB64839" s="378"/>
      <c r="AC64839" s="378"/>
      <c r="AD64839" s="378"/>
      <c r="AE64839" s="378"/>
      <c r="AF64839" s="378"/>
      <c r="AG64839" s="378"/>
      <c r="AH64839" s="378"/>
      <c r="AI64839" s="378"/>
      <c r="AJ64839" s="378"/>
      <c r="AK64839" s="378"/>
      <c r="AL64839" s="378"/>
      <c r="AM64839" s="378"/>
      <c r="AN64839" s="378"/>
      <c r="AO64839" s="378"/>
      <c r="AP64839" s="378"/>
      <c r="AQ64839" s="378"/>
      <c r="AR64839" s="378"/>
      <c r="AS64839" s="378"/>
      <c r="AT64839" s="378"/>
      <c r="AU64839" s="378"/>
      <c r="AV64839" s="378"/>
      <c r="AW64839" s="378"/>
      <c r="AX64839" s="378"/>
      <c r="AY64839" s="378"/>
      <c r="AZ64839" s="378"/>
      <c r="BA64839" s="378"/>
      <c r="BB64839" s="378"/>
      <c r="BC64839" s="378"/>
      <c r="BD64839" s="378"/>
      <c r="BE64839" s="378"/>
      <c r="BF64839" s="378"/>
      <c r="BG64839" s="378"/>
      <c r="BH64839" s="378"/>
      <c r="BI64839" s="378"/>
      <c r="BJ64839" s="378"/>
      <c r="BK64839" s="378"/>
      <c r="BL64839" s="378"/>
      <c r="BM64839" s="378"/>
      <c r="BN64839" s="378"/>
      <c r="BO64839" s="378"/>
      <c r="BP64839" s="378"/>
      <c r="BQ64839" s="378"/>
      <c r="BR64839" s="378"/>
      <c r="BS64839" s="378"/>
      <c r="BT64839" s="378"/>
      <c r="BU64839" s="378"/>
      <c r="BV64839" s="378"/>
      <c r="BW64839" s="378"/>
      <c r="BX64839" s="378"/>
      <c r="BY64839" s="378"/>
      <c r="BZ64839" s="378"/>
      <c r="CA64839" s="378"/>
      <c r="CB64839" s="378"/>
      <c r="CC64839" s="378"/>
      <c r="CD64839" s="378"/>
      <c r="CE64839" s="378"/>
      <c r="CF64839" s="378"/>
      <c r="CG64839" s="378"/>
      <c r="CH64839" s="378"/>
      <c r="CI64839" s="378"/>
      <c r="CJ64839" s="378"/>
      <c r="CK64839" s="378"/>
      <c r="CL64839" s="378"/>
      <c r="CM64839" s="378"/>
      <c r="CN64839" s="378"/>
      <c r="CO64839" s="378"/>
      <c r="CP64839" s="378"/>
      <c r="CQ64839" s="378"/>
      <c r="CR64839" s="378"/>
      <c r="CS64839" s="378"/>
      <c r="CT64839" s="378"/>
      <c r="CU64839" s="378"/>
      <c r="CV64839" s="378"/>
      <c r="CW64839" s="378"/>
      <c r="CX64839" s="378"/>
      <c r="CY64839" s="378"/>
      <c r="CZ64839" s="378"/>
      <c r="DA64839" s="378"/>
      <c r="DB64839" s="378"/>
      <c r="DC64839" s="378"/>
      <c r="DD64839" s="378"/>
      <c r="DE64839" s="378"/>
      <c r="DF64839" s="378"/>
      <c r="DG64839" s="378"/>
      <c r="DH64839" s="378"/>
      <c r="DI64839" s="378"/>
      <c r="DJ64839" s="378"/>
      <c r="DK64839" s="378"/>
      <c r="DL64839" s="378"/>
      <c r="DM64839" s="378"/>
      <c r="DN64839" s="378"/>
      <c r="DO64839" s="378"/>
      <c r="DP64839" s="378"/>
      <c r="DQ64839" s="378"/>
      <c r="DR64839" s="378"/>
      <c r="DS64839" s="378"/>
      <c r="DT64839" s="378"/>
      <c r="DU64839" s="378"/>
      <c r="DV64839" s="378"/>
      <c r="DW64839" s="378"/>
      <c r="DX64839" s="378"/>
      <c r="DY64839" s="378"/>
      <c r="DZ64839" s="378"/>
      <c r="EA64839" s="378"/>
      <c r="EB64839" s="378"/>
      <c r="EC64839" s="378"/>
      <c r="ED64839" s="378"/>
      <c r="EE64839" s="378"/>
      <c r="EF64839" s="378"/>
      <c r="EG64839" s="378"/>
      <c r="EH64839" s="378"/>
      <c r="EI64839" s="378"/>
      <c r="EJ64839" s="378"/>
      <c r="EK64839" s="378"/>
      <c r="EL64839" s="378"/>
      <c r="EM64839" s="378"/>
      <c r="EN64839" s="378"/>
      <c r="EO64839" s="378"/>
      <c r="EP64839" s="378"/>
      <c r="EQ64839" s="378"/>
      <c r="ER64839" s="378"/>
      <c r="ES64839" s="378"/>
      <c r="ET64839" s="378"/>
      <c r="EU64839" s="378"/>
      <c r="EV64839" s="378"/>
      <c r="EW64839" s="378"/>
      <c r="EX64839" s="378"/>
      <c r="EY64839" s="378"/>
      <c r="EZ64839" s="378"/>
      <c r="FA64839" s="378"/>
      <c r="FB64839" s="378"/>
      <c r="FC64839" s="378"/>
      <c r="FD64839" s="378"/>
      <c r="FE64839" s="378"/>
      <c r="FF64839" s="378"/>
      <c r="FG64839" s="378"/>
      <c r="FH64839" s="378"/>
      <c r="FI64839" s="378"/>
      <c r="FJ64839" s="378"/>
      <c r="FK64839" s="378"/>
      <c r="FL64839" s="378"/>
      <c r="FM64839" s="378"/>
      <c r="FN64839" s="378"/>
      <c r="FO64839" s="378"/>
      <c r="FP64839" s="378"/>
      <c r="FQ64839" s="378"/>
      <c r="FR64839" s="378"/>
      <c r="FS64839" s="378"/>
      <c r="FT64839" s="378"/>
      <c r="FU64839" s="378"/>
      <c r="FV64839" s="378"/>
      <c r="FW64839" s="378"/>
      <c r="FX64839" s="378"/>
      <c r="FY64839" s="378"/>
      <c r="FZ64839" s="378"/>
      <c r="GA64839" s="378"/>
      <c r="GB64839" s="378"/>
      <c r="GC64839" s="378"/>
      <c r="GD64839" s="378"/>
      <c r="GE64839" s="378"/>
      <c r="GF64839" s="378"/>
      <c r="GG64839" s="378"/>
      <c r="GH64839" s="378"/>
      <c r="GI64839" s="378"/>
      <c r="GJ64839" s="378"/>
      <c r="GK64839" s="378"/>
      <c r="GL64839" s="378"/>
      <c r="GM64839" s="378"/>
      <c r="GN64839" s="378"/>
      <c r="GO64839" s="378"/>
      <c r="GP64839" s="378"/>
      <c r="GQ64839" s="378"/>
      <c r="GR64839" s="378"/>
      <c r="GS64839" s="378"/>
      <c r="GT64839" s="378"/>
      <c r="GU64839" s="378"/>
      <c r="GV64839" s="378"/>
      <c r="GW64839" s="378"/>
      <c r="GX64839" s="378"/>
      <c r="GY64839" s="378"/>
      <c r="GZ64839" s="378"/>
      <c r="HA64839" s="378"/>
      <c r="HB64839" s="378"/>
      <c r="HC64839" s="378"/>
      <c r="HD64839" s="378"/>
      <c r="HE64839" s="378"/>
      <c r="HF64839" s="378"/>
      <c r="HG64839" s="378"/>
      <c r="HH64839" s="378"/>
      <c r="HI64839" s="378"/>
      <c r="HJ64839" s="378"/>
      <c r="HK64839" s="378"/>
      <c r="HL64839" s="378"/>
      <c r="HM64839" s="378"/>
      <c r="HN64839" s="378"/>
      <c r="HO64839" s="378"/>
      <c r="HP64839" s="378"/>
      <c r="HQ64839" s="378"/>
      <c r="HR64839" s="378"/>
      <c r="HS64839" s="378"/>
      <c r="HT64839" s="378"/>
      <c r="HU64839" s="378"/>
      <c r="HV64839" s="378"/>
      <c r="HW64839" s="378"/>
      <c r="HX64839" s="378"/>
      <c r="HY64839" s="378"/>
      <c r="HZ64839" s="378"/>
      <c r="IA64839" s="378"/>
      <c r="IB64839" s="378"/>
      <c r="IC64839" s="378"/>
      <c r="ID64839" s="378"/>
      <c r="IE64839" s="378"/>
      <c r="IF64839" s="378"/>
      <c r="IG64839" s="378"/>
      <c r="IH64839" s="378"/>
      <c r="II64839" s="378"/>
      <c r="IJ64839" s="378"/>
      <c r="IK64839" s="378"/>
      <c r="IL64839" s="378"/>
    </row>
    <row r="64840" spans="2:246">
      <c r="B64840" s="378"/>
      <c r="C64840" s="378"/>
      <c r="D64840" s="378"/>
      <c r="E64840" s="378"/>
      <c r="F64840" s="378"/>
      <c r="G64840" s="378"/>
      <c r="H64840" s="378"/>
      <c r="I64840" s="378"/>
      <c r="J64840" s="378"/>
      <c r="K64840" s="378"/>
      <c r="L64840" s="378"/>
      <c r="M64840" s="378"/>
      <c r="N64840" s="378"/>
      <c r="O64840" s="378"/>
      <c r="P64840" s="378"/>
      <c r="Q64840" s="378"/>
      <c r="R64840" s="378"/>
      <c r="S64840" s="378"/>
      <c r="T64840" s="378"/>
      <c r="U64840" s="378"/>
      <c r="V64840" s="378"/>
      <c r="W64840" s="378"/>
      <c r="X64840" s="378"/>
      <c r="Y64840" s="378"/>
      <c r="Z64840" s="378"/>
      <c r="AA64840" s="378"/>
      <c r="AB64840" s="378"/>
      <c r="AC64840" s="378"/>
      <c r="AD64840" s="378"/>
      <c r="AE64840" s="378"/>
      <c r="AF64840" s="378"/>
      <c r="AG64840" s="378"/>
      <c r="AH64840" s="378"/>
      <c r="AI64840" s="378"/>
      <c r="AJ64840" s="378"/>
      <c r="AK64840" s="378"/>
      <c r="AL64840" s="378"/>
      <c r="AM64840" s="378"/>
      <c r="AN64840" s="378"/>
      <c r="AO64840" s="378"/>
      <c r="AP64840" s="378"/>
      <c r="AQ64840" s="378"/>
      <c r="AR64840" s="378"/>
      <c r="AS64840" s="378"/>
      <c r="AT64840" s="378"/>
      <c r="AU64840" s="378"/>
      <c r="AV64840" s="378"/>
      <c r="AW64840" s="378"/>
      <c r="AX64840" s="378"/>
      <c r="AY64840" s="378"/>
      <c r="AZ64840" s="378"/>
      <c r="BA64840" s="378"/>
      <c r="BB64840" s="378"/>
      <c r="BC64840" s="378"/>
      <c r="BD64840" s="378"/>
      <c r="BE64840" s="378"/>
      <c r="BF64840" s="378"/>
      <c r="BG64840" s="378"/>
      <c r="BH64840" s="378"/>
      <c r="BI64840" s="378"/>
      <c r="BJ64840" s="378"/>
      <c r="BK64840" s="378"/>
      <c r="BL64840" s="378"/>
      <c r="BM64840" s="378"/>
      <c r="BN64840" s="378"/>
      <c r="BO64840" s="378"/>
      <c r="BP64840" s="378"/>
      <c r="BQ64840" s="378"/>
      <c r="BR64840" s="378"/>
      <c r="BS64840" s="378"/>
      <c r="BT64840" s="378"/>
      <c r="BU64840" s="378"/>
      <c r="BV64840" s="378"/>
      <c r="BW64840" s="378"/>
      <c r="BX64840" s="378"/>
      <c r="BY64840" s="378"/>
      <c r="BZ64840" s="378"/>
      <c r="CA64840" s="378"/>
      <c r="CB64840" s="378"/>
      <c r="CC64840" s="378"/>
      <c r="CD64840" s="378"/>
      <c r="CE64840" s="378"/>
      <c r="CF64840" s="378"/>
      <c r="CG64840" s="378"/>
      <c r="CH64840" s="378"/>
      <c r="CI64840" s="378"/>
      <c r="CJ64840" s="378"/>
      <c r="CK64840" s="378"/>
      <c r="CL64840" s="378"/>
      <c r="CM64840" s="378"/>
      <c r="CN64840" s="378"/>
      <c r="CO64840" s="378"/>
      <c r="CP64840" s="378"/>
      <c r="CQ64840" s="378"/>
      <c r="CR64840" s="378"/>
      <c r="CS64840" s="378"/>
      <c r="CT64840" s="378"/>
      <c r="CU64840" s="378"/>
      <c r="CV64840" s="378"/>
      <c r="CW64840" s="378"/>
      <c r="CX64840" s="378"/>
      <c r="CY64840" s="378"/>
      <c r="CZ64840" s="378"/>
      <c r="DA64840" s="378"/>
      <c r="DB64840" s="378"/>
      <c r="DC64840" s="378"/>
      <c r="DD64840" s="378"/>
      <c r="DE64840" s="378"/>
      <c r="DF64840" s="378"/>
      <c r="DG64840" s="378"/>
      <c r="DH64840" s="378"/>
      <c r="DI64840" s="378"/>
      <c r="DJ64840" s="378"/>
      <c r="DK64840" s="378"/>
      <c r="DL64840" s="378"/>
      <c r="DM64840" s="378"/>
      <c r="DN64840" s="378"/>
      <c r="DO64840" s="378"/>
      <c r="DP64840" s="378"/>
      <c r="DQ64840" s="378"/>
      <c r="DR64840" s="378"/>
      <c r="DS64840" s="378"/>
      <c r="DT64840" s="378"/>
      <c r="DU64840" s="378"/>
      <c r="DV64840" s="378"/>
      <c r="DW64840" s="378"/>
      <c r="DX64840" s="378"/>
      <c r="DY64840" s="378"/>
      <c r="DZ64840" s="378"/>
      <c r="EA64840" s="378"/>
      <c r="EB64840" s="378"/>
      <c r="EC64840" s="378"/>
      <c r="ED64840" s="378"/>
      <c r="EE64840" s="378"/>
      <c r="EF64840" s="378"/>
      <c r="EG64840" s="378"/>
      <c r="EH64840" s="378"/>
      <c r="EI64840" s="378"/>
      <c r="EJ64840" s="378"/>
      <c r="EK64840" s="378"/>
      <c r="EL64840" s="378"/>
      <c r="EM64840" s="378"/>
      <c r="EN64840" s="378"/>
      <c r="EO64840" s="378"/>
      <c r="EP64840" s="378"/>
      <c r="EQ64840" s="378"/>
      <c r="ER64840" s="378"/>
      <c r="ES64840" s="378"/>
      <c r="ET64840" s="378"/>
      <c r="EU64840" s="378"/>
      <c r="EV64840" s="378"/>
      <c r="EW64840" s="378"/>
      <c r="EX64840" s="378"/>
      <c r="EY64840" s="378"/>
      <c r="EZ64840" s="378"/>
      <c r="FA64840" s="378"/>
      <c r="FB64840" s="378"/>
      <c r="FC64840" s="378"/>
      <c r="FD64840" s="378"/>
      <c r="FE64840" s="378"/>
      <c r="FF64840" s="378"/>
      <c r="FG64840" s="378"/>
      <c r="FH64840" s="378"/>
      <c r="FI64840" s="378"/>
      <c r="FJ64840" s="378"/>
      <c r="FK64840" s="378"/>
      <c r="FL64840" s="378"/>
      <c r="FM64840" s="378"/>
      <c r="FN64840" s="378"/>
      <c r="FO64840" s="378"/>
      <c r="FP64840" s="378"/>
      <c r="FQ64840" s="378"/>
      <c r="FR64840" s="378"/>
      <c r="FS64840" s="378"/>
      <c r="FT64840" s="378"/>
      <c r="FU64840" s="378"/>
      <c r="FV64840" s="378"/>
      <c r="FW64840" s="378"/>
      <c r="FX64840" s="378"/>
      <c r="FY64840" s="378"/>
      <c r="FZ64840" s="378"/>
      <c r="GA64840" s="378"/>
      <c r="GB64840" s="378"/>
      <c r="GC64840" s="378"/>
      <c r="GD64840" s="378"/>
      <c r="GE64840" s="378"/>
      <c r="GF64840" s="378"/>
      <c r="GG64840" s="378"/>
      <c r="GH64840" s="378"/>
      <c r="GI64840" s="378"/>
      <c r="GJ64840" s="378"/>
      <c r="GK64840" s="378"/>
      <c r="GL64840" s="378"/>
      <c r="GM64840" s="378"/>
      <c r="GN64840" s="378"/>
      <c r="GO64840" s="378"/>
      <c r="GP64840" s="378"/>
      <c r="GQ64840" s="378"/>
      <c r="GR64840" s="378"/>
      <c r="GS64840" s="378"/>
      <c r="GT64840" s="378"/>
      <c r="GU64840" s="378"/>
      <c r="GV64840" s="378"/>
      <c r="GW64840" s="378"/>
      <c r="GX64840" s="378"/>
      <c r="GY64840" s="378"/>
      <c r="GZ64840" s="378"/>
      <c r="HA64840" s="378"/>
      <c r="HB64840" s="378"/>
      <c r="HC64840" s="378"/>
      <c r="HD64840" s="378"/>
      <c r="HE64840" s="378"/>
      <c r="HF64840" s="378"/>
      <c r="HG64840" s="378"/>
      <c r="HH64840" s="378"/>
      <c r="HI64840" s="378"/>
      <c r="HJ64840" s="378"/>
      <c r="HK64840" s="378"/>
      <c r="HL64840" s="378"/>
      <c r="HM64840" s="378"/>
      <c r="HN64840" s="378"/>
      <c r="HO64840" s="378"/>
      <c r="HP64840" s="378"/>
      <c r="HQ64840" s="378"/>
      <c r="HR64840" s="378"/>
      <c r="HS64840" s="378"/>
      <c r="HT64840" s="378"/>
      <c r="HU64840" s="378"/>
      <c r="HV64840" s="378"/>
      <c r="HW64840" s="378"/>
      <c r="HX64840" s="378"/>
      <c r="HY64840" s="378"/>
      <c r="HZ64840" s="378"/>
      <c r="IA64840" s="378"/>
      <c r="IB64840" s="378"/>
      <c r="IC64840" s="378"/>
      <c r="ID64840" s="378"/>
      <c r="IE64840" s="378"/>
      <c r="IF64840" s="378"/>
      <c r="IG64840" s="378"/>
      <c r="IH64840" s="378"/>
      <c r="II64840" s="378"/>
      <c r="IJ64840" s="378"/>
      <c r="IK64840" s="378"/>
      <c r="IL64840" s="378"/>
    </row>
    <row r="64841" spans="2:246">
      <c r="B64841" s="378"/>
      <c r="C64841" s="378"/>
      <c r="D64841" s="378"/>
      <c r="E64841" s="378"/>
      <c r="F64841" s="378"/>
      <c r="G64841" s="378"/>
      <c r="H64841" s="378"/>
      <c r="I64841" s="378"/>
      <c r="J64841" s="378"/>
      <c r="K64841" s="378"/>
      <c r="L64841" s="378"/>
      <c r="M64841" s="378"/>
      <c r="N64841" s="378"/>
      <c r="O64841" s="378"/>
      <c r="P64841" s="378"/>
      <c r="Q64841" s="378"/>
      <c r="R64841" s="378"/>
      <c r="S64841" s="378"/>
      <c r="T64841" s="378"/>
      <c r="U64841" s="378"/>
      <c r="V64841" s="378"/>
      <c r="W64841" s="378"/>
      <c r="X64841" s="378"/>
      <c r="Y64841" s="378"/>
      <c r="Z64841" s="378"/>
      <c r="AA64841" s="378"/>
      <c r="AB64841" s="378"/>
      <c r="AC64841" s="378"/>
      <c r="AD64841" s="378"/>
      <c r="AE64841" s="378"/>
      <c r="AF64841" s="378"/>
      <c r="AG64841" s="378"/>
      <c r="AH64841" s="378"/>
      <c r="AI64841" s="378"/>
      <c r="AJ64841" s="378"/>
      <c r="AK64841" s="378"/>
      <c r="AL64841" s="378"/>
      <c r="AM64841" s="378"/>
      <c r="AN64841" s="378"/>
      <c r="AO64841" s="378"/>
      <c r="AP64841" s="378"/>
      <c r="AQ64841" s="378"/>
      <c r="AR64841" s="378"/>
      <c r="AS64841" s="378"/>
      <c r="AT64841" s="378"/>
      <c r="AU64841" s="378"/>
      <c r="AV64841" s="378"/>
      <c r="AW64841" s="378"/>
      <c r="AX64841" s="378"/>
      <c r="AY64841" s="378"/>
      <c r="AZ64841" s="378"/>
      <c r="BA64841" s="378"/>
      <c r="BB64841" s="378"/>
      <c r="BC64841" s="378"/>
      <c r="BD64841" s="378"/>
      <c r="BE64841" s="378"/>
      <c r="BF64841" s="378"/>
      <c r="BG64841" s="378"/>
      <c r="BH64841" s="378"/>
      <c r="BI64841" s="378"/>
      <c r="BJ64841" s="378"/>
      <c r="BK64841" s="378"/>
      <c r="BL64841" s="378"/>
      <c r="BM64841" s="378"/>
      <c r="BN64841" s="378"/>
      <c r="BO64841" s="378"/>
      <c r="BP64841" s="378"/>
      <c r="BQ64841" s="378"/>
      <c r="BR64841" s="378"/>
      <c r="BS64841" s="378"/>
      <c r="BT64841" s="378"/>
      <c r="BU64841" s="378"/>
      <c r="BV64841" s="378"/>
      <c r="BW64841" s="378"/>
      <c r="BX64841" s="378"/>
      <c r="BY64841" s="378"/>
      <c r="BZ64841" s="378"/>
      <c r="CA64841" s="378"/>
      <c r="CB64841" s="378"/>
      <c r="CC64841" s="378"/>
      <c r="CD64841" s="378"/>
      <c r="CE64841" s="378"/>
      <c r="CF64841" s="378"/>
      <c r="CG64841" s="378"/>
      <c r="CH64841" s="378"/>
      <c r="CI64841" s="378"/>
      <c r="CJ64841" s="378"/>
      <c r="CK64841" s="378"/>
      <c r="CL64841" s="378"/>
      <c r="CM64841" s="378"/>
      <c r="CN64841" s="378"/>
      <c r="CO64841" s="378"/>
      <c r="CP64841" s="378"/>
      <c r="CQ64841" s="378"/>
      <c r="CR64841" s="378"/>
      <c r="CS64841" s="378"/>
      <c r="CT64841" s="378"/>
      <c r="CU64841" s="378"/>
      <c r="CV64841" s="378"/>
      <c r="CW64841" s="378"/>
      <c r="CX64841" s="378"/>
      <c r="CY64841" s="378"/>
      <c r="CZ64841" s="378"/>
      <c r="DA64841" s="378"/>
      <c r="DB64841" s="378"/>
      <c r="DC64841" s="378"/>
      <c r="DD64841" s="378"/>
      <c r="DE64841" s="378"/>
      <c r="DF64841" s="378"/>
      <c r="DG64841" s="378"/>
      <c r="DH64841" s="378"/>
      <c r="DI64841" s="378"/>
      <c r="DJ64841" s="378"/>
      <c r="DK64841" s="378"/>
      <c r="DL64841" s="378"/>
      <c r="DM64841" s="378"/>
      <c r="DN64841" s="378"/>
      <c r="DO64841" s="378"/>
      <c r="DP64841" s="378"/>
      <c r="DQ64841" s="378"/>
      <c r="DR64841" s="378"/>
      <c r="DS64841" s="378"/>
      <c r="DT64841" s="378"/>
      <c r="DU64841" s="378"/>
      <c r="DV64841" s="378"/>
      <c r="DW64841" s="378"/>
      <c r="DX64841" s="378"/>
      <c r="DY64841" s="378"/>
      <c r="DZ64841" s="378"/>
      <c r="EA64841" s="378"/>
      <c r="EB64841" s="378"/>
      <c r="EC64841" s="378"/>
      <c r="ED64841" s="378"/>
      <c r="EE64841" s="378"/>
      <c r="EF64841" s="378"/>
      <c r="EG64841" s="378"/>
      <c r="EH64841" s="378"/>
      <c r="EI64841" s="378"/>
      <c r="EJ64841" s="378"/>
      <c r="EK64841" s="378"/>
      <c r="EL64841" s="378"/>
      <c r="EM64841" s="378"/>
      <c r="EN64841" s="378"/>
      <c r="EO64841" s="378"/>
      <c r="EP64841" s="378"/>
      <c r="EQ64841" s="378"/>
      <c r="ER64841" s="378"/>
      <c r="ES64841" s="378"/>
      <c r="ET64841" s="378"/>
      <c r="EU64841" s="378"/>
      <c r="EV64841" s="378"/>
      <c r="EW64841" s="378"/>
      <c r="EX64841" s="378"/>
      <c r="EY64841" s="378"/>
      <c r="EZ64841" s="378"/>
      <c r="FA64841" s="378"/>
      <c r="FB64841" s="378"/>
      <c r="FC64841" s="378"/>
      <c r="FD64841" s="378"/>
      <c r="FE64841" s="378"/>
      <c r="FF64841" s="378"/>
      <c r="FG64841" s="378"/>
      <c r="FH64841" s="378"/>
      <c r="FI64841" s="378"/>
      <c r="FJ64841" s="378"/>
      <c r="FK64841" s="378"/>
      <c r="FL64841" s="378"/>
      <c r="FM64841" s="378"/>
      <c r="FN64841" s="378"/>
      <c r="FO64841" s="378"/>
      <c r="FP64841" s="378"/>
      <c r="FQ64841" s="378"/>
      <c r="FR64841" s="378"/>
      <c r="FS64841" s="378"/>
      <c r="FT64841" s="378"/>
      <c r="FU64841" s="378"/>
      <c r="FV64841" s="378"/>
      <c r="FW64841" s="378"/>
      <c r="FX64841" s="378"/>
      <c r="FY64841" s="378"/>
      <c r="FZ64841" s="378"/>
      <c r="GA64841" s="378"/>
      <c r="GB64841" s="378"/>
      <c r="GC64841" s="378"/>
      <c r="GD64841" s="378"/>
      <c r="GE64841" s="378"/>
      <c r="GF64841" s="378"/>
      <c r="GG64841" s="378"/>
      <c r="GH64841" s="378"/>
      <c r="GI64841" s="378"/>
      <c r="GJ64841" s="378"/>
      <c r="GK64841" s="378"/>
      <c r="GL64841" s="378"/>
      <c r="GM64841" s="378"/>
      <c r="GN64841" s="378"/>
      <c r="GO64841" s="378"/>
      <c r="GP64841" s="378"/>
      <c r="GQ64841" s="378"/>
      <c r="GR64841" s="378"/>
      <c r="GS64841" s="378"/>
      <c r="GT64841" s="378"/>
      <c r="GU64841" s="378"/>
      <c r="GV64841" s="378"/>
      <c r="GW64841" s="378"/>
      <c r="GX64841" s="378"/>
      <c r="GY64841" s="378"/>
      <c r="GZ64841" s="378"/>
      <c r="HA64841" s="378"/>
      <c r="HB64841" s="378"/>
      <c r="HC64841" s="378"/>
      <c r="HD64841" s="378"/>
      <c r="HE64841" s="378"/>
      <c r="HF64841" s="378"/>
      <c r="HG64841" s="378"/>
      <c r="HH64841" s="378"/>
      <c r="HI64841" s="378"/>
      <c r="HJ64841" s="378"/>
      <c r="HK64841" s="378"/>
      <c r="HL64841" s="378"/>
      <c r="HM64841" s="378"/>
      <c r="HN64841" s="378"/>
      <c r="HO64841" s="378"/>
      <c r="HP64841" s="378"/>
      <c r="HQ64841" s="378"/>
      <c r="HR64841" s="378"/>
      <c r="HS64841" s="378"/>
      <c r="HT64841" s="378"/>
      <c r="HU64841" s="378"/>
      <c r="HV64841" s="378"/>
      <c r="HW64841" s="378"/>
      <c r="HX64841" s="378"/>
      <c r="HY64841" s="378"/>
      <c r="HZ64841" s="378"/>
      <c r="IA64841" s="378"/>
      <c r="IB64841" s="378"/>
      <c r="IC64841" s="378"/>
      <c r="ID64841" s="378"/>
      <c r="IE64841" s="378"/>
      <c r="IF64841" s="378"/>
      <c r="IG64841" s="378"/>
      <c r="IH64841" s="378"/>
      <c r="II64841" s="378"/>
      <c r="IJ64841" s="378"/>
      <c r="IK64841" s="378"/>
      <c r="IL64841" s="378"/>
    </row>
    <row r="64842" spans="2:246">
      <c r="B64842" s="378"/>
      <c r="C64842" s="378"/>
      <c r="D64842" s="378"/>
      <c r="E64842" s="378"/>
      <c r="F64842" s="378"/>
      <c r="G64842" s="378"/>
      <c r="H64842" s="378"/>
      <c r="I64842" s="378"/>
      <c r="J64842" s="378"/>
      <c r="K64842" s="378"/>
      <c r="L64842" s="378"/>
      <c r="M64842" s="378"/>
      <c r="N64842" s="378"/>
      <c r="O64842" s="378"/>
      <c r="P64842" s="378"/>
      <c r="Q64842" s="378"/>
      <c r="R64842" s="378"/>
      <c r="S64842" s="378"/>
      <c r="T64842" s="378"/>
      <c r="U64842" s="378"/>
      <c r="V64842" s="378"/>
      <c r="W64842" s="378"/>
      <c r="X64842" s="378"/>
      <c r="Y64842" s="378"/>
      <c r="Z64842" s="378"/>
      <c r="AA64842" s="378"/>
      <c r="AB64842" s="378"/>
      <c r="AC64842" s="378"/>
      <c r="AD64842" s="378"/>
      <c r="AE64842" s="378"/>
      <c r="AF64842" s="378"/>
      <c r="AG64842" s="378"/>
      <c r="AH64842" s="378"/>
      <c r="AI64842" s="378"/>
      <c r="AJ64842" s="378"/>
      <c r="AK64842" s="378"/>
      <c r="AL64842" s="378"/>
      <c r="AM64842" s="378"/>
      <c r="AN64842" s="378"/>
      <c r="AO64842" s="378"/>
      <c r="AP64842" s="378"/>
      <c r="AQ64842" s="378"/>
      <c r="AR64842" s="378"/>
      <c r="AS64842" s="378"/>
      <c r="AT64842" s="378"/>
      <c r="AU64842" s="378"/>
      <c r="AV64842" s="378"/>
      <c r="AW64842" s="378"/>
      <c r="AX64842" s="378"/>
      <c r="AY64842" s="378"/>
      <c r="AZ64842" s="378"/>
      <c r="BA64842" s="378"/>
      <c r="BB64842" s="378"/>
      <c r="BC64842" s="378"/>
      <c r="BD64842" s="378"/>
      <c r="BE64842" s="378"/>
      <c r="BF64842" s="378"/>
      <c r="BG64842" s="378"/>
      <c r="BH64842" s="378"/>
      <c r="BI64842" s="378"/>
      <c r="BJ64842" s="378"/>
      <c r="BK64842" s="378"/>
      <c r="BL64842" s="378"/>
      <c r="BM64842" s="378"/>
      <c r="BN64842" s="378"/>
      <c r="BO64842" s="378"/>
      <c r="BP64842" s="378"/>
      <c r="BQ64842" s="378"/>
      <c r="BR64842" s="378"/>
      <c r="BS64842" s="378"/>
      <c r="BT64842" s="378"/>
      <c r="BU64842" s="378"/>
      <c r="BV64842" s="378"/>
      <c r="BW64842" s="378"/>
      <c r="BX64842" s="378"/>
      <c r="BY64842" s="378"/>
      <c r="BZ64842" s="378"/>
      <c r="CA64842" s="378"/>
      <c r="CB64842" s="378"/>
      <c r="CC64842" s="378"/>
      <c r="CD64842" s="378"/>
      <c r="CE64842" s="378"/>
      <c r="CF64842" s="378"/>
      <c r="CG64842" s="378"/>
      <c r="CH64842" s="378"/>
      <c r="CI64842" s="378"/>
      <c r="CJ64842" s="378"/>
      <c r="CK64842" s="378"/>
      <c r="CL64842" s="378"/>
      <c r="CM64842" s="378"/>
      <c r="CN64842" s="378"/>
      <c r="CO64842" s="378"/>
      <c r="CP64842" s="378"/>
      <c r="CQ64842" s="378"/>
      <c r="CR64842" s="378"/>
      <c r="CS64842" s="378"/>
      <c r="CT64842" s="378"/>
      <c r="CU64842" s="378"/>
      <c r="CV64842" s="378"/>
      <c r="CW64842" s="378"/>
      <c r="CX64842" s="378"/>
      <c r="CY64842" s="378"/>
      <c r="CZ64842" s="378"/>
      <c r="DA64842" s="378"/>
      <c r="DB64842" s="378"/>
      <c r="DC64842" s="378"/>
      <c r="DD64842" s="378"/>
      <c r="DE64842" s="378"/>
      <c r="DF64842" s="378"/>
      <c r="DG64842" s="378"/>
      <c r="DH64842" s="378"/>
      <c r="DI64842" s="378"/>
      <c r="DJ64842" s="378"/>
      <c r="DK64842" s="378"/>
      <c r="DL64842" s="378"/>
      <c r="DM64842" s="378"/>
      <c r="DN64842" s="378"/>
      <c r="DO64842" s="378"/>
      <c r="DP64842" s="378"/>
      <c r="DQ64842" s="378"/>
      <c r="DR64842" s="378"/>
      <c r="DS64842" s="378"/>
      <c r="DT64842" s="378"/>
      <c r="DU64842" s="378"/>
      <c r="DV64842" s="378"/>
      <c r="DW64842" s="378"/>
      <c r="DX64842" s="378"/>
      <c r="DY64842" s="378"/>
      <c r="DZ64842" s="378"/>
      <c r="EA64842" s="378"/>
      <c r="EB64842" s="378"/>
      <c r="EC64842" s="378"/>
      <c r="ED64842" s="378"/>
      <c r="EE64842" s="378"/>
      <c r="EF64842" s="378"/>
      <c r="EG64842" s="378"/>
      <c r="EH64842" s="378"/>
      <c r="EI64842" s="378"/>
      <c r="EJ64842" s="378"/>
      <c r="EK64842" s="378"/>
      <c r="EL64842" s="378"/>
      <c r="EM64842" s="378"/>
      <c r="EN64842" s="378"/>
      <c r="EO64842" s="378"/>
      <c r="EP64842" s="378"/>
      <c r="EQ64842" s="378"/>
      <c r="ER64842" s="378"/>
      <c r="ES64842" s="378"/>
      <c r="ET64842" s="378"/>
      <c r="EU64842" s="378"/>
      <c r="EV64842" s="378"/>
      <c r="EW64842" s="378"/>
      <c r="EX64842" s="378"/>
      <c r="EY64842" s="378"/>
      <c r="EZ64842" s="378"/>
      <c r="FA64842" s="378"/>
      <c r="FB64842" s="378"/>
      <c r="FC64842" s="378"/>
      <c r="FD64842" s="378"/>
      <c r="FE64842" s="378"/>
      <c r="FF64842" s="378"/>
      <c r="FG64842" s="378"/>
      <c r="FH64842" s="378"/>
      <c r="FI64842" s="378"/>
      <c r="FJ64842" s="378"/>
      <c r="FK64842" s="378"/>
      <c r="FL64842" s="378"/>
      <c r="FM64842" s="378"/>
      <c r="FN64842" s="378"/>
      <c r="FO64842" s="378"/>
      <c r="FP64842" s="378"/>
      <c r="FQ64842" s="378"/>
      <c r="FR64842" s="378"/>
      <c r="FS64842" s="378"/>
      <c r="FT64842" s="378"/>
      <c r="FU64842" s="378"/>
      <c r="FV64842" s="378"/>
      <c r="FW64842" s="378"/>
      <c r="FX64842" s="378"/>
      <c r="FY64842" s="378"/>
      <c r="FZ64842" s="378"/>
      <c r="GA64842" s="378"/>
      <c r="GB64842" s="378"/>
      <c r="GC64842" s="378"/>
      <c r="GD64842" s="378"/>
      <c r="GE64842" s="378"/>
      <c r="GF64842" s="378"/>
      <c r="GG64842" s="378"/>
      <c r="GH64842" s="378"/>
      <c r="GI64842" s="378"/>
      <c r="GJ64842" s="378"/>
      <c r="GK64842" s="378"/>
      <c r="GL64842" s="378"/>
      <c r="GM64842" s="378"/>
      <c r="GN64842" s="378"/>
      <c r="GO64842" s="378"/>
      <c r="GP64842" s="378"/>
      <c r="GQ64842" s="378"/>
      <c r="GR64842" s="378"/>
      <c r="GS64842" s="378"/>
      <c r="GT64842" s="378"/>
      <c r="GU64842" s="378"/>
      <c r="GV64842" s="378"/>
      <c r="GW64842" s="378"/>
      <c r="GX64842" s="378"/>
      <c r="GY64842" s="378"/>
      <c r="GZ64842" s="378"/>
      <c r="HA64842" s="378"/>
      <c r="HB64842" s="378"/>
      <c r="HC64842" s="378"/>
      <c r="HD64842" s="378"/>
      <c r="HE64842" s="378"/>
      <c r="HF64842" s="378"/>
      <c r="HG64842" s="378"/>
      <c r="HH64842" s="378"/>
      <c r="HI64842" s="378"/>
      <c r="HJ64842" s="378"/>
      <c r="HK64842" s="378"/>
      <c r="HL64842" s="378"/>
      <c r="HM64842" s="378"/>
      <c r="HN64842" s="378"/>
      <c r="HO64842" s="378"/>
      <c r="HP64842" s="378"/>
      <c r="HQ64842" s="378"/>
      <c r="HR64842" s="378"/>
      <c r="HS64842" s="378"/>
      <c r="HT64842" s="378"/>
      <c r="HU64842" s="378"/>
      <c r="HV64842" s="378"/>
      <c r="HW64842" s="378"/>
      <c r="HX64842" s="378"/>
      <c r="HY64842" s="378"/>
      <c r="HZ64842" s="378"/>
      <c r="IA64842" s="378"/>
      <c r="IB64842" s="378"/>
      <c r="IC64842" s="378"/>
      <c r="ID64842" s="378"/>
      <c r="IE64842" s="378"/>
      <c r="IF64842" s="378"/>
      <c r="IG64842" s="378"/>
      <c r="IH64842" s="378"/>
      <c r="II64842" s="378"/>
      <c r="IJ64842" s="378"/>
      <c r="IK64842" s="378"/>
      <c r="IL64842" s="378"/>
    </row>
    <row r="64843" spans="2:246">
      <c r="B64843" s="378"/>
      <c r="C64843" s="378"/>
      <c r="D64843" s="378"/>
      <c r="E64843" s="378"/>
      <c r="F64843" s="378"/>
      <c r="G64843" s="378"/>
      <c r="H64843" s="378"/>
      <c r="I64843" s="378"/>
      <c r="J64843" s="378"/>
      <c r="K64843" s="378"/>
      <c r="L64843" s="378"/>
      <c r="M64843" s="378"/>
      <c r="N64843" s="378"/>
      <c r="O64843" s="378"/>
      <c r="P64843" s="378"/>
      <c r="Q64843" s="378"/>
      <c r="R64843" s="378"/>
      <c r="S64843" s="378"/>
      <c r="T64843" s="378"/>
      <c r="U64843" s="378"/>
      <c r="V64843" s="378"/>
      <c r="W64843" s="378"/>
      <c r="X64843" s="378"/>
      <c r="Y64843" s="378"/>
      <c r="Z64843" s="378"/>
      <c r="AA64843" s="378"/>
      <c r="AB64843" s="378"/>
      <c r="AC64843" s="378"/>
      <c r="AD64843" s="378"/>
      <c r="AE64843" s="378"/>
      <c r="AF64843" s="378"/>
      <c r="AG64843" s="378"/>
      <c r="AH64843" s="378"/>
      <c r="AI64843" s="378"/>
      <c r="AJ64843" s="378"/>
      <c r="AK64843" s="378"/>
      <c r="AL64843" s="378"/>
      <c r="AM64843" s="378"/>
      <c r="AN64843" s="378"/>
      <c r="AO64843" s="378"/>
      <c r="AP64843" s="378"/>
      <c r="AQ64843" s="378"/>
      <c r="AR64843" s="378"/>
      <c r="AS64843" s="378"/>
      <c r="AT64843" s="378"/>
      <c r="AU64843" s="378"/>
      <c r="AV64843" s="378"/>
      <c r="AW64843" s="378"/>
      <c r="AX64843" s="378"/>
      <c r="AY64843" s="378"/>
      <c r="AZ64843" s="378"/>
      <c r="BA64843" s="378"/>
      <c r="BB64843" s="378"/>
      <c r="BC64843" s="378"/>
      <c r="BD64843" s="378"/>
      <c r="BE64843" s="378"/>
      <c r="BF64843" s="378"/>
      <c r="BG64843" s="378"/>
      <c r="BH64843" s="378"/>
      <c r="BI64843" s="378"/>
      <c r="BJ64843" s="378"/>
      <c r="BK64843" s="378"/>
      <c r="BL64843" s="378"/>
      <c r="BM64843" s="378"/>
      <c r="BN64843" s="378"/>
      <c r="BO64843" s="378"/>
      <c r="BP64843" s="378"/>
      <c r="BQ64843" s="378"/>
      <c r="BR64843" s="378"/>
      <c r="BS64843" s="378"/>
      <c r="BT64843" s="378"/>
      <c r="BU64843" s="378"/>
      <c r="BV64843" s="378"/>
      <c r="BW64843" s="378"/>
      <c r="BX64843" s="378"/>
      <c r="BY64843" s="378"/>
      <c r="BZ64843" s="378"/>
      <c r="CA64843" s="378"/>
      <c r="CB64843" s="378"/>
      <c r="CC64843" s="378"/>
      <c r="CD64843" s="378"/>
      <c r="CE64843" s="378"/>
      <c r="CF64843" s="378"/>
      <c r="CG64843" s="378"/>
      <c r="CH64843" s="378"/>
      <c r="CI64843" s="378"/>
      <c r="CJ64843" s="378"/>
      <c r="CK64843" s="378"/>
      <c r="CL64843" s="378"/>
      <c r="CM64843" s="378"/>
      <c r="CN64843" s="378"/>
      <c r="CO64843" s="378"/>
      <c r="CP64843" s="378"/>
      <c r="CQ64843" s="378"/>
      <c r="CR64843" s="378"/>
      <c r="CS64843" s="378"/>
      <c r="CT64843" s="378"/>
      <c r="CU64843" s="378"/>
      <c r="CV64843" s="378"/>
      <c r="CW64843" s="378"/>
      <c r="CX64843" s="378"/>
      <c r="CY64843" s="378"/>
      <c r="CZ64843" s="378"/>
      <c r="DA64843" s="378"/>
      <c r="DB64843" s="378"/>
      <c r="DC64843" s="378"/>
      <c r="DD64843" s="378"/>
      <c r="DE64843" s="378"/>
      <c r="DF64843" s="378"/>
      <c r="DG64843" s="378"/>
      <c r="DH64843" s="378"/>
      <c r="DI64843" s="378"/>
      <c r="DJ64843" s="378"/>
      <c r="DK64843" s="378"/>
      <c r="DL64843" s="378"/>
      <c r="DM64843" s="378"/>
      <c r="DN64843" s="378"/>
      <c r="DO64843" s="378"/>
      <c r="DP64843" s="378"/>
      <c r="DQ64843" s="378"/>
      <c r="DR64843" s="378"/>
      <c r="DS64843" s="378"/>
      <c r="DT64843" s="378"/>
      <c r="DU64843" s="378"/>
      <c r="DV64843" s="378"/>
      <c r="DW64843" s="378"/>
      <c r="DX64843" s="378"/>
      <c r="DY64843" s="378"/>
      <c r="DZ64843" s="378"/>
      <c r="EA64843" s="378"/>
      <c r="EB64843" s="378"/>
      <c r="EC64843" s="378"/>
      <c r="ED64843" s="378"/>
      <c r="EE64843" s="378"/>
      <c r="EF64843" s="378"/>
      <c r="EG64843" s="378"/>
      <c r="EH64843" s="378"/>
      <c r="EI64843" s="378"/>
      <c r="EJ64843" s="378"/>
      <c r="EK64843" s="378"/>
      <c r="EL64843" s="378"/>
      <c r="EM64843" s="378"/>
      <c r="EN64843" s="378"/>
      <c r="EO64843" s="378"/>
      <c r="EP64843" s="378"/>
      <c r="EQ64843" s="378"/>
      <c r="ER64843" s="378"/>
      <c r="ES64843" s="378"/>
      <c r="ET64843" s="378"/>
      <c r="EU64843" s="378"/>
      <c r="EV64843" s="378"/>
      <c r="EW64843" s="378"/>
      <c r="EX64843" s="378"/>
      <c r="EY64843" s="378"/>
      <c r="EZ64843" s="378"/>
      <c r="FA64843" s="378"/>
      <c r="FB64843" s="378"/>
      <c r="FC64843" s="378"/>
      <c r="FD64843" s="378"/>
      <c r="FE64843" s="378"/>
      <c r="FF64843" s="378"/>
      <c r="FG64843" s="378"/>
      <c r="FH64843" s="378"/>
      <c r="FI64843" s="378"/>
      <c r="FJ64843" s="378"/>
      <c r="FK64843" s="378"/>
      <c r="FL64843" s="378"/>
      <c r="FM64843" s="378"/>
      <c r="FN64843" s="378"/>
      <c r="FO64843" s="378"/>
      <c r="FP64843" s="378"/>
      <c r="FQ64843" s="378"/>
      <c r="FR64843" s="378"/>
      <c r="FS64843" s="378"/>
      <c r="FT64843" s="378"/>
      <c r="FU64843" s="378"/>
      <c r="FV64843" s="378"/>
      <c r="FW64843" s="378"/>
      <c r="FX64843" s="378"/>
      <c r="FY64843" s="378"/>
      <c r="FZ64843" s="378"/>
      <c r="GA64843" s="378"/>
      <c r="GB64843" s="378"/>
      <c r="GC64843" s="378"/>
      <c r="GD64843" s="378"/>
      <c r="GE64843" s="378"/>
      <c r="GF64843" s="378"/>
      <c r="GG64843" s="378"/>
      <c r="GH64843" s="378"/>
      <c r="GI64843" s="378"/>
      <c r="GJ64843" s="378"/>
      <c r="GK64843" s="378"/>
      <c r="GL64843" s="378"/>
      <c r="GM64843" s="378"/>
      <c r="GN64843" s="378"/>
      <c r="GO64843" s="378"/>
      <c r="GP64843" s="378"/>
      <c r="GQ64843" s="378"/>
      <c r="GR64843" s="378"/>
      <c r="GS64843" s="378"/>
      <c r="GT64843" s="378"/>
      <c r="GU64843" s="378"/>
      <c r="GV64843" s="378"/>
      <c r="GW64843" s="378"/>
      <c r="GX64843" s="378"/>
      <c r="GY64843" s="378"/>
      <c r="GZ64843" s="378"/>
      <c r="HA64843" s="378"/>
      <c r="HB64843" s="378"/>
      <c r="HC64843" s="378"/>
      <c r="HD64843" s="378"/>
      <c r="HE64843" s="378"/>
      <c r="HF64843" s="378"/>
      <c r="HG64843" s="378"/>
      <c r="HH64843" s="378"/>
      <c r="HI64843" s="378"/>
      <c r="HJ64843" s="378"/>
      <c r="HK64843" s="378"/>
      <c r="HL64843" s="378"/>
      <c r="HM64843" s="378"/>
      <c r="HN64843" s="378"/>
      <c r="HO64843" s="378"/>
      <c r="HP64843" s="378"/>
      <c r="HQ64843" s="378"/>
      <c r="HR64843" s="378"/>
      <c r="HS64843" s="378"/>
      <c r="HT64843" s="378"/>
      <c r="HU64843" s="378"/>
      <c r="HV64843" s="378"/>
      <c r="HW64843" s="378"/>
      <c r="HX64843" s="378"/>
      <c r="HY64843" s="378"/>
      <c r="HZ64843" s="378"/>
      <c r="IA64843" s="378"/>
      <c r="IB64843" s="378"/>
      <c r="IC64843" s="378"/>
      <c r="ID64843" s="378"/>
      <c r="IE64843" s="378"/>
      <c r="IF64843" s="378"/>
      <c r="IG64843" s="378"/>
      <c r="IH64843" s="378"/>
      <c r="II64843" s="378"/>
      <c r="IJ64843" s="378"/>
      <c r="IK64843" s="378"/>
      <c r="IL64843" s="378"/>
    </row>
    <row r="64844" spans="2:246">
      <c r="B64844" s="378"/>
      <c r="C64844" s="378"/>
      <c r="D64844" s="378"/>
      <c r="E64844" s="378"/>
      <c r="F64844" s="378"/>
      <c r="G64844" s="378"/>
      <c r="H64844" s="378"/>
      <c r="I64844" s="378"/>
      <c r="J64844" s="378"/>
      <c r="K64844" s="378"/>
      <c r="L64844" s="378"/>
      <c r="M64844" s="378"/>
      <c r="N64844" s="378"/>
      <c r="O64844" s="378"/>
      <c r="P64844" s="378"/>
      <c r="Q64844" s="378"/>
      <c r="R64844" s="378"/>
      <c r="S64844" s="378"/>
      <c r="T64844" s="378"/>
      <c r="U64844" s="378"/>
      <c r="V64844" s="378"/>
      <c r="W64844" s="378"/>
      <c r="X64844" s="378"/>
      <c r="Y64844" s="378"/>
      <c r="Z64844" s="378"/>
      <c r="AA64844" s="378"/>
      <c r="AB64844" s="378"/>
      <c r="AC64844" s="378"/>
      <c r="AD64844" s="378"/>
      <c r="AE64844" s="378"/>
      <c r="AF64844" s="378"/>
      <c r="AG64844" s="378"/>
      <c r="AH64844" s="378"/>
      <c r="AI64844" s="378"/>
      <c r="AJ64844" s="378"/>
      <c r="AK64844" s="378"/>
      <c r="AL64844" s="378"/>
      <c r="AM64844" s="378"/>
      <c r="AN64844" s="378"/>
      <c r="AO64844" s="378"/>
      <c r="AP64844" s="378"/>
      <c r="AQ64844" s="378"/>
      <c r="AR64844" s="378"/>
      <c r="AS64844" s="378"/>
      <c r="AT64844" s="378"/>
      <c r="AU64844" s="378"/>
      <c r="AV64844" s="378"/>
      <c r="AW64844" s="378"/>
      <c r="AX64844" s="378"/>
      <c r="AY64844" s="378"/>
      <c r="AZ64844" s="378"/>
      <c r="BA64844" s="378"/>
      <c r="BB64844" s="378"/>
      <c r="BC64844" s="378"/>
      <c r="BD64844" s="378"/>
      <c r="BE64844" s="378"/>
      <c r="BF64844" s="378"/>
      <c r="BG64844" s="378"/>
      <c r="BH64844" s="378"/>
      <c r="BI64844" s="378"/>
      <c r="BJ64844" s="378"/>
      <c r="BK64844" s="378"/>
      <c r="BL64844" s="378"/>
      <c r="BM64844" s="378"/>
      <c r="BN64844" s="378"/>
      <c r="BO64844" s="378"/>
      <c r="BP64844" s="378"/>
      <c r="BQ64844" s="378"/>
      <c r="BR64844" s="378"/>
      <c r="BS64844" s="378"/>
      <c r="BT64844" s="378"/>
      <c r="BU64844" s="378"/>
      <c r="BV64844" s="378"/>
      <c r="BW64844" s="378"/>
      <c r="BX64844" s="378"/>
      <c r="BY64844" s="378"/>
      <c r="BZ64844" s="378"/>
      <c r="CA64844" s="378"/>
      <c r="CB64844" s="378"/>
      <c r="CC64844" s="378"/>
      <c r="CD64844" s="378"/>
      <c r="CE64844" s="378"/>
      <c r="CF64844" s="378"/>
      <c r="CG64844" s="378"/>
      <c r="CH64844" s="378"/>
      <c r="CI64844" s="378"/>
      <c r="CJ64844" s="378"/>
      <c r="CK64844" s="378"/>
      <c r="CL64844" s="378"/>
      <c r="CM64844" s="378"/>
      <c r="CN64844" s="378"/>
      <c r="CO64844" s="378"/>
      <c r="CP64844" s="378"/>
      <c r="CQ64844" s="378"/>
      <c r="CR64844" s="378"/>
      <c r="CS64844" s="378"/>
      <c r="CT64844" s="378"/>
      <c r="CU64844" s="378"/>
      <c r="CV64844" s="378"/>
      <c r="CW64844" s="378"/>
      <c r="CX64844" s="378"/>
      <c r="CY64844" s="378"/>
      <c r="CZ64844" s="378"/>
      <c r="DA64844" s="378"/>
      <c r="DB64844" s="378"/>
      <c r="DC64844" s="378"/>
      <c r="DD64844" s="378"/>
      <c r="DE64844" s="378"/>
      <c r="DF64844" s="378"/>
      <c r="DG64844" s="378"/>
      <c r="DH64844" s="378"/>
      <c r="DI64844" s="378"/>
      <c r="DJ64844" s="378"/>
      <c r="DK64844" s="378"/>
      <c r="DL64844" s="378"/>
      <c r="DM64844" s="378"/>
      <c r="DN64844" s="378"/>
      <c r="DO64844" s="378"/>
      <c r="DP64844" s="378"/>
      <c r="DQ64844" s="378"/>
      <c r="DR64844" s="378"/>
      <c r="DS64844" s="378"/>
      <c r="DT64844" s="378"/>
      <c r="DU64844" s="378"/>
      <c r="DV64844" s="378"/>
      <c r="DW64844" s="378"/>
      <c r="DX64844" s="378"/>
      <c r="DY64844" s="378"/>
      <c r="DZ64844" s="378"/>
      <c r="EA64844" s="378"/>
      <c r="EB64844" s="378"/>
      <c r="EC64844" s="378"/>
      <c r="ED64844" s="378"/>
      <c r="EE64844" s="378"/>
      <c r="EF64844" s="378"/>
      <c r="EG64844" s="378"/>
      <c r="EH64844" s="378"/>
      <c r="EI64844" s="378"/>
      <c r="EJ64844" s="378"/>
      <c r="EK64844" s="378"/>
      <c r="EL64844" s="378"/>
      <c r="EM64844" s="378"/>
      <c r="EN64844" s="378"/>
      <c r="EO64844" s="378"/>
      <c r="EP64844" s="378"/>
      <c r="EQ64844" s="378"/>
      <c r="ER64844" s="378"/>
      <c r="ES64844" s="378"/>
      <c r="ET64844" s="378"/>
      <c r="EU64844" s="378"/>
      <c r="EV64844" s="378"/>
      <c r="EW64844" s="378"/>
      <c r="EX64844" s="378"/>
      <c r="EY64844" s="378"/>
      <c r="EZ64844" s="378"/>
      <c r="FA64844" s="378"/>
      <c r="FB64844" s="378"/>
      <c r="FC64844" s="378"/>
      <c r="FD64844" s="378"/>
      <c r="FE64844" s="378"/>
      <c r="FF64844" s="378"/>
      <c r="FG64844" s="378"/>
      <c r="FH64844" s="378"/>
      <c r="FI64844" s="378"/>
      <c r="FJ64844" s="378"/>
      <c r="FK64844" s="378"/>
      <c r="FL64844" s="378"/>
      <c r="FM64844" s="378"/>
      <c r="FN64844" s="378"/>
      <c r="FO64844" s="378"/>
      <c r="FP64844" s="378"/>
      <c r="FQ64844" s="378"/>
      <c r="FR64844" s="378"/>
      <c r="FS64844" s="378"/>
      <c r="FT64844" s="378"/>
      <c r="FU64844" s="378"/>
      <c r="FV64844" s="378"/>
      <c r="FW64844" s="378"/>
      <c r="FX64844" s="378"/>
      <c r="FY64844" s="378"/>
      <c r="FZ64844" s="378"/>
      <c r="GA64844" s="378"/>
      <c r="GB64844" s="378"/>
      <c r="GC64844" s="378"/>
      <c r="GD64844" s="378"/>
      <c r="GE64844" s="378"/>
      <c r="GF64844" s="378"/>
      <c r="GG64844" s="378"/>
      <c r="GH64844" s="378"/>
      <c r="GI64844" s="378"/>
      <c r="GJ64844" s="378"/>
      <c r="GK64844" s="378"/>
      <c r="GL64844" s="378"/>
      <c r="GM64844" s="378"/>
      <c r="GN64844" s="378"/>
      <c r="GO64844" s="378"/>
      <c r="GP64844" s="378"/>
      <c r="GQ64844" s="378"/>
      <c r="GR64844" s="378"/>
      <c r="GS64844" s="378"/>
      <c r="GT64844" s="378"/>
      <c r="GU64844" s="378"/>
      <c r="GV64844" s="378"/>
      <c r="GW64844" s="378"/>
      <c r="GX64844" s="378"/>
      <c r="GY64844" s="378"/>
      <c r="GZ64844" s="378"/>
      <c r="HA64844" s="378"/>
      <c r="HB64844" s="378"/>
      <c r="HC64844" s="378"/>
      <c r="HD64844" s="378"/>
      <c r="HE64844" s="378"/>
      <c r="HF64844" s="378"/>
      <c r="HG64844" s="378"/>
      <c r="HH64844" s="378"/>
      <c r="HI64844" s="378"/>
      <c r="HJ64844" s="378"/>
      <c r="HK64844" s="378"/>
      <c r="HL64844" s="378"/>
      <c r="HM64844" s="378"/>
      <c r="HN64844" s="378"/>
      <c r="HO64844" s="378"/>
      <c r="HP64844" s="378"/>
      <c r="HQ64844" s="378"/>
      <c r="HR64844" s="378"/>
      <c r="HS64844" s="378"/>
      <c r="HT64844" s="378"/>
      <c r="HU64844" s="378"/>
      <c r="HV64844" s="378"/>
      <c r="HW64844" s="378"/>
      <c r="HX64844" s="378"/>
      <c r="HY64844" s="378"/>
      <c r="HZ64844" s="378"/>
      <c r="IA64844" s="378"/>
      <c r="IB64844" s="378"/>
      <c r="IC64844" s="378"/>
      <c r="ID64844" s="378"/>
      <c r="IE64844" s="378"/>
      <c r="IF64844" s="378"/>
      <c r="IG64844" s="378"/>
      <c r="IH64844" s="378"/>
      <c r="II64844" s="378"/>
      <c r="IJ64844" s="378"/>
      <c r="IK64844" s="378"/>
      <c r="IL64844" s="378"/>
    </row>
    <row r="64845" spans="2:246">
      <c r="B64845" s="378"/>
      <c r="C64845" s="378"/>
      <c r="D64845" s="378"/>
      <c r="E64845" s="378"/>
      <c r="F64845" s="378"/>
      <c r="G64845" s="378"/>
      <c r="H64845" s="378"/>
      <c r="I64845" s="378"/>
      <c r="J64845" s="378"/>
      <c r="K64845" s="378"/>
      <c r="L64845" s="378"/>
      <c r="M64845" s="378"/>
      <c r="N64845" s="378"/>
      <c r="O64845" s="378"/>
      <c r="P64845" s="378"/>
      <c r="Q64845" s="378"/>
      <c r="R64845" s="378"/>
      <c r="S64845" s="378"/>
      <c r="T64845" s="378"/>
      <c r="U64845" s="378"/>
      <c r="V64845" s="378"/>
      <c r="W64845" s="378"/>
      <c r="X64845" s="378"/>
      <c r="Y64845" s="378"/>
      <c r="Z64845" s="378"/>
      <c r="AA64845" s="378"/>
      <c r="AB64845" s="378"/>
      <c r="AC64845" s="378"/>
      <c r="AD64845" s="378"/>
      <c r="AE64845" s="378"/>
      <c r="AF64845" s="378"/>
      <c r="AG64845" s="378"/>
      <c r="AH64845" s="378"/>
      <c r="AI64845" s="378"/>
      <c r="AJ64845" s="378"/>
      <c r="AK64845" s="378"/>
      <c r="AL64845" s="378"/>
      <c r="AM64845" s="378"/>
      <c r="AN64845" s="378"/>
      <c r="AO64845" s="378"/>
      <c r="AP64845" s="378"/>
      <c r="AQ64845" s="378"/>
      <c r="AR64845" s="378"/>
      <c r="AS64845" s="378"/>
      <c r="AT64845" s="378"/>
      <c r="AU64845" s="378"/>
      <c r="AV64845" s="378"/>
      <c r="AW64845" s="378"/>
      <c r="AX64845" s="378"/>
      <c r="AY64845" s="378"/>
      <c r="AZ64845" s="378"/>
      <c r="BA64845" s="378"/>
      <c r="BB64845" s="378"/>
      <c r="BC64845" s="378"/>
      <c r="BD64845" s="378"/>
      <c r="BE64845" s="378"/>
      <c r="BF64845" s="378"/>
      <c r="BG64845" s="378"/>
      <c r="BH64845" s="378"/>
      <c r="BI64845" s="378"/>
      <c r="BJ64845" s="378"/>
      <c r="BK64845" s="378"/>
      <c r="BL64845" s="378"/>
      <c r="BM64845" s="378"/>
      <c r="BN64845" s="378"/>
      <c r="BO64845" s="378"/>
      <c r="BP64845" s="378"/>
      <c r="BQ64845" s="378"/>
      <c r="BR64845" s="378"/>
      <c r="BS64845" s="378"/>
      <c r="BT64845" s="378"/>
      <c r="BU64845" s="378"/>
      <c r="BV64845" s="378"/>
      <c r="BW64845" s="378"/>
      <c r="BX64845" s="378"/>
      <c r="BY64845" s="378"/>
      <c r="BZ64845" s="378"/>
      <c r="CA64845" s="378"/>
      <c r="CB64845" s="378"/>
      <c r="CC64845" s="378"/>
      <c r="CD64845" s="378"/>
      <c r="CE64845" s="378"/>
      <c r="CF64845" s="378"/>
      <c r="CG64845" s="378"/>
      <c r="CH64845" s="378"/>
      <c r="CI64845" s="378"/>
      <c r="CJ64845" s="378"/>
      <c r="CK64845" s="378"/>
      <c r="CL64845" s="378"/>
      <c r="CM64845" s="378"/>
      <c r="CN64845" s="378"/>
      <c r="CO64845" s="378"/>
      <c r="CP64845" s="378"/>
      <c r="CQ64845" s="378"/>
      <c r="CR64845" s="378"/>
      <c r="CS64845" s="378"/>
      <c r="CT64845" s="378"/>
      <c r="CU64845" s="378"/>
      <c r="CV64845" s="378"/>
      <c r="CW64845" s="378"/>
      <c r="CX64845" s="378"/>
      <c r="CY64845" s="378"/>
      <c r="CZ64845" s="378"/>
      <c r="DA64845" s="378"/>
      <c r="DB64845" s="378"/>
      <c r="DC64845" s="378"/>
      <c r="DD64845" s="378"/>
      <c r="DE64845" s="378"/>
      <c r="DF64845" s="378"/>
      <c r="DG64845" s="378"/>
      <c r="DH64845" s="378"/>
      <c r="DI64845" s="378"/>
      <c r="DJ64845" s="378"/>
      <c r="DK64845" s="378"/>
      <c r="DL64845" s="378"/>
      <c r="DM64845" s="378"/>
      <c r="DN64845" s="378"/>
      <c r="DO64845" s="378"/>
      <c r="DP64845" s="378"/>
      <c r="DQ64845" s="378"/>
      <c r="DR64845" s="378"/>
      <c r="DS64845" s="378"/>
      <c r="DT64845" s="378"/>
      <c r="DU64845" s="378"/>
      <c r="DV64845" s="378"/>
      <c r="DW64845" s="378"/>
      <c r="DX64845" s="378"/>
      <c r="DY64845" s="378"/>
      <c r="DZ64845" s="378"/>
      <c r="EA64845" s="378"/>
      <c r="EB64845" s="378"/>
      <c r="EC64845" s="378"/>
      <c r="ED64845" s="378"/>
      <c r="EE64845" s="378"/>
      <c r="EF64845" s="378"/>
      <c r="EG64845" s="378"/>
      <c r="EH64845" s="378"/>
      <c r="EI64845" s="378"/>
      <c r="EJ64845" s="378"/>
      <c r="EK64845" s="378"/>
      <c r="EL64845" s="378"/>
      <c r="EM64845" s="378"/>
      <c r="EN64845" s="378"/>
      <c r="EO64845" s="378"/>
      <c r="EP64845" s="378"/>
      <c r="EQ64845" s="378"/>
      <c r="ER64845" s="378"/>
      <c r="ES64845" s="378"/>
      <c r="ET64845" s="378"/>
      <c r="EU64845" s="378"/>
      <c r="EV64845" s="378"/>
      <c r="EW64845" s="378"/>
      <c r="EX64845" s="378"/>
      <c r="EY64845" s="378"/>
      <c r="EZ64845" s="378"/>
      <c r="FA64845" s="378"/>
      <c r="FB64845" s="378"/>
      <c r="FC64845" s="378"/>
      <c r="FD64845" s="378"/>
      <c r="FE64845" s="378"/>
      <c r="FF64845" s="378"/>
      <c r="FG64845" s="378"/>
      <c r="FH64845" s="378"/>
      <c r="FI64845" s="378"/>
      <c r="FJ64845" s="378"/>
      <c r="FK64845" s="378"/>
      <c r="FL64845" s="378"/>
      <c r="FM64845" s="378"/>
      <c r="FN64845" s="378"/>
      <c r="FO64845" s="378"/>
      <c r="FP64845" s="378"/>
      <c r="FQ64845" s="378"/>
      <c r="FR64845" s="378"/>
      <c r="FS64845" s="378"/>
      <c r="FT64845" s="378"/>
      <c r="FU64845" s="378"/>
      <c r="FV64845" s="378"/>
      <c r="FW64845" s="378"/>
      <c r="FX64845" s="378"/>
      <c r="FY64845" s="378"/>
      <c r="FZ64845" s="378"/>
      <c r="GA64845" s="378"/>
      <c r="GB64845" s="378"/>
      <c r="GC64845" s="378"/>
      <c r="GD64845" s="378"/>
      <c r="GE64845" s="378"/>
      <c r="GF64845" s="378"/>
      <c r="GG64845" s="378"/>
      <c r="GH64845" s="378"/>
      <c r="GI64845" s="378"/>
      <c r="GJ64845" s="378"/>
      <c r="GK64845" s="378"/>
      <c r="GL64845" s="378"/>
      <c r="GM64845" s="378"/>
      <c r="GN64845" s="378"/>
      <c r="GO64845" s="378"/>
      <c r="GP64845" s="378"/>
      <c r="GQ64845" s="378"/>
      <c r="GR64845" s="378"/>
      <c r="GS64845" s="378"/>
      <c r="GT64845" s="378"/>
      <c r="GU64845" s="378"/>
      <c r="GV64845" s="378"/>
      <c r="GW64845" s="378"/>
      <c r="GX64845" s="378"/>
      <c r="GY64845" s="378"/>
      <c r="GZ64845" s="378"/>
      <c r="HA64845" s="378"/>
      <c r="HB64845" s="378"/>
      <c r="HC64845" s="378"/>
      <c r="HD64845" s="378"/>
      <c r="HE64845" s="378"/>
      <c r="HF64845" s="378"/>
      <c r="HG64845" s="378"/>
      <c r="HH64845" s="378"/>
      <c r="HI64845" s="378"/>
      <c r="HJ64845" s="378"/>
      <c r="HK64845" s="378"/>
      <c r="HL64845" s="378"/>
      <c r="HM64845" s="378"/>
      <c r="HN64845" s="378"/>
      <c r="HO64845" s="378"/>
      <c r="HP64845" s="378"/>
      <c r="HQ64845" s="378"/>
      <c r="HR64845" s="378"/>
      <c r="HS64845" s="378"/>
      <c r="HT64845" s="378"/>
      <c r="HU64845" s="378"/>
      <c r="HV64845" s="378"/>
      <c r="HW64845" s="378"/>
      <c r="HX64845" s="378"/>
      <c r="HY64845" s="378"/>
      <c r="HZ64845" s="378"/>
      <c r="IA64845" s="378"/>
      <c r="IB64845" s="378"/>
      <c r="IC64845" s="378"/>
      <c r="ID64845" s="378"/>
      <c r="IE64845" s="378"/>
      <c r="IF64845" s="378"/>
      <c r="IG64845" s="378"/>
      <c r="IH64845" s="378"/>
      <c r="II64845" s="378"/>
      <c r="IJ64845" s="378"/>
      <c r="IK64845" s="378"/>
      <c r="IL64845" s="378"/>
    </row>
    <row r="64846" spans="2:246">
      <c r="B64846" s="378"/>
      <c r="C64846" s="378"/>
      <c r="D64846" s="378"/>
      <c r="E64846" s="378"/>
      <c r="F64846" s="378"/>
      <c r="G64846" s="378"/>
      <c r="H64846" s="378"/>
      <c r="I64846" s="378"/>
      <c r="J64846" s="378"/>
      <c r="K64846" s="378"/>
      <c r="L64846" s="378"/>
      <c r="M64846" s="378"/>
      <c r="N64846" s="378"/>
      <c r="O64846" s="378"/>
      <c r="P64846" s="378"/>
      <c r="Q64846" s="378"/>
      <c r="R64846" s="378"/>
      <c r="S64846" s="378"/>
      <c r="T64846" s="378"/>
      <c r="U64846" s="378"/>
      <c r="V64846" s="378"/>
      <c r="W64846" s="378"/>
      <c r="X64846" s="378"/>
      <c r="Y64846" s="378"/>
      <c r="Z64846" s="378"/>
      <c r="AA64846" s="378"/>
      <c r="AB64846" s="378"/>
      <c r="AC64846" s="378"/>
      <c r="AD64846" s="378"/>
      <c r="AE64846" s="378"/>
      <c r="AF64846" s="378"/>
      <c r="AG64846" s="378"/>
      <c r="AH64846" s="378"/>
      <c r="AI64846" s="378"/>
      <c r="AJ64846" s="378"/>
      <c r="AK64846" s="378"/>
      <c r="AL64846" s="378"/>
      <c r="AM64846" s="378"/>
      <c r="AN64846" s="378"/>
      <c r="AO64846" s="378"/>
      <c r="AP64846" s="378"/>
      <c r="AQ64846" s="378"/>
      <c r="AR64846" s="378"/>
      <c r="AS64846" s="378"/>
      <c r="AT64846" s="378"/>
      <c r="AU64846" s="378"/>
      <c r="AV64846" s="378"/>
      <c r="AW64846" s="378"/>
      <c r="AX64846" s="378"/>
      <c r="AY64846" s="378"/>
      <c r="AZ64846" s="378"/>
      <c r="BA64846" s="378"/>
      <c r="BB64846" s="378"/>
      <c r="BC64846" s="378"/>
      <c r="BD64846" s="378"/>
      <c r="BE64846" s="378"/>
      <c r="BF64846" s="378"/>
      <c r="BG64846" s="378"/>
      <c r="BH64846" s="378"/>
      <c r="BI64846" s="378"/>
      <c r="BJ64846" s="378"/>
      <c r="BK64846" s="378"/>
      <c r="BL64846" s="378"/>
      <c r="BM64846" s="378"/>
      <c r="BN64846" s="378"/>
      <c r="BO64846" s="378"/>
      <c r="BP64846" s="378"/>
      <c r="BQ64846" s="378"/>
      <c r="BR64846" s="378"/>
      <c r="BS64846" s="378"/>
      <c r="BT64846" s="378"/>
      <c r="BU64846" s="378"/>
      <c r="BV64846" s="378"/>
      <c r="BW64846" s="378"/>
      <c r="BX64846" s="378"/>
      <c r="BY64846" s="378"/>
      <c r="BZ64846" s="378"/>
      <c r="CA64846" s="378"/>
      <c r="CB64846" s="378"/>
      <c r="CC64846" s="378"/>
      <c r="CD64846" s="378"/>
      <c r="CE64846" s="378"/>
      <c r="CF64846" s="378"/>
      <c r="CG64846" s="378"/>
      <c r="CH64846" s="378"/>
      <c r="CI64846" s="378"/>
      <c r="CJ64846" s="378"/>
      <c r="CK64846" s="378"/>
      <c r="CL64846" s="378"/>
      <c r="CM64846" s="378"/>
      <c r="CN64846" s="378"/>
      <c r="CO64846" s="378"/>
      <c r="CP64846" s="378"/>
      <c r="CQ64846" s="378"/>
      <c r="CR64846" s="378"/>
      <c r="CS64846" s="378"/>
      <c r="CT64846" s="378"/>
      <c r="CU64846" s="378"/>
      <c r="CV64846" s="378"/>
      <c r="CW64846" s="378"/>
      <c r="CX64846" s="378"/>
      <c r="CY64846" s="378"/>
      <c r="CZ64846" s="378"/>
      <c r="DA64846" s="378"/>
      <c r="DB64846" s="378"/>
      <c r="DC64846" s="378"/>
      <c r="DD64846" s="378"/>
      <c r="DE64846" s="378"/>
      <c r="DF64846" s="378"/>
      <c r="DG64846" s="378"/>
      <c r="DH64846" s="378"/>
      <c r="DI64846" s="378"/>
      <c r="DJ64846" s="378"/>
      <c r="DK64846" s="378"/>
      <c r="DL64846" s="378"/>
      <c r="DM64846" s="378"/>
      <c r="DN64846" s="378"/>
      <c r="DO64846" s="378"/>
      <c r="DP64846" s="378"/>
      <c r="DQ64846" s="378"/>
      <c r="DR64846" s="378"/>
      <c r="DS64846" s="378"/>
      <c r="DT64846" s="378"/>
      <c r="DU64846" s="378"/>
      <c r="DV64846" s="378"/>
      <c r="DW64846" s="378"/>
      <c r="DX64846" s="378"/>
      <c r="DY64846" s="378"/>
      <c r="DZ64846" s="378"/>
      <c r="EA64846" s="378"/>
      <c r="EB64846" s="378"/>
      <c r="EC64846" s="378"/>
      <c r="ED64846" s="378"/>
      <c r="EE64846" s="378"/>
      <c r="EF64846" s="378"/>
      <c r="EG64846" s="378"/>
      <c r="EH64846" s="378"/>
      <c r="EI64846" s="378"/>
      <c r="EJ64846" s="378"/>
      <c r="EK64846" s="378"/>
      <c r="EL64846" s="378"/>
      <c r="EM64846" s="378"/>
      <c r="EN64846" s="378"/>
      <c r="EO64846" s="378"/>
      <c r="EP64846" s="378"/>
      <c r="EQ64846" s="378"/>
      <c r="ER64846" s="378"/>
      <c r="ES64846" s="378"/>
      <c r="ET64846" s="378"/>
      <c r="EU64846" s="378"/>
      <c r="EV64846" s="378"/>
      <c r="EW64846" s="378"/>
      <c r="EX64846" s="378"/>
      <c r="EY64846" s="378"/>
      <c r="EZ64846" s="378"/>
      <c r="FA64846" s="378"/>
      <c r="FB64846" s="378"/>
      <c r="FC64846" s="378"/>
      <c r="FD64846" s="378"/>
      <c r="FE64846" s="378"/>
      <c r="FF64846" s="378"/>
      <c r="FG64846" s="378"/>
      <c r="FH64846" s="378"/>
      <c r="FI64846" s="378"/>
      <c r="FJ64846" s="378"/>
      <c r="FK64846" s="378"/>
      <c r="FL64846" s="378"/>
      <c r="FM64846" s="378"/>
      <c r="FN64846" s="378"/>
      <c r="FO64846" s="378"/>
      <c r="FP64846" s="378"/>
      <c r="FQ64846" s="378"/>
      <c r="FR64846" s="378"/>
      <c r="FS64846" s="378"/>
      <c r="FT64846" s="378"/>
      <c r="FU64846" s="378"/>
      <c r="FV64846" s="378"/>
      <c r="FW64846" s="378"/>
      <c r="FX64846" s="378"/>
      <c r="FY64846" s="378"/>
      <c r="FZ64846" s="378"/>
      <c r="GA64846" s="378"/>
      <c r="GB64846" s="378"/>
      <c r="GC64846" s="378"/>
      <c r="GD64846" s="378"/>
      <c r="GE64846" s="378"/>
      <c r="GF64846" s="378"/>
      <c r="GG64846" s="378"/>
      <c r="GH64846" s="378"/>
      <c r="GI64846" s="378"/>
      <c r="GJ64846" s="378"/>
      <c r="GK64846" s="378"/>
      <c r="GL64846" s="378"/>
      <c r="GM64846" s="378"/>
      <c r="GN64846" s="378"/>
      <c r="GO64846" s="378"/>
      <c r="GP64846" s="378"/>
      <c r="GQ64846" s="378"/>
      <c r="GR64846" s="378"/>
      <c r="GS64846" s="378"/>
      <c r="GT64846" s="378"/>
      <c r="GU64846" s="378"/>
      <c r="GV64846" s="378"/>
      <c r="GW64846" s="378"/>
      <c r="GX64846" s="378"/>
      <c r="GY64846" s="378"/>
      <c r="GZ64846" s="378"/>
      <c r="HA64846" s="378"/>
      <c r="HB64846" s="378"/>
      <c r="HC64846" s="378"/>
      <c r="HD64846" s="378"/>
      <c r="HE64846" s="378"/>
      <c r="HF64846" s="378"/>
      <c r="HG64846" s="378"/>
      <c r="HH64846" s="378"/>
      <c r="HI64846" s="378"/>
      <c r="HJ64846" s="378"/>
      <c r="HK64846" s="378"/>
      <c r="HL64846" s="378"/>
      <c r="HM64846" s="378"/>
      <c r="HN64846" s="378"/>
      <c r="HO64846" s="378"/>
      <c r="HP64846" s="378"/>
      <c r="HQ64846" s="378"/>
      <c r="HR64846" s="378"/>
      <c r="HS64846" s="378"/>
      <c r="HT64846" s="378"/>
      <c r="HU64846" s="378"/>
      <c r="HV64846" s="378"/>
      <c r="HW64846" s="378"/>
      <c r="HX64846" s="378"/>
      <c r="HY64846" s="378"/>
      <c r="HZ64846" s="378"/>
      <c r="IA64846" s="378"/>
      <c r="IB64846" s="378"/>
      <c r="IC64846" s="378"/>
      <c r="ID64846" s="378"/>
      <c r="IE64846" s="378"/>
      <c r="IF64846" s="378"/>
      <c r="IG64846" s="378"/>
      <c r="IH64846" s="378"/>
      <c r="II64846" s="378"/>
      <c r="IJ64846" s="378"/>
      <c r="IK64846" s="378"/>
      <c r="IL64846" s="378"/>
    </row>
    <row r="64847" spans="2:246">
      <c r="B64847" s="378"/>
      <c r="C64847" s="378"/>
      <c r="D64847" s="378"/>
      <c r="E64847" s="378"/>
      <c r="F64847" s="378"/>
      <c r="G64847" s="378"/>
      <c r="H64847" s="378"/>
      <c r="I64847" s="378"/>
      <c r="J64847" s="378"/>
      <c r="K64847" s="378"/>
      <c r="L64847" s="378"/>
      <c r="M64847" s="378"/>
      <c r="N64847" s="378"/>
      <c r="O64847" s="378"/>
      <c r="P64847" s="378"/>
      <c r="Q64847" s="378"/>
      <c r="R64847" s="378"/>
      <c r="S64847" s="378"/>
      <c r="T64847" s="378"/>
      <c r="U64847" s="378"/>
      <c r="V64847" s="378"/>
      <c r="W64847" s="378"/>
      <c r="X64847" s="378"/>
      <c r="Y64847" s="378"/>
      <c r="Z64847" s="378"/>
      <c r="AA64847" s="378"/>
      <c r="AB64847" s="378"/>
      <c r="AC64847" s="378"/>
      <c r="AD64847" s="378"/>
      <c r="AE64847" s="378"/>
      <c r="AF64847" s="378"/>
      <c r="AG64847" s="378"/>
      <c r="AH64847" s="378"/>
      <c r="AI64847" s="378"/>
      <c r="AJ64847" s="378"/>
      <c r="AK64847" s="378"/>
      <c r="AL64847" s="378"/>
      <c r="AM64847" s="378"/>
      <c r="AN64847" s="378"/>
      <c r="AO64847" s="378"/>
      <c r="AP64847" s="378"/>
      <c r="AQ64847" s="378"/>
      <c r="AR64847" s="378"/>
      <c r="AS64847" s="378"/>
      <c r="AT64847" s="378"/>
      <c r="AU64847" s="378"/>
      <c r="AV64847" s="378"/>
      <c r="AW64847" s="378"/>
      <c r="AX64847" s="378"/>
      <c r="AY64847" s="378"/>
      <c r="AZ64847" s="378"/>
      <c r="BA64847" s="378"/>
      <c r="BB64847" s="378"/>
      <c r="BC64847" s="378"/>
      <c r="BD64847" s="378"/>
      <c r="BE64847" s="378"/>
      <c r="BF64847" s="378"/>
      <c r="BG64847" s="378"/>
      <c r="BH64847" s="378"/>
      <c r="BI64847" s="378"/>
      <c r="BJ64847" s="378"/>
      <c r="BK64847" s="378"/>
      <c r="BL64847" s="378"/>
      <c r="BM64847" s="378"/>
      <c r="BN64847" s="378"/>
      <c r="BO64847" s="378"/>
      <c r="BP64847" s="378"/>
      <c r="BQ64847" s="378"/>
      <c r="BR64847" s="378"/>
      <c r="BS64847" s="378"/>
      <c r="BT64847" s="378"/>
      <c r="BU64847" s="378"/>
      <c r="BV64847" s="378"/>
      <c r="BW64847" s="378"/>
      <c r="BX64847" s="378"/>
      <c r="BY64847" s="378"/>
      <c r="BZ64847" s="378"/>
      <c r="CA64847" s="378"/>
      <c r="CB64847" s="378"/>
      <c r="CC64847" s="378"/>
      <c r="CD64847" s="378"/>
      <c r="CE64847" s="378"/>
      <c r="CF64847" s="378"/>
      <c r="CG64847" s="378"/>
      <c r="CH64847" s="378"/>
      <c r="CI64847" s="378"/>
      <c r="CJ64847" s="378"/>
      <c r="CK64847" s="378"/>
      <c r="CL64847" s="378"/>
      <c r="CM64847" s="378"/>
      <c r="CN64847" s="378"/>
      <c r="CO64847" s="378"/>
      <c r="CP64847" s="378"/>
      <c r="CQ64847" s="378"/>
      <c r="CR64847" s="378"/>
      <c r="CS64847" s="378"/>
      <c r="CT64847" s="378"/>
      <c r="CU64847" s="378"/>
      <c r="CV64847" s="378"/>
      <c r="CW64847" s="378"/>
      <c r="CX64847" s="378"/>
      <c r="CY64847" s="378"/>
      <c r="CZ64847" s="378"/>
      <c r="DA64847" s="378"/>
      <c r="DB64847" s="378"/>
      <c r="DC64847" s="378"/>
      <c r="DD64847" s="378"/>
      <c r="DE64847" s="378"/>
      <c r="DF64847" s="378"/>
      <c r="DG64847" s="378"/>
      <c r="DH64847" s="378"/>
      <c r="DI64847" s="378"/>
      <c r="DJ64847" s="378"/>
      <c r="DK64847" s="378"/>
      <c r="DL64847" s="378"/>
      <c r="DM64847" s="378"/>
      <c r="DN64847" s="378"/>
      <c r="DO64847" s="378"/>
      <c r="DP64847" s="378"/>
      <c r="DQ64847" s="378"/>
      <c r="DR64847" s="378"/>
      <c r="DS64847" s="378"/>
      <c r="DT64847" s="378"/>
      <c r="DU64847" s="378"/>
      <c r="DV64847" s="378"/>
      <c r="DW64847" s="378"/>
      <c r="DX64847" s="378"/>
      <c r="DY64847" s="378"/>
      <c r="DZ64847" s="378"/>
      <c r="EA64847" s="378"/>
      <c r="EB64847" s="378"/>
      <c r="EC64847" s="378"/>
      <c r="ED64847" s="378"/>
      <c r="EE64847" s="378"/>
      <c r="EF64847" s="378"/>
      <c r="EG64847" s="378"/>
      <c r="EH64847" s="378"/>
      <c r="EI64847" s="378"/>
      <c r="EJ64847" s="378"/>
      <c r="EK64847" s="378"/>
      <c r="EL64847" s="378"/>
      <c r="EM64847" s="378"/>
      <c r="EN64847" s="378"/>
      <c r="EO64847" s="378"/>
      <c r="EP64847" s="378"/>
      <c r="EQ64847" s="378"/>
      <c r="ER64847" s="378"/>
      <c r="ES64847" s="378"/>
      <c r="ET64847" s="378"/>
      <c r="EU64847" s="378"/>
      <c r="EV64847" s="378"/>
      <c r="EW64847" s="378"/>
      <c r="EX64847" s="378"/>
      <c r="EY64847" s="378"/>
      <c r="EZ64847" s="378"/>
      <c r="FA64847" s="378"/>
      <c r="FB64847" s="378"/>
      <c r="FC64847" s="378"/>
      <c r="FD64847" s="378"/>
      <c r="FE64847" s="378"/>
      <c r="FF64847" s="378"/>
      <c r="FG64847" s="378"/>
      <c r="FH64847" s="378"/>
      <c r="FI64847" s="378"/>
      <c r="FJ64847" s="378"/>
      <c r="FK64847" s="378"/>
      <c r="FL64847" s="378"/>
      <c r="FM64847" s="378"/>
      <c r="FN64847" s="378"/>
      <c r="FO64847" s="378"/>
      <c r="FP64847" s="378"/>
      <c r="FQ64847" s="378"/>
      <c r="FR64847" s="378"/>
      <c r="FS64847" s="378"/>
      <c r="FT64847" s="378"/>
      <c r="FU64847" s="378"/>
      <c r="FV64847" s="378"/>
      <c r="FW64847" s="378"/>
      <c r="FX64847" s="378"/>
      <c r="FY64847" s="378"/>
      <c r="FZ64847" s="378"/>
      <c r="GA64847" s="378"/>
      <c r="GB64847" s="378"/>
      <c r="GC64847" s="378"/>
      <c r="GD64847" s="378"/>
      <c r="GE64847" s="378"/>
      <c r="GF64847" s="378"/>
      <c r="GG64847" s="378"/>
      <c r="GH64847" s="378"/>
      <c r="GI64847" s="378"/>
      <c r="GJ64847" s="378"/>
      <c r="GK64847" s="378"/>
      <c r="GL64847" s="378"/>
      <c r="GM64847" s="378"/>
      <c r="GN64847" s="378"/>
      <c r="GO64847" s="378"/>
      <c r="GP64847" s="378"/>
      <c r="GQ64847" s="378"/>
      <c r="GR64847" s="378"/>
      <c r="GS64847" s="378"/>
      <c r="GT64847" s="378"/>
      <c r="GU64847" s="378"/>
      <c r="GV64847" s="378"/>
      <c r="GW64847" s="378"/>
      <c r="GX64847" s="378"/>
      <c r="GY64847" s="378"/>
      <c r="GZ64847" s="378"/>
      <c r="HA64847" s="378"/>
      <c r="HB64847" s="378"/>
      <c r="HC64847" s="378"/>
      <c r="HD64847" s="378"/>
      <c r="HE64847" s="378"/>
      <c r="HF64847" s="378"/>
      <c r="HG64847" s="378"/>
      <c r="HH64847" s="378"/>
      <c r="HI64847" s="378"/>
      <c r="HJ64847" s="378"/>
      <c r="HK64847" s="378"/>
      <c r="HL64847" s="378"/>
      <c r="HM64847" s="378"/>
      <c r="HN64847" s="378"/>
      <c r="HO64847" s="378"/>
      <c r="HP64847" s="378"/>
      <c r="HQ64847" s="378"/>
      <c r="HR64847" s="378"/>
      <c r="HS64847" s="378"/>
      <c r="HT64847" s="378"/>
      <c r="HU64847" s="378"/>
      <c r="HV64847" s="378"/>
      <c r="HW64847" s="378"/>
      <c r="HX64847" s="378"/>
      <c r="HY64847" s="378"/>
      <c r="HZ64847" s="378"/>
      <c r="IA64847" s="378"/>
      <c r="IB64847" s="378"/>
      <c r="IC64847" s="378"/>
      <c r="ID64847" s="378"/>
      <c r="IE64847" s="378"/>
      <c r="IF64847" s="378"/>
      <c r="IG64847" s="378"/>
      <c r="IH64847" s="378"/>
      <c r="II64847" s="378"/>
      <c r="IJ64847" s="378"/>
      <c r="IK64847" s="378"/>
      <c r="IL64847" s="378"/>
    </row>
    <row r="64848" spans="2:246">
      <c r="B64848" s="378"/>
      <c r="C64848" s="378"/>
      <c r="D64848" s="378"/>
      <c r="E64848" s="378"/>
      <c r="F64848" s="378"/>
      <c r="G64848" s="378"/>
      <c r="H64848" s="378"/>
      <c r="I64848" s="378"/>
      <c r="J64848" s="378"/>
      <c r="K64848" s="378"/>
      <c r="L64848" s="378"/>
      <c r="M64848" s="378"/>
      <c r="N64848" s="378"/>
      <c r="O64848" s="378"/>
      <c r="P64848" s="378"/>
      <c r="Q64848" s="378"/>
      <c r="R64848" s="378"/>
      <c r="S64848" s="378"/>
      <c r="T64848" s="378"/>
      <c r="U64848" s="378"/>
      <c r="V64848" s="378"/>
      <c r="W64848" s="378"/>
      <c r="X64848" s="378"/>
      <c r="Y64848" s="378"/>
      <c r="Z64848" s="378"/>
      <c r="AA64848" s="378"/>
      <c r="AB64848" s="378"/>
      <c r="AC64848" s="378"/>
      <c r="AD64848" s="378"/>
      <c r="AE64848" s="378"/>
      <c r="AF64848" s="378"/>
      <c r="AG64848" s="378"/>
      <c r="AH64848" s="378"/>
      <c r="AI64848" s="378"/>
      <c r="AJ64848" s="378"/>
      <c r="AK64848" s="378"/>
      <c r="AL64848" s="378"/>
      <c r="AM64848" s="378"/>
      <c r="AN64848" s="378"/>
      <c r="AO64848" s="378"/>
      <c r="AP64848" s="378"/>
      <c r="AQ64848" s="378"/>
      <c r="AR64848" s="378"/>
      <c r="AS64848" s="378"/>
      <c r="AT64848" s="378"/>
      <c r="AU64848" s="378"/>
      <c r="AV64848" s="378"/>
      <c r="AW64848" s="378"/>
      <c r="AX64848" s="378"/>
      <c r="AY64848" s="378"/>
      <c r="AZ64848" s="378"/>
      <c r="BA64848" s="378"/>
      <c r="BB64848" s="378"/>
      <c r="BC64848" s="378"/>
      <c r="BD64848" s="378"/>
      <c r="BE64848" s="378"/>
      <c r="BF64848" s="378"/>
      <c r="BG64848" s="378"/>
      <c r="BH64848" s="378"/>
      <c r="BI64848" s="378"/>
      <c r="BJ64848" s="378"/>
      <c r="BK64848" s="378"/>
      <c r="BL64848" s="378"/>
      <c r="BM64848" s="378"/>
      <c r="BN64848" s="378"/>
      <c r="BO64848" s="378"/>
      <c r="BP64848" s="378"/>
      <c r="BQ64848" s="378"/>
      <c r="BR64848" s="378"/>
      <c r="BS64848" s="378"/>
      <c r="BT64848" s="378"/>
      <c r="BU64848" s="378"/>
      <c r="BV64848" s="378"/>
      <c r="BW64848" s="378"/>
      <c r="BX64848" s="378"/>
      <c r="BY64848" s="378"/>
      <c r="BZ64848" s="378"/>
      <c r="CA64848" s="378"/>
      <c r="CB64848" s="378"/>
      <c r="CC64848" s="378"/>
      <c r="CD64848" s="378"/>
      <c r="CE64848" s="378"/>
      <c r="CF64848" s="378"/>
      <c r="CG64848" s="378"/>
      <c r="CH64848" s="378"/>
      <c r="CI64848" s="378"/>
      <c r="CJ64848" s="378"/>
      <c r="CK64848" s="378"/>
      <c r="CL64848" s="378"/>
      <c r="CM64848" s="378"/>
      <c r="CN64848" s="378"/>
      <c r="CO64848" s="378"/>
      <c r="CP64848" s="378"/>
      <c r="CQ64848" s="378"/>
      <c r="CR64848" s="378"/>
      <c r="CS64848" s="378"/>
      <c r="CT64848" s="378"/>
      <c r="CU64848" s="378"/>
      <c r="CV64848" s="378"/>
      <c r="CW64848" s="378"/>
      <c r="CX64848" s="378"/>
      <c r="CY64848" s="378"/>
      <c r="CZ64848" s="378"/>
      <c r="DA64848" s="378"/>
      <c r="DB64848" s="378"/>
      <c r="DC64848" s="378"/>
      <c r="DD64848" s="378"/>
      <c r="DE64848" s="378"/>
      <c r="DF64848" s="378"/>
      <c r="DG64848" s="378"/>
      <c r="DH64848" s="378"/>
      <c r="DI64848" s="378"/>
      <c r="DJ64848" s="378"/>
      <c r="DK64848" s="378"/>
      <c r="DL64848" s="378"/>
      <c r="DM64848" s="378"/>
      <c r="DN64848" s="378"/>
      <c r="DO64848" s="378"/>
      <c r="DP64848" s="378"/>
      <c r="DQ64848" s="378"/>
      <c r="DR64848" s="378"/>
      <c r="DS64848" s="378"/>
      <c r="DT64848" s="378"/>
      <c r="DU64848" s="378"/>
      <c r="DV64848" s="378"/>
      <c r="DW64848" s="378"/>
      <c r="DX64848" s="378"/>
      <c r="DY64848" s="378"/>
      <c r="DZ64848" s="378"/>
      <c r="EA64848" s="378"/>
      <c r="EB64848" s="378"/>
      <c r="EC64848" s="378"/>
      <c r="ED64848" s="378"/>
      <c r="EE64848" s="378"/>
      <c r="EF64848" s="378"/>
      <c r="EG64848" s="378"/>
      <c r="EH64848" s="378"/>
      <c r="EI64848" s="378"/>
      <c r="EJ64848" s="378"/>
      <c r="EK64848" s="378"/>
      <c r="EL64848" s="378"/>
      <c r="EM64848" s="378"/>
      <c r="EN64848" s="378"/>
      <c r="EO64848" s="378"/>
      <c r="EP64848" s="378"/>
      <c r="EQ64848" s="378"/>
      <c r="ER64848" s="378"/>
      <c r="ES64848" s="378"/>
      <c r="ET64848" s="378"/>
      <c r="EU64848" s="378"/>
      <c r="EV64848" s="378"/>
      <c r="EW64848" s="378"/>
      <c r="EX64848" s="378"/>
      <c r="EY64848" s="378"/>
      <c r="EZ64848" s="378"/>
      <c r="FA64848" s="378"/>
      <c r="FB64848" s="378"/>
      <c r="FC64848" s="378"/>
      <c r="FD64848" s="378"/>
      <c r="FE64848" s="378"/>
      <c r="FF64848" s="378"/>
      <c r="FG64848" s="378"/>
      <c r="FH64848" s="378"/>
      <c r="FI64848" s="378"/>
      <c r="FJ64848" s="378"/>
      <c r="FK64848" s="378"/>
      <c r="FL64848" s="378"/>
      <c r="FM64848" s="378"/>
      <c r="FN64848" s="378"/>
      <c r="FO64848" s="378"/>
      <c r="FP64848" s="378"/>
      <c r="FQ64848" s="378"/>
      <c r="FR64848" s="378"/>
      <c r="FS64848" s="378"/>
      <c r="FT64848" s="378"/>
      <c r="FU64848" s="378"/>
      <c r="FV64848" s="378"/>
      <c r="FW64848" s="378"/>
      <c r="FX64848" s="378"/>
      <c r="FY64848" s="378"/>
      <c r="FZ64848" s="378"/>
      <c r="GA64848" s="378"/>
      <c r="GB64848" s="378"/>
      <c r="GC64848" s="378"/>
      <c r="GD64848" s="378"/>
      <c r="GE64848" s="378"/>
      <c r="GF64848" s="378"/>
      <c r="GG64848" s="378"/>
      <c r="GH64848" s="378"/>
      <c r="GI64848" s="378"/>
      <c r="GJ64848" s="378"/>
      <c r="GK64848" s="378"/>
      <c r="GL64848" s="378"/>
      <c r="GM64848" s="378"/>
      <c r="GN64848" s="378"/>
      <c r="GO64848" s="378"/>
      <c r="GP64848" s="378"/>
      <c r="GQ64848" s="378"/>
      <c r="GR64848" s="378"/>
      <c r="GS64848" s="378"/>
      <c r="GT64848" s="378"/>
      <c r="GU64848" s="378"/>
      <c r="GV64848" s="378"/>
      <c r="GW64848" s="378"/>
      <c r="GX64848" s="378"/>
      <c r="GY64848" s="378"/>
      <c r="GZ64848" s="378"/>
      <c r="HA64848" s="378"/>
      <c r="HB64848" s="378"/>
      <c r="HC64848" s="378"/>
      <c r="HD64848" s="378"/>
      <c r="HE64848" s="378"/>
      <c r="HF64848" s="378"/>
      <c r="HG64848" s="378"/>
      <c r="HH64848" s="378"/>
      <c r="HI64848" s="378"/>
      <c r="HJ64848" s="378"/>
      <c r="HK64848" s="378"/>
      <c r="HL64848" s="378"/>
      <c r="HM64848" s="378"/>
      <c r="HN64848" s="378"/>
      <c r="HO64848" s="378"/>
      <c r="HP64848" s="378"/>
      <c r="HQ64848" s="378"/>
      <c r="HR64848" s="378"/>
      <c r="HS64848" s="378"/>
      <c r="HT64848" s="378"/>
      <c r="HU64848" s="378"/>
      <c r="HV64848" s="378"/>
      <c r="HW64848" s="378"/>
      <c r="HX64848" s="378"/>
      <c r="HY64848" s="378"/>
      <c r="HZ64848" s="378"/>
      <c r="IA64848" s="378"/>
      <c r="IB64848" s="378"/>
      <c r="IC64848" s="378"/>
      <c r="ID64848" s="378"/>
      <c r="IE64848" s="378"/>
      <c r="IF64848" s="378"/>
      <c r="IG64848" s="378"/>
      <c r="IH64848" s="378"/>
      <c r="II64848" s="378"/>
      <c r="IJ64848" s="378"/>
      <c r="IK64848" s="378"/>
      <c r="IL64848" s="378"/>
    </row>
    <row r="64849" spans="2:246">
      <c r="B64849" s="378"/>
      <c r="C64849" s="378"/>
      <c r="D64849" s="378"/>
      <c r="E64849" s="378"/>
      <c r="F64849" s="378"/>
      <c r="G64849" s="378"/>
      <c r="H64849" s="378"/>
      <c r="I64849" s="378"/>
      <c r="J64849" s="378"/>
      <c r="K64849" s="378"/>
      <c r="L64849" s="378"/>
      <c r="M64849" s="378"/>
      <c r="N64849" s="378"/>
      <c r="O64849" s="378"/>
      <c r="P64849" s="378"/>
      <c r="Q64849" s="378"/>
      <c r="R64849" s="378"/>
      <c r="S64849" s="378"/>
      <c r="T64849" s="378"/>
      <c r="U64849" s="378"/>
      <c r="V64849" s="378"/>
      <c r="W64849" s="378"/>
      <c r="X64849" s="378"/>
      <c r="Y64849" s="378"/>
      <c r="Z64849" s="378"/>
      <c r="AA64849" s="378"/>
      <c r="AB64849" s="378"/>
      <c r="AC64849" s="378"/>
      <c r="AD64849" s="378"/>
      <c r="AE64849" s="378"/>
      <c r="AF64849" s="378"/>
      <c r="AG64849" s="378"/>
      <c r="AH64849" s="378"/>
      <c r="AI64849" s="378"/>
      <c r="AJ64849" s="378"/>
      <c r="AK64849" s="378"/>
      <c r="AL64849" s="378"/>
      <c r="AM64849" s="378"/>
      <c r="AN64849" s="378"/>
      <c r="AO64849" s="378"/>
      <c r="AP64849" s="378"/>
      <c r="AQ64849" s="378"/>
      <c r="AR64849" s="378"/>
      <c r="AS64849" s="378"/>
      <c r="AT64849" s="378"/>
      <c r="AU64849" s="378"/>
      <c r="AV64849" s="378"/>
      <c r="AW64849" s="378"/>
      <c r="AX64849" s="378"/>
      <c r="AY64849" s="378"/>
      <c r="AZ64849" s="378"/>
      <c r="BA64849" s="378"/>
      <c r="BB64849" s="378"/>
      <c r="BC64849" s="378"/>
      <c r="BD64849" s="378"/>
      <c r="BE64849" s="378"/>
      <c r="BF64849" s="378"/>
      <c r="BG64849" s="378"/>
      <c r="BH64849" s="378"/>
      <c r="BI64849" s="378"/>
      <c r="BJ64849" s="378"/>
      <c r="BK64849" s="378"/>
      <c r="BL64849" s="378"/>
      <c r="BM64849" s="378"/>
      <c r="BN64849" s="378"/>
      <c r="BO64849" s="378"/>
      <c r="BP64849" s="378"/>
      <c r="BQ64849" s="378"/>
      <c r="BR64849" s="378"/>
      <c r="BS64849" s="378"/>
      <c r="BT64849" s="378"/>
      <c r="BU64849" s="378"/>
      <c r="BV64849" s="378"/>
      <c r="BW64849" s="378"/>
      <c r="BX64849" s="378"/>
      <c r="BY64849" s="378"/>
      <c r="BZ64849" s="378"/>
      <c r="CA64849" s="378"/>
      <c r="CB64849" s="378"/>
      <c r="CC64849" s="378"/>
      <c r="CD64849" s="378"/>
      <c r="CE64849" s="378"/>
      <c r="CF64849" s="378"/>
      <c r="CG64849" s="378"/>
      <c r="CH64849" s="378"/>
      <c r="CI64849" s="378"/>
      <c r="CJ64849" s="378"/>
      <c r="CK64849" s="378"/>
      <c r="CL64849" s="378"/>
      <c r="CM64849" s="378"/>
      <c r="CN64849" s="378"/>
      <c r="CO64849" s="378"/>
      <c r="CP64849" s="378"/>
      <c r="CQ64849" s="378"/>
      <c r="CR64849" s="378"/>
      <c r="CS64849" s="378"/>
      <c r="CT64849" s="378"/>
      <c r="CU64849" s="378"/>
      <c r="CV64849" s="378"/>
      <c r="CW64849" s="378"/>
      <c r="CX64849" s="378"/>
      <c r="CY64849" s="378"/>
      <c r="CZ64849" s="378"/>
      <c r="DA64849" s="378"/>
      <c r="DB64849" s="378"/>
      <c r="DC64849" s="378"/>
      <c r="DD64849" s="378"/>
      <c r="DE64849" s="378"/>
      <c r="DF64849" s="378"/>
      <c r="DG64849" s="378"/>
      <c r="DH64849" s="378"/>
      <c r="DI64849" s="378"/>
      <c r="DJ64849" s="378"/>
      <c r="DK64849" s="378"/>
      <c r="DL64849" s="378"/>
      <c r="DM64849" s="378"/>
      <c r="DN64849" s="378"/>
      <c r="DO64849" s="378"/>
      <c r="DP64849" s="378"/>
      <c r="DQ64849" s="378"/>
      <c r="DR64849" s="378"/>
      <c r="DS64849" s="378"/>
      <c r="DT64849" s="378"/>
      <c r="DU64849" s="378"/>
      <c r="DV64849" s="378"/>
      <c r="DW64849" s="378"/>
      <c r="DX64849" s="378"/>
      <c r="DY64849" s="378"/>
      <c r="DZ64849" s="378"/>
      <c r="EA64849" s="378"/>
      <c r="EB64849" s="378"/>
      <c r="EC64849" s="378"/>
      <c r="ED64849" s="378"/>
      <c r="EE64849" s="378"/>
      <c r="EF64849" s="378"/>
      <c r="EG64849" s="378"/>
      <c r="EH64849" s="378"/>
      <c r="EI64849" s="378"/>
      <c r="EJ64849" s="378"/>
      <c r="EK64849" s="378"/>
      <c r="EL64849" s="378"/>
      <c r="EM64849" s="378"/>
      <c r="EN64849" s="378"/>
      <c r="EO64849" s="378"/>
      <c r="EP64849" s="378"/>
      <c r="EQ64849" s="378"/>
      <c r="ER64849" s="378"/>
      <c r="ES64849" s="378"/>
      <c r="ET64849" s="378"/>
      <c r="EU64849" s="378"/>
      <c r="EV64849" s="378"/>
      <c r="EW64849" s="378"/>
      <c r="EX64849" s="378"/>
      <c r="EY64849" s="378"/>
      <c r="EZ64849" s="378"/>
      <c r="FA64849" s="378"/>
      <c r="FB64849" s="378"/>
      <c r="FC64849" s="378"/>
      <c r="FD64849" s="378"/>
      <c r="FE64849" s="378"/>
      <c r="FF64849" s="378"/>
      <c r="FG64849" s="378"/>
      <c r="FH64849" s="378"/>
      <c r="FI64849" s="378"/>
      <c r="FJ64849" s="378"/>
      <c r="FK64849" s="378"/>
      <c r="FL64849" s="378"/>
      <c r="FM64849" s="378"/>
      <c r="FN64849" s="378"/>
      <c r="FO64849" s="378"/>
      <c r="FP64849" s="378"/>
      <c r="FQ64849" s="378"/>
      <c r="FR64849" s="378"/>
      <c r="FS64849" s="378"/>
      <c r="FT64849" s="378"/>
      <c r="FU64849" s="378"/>
      <c r="FV64849" s="378"/>
      <c r="FW64849" s="378"/>
      <c r="FX64849" s="378"/>
      <c r="FY64849" s="378"/>
      <c r="FZ64849" s="378"/>
      <c r="GA64849" s="378"/>
      <c r="GB64849" s="378"/>
      <c r="GC64849" s="378"/>
      <c r="GD64849" s="378"/>
      <c r="GE64849" s="378"/>
      <c r="GF64849" s="378"/>
      <c r="GG64849" s="378"/>
      <c r="GH64849" s="378"/>
      <c r="GI64849" s="378"/>
      <c r="GJ64849" s="378"/>
      <c r="GK64849" s="378"/>
      <c r="GL64849" s="378"/>
      <c r="GM64849" s="378"/>
      <c r="GN64849" s="378"/>
      <c r="GO64849" s="378"/>
      <c r="GP64849" s="378"/>
      <c r="GQ64849" s="378"/>
      <c r="GR64849" s="378"/>
      <c r="GS64849" s="378"/>
      <c r="GT64849" s="378"/>
      <c r="GU64849" s="378"/>
      <c r="GV64849" s="378"/>
      <c r="GW64849" s="378"/>
      <c r="GX64849" s="378"/>
      <c r="GY64849" s="378"/>
      <c r="GZ64849" s="378"/>
      <c r="HA64849" s="378"/>
      <c r="HB64849" s="378"/>
      <c r="HC64849" s="378"/>
      <c r="HD64849" s="378"/>
      <c r="HE64849" s="378"/>
      <c r="HF64849" s="378"/>
      <c r="HG64849" s="378"/>
      <c r="HH64849" s="378"/>
      <c r="HI64849" s="378"/>
      <c r="HJ64849" s="378"/>
      <c r="HK64849" s="378"/>
      <c r="HL64849" s="378"/>
      <c r="HM64849" s="378"/>
      <c r="HN64849" s="378"/>
      <c r="HO64849" s="378"/>
      <c r="HP64849" s="378"/>
      <c r="HQ64849" s="378"/>
      <c r="HR64849" s="378"/>
      <c r="HS64849" s="378"/>
      <c r="HT64849" s="378"/>
      <c r="HU64849" s="378"/>
      <c r="HV64849" s="378"/>
      <c r="HW64849" s="378"/>
      <c r="HX64849" s="378"/>
      <c r="HY64849" s="378"/>
      <c r="HZ64849" s="378"/>
      <c r="IA64849" s="378"/>
      <c r="IB64849" s="378"/>
      <c r="IC64849" s="378"/>
      <c r="ID64849" s="378"/>
      <c r="IE64849" s="378"/>
      <c r="IF64849" s="378"/>
      <c r="IG64849" s="378"/>
      <c r="IH64849" s="378"/>
      <c r="II64849" s="378"/>
      <c r="IJ64849" s="378"/>
      <c r="IK64849" s="378"/>
      <c r="IL64849" s="378"/>
    </row>
    <row r="64850" spans="2:246">
      <c r="B64850" s="378"/>
      <c r="C64850" s="378"/>
      <c r="D64850" s="378"/>
      <c r="E64850" s="378"/>
      <c r="F64850" s="378"/>
      <c r="G64850" s="378"/>
      <c r="H64850" s="378"/>
      <c r="I64850" s="378"/>
      <c r="J64850" s="378"/>
      <c r="K64850" s="378"/>
      <c r="L64850" s="378"/>
      <c r="M64850" s="378"/>
      <c r="N64850" s="378"/>
      <c r="O64850" s="378"/>
      <c r="P64850" s="378"/>
      <c r="Q64850" s="378"/>
      <c r="R64850" s="378"/>
      <c r="S64850" s="378"/>
      <c r="T64850" s="378"/>
      <c r="U64850" s="378"/>
      <c r="V64850" s="378"/>
      <c r="W64850" s="378"/>
      <c r="X64850" s="378"/>
      <c r="Y64850" s="378"/>
      <c r="Z64850" s="378"/>
      <c r="AA64850" s="378"/>
      <c r="AB64850" s="378"/>
      <c r="AC64850" s="378"/>
      <c r="AD64850" s="378"/>
      <c r="AE64850" s="378"/>
      <c r="AF64850" s="378"/>
      <c r="AG64850" s="378"/>
      <c r="AH64850" s="378"/>
      <c r="AI64850" s="378"/>
      <c r="AJ64850" s="378"/>
      <c r="AK64850" s="378"/>
      <c r="AL64850" s="378"/>
      <c r="AM64850" s="378"/>
      <c r="AN64850" s="378"/>
      <c r="AO64850" s="378"/>
      <c r="AP64850" s="378"/>
      <c r="AQ64850" s="378"/>
      <c r="AR64850" s="378"/>
      <c r="AS64850" s="378"/>
      <c r="AT64850" s="378"/>
      <c r="AU64850" s="378"/>
      <c r="AV64850" s="378"/>
      <c r="AW64850" s="378"/>
      <c r="AX64850" s="378"/>
      <c r="AY64850" s="378"/>
      <c r="AZ64850" s="378"/>
      <c r="BA64850" s="378"/>
      <c r="BB64850" s="378"/>
      <c r="BC64850" s="378"/>
      <c r="BD64850" s="378"/>
      <c r="BE64850" s="378"/>
      <c r="BF64850" s="378"/>
      <c r="BG64850" s="378"/>
      <c r="BH64850" s="378"/>
      <c r="BI64850" s="378"/>
      <c r="BJ64850" s="378"/>
      <c r="BK64850" s="378"/>
      <c r="BL64850" s="378"/>
      <c r="BM64850" s="378"/>
      <c r="BN64850" s="378"/>
      <c r="BO64850" s="378"/>
      <c r="BP64850" s="378"/>
      <c r="BQ64850" s="378"/>
      <c r="BR64850" s="378"/>
      <c r="BS64850" s="378"/>
      <c r="BT64850" s="378"/>
      <c r="BU64850" s="378"/>
      <c r="BV64850" s="378"/>
      <c r="BW64850" s="378"/>
      <c r="BX64850" s="378"/>
      <c r="BY64850" s="378"/>
      <c r="BZ64850" s="378"/>
      <c r="CA64850" s="378"/>
      <c r="CB64850" s="378"/>
      <c r="CC64850" s="378"/>
      <c r="CD64850" s="378"/>
      <c r="CE64850" s="378"/>
      <c r="CF64850" s="378"/>
      <c r="CG64850" s="378"/>
      <c r="CH64850" s="378"/>
      <c r="CI64850" s="378"/>
      <c r="CJ64850" s="378"/>
      <c r="CK64850" s="378"/>
      <c r="CL64850" s="378"/>
      <c r="CM64850" s="378"/>
      <c r="CN64850" s="378"/>
      <c r="CO64850" s="378"/>
      <c r="CP64850" s="378"/>
      <c r="CQ64850" s="378"/>
      <c r="CR64850" s="378"/>
      <c r="CS64850" s="378"/>
      <c r="CT64850" s="378"/>
      <c r="CU64850" s="378"/>
      <c r="CV64850" s="378"/>
      <c r="CW64850" s="378"/>
      <c r="CX64850" s="378"/>
      <c r="CY64850" s="378"/>
      <c r="CZ64850" s="378"/>
      <c r="DA64850" s="378"/>
      <c r="DB64850" s="378"/>
      <c r="DC64850" s="378"/>
      <c r="DD64850" s="378"/>
      <c r="DE64850" s="378"/>
      <c r="DF64850" s="378"/>
      <c r="DG64850" s="378"/>
      <c r="DH64850" s="378"/>
      <c r="DI64850" s="378"/>
      <c r="DJ64850" s="378"/>
      <c r="DK64850" s="378"/>
      <c r="DL64850" s="378"/>
      <c r="DM64850" s="378"/>
      <c r="DN64850" s="378"/>
      <c r="DO64850" s="378"/>
      <c r="DP64850" s="378"/>
      <c r="DQ64850" s="378"/>
      <c r="DR64850" s="378"/>
      <c r="DS64850" s="378"/>
      <c r="DT64850" s="378"/>
      <c r="DU64850" s="378"/>
      <c r="DV64850" s="378"/>
      <c r="DW64850" s="378"/>
      <c r="DX64850" s="378"/>
      <c r="DY64850" s="378"/>
      <c r="DZ64850" s="378"/>
      <c r="EA64850" s="378"/>
      <c r="EB64850" s="378"/>
      <c r="EC64850" s="378"/>
      <c r="ED64850" s="378"/>
      <c r="EE64850" s="378"/>
      <c r="EF64850" s="378"/>
      <c r="EG64850" s="378"/>
      <c r="EH64850" s="378"/>
      <c r="EI64850" s="378"/>
      <c r="EJ64850" s="378"/>
      <c r="EK64850" s="378"/>
      <c r="EL64850" s="378"/>
      <c r="EM64850" s="378"/>
      <c r="EN64850" s="378"/>
      <c r="EO64850" s="378"/>
      <c r="EP64850" s="378"/>
      <c r="EQ64850" s="378"/>
      <c r="ER64850" s="378"/>
      <c r="ES64850" s="378"/>
      <c r="ET64850" s="378"/>
      <c r="EU64850" s="378"/>
      <c r="EV64850" s="378"/>
      <c r="EW64850" s="378"/>
      <c r="EX64850" s="378"/>
      <c r="EY64850" s="378"/>
      <c r="EZ64850" s="378"/>
      <c r="FA64850" s="378"/>
      <c r="FB64850" s="378"/>
      <c r="FC64850" s="378"/>
      <c r="FD64850" s="378"/>
      <c r="FE64850" s="378"/>
      <c r="FF64850" s="378"/>
      <c r="FG64850" s="378"/>
      <c r="FH64850" s="378"/>
      <c r="FI64850" s="378"/>
      <c r="FJ64850" s="378"/>
      <c r="FK64850" s="378"/>
      <c r="FL64850" s="378"/>
      <c r="FM64850" s="378"/>
      <c r="FN64850" s="378"/>
      <c r="FO64850" s="378"/>
      <c r="FP64850" s="378"/>
      <c r="FQ64850" s="378"/>
      <c r="FR64850" s="378"/>
      <c r="FS64850" s="378"/>
      <c r="FT64850" s="378"/>
      <c r="FU64850" s="378"/>
      <c r="FV64850" s="378"/>
      <c r="FW64850" s="378"/>
      <c r="FX64850" s="378"/>
      <c r="FY64850" s="378"/>
      <c r="FZ64850" s="378"/>
      <c r="GA64850" s="378"/>
      <c r="GB64850" s="378"/>
      <c r="GC64850" s="378"/>
      <c r="GD64850" s="378"/>
      <c r="GE64850" s="378"/>
      <c r="GF64850" s="378"/>
      <c r="GG64850" s="378"/>
      <c r="GH64850" s="378"/>
      <c r="GI64850" s="378"/>
      <c r="GJ64850" s="378"/>
      <c r="GK64850" s="378"/>
      <c r="GL64850" s="378"/>
      <c r="GM64850" s="378"/>
      <c r="GN64850" s="378"/>
      <c r="GO64850" s="378"/>
      <c r="GP64850" s="378"/>
      <c r="GQ64850" s="378"/>
      <c r="GR64850" s="378"/>
      <c r="GS64850" s="378"/>
      <c r="GT64850" s="378"/>
      <c r="GU64850" s="378"/>
      <c r="GV64850" s="378"/>
      <c r="GW64850" s="378"/>
      <c r="GX64850" s="378"/>
      <c r="GY64850" s="378"/>
      <c r="GZ64850" s="378"/>
      <c r="HA64850" s="378"/>
      <c r="HB64850" s="378"/>
      <c r="HC64850" s="378"/>
      <c r="HD64850" s="378"/>
      <c r="HE64850" s="378"/>
      <c r="HF64850" s="378"/>
      <c r="HG64850" s="378"/>
      <c r="HH64850" s="378"/>
      <c r="HI64850" s="378"/>
      <c r="HJ64850" s="378"/>
      <c r="HK64850" s="378"/>
      <c r="HL64850" s="378"/>
      <c r="HM64850" s="378"/>
      <c r="HN64850" s="378"/>
      <c r="HO64850" s="378"/>
      <c r="HP64850" s="378"/>
      <c r="HQ64850" s="378"/>
      <c r="HR64850" s="378"/>
      <c r="HS64850" s="378"/>
      <c r="HT64850" s="378"/>
      <c r="HU64850" s="378"/>
      <c r="HV64850" s="378"/>
      <c r="HW64850" s="378"/>
      <c r="HX64850" s="378"/>
      <c r="HY64850" s="378"/>
      <c r="HZ64850" s="378"/>
      <c r="IA64850" s="378"/>
      <c r="IB64850" s="378"/>
      <c r="IC64850" s="378"/>
      <c r="ID64850" s="378"/>
      <c r="IE64850" s="378"/>
      <c r="IF64850" s="378"/>
      <c r="IG64850" s="378"/>
      <c r="IH64850" s="378"/>
      <c r="II64850" s="378"/>
      <c r="IJ64850" s="378"/>
      <c r="IK64850" s="378"/>
      <c r="IL64850" s="378"/>
    </row>
    <row r="64851" spans="2:246">
      <c r="B64851" s="378"/>
      <c r="C64851" s="378"/>
      <c r="D64851" s="378"/>
      <c r="E64851" s="378"/>
      <c r="F64851" s="378"/>
      <c r="G64851" s="378"/>
      <c r="H64851" s="378"/>
      <c r="I64851" s="378"/>
      <c r="J64851" s="378"/>
      <c r="K64851" s="378"/>
      <c r="L64851" s="378"/>
      <c r="M64851" s="378"/>
      <c r="N64851" s="378"/>
      <c r="O64851" s="378"/>
      <c r="P64851" s="378"/>
      <c r="Q64851" s="378"/>
      <c r="R64851" s="378"/>
      <c r="S64851" s="378"/>
      <c r="T64851" s="378"/>
      <c r="U64851" s="378"/>
      <c r="V64851" s="378"/>
      <c r="W64851" s="378"/>
      <c r="X64851" s="378"/>
      <c r="Y64851" s="378"/>
      <c r="Z64851" s="378"/>
      <c r="AA64851" s="378"/>
      <c r="AB64851" s="378"/>
      <c r="AC64851" s="378"/>
      <c r="AD64851" s="378"/>
      <c r="AE64851" s="378"/>
      <c r="AF64851" s="378"/>
      <c r="AG64851" s="378"/>
      <c r="AH64851" s="378"/>
      <c r="AI64851" s="378"/>
      <c r="AJ64851" s="378"/>
      <c r="AK64851" s="378"/>
      <c r="AL64851" s="378"/>
      <c r="AM64851" s="378"/>
      <c r="AN64851" s="378"/>
      <c r="AO64851" s="378"/>
      <c r="AP64851" s="378"/>
      <c r="AQ64851" s="378"/>
      <c r="AR64851" s="378"/>
      <c r="AS64851" s="378"/>
      <c r="AT64851" s="378"/>
      <c r="AU64851" s="378"/>
      <c r="AV64851" s="378"/>
      <c r="AW64851" s="378"/>
      <c r="AX64851" s="378"/>
      <c r="AY64851" s="378"/>
      <c r="AZ64851" s="378"/>
      <c r="BA64851" s="378"/>
      <c r="BB64851" s="378"/>
      <c r="BC64851" s="378"/>
      <c r="BD64851" s="378"/>
      <c r="BE64851" s="378"/>
      <c r="BF64851" s="378"/>
      <c r="BG64851" s="378"/>
      <c r="BH64851" s="378"/>
      <c r="BI64851" s="378"/>
      <c r="BJ64851" s="378"/>
      <c r="BK64851" s="378"/>
      <c r="BL64851" s="378"/>
      <c r="BM64851" s="378"/>
      <c r="BN64851" s="378"/>
      <c r="BO64851" s="378"/>
      <c r="BP64851" s="378"/>
      <c r="BQ64851" s="378"/>
      <c r="BR64851" s="378"/>
      <c r="BS64851" s="378"/>
      <c r="BT64851" s="378"/>
      <c r="BU64851" s="378"/>
      <c r="BV64851" s="378"/>
      <c r="BW64851" s="378"/>
      <c r="BX64851" s="378"/>
      <c r="BY64851" s="378"/>
      <c r="BZ64851" s="378"/>
      <c r="CA64851" s="378"/>
      <c r="CB64851" s="378"/>
      <c r="CC64851" s="378"/>
      <c r="CD64851" s="378"/>
      <c r="CE64851" s="378"/>
      <c r="CF64851" s="378"/>
      <c r="CG64851" s="378"/>
      <c r="CH64851" s="378"/>
      <c r="CI64851" s="378"/>
      <c r="CJ64851" s="378"/>
      <c r="CK64851" s="378"/>
      <c r="CL64851" s="378"/>
      <c r="CM64851" s="378"/>
      <c r="CN64851" s="378"/>
      <c r="CO64851" s="378"/>
      <c r="CP64851" s="378"/>
      <c r="CQ64851" s="378"/>
      <c r="CR64851" s="378"/>
      <c r="CS64851" s="378"/>
      <c r="CT64851" s="378"/>
      <c r="CU64851" s="378"/>
      <c r="CV64851" s="378"/>
      <c r="CW64851" s="378"/>
      <c r="CX64851" s="378"/>
      <c r="CY64851" s="378"/>
      <c r="CZ64851" s="378"/>
      <c r="DA64851" s="378"/>
      <c r="DB64851" s="378"/>
      <c r="DC64851" s="378"/>
      <c r="DD64851" s="378"/>
      <c r="DE64851" s="378"/>
      <c r="DF64851" s="378"/>
      <c r="DG64851" s="378"/>
      <c r="DH64851" s="378"/>
      <c r="DI64851" s="378"/>
      <c r="DJ64851" s="378"/>
      <c r="DK64851" s="378"/>
      <c r="DL64851" s="378"/>
      <c r="DM64851" s="378"/>
      <c r="DN64851" s="378"/>
      <c r="DO64851" s="378"/>
      <c r="DP64851" s="378"/>
      <c r="DQ64851" s="378"/>
      <c r="DR64851" s="378"/>
      <c r="DS64851" s="378"/>
      <c r="DT64851" s="378"/>
      <c r="DU64851" s="378"/>
      <c r="DV64851" s="378"/>
      <c r="DW64851" s="378"/>
      <c r="DX64851" s="378"/>
      <c r="DY64851" s="378"/>
      <c r="DZ64851" s="378"/>
      <c r="EA64851" s="378"/>
      <c r="EB64851" s="378"/>
      <c r="EC64851" s="378"/>
      <c r="ED64851" s="378"/>
      <c r="EE64851" s="378"/>
      <c r="EF64851" s="378"/>
      <c r="EG64851" s="378"/>
      <c r="EH64851" s="378"/>
      <c r="EI64851" s="378"/>
      <c r="EJ64851" s="378"/>
      <c r="EK64851" s="378"/>
      <c r="EL64851" s="378"/>
      <c r="EM64851" s="378"/>
      <c r="EN64851" s="378"/>
      <c r="EO64851" s="378"/>
      <c r="EP64851" s="378"/>
      <c r="EQ64851" s="378"/>
      <c r="ER64851" s="378"/>
      <c r="ES64851" s="378"/>
      <c r="ET64851" s="378"/>
      <c r="EU64851" s="378"/>
      <c r="EV64851" s="378"/>
      <c r="EW64851" s="378"/>
      <c r="EX64851" s="378"/>
      <c r="EY64851" s="378"/>
      <c r="EZ64851" s="378"/>
      <c r="FA64851" s="378"/>
      <c r="FB64851" s="378"/>
      <c r="FC64851" s="378"/>
      <c r="FD64851" s="378"/>
      <c r="FE64851" s="378"/>
      <c r="FF64851" s="378"/>
      <c r="FG64851" s="378"/>
      <c r="FH64851" s="378"/>
      <c r="FI64851" s="378"/>
      <c r="FJ64851" s="378"/>
      <c r="FK64851" s="378"/>
      <c r="FL64851" s="378"/>
      <c r="FM64851" s="378"/>
      <c r="FN64851" s="378"/>
      <c r="FO64851" s="378"/>
      <c r="FP64851" s="378"/>
      <c r="FQ64851" s="378"/>
      <c r="FR64851" s="378"/>
      <c r="FS64851" s="378"/>
      <c r="FT64851" s="378"/>
      <c r="FU64851" s="378"/>
      <c r="FV64851" s="378"/>
      <c r="FW64851" s="378"/>
      <c r="FX64851" s="378"/>
      <c r="FY64851" s="378"/>
      <c r="FZ64851" s="378"/>
      <c r="GA64851" s="378"/>
      <c r="GB64851" s="378"/>
      <c r="GC64851" s="378"/>
      <c r="GD64851" s="378"/>
      <c r="GE64851" s="378"/>
      <c r="GF64851" s="378"/>
      <c r="GG64851" s="378"/>
      <c r="GH64851" s="378"/>
      <c r="GI64851" s="378"/>
      <c r="GJ64851" s="378"/>
      <c r="GK64851" s="378"/>
      <c r="GL64851" s="378"/>
      <c r="GM64851" s="378"/>
      <c r="GN64851" s="378"/>
      <c r="GO64851" s="378"/>
      <c r="GP64851" s="378"/>
      <c r="GQ64851" s="378"/>
      <c r="GR64851" s="378"/>
      <c r="GS64851" s="378"/>
      <c r="GT64851" s="378"/>
      <c r="GU64851" s="378"/>
      <c r="GV64851" s="378"/>
      <c r="GW64851" s="378"/>
      <c r="GX64851" s="378"/>
      <c r="GY64851" s="378"/>
      <c r="GZ64851" s="378"/>
      <c r="HA64851" s="378"/>
      <c r="HB64851" s="378"/>
      <c r="HC64851" s="378"/>
      <c r="HD64851" s="378"/>
      <c r="HE64851" s="378"/>
      <c r="HF64851" s="378"/>
      <c r="HG64851" s="378"/>
      <c r="HH64851" s="378"/>
      <c r="HI64851" s="378"/>
      <c r="HJ64851" s="378"/>
      <c r="HK64851" s="378"/>
      <c r="HL64851" s="378"/>
      <c r="HM64851" s="378"/>
      <c r="HN64851" s="378"/>
      <c r="HO64851" s="378"/>
      <c r="HP64851" s="378"/>
      <c r="HQ64851" s="378"/>
      <c r="HR64851" s="378"/>
      <c r="HS64851" s="378"/>
      <c r="HT64851" s="378"/>
      <c r="HU64851" s="378"/>
      <c r="HV64851" s="378"/>
      <c r="HW64851" s="378"/>
      <c r="HX64851" s="378"/>
      <c r="HY64851" s="378"/>
      <c r="HZ64851" s="378"/>
      <c r="IA64851" s="378"/>
      <c r="IB64851" s="378"/>
      <c r="IC64851" s="378"/>
      <c r="ID64851" s="378"/>
      <c r="IE64851" s="378"/>
      <c r="IF64851" s="378"/>
      <c r="IG64851" s="378"/>
      <c r="IH64851" s="378"/>
      <c r="II64851" s="378"/>
      <c r="IJ64851" s="378"/>
      <c r="IK64851" s="378"/>
      <c r="IL64851" s="378"/>
    </row>
    <row r="64852" spans="2:246">
      <c r="B64852" s="378"/>
      <c r="C64852" s="378"/>
      <c r="D64852" s="378"/>
      <c r="E64852" s="378"/>
      <c r="F64852" s="378"/>
      <c r="G64852" s="378"/>
      <c r="H64852" s="378"/>
      <c r="I64852" s="378"/>
      <c r="J64852" s="378"/>
      <c r="K64852" s="378"/>
      <c r="L64852" s="378"/>
      <c r="M64852" s="378"/>
      <c r="N64852" s="378"/>
      <c r="O64852" s="378"/>
      <c r="P64852" s="378"/>
      <c r="Q64852" s="378"/>
      <c r="R64852" s="378"/>
      <c r="S64852" s="378"/>
      <c r="T64852" s="378"/>
      <c r="U64852" s="378"/>
      <c r="V64852" s="378"/>
      <c r="W64852" s="378"/>
      <c r="X64852" s="378"/>
      <c r="Y64852" s="378"/>
      <c r="Z64852" s="378"/>
      <c r="AA64852" s="378"/>
      <c r="AB64852" s="378"/>
      <c r="AC64852" s="378"/>
      <c r="AD64852" s="378"/>
      <c r="AE64852" s="378"/>
      <c r="AF64852" s="378"/>
      <c r="AG64852" s="378"/>
      <c r="AH64852" s="378"/>
      <c r="AI64852" s="378"/>
      <c r="AJ64852" s="378"/>
      <c r="AK64852" s="378"/>
      <c r="AL64852" s="378"/>
      <c r="AM64852" s="378"/>
      <c r="AN64852" s="378"/>
      <c r="AO64852" s="378"/>
      <c r="AP64852" s="378"/>
      <c r="AQ64852" s="378"/>
      <c r="AR64852" s="378"/>
      <c r="AS64852" s="378"/>
      <c r="AT64852" s="378"/>
      <c r="AU64852" s="378"/>
      <c r="AV64852" s="378"/>
      <c r="AW64852" s="378"/>
      <c r="AX64852" s="378"/>
      <c r="AY64852" s="378"/>
      <c r="AZ64852" s="378"/>
      <c r="BA64852" s="378"/>
      <c r="BB64852" s="378"/>
      <c r="BC64852" s="378"/>
      <c r="BD64852" s="378"/>
      <c r="BE64852" s="378"/>
      <c r="BF64852" s="378"/>
      <c r="BG64852" s="378"/>
      <c r="BH64852" s="378"/>
      <c r="BI64852" s="378"/>
      <c r="BJ64852" s="378"/>
      <c r="BK64852" s="378"/>
      <c r="BL64852" s="378"/>
      <c r="BM64852" s="378"/>
      <c r="BN64852" s="378"/>
      <c r="BO64852" s="378"/>
      <c r="BP64852" s="378"/>
      <c r="BQ64852" s="378"/>
      <c r="BR64852" s="378"/>
      <c r="BS64852" s="378"/>
      <c r="BT64852" s="378"/>
      <c r="BU64852" s="378"/>
      <c r="BV64852" s="378"/>
      <c r="BW64852" s="378"/>
      <c r="BX64852" s="378"/>
      <c r="BY64852" s="378"/>
      <c r="BZ64852" s="378"/>
      <c r="CA64852" s="378"/>
      <c r="CB64852" s="378"/>
      <c r="CC64852" s="378"/>
      <c r="CD64852" s="378"/>
      <c r="CE64852" s="378"/>
      <c r="CF64852" s="378"/>
      <c r="CG64852" s="378"/>
      <c r="CH64852" s="378"/>
      <c r="CI64852" s="378"/>
      <c r="CJ64852" s="378"/>
      <c r="CK64852" s="378"/>
      <c r="CL64852" s="378"/>
      <c r="CM64852" s="378"/>
      <c r="CN64852" s="378"/>
      <c r="CO64852" s="378"/>
      <c r="CP64852" s="378"/>
      <c r="CQ64852" s="378"/>
      <c r="CR64852" s="378"/>
      <c r="CS64852" s="378"/>
      <c r="CT64852" s="378"/>
      <c r="CU64852" s="378"/>
      <c r="CV64852" s="378"/>
      <c r="CW64852" s="378"/>
      <c r="CX64852" s="378"/>
      <c r="CY64852" s="378"/>
      <c r="CZ64852" s="378"/>
      <c r="DA64852" s="378"/>
      <c r="DB64852" s="378"/>
      <c r="DC64852" s="378"/>
      <c r="DD64852" s="378"/>
      <c r="DE64852" s="378"/>
      <c r="DF64852" s="378"/>
      <c r="DG64852" s="378"/>
      <c r="DH64852" s="378"/>
      <c r="DI64852" s="378"/>
      <c r="DJ64852" s="378"/>
      <c r="DK64852" s="378"/>
      <c r="DL64852" s="378"/>
      <c r="DM64852" s="378"/>
      <c r="DN64852" s="378"/>
      <c r="DO64852" s="378"/>
      <c r="DP64852" s="378"/>
      <c r="DQ64852" s="378"/>
      <c r="DR64852" s="378"/>
      <c r="DS64852" s="378"/>
      <c r="DT64852" s="378"/>
      <c r="DU64852" s="378"/>
      <c r="DV64852" s="378"/>
      <c r="DW64852" s="378"/>
      <c r="DX64852" s="378"/>
      <c r="DY64852" s="378"/>
      <c r="DZ64852" s="378"/>
      <c r="EA64852" s="378"/>
      <c r="EB64852" s="378"/>
      <c r="EC64852" s="378"/>
      <c r="ED64852" s="378"/>
      <c r="EE64852" s="378"/>
      <c r="EF64852" s="378"/>
      <c r="EG64852" s="378"/>
      <c r="EH64852" s="378"/>
      <c r="EI64852" s="378"/>
      <c r="EJ64852" s="378"/>
      <c r="EK64852" s="378"/>
      <c r="EL64852" s="378"/>
      <c r="EM64852" s="378"/>
      <c r="EN64852" s="378"/>
      <c r="EO64852" s="378"/>
      <c r="EP64852" s="378"/>
      <c r="EQ64852" s="378"/>
      <c r="ER64852" s="378"/>
      <c r="ES64852" s="378"/>
      <c r="ET64852" s="378"/>
      <c r="EU64852" s="378"/>
      <c r="EV64852" s="378"/>
      <c r="EW64852" s="378"/>
      <c r="EX64852" s="378"/>
      <c r="EY64852" s="378"/>
      <c r="EZ64852" s="378"/>
      <c r="FA64852" s="378"/>
      <c r="FB64852" s="378"/>
      <c r="FC64852" s="378"/>
      <c r="FD64852" s="378"/>
      <c r="FE64852" s="378"/>
      <c r="FF64852" s="378"/>
      <c r="FG64852" s="378"/>
      <c r="FH64852" s="378"/>
      <c r="FI64852" s="378"/>
      <c r="FJ64852" s="378"/>
      <c r="FK64852" s="378"/>
      <c r="FL64852" s="378"/>
      <c r="FM64852" s="378"/>
      <c r="FN64852" s="378"/>
      <c r="FO64852" s="378"/>
      <c r="FP64852" s="378"/>
      <c r="FQ64852" s="378"/>
      <c r="FR64852" s="378"/>
      <c r="FS64852" s="378"/>
      <c r="FT64852" s="378"/>
      <c r="FU64852" s="378"/>
      <c r="FV64852" s="378"/>
      <c r="FW64852" s="378"/>
      <c r="FX64852" s="378"/>
      <c r="FY64852" s="378"/>
      <c r="FZ64852" s="378"/>
      <c r="GA64852" s="378"/>
      <c r="GB64852" s="378"/>
      <c r="GC64852" s="378"/>
      <c r="GD64852" s="378"/>
      <c r="GE64852" s="378"/>
      <c r="GF64852" s="378"/>
      <c r="GG64852" s="378"/>
      <c r="GH64852" s="378"/>
      <c r="GI64852" s="378"/>
      <c r="GJ64852" s="378"/>
      <c r="GK64852" s="378"/>
      <c r="GL64852" s="378"/>
      <c r="GM64852" s="378"/>
      <c r="GN64852" s="378"/>
      <c r="GO64852" s="378"/>
      <c r="GP64852" s="378"/>
      <c r="GQ64852" s="378"/>
      <c r="GR64852" s="378"/>
      <c r="GS64852" s="378"/>
      <c r="GT64852" s="378"/>
      <c r="GU64852" s="378"/>
      <c r="GV64852" s="378"/>
      <c r="GW64852" s="378"/>
      <c r="GX64852" s="378"/>
      <c r="GY64852" s="378"/>
      <c r="GZ64852" s="378"/>
      <c r="HA64852" s="378"/>
      <c r="HB64852" s="378"/>
      <c r="HC64852" s="378"/>
      <c r="HD64852" s="378"/>
      <c r="HE64852" s="378"/>
      <c r="HF64852" s="378"/>
      <c r="HG64852" s="378"/>
      <c r="HH64852" s="378"/>
      <c r="HI64852" s="378"/>
      <c r="HJ64852" s="378"/>
      <c r="HK64852" s="378"/>
      <c r="HL64852" s="378"/>
      <c r="HM64852" s="378"/>
      <c r="HN64852" s="378"/>
      <c r="HO64852" s="378"/>
      <c r="HP64852" s="378"/>
      <c r="HQ64852" s="378"/>
      <c r="HR64852" s="378"/>
      <c r="HS64852" s="378"/>
      <c r="HT64852" s="378"/>
      <c r="HU64852" s="378"/>
      <c r="HV64852" s="378"/>
      <c r="HW64852" s="378"/>
      <c r="HX64852" s="378"/>
      <c r="HY64852" s="378"/>
      <c r="HZ64852" s="378"/>
      <c r="IA64852" s="378"/>
      <c r="IB64852" s="378"/>
      <c r="IC64852" s="378"/>
      <c r="ID64852" s="378"/>
      <c r="IE64852" s="378"/>
      <c r="IF64852" s="378"/>
      <c r="IG64852" s="378"/>
      <c r="IH64852" s="378"/>
      <c r="II64852" s="378"/>
      <c r="IJ64852" s="378"/>
      <c r="IK64852" s="378"/>
      <c r="IL64852" s="378"/>
    </row>
    <row r="64853" spans="2:246">
      <c r="B64853" s="378"/>
      <c r="C64853" s="378"/>
      <c r="D64853" s="378"/>
      <c r="E64853" s="378"/>
      <c r="F64853" s="378"/>
      <c r="G64853" s="378"/>
      <c r="H64853" s="378"/>
      <c r="I64853" s="378"/>
      <c r="J64853" s="378"/>
      <c r="K64853" s="378"/>
      <c r="L64853" s="378"/>
      <c r="M64853" s="378"/>
      <c r="N64853" s="378"/>
      <c r="O64853" s="378"/>
      <c r="P64853" s="378"/>
      <c r="Q64853" s="378"/>
      <c r="R64853" s="378"/>
      <c r="S64853" s="378"/>
      <c r="T64853" s="378"/>
      <c r="U64853" s="378"/>
      <c r="V64853" s="378"/>
      <c r="W64853" s="378"/>
      <c r="X64853" s="378"/>
      <c r="Y64853" s="378"/>
      <c r="Z64853" s="378"/>
      <c r="AA64853" s="378"/>
      <c r="AB64853" s="378"/>
      <c r="AC64853" s="378"/>
      <c r="AD64853" s="378"/>
      <c r="AE64853" s="378"/>
      <c r="AF64853" s="378"/>
      <c r="AG64853" s="378"/>
      <c r="AH64853" s="378"/>
      <c r="AI64853" s="378"/>
      <c r="AJ64853" s="378"/>
      <c r="AK64853" s="378"/>
      <c r="AL64853" s="378"/>
      <c r="AM64853" s="378"/>
      <c r="AN64853" s="378"/>
      <c r="AO64853" s="378"/>
      <c r="AP64853" s="378"/>
      <c r="AQ64853" s="378"/>
      <c r="AR64853" s="378"/>
      <c r="AS64853" s="378"/>
      <c r="AT64853" s="378"/>
      <c r="AU64853" s="378"/>
      <c r="AV64853" s="378"/>
      <c r="AW64853" s="378"/>
      <c r="AX64853" s="378"/>
      <c r="AY64853" s="378"/>
      <c r="AZ64853" s="378"/>
      <c r="BA64853" s="378"/>
      <c r="BB64853" s="378"/>
      <c r="BC64853" s="378"/>
      <c r="BD64853" s="378"/>
      <c r="BE64853" s="378"/>
      <c r="BF64853" s="378"/>
      <c r="BG64853" s="378"/>
      <c r="BH64853" s="378"/>
      <c r="BI64853" s="378"/>
      <c r="BJ64853" s="378"/>
      <c r="BK64853" s="378"/>
      <c r="BL64853" s="378"/>
      <c r="BM64853" s="378"/>
      <c r="BN64853" s="378"/>
      <c r="BO64853" s="378"/>
      <c r="BP64853" s="378"/>
      <c r="BQ64853" s="378"/>
      <c r="BR64853" s="378"/>
      <c r="BS64853" s="378"/>
      <c r="BT64853" s="378"/>
      <c r="BU64853" s="378"/>
      <c r="BV64853" s="378"/>
      <c r="BW64853" s="378"/>
      <c r="BX64853" s="378"/>
      <c r="BY64853" s="378"/>
      <c r="BZ64853" s="378"/>
      <c r="CA64853" s="378"/>
      <c r="CB64853" s="378"/>
      <c r="CC64853" s="378"/>
      <c r="CD64853" s="378"/>
      <c r="CE64853" s="378"/>
      <c r="CF64853" s="378"/>
      <c r="CG64853" s="378"/>
      <c r="CH64853" s="378"/>
      <c r="CI64853" s="378"/>
      <c r="CJ64853" s="378"/>
      <c r="CK64853" s="378"/>
      <c r="CL64853" s="378"/>
      <c r="CM64853" s="378"/>
      <c r="CN64853" s="378"/>
      <c r="CO64853" s="378"/>
      <c r="CP64853" s="378"/>
      <c r="CQ64853" s="378"/>
      <c r="CR64853" s="378"/>
      <c r="CS64853" s="378"/>
      <c r="CT64853" s="378"/>
      <c r="CU64853" s="378"/>
      <c r="CV64853" s="378"/>
      <c r="CW64853" s="378"/>
      <c r="CX64853" s="378"/>
      <c r="CY64853" s="378"/>
      <c r="CZ64853" s="378"/>
      <c r="DA64853" s="378"/>
      <c r="DB64853" s="378"/>
      <c r="DC64853" s="378"/>
      <c r="DD64853" s="378"/>
      <c r="DE64853" s="378"/>
      <c r="DF64853" s="378"/>
      <c r="DG64853" s="378"/>
      <c r="DH64853" s="378"/>
      <c r="DI64853" s="378"/>
      <c r="DJ64853" s="378"/>
      <c r="DK64853" s="378"/>
      <c r="DL64853" s="378"/>
      <c r="DM64853" s="378"/>
      <c r="DN64853" s="378"/>
      <c r="DO64853" s="378"/>
      <c r="DP64853" s="378"/>
      <c r="DQ64853" s="378"/>
      <c r="DR64853" s="378"/>
      <c r="DS64853" s="378"/>
      <c r="DT64853" s="378"/>
      <c r="DU64853" s="378"/>
      <c r="DV64853" s="378"/>
      <c r="DW64853" s="378"/>
      <c r="DX64853" s="378"/>
      <c r="DY64853" s="378"/>
      <c r="DZ64853" s="378"/>
      <c r="EA64853" s="378"/>
      <c r="EB64853" s="378"/>
      <c r="EC64853" s="378"/>
      <c r="ED64853" s="378"/>
      <c r="EE64853" s="378"/>
      <c r="EF64853" s="378"/>
      <c r="EG64853" s="378"/>
      <c r="EH64853" s="378"/>
      <c r="EI64853" s="378"/>
      <c r="EJ64853" s="378"/>
      <c r="EK64853" s="378"/>
      <c r="EL64853" s="378"/>
      <c r="EM64853" s="378"/>
      <c r="EN64853" s="378"/>
      <c r="EO64853" s="378"/>
      <c r="EP64853" s="378"/>
      <c r="EQ64853" s="378"/>
      <c r="ER64853" s="378"/>
      <c r="ES64853" s="378"/>
      <c r="ET64853" s="378"/>
      <c r="EU64853" s="378"/>
      <c r="EV64853" s="378"/>
      <c r="EW64853" s="378"/>
      <c r="EX64853" s="378"/>
      <c r="EY64853" s="378"/>
      <c r="EZ64853" s="378"/>
      <c r="FA64853" s="378"/>
      <c r="FB64853" s="378"/>
      <c r="FC64853" s="378"/>
      <c r="FD64853" s="378"/>
      <c r="FE64853" s="378"/>
      <c r="FF64853" s="378"/>
      <c r="FG64853" s="378"/>
      <c r="FH64853" s="378"/>
      <c r="FI64853" s="378"/>
      <c r="FJ64853" s="378"/>
      <c r="FK64853" s="378"/>
      <c r="FL64853" s="378"/>
      <c r="FM64853" s="378"/>
      <c r="FN64853" s="378"/>
      <c r="FO64853" s="378"/>
      <c r="FP64853" s="378"/>
      <c r="FQ64853" s="378"/>
      <c r="FR64853" s="378"/>
      <c r="FS64853" s="378"/>
      <c r="FT64853" s="378"/>
      <c r="FU64853" s="378"/>
      <c r="FV64853" s="378"/>
      <c r="FW64853" s="378"/>
      <c r="FX64853" s="378"/>
      <c r="FY64853" s="378"/>
      <c r="FZ64853" s="378"/>
      <c r="GA64853" s="378"/>
      <c r="GB64853" s="378"/>
      <c r="GC64853" s="378"/>
      <c r="GD64853" s="378"/>
      <c r="GE64853" s="378"/>
      <c r="GF64853" s="378"/>
      <c r="GG64853" s="378"/>
      <c r="GH64853" s="378"/>
      <c r="GI64853" s="378"/>
      <c r="GJ64853" s="378"/>
      <c r="GK64853" s="378"/>
      <c r="GL64853" s="378"/>
      <c r="GM64853" s="378"/>
      <c r="GN64853" s="378"/>
      <c r="GO64853" s="378"/>
      <c r="GP64853" s="378"/>
      <c r="GQ64853" s="378"/>
      <c r="GR64853" s="378"/>
      <c r="GS64853" s="378"/>
      <c r="GT64853" s="378"/>
      <c r="GU64853" s="378"/>
      <c r="GV64853" s="378"/>
      <c r="GW64853" s="378"/>
      <c r="GX64853" s="378"/>
      <c r="GY64853" s="378"/>
      <c r="GZ64853" s="378"/>
      <c r="HA64853" s="378"/>
      <c r="HB64853" s="378"/>
      <c r="HC64853" s="378"/>
      <c r="HD64853" s="378"/>
      <c r="HE64853" s="378"/>
      <c r="HF64853" s="378"/>
      <c r="HG64853" s="378"/>
      <c r="HH64853" s="378"/>
      <c r="HI64853" s="378"/>
      <c r="HJ64853" s="378"/>
      <c r="HK64853" s="378"/>
      <c r="HL64853" s="378"/>
      <c r="HM64853" s="378"/>
      <c r="HN64853" s="378"/>
      <c r="HO64853" s="378"/>
      <c r="HP64853" s="378"/>
      <c r="HQ64853" s="378"/>
      <c r="HR64853" s="378"/>
      <c r="HS64853" s="378"/>
      <c r="HT64853" s="378"/>
      <c r="HU64853" s="378"/>
      <c r="HV64853" s="378"/>
      <c r="HW64853" s="378"/>
      <c r="HX64853" s="378"/>
      <c r="HY64853" s="378"/>
      <c r="HZ64853" s="378"/>
      <c r="IA64853" s="378"/>
      <c r="IB64853" s="378"/>
      <c r="IC64853" s="378"/>
      <c r="ID64853" s="378"/>
      <c r="IE64853" s="378"/>
      <c r="IF64853" s="378"/>
      <c r="IG64853" s="378"/>
      <c r="IH64853" s="378"/>
      <c r="II64853" s="378"/>
      <c r="IJ64853" s="378"/>
      <c r="IK64853" s="378"/>
      <c r="IL64853" s="378"/>
    </row>
    <row r="64854" spans="2:246">
      <c r="B64854" s="378"/>
      <c r="C64854" s="378"/>
      <c r="D64854" s="378"/>
      <c r="E64854" s="378"/>
      <c r="F64854" s="378"/>
      <c r="G64854" s="378"/>
      <c r="H64854" s="378"/>
      <c r="I64854" s="378"/>
      <c r="J64854" s="378"/>
      <c r="K64854" s="378"/>
      <c r="L64854" s="378"/>
      <c r="M64854" s="378"/>
      <c r="N64854" s="378"/>
      <c r="O64854" s="378"/>
      <c r="P64854" s="378"/>
      <c r="Q64854" s="378"/>
      <c r="R64854" s="378"/>
      <c r="S64854" s="378"/>
      <c r="T64854" s="378"/>
      <c r="U64854" s="378"/>
      <c r="V64854" s="378"/>
      <c r="W64854" s="378"/>
      <c r="X64854" s="378"/>
      <c r="Y64854" s="378"/>
      <c r="Z64854" s="378"/>
      <c r="AA64854" s="378"/>
      <c r="AB64854" s="378"/>
      <c r="AC64854" s="378"/>
      <c r="AD64854" s="378"/>
      <c r="AE64854" s="378"/>
      <c r="AF64854" s="378"/>
      <c r="AG64854" s="378"/>
      <c r="AH64854" s="378"/>
      <c r="AI64854" s="378"/>
      <c r="AJ64854" s="378"/>
      <c r="AK64854" s="378"/>
      <c r="AL64854" s="378"/>
      <c r="AM64854" s="378"/>
      <c r="AN64854" s="378"/>
      <c r="AO64854" s="378"/>
      <c r="AP64854" s="378"/>
      <c r="AQ64854" s="378"/>
      <c r="AR64854" s="378"/>
      <c r="AS64854" s="378"/>
      <c r="AT64854" s="378"/>
      <c r="AU64854" s="378"/>
      <c r="AV64854" s="378"/>
      <c r="AW64854" s="378"/>
      <c r="AX64854" s="378"/>
      <c r="AY64854" s="378"/>
      <c r="AZ64854" s="378"/>
      <c r="BA64854" s="378"/>
      <c r="BB64854" s="378"/>
      <c r="BC64854" s="378"/>
      <c r="BD64854" s="378"/>
      <c r="BE64854" s="378"/>
      <c r="BF64854" s="378"/>
      <c r="BG64854" s="378"/>
      <c r="BH64854" s="378"/>
      <c r="BI64854" s="378"/>
      <c r="BJ64854" s="378"/>
      <c r="BK64854" s="378"/>
      <c r="BL64854" s="378"/>
      <c r="BM64854" s="378"/>
      <c r="BN64854" s="378"/>
      <c r="BO64854" s="378"/>
      <c r="BP64854" s="378"/>
      <c r="BQ64854" s="378"/>
      <c r="BR64854" s="378"/>
      <c r="BS64854" s="378"/>
      <c r="BT64854" s="378"/>
      <c r="BU64854" s="378"/>
      <c r="BV64854" s="378"/>
      <c r="BW64854" s="378"/>
      <c r="BX64854" s="378"/>
      <c r="BY64854" s="378"/>
      <c r="BZ64854" s="378"/>
      <c r="CA64854" s="378"/>
      <c r="CB64854" s="378"/>
      <c r="CC64854" s="378"/>
      <c r="CD64854" s="378"/>
      <c r="CE64854" s="378"/>
      <c r="CF64854" s="378"/>
      <c r="CG64854" s="378"/>
      <c r="CH64854" s="378"/>
      <c r="CI64854" s="378"/>
      <c r="CJ64854" s="378"/>
      <c r="CK64854" s="378"/>
      <c r="CL64854" s="378"/>
      <c r="CM64854" s="378"/>
      <c r="CN64854" s="378"/>
      <c r="CO64854" s="378"/>
      <c r="CP64854" s="378"/>
      <c r="CQ64854" s="378"/>
      <c r="CR64854" s="378"/>
      <c r="CS64854" s="378"/>
      <c r="CT64854" s="378"/>
      <c r="CU64854" s="378"/>
      <c r="CV64854" s="378"/>
      <c r="CW64854" s="378"/>
      <c r="CX64854" s="378"/>
      <c r="CY64854" s="378"/>
      <c r="CZ64854" s="378"/>
      <c r="DA64854" s="378"/>
      <c r="DB64854" s="378"/>
      <c r="DC64854" s="378"/>
      <c r="DD64854" s="378"/>
      <c r="DE64854" s="378"/>
      <c r="DF64854" s="378"/>
      <c r="DG64854" s="378"/>
      <c r="DH64854" s="378"/>
      <c r="DI64854" s="378"/>
      <c r="DJ64854" s="378"/>
      <c r="DK64854" s="378"/>
      <c r="DL64854" s="378"/>
      <c r="DM64854" s="378"/>
      <c r="DN64854" s="378"/>
      <c r="DO64854" s="378"/>
      <c r="DP64854" s="378"/>
      <c r="DQ64854" s="378"/>
      <c r="DR64854" s="378"/>
      <c r="DS64854" s="378"/>
      <c r="DT64854" s="378"/>
      <c r="DU64854" s="378"/>
      <c r="DV64854" s="378"/>
      <c r="DW64854" s="378"/>
      <c r="DX64854" s="378"/>
      <c r="DY64854" s="378"/>
      <c r="DZ64854" s="378"/>
      <c r="EA64854" s="378"/>
      <c r="EB64854" s="378"/>
      <c r="EC64854" s="378"/>
      <c r="ED64854" s="378"/>
      <c r="EE64854" s="378"/>
      <c r="EF64854" s="378"/>
      <c r="EG64854" s="378"/>
      <c r="EH64854" s="378"/>
      <c r="EI64854" s="378"/>
      <c r="EJ64854" s="378"/>
      <c r="EK64854" s="378"/>
      <c r="EL64854" s="378"/>
      <c r="EM64854" s="378"/>
      <c r="EN64854" s="378"/>
      <c r="EO64854" s="378"/>
      <c r="EP64854" s="378"/>
      <c r="EQ64854" s="378"/>
      <c r="ER64854" s="378"/>
      <c r="ES64854" s="378"/>
      <c r="ET64854" s="378"/>
      <c r="EU64854" s="378"/>
      <c r="EV64854" s="378"/>
      <c r="EW64854" s="378"/>
      <c r="EX64854" s="378"/>
      <c r="EY64854" s="378"/>
      <c r="EZ64854" s="378"/>
      <c r="FA64854" s="378"/>
      <c r="FB64854" s="378"/>
      <c r="FC64854" s="378"/>
      <c r="FD64854" s="378"/>
      <c r="FE64854" s="378"/>
      <c r="FF64854" s="378"/>
      <c r="FG64854" s="378"/>
      <c r="FH64854" s="378"/>
      <c r="FI64854" s="378"/>
      <c r="FJ64854" s="378"/>
      <c r="FK64854" s="378"/>
      <c r="FL64854" s="378"/>
      <c r="FM64854" s="378"/>
      <c r="FN64854" s="378"/>
      <c r="FO64854" s="378"/>
      <c r="FP64854" s="378"/>
      <c r="FQ64854" s="378"/>
      <c r="FR64854" s="378"/>
      <c r="FS64854" s="378"/>
      <c r="FT64854" s="378"/>
      <c r="FU64854" s="378"/>
      <c r="FV64854" s="378"/>
      <c r="FW64854" s="378"/>
      <c r="FX64854" s="378"/>
      <c r="FY64854" s="378"/>
      <c r="FZ64854" s="378"/>
      <c r="GA64854" s="378"/>
      <c r="GB64854" s="378"/>
      <c r="GC64854" s="378"/>
      <c r="GD64854" s="378"/>
      <c r="GE64854" s="378"/>
      <c r="GF64854" s="378"/>
      <c r="GG64854" s="378"/>
      <c r="GH64854" s="378"/>
      <c r="GI64854" s="378"/>
      <c r="GJ64854" s="378"/>
      <c r="GK64854" s="378"/>
      <c r="GL64854" s="378"/>
      <c r="GM64854" s="378"/>
      <c r="GN64854" s="378"/>
      <c r="GO64854" s="378"/>
      <c r="GP64854" s="378"/>
      <c r="GQ64854" s="378"/>
      <c r="GR64854" s="378"/>
      <c r="GS64854" s="378"/>
      <c r="GT64854" s="378"/>
      <c r="GU64854" s="378"/>
      <c r="GV64854" s="378"/>
      <c r="GW64854" s="378"/>
      <c r="GX64854" s="378"/>
      <c r="GY64854" s="378"/>
      <c r="GZ64854" s="378"/>
      <c r="HA64854" s="378"/>
      <c r="HB64854" s="378"/>
      <c r="HC64854" s="378"/>
      <c r="HD64854" s="378"/>
      <c r="HE64854" s="378"/>
      <c r="HF64854" s="378"/>
      <c r="HG64854" s="378"/>
      <c r="HH64854" s="378"/>
      <c r="HI64854" s="378"/>
      <c r="HJ64854" s="378"/>
      <c r="HK64854" s="378"/>
      <c r="HL64854" s="378"/>
      <c r="HM64854" s="378"/>
      <c r="HN64854" s="378"/>
      <c r="HO64854" s="378"/>
      <c r="HP64854" s="378"/>
      <c r="HQ64854" s="378"/>
      <c r="HR64854" s="378"/>
      <c r="HS64854" s="378"/>
      <c r="HT64854" s="378"/>
      <c r="HU64854" s="378"/>
      <c r="HV64854" s="378"/>
      <c r="HW64854" s="378"/>
      <c r="HX64854" s="378"/>
      <c r="HY64854" s="378"/>
      <c r="HZ64854" s="378"/>
      <c r="IA64854" s="378"/>
      <c r="IB64854" s="378"/>
      <c r="IC64854" s="378"/>
      <c r="ID64854" s="378"/>
      <c r="IE64854" s="378"/>
      <c r="IF64854" s="378"/>
      <c r="IG64854" s="378"/>
      <c r="IH64854" s="378"/>
      <c r="II64854" s="378"/>
      <c r="IJ64854" s="378"/>
      <c r="IK64854" s="378"/>
      <c r="IL64854" s="378"/>
    </row>
    <row r="64855" spans="2:246">
      <c r="B64855" s="378"/>
      <c r="C64855" s="378"/>
      <c r="D64855" s="378"/>
      <c r="E64855" s="378"/>
      <c r="F64855" s="378"/>
      <c r="G64855" s="378"/>
      <c r="H64855" s="378"/>
      <c r="I64855" s="378"/>
      <c r="J64855" s="378"/>
      <c r="K64855" s="378"/>
      <c r="L64855" s="378"/>
      <c r="M64855" s="378"/>
      <c r="N64855" s="378"/>
      <c r="O64855" s="378"/>
      <c r="P64855" s="378"/>
      <c r="Q64855" s="378"/>
      <c r="R64855" s="378"/>
      <c r="S64855" s="378"/>
      <c r="T64855" s="378"/>
      <c r="U64855" s="378"/>
      <c r="V64855" s="378"/>
      <c r="W64855" s="378"/>
      <c r="X64855" s="378"/>
      <c r="Y64855" s="378"/>
      <c r="Z64855" s="378"/>
      <c r="AA64855" s="378"/>
      <c r="AB64855" s="378"/>
      <c r="AC64855" s="378"/>
      <c r="AD64855" s="378"/>
      <c r="AE64855" s="378"/>
      <c r="AF64855" s="378"/>
      <c r="AG64855" s="378"/>
      <c r="AH64855" s="378"/>
      <c r="AI64855" s="378"/>
      <c r="AJ64855" s="378"/>
      <c r="AK64855" s="378"/>
      <c r="AL64855" s="378"/>
      <c r="AM64855" s="378"/>
      <c r="AN64855" s="378"/>
      <c r="AO64855" s="378"/>
      <c r="AP64855" s="378"/>
      <c r="AQ64855" s="378"/>
      <c r="AR64855" s="378"/>
      <c r="AS64855" s="378"/>
      <c r="AT64855" s="378"/>
      <c r="AU64855" s="378"/>
      <c r="AV64855" s="378"/>
      <c r="AW64855" s="378"/>
      <c r="AX64855" s="378"/>
      <c r="AY64855" s="378"/>
      <c r="AZ64855" s="378"/>
      <c r="BA64855" s="378"/>
      <c r="BB64855" s="378"/>
      <c r="BC64855" s="378"/>
      <c r="BD64855" s="378"/>
      <c r="BE64855" s="378"/>
      <c r="BF64855" s="378"/>
      <c r="BG64855" s="378"/>
      <c r="BH64855" s="378"/>
      <c r="BI64855" s="378"/>
      <c r="BJ64855" s="378"/>
      <c r="BK64855" s="378"/>
      <c r="BL64855" s="378"/>
      <c r="BM64855" s="378"/>
      <c r="BN64855" s="378"/>
      <c r="BO64855" s="378"/>
      <c r="BP64855" s="378"/>
      <c r="BQ64855" s="378"/>
      <c r="BR64855" s="378"/>
      <c r="BS64855" s="378"/>
      <c r="BT64855" s="378"/>
      <c r="BU64855" s="378"/>
      <c r="BV64855" s="378"/>
      <c r="BW64855" s="378"/>
      <c r="BX64855" s="378"/>
      <c r="BY64855" s="378"/>
      <c r="BZ64855" s="378"/>
      <c r="CA64855" s="378"/>
      <c r="CB64855" s="378"/>
      <c r="CC64855" s="378"/>
      <c r="CD64855" s="378"/>
      <c r="CE64855" s="378"/>
      <c r="CF64855" s="378"/>
      <c r="CG64855" s="378"/>
      <c r="CH64855" s="378"/>
      <c r="CI64855" s="378"/>
      <c r="CJ64855" s="378"/>
      <c r="CK64855" s="378"/>
      <c r="CL64855" s="378"/>
      <c r="CM64855" s="378"/>
      <c r="CN64855" s="378"/>
      <c r="CO64855" s="378"/>
      <c r="CP64855" s="378"/>
      <c r="CQ64855" s="378"/>
      <c r="CR64855" s="378"/>
      <c r="CS64855" s="378"/>
      <c r="CT64855" s="378"/>
      <c r="CU64855" s="378"/>
      <c r="CV64855" s="378"/>
      <c r="CW64855" s="378"/>
      <c r="CX64855" s="378"/>
      <c r="CY64855" s="378"/>
      <c r="CZ64855" s="378"/>
      <c r="DA64855" s="378"/>
      <c r="DB64855" s="378"/>
      <c r="DC64855" s="378"/>
      <c r="DD64855" s="378"/>
      <c r="DE64855" s="378"/>
      <c r="DF64855" s="378"/>
      <c r="DG64855" s="378"/>
      <c r="DH64855" s="378"/>
      <c r="DI64855" s="378"/>
      <c r="DJ64855" s="378"/>
      <c r="DK64855" s="378"/>
      <c r="DL64855" s="378"/>
      <c r="DM64855" s="378"/>
      <c r="DN64855" s="378"/>
      <c r="DO64855" s="378"/>
      <c r="DP64855" s="378"/>
      <c r="DQ64855" s="378"/>
      <c r="DR64855" s="378"/>
      <c r="DS64855" s="378"/>
      <c r="DT64855" s="378"/>
      <c r="DU64855" s="378"/>
      <c r="DV64855" s="378"/>
      <c r="DW64855" s="378"/>
      <c r="DX64855" s="378"/>
      <c r="DY64855" s="378"/>
      <c r="DZ64855" s="378"/>
      <c r="EA64855" s="378"/>
      <c r="EB64855" s="378"/>
      <c r="EC64855" s="378"/>
      <c r="ED64855" s="378"/>
      <c r="EE64855" s="378"/>
      <c r="EF64855" s="378"/>
      <c r="EG64855" s="378"/>
      <c r="EH64855" s="378"/>
      <c r="EI64855" s="378"/>
      <c r="EJ64855" s="378"/>
      <c r="EK64855" s="378"/>
      <c r="EL64855" s="378"/>
      <c r="EM64855" s="378"/>
      <c r="EN64855" s="378"/>
      <c r="EO64855" s="378"/>
      <c r="EP64855" s="378"/>
      <c r="EQ64855" s="378"/>
      <c r="ER64855" s="378"/>
      <c r="ES64855" s="378"/>
      <c r="ET64855" s="378"/>
      <c r="EU64855" s="378"/>
      <c r="EV64855" s="378"/>
      <c r="EW64855" s="378"/>
      <c r="EX64855" s="378"/>
      <c r="EY64855" s="378"/>
      <c r="EZ64855" s="378"/>
      <c r="FA64855" s="378"/>
      <c r="FB64855" s="378"/>
      <c r="FC64855" s="378"/>
      <c r="FD64855" s="378"/>
      <c r="FE64855" s="378"/>
      <c r="FF64855" s="378"/>
      <c r="FG64855" s="378"/>
      <c r="FH64855" s="378"/>
      <c r="FI64855" s="378"/>
      <c r="FJ64855" s="378"/>
      <c r="FK64855" s="378"/>
      <c r="FL64855" s="378"/>
      <c r="FM64855" s="378"/>
      <c r="FN64855" s="378"/>
      <c r="FO64855" s="378"/>
      <c r="FP64855" s="378"/>
      <c r="FQ64855" s="378"/>
      <c r="FR64855" s="378"/>
      <c r="FS64855" s="378"/>
      <c r="FT64855" s="378"/>
      <c r="FU64855" s="378"/>
      <c r="FV64855" s="378"/>
      <c r="FW64855" s="378"/>
      <c r="FX64855" s="378"/>
      <c r="FY64855" s="378"/>
      <c r="FZ64855" s="378"/>
      <c r="GA64855" s="378"/>
      <c r="GB64855" s="378"/>
      <c r="GC64855" s="378"/>
      <c r="GD64855" s="378"/>
      <c r="GE64855" s="378"/>
      <c r="GF64855" s="378"/>
      <c r="GG64855" s="378"/>
      <c r="GH64855" s="378"/>
      <c r="GI64855" s="378"/>
      <c r="GJ64855" s="378"/>
      <c r="GK64855" s="378"/>
      <c r="GL64855" s="378"/>
      <c r="GM64855" s="378"/>
      <c r="GN64855" s="378"/>
      <c r="GO64855" s="378"/>
      <c r="GP64855" s="378"/>
      <c r="GQ64855" s="378"/>
      <c r="GR64855" s="378"/>
      <c r="GS64855" s="378"/>
      <c r="GT64855" s="378"/>
      <c r="GU64855" s="378"/>
      <c r="GV64855" s="378"/>
      <c r="GW64855" s="378"/>
      <c r="GX64855" s="378"/>
      <c r="GY64855" s="378"/>
      <c r="GZ64855" s="378"/>
      <c r="HA64855" s="378"/>
      <c r="HB64855" s="378"/>
      <c r="HC64855" s="378"/>
      <c r="HD64855" s="378"/>
      <c r="HE64855" s="378"/>
      <c r="HF64855" s="378"/>
      <c r="HG64855" s="378"/>
      <c r="HH64855" s="378"/>
      <c r="HI64855" s="378"/>
      <c r="HJ64855" s="378"/>
      <c r="HK64855" s="378"/>
      <c r="HL64855" s="378"/>
      <c r="HM64855" s="378"/>
      <c r="HN64855" s="378"/>
      <c r="HO64855" s="378"/>
      <c r="HP64855" s="378"/>
      <c r="HQ64855" s="378"/>
      <c r="HR64855" s="378"/>
      <c r="HS64855" s="378"/>
      <c r="HT64855" s="378"/>
      <c r="HU64855" s="378"/>
      <c r="HV64855" s="378"/>
      <c r="HW64855" s="378"/>
      <c r="HX64855" s="378"/>
      <c r="HY64855" s="378"/>
      <c r="HZ64855" s="378"/>
      <c r="IA64855" s="378"/>
      <c r="IB64855" s="378"/>
      <c r="IC64855" s="378"/>
      <c r="ID64855" s="378"/>
      <c r="IE64855" s="378"/>
      <c r="IF64855" s="378"/>
      <c r="IG64855" s="378"/>
      <c r="IH64855" s="378"/>
      <c r="II64855" s="378"/>
      <c r="IJ64855" s="378"/>
      <c r="IK64855" s="378"/>
      <c r="IL64855" s="378"/>
    </row>
    <row r="64856" spans="2:246">
      <c r="B64856" s="378"/>
      <c r="C64856" s="378"/>
      <c r="D64856" s="378"/>
      <c r="E64856" s="378"/>
      <c r="F64856" s="378"/>
      <c r="G64856" s="378"/>
      <c r="H64856" s="378"/>
      <c r="I64856" s="378"/>
      <c r="J64856" s="378"/>
      <c r="K64856" s="378"/>
      <c r="L64856" s="378"/>
      <c r="M64856" s="378"/>
      <c r="N64856" s="378"/>
      <c r="O64856" s="378"/>
      <c r="P64856" s="378"/>
      <c r="Q64856" s="378"/>
      <c r="R64856" s="378"/>
      <c r="S64856" s="378"/>
      <c r="T64856" s="378"/>
      <c r="U64856" s="378"/>
      <c r="V64856" s="378"/>
      <c r="W64856" s="378"/>
      <c r="X64856" s="378"/>
      <c r="Y64856" s="378"/>
      <c r="Z64856" s="378"/>
      <c r="AA64856" s="378"/>
      <c r="AB64856" s="378"/>
      <c r="AC64856" s="378"/>
      <c r="AD64856" s="378"/>
      <c r="AE64856" s="378"/>
      <c r="AF64856" s="378"/>
      <c r="AG64856" s="378"/>
      <c r="AH64856" s="378"/>
      <c r="AI64856" s="378"/>
      <c r="AJ64856" s="378"/>
      <c r="AK64856" s="378"/>
      <c r="AL64856" s="378"/>
      <c r="AM64856" s="378"/>
      <c r="AN64856" s="378"/>
      <c r="AO64856" s="378"/>
      <c r="AP64856" s="378"/>
      <c r="AQ64856" s="378"/>
      <c r="AR64856" s="378"/>
      <c r="AS64856" s="378"/>
      <c r="AT64856" s="378"/>
      <c r="AU64856" s="378"/>
      <c r="AV64856" s="378"/>
      <c r="AW64856" s="378"/>
      <c r="AX64856" s="378"/>
      <c r="AY64856" s="378"/>
      <c r="AZ64856" s="378"/>
      <c r="BA64856" s="378"/>
      <c r="BB64856" s="378"/>
      <c r="BC64856" s="378"/>
      <c r="BD64856" s="378"/>
      <c r="BE64856" s="378"/>
      <c r="BF64856" s="378"/>
      <c r="BG64856" s="378"/>
      <c r="BH64856" s="378"/>
      <c r="BI64856" s="378"/>
      <c r="BJ64856" s="378"/>
      <c r="BK64856" s="378"/>
      <c r="BL64856" s="378"/>
      <c r="BM64856" s="378"/>
      <c r="BN64856" s="378"/>
      <c r="BO64856" s="378"/>
      <c r="BP64856" s="378"/>
      <c r="BQ64856" s="378"/>
      <c r="BR64856" s="378"/>
      <c r="BS64856" s="378"/>
      <c r="BT64856" s="378"/>
      <c r="BU64856" s="378"/>
      <c r="BV64856" s="378"/>
      <c r="BW64856" s="378"/>
      <c r="BX64856" s="378"/>
      <c r="BY64856" s="378"/>
      <c r="BZ64856" s="378"/>
      <c r="CA64856" s="378"/>
      <c r="CB64856" s="378"/>
      <c r="CC64856" s="378"/>
      <c r="CD64856" s="378"/>
      <c r="CE64856" s="378"/>
      <c r="CF64856" s="378"/>
      <c r="CG64856" s="378"/>
      <c r="CH64856" s="378"/>
      <c r="CI64856" s="378"/>
      <c r="CJ64856" s="378"/>
      <c r="CK64856" s="378"/>
      <c r="CL64856" s="378"/>
      <c r="CM64856" s="378"/>
      <c r="CN64856" s="378"/>
      <c r="CO64856" s="378"/>
      <c r="CP64856" s="378"/>
      <c r="CQ64856" s="378"/>
      <c r="CR64856" s="378"/>
      <c r="CS64856" s="378"/>
      <c r="CT64856" s="378"/>
      <c r="CU64856" s="378"/>
      <c r="CV64856" s="378"/>
      <c r="CW64856" s="378"/>
      <c r="CX64856" s="378"/>
      <c r="CY64856" s="378"/>
      <c r="CZ64856" s="378"/>
      <c r="DA64856" s="378"/>
      <c r="DB64856" s="378"/>
      <c r="DC64856" s="378"/>
      <c r="DD64856" s="378"/>
      <c r="DE64856" s="378"/>
      <c r="DF64856" s="378"/>
      <c r="DG64856" s="378"/>
      <c r="DH64856" s="378"/>
      <c r="DI64856" s="378"/>
      <c r="DJ64856" s="378"/>
      <c r="DK64856" s="378"/>
      <c r="DL64856" s="378"/>
      <c r="DM64856" s="378"/>
      <c r="DN64856" s="378"/>
      <c r="DO64856" s="378"/>
      <c r="DP64856" s="378"/>
      <c r="DQ64856" s="378"/>
      <c r="DR64856" s="378"/>
      <c r="DS64856" s="378"/>
      <c r="DT64856" s="378"/>
      <c r="DU64856" s="378"/>
      <c r="DV64856" s="378"/>
      <c r="DW64856" s="378"/>
      <c r="DX64856" s="378"/>
      <c r="DY64856" s="378"/>
      <c r="DZ64856" s="378"/>
      <c r="EA64856" s="378"/>
      <c r="EB64856" s="378"/>
      <c r="EC64856" s="378"/>
      <c r="ED64856" s="378"/>
      <c r="EE64856" s="378"/>
      <c r="EF64856" s="378"/>
      <c r="EG64856" s="378"/>
      <c r="EH64856" s="378"/>
      <c r="EI64856" s="378"/>
      <c r="EJ64856" s="378"/>
      <c r="EK64856" s="378"/>
      <c r="EL64856" s="378"/>
      <c r="EM64856" s="378"/>
      <c r="EN64856" s="378"/>
      <c r="EO64856" s="378"/>
      <c r="EP64856" s="378"/>
      <c r="EQ64856" s="378"/>
      <c r="ER64856" s="378"/>
      <c r="ES64856" s="378"/>
      <c r="ET64856" s="378"/>
      <c r="EU64856" s="378"/>
      <c r="EV64856" s="378"/>
      <c r="EW64856" s="378"/>
      <c r="EX64856" s="378"/>
      <c r="EY64856" s="378"/>
      <c r="EZ64856" s="378"/>
      <c r="FA64856" s="378"/>
      <c r="FB64856" s="378"/>
      <c r="FC64856" s="378"/>
      <c r="FD64856" s="378"/>
      <c r="FE64856" s="378"/>
      <c r="FF64856" s="378"/>
      <c r="FG64856" s="378"/>
      <c r="FH64856" s="378"/>
      <c r="FI64856" s="378"/>
      <c r="FJ64856" s="378"/>
      <c r="FK64856" s="378"/>
      <c r="FL64856" s="378"/>
      <c r="FM64856" s="378"/>
      <c r="FN64856" s="378"/>
      <c r="FO64856" s="378"/>
      <c r="FP64856" s="378"/>
      <c r="FQ64856" s="378"/>
      <c r="FR64856" s="378"/>
      <c r="FS64856" s="378"/>
      <c r="FT64856" s="378"/>
      <c r="FU64856" s="378"/>
      <c r="FV64856" s="378"/>
      <c r="FW64856" s="378"/>
      <c r="FX64856" s="378"/>
      <c r="FY64856" s="378"/>
      <c r="FZ64856" s="378"/>
      <c r="GA64856" s="378"/>
      <c r="GB64856" s="378"/>
      <c r="GC64856" s="378"/>
      <c r="GD64856" s="378"/>
      <c r="GE64856" s="378"/>
      <c r="GF64856" s="378"/>
      <c r="GG64856" s="378"/>
      <c r="GH64856" s="378"/>
      <c r="GI64856" s="378"/>
      <c r="GJ64856" s="378"/>
      <c r="GK64856" s="378"/>
      <c r="GL64856" s="378"/>
      <c r="GM64856" s="378"/>
      <c r="GN64856" s="378"/>
      <c r="GO64856" s="378"/>
      <c r="GP64856" s="378"/>
      <c r="GQ64856" s="378"/>
      <c r="GR64856" s="378"/>
      <c r="GS64856" s="378"/>
      <c r="GT64856" s="378"/>
      <c r="GU64856" s="378"/>
      <c r="GV64856" s="378"/>
      <c r="GW64856" s="378"/>
      <c r="GX64856" s="378"/>
      <c r="GY64856" s="378"/>
      <c r="GZ64856" s="378"/>
      <c r="HA64856" s="378"/>
      <c r="HB64856" s="378"/>
      <c r="HC64856" s="378"/>
      <c r="HD64856" s="378"/>
      <c r="HE64856" s="378"/>
      <c r="HF64856" s="378"/>
      <c r="HG64856" s="378"/>
      <c r="HH64856" s="378"/>
      <c r="HI64856" s="378"/>
      <c r="HJ64856" s="378"/>
      <c r="HK64856" s="378"/>
      <c r="HL64856" s="378"/>
      <c r="HM64856" s="378"/>
      <c r="HN64856" s="378"/>
      <c r="HO64856" s="378"/>
      <c r="HP64856" s="378"/>
      <c r="HQ64856" s="378"/>
      <c r="HR64856" s="378"/>
      <c r="HS64856" s="378"/>
      <c r="HT64856" s="378"/>
      <c r="HU64856" s="378"/>
      <c r="HV64856" s="378"/>
      <c r="HW64856" s="378"/>
      <c r="HX64856" s="378"/>
      <c r="HY64856" s="378"/>
      <c r="HZ64856" s="378"/>
      <c r="IA64856" s="378"/>
      <c r="IB64856" s="378"/>
      <c r="IC64856" s="378"/>
      <c r="ID64856" s="378"/>
      <c r="IE64856" s="378"/>
      <c r="IF64856" s="378"/>
      <c r="IG64856" s="378"/>
      <c r="IH64856" s="378"/>
      <c r="II64856" s="378"/>
      <c r="IJ64856" s="378"/>
      <c r="IK64856" s="378"/>
      <c r="IL64856" s="378"/>
    </row>
    <row r="64857" spans="2:246">
      <c r="B64857" s="378"/>
      <c r="C64857" s="378"/>
      <c r="D64857" s="378"/>
      <c r="E64857" s="378"/>
      <c r="F64857" s="378"/>
      <c r="G64857" s="378"/>
      <c r="H64857" s="378"/>
      <c r="I64857" s="378"/>
      <c r="J64857" s="378"/>
      <c r="K64857" s="378"/>
      <c r="L64857" s="378"/>
      <c r="M64857" s="378"/>
      <c r="N64857" s="378"/>
      <c r="O64857" s="378"/>
      <c r="P64857" s="378"/>
      <c r="Q64857" s="378"/>
      <c r="R64857" s="378"/>
      <c r="S64857" s="378"/>
      <c r="T64857" s="378"/>
      <c r="U64857" s="378"/>
      <c r="V64857" s="378"/>
      <c r="W64857" s="378"/>
      <c r="X64857" s="378"/>
      <c r="Y64857" s="378"/>
      <c r="Z64857" s="378"/>
      <c r="AA64857" s="378"/>
      <c r="AB64857" s="378"/>
      <c r="AC64857" s="378"/>
      <c r="AD64857" s="378"/>
      <c r="AE64857" s="378"/>
      <c r="AF64857" s="378"/>
      <c r="AG64857" s="378"/>
      <c r="AH64857" s="378"/>
      <c r="AI64857" s="378"/>
      <c r="AJ64857" s="378"/>
      <c r="AK64857" s="378"/>
      <c r="AL64857" s="378"/>
      <c r="AM64857" s="378"/>
      <c r="AN64857" s="378"/>
      <c r="AO64857" s="378"/>
      <c r="AP64857" s="378"/>
      <c r="AQ64857" s="378"/>
      <c r="AR64857" s="378"/>
      <c r="AS64857" s="378"/>
      <c r="AT64857" s="378"/>
      <c r="AU64857" s="378"/>
      <c r="AV64857" s="378"/>
      <c r="AW64857" s="378"/>
      <c r="AX64857" s="378"/>
      <c r="AY64857" s="378"/>
      <c r="AZ64857" s="378"/>
      <c r="BA64857" s="378"/>
      <c r="BB64857" s="378"/>
      <c r="BC64857" s="378"/>
      <c r="BD64857" s="378"/>
      <c r="BE64857" s="378"/>
      <c r="BF64857" s="378"/>
      <c r="BG64857" s="378"/>
      <c r="BH64857" s="378"/>
      <c r="BI64857" s="378"/>
      <c r="BJ64857" s="378"/>
      <c r="BK64857" s="378"/>
      <c r="BL64857" s="378"/>
      <c r="BM64857" s="378"/>
      <c r="BN64857" s="378"/>
      <c r="BO64857" s="378"/>
      <c r="BP64857" s="378"/>
      <c r="BQ64857" s="378"/>
      <c r="BR64857" s="378"/>
      <c r="BS64857" s="378"/>
      <c r="BT64857" s="378"/>
      <c r="BU64857" s="378"/>
      <c r="BV64857" s="378"/>
      <c r="BW64857" s="378"/>
      <c r="BX64857" s="378"/>
      <c r="BY64857" s="378"/>
      <c r="BZ64857" s="378"/>
      <c r="CA64857" s="378"/>
      <c r="CB64857" s="378"/>
      <c r="CC64857" s="378"/>
      <c r="CD64857" s="378"/>
      <c r="CE64857" s="378"/>
      <c r="CF64857" s="378"/>
      <c r="CG64857" s="378"/>
      <c r="CH64857" s="378"/>
      <c r="CI64857" s="378"/>
      <c r="CJ64857" s="378"/>
      <c r="CK64857" s="378"/>
      <c r="CL64857" s="378"/>
      <c r="CM64857" s="378"/>
      <c r="CN64857" s="378"/>
      <c r="CO64857" s="378"/>
      <c r="CP64857" s="378"/>
      <c r="CQ64857" s="378"/>
      <c r="CR64857" s="378"/>
      <c r="CS64857" s="378"/>
      <c r="CT64857" s="378"/>
      <c r="CU64857" s="378"/>
      <c r="CV64857" s="378"/>
      <c r="CW64857" s="378"/>
      <c r="CX64857" s="378"/>
      <c r="CY64857" s="378"/>
      <c r="CZ64857" s="378"/>
      <c r="DA64857" s="378"/>
      <c r="DB64857" s="378"/>
      <c r="DC64857" s="378"/>
      <c r="DD64857" s="378"/>
      <c r="DE64857" s="378"/>
      <c r="DF64857" s="378"/>
      <c r="DG64857" s="378"/>
      <c r="DH64857" s="378"/>
      <c r="DI64857" s="378"/>
      <c r="DJ64857" s="378"/>
      <c r="DK64857" s="378"/>
      <c r="DL64857" s="378"/>
      <c r="DM64857" s="378"/>
      <c r="DN64857" s="378"/>
      <c r="DO64857" s="378"/>
      <c r="DP64857" s="378"/>
      <c r="DQ64857" s="378"/>
      <c r="DR64857" s="378"/>
      <c r="DS64857" s="378"/>
      <c r="DT64857" s="378"/>
      <c r="DU64857" s="378"/>
      <c r="DV64857" s="378"/>
      <c r="DW64857" s="378"/>
      <c r="DX64857" s="378"/>
      <c r="DY64857" s="378"/>
      <c r="DZ64857" s="378"/>
      <c r="EA64857" s="378"/>
      <c r="EB64857" s="378"/>
      <c r="EC64857" s="378"/>
      <c r="ED64857" s="378"/>
      <c r="EE64857" s="378"/>
      <c r="EF64857" s="378"/>
      <c r="EG64857" s="378"/>
      <c r="EH64857" s="378"/>
      <c r="EI64857" s="378"/>
      <c r="EJ64857" s="378"/>
      <c r="EK64857" s="378"/>
      <c r="EL64857" s="378"/>
      <c r="EM64857" s="378"/>
      <c r="EN64857" s="378"/>
      <c r="EO64857" s="378"/>
      <c r="EP64857" s="378"/>
      <c r="EQ64857" s="378"/>
      <c r="ER64857" s="378"/>
      <c r="ES64857" s="378"/>
      <c r="ET64857" s="378"/>
      <c r="EU64857" s="378"/>
      <c r="EV64857" s="378"/>
      <c r="EW64857" s="378"/>
      <c r="EX64857" s="378"/>
      <c r="EY64857" s="378"/>
      <c r="EZ64857" s="378"/>
      <c r="FA64857" s="378"/>
      <c r="FB64857" s="378"/>
      <c r="FC64857" s="378"/>
      <c r="FD64857" s="378"/>
      <c r="FE64857" s="378"/>
      <c r="FF64857" s="378"/>
      <c r="FG64857" s="378"/>
      <c r="FH64857" s="378"/>
      <c r="FI64857" s="378"/>
      <c r="FJ64857" s="378"/>
      <c r="FK64857" s="378"/>
      <c r="FL64857" s="378"/>
      <c r="FM64857" s="378"/>
      <c r="FN64857" s="378"/>
      <c r="FO64857" s="378"/>
      <c r="FP64857" s="378"/>
      <c r="FQ64857" s="378"/>
      <c r="FR64857" s="378"/>
      <c r="FS64857" s="378"/>
      <c r="FT64857" s="378"/>
      <c r="FU64857" s="378"/>
      <c r="FV64857" s="378"/>
      <c r="FW64857" s="378"/>
      <c r="FX64857" s="378"/>
      <c r="FY64857" s="378"/>
      <c r="FZ64857" s="378"/>
      <c r="GA64857" s="378"/>
      <c r="GB64857" s="378"/>
      <c r="GC64857" s="378"/>
      <c r="GD64857" s="378"/>
      <c r="GE64857" s="378"/>
      <c r="GF64857" s="378"/>
      <c r="GG64857" s="378"/>
      <c r="GH64857" s="378"/>
      <c r="GI64857" s="378"/>
      <c r="GJ64857" s="378"/>
      <c r="GK64857" s="378"/>
      <c r="GL64857" s="378"/>
      <c r="GM64857" s="378"/>
      <c r="GN64857" s="378"/>
      <c r="GO64857" s="378"/>
      <c r="GP64857" s="378"/>
      <c r="GQ64857" s="378"/>
      <c r="GR64857" s="378"/>
      <c r="GS64857" s="378"/>
      <c r="GT64857" s="378"/>
      <c r="GU64857" s="378"/>
      <c r="GV64857" s="378"/>
      <c r="GW64857" s="378"/>
      <c r="GX64857" s="378"/>
      <c r="GY64857" s="378"/>
      <c r="GZ64857" s="378"/>
      <c r="HA64857" s="378"/>
      <c r="HB64857" s="378"/>
      <c r="HC64857" s="378"/>
      <c r="HD64857" s="378"/>
      <c r="HE64857" s="378"/>
      <c r="HF64857" s="378"/>
      <c r="HG64857" s="378"/>
      <c r="HH64857" s="378"/>
      <c r="HI64857" s="378"/>
      <c r="HJ64857" s="378"/>
      <c r="HK64857" s="378"/>
      <c r="HL64857" s="378"/>
      <c r="HM64857" s="378"/>
      <c r="HN64857" s="378"/>
      <c r="HO64857" s="378"/>
      <c r="HP64857" s="378"/>
      <c r="HQ64857" s="378"/>
      <c r="HR64857" s="378"/>
      <c r="HS64857" s="378"/>
      <c r="HT64857" s="378"/>
      <c r="HU64857" s="378"/>
      <c r="HV64857" s="378"/>
      <c r="HW64857" s="378"/>
      <c r="HX64857" s="378"/>
      <c r="HY64857" s="378"/>
      <c r="HZ64857" s="378"/>
      <c r="IA64857" s="378"/>
      <c r="IB64857" s="378"/>
      <c r="IC64857" s="378"/>
      <c r="ID64857" s="378"/>
      <c r="IE64857" s="378"/>
      <c r="IF64857" s="378"/>
      <c r="IG64857" s="378"/>
      <c r="IH64857" s="378"/>
      <c r="II64857" s="378"/>
      <c r="IJ64857" s="378"/>
      <c r="IK64857" s="378"/>
      <c r="IL64857" s="378"/>
    </row>
    <row r="64858" spans="2:246">
      <c r="B64858" s="378"/>
      <c r="C64858" s="378"/>
      <c r="D64858" s="378"/>
      <c r="E64858" s="378"/>
      <c r="F64858" s="378"/>
      <c r="G64858" s="378"/>
      <c r="H64858" s="378"/>
      <c r="I64858" s="378"/>
      <c r="J64858" s="378"/>
      <c r="K64858" s="378"/>
      <c r="L64858" s="378"/>
      <c r="M64858" s="378"/>
      <c r="N64858" s="378"/>
      <c r="O64858" s="378"/>
      <c r="P64858" s="378"/>
      <c r="Q64858" s="378"/>
      <c r="R64858" s="378"/>
      <c r="S64858" s="378"/>
      <c r="T64858" s="378"/>
      <c r="U64858" s="378"/>
      <c r="V64858" s="378"/>
      <c r="W64858" s="378"/>
      <c r="X64858" s="378"/>
      <c r="Y64858" s="378"/>
      <c r="Z64858" s="378"/>
      <c r="AA64858" s="378"/>
      <c r="AB64858" s="378"/>
      <c r="AC64858" s="378"/>
      <c r="AD64858" s="378"/>
      <c r="AE64858" s="378"/>
      <c r="AF64858" s="378"/>
      <c r="AG64858" s="378"/>
      <c r="AH64858" s="378"/>
      <c r="AI64858" s="378"/>
      <c r="AJ64858" s="378"/>
      <c r="AK64858" s="378"/>
      <c r="AL64858" s="378"/>
      <c r="AM64858" s="378"/>
      <c r="AN64858" s="378"/>
      <c r="AO64858" s="378"/>
      <c r="AP64858" s="378"/>
      <c r="AQ64858" s="378"/>
      <c r="AR64858" s="378"/>
      <c r="AS64858" s="378"/>
      <c r="AT64858" s="378"/>
      <c r="AU64858" s="378"/>
      <c r="AV64858" s="378"/>
      <c r="AW64858" s="378"/>
      <c r="AX64858" s="378"/>
      <c r="AY64858" s="378"/>
      <c r="AZ64858" s="378"/>
      <c r="BA64858" s="378"/>
      <c r="BB64858" s="378"/>
      <c r="BC64858" s="378"/>
      <c r="BD64858" s="378"/>
      <c r="BE64858" s="378"/>
      <c r="BF64858" s="378"/>
      <c r="BG64858" s="378"/>
      <c r="BH64858" s="378"/>
      <c r="BI64858" s="378"/>
      <c r="BJ64858" s="378"/>
      <c r="BK64858" s="378"/>
      <c r="BL64858" s="378"/>
      <c r="BM64858" s="378"/>
      <c r="BN64858" s="378"/>
      <c r="BO64858" s="378"/>
      <c r="BP64858" s="378"/>
      <c r="BQ64858" s="378"/>
      <c r="BR64858" s="378"/>
      <c r="BS64858" s="378"/>
      <c r="BT64858" s="378"/>
      <c r="BU64858" s="378"/>
      <c r="BV64858" s="378"/>
      <c r="BW64858" s="378"/>
      <c r="BX64858" s="378"/>
      <c r="BY64858" s="378"/>
      <c r="BZ64858" s="378"/>
      <c r="CA64858" s="378"/>
      <c r="CB64858" s="378"/>
      <c r="CC64858" s="378"/>
      <c r="CD64858" s="378"/>
      <c r="CE64858" s="378"/>
      <c r="CF64858" s="378"/>
      <c r="CG64858" s="378"/>
      <c r="CH64858" s="378"/>
      <c r="CI64858" s="378"/>
      <c r="CJ64858" s="378"/>
      <c r="CK64858" s="378"/>
      <c r="CL64858" s="378"/>
      <c r="CM64858" s="378"/>
      <c r="CN64858" s="378"/>
      <c r="CO64858" s="378"/>
      <c r="CP64858" s="378"/>
      <c r="CQ64858" s="378"/>
      <c r="CR64858" s="378"/>
      <c r="CS64858" s="378"/>
      <c r="CT64858" s="378"/>
      <c r="CU64858" s="378"/>
      <c r="CV64858" s="378"/>
      <c r="CW64858" s="378"/>
      <c r="CX64858" s="378"/>
      <c r="CY64858" s="378"/>
      <c r="CZ64858" s="378"/>
      <c r="DA64858" s="378"/>
      <c r="DB64858" s="378"/>
      <c r="DC64858" s="378"/>
      <c r="DD64858" s="378"/>
      <c r="DE64858" s="378"/>
      <c r="DF64858" s="378"/>
      <c r="DG64858" s="378"/>
      <c r="DH64858" s="378"/>
      <c r="DI64858" s="378"/>
      <c r="DJ64858" s="378"/>
      <c r="DK64858" s="378"/>
      <c r="DL64858" s="378"/>
      <c r="DM64858" s="378"/>
      <c r="DN64858" s="378"/>
      <c r="DO64858" s="378"/>
      <c r="DP64858" s="378"/>
      <c r="DQ64858" s="378"/>
      <c r="DR64858" s="378"/>
      <c r="DS64858" s="378"/>
      <c r="DT64858" s="378"/>
      <c r="DU64858" s="378"/>
      <c r="DV64858" s="378"/>
      <c r="DW64858" s="378"/>
      <c r="DX64858" s="378"/>
      <c r="DY64858" s="378"/>
      <c r="DZ64858" s="378"/>
      <c r="EA64858" s="378"/>
      <c r="EB64858" s="378"/>
      <c r="EC64858" s="378"/>
      <c r="ED64858" s="378"/>
      <c r="EE64858" s="378"/>
      <c r="EF64858" s="378"/>
      <c r="EG64858" s="378"/>
      <c r="EH64858" s="378"/>
      <c r="EI64858" s="378"/>
      <c r="EJ64858" s="378"/>
      <c r="EK64858" s="378"/>
      <c r="EL64858" s="378"/>
      <c r="EM64858" s="378"/>
      <c r="EN64858" s="378"/>
      <c r="EO64858" s="378"/>
      <c r="EP64858" s="378"/>
      <c r="EQ64858" s="378"/>
      <c r="ER64858" s="378"/>
      <c r="ES64858" s="378"/>
      <c r="ET64858" s="378"/>
      <c r="EU64858" s="378"/>
      <c r="EV64858" s="378"/>
      <c r="EW64858" s="378"/>
      <c r="EX64858" s="378"/>
      <c r="EY64858" s="378"/>
      <c r="EZ64858" s="378"/>
      <c r="FA64858" s="378"/>
      <c r="FB64858" s="378"/>
      <c r="FC64858" s="378"/>
      <c r="FD64858" s="378"/>
      <c r="FE64858" s="378"/>
      <c r="FF64858" s="378"/>
      <c r="FG64858" s="378"/>
      <c r="FH64858" s="378"/>
      <c r="FI64858" s="378"/>
      <c r="FJ64858" s="378"/>
      <c r="FK64858" s="378"/>
      <c r="FL64858" s="378"/>
      <c r="FM64858" s="378"/>
      <c r="FN64858" s="378"/>
      <c r="FO64858" s="378"/>
      <c r="FP64858" s="378"/>
      <c r="FQ64858" s="378"/>
      <c r="FR64858" s="378"/>
      <c r="FS64858" s="378"/>
      <c r="FT64858" s="378"/>
      <c r="FU64858" s="378"/>
      <c r="FV64858" s="378"/>
      <c r="FW64858" s="378"/>
      <c r="FX64858" s="378"/>
      <c r="FY64858" s="378"/>
      <c r="FZ64858" s="378"/>
      <c r="GA64858" s="378"/>
      <c r="GB64858" s="378"/>
      <c r="GC64858" s="378"/>
      <c r="GD64858" s="378"/>
      <c r="GE64858" s="378"/>
      <c r="GF64858" s="378"/>
      <c r="GG64858" s="378"/>
      <c r="GH64858" s="378"/>
      <c r="GI64858" s="378"/>
      <c r="GJ64858" s="378"/>
      <c r="GK64858" s="378"/>
      <c r="GL64858" s="378"/>
      <c r="GM64858" s="378"/>
      <c r="GN64858" s="378"/>
      <c r="GO64858" s="378"/>
      <c r="GP64858" s="378"/>
      <c r="GQ64858" s="378"/>
      <c r="GR64858" s="378"/>
      <c r="GS64858" s="378"/>
      <c r="GT64858" s="378"/>
      <c r="GU64858" s="378"/>
      <c r="GV64858" s="378"/>
      <c r="GW64858" s="378"/>
      <c r="GX64858" s="378"/>
      <c r="GY64858" s="378"/>
      <c r="GZ64858" s="378"/>
      <c r="HA64858" s="378"/>
      <c r="HB64858" s="378"/>
      <c r="HC64858" s="378"/>
      <c r="HD64858" s="378"/>
      <c r="HE64858" s="378"/>
      <c r="HF64858" s="378"/>
      <c r="HG64858" s="378"/>
      <c r="HH64858" s="378"/>
      <c r="HI64858" s="378"/>
      <c r="HJ64858" s="378"/>
      <c r="HK64858" s="378"/>
      <c r="HL64858" s="378"/>
      <c r="HM64858" s="378"/>
      <c r="HN64858" s="378"/>
      <c r="HO64858" s="378"/>
      <c r="HP64858" s="378"/>
      <c r="HQ64858" s="378"/>
      <c r="HR64858" s="378"/>
      <c r="HS64858" s="378"/>
      <c r="HT64858" s="378"/>
      <c r="HU64858" s="378"/>
      <c r="HV64858" s="378"/>
      <c r="HW64858" s="378"/>
      <c r="HX64858" s="378"/>
      <c r="HY64858" s="378"/>
      <c r="HZ64858" s="378"/>
      <c r="IA64858" s="378"/>
      <c r="IB64858" s="378"/>
      <c r="IC64858" s="378"/>
      <c r="ID64858" s="378"/>
      <c r="IE64858" s="378"/>
      <c r="IF64858" s="378"/>
      <c r="IG64858" s="378"/>
      <c r="IH64858" s="378"/>
      <c r="II64858" s="378"/>
      <c r="IJ64858" s="378"/>
      <c r="IK64858" s="378"/>
      <c r="IL64858" s="378"/>
    </row>
    <row r="64859" spans="2:246">
      <c r="B64859" s="378"/>
      <c r="C64859" s="378"/>
      <c r="D64859" s="378"/>
      <c r="E64859" s="378"/>
      <c r="F64859" s="378"/>
      <c r="G64859" s="378"/>
      <c r="H64859" s="378"/>
      <c r="I64859" s="378"/>
      <c r="J64859" s="378"/>
      <c r="K64859" s="378"/>
      <c r="L64859" s="378"/>
      <c r="M64859" s="378"/>
      <c r="N64859" s="378"/>
      <c r="O64859" s="378"/>
      <c r="P64859" s="378"/>
      <c r="Q64859" s="378"/>
      <c r="R64859" s="378"/>
      <c r="S64859" s="378"/>
      <c r="T64859" s="378"/>
      <c r="U64859" s="378"/>
      <c r="V64859" s="378"/>
      <c r="W64859" s="378"/>
      <c r="X64859" s="378"/>
      <c r="Y64859" s="378"/>
      <c r="Z64859" s="378"/>
      <c r="AA64859" s="378"/>
      <c r="AB64859" s="378"/>
      <c r="AC64859" s="378"/>
      <c r="AD64859" s="378"/>
      <c r="AE64859" s="378"/>
      <c r="AF64859" s="378"/>
      <c r="AG64859" s="378"/>
      <c r="AH64859" s="378"/>
      <c r="AI64859" s="378"/>
      <c r="AJ64859" s="378"/>
      <c r="AK64859" s="378"/>
      <c r="AL64859" s="378"/>
      <c r="AM64859" s="378"/>
      <c r="AN64859" s="378"/>
      <c r="AO64859" s="378"/>
      <c r="AP64859" s="378"/>
      <c r="AQ64859" s="378"/>
      <c r="AR64859" s="378"/>
      <c r="AS64859" s="378"/>
      <c r="AT64859" s="378"/>
      <c r="AU64859" s="378"/>
      <c r="AV64859" s="378"/>
      <c r="AW64859" s="378"/>
      <c r="AX64859" s="378"/>
      <c r="AY64859" s="378"/>
      <c r="AZ64859" s="378"/>
      <c r="BA64859" s="378"/>
      <c r="BB64859" s="378"/>
      <c r="BC64859" s="378"/>
      <c r="BD64859" s="378"/>
      <c r="BE64859" s="378"/>
      <c r="BF64859" s="378"/>
      <c r="BG64859" s="378"/>
      <c r="BH64859" s="378"/>
      <c r="BI64859" s="378"/>
      <c r="BJ64859" s="378"/>
      <c r="BK64859" s="378"/>
      <c r="BL64859" s="378"/>
      <c r="BM64859" s="378"/>
      <c r="BN64859" s="378"/>
      <c r="BO64859" s="378"/>
      <c r="BP64859" s="378"/>
      <c r="BQ64859" s="378"/>
      <c r="BR64859" s="378"/>
      <c r="BS64859" s="378"/>
      <c r="BT64859" s="378"/>
      <c r="BU64859" s="378"/>
      <c r="BV64859" s="378"/>
      <c r="BW64859" s="378"/>
      <c r="BX64859" s="378"/>
      <c r="BY64859" s="378"/>
      <c r="BZ64859" s="378"/>
      <c r="CA64859" s="378"/>
      <c r="CB64859" s="378"/>
      <c r="CC64859" s="378"/>
      <c r="CD64859" s="378"/>
      <c r="CE64859" s="378"/>
      <c r="CF64859" s="378"/>
      <c r="CG64859" s="378"/>
      <c r="CH64859" s="378"/>
      <c r="CI64859" s="378"/>
      <c r="CJ64859" s="378"/>
      <c r="CK64859" s="378"/>
      <c r="CL64859" s="378"/>
      <c r="CM64859" s="378"/>
      <c r="CN64859" s="378"/>
      <c r="CO64859" s="378"/>
      <c r="CP64859" s="378"/>
      <c r="CQ64859" s="378"/>
      <c r="CR64859" s="378"/>
      <c r="CS64859" s="378"/>
      <c r="CT64859" s="378"/>
      <c r="CU64859" s="378"/>
      <c r="CV64859" s="378"/>
      <c r="CW64859" s="378"/>
      <c r="CX64859" s="378"/>
      <c r="CY64859" s="378"/>
      <c r="CZ64859" s="378"/>
      <c r="DA64859" s="378"/>
      <c r="DB64859" s="378"/>
      <c r="DC64859" s="378"/>
      <c r="DD64859" s="378"/>
      <c r="DE64859" s="378"/>
      <c r="DF64859" s="378"/>
      <c r="DG64859" s="378"/>
      <c r="DH64859" s="378"/>
      <c r="DI64859" s="378"/>
      <c r="DJ64859" s="378"/>
      <c r="DK64859" s="378"/>
      <c r="DL64859" s="378"/>
      <c r="DM64859" s="378"/>
      <c r="DN64859" s="378"/>
      <c r="DO64859" s="378"/>
      <c r="DP64859" s="378"/>
      <c r="DQ64859" s="378"/>
      <c r="DR64859" s="378"/>
      <c r="DS64859" s="378"/>
      <c r="DT64859" s="378"/>
      <c r="DU64859" s="378"/>
      <c r="DV64859" s="378"/>
      <c r="DW64859" s="378"/>
      <c r="DX64859" s="378"/>
      <c r="DY64859" s="378"/>
      <c r="DZ64859" s="378"/>
      <c r="EA64859" s="378"/>
      <c r="EB64859" s="378"/>
      <c r="EC64859" s="378"/>
      <c r="ED64859" s="378"/>
      <c r="EE64859" s="378"/>
      <c r="EF64859" s="378"/>
      <c r="EG64859" s="378"/>
      <c r="EH64859" s="378"/>
      <c r="EI64859" s="378"/>
      <c r="EJ64859" s="378"/>
      <c r="EK64859" s="378"/>
      <c r="EL64859" s="378"/>
      <c r="EM64859" s="378"/>
      <c r="EN64859" s="378"/>
      <c r="EO64859" s="378"/>
      <c r="EP64859" s="378"/>
      <c r="EQ64859" s="378"/>
      <c r="ER64859" s="378"/>
      <c r="ES64859" s="378"/>
      <c r="ET64859" s="378"/>
      <c r="EU64859" s="378"/>
      <c r="EV64859" s="378"/>
      <c r="EW64859" s="378"/>
      <c r="EX64859" s="378"/>
      <c r="EY64859" s="378"/>
      <c r="EZ64859" s="378"/>
      <c r="FA64859" s="378"/>
      <c r="FB64859" s="378"/>
      <c r="FC64859" s="378"/>
      <c r="FD64859" s="378"/>
      <c r="FE64859" s="378"/>
      <c r="FF64859" s="378"/>
      <c r="FG64859" s="378"/>
      <c r="FH64859" s="378"/>
      <c r="FI64859" s="378"/>
      <c r="FJ64859" s="378"/>
      <c r="FK64859" s="378"/>
      <c r="FL64859" s="378"/>
      <c r="FM64859" s="378"/>
      <c r="FN64859" s="378"/>
      <c r="FO64859" s="378"/>
      <c r="FP64859" s="378"/>
      <c r="FQ64859" s="378"/>
      <c r="FR64859" s="378"/>
      <c r="FS64859" s="378"/>
      <c r="FT64859" s="378"/>
      <c r="FU64859" s="378"/>
      <c r="FV64859" s="378"/>
      <c r="FW64859" s="378"/>
      <c r="FX64859" s="378"/>
      <c r="FY64859" s="378"/>
      <c r="FZ64859" s="378"/>
      <c r="GA64859" s="378"/>
      <c r="GB64859" s="378"/>
      <c r="GC64859" s="378"/>
      <c r="GD64859" s="378"/>
      <c r="GE64859" s="378"/>
      <c r="GF64859" s="378"/>
      <c r="GG64859" s="378"/>
      <c r="GH64859" s="378"/>
      <c r="GI64859" s="378"/>
      <c r="GJ64859" s="378"/>
      <c r="GK64859" s="378"/>
      <c r="GL64859" s="378"/>
      <c r="GM64859" s="378"/>
      <c r="GN64859" s="378"/>
      <c r="GO64859" s="378"/>
      <c r="GP64859" s="378"/>
      <c r="GQ64859" s="378"/>
      <c r="GR64859" s="378"/>
      <c r="GS64859" s="378"/>
      <c r="GT64859" s="378"/>
      <c r="GU64859" s="378"/>
      <c r="GV64859" s="378"/>
      <c r="GW64859" s="378"/>
      <c r="GX64859" s="378"/>
      <c r="GY64859" s="378"/>
      <c r="GZ64859" s="378"/>
      <c r="HA64859" s="378"/>
      <c r="HB64859" s="378"/>
      <c r="HC64859" s="378"/>
      <c r="HD64859" s="378"/>
      <c r="HE64859" s="378"/>
      <c r="HF64859" s="378"/>
      <c r="HG64859" s="378"/>
      <c r="HH64859" s="378"/>
      <c r="HI64859" s="378"/>
      <c r="HJ64859" s="378"/>
      <c r="HK64859" s="378"/>
      <c r="HL64859" s="378"/>
      <c r="HM64859" s="378"/>
      <c r="HN64859" s="378"/>
      <c r="HO64859" s="378"/>
      <c r="HP64859" s="378"/>
      <c r="HQ64859" s="378"/>
      <c r="HR64859" s="378"/>
      <c r="HS64859" s="378"/>
      <c r="HT64859" s="378"/>
      <c r="HU64859" s="378"/>
      <c r="HV64859" s="378"/>
      <c r="HW64859" s="378"/>
      <c r="HX64859" s="378"/>
      <c r="HY64859" s="378"/>
      <c r="HZ64859" s="378"/>
      <c r="IA64859" s="378"/>
      <c r="IB64859" s="378"/>
      <c r="IC64859" s="378"/>
      <c r="ID64859" s="378"/>
      <c r="IE64859" s="378"/>
      <c r="IF64859" s="378"/>
      <c r="IG64859" s="378"/>
      <c r="IH64859" s="378"/>
      <c r="II64859" s="378"/>
      <c r="IJ64859" s="378"/>
      <c r="IK64859" s="378"/>
      <c r="IL64859" s="378"/>
    </row>
    <row r="64860" spans="2:246">
      <c r="B64860" s="378"/>
      <c r="C64860" s="378"/>
      <c r="D64860" s="378"/>
      <c r="E64860" s="378"/>
      <c r="F64860" s="378"/>
      <c r="G64860" s="378"/>
      <c r="H64860" s="378"/>
      <c r="I64860" s="378"/>
      <c r="J64860" s="378"/>
      <c r="K64860" s="378"/>
      <c r="L64860" s="378"/>
      <c r="M64860" s="378"/>
      <c r="N64860" s="378"/>
      <c r="O64860" s="378"/>
      <c r="P64860" s="378"/>
      <c r="Q64860" s="378"/>
      <c r="R64860" s="378"/>
      <c r="S64860" s="378"/>
      <c r="T64860" s="378"/>
      <c r="U64860" s="378"/>
      <c r="V64860" s="378"/>
      <c r="W64860" s="378"/>
      <c r="X64860" s="378"/>
      <c r="Y64860" s="378"/>
      <c r="Z64860" s="378"/>
      <c r="AA64860" s="378"/>
      <c r="AB64860" s="378"/>
      <c r="AC64860" s="378"/>
      <c r="AD64860" s="378"/>
      <c r="AE64860" s="378"/>
      <c r="AF64860" s="378"/>
      <c r="AG64860" s="378"/>
      <c r="AH64860" s="378"/>
      <c r="AI64860" s="378"/>
      <c r="AJ64860" s="378"/>
      <c r="AK64860" s="378"/>
      <c r="AL64860" s="378"/>
      <c r="AM64860" s="378"/>
      <c r="AN64860" s="378"/>
      <c r="AO64860" s="378"/>
      <c r="AP64860" s="378"/>
      <c r="AQ64860" s="378"/>
      <c r="AR64860" s="378"/>
      <c r="AS64860" s="378"/>
      <c r="AT64860" s="378"/>
      <c r="AU64860" s="378"/>
      <c r="AV64860" s="378"/>
      <c r="AW64860" s="378"/>
      <c r="AX64860" s="378"/>
      <c r="AY64860" s="378"/>
      <c r="AZ64860" s="378"/>
      <c r="BA64860" s="378"/>
      <c r="BB64860" s="378"/>
      <c r="BC64860" s="378"/>
      <c r="BD64860" s="378"/>
      <c r="BE64860" s="378"/>
      <c r="BF64860" s="378"/>
      <c r="BG64860" s="378"/>
      <c r="BH64860" s="378"/>
      <c r="BI64860" s="378"/>
      <c r="BJ64860" s="378"/>
      <c r="BK64860" s="378"/>
      <c r="BL64860" s="378"/>
      <c r="BM64860" s="378"/>
      <c r="BN64860" s="378"/>
      <c r="BO64860" s="378"/>
      <c r="BP64860" s="378"/>
      <c r="BQ64860" s="378"/>
      <c r="BR64860" s="378"/>
      <c r="BS64860" s="378"/>
      <c r="BT64860" s="378"/>
      <c r="BU64860" s="378"/>
      <c r="BV64860" s="378"/>
      <c r="BW64860" s="378"/>
      <c r="BX64860" s="378"/>
      <c r="BY64860" s="378"/>
      <c r="BZ64860" s="378"/>
      <c r="CA64860" s="378"/>
      <c r="CB64860" s="378"/>
      <c r="CC64860" s="378"/>
      <c r="CD64860" s="378"/>
      <c r="CE64860" s="378"/>
      <c r="CF64860" s="378"/>
      <c r="CG64860" s="378"/>
      <c r="CH64860" s="378"/>
      <c r="CI64860" s="378"/>
      <c r="CJ64860" s="378"/>
      <c r="CK64860" s="378"/>
      <c r="CL64860" s="378"/>
      <c r="CM64860" s="378"/>
      <c r="CN64860" s="378"/>
      <c r="CO64860" s="378"/>
      <c r="CP64860" s="378"/>
      <c r="CQ64860" s="378"/>
      <c r="CR64860" s="378"/>
      <c r="CS64860" s="378"/>
      <c r="CT64860" s="378"/>
      <c r="CU64860" s="378"/>
      <c r="CV64860" s="378"/>
      <c r="CW64860" s="378"/>
      <c r="CX64860" s="378"/>
      <c r="CY64860" s="378"/>
      <c r="CZ64860" s="378"/>
      <c r="DA64860" s="378"/>
      <c r="DB64860" s="378"/>
      <c r="DC64860" s="378"/>
      <c r="DD64860" s="378"/>
      <c r="DE64860" s="378"/>
      <c r="DF64860" s="378"/>
      <c r="DG64860" s="378"/>
      <c r="DH64860" s="378"/>
      <c r="DI64860" s="378"/>
      <c r="DJ64860" s="378"/>
      <c r="DK64860" s="378"/>
      <c r="DL64860" s="378"/>
      <c r="DM64860" s="378"/>
      <c r="DN64860" s="378"/>
      <c r="DO64860" s="378"/>
      <c r="DP64860" s="378"/>
      <c r="DQ64860" s="378"/>
      <c r="DR64860" s="378"/>
      <c r="DS64860" s="378"/>
      <c r="DT64860" s="378"/>
      <c r="DU64860" s="378"/>
      <c r="DV64860" s="378"/>
      <c r="DW64860" s="378"/>
      <c r="DX64860" s="378"/>
      <c r="DY64860" s="378"/>
      <c r="DZ64860" s="378"/>
      <c r="EA64860" s="378"/>
      <c r="EB64860" s="378"/>
      <c r="EC64860" s="378"/>
      <c r="ED64860" s="378"/>
      <c r="EE64860" s="378"/>
      <c r="EF64860" s="378"/>
      <c r="EG64860" s="378"/>
      <c r="EH64860" s="378"/>
      <c r="EI64860" s="378"/>
      <c r="EJ64860" s="378"/>
      <c r="EK64860" s="378"/>
      <c r="EL64860" s="378"/>
      <c r="EM64860" s="378"/>
      <c r="EN64860" s="378"/>
      <c r="EO64860" s="378"/>
      <c r="EP64860" s="378"/>
      <c r="EQ64860" s="378"/>
      <c r="ER64860" s="378"/>
      <c r="ES64860" s="378"/>
      <c r="ET64860" s="378"/>
      <c r="EU64860" s="378"/>
      <c r="EV64860" s="378"/>
      <c r="EW64860" s="378"/>
      <c r="EX64860" s="378"/>
      <c r="EY64860" s="378"/>
      <c r="EZ64860" s="378"/>
      <c r="FA64860" s="378"/>
      <c r="FB64860" s="378"/>
      <c r="FC64860" s="378"/>
      <c r="FD64860" s="378"/>
      <c r="FE64860" s="378"/>
      <c r="FF64860" s="378"/>
      <c r="FG64860" s="378"/>
      <c r="FH64860" s="378"/>
      <c r="FI64860" s="378"/>
      <c r="FJ64860" s="378"/>
      <c r="FK64860" s="378"/>
      <c r="FL64860" s="378"/>
      <c r="FM64860" s="378"/>
      <c r="FN64860" s="378"/>
      <c r="FO64860" s="378"/>
      <c r="FP64860" s="378"/>
      <c r="FQ64860" s="378"/>
      <c r="FR64860" s="378"/>
      <c r="FS64860" s="378"/>
      <c r="FT64860" s="378"/>
      <c r="FU64860" s="378"/>
      <c r="FV64860" s="378"/>
      <c r="FW64860" s="378"/>
      <c r="FX64860" s="378"/>
      <c r="FY64860" s="378"/>
      <c r="FZ64860" s="378"/>
      <c r="GA64860" s="378"/>
      <c r="GB64860" s="378"/>
      <c r="GC64860" s="378"/>
      <c r="GD64860" s="378"/>
      <c r="GE64860" s="378"/>
      <c r="GF64860" s="378"/>
      <c r="GG64860" s="378"/>
      <c r="GH64860" s="378"/>
      <c r="GI64860" s="378"/>
      <c r="GJ64860" s="378"/>
      <c r="GK64860" s="378"/>
      <c r="GL64860" s="378"/>
      <c r="GM64860" s="378"/>
      <c r="GN64860" s="378"/>
      <c r="GO64860" s="378"/>
      <c r="GP64860" s="378"/>
      <c r="GQ64860" s="378"/>
      <c r="GR64860" s="378"/>
      <c r="GS64860" s="378"/>
      <c r="GT64860" s="378"/>
      <c r="GU64860" s="378"/>
      <c r="GV64860" s="378"/>
      <c r="GW64860" s="378"/>
      <c r="GX64860" s="378"/>
      <c r="GY64860" s="378"/>
      <c r="GZ64860" s="378"/>
      <c r="HA64860" s="378"/>
      <c r="HB64860" s="378"/>
      <c r="HC64860" s="378"/>
      <c r="HD64860" s="378"/>
      <c r="HE64860" s="378"/>
      <c r="HF64860" s="378"/>
      <c r="HG64860" s="378"/>
      <c r="HH64860" s="378"/>
      <c r="HI64860" s="378"/>
      <c r="HJ64860" s="378"/>
      <c r="HK64860" s="378"/>
      <c r="HL64860" s="378"/>
      <c r="HM64860" s="378"/>
      <c r="HN64860" s="378"/>
      <c r="HO64860" s="378"/>
      <c r="HP64860" s="378"/>
      <c r="HQ64860" s="378"/>
      <c r="HR64860" s="378"/>
      <c r="HS64860" s="378"/>
      <c r="HT64860" s="378"/>
      <c r="HU64860" s="378"/>
      <c r="HV64860" s="378"/>
      <c r="HW64860" s="378"/>
      <c r="HX64860" s="378"/>
      <c r="HY64860" s="378"/>
      <c r="HZ64860" s="378"/>
      <c r="IA64860" s="378"/>
      <c r="IB64860" s="378"/>
      <c r="IC64860" s="378"/>
      <c r="ID64860" s="378"/>
      <c r="IE64860" s="378"/>
      <c r="IF64860" s="378"/>
      <c r="IG64860" s="378"/>
      <c r="IH64860" s="378"/>
      <c r="II64860" s="378"/>
      <c r="IJ64860" s="378"/>
      <c r="IK64860" s="378"/>
      <c r="IL64860" s="378"/>
    </row>
    <row r="64861" spans="2:246">
      <c r="B64861" s="378"/>
      <c r="C64861" s="378"/>
      <c r="D64861" s="378"/>
      <c r="E64861" s="378"/>
      <c r="F64861" s="378"/>
      <c r="G64861" s="378"/>
      <c r="H64861" s="378"/>
      <c r="I64861" s="378"/>
      <c r="J64861" s="378"/>
      <c r="K64861" s="378"/>
      <c r="L64861" s="378"/>
      <c r="M64861" s="378"/>
      <c r="N64861" s="378"/>
      <c r="O64861" s="378"/>
      <c r="P64861" s="378"/>
      <c r="Q64861" s="378"/>
      <c r="R64861" s="378"/>
      <c r="S64861" s="378"/>
      <c r="T64861" s="378"/>
      <c r="U64861" s="378"/>
      <c r="V64861" s="378"/>
      <c r="W64861" s="378"/>
      <c r="X64861" s="378"/>
      <c r="Y64861" s="378"/>
      <c r="Z64861" s="378"/>
      <c r="AA64861" s="378"/>
      <c r="AB64861" s="378"/>
      <c r="AC64861" s="378"/>
      <c r="AD64861" s="378"/>
      <c r="AE64861" s="378"/>
      <c r="AF64861" s="378"/>
      <c r="AG64861" s="378"/>
      <c r="AH64861" s="378"/>
      <c r="AI64861" s="378"/>
      <c r="AJ64861" s="378"/>
      <c r="AK64861" s="378"/>
      <c r="AL64861" s="378"/>
      <c r="AM64861" s="378"/>
      <c r="AN64861" s="378"/>
      <c r="AO64861" s="378"/>
      <c r="AP64861" s="378"/>
      <c r="AQ64861" s="378"/>
      <c r="AR64861" s="378"/>
      <c r="AS64861" s="378"/>
      <c r="AT64861" s="378"/>
      <c r="AU64861" s="378"/>
      <c r="AV64861" s="378"/>
      <c r="AW64861" s="378"/>
      <c r="AX64861" s="378"/>
      <c r="AY64861" s="378"/>
      <c r="AZ64861" s="378"/>
      <c r="BA64861" s="378"/>
      <c r="BB64861" s="378"/>
      <c r="BC64861" s="378"/>
      <c r="BD64861" s="378"/>
      <c r="BE64861" s="378"/>
      <c r="BF64861" s="378"/>
      <c r="BG64861" s="378"/>
      <c r="BH64861" s="378"/>
      <c r="BI64861" s="378"/>
      <c r="BJ64861" s="378"/>
      <c r="BK64861" s="378"/>
      <c r="BL64861" s="378"/>
      <c r="BM64861" s="378"/>
      <c r="BN64861" s="378"/>
      <c r="BO64861" s="378"/>
      <c r="BP64861" s="378"/>
      <c r="BQ64861" s="378"/>
      <c r="BR64861" s="378"/>
      <c r="BS64861" s="378"/>
      <c r="BT64861" s="378"/>
      <c r="BU64861" s="378"/>
      <c r="BV64861" s="378"/>
      <c r="BW64861" s="378"/>
      <c r="BX64861" s="378"/>
      <c r="BY64861" s="378"/>
      <c r="BZ64861" s="378"/>
      <c r="CA64861" s="378"/>
      <c r="CB64861" s="378"/>
      <c r="CC64861" s="378"/>
      <c r="CD64861" s="378"/>
      <c r="CE64861" s="378"/>
      <c r="CF64861" s="378"/>
      <c r="CG64861" s="378"/>
      <c r="CH64861" s="378"/>
      <c r="CI64861" s="378"/>
      <c r="CJ64861" s="378"/>
      <c r="CK64861" s="378"/>
      <c r="CL64861" s="378"/>
      <c r="CM64861" s="378"/>
      <c r="CN64861" s="378"/>
      <c r="CO64861" s="378"/>
      <c r="CP64861" s="378"/>
      <c r="CQ64861" s="378"/>
      <c r="CR64861" s="378"/>
      <c r="CS64861" s="378"/>
      <c r="CT64861" s="378"/>
      <c r="CU64861" s="378"/>
      <c r="CV64861" s="378"/>
      <c r="CW64861" s="378"/>
      <c r="CX64861" s="378"/>
      <c r="CY64861" s="378"/>
      <c r="CZ64861" s="378"/>
      <c r="DA64861" s="378"/>
      <c r="DB64861" s="378"/>
      <c r="DC64861" s="378"/>
      <c r="DD64861" s="378"/>
      <c r="DE64861" s="378"/>
      <c r="DF64861" s="378"/>
      <c r="DG64861" s="378"/>
      <c r="DH64861" s="378"/>
      <c r="DI64861" s="378"/>
      <c r="DJ64861" s="378"/>
      <c r="DK64861" s="378"/>
      <c r="DL64861" s="378"/>
      <c r="DM64861" s="378"/>
      <c r="DN64861" s="378"/>
      <c r="DO64861" s="378"/>
      <c r="DP64861" s="378"/>
      <c r="DQ64861" s="378"/>
      <c r="DR64861" s="378"/>
      <c r="DS64861" s="378"/>
      <c r="DT64861" s="378"/>
      <c r="DU64861" s="378"/>
      <c r="DV64861" s="378"/>
      <c r="DW64861" s="378"/>
      <c r="DX64861" s="378"/>
      <c r="DY64861" s="378"/>
      <c r="DZ64861" s="378"/>
      <c r="EA64861" s="378"/>
      <c r="EB64861" s="378"/>
      <c r="EC64861" s="378"/>
      <c r="ED64861" s="378"/>
      <c r="EE64861" s="378"/>
      <c r="EF64861" s="378"/>
      <c r="EG64861" s="378"/>
      <c r="EH64861" s="378"/>
      <c r="EI64861" s="378"/>
      <c r="EJ64861" s="378"/>
      <c r="EK64861" s="378"/>
      <c r="EL64861" s="378"/>
      <c r="EM64861" s="378"/>
      <c r="EN64861" s="378"/>
      <c r="EO64861" s="378"/>
      <c r="EP64861" s="378"/>
      <c r="EQ64861" s="378"/>
      <c r="ER64861" s="378"/>
      <c r="ES64861" s="378"/>
      <c r="ET64861" s="378"/>
      <c r="EU64861" s="378"/>
      <c r="EV64861" s="378"/>
      <c r="EW64861" s="378"/>
      <c r="EX64861" s="378"/>
      <c r="EY64861" s="378"/>
      <c r="EZ64861" s="378"/>
      <c r="FA64861" s="378"/>
      <c r="FB64861" s="378"/>
      <c r="FC64861" s="378"/>
      <c r="FD64861" s="378"/>
      <c r="FE64861" s="378"/>
      <c r="FF64861" s="378"/>
      <c r="FG64861" s="378"/>
      <c r="FH64861" s="378"/>
      <c r="FI64861" s="378"/>
      <c r="FJ64861" s="378"/>
      <c r="FK64861" s="378"/>
      <c r="FL64861" s="378"/>
      <c r="FM64861" s="378"/>
      <c r="FN64861" s="378"/>
      <c r="FO64861" s="378"/>
      <c r="FP64861" s="378"/>
      <c r="FQ64861" s="378"/>
      <c r="FR64861" s="378"/>
      <c r="FS64861" s="378"/>
      <c r="FT64861" s="378"/>
      <c r="FU64861" s="378"/>
      <c r="FV64861" s="378"/>
      <c r="FW64861" s="378"/>
      <c r="FX64861" s="378"/>
      <c r="FY64861" s="378"/>
      <c r="FZ64861" s="378"/>
      <c r="GA64861" s="378"/>
      <c r="GB64861" s="378"/>
      <c r="GC64861" s="378"/>
      <c r="GD64861" s="378"/>
      <c r="GE64861" s="378"/>
      <c r="GF64861" s="378"/>
      <c r="GG64861" s="378"/>
      <c r="GH64861" s="378"/>
      <c r="GI64861" s="378"/>
      <c r="GJ64861" s="378"/>
      <c r="GK64861" s="378"/>
      <c r="GL64861" s="378"/>
      <c r="GM64861" s="378"/>
      <c r="GN64861" s="378"/>
      <c r="GO64861" s="378"/>
      <c r="GP64861" s="378"/>
      <c r="GQ64861" s="378"/>
      <c r="GR64861" s="378"/>
      <c r="GS64861" s="378"/>
      <c r="GT64861" s="378"/>
      <c r="GU64861" s="378"/>
      <c r="GV64861" s="378"/>
      <c r="GW64861" s="378"/>
      <c r="GX64861" s="378"/>
      <c r="GY64861" s="378"/>
      <c r="GZ64861" s="378"/>
      <c r="HA64861" s="378"/>
      <c r="HB64861" s="378"/>
      <c r="HC64861" s="378"/>
      <c r="HD64861" s="378"/>
      <c r="HE64861" s="378"/>
      <c r="HF64861" s="378"/>
      <c r="HG64861" s="378"/>
      <c r="HH64861" s="378"/>
      <c r="HI64861" s="378"/>
      <c r="HJ64861" s="378"/>
      <c r="HK64861" s="378"/>
      <c r="HL64861" s="378"/>
      <c r="HM64861" s="378"/>
      <c r="HN64861" s="378"/>
      <c r="HO64861" s="378"/>
      <c r="HP64861" s="378"/>
      <c r="HQ64861" s="378"/>
      <c r="HR64861" s="378"/>
      <c r="HS64861" s="378"/>
      <c r="HT64861" s="378"/>
      <c r="HU64861" s="378"/>
      <c r="HV64861" s="378"/>
      <c r="HW64861" s="378"/>
      <c r="HX64861" s="378"/>
      <c r="HY64861" s="378"/>
      <c r="HZ64861" s="378"/>
      <c r="IA64861" s="378"/>
      <c r="IB64861" s="378"/>
      <c r="IC64861" s="378"/>
      <c r="ID64861" s="378"/>
      <c r="IE64861" s="378"/>
      <c r="IF64861" s="378"/>
      <c r="IG64861" s="378"/>
      <c r="IH64861" s="378"/>
      <c r="II64861" s="378"/>
      <c r="IJ64861" s="378"/>
      <c r="IK64861" s="378"/>
      <c r="IL64861" s="378"/>
    </row>
    <row r="64862" spans="2:246">
      <c r="B64862" s="378"/>
      <c r="C64862" s="378"/>
      <c r="D64862" s="378"/>
      <c r="E64862" s="378"/>
      <c r="F64862" s="378"/>
      <c r="G64862" s="378"/>
      <c r="H64862" s="378"/>
      <c r="I64862" s="378"/>
      <c r="J64862" s="378"/>
      <c r="K64862" s="378"/>
      <c r="L64862" s="378"/>
      <c r="M64862" s="378"/>
      <c r="N64862" s="378"/>
      <c r="O64862" s="378"/>
      <c r="P64862" s="378"/>
      <c r="Q64862" s="378"/>
      <c r="R64862" s="378"/>
      <c r="S64862" s="378"/>
      <c r="T64862" s="378"/>
      <c r="U64862" s="378"/>
      <c r="V64862" s="378"/>
      <c r="W64862" s="378"/>
      <c r="X64862" s="378"/>
      <c r="Y64862" s="378"/>
      <c r="Z64862" s="378"/>
      <c r="AA64862" s="378"/>
      <c r="AB64862" s="378"/>
      <c r="AC64862" s="378"/>
      <c r="AD64862" s="378"/>
      <c r="AE64862" s="378"/>
      <c r="AF64862" s="378"/>
      <c r="AG64862" s="378"/>
      <c r="AH64862" s="378"/>
      <c r="AI64862" s="378"/>
      <c r="AJ64862" s="378"/>
      <c r="AK64862" s="378"/>
      <c r="AL64862" s="378"/>
      <c r="AM64862" s="378"/>
      <c r="AN64862" s="378"/>
      <c r="AO64862" s="378"/>
      <c r="AP64862" s="378"/>
      <c r="AQ64862" s="378"/>
      <c r="AR64862" s="378"/>
      <c r="AS64862" s="378"/>
      <c r="AT64862" s="378"/>
      <c r="AU64862" s="378"/>
      <c r="AV64862" s="378"/>
      <c r="AW64862" s="378"/>
      <c r="AX64862" s="378"/>
      <c r="AY64862" s="378"/>
      <c r="AZ64862" s="378"/>
      <c r="BA64862" s="378"/>
      <c r="BB64862" s="378"/>
      <c r="BC64862" s="378"/>
      <c r="BD64862" s="378"/>
      <c r="BE64862" s="378"/>
      <c r="BF64862" s="378"/>
      <c r="BG64862" s="378"/>
      <c r="BH64862" s="378"/>
      <c r="BI64862" s="378"/>
      <c r="BJ64862" s="378"/>
      <c r="BK64862" s="378"/>
      <c r="BL64862" s="378"/>
      <c r="BM64862" s="378"/>
      <c r="BN64862" s="378"/>
      <c r="BO64862" s="378"/>
      <c r="BP64862" s="378"/>
      <c r="BQ64862" s="378"/>
      <c r="BR64862" s="378"/>
      <c r="BS64862" s="378"/>
      <c r="BT64862" s="378"/>
      <c r="BU64862" s="378"/>
      <c r="BV64862" s="378"/>
      <c r="BW64862" s="378"/>
      <c r="BX64862" s="378"/>
      <c r="BY64862" s="378"/>
      <c r="BZ64862" s="378"/>
      <c r="CA64862" s="378"/>
      <c r="CB64862" s="378"/>
      <c r="CC64862" s="378"/>
      <c r="CD64862" s="378"/>
      <c r="CE64862" s="378"/>
      <c r="CF64862" s="378"/>
      <c r="CG64862" s="378"/>
      <c r="CH64862" s="378"/>
      <c r="CI64862" s="378"/>
      <c r="CJ64862" s="378"/>
      <c r="CK64862" s="378"/>
      <c r="CL64862" s="378"/>
      <c r="CM64862" s="378"/>
      <c r="CN64862" s="378"/>
      <c r="CO64862" s="378"/>
      <c r="CP64862" s="378"/>
      <c r="CQ64862" s="378"/>
      <c r="CR64862" s="378"/>
      <c r="CS64862" s="378"/>
      <c r="CT64862" s="378"/>
      <c r="CU64862" s="378"/>
      <c r="CV64862" s="378"/>
      <c r="CW64862" s="378"/>
      <c r="CX64862" s="378"/>
      <c r="CY64862" s="378"/>
      <c r="CZ64862" s="378"/>
      <c r="DA64862" s="378"/>
      <c r="DB64862" s="378"/>
      <c r="DC64862" s="378"/>
      <c r="DD64862" s="378"/>
      <c r="DE64862" s="378"/>
      <c r="DF64862" s="378"/>
      <c r="DG64862" s="378"/>
      <c r="DH64862" s="378"/>
      <c r="DI64862" s="378"/>
      <c r="DJ64862" s="378"/>
      <c r="DK64862" s="378"/>
      <c r="DL64862" s="378"/>
      <c r="DM64862" s="378"/>
      <c r="DN64862" s="378"/>
      <c r="DO64862" s="378"/>
      <c r="DP64862" s="378"/>
      <c r="DQ64862" s="378"/>
      <c r="DR64862" s="378"/>
      <c r="DS64862" s="378"/>
      <c r="DT64862" s="378"/>
      <c r="DU64862" s="378"/>
      <c r="DV64862" s="378"/>
      <c r="DW64862" s="378"/>
      <c r="DX64862" s="378"/>
      <c r="DY64862" s="378"/>
      <c r="DZ64862" s="378"/>
      <c r="EA64862" s="378"/>
      <c r="EB64862" s="378"/>
      <c r="EC64862" s="378"/>
      <c r="ED64862" s="378"/>
      <c r="EE64862" s="378"/>
      <c r="EF64862" s="378"/>
      <c r="EG64862" s="378"/>
      <c r="EH64862" s="378"/>
      <c r="EI64862" s="378"/>
      <c r="EJ64862" s="378"/>
      <c r="EK64862" s="378"/>
      <c r="EL64862" s="378"/>
      <c r="EM64862" s="378"/>
      <c r="EN64862" s="378"/>
      <c r="EO64862" s="378"/>
      <c r="EP64862" s="378"/>
      <c r="EQ64862" s="378"/>
      <c r="ER64862" s="378"/>
      <c r="ES64862" s="378"/>
      <c r="ET64862" s="378"/>
      <c r="EU64862" s="378"/>
      <c r="EV64862" s="378"/>
      <c r="EW64862" s="378"/>
      <c r="EX64862" s="378"/>
      <c r="EY64862" s="378"/>
      <c r="EZ64862" s="378"/>
      <c r="FA64862" s="378"/>
      <c r="FB64862" s="378"/>
      <c r="FC64862" s="378"/>
      <c r="FD64862" s="378"/>
      <c r="FE64862" s="378"/>
      <c r="FF64862" s="378"/>
      <c r="FG64862" s="378"/>
      <c r="FH64862" s="378"/>
      <c r="FI64862" s="378"/>
      <c r="FJ64862" s="378"/>
      <c r="FK64862" s="378"/>
      <c r="FL64862" s="378"/>
      <c r="FM64862" s="378"/>
      <c r="FN64862" s="378"/>
      <c r="FO64862" s="378"/>
      <c r="FP64862" s="378"/>
      <c r="FQ64862" s="378"/>
      <c r="FR64862" s="378"/>
      <c r="FS64862" s="378"/>
      <c r="FT64862" s="378"/>
      <c r="FU64862" s="378"/>
      <c r="FV64862" s="378"/>
      <c r="FW64862" s="378"/>
      <c r="FX64862" s="378"/>
      <c r="FY64862" s="378"/>
      <c r="FZ64862" s="378"/>
      <c r="GA64862" s="378"/>
      <c r="GB64862" s="378"/>
      <c r="GC64862" s="378"/>
      <c r="GD64862" s="378"/>
      <c r="GE64862" s="378"/>
      <c r="GF64862" s="378"/>
      <c r="GG64862" s="378"/>
      <c r="GH64862" s="378"/>
      <c r="GI64862" s="378"/>
      <c r="GJ64862" s="378"/>
      <c r="GK64862" s="378"/>
      <c r="GL64862" s="378"/>
      <c r="GM64862" s="378"/>
      <c r="GN64862" s="378"/>
      <c r="GO64862" s="378"/>
      <c r="GP64862" s="378"/>
      <c r="GQ64862" s="378"/>
      <c r="GR64862" s="378"/>
      <c r="GS64862" s="378"/>
      <c r="GT64862" s="378"/>
      <c r="GU64862" s="378"/>
      <c r="GV64862" s="378"/>
      <c r="GW64862" s="378"/>
      <c r="GX64862" s="378"/>
      <c r="GY64862" s="378"/>
      <c r="GZ64862" s="378"/>
      <c r="HA64862" s="378"/>
      <c r="HB64862" s="378"/>
      <c r="HC64862" s="378"/>
      <c r="HD64862" s="378"/>
      <c r="HE64862" s="378"/>
      <c r="HF64862" s="378"/>
      <c r="HG64862" s="378"/>
      <c r="HH64862" s="378"/>
      <c r="HI64862" s="378"/>
      <c r="HJ64862" s="378"/>
      <c r="HK64862" s="378"/>
      <c r="HL64862" s="378"/>
      <c r="HM64862" s="378"/>
      <c r="HN64862" s="378"/>
      <c r="HO64862" s="378"/>
      <c r="HP64862" s="378"/>
      <c r="HQ64862" s="378"/>
      <c r="HR64862" s="378"/>
      <c r="HS64862" s="378"/>
      <c r="HT64862" s="378"/>
      <c r="HU64862" s="378"/>
      <c r="HV64862" s="378"/>
      <c r="HW64862" s="378"/>
      <c r="HX64862" s="378"/>
      <c r="HY64862" s="378"/>
      <c r="HZ64862" s="378"/>
      <c r="IA64862" s="378"/>
      <c r="IB64862" s="378"/>
      <c r="IC64862" s="378"/>
      <c r="ID64862" s="378"/>
      <c r="IE64862" s="378"/>
      <c r="IF64862" s="378"/>
      <c r="IG64862" s="378"/>
      <c r="IH64862" s="378"/>
      <c r="II64862" s="378"/>
      <c r="IJ64862" s="378"/>
      <c r="IK64862" s="378"/>
      <c r="IL64862" s="378"/>
    </row>
    <row r="64863" spans="2:246">
      <c r="B64863" s="378"/>
      <c r="C64863" s="378"/>
      <c r="D64863" s="378"/>
      <c r="E64863" s="378"/>
      <c r="F64863" s="378"/>
      <c r="G64863" s="378"/>
      <c r="H64863" s="378"/>
      <c r="I64863" s="378"/>
      <c r="J64863" s="378"/>
      <c r="K64863" s="378"/>
      <c r="L64863" s="378"/>
      <c r="M64863" s="378"/>
      <c r="N64863" s="378"/>
      <c r="O64863" s="378"/>
      <c r="P64863" s="378"/>
      <c r="Q64863" s="378"/>
      <c r="R64863" s="378"/>
      <c r="S64863" s="378"/>
      <c r="T64863" s="378"/>
      <c r="U64863" s="378"/>
      <c r="V64863" s="378"/>
      <c r="W64863" s="378"/>
      <c r="X64863" s="378"/>
      <c r="Y64863" s="378"/>
      <c r="Z64863" s="378"/>
      <c r="AA64863" s="378"/>
      <c r="AB64863" s="378"/>
      <c r="AC64863" s="378"/>
      <c r="AD64863" s="378"/>
      <c r="AE64863" s="378"/>
      <c r="AF64863" s="378"/>
      <c r="AG64863" s="378"/>
      <c r="AH64863" s="378"/>
      <c r="AI64863" s="378"/>
      <c r="AJ64863" s="378"/>
      <c r="AK64863" s="378"/>
      <c r="AL64863" s="378"/>
      <c r="AM64863" s="378"/>
      <c r="AN64863" s="378"/>
      <c r="AO64863" s="378"/>
      <c r="AP64863" s="378"/>
      <c r="AQ64863" s="378"/>
      <c r="AR64863" s="378"/>
      <c r="AS64863" s="378"/>
      <c r="AT64863" s="378"/>
      <c r="AU64863" s="378"/>
      <c r="AV64863" s="378"/>
      <c r="AW64863" s="378"/>
      <c r="AX64863" s="378"/>
      <c r="AY64863" s="378"/>
      <c r="AZ64863" s="378"/>
      <c r="BA64863" s="378"/>
      <c r="BB64863" s="378"/>
      <c r="BC64863" s="378"/>
      <c r="BD64863" s="378"/>
      <c r="BE64863" s="378"/>
      <c r="BF64863" s="378"/>
      <c r="BG64863" s="378"/>
      <c r="BH64863" s="378"/>
      <c r="BI64863" s="378"/>
      <c r="BJ64863" s="378"/>
      <c r="BK64863" s="378"/>
      <c r="BL64863" s="378"/>
      <c r="BM64863" s="378"/>
      <c r="BN64863" s="378"/>
      <c r="BO64863" s="378"/>
      <c r="BP64863" s="378"/>
      <c r="BQ64863" s="378"/>
      <c r="BR64863" s="378"/>
      <c r="BS64863" s="378"/>
      <c r="BT64863" s="378"/>
      <c r="BU64863" s="378"/>
      <c r="BV64863" s="378"/>
      <c r="BW64863" s="378"/>
      <c r="BX64863" s="378"/>
      <c r="BY64863" s="378"/>
      <c r="BZ64863" s="378"/>
      <c r="CA64863" s="378"/>
      <c r="CB64863" s="378"/>
      <c r="CC64863" s="378"/>
      <c r="CD64863" s="378"/>
      <c r="CE64863" s="378"/>
      <c r="CF64863" s="378"/>
      <c r="CG64863" s="378"/>
      <c r="CH64863" s="378"/>
      <c r="CI64863" s="378"/>
      <c r="CJ64863" s="378"/>
      <c r="CK64863" s="378"/>
      <c r="CL64863" s="378"/>
      <c r="CM64863" s="378"/>
      <c r="CN64863" s="378"/>
      <c r="CO64863" s="378"/>
      <c r="CP64863" s="378"/>
      <c r="CQ64863" s="378"/>
      <c r="CR64863" s="378"/>
      <c r="CS64863" s="378"/>
      <c r="CT64863" s="378"/>
      <c r="CU64863" s="378"/>
      <c r="CV64863" s="378"/>
      <c r="CW64863" s="378"/>
      <c r="CX64863" s="378"/>
      <c r="CY64863" s="378"/>
      <c r="CZ64863" s="378"/>
      <c r="DA64863" s="378"/>
      <c r="DB64863" s="378"/>
      <c r="DC64863" s="378"/>
      <c r="DD64863" s="378"/>
      <c r="DE64863" s="378"/>
      <c r="DF64863" s="378"/>
      <c r="DG64863" s="378"/>
      <c r="DH64863" s="378"/>
      <c r="DI64863" s="378"/>
      <c r="DJ64863" s="378"/>
      <c r="DK64863" s="378"/>
      <c r="DL64863" s="378"/>
      <c r="DM64863" s="378"/>
      <c r="DN64863" s="378"/>
      <c r="DO64863" s="378"/>
      <c r="DP64863" s="378"/>
      <c r="DQ64863" s="378"/>
      <c r="DR64863" s="378"/>
      <c r="DS64863" s="378"/>
      <c r="DT64863" s="378"/>
      <c r="DU64863" s="378"/>
      <c r="DV64863" s="378"/>
      <c r="DW64863" s="378"/>
      <c r="DX64863" s="378"/>
      <c r="DY64863" s="378"/>
      <c r="DZ64863" s="378"/>
      <c r="EA64863" s="378"/>
      <c r="EB64863" s="378"/>
      <c r="EC64863" s="378"/>
      <c r="ED64863" s="378"/>
      <c r="EE64863" s="378"/>
      <c r="EF64863" s="378"/>
      <c r="EG64863" s="378"/>
      <c r="EH64863" s="378"/>
      <c r="EI64863" s="378"/>
      <c r="EJ64863" s="378"/>
      <c r="EK64863" s="378"/>
      <c r="EL64863" s="378"/>
      <c r="EM64863" s="378"/>
      <c r="EN64863" s="378"/>
      <c r="EO64863" s="378"/>
      <c r="EP64863" s="378"/>
      <c r="EQ64863" s="378"/>
      <c r="ER64863" s="378"/>
      <c r="ES64863" s="378"/>
      <c r="ET64863" s="378"/>
      <c r="EU64863" s="378"/>
      <c r="EV64863" s="378"/>
      <c r="EW64863" s="378"/>
      <c r="EX64863" s="378"/>
      <c r="EY64863" s="378"/>
      <c r="EZ64863" s="378"/>
      <c r="FA64863" s="378"/>
      <c r="FB64863" s="378"/>
      <c r="FC64863" s="378"/>
      <c r="FD64863" s="378"/>
      <c r="FE64863" s="378"/>
      <c r="FF64863" s="378"/>
      <c r="FG64863" s="378"/>
      <c r="FH64863" s="378"/>
      <c r="FI64863" s="378"/>
      <c r="FJ64863" s="378"/>
      <c r="FK64863" s="378"/>
      <c r="FL64863" s="378"/>
      <c r="FM64863" s="378"/>
      <c r="FN64863" s="378"/>
      <c r="FO64863" s="378"/>
      <c r="FP64863" s="378"/>
      <c r="FQ64863" s="378"/>
      <c r="FR64863" s="378"/>
      <c r="FS64863" s="378"/>
      <c r="FT64863" s="378"/>
      <c r="FU64863" s="378"/>
      <c r="FV64863" s="378"/>
      <c r="FW64863" s="378"/>
      <c r="FX64863" s="378"/>
      <c r="FY64863" s="378"/>
      <c r="FZ64863" s="378"/>
      <c r="GA64863" s="378"/>
      <c r="GB64863" s="378"/>
      <c r="GC64863" s="378"/>
      <c r="GD64863" s="378"/>
      <c r="GE64863" s="378"/>
      <c r="GF64863" s="378"/>
      <c r="GG64863" s="378"/>
      <c r="GH64863" s="378"/>
      <c r="GI64863" s="378"/>
      <c r="GJ64863" s="378"/>
      <c r="GK64863" s="378"/>
      <c r="GL64863" s="378"/>
      <c r="GM64863" s="378"/>
      <c r="GN64863" s="378"/>
      <c r="GO64863" s="378"/>
      <c r="GP64863" s="378"/>
      <c r="GQ64863" s="378"/>
      <c r="GR64863" s="378"/>
      <c r="GS64863" s="378"/>
      <c r="GT64863" s="378"/>
      <c r="GU64863" s="378"/>
      <c r="GV64863" s="378"/>
      <c r="GW64863" s="378"/>
      <c r="GX64863" s="378"/>
      <c r="GY64863" s="378"/>
      <c r="GZ64863" s="378"/>
      <c r="HA64863" s="378"/>
      <c r="HB64863" s="378"/>
      <c r="HC64863" s="378"/>
      <c r="HD64863" s="378"/>
      <c r="HE64863" s="378"/>
      <c r="HF64863" s="378"/>
      <c r="HG64863" s="378"/>
      <c r="HH64863" s="378"/>
      <c r="HI64863" s="378"/>
      <c r="HJ64863" s="378"/>
      <c r="HK64863" s="378"/>
      <c r="HL64863" s="378"/>
      <c r="HM64863" s="378"/>
      <c r="HN64863" s="378"/>
      <c r="HO64863" s="378"/>
      <c r="HP64863" s="378"/>
      <c r="HQ64863" s="378"/>
      <c r="HR64863" s="378"/>
      <c r="HS64863" s="378"/>
      <c r="HT64863" s="378"/>
      <c r="HU64863" s="378"/>
      <c r="HV64863" s="378"/>
      <c r="HW64863" s="378"/>
      <c r="HX64863" s="378"/>
      <c r="HY64863" s="378"/>
      <c r="HZ64863" s="378"/>
      <c r="IA64863" s="378"/>
      <c r="IB64863" s="378"/>
      <c r="IC64863" s="378"/>
      <c r="ID64863" s="378"/>
      <c r="IE64863" s="378"/>
      <c r="IF64863" s="378"/>
      <c r="IG64863" s="378"/>
      <c r="IH64863" s="378"/>
      <c r="II64863" s="378"/>
      <c r="IJ64863" s="378"/>
      <c r="IK64863" s="378"/>
      <c r="IL64863" s="378"/>
    </row>
    <row r="64864" spans="2:246">
      <c r="B64864" s="378"/>
      <c r="C64864" s="378"/>
      <c r="D64864" s="378"/>
      <c r="E64864" s="378"/>
      <c r="F64864" s="378"/>
      <c r="G64864" s="378"/>
      <c r="H64864" s="378"/>
      <c r="I64864" s="378"/>
      <c r="J64864" s="378"/>
      <c r="K64864" s="378"/>
      <c r="L64864" s="378"/>
      <c r="M64864" s="378"/>
      <c r="N64864" s="378"/>
      <c r="O64864" s="378"/>
      <c r="P64864" s="378"/>
      <c r="Q64864" s="378"/>
      <c r="R64864" s="378"/>
      <c r="S64864" s="378"/>
      <c r="T64864" s="378"/>
      <c r="U64864" s="378"/>
      <c r="V64864" s="378"/>
      <c r="W64864" s="378"/>
      <c r="X64864" s="378"/>
      <c r="Y64864" s="378"/>
      <c r="Z64864" s="378"/>
      <c r="AA64864" s="378"/>
      <c r="AB64864" s="378"/>
      <c r="AC64864" s="378"/>
      <c r="AD64864" s="378"/>
      <c r="AE64864" s="378"/>
      <c r="AF64864" s="378"/>
      <c r="AG64864" s="378"/>
      <c r="AH64864" s="378"/>
      <c r="AI64864" s="378"/>
      <c r="AJ64864" s="378"/>
      <c r="AK64864" s="378"/>
      <c r="AL64864" s="378"/>
      <c r="AM64864" s="378"/>
      <c r="AN64864" s="378"/>
      <c r="AO64864" s="378"/>
      <c r="AP64864" s="378"/>
      <c r="AQ64864" s="378"/>
      <c r="AR64864" s="378"/>
      <c r="AS64864" s="378"/>
      <c r="AT64864" s="378"/>
      <c r="AU64864" s="378"/>
      <c r="AV64864" s="378"/>
      <c r="AW64864" s="378"/>
      <c r="AX64864" s="378"/>
      <c r="AY64864" s="378"/>
      <c r="AZ64864" s="378"/>
      <c r="BA64864" s="378"/>
      <c r="BB64864" s="378"/>
      <c r="BC64864" s="378"/>
      <c r="BD64864" s="378"/>
      <c r="BE64864" s="378"/>
      <c r="BF64864" s="378"/>
      <c r="BG64864" s="378"/>
      <c r="BH64864" s="378"/>
      <c r="BI64864" s="378"/>
      <c r="BJ64864" s="378"/>
      <c r="BK64864" s="378"/>
      <c r="BL64864" s="378"/>
      <c r="BM64864" s="378"/>
      <c r="BN64864" s="378"/>
      <c r="BO64864" s="378"/>
      <c r="BP64864" s="378"/>
      <c r="BQ64864" s="378"/>
      <c r="BR64864" s="378"/>
      <c r="BS64864" s="378"/>
      <c r="BT64864" s="378"/>
      <c r="BU64864" s="378"/>
      <c r="BV64864" s="378"/>
      <c r="BW64864" s="378"/>
      <c r="BX64864" s="378"/>
      <c r="BY64864" s="378"/>
      <c r="BZ64864" s="378"/>
      <c r="CA64864" s="378"/>
      <c r="CB64864" s="378"/>
      <c r="CC64864" s="378"/>
      <c r="CD64864" s="378"/>
      <c r="CE64864" s="378"/>
      <c r="CF64864" s="378"/>
      <c r="CG64864" s="378"/>
      <c r="CH64864" s="378"/>
      <c r="CI64864" s="378"/>
      <c r="CJ64864" s="378"/>
      <c r="CK64864" s="378"/>
      <c r="CL64864" s="378"/>
      <c r="CM64864" s="378"/>
      <c r="CN64864" s="378"/>
      <c r="CO64864" s="378"/>
      <c r="CP64864" s="378"/>
      <c r="CQ64864" s="378"/>
      <c r="CR64864" s="378"/>
      <c r="CS64864" s="378"/>
      <c r="CT64864" s="378"/>
      <c r="CU64864" s="378"/>
      <c r="CV64864" s="378"/>
      <c r="CW64864" s="378"/>
      <c r="CX64864" s="378"/>
      <c r="CY64864" s="378"/>
      <c r="CZ64864" s="378"/>
      <c r="DA64864" s="378"/>
      <c r="DB64864" s="378"/>
      <c r="DC64864" s="378"/>
      <c r="DD64864" s="378"/>
      <c r="DE64864" s="378"/>
      <c r="DF64864" s="378"/>
      <c r="DG64864" s="378"/>
      <c r="DH64864" s="378"/>
      <c r="DI64864" s="378"/>
      <c r="DJ64864" s="378"/>
      <c r="DK64864" s="378"/>
      <c r="DL64864" s="378"/>
      <c r="DM64864" s="378"/>
      <c r="DN64864" s="378"/>
      <c r="DO64864" s="378"/>
      <c r="DP64864" s="378"/>
      <c r="DQ64864" s="378"/>
      <c r="DR64864" s="378"/>
      <c r="DS64864" s="378"/>
      <c r="DT64864" s="378"/>
      <c r="DU64864" s="378"/>
      <c r="DV64864" s="378"/>
      <c r="DW64864" s="378"/>
      <c r="DX64864" s="378"/>
      <c r="DY64864" s="378"/>
      <c r="DZ64864" s="378"/>
      <c r="EA64864" s="378"/>
      <c r="EB64864" s="378"/>
      <c r="EC64864" s="378"/>
      <c r="ED64864" s="378"/>
      <c r="EE64864" s="378"/>
      <c r="EF64864" s="378"/>
      <c r="EG64864" s="378"/>
      <c r="EH64864" s="378"/>
      <c r="EI64864" s="378"/>
      <c r="EJ64864" s="378"/>
      <c r="EK64864" s="378"/>
      <c r="EL64864" s="378"/>
      <c r="EM64864" s="378"/>
      <c r="EN64864" s="378"/>
      <c r="EO64864" s="378"/>
      <c r="EP64864" s="378"/>
      <c r="EQ64864" s="378"/>
      <c r="ER64864" s="378"/>
      <c r="ES64864" s="378"/>
      <c r="ET64864" s="378"/>
      <c r="EU64864" s="378"/>
      <c r="EV64864" s="378"/>
      <c r="EW64864" s="378"/>
      <c r="EX64864" s="378"/>
      <c r="EY64864" s="378"/>
      <c r="EZ64864" s="378"/>
      <c r="FA64864" s="378"/>
      <c r="FB64864" s="378"/>
      <c r="FC64864" s="378"/>
      <c r="FD64864" s="378"/>
      <c r="FE64864" s="378"/>
      <c r="FF64864" s="378"/>
      <c r="FG64864" s="378"/>
      <c r="FH64864" s="378"/>
      <c r="FI64864" s="378"/>
      <c r="FJ64864" s="378"/>
      <c r="FK64864" s="378"/>
      <c r="FL64864" s="378"/>
      <c r="FM64864" s="378"/>
      <c r="FN64864" s="378"/>
      <c r="FO64864" s="378"/>
      <c r="FP64864" s="378"/>
      <c r="FQ64864" s="378"/>
      <c r="FR64864" s="378"/>
      <c r="FS64864" s="378"/>
      <c r="FT64864" s="378"/>
      <c r="FU64864" s="378"/>
      <c r="FV64864" s="378"/>
      <c r="FW64864" s="378"/>
      <c r="FX64864" s="378"/>
      <c r="FY64864" s="378"/>
      <c r="FZ64864" s="378"/>
      <c r="GA64864" s="378"/>
      <c r="GB64864" s="378"/>
      <c r="GC64864" s="378"/>
      <c r="GD64864" s="378"/>
      <c r="GE64864" s="378"/>
      <c r="GF64864" s="378"/>
      <c r="GG64864" s="378"/>
      <c r="GH64864" s="378"/>
      <c r="GI64864" s="378"/>
      <c r="GJ64864" s="378"/>
      <c r="GK64864" s="378"/>
      <c r="GL64864" s="378"/>
      <c r="GM64864" s="378"/>
      <c r="GN64864" s="378"/>
      <c r="GO64864" s="378"/>
      <c r="GP64864" s="378"/>
      <c r="GQ64864" s="378"/>
      <c r="GR64864" s="378"/>
      <c r="GS64864" s="378"/>
      <c r="GT64864" s="378"/>
      <c r="GU64864" s="378"/>
      <c r="GV64864" s="378"/>
      <c r="GW64864" s="378"/>
      <c r="GX64864" s="378"/>
      <c r="GY64864" s="378"/>
      <c r="GZ64864" s="378"/>
      <c r="HA64864" s="378"/>
      <c r="HB64864" s="378"/>
      <c r="HC64864" s="378"/>
      <c r="HD64864" s="378"/>
      <c r="HE64864" s="378"/>
      <c r="HF64864" s="378"/>
      <c r="HG64864" s="378"/>
      <c r="HH64864" s="378"/>
      <c r="HI64864" s="378"/>
      <c r="HJ64864" s="378"/>
      <c r="HK64864" s="378"/>
      <c r="HL64864" s="378"/>
      <c r="HM64864" s="378"/>
      <c r="HN64864" s="378"/>
      <c r="HO64864" s="378"/>
      <c r="HP64864" s="378"/>
      <c r="HQ64864" s="378"/>
      <c r="HR64864" s="378"/>
      <c r="HS64864" s="378"/>
      <c r="HT64864" s="378"/>
      <c r="HU64864" s="378"/>
      <c r="HV64864" s="378"/>
      <c r="HW64864" s="378"/>
      <c r="HX64864" s="378"/>
      <c r="HY64864" s="378"/>
      <c r="HZ64864" s="378"/>
      <c r="IA64864" s="378"/>
      <c r="IB64864" s="378"/>
      <c r="IC64864" s="378"/>
      <c r="ID64864" s="378"/>
      <c r="IE64864" s="378"/>
      <c r="IF64864" s="378"/>
      <c r="IG64864" s="378"/>
      <c r="IH64864" s="378"/>
      <c r="II64864" s="378"/>
      <c r="IJ64864" s="378"/>
      <c r="IK64864" s="378"/>
      <c r="IL64864" s="378"/>
    </row>
    <row r="64865" spans="2:246">
      <c r="B64865" s="378"/>
      <c r="C64865" s="378"/>
      <c r="D64865" s="378"/>
      <c r="E64865" s="378"/>
      <c r="F64865" s="378"/>
      <c r="G64865" s="378"/>
      <c r="H64865" s="378"/>
      <c r="I64865" s="378"/>
      <c r="J64865" s="378"/>
      <c r="K64865" s="378"/>
      <c r="L64865" s="378"/>
      <c r="M64865" s="378"/>
      <c r="N64865" s="378"/>
      <c r="O64865" s="378"/>
      <c r="P64865" s="378"/>
      <c r="Q64865" s="378"/>
      <c r="R64865" s="378"/>
      <c r="S64865" s="378"/>
      <c r="T64865" s="378"/>
      <c r="U64865" s="378"/>
      <c r="V64865" s="378"/>
      <c r="W64865" s="378"/>
      <c r="X64865" s="378"/>
      <c r="Y64865" s="378"/>
      <c r="Z64865" s="378"/>
      <c r="AA64865" s="378"/>
      <c r="AB64865" s="378"/>
      <c r="AC64865" s="378"/>
      <c r="AD64865" s="378"/>
      <c r="AE64865" s="378"/>
      <c r="AF64865" s="378"/>
      <c r="AG64865" s="378"/>
      <c r="AH64865" s="378"/>
      <c r="AI64865" s="378"/>
      <c r="AJ64865" s="378"/>
      <c r="AK64865" s="378"/>
      <c r="AL64865" s="378"/>
      <c r="AM64865" s="378"/>
      <c r="AN64865" s="378"/>
      <c r="AO64865" s="378"/>
      <c r="AP64865" s="378"/>
      <c r="AQ64865" s="378"/>
      <c r="AR64865" s="378"/>
      <c r="AS64865" s="378"/>
      <c r="AT64865" s="378"/>
      <c r="AU64865" s="378"/>
      <c r="AV64865" s="378"/>
      <c r="AW64865" s="378"/>
      <c r="AX64865" s="378"/>
      <c r="AY64865" s="378"/>
      <c r="AZ64865" s="378"/>
      <c r="BA64865" s="378"/>
      <c r="BB64865" s="378"/>
      <c r="BC64865" s="378"/>
      <c r="BD64865" s="378"/>
      <c r="BE64865" s="378"/>
      <c r="BF64865" s="378"/>
      <c r="BG64865" s="378"/>
      <c r="BH64865" s="378"/>
      <c r="BI64865" s="378"/>
      <c r="BJ64865" s="378"/>
      <c r="BK64865" s="378"/>
      <c r="BL64865" s="378"/>
      <c r="BM64865" s="378"/>
      <c r="BN64865" s="378"/>
      <c r="BO64865" s="378"/>
      <c r="BP64865" s="378"/>
      <c r="BQ64865" s="378"/>
      <c r="BR64865" s="378"/>
      <c r="BS64865" s="378"/>
      <c r="BT64865" s="378"/>
      <c r="BU64865" s="378"/>
      <c r="BV64865" s="378"/>
      <c r="BW64865" s="378"/>
      <c r="BX64865" s="378"/>
      <c r="BY64865" s="378"/>
      <c r="BZ64865" s="378"/>
      <c r="CA64865" s="378"/>
      <c r="CB64865" s="378"/>
      <c r="CC64865" s="378"/>
      <c r="CD64865" s="378"/>
      <c r="CE64865" s="378"/>
      <c r="CF64865" s="378"/>
      <c r="CG64865" s="378"/>
      <c r="CH64865" s="378"/>
      <c r="CI64865" s="378"/>
      <c r="CJ64865" s="378"/>
      <c r="CK64865" s="378"/>
      <c r="CL64865" s="378"/>
      <c r="CM64865" s="378"/>
      <c r="CN64865" s="378"/>
      <c r="CO64865" s="378"/>
      <c r="CP64865" s="378"/>
      <c r="CQ64865" s="378"/>
      <c r="CR64865" s="378"/>
      <c r="CS64865" s="378"/>
      <c r="CT64865" s="378"/>
      <c r="CU64865" s="378"/>
      <c r="CV64865" s="378"/>
      <c r="CW64865" s="378"/>
      <c r="CX64865" s="378"/>
      <c r="CY64865" s="378"/>
      <c r="CZ64865" s="378"/>
      <c r="DA64865" s="378"/>
      <c r="DB64865" s="378"/>
      <c r="DC64865" s="378"/>
      <c r="DD64865" s="378"/>
      <c r="DE64865" s="378"/>
      <c r="DF64865" s="378"/>
      <c r="DG64865" s="378"/>
      <c r="DH64865" s="378"/>
      <c r="DI64865" s="378"/>
      <c r="DJ64865" s="378"/>
      <c r="DK64865" s="378"/>
      <c r="DL64865" s="378"/>
      <c r="DM64865" s="378"/>
      <c r="DN64865" s="378"/>
      <c r="DO64865" s="378"/>
      <c r="DP64865" s="378"/>
      <c r="DQ64865" s="378"/>
      <c r="DR64865" s="378"/>
      <c r="DS64865" s="378"/>
      <c r="DT64865" s="378"/>
      <c r="DU64865" s="378"/>
      <c r="DV64865" s="378"/>
      <c r="DW64865" s="378"/>
      <c r="DX64865" s="378"/>
      <c r="DY64865" s="378"/>
      <c r="DZ64865" s="378"/>
      <c r="EA64865" s="378"/>
      <c r="EB64865" s="378"/>
      <c r="EC64865" s="378"/>
      <c r="ED64865" s="378"/>
      <c r="EE64865" s="378"/>
      <c r="EF64865" s="378"/>
      <c r="EG64865" s="378"/>
      <c r="EH64865" s="378"/>
      <c r="EI64865" s="378"/>
      <c r="EJ64865" s="378"/>
      <c r="EK64865" s="378"/>
      <c r="EL64865" s="378"/>
      <c r="EM64865" s="378"/>
      <c r="EN64865" s="378"/>
      <c r="EO64865" s="378"/>
      <c r="EP64865" s="378"/>
      <c r="EQ64865" s="378"/>
      <c r="ER64865" s="378"/>
      <c r="ES64865" s="378"/>
      <c r="ET64865" s="378"/>
      <c r="EU64865" s="378"/>
      <c r="EV64865" s="378"/>
      <c r="EW64865" s="378"/>
      <c r="EX64865" s="378"/>
      <c r="EY64865" s="378"/>
      <c r="EZ64865" s="378"/>
      <c r="FA64865" s="378"/>
      <c r="FB64865" s="378"/>
      <c r="FC64865" s="378"/>
      <c r="FD64865" s="378"/>
      <c r="FE64865" s="378"/>
      <c r="FF64865" s="378"/>
      <c r="FG64865" s="378"/>
      <c r="FH64865" s="378"/>
      <c r="FI64865" s="378"/>
      <c r="FJ64865" s="378"/>
      <c r="FK64865" s="378"/>
      <c r="FL64865" s="378"/>
      <c r="FM64865" s="378"/>
      <c r="FN64865" s="378"/>
      <c r="FO64865" s="378"/>
      <c r="FP64865" s="378"/>
      <c r="FQ64865" s="378"/>
      <c r="FR64865" s="378"/>
      <c r="FS64865" s="378"/>
      <c r="FT64865" s="378"/>
      <c r="FU64865" s="378"/>
      <c r="FV64865" s="378"/>
      <c r="FW64865" s="378"/>
      <c r="FX64865" s="378"/>
      <c r="FY64865" s="378"/>
      <c r="FZ64865" s="378"/>
      <c r="GA64865" s="378"/>
      <c r="GB64865" s="378"/>
      <c r="GC64865" s="378"/>
      <c r="GD64865" s="378"/>
      <c r="GE64865" s="378"/>
      <c r="GF64865" s="378"/>
      <c r="GG64865" s="378"/>
      <c r="GH64865" s="378"/>
      <c r="GI64865" s="378"/>
      <c r="GJ64865" s="378"/>
      <c r="GK64865" s="378"/>
      <c r="GL64865" s="378"/>
      <c r="GM64865" s="378"/>
      <c r="GN64865" s="378"/>
      <c r="GO64865" s="378"/>
      <c r="GP64865" s="378"/>
      <c r="GQ64865" s="378"/>
      <c r="GR64865" s="378"/>
      <c r="GS64865" s="378"/>
      <c r="GT64865" s="378"/>
      <c r="GU64865" s="378"/>
      <c r="GV64865" s="378"/>
      <c r="GW64865" s="378"/>
      <c r="GX64865" s="378"/>
      <c r="GY64865" s="378"/>
      <c r="GZ64865" s="378"/>
      <c r="HA64865" s="378"/>
      <c r="HB64865" s="378"/>
      <c r="HC64865" s="378"/>
      <c r="HD64865" s="378"/>
      <c r="HE64865" s="378"/>
      <c r="HF64865" s="378"/>
      <c r="HG64865" s="378"/>
      <c r="HH64865" s="378"/>
      <c r="HI64865" s="378"/>
      <c r="HJ64865" s="378"/>
      <c r="HK64865" s="378"/>
      <c r="HL64865" s="378"/>
      <c r="HM64865" s="378"/>
      <c r="HN64865" s="378"/>
      <c r="HO64865" s="378"/>
      <c r="HP64865" s="378"/>
      <c r="HQ64865" s="378"/>
      <c r="HR64865" s="378"/>
      <c r="HS64865" s="378"/>
      <c r="HT64865" s="378"/>
      <c r="HU64865" s="378"/>
      <c r="HV64865" s="378"/>
      <c r="HW64865" s="378"/>
      <c r="HX64865" s="378"/>
      <c r="HY64865" s="378"/>
      <c r="HZ64865" s="378"/>
      <c r="IA64865" s="378"/>
      <c r="IB64865" s="378"/>
      <c r="IC64865" s="378"/>
      <c r="ID64865" s="378"/>
      <c r="IE64865" s="378"/>
      <c r="IF64865" s="378"/>
      <c r="IG64865" s="378"/>
      <c r="IH64865" s="378"/>
      <c r="II64865" s="378"/>
      <c r="IJ64865" s="378"/>
      <c r="IK64865" s="378"/>
      <c r="IL64865" s="378"/>
    </row>
    <row r="64866" spans="2:246">
      <c r="B64866" s="378"/>
      <c r="C64866" s="378"/>
      <c r="D64866" s="378"/>
      <c r="E64866" s="378"/>
      <c r="F64866" s="378"/>
      <c r="G64866" s="378"/>
      <c r="H64866" s="378"/>
      <c r="I64866" s="378"/>
      <c r="J64866" s="378"/>
      <c r="K64866" s="378"/>
      <c r="L64866" s="378"/>
      <c r="M64866" s="378"/>
      <c r="N64866" s="378"/>
      <c r="O64866" s="378"/>
      <c r="P64866" s="378"/>
      <c r="Q64866" s="378"/>
      <c r="R64866" s="378"/>
      <c r="S64866" s="378"/>
      <c r="T64866" s="378"/>
      <c r="U64866" s="378"/>
      <c r="V64866" s="378"/>
      <c r="W64866" s="378"/>
      <c r="X64866" s="378"/>
      <c r="Y64866" s="378"/>
      <c r="Z64866" s="378"/>
      <c r="AA64866" s="378"/>
      <c r="AB64866" s="378"/>
      <c r="AC64866" s="378"/>
      <c r="AD64866" s="378"/>
      <c r="AE64866" s="378"/>
      <c r="AF64866" s="378"/>
      <c r="AG64866" s="378"/>
      <c r="AH64866" s="378"/>
      <c r="AI64866" s="378"/>
      <c r="AJ64866" s="378"/>
      <c r="AK64866" s="378"/>
      <c r="AL64866" s="378"/>
      <c r="AM64866" s="378"/>
      <c r="AN64866" s="378"/>
      <c r="AO64866" s="378"/>
      <c r="AP64866" s="378"/>
      <c r="AQ64866" s="378"/>
      <c r="AR64866" s="378"/>
      <c r="AS64866" s="378"/>
      <c r="AT64866" s="378"/>
      <c r="AU64866" s="378"/>
      <c r="AV64866" s="378"/>
      <c r="AW64866" s="378"/>
      <c r="AX64866" s="378"/>
      <c r="AY64866" s="378"/>
      <c r="AZ64866" s="378"/>
      <c r="BA64866" s="378"/>
      <c r="BB64866" s="378"/>
      <c r="BC64866" s="378"/>
      <c r="BD64866" s="378"/>
      <c r="BE64866" s="378"/>
      <c r="BF64866" s="378"/>
      <c r="BG64866" s="378"/>
      <c r="BH64866" s="378"/>
      <c r="BI64866" s="378"/>
      <c r="BJ64866" s="378"/>
      <c r="BK64866" s="378"/>
      <c r="BL64866" s="378"/>
      <c r="BM64866" s="378"/>
      <c r="BN64866" s="378"/>
      <c r="BO64866" s="378"/>
      <c r="BP64866" s="378"/>
      <c r="BQ64866" s="378"/>
      <c r="BR64866" s="378"/>
      <c r="BS64866" s="378"/>
      <c r="BT64866" s="378"/>
      <c r="BU64866" s="378"/>
      <c r="BV64866" s="378"/>
      <c r="BW64866" s="378"/>
      <c r="BX64866" s="378"/>
      <c r="BY64866" s="378"/>
      <c r="BZ64866" s="378"/>
      <c r="CA64866" s="378"/>
      <c r="CB64866" s="378"/>
      <c r="CC64866" s="378"/>
      <c r="CD64866" s="378"/>
      <c r="CE64866" s="378"/>
      <c r="CF64866" s="378"/>
      <c r="CG64866" s="378"/>
      <c r="CH64866" s="378"/>
      <c r="CI64866" s="378"/>
      <c r="CJ64866" s="378"/>
      <c r="CK64866" s="378"/>
      <c r="CL64866" s="378"/>
      <c r="CM64866" s="378"/>
      <c r="CN64866" s="378"/>
      <c r="CO64866" s="378"/>
      <c r="CP64866" s="378"/>
      <c r="CQ64866" s="378"/>
      <c r="CR64866" s="378"/>
      <c r="CS64866" s="378"/>
      <c r="CT64866" s="378"/>
      <c r="CU64866" s="378"/>
      <c r="CV64866" s="378"/>
      <c r="CW64866" s="378"/>
      <c r="CX64866" s="378"/>
      <c r="CY64866" s="378"/>
      <c r="CZ64866" s="378"/>
      <c r="DA64866" s="378"/>
      <c r="DB64866" s="378"/>
      <c r="DC64866" s="378"/>
      <c r="DD64866" s="378"/>
      <c r="DE64866" s="378"/>
      <c r="DF64866" s="378"/>
      <c r="DG64866" s="378"/>
      <c r="DH64866" s="378"/>
      <c r="DI64866" s="378"/>
      <c r="DJ64866" s="378"/>
      <c r="DK64866" s="378"/>
      <c r="DL64866" s="378"/>
      <c r="DM64866" s="378"/>
      <c r="DN64866" s="378"/>
      <c r="DO64866" s="378"/>
      <c r="DP64866" s="378"/>
      <c r="DQ64866" s="378"/>
      <c r="DR64866" s="378"/>
      <c r="DS64866" s="378"/>
      <c r="DT64866" s="378"/>
      <c r="DU64866" s="378"/>
      <c r="DV64866" s="378"/>
      <c r="DW64866" s="378"/>
      <c r="DX64866" s="378"/>
      <c r="DY64866" s="378"/>
      <c r="DZ64866" s="378"/>
      <c r="EA64866" s="378"/>
      <c r="EB64866" s="378"/>
      <c r="EC64866" s="378"/>
      <c r="ED64866" s="378"/>
      <c r="EE64866" s="378"/>
      <c r="EF64866" s="378"/>
      <c r="EG64866" s="378"/>
      <c r="EH64866" s="378"/>
      <c r="EI64866" s="378"/>
      <c r="EJ64866" s="378"/>
      <c r="EK64866" s="378"/>
      <c r="EL64866" s="378"/>
      <c r="EM64866" s="378"/>
      <c r="EN64866" s="378"/>
      <c r="EO64866" s="378"/>
      <c r="EP64866" s="378"/>
      <c r="EQ64866" s="378"/>
      <c r="ER64866" s="378"/>
      <c r="ES64866" s="378"/>
      <c r="ET64866" s="378"/>
      <c r="EU64866" s="378"/>
      <c r="EV64866" s="378"/>
      <c r="EW64866" s="378"/>
      <c r="EX64866" s="378"/>
      <c r="EY64866" s="378"/>
      <c r="EZ64866" s="378"/>
      <c r="FA64866" s="378"/>
      <c r="FB64866" s="378"/>
      <c r="FC64866" s="378"/>
      <c r="FD64866" s="378"/>
      <c r="FE64866" s="378"/>
      <c r="FF64866" s="378"/>
      <c r="FG64866" s="378"/>
      <c r="FH64866" s="378"/>
      <c r="FI64866" s="378"/>
      <c r="FJ64866" s="378"/>
      <c r="FK64866" s="378"/>
      <c r="FL64866" s="378"/>
      <c r="FM64866" s="378"/>
      <c r="FN64866" s="378"/>
      <c r="FO64866" s="378"/>
      <c r="FP64866" s="378"/>
      <c r="FQ64866" s="378"/>
      <c r="FR64866" s="378"/>
      <c r="FS64866" s="378"/>
      <c r="FT64866" s="378"/>
      <c r="FU64866" s="378"/>
      <c r="FV64866" s="378"/>
      <c r="FW64866" s="378"/>
      <c r="FX64866" s="378"/>
      <c r="FY64866" s="378"/>
      <c r="FZ64866" s="378"/>
      <c r="GA64866" s="378"/>
      <c r="GB64866" s="378"/>
      <c r="GC64866" s="378"/>
      <c r="GD64866" s="378"/>
      <c r="GE64866" s="378"/>
      <c r="GF64866" s="378"/>
      <c r="GG64866" s="378"/>
      <c r="GH64866" s="378"/>
      <c r="GI64866" s="378"/>
      <c r="GJ64866" s="378"/>
      <c r="GK64866" s="378"/>
      <c r="GL64866" s="378"/>
      <c r="GM64866" s="378"/>
      <c r="GN64866" s="378"/>
      <c r="GO64866" s="378"/>
      <c r="GP64866" s="378"/>
      <c r="GQ64866" s="378"/>
      <c r="GR64866" s="378"/>
      <c r="GS64866" s="378"/>
      <c r="GT64866" s="378"/>
      <c r="GU64866" s="378"/>
      <c r="GV64866" s="378"/>
      <c r="GW64866" s="378"/>
      <c r="GX64866" s="378"/>
      <c r="GY64866" s="378"/>
      <c r="GZ64866" s="378"/>
      <c r="HA64866" s="378"/>
      <c r="HB64866" s="378"/>
      <c r="HC64866" s="378"/>
      <c r="HD64866" s="378"/>
      <c r="HE64866" s="378"/>
      <c r="HF64866" s="378"/>
      <c r="HG64866" s="378"/>
      <c r="HH64866" s="378"/>
      <c r="HI64866" s="378"/>
      <c r="HJ64866" s="378"/>
      <c r="HK64866" s="378"/>
      <c r="HL64866" s="378"/>
      <c r="HM64866" s="378"/>
      <c r="HN64866" s="378"/>
      <c r="HO64866" s="378"/>
      <c r="HP64866" s="378"/>
      <c r="HQ64866" s="378"/>
      <c r="HR64866" s="378"/>
      <c r="HS64866" s="378"/>
      <c r="HT64866" s="378"/>
      <c r="HU64866" s="378"/>
      <c r="HV64866" s="378"/>
      <c r="HW64866" s="378"/>
      <c r="HX64866" s="378"/>
      <c r="HY64866" s="378"/>
      <c r="HZ64866" s="378"/>
      <c r="IA64866" s="378"/>
      <c r="IB64866" s="378"/>
      <c r="IC64866" s="378"/>
      <c r="ID64866" s="378"/>
      <c r="IE64866" s="378"/>
      <c r="IF64866" s="378"/>
      <c r="IG64866" s="378"/>
      <c r="IH64866" s="378"/>
      <c r="II64866" s="378"/>
      <c r="IJ64866" s="378"/>
      <c r="IK64866" s="378"/>
      <c r="IL64866" s="378"/>
    </row>
    <row r="64867" spans="2:246">
      <c r="B64867" s="378"/>
      <c r="C64867" s="378"/>
      <c r="D64867" s="378"/>
      <c r="E64867" s="378"/>
      <c r="F64867" s="378"/>
      <c r="G64867" s="378"/>
      <c r="H64867" s="378"/>
      <c r="I64867" s="378"/>
      <c r="J64867" s="378"/>
      <c r="K64867" s="378"/>
      <c r="L64867" s="378"/>
      <c r="M64867" s="378"/>
      <c r="N64867" s="378"/>
      <c r="O64867" s="378"/>
      <c r="P64867" s="378"/>
      <c r="Q64867" s="378"/>
      <c r="R64867" s="378"/>
      <c r="S64867" s="378"/>
      <c r="T64867" s="378"/>
      <c r="U64867" s="378"/>
      <c r="V64867" s="378"/>
      <c r="W64867" s="378"/>
      <c r="X64867" s="378"/>
      <c r="Y64867" s="378"/>
      <c r="Z64867" s="378"/>
      <c r="AA64867" s="378"/>
      <c r="AB64867" s="378"/>
      <c r="AC64867" s="378"/>
      <c r="AD64867" s="378"/>
      <c r="AE64867" s="378"/>
      <c r="AF64867" s="378"/>
      <c r="AG64867" s="378"/>
      <c r="AH64867" s="378"/>
      <c r="AI64867" s="378"/>
      <c r="AJ64867" s="378"/>
      <c r="AK64867" s="378"/>
      <c r="AL64867" s="378"/>
      <c r="AM64867" s="378"/>
      <c r="AN64867" s="378"/>
      <c r="AO64867" s="378"/>
      <c r="AP64867" s="378"/>
      <c r="AQ64867" s="378"/>
      <c r="AR64867" s="378"/>
      <c r="AS64867" s="378"/>
      <c r="AT64867" s="378"/>
      <c r="AU64867" s="378"/>
      <c r="AV64867" s="378"/>
      <c r="AW64867" s="378"/>
      <c r="AX64867" s="378"/>
      <c r="AY64867" s="378"/>
      <c r="AZ64867" s="378"/>
      <c r="BA64867" s="378"/>
      <c r="BB64867" s="378"/>
      <c r="BC64867" s="378"/>
      <c r="BD64867" s="378"/>
      <c r="BE64867" s="378"/>
      <c r="BF64867" s="378"/>
      <c r="BG64867" s="378"/>
      <c r="BH64867" s="378"/>
      <c r="BI64867" s="378"/>
      <c r="BJ64867" s="378"/>
      <c r="BK64867" s="378"/>
      <c r="BL64867" s="378"/>
      <c r="BM64867" s="378"/>
      <c r="BN64867" s="378"/>
      <c r="BO64867" s="378"/>
      <c r="BP64867" s="378"/>
      <c r="BQ64867" s="378"/>
      <c r="BR64867" s="378"/>
      <c r="BS64867" s="378"/>
      <c r="BT64867" s="378"/>
      <c r="BU64867" s="378"/>
      <c r="BV64867" s="378"/>
      <c r="BW64867" s="378"/>
      <c r="BX64867" s="378"/>
      <c r="BY64867" s="378"/>
      <c r="BZ64867" s="378"/>
      <c r="CA64867" s="378"/>
      <c r="CB64867" s="378"/>
      <c r="CC64867" s="378"/>
      <c r="CD64867" s="378"/>
      <c r="CE64867" s="378"/>
      <c r="CF64867" s="378"/>
      <c r="CG64867" s="378"/>
      <c r="CH64867" s="378"/>
      <c r="CI64867" s="378"/>
      <c r="CJ64867" s="378"/>
      <c r="CK64867" s="378"/>
      <c r="CL64867" s="378"/>
      <c r="CM64867" s="378"/>
      <c r="CN64867" s="378"/>
      <c r="CO64867" s="378"/>
      <c r="CP64867" s="378"/>
      <c r="CQ64867" s="378"/>
      <c r="CR64867" s="378"/>
      <c r="CS64867" s="378"/>
      <c r="CT64867" s="378"/>
      <c r="CU64867" s="378"/>
      <c r="CV64867" s="378"/>
      <c r="CW64867" s="378"/>
      <c r="CX64867" s="378"/>
      <c r="CY64867" s="378"/>
      <c r="CZ64867" s="378"/>
      <c r="DA64867" s="378"/>
      <c r="DB64867" s="378"/>
      <c r="DC64867" s="378"/>
      <c r="DD64867" s="378"/>
      <c r="DE64867" s="378"/>
      <c r="DF64867" s="378"/>
      <c r="DG64867" s="378"/>
      <c r="DH64867" s="378"/>
      <c r="DI64867" s="378"/>
      <c r="DJ64867" s="378"/>
      <c r="DK64867" s="378"/>
      <c r="DL64867" s="378"/>
      <c r="DM64867" s="378"/>
      <c r="DN64867" s="378"/>
      <c r="DO64867" s="378"/>
      <c r="DP64867" s="378"/>
      <c r="DQ64867" s="378"/>
      <c r="DR64867" s="378"/>
      <c r="DS64867" s="378"/>
      <c r="DT64867" s="378"/>
      <c r="DU64867" s="378"/>
      <c r="DV64867" s="378"/>
      <c r="DW64867" s="378"/>
      <c r="DX64867" s="378"/>
      <c r="DY64867" s="378"/>
      <c r="DZ64867" s="378"/>
      <c r="EA64867" s="378"/>
      <c r="EB64867" s="378"/>
      <c r="EC64867" s="378"/>
      <c r="ED64867" s="378"/>
      <c r="EE64867" s="378"/>
      <c r="EF64867" s="378"/>
      <c r="EG64867" s="378"/>
      <c r="EH64867" s="378"/>
      <c r="EI64867" s="378"/>
      <c r="EJ64867" s="378"/>
      <c r="EK64867" s="378"/>
      <c r="EL64867" s="378"/>
      <c r="EM64867" s="378"/>
      <c r="EN64867" s="378"/>
      <c r="EO64867" s="378"/>
      <c r="EP64867" s="378"/>
      <c r="EQ64867" s="378"/>
      <c r="ER64867" s="378"/>
      <c r="ES64867" s="378"/>
      <c r="ET64867" s="378"/>
      <c r="EU64867" s="378"/>
      <c r="EV64867" s="378"/>
      <c r="EW64867" s="378"/>
      <c r="EX64867" s="378"/>
      <c r="EY64867" s="378"/>
      <c r="EZ64867" s="378"/>
      <c r="FA64867" s="378"/>
      <c r="FB64867" s="378"/>
      <c r="FC64867" s="378"/>
      <c r="FD64867" s="378"/>
      <c r="FE64867" s="378"/>
      <c r="FF64867" s="378"/>
      <c r="FG64867" s="378"/>
      <c r="FH64867" s="378"/>
      <c r="FI64867" s="378"/>
      <c r="FJ64867" s="378"/>
      <c r="FK64867" s="378"/>
      <c r="FL64867" s="378"/>
      <c r="FM64867" s="378"/>
      <c r="FN64867" s="378"/>
      <c r="FO64867" s="378"/>
      <c r="FP64867" s="378"/>
      <c r="FQ64867" s="378"/>
      <c r="FR64867" s="378"/>
      <c r="FS64867" s="378"/>
      <c r="FT64867" s="378"/>
      <c r="FU64867" s="378"/>
      <c r="FV64867" s="378"/>
      <c r="FW64867" s="378"/>
      <c r="FX64867" s="378"/>
      <c r="FY64867" s="378"/>
      <c r="FZ64867" s="378"/>
      <c r="GA64867" s="378"/>
      <c r="GB64867" s="378"/>
      <c r="GC64867" s="378"/>
      <c r="GD64867" s="378"/>
      <c r="GE64867" s="378"/>
      <c r="GF64867" s="378"/>
      <c r="GG64867" s="378"/>
      <c r="GH64867" s="378"/>
      <c r="GI64867" s="378"/>
      <c r="GJ64867" s="378"/>
      <c r="GK64867" s="378"/>
      <c r="GL64867" s="378"/>
      <c r="GM64867" s="378"/>
      <c r="GN64867" s="378"/>
      <c r="GO64867" s="378"/>
      <c r="GP64867" s="378"/>
      <c r="GQ64867" s="378"/>
      <c r="GR64867" s="378"/>
      <c r="GS64867" s="378"/>
      <c r="GT64867" s="378"/>
      <c r="GU64867" s="378"/>
      <c r="GV64867" s="378"/>
      <c r="GW64867" s="378"/>
      <c r="GX64867" s="378"/>
      <c r="GY64867" s="378"/>
      <c r="GZ64867" s="378"/>
      <c r="HA64867" s="378"/>
      <c r="HB64867" s="378"/>
      <c r="HC64867" s="378"/>
      <c r="HD64867" s="378"/>
      <c r="HE64867" s="378"/>
      <c r="HF64867" s="378"/>
      <c r="HG64867" s="378"/>
      <c r="HH64867" s="378"/>
      <c r="HI64867" s="378"/>
      <c r="HJ64867" s="378"/>
      <c r="HK64867" s="378"/>
      <c r="HL64867" s="378"/>
      <c r="HM64867" s="378"/>
      <c r="HN64867" s="378"/>
      <c r="HO64867" s="378"/>
      <c r="HP64867" s="378"/>
      <c r="HQ64867" s="378"/>
      <c r="HR64867" s="378"/>
      <c r="HS64867" s="378"/>
      <c r="HT64867" s="378"/>
      <c r="HU64867" s="378"/>
      <c r="HV64867" s="378"/>
      <c r="HW64867" s="378"/>
      <c r="HX64867" s="378"/>
      <c r="HY64867" s="378"/>
      <c r="HZ64867" s="378"/>
      <c r="IA64867" s="378"/>
      <c r="IB64867" s="378"/>
      <c r="IC64867" s="378"/>
      <c r="ID64867" s="378"/>
      <c r="IE64867" s="378"/>
      <c r="IF64867" s="378"/>
      <c r="IG64867" s="378"/>
      <c r="IH64867" s="378"/>
      <c r="II64867" s="378"/>
      <c r="IJ64867" s="378"/>
      <c r="IK64867" s="378"/>
      <c r="IL64867" s="378"/>
    </row>
    <row r="64868" spans="2:246">
      <c r="B64868" s="378"/>
      <c r="C64868" s="378"/>
      <c r="D64868" s="378"/>
      <c r="E64868" s="378"/>
      <c r="F64868" s="378"/>
      <c r="G64868" s="378"/>
      <c r="H64868" s="378"/>
      <c r="I64868" s="378"/>
      <c r="J64868" s="378"/>
      <c r="K64868" s="378"/>
      <c r="L64868" s="378"/>
      <c r="M64868" s="378"/>
      <c r="N64868" s="378"/>
      <c r="O64868" s="378"/>
      <c r="P64868" s="378"/>
      <c r="Q64868" s="378"/>
      <c r="R64868" s="378"/>
      <c r="S64868" s="378"/>
      <c r="T64868" s="378"/>
      <c r="U64868" s="378"/>
      <c r="V64868" s="378"/>
      <c r="W64868" s="378"/>
      <c r="X64868" s="378"/>
      <c r="Y64868" s="378"/>
      <c r="Z64868" s="378"/>
      <c r="AA64868" s="378"/>
      <c r="AB64868" s="378"/>
      <c r="AC64868" s="378"/>
      <c r="AD64868" s="378"/>
      <c r="AE64868" s="378"/>
      <c r="AF64868" s="378"/>
      <c r="AG64868" s="378"/>
      <c r="AH64868" s="378"/>
      <c r="AI64868" s="378"/>
      <c r="AJ64868" s="378"/>
      <c r="AK64868" s="378"/>
      <c r="AL64868" s="378"/>
      <c r="AM64868" s="378"/>
      <c r="AN64868" s="378"/>
      <c r="AO64868" s="378"/>
      <c r="AP64868" s="378"/>
      <c r="AQ64868" s="378"/>
      <c r="AR64868" s="378"/>
      <c r="AS64868" s="378"/>
      <c r="AT64868" s="378"/>
      <c r="AU64868" s="378"/>
      <c r="AV64868" s="378"/>
      <c r="AW64868" s="378"/>
      <c r="AX64868" s="378"/>
      <c r="AY64868" s="378"/>
      <c r="AZ64868" s="378"/>
      <c r="BA64868" s="378"/>
      <c r="BB64868" s="378"/>
      <c r="BC64868" s="378"/>
      <c r="BD64868" s="378"/>
      <c r="BE64868" s="378"/>
      <c r="BF64868" s="378"/>
      <c r="BG64868" s="378"/>
      <c r="BH64868" s="378"/>
      <c r="BI64868" s="378"/>
      <c r="BJ64868" s="378"/>
      <c r="BK64868" s="378"/>
      <c r="BL64868" s="378"/>
      <c r="BM64868" s="378"/>
      <c r="BN64868" s="378"/>
      <c r="BO64868" s="378"/>
      <c r="BP64868" s="378"/>
      <c r="BQ64868" s="378"/>
      <c r="BR64868" s="378"/>
      <c r="BS64868" s="378"/>
      <c r="BT64868" s="378"/>
      <c r="BU64868" s="378"/>
      <c r="BV64868" s="378"/>
      <c r="BW64868" s="378"/>
      <c r="BX64868" s="378"/>
      <c r="BY64868" s="378"/>
      <c r="BZ64868" s="378"/>
      <c r="CA64868" s="378"/>
      <c r="CB64868" s="378"/>
      <c r="CC64868" s="378"/>
      <c r="CD64868" s="378"/>
      <c r="CE64868" s="378"/>
      <c r="CF64868" s="378"/>
      <c r="CG64868" s="378"/>
      <c r="CH64868" s="378"/>
      <c r="CI64868" s="378"/>
      <c r="CJ64868" s="378"/>
      <c r="CK64868" s="378"/>
      <c r="CL64868" s="378"/>
      <c r="CM64868" s="378"/>
      <c r="CN64868" s="378"/>
      <c r="CO64868" s="378"/>
      <c r="CP64868" s="378"/>
      <c r="CQ64868" s="378"/>
      <c r="CR64868" s="378"/>
      <c r="CS64868" s="378"/>
      <c r="CT64868" s="378"/>
      <c r="CU64868" s="378"/>
      <c r="CV64868" s="378"/>
      <c r="CW64868" s="378"/>
      <c r="CX64868" s="378"/>
      <c r="CY64868" s="378"/>
      <c r="CZ64868" s="378"/>
      <c r="DA64868" s="378"/>
      <c r="DB64868" s="378"/>
      <c r="DC64868" s="378"/>
      <c r="DD64868" s="378"/>
      <c r="DE64868" s="378"/>
      <c r="DF64868" s="378"/>
      <c r="DG64868" s="378"/>
      <c r="DH64868" s="378"/>
      <c r="DI64868" s="378"/>
      <c r="DJ64868" s="378"/>
      <c r="DK64868" s="378"/>
      <c r="DL64868" s="378"/>
      <c r="DM64868" s="378"/>
      <c r="DN64868" s="378"/>
      <c r="DO64868" s="378"/>
      <c r="DP64868" s="378"/>
      <c r="DQ64868" s="378"/>
      <c r="DR64868" s="378"/>
      <c r="DS64868" s="378"/>
      <c r="DT64868" s="378"/>
      <c r="DU64868" s="378"/>
      <c r="DV64868" s="378"/>
      <c r="DW64868" s="378"/>
      <c r="DX64868" s="378"/>
      <c r="DY64868" s="378"/>
      <c r="DZ64868" s="378"/>
      <c r="EA64868" s="378"/>
      <c r="EB64868" s="378"/>
      <c r="EC64868" s="378"/>
      <c r="ED64868" s="378"/>
      <c r="EE64868" s="378"/>
      <c r="EF64868" s="378"/>
      <c r="EG64868" s="378"/>
      <c r="EH64868" s="378"/>
      <c r="EI64868" s="378"/>
      <c r="EJ64868" s="378"/>
      <c r="EK64868" s="378"/>
      <c r="EL64868" s="378"/>
      <c r="EM64868" s="378"/>
      <c r="EN64868" s="378"/>
      <c r="EO64868" s="378"/>
      <c r="EP64868" s="378"/>
      <c r="EQ64868" s="378"/>
      <c r="ER64868" s="378"/>
      <c r="ES64868" s="378"/>
      <c r="ET64868" s="378"/>
      <c r="EU64868" s="378"/>
      <c r="EV64868" s="378"/>
      <c r="EW64868" s="378"/>
      <c r="EX64868" s="378"/>
      <c r="EY64868" s="378"/>
      <c r="EZ64868" s="378"/>
      <c r="FA64868" s="378"/>
      <c r="FB64868" s="378"/>
      <c r="FC64868" s="378"/>
      <c r="FD64868" s="378"/>
      <c r="FE64868" s="378"/>
      <c r="FF64868" s="378"/>
      <c r="FG64868" s="378"/>
      <c r="FH64868" s="378"/>
      <c r="FI64868" s="378"/>
      <c r="FJ64868" s="378"/>
      <c r="FK64868" s="378"/>
      <c r="FL64868" s="378"/>
      <c r="FM64868" s="378"/>
      <c r="FN64868" s="378"/>
      <c r="FO64868" s="378"/>
      <c r="FP64868" s="378"/>
      <c r="FQ64868" s="378"/>
      <c r="FR64868" s="378"/>
      <c r="FS64868" s="378"/>
      <c r="FT64868" s="378"/>
      <c r="FU64868" s="378"/>
      <c r="FV64868" s="378"/>
      <c r="FW64868" s="378"/>
      <c r="FX64868" s="378"/>
      <c r="FY64868" s="378"/>
      <c r="FZ64868" s="378"/>
      <c r="GA64868" s="378"/>
      <c r="GB64868" s="378"/>
      <c r="GC64868" s="378"/>
      <c r="GD64868" s="378"/>
      <c r="GE64868" s="378"/>
      <c r="GF64868" s="378"/>
      <c r="GG64868" s="378"/>
      <c r="GH64868" s="378"/>
      <c r="GI64868" s="378"/>
      <c r="GJ64868" s="378"/>
      <c r="GK64868" s="378"/>
      <c r="GL64868" s="378"/>
      <c r="GM64868" s="378"/>
      <c r="GN64868" s="378"/>
      <c r="GO64868" s="378"/>
      <c r="GP64868" s="378"/>
      <c r="GQ64868" s="378"/>
      <c r="GR64868" s="378"/>
      <c r="GS64868" s="378"/>
      <c r="GT64868" s="378"/>
      <c r="GU64868" s="378"/>
      <c r="GV64868" s="378"/>
      <c r="GW64868" s="378"/>
      <c r="GX64868" s="378"/>
      <c r="GY64868" s="378"/>
      <c r="GZ64868" s="378"/>
      <c r="HA64868" s="378"/>
      <c r="HB64868" s="378"/>
      <c r="HC64868" s="378"/>
      <c r="HD64868" s="378"/>
      <c r="HE64868" s="378"/>
      <c r="HF64868" s="378"/>
      <c r="HG64868" s="378"/>
      <c r="HH64868" s="378"/>
      <c r="HI64868" s="378"/>
      <c r="HJ64868" s="378"/>
      <c r="HK64868" s="378"/>
      <c r="HL64868" s="378"/>
      <c r="HM64868" s="378"/>
      <c r="HN64868" s="378"/>
      <c r="HO64868" s="378"/>
      <c r="HP64868" s="378"/>
      <c r="HQ64868" s="378"/>
      <c r="HR64868" s="378"/>
      <c r="HS64868" s="378"/>
      <c r="HT64868" s="378"/>
      <c r="HU64868" s="378"/>
      <c r="HV64868" s="378"/>
      <c r="HW64868" s="378"/>
      <c r="HX64868" s="378"/>
      <c r="HY64868" s="378"/>
      <c r="HZ64868" s="378"/>
      <c r="IA64868" s="378"/>
      <c r="IB64868" s="378"/>
      <c r="IC64868" s="378"/>
      <c r="ID64868" s="378"/>
      <c r="IE64868" s="378"/>
      <c r="IF64868" s="378"/>
      <c r="IG64868" s="378"/>
      <c r="IH64868" s="378"/>
      <c r="II64868" s="378"/>
      <c r="IJ64868" s="378"/>
      <c r="IK64868" s="378"/>
      <c r="IL64868" s="378"/>
    </row>
    <row r="64869" spans="2:246">
      <c r="B64869" s="378"/>
      <c r="C64869" s="378"/>
      <c r="D64869" s="378"/>
      <c r="E64869" s="378"/>
      <c r="F64869" s="378"/>
      <c r="G64869" s="378"/>
      <c r="H64869" s="378"/>
      <c r="I64869" s="378"/>
      <c r="J64869" s="378"/>
      <c r="K64869" s="378"/>
      <c r="L64869" s="378"/>
      <c r="M64869" s="378"/>
      <c r="N64869" s="378"/>
      <c r="O64869" s="378"/>
      <c r="P64869" s="378"/>
      <c r="Q64869" s="378"/>
      <c r="R64869" s="378"/>
      <c r="S64869" s="378"/>
      <c r="T64869" s="378"/>
      <c r="U64869" s="378"/>
      <c r="V64869" s="378"/>
      <c r="W64869" s="378"/>
      <c r="X64869" s="378"/>
      <c r="Y64869" s="378"/>
      <c r="Z64869" s="378"/>
      <c r="AA64869" s="378"/>
      <c r="AB64869" s="378"/>
      <c r="AC64869" s="378"/>
      <c r="AD64869" s="378"/>
      <c r="AE64869" s="378"/>
      <c r="AF64869" s="378"/>
      <c r="AG64869" s="378"/>
      <c r="AH64869" s="378"/>
      <c r="AI64869" s="378"/>
      <c r="AJ64869" s="378"/>
      <c r="AK64869" s="378"/>
      <c r="AL64869" s="378"/>
      <c r="AM64869" s="378"/>
      <c r="AN64869" s="378"/>
      <c r="AO64869" s="378"/>
      <c r="AP64869" s="378"/>
      <c r="AQ64869" s="378"/>
      <c r="AR64869" s="378"/>
      <c r="AS64869" s="378"/>
      <c r="AT64869" s="378"/>
      <c r="AU64869" s="378"/>
      <c r="AV64869" s="378"/>
      <c r="AW64869" s="378"/>
      <c r="AX64869" s="378"/>
      <c r="AY64869" s="378"/>
      <c r="AZ64869" s="378"/>
      <c r="BA64869" s="378"/>
      <c r="BB64869" s="378"/>
      <c r="BC64869" s="378"/>
      <c r="BD64869" s="378"/>
      <c r="BE64869" s="378"/>
      <c r="BF64869" s="378"/>
      <c r="BG64869" s="378"/>
      <c r="BH64869" s="378"/>
      <c r="BI64869" s="378"/>
      <c r="BJ64869" s="378"/>
      <c r="BK64869" s="378"/>
      <c r="BL64869" s="378"/>
      <c r="BM64869" s="378"/>
      <c r="BN64869" s="378"/>
      <c r="BO64869" s="378"/>
      <c r="BP64869" s="378"/>
      <c r="BQ64869" s="378"/>
      <c r="BR64869" s="378"/>
      <c r="BS64869" s="378"/>
      <c r="BT64869" s="378"/>
      <c r="BU64869" s="378"/>
      <c r="BV64869" s="378"/>
      <c r="BW64869" s="378"/>
      <c r="BX64869" s="378"/>
      <c r="BY64869" s="378"/>
      <c r="BZ64869" s="378"/>
      <c r="CA64869" s="378"/>
      <c r="CB64869" s="378"/>
      <c r="CC64869" s="378"/>
      <c r="CD64869" s="378"/>
      <c r="CE64869" s="378"/>
      <c r="CF64869" s="378"/>
      <c r="CG64869" s="378"/>
      <c r="CH64869" s="378"/>
      <c r="CI64869" s="378"/>
      <c r="CJ64869" s="378"/>
      <c r="CK64869" s="378"/>
      <c r="CL64869" s="378"/>
      <c r="CM64869" s="378"/>
      <c r="CN64869" s="378"/>
      <c r="CO64869" s="378"/>
      <c r="CP64869" s="378"/>
      <c r="CQ64869" s="378"/>
      <c r="CR64869" s="378"/>
      <c r="CS64869" s="378"/>
      <c r="CT64869" s="378"/>
      <c r="CU64869" s="378"/>
      <c r="CV64869" s="378"/>
      <c r="CW64869" s="378"/>
      <c r="CX64869" s="378"/>
      <c r="CY64869" s="378"/>
      <c r="CZ64869" s="378"/>
      <c r="DA64869" s="378"/>
      <c r="DB64869" s="378"/>
      <c r="DC64869" s="378"/>
      <c r="DD64869" s="378"/>
      <c r="DE64869" s="378"/>
      <c r="DF64869" s="378"/>
      <c r="DG64869" s="378"/>
      <c r="DH64869" s="378"/>
      <c r="DI64869" s="378"/>
      <c r="DJ64869" s="378"/>
      <c r="DK64869" s="378"/>
      <c r="DL64869" s="378"/>
      <c r="DM64869" s="378"/>
      <c r="DN64869" s="378"/>
      <c r="DO64869" s="378"/>
      <c r="DP64869" s="378"/>
      <c r="DQ64869" s="378"/>
      <c r="DR64869" s="378"/>
      <c r="DS64869" s="378"/>
      <c r="DT64869" s="378"/>
      <c r="DU64869" s="378"/>
      <c r="DV64869" s="378"/>
      <c r="DW64869" s="378"/>
      <c r="DX64869" s="378"/>
      <c r="DY64869" s="378"/>
      <c r="DZ64869" s="378"/>
      <c r="EA64869" s="378"/>
      <c r="EB64869" s="378"/>
      <c r="EC64869" s="378"/>
      <c r="ED64869" s="378"/>
      <c r="EE64869" s="378"/>
      <c r="EF64869" s="378"/>
      <c r="EG64869" s="378"/>
      <c r="EH64869" s="378"/>
      <c r="EI64869" s="378"/>
      <c r="EJ64869" s="378"/>
      <c r="EK64869" s="378"/>
      <c r="EL64869" s="378"/>
      <c r="EM64869" s="378"/>
      <c r="EN64869" s="378"/>
      <c r="EO64869" s="378"/>
      <c r="EP64869" s="378"/>
      <c r="EQ64869" s="378"/>
      <c r="ER64869" s="378"/>
      <c r="ES64869" s="378"/>
      <c r="ET64869" s="378"/>
      <c r="EU64869" s="378"/>
      <c r="EV64869" s="378"/>
      <c r="EW64869" s="378"/>
      <c r="EX64869" s="378"/>
      <c r="EY64869" s="378"/>
      <c r="EZ64869" s="378"/>
      <c r="FA64869" s="378"/>
      <c r="FB64869" s="378"/>
      <c r="FC64869" s="378"/>
      <c r="FD64869" s="378"/>
      <c r="FE64869" s="378"/>
      <c r="FF64869" s="378"/>
      <c r="FG64869" s="378"/>
      <c r="FH64869" s="378"/>
      <c r="FI64869" s="378"/>
      <c r="FJ64869" s="378"/>
      <c r="FK64869" s="378"/>
      <c r="FL64869" s="378"/>
      <c r="FM64869" s="378"/>
      <c r="FN64869" s="378"/>
      <c r="FO64869" s="378"/>
      <c r="FP64869" s="378"/>
      <c r="FQ64869" s="378"/>
      <c r="FR64869" s="378"/>
      <c r="FS64869" s="378"/>
      <c r="FT64869" s="378"/>
      <c r="FU64869" s="378"/>
      <c r="FV64869" s="378"/>
      <c r="FW64869" s="378"/>
      <c r="FX64869" s="378"/>
      <c r="FY64869" s="378"/>
      <c r="FZ64869" s="378"/>
      <c r="GA64869" s="378"/>
      <c r="GB64869" s="378"/>
      <c r="GC64869" s="378"/>
      <c r="GD64869" s="378"/>
      <c r="GE64869" s="378"/>
      <c r="GF64869" s="378"/>
      <c r="GG64869" s="378"/>
      <c r="GH64869" s="378"/>
      <c r="GI64869" s="378"/>
      <c r="GJ64869" s="378"/>
      <c r="GK64869" s="378"/>
      <c r="GL64869" s="378"/>
      <c r="GM64869" s="378"/>
      <c r="GN64869" s="378"/>
      <c r="GO64869" s="378"/>
      <c r="GP64869" s="378"/>
      <c r="GQ64869" s="378"/>
      <c r="GR64869" s="378"/>
      <c r="GS64869" s="378"/>
      <c r="GT64869" s="378"/>
      <c r="GU64869" s="378"/>
      <c r="GV64869" s="378"/>
      <c r="GW64869" s="378"/>
      <c r="GX64869" s="378"/>
      <c r="GY64869" s="378"/>
      <c r="GZ64869" s="378"/>
      <c r="HA64869" s="378"/>
      <c r="HB64869" s="378"/>
      <c r="HC64869" s="378"/>
      <c r="HD64869" s="378"/>
      <c r="HE64869" s="378"/>
      <c r="HF64869" s="378"/>
      <c r="HG64869" s="378"/>
      <c r="HH64869" s="378"/>
      <c r="HI64869" s="378"/>
      <c r="HJ64869" s="378"/>
      <c r="HK64869" s="378"/>
      <c r="HL64869" s="378"/>
      <c r="HM64869" s="378"/>
      <c r="HN64869" s="378"/>
      <c r="HO64869" s="378"/>
      <c r="HP64869" s="378"/>
      <c r="HQ64869" s="378"/>
      <c r="HR64869" s="378"/>
      <c r="HS64869" s="378"/>
      <c r="HT64869" s="378"/>
      <c r="HU64869" s="378"/>
      <c r="HV64869" s="378"/>
      <c r="HW64869" s="378"/>
      <c r="HX64869" s="378"/>
      <c r="HY64869" s="378"/>
      <c r="HZ64869" s="378"/>
      <c r="IA64869" s="378"/>
      <c r="IB64869" s="378"/>
      <c r="IC64869" s="378"/>
      <c r="ID64869" s="378"/>
      <c r="IE64869" s="378"/>
      <c r="IF64869" s="378"/>
      <c r="IG64869" s="378"/>
      <c r="IH64869" s="378"/>
      <c r="II64869" s="378"/>
      <c r="IJ64869" s="378"/>
      <c r="IK64869" s="378"/>
      <c r="IL64869" s="378"/>
    </row>
    <row r="64870" spans="2:246">
      <c r="B64870" s="378"/>
      <c r="C64870" s="378"/>
      <c r="D64870" s="378"/>
      <c r="E64870" s="378"/>
      <c r="F64870" s="378"/>
      <c r="G64870" s="378"/>
      <c r="H64870" s="378"/>
      <c r="I64870" s="378"/>
      <c r="J64870" s="378"/>
      <c r="K64870" s="378"/>
      <c r="L64870" s="378"/>
      <c r="M64870" s="378"/>
      <c r="N64870" s="378"/>
      <c r="O64870" s="378"/>
      <c r="P64870" s="378"/>
      <c r="Q64870" s="378"/>
      <c r="R64870" s="378"/>
      <c r="S64870" s="378"/>
      <c r="T64870" s="378"/>
      <c r="U64870" s="378"/>
      <c r="V64870" s="378"/>
      <c r="W64870" s="378"/>
      <c r="X64870" s="378"/>
      <c r="Y64870" s="378"/>
      <c r="Z64870" s="378"/>
      <c r="AA64870" s="378"/>
      <c r="AB64870" s="378"/>
      <c r="AC64870" s="378"/>
      <c r="AD64870" s="378"/>
      <c r="AE64870" s="378"/>
      <c r="AF64870" s="378"/>
      <c r="AG64870" s="378"/>
      <c r="AH64870" s="378"/>
      <c r="AI64870" s="378"/>
      <c r="AJ64870" s="378"/>
      <c r="AK64870" s="378"/>
      <c r="AL64870" s="378"/>
      <c r="AM64870" s="378"/>
      <c r="AN64870" s="378"/>
      <c r="AO64870" s="378"/>
      <c r="AP64870" s="378"/>
      <c r="AQ64870" s="378"/>
      <c r="AR64870" s="378"/>
      <c r="AS64870" s="378"/>
      <c r="AT64870" s="378"/>
      <c r="AU64870" s="378"/>
      <c r="AV64870" s="378"/>
      <c r="AW64870" s="378"/>
      <c r="AX64870" s="378"/>
      <c r="AY64870" s="378"/>
      <c r="AZ64870" s="378"/>
      <c r="BA64870" s="378"/>
      <c r="BB64870" s="378"/>
      <c r="BC64870" s="378"/>
      <c r="BD64870" s="378"/>
      <c r="BE64870" s="378"/>
      <c r="BF64870" s="378"/>
      <c r="BG64870" s="378"/>
      <c r="BH64870" s="378"/>
      <c r="BI64870" s="378"/>
      <c r="BJ64870" s="378"/>
      <c r="BK64870" s="378"/>
      <c r="BL64870" s="378"/>
      <c r="BM64870" s="378"/>
      <c r="BN64870" s="378"/>
      <c r="BO64870" s="378"/>
      <c r="BP64870" s="378"/>
      <c r="BQ64870" s="378"/>
      <c r="BR64870" s="378"/>
      <c r="BS64870" s="378"/>
      <c r="BT64870" s="378"/>
      <c r="BU64870" s="378"/>
      <c r="BV64870" s="378"/>
      <c r="BW64870" s="378"/>
      <c r="BX64870" s="378"/>
      <c r="BY64870" s="378"/>
      <c r="BZ64870" s="378"/>
      <c r="CA64870" s="378"/>
      <c r="CB64870" s="378"/>
      <c r="CC64870" s="378"/>
      <c r="CD64870" s="378"/>
      <c r="CE64870" s="378"/>
      <c r="CF64870" s="378"/>
      <c r="CG64870" s="378"/>
      <c r="CH64870" s="378"/>
      <c r="CI64870" s="378"/>
      <c r="CJ64870" s="378"/>
      <c r="CK64870" s="378"/>
      <c r="CL64870" s="378"/>
      <c r="CM64870" s="378"/>
      <c r="CN64870" s="378"/>
      <c r="CO64870" s="378"/>
      <c r="CP64870" s="378"/>
      <c r="CQ64870" s="378"/>
      <c r="CR64870" s="378"/>
      <c r="CS64870" s="378"/>
      <c r="CT64870" s="378"/>
      <c r="CU64870" s="378"/>
      <c r="CV64870" s="378"/>
      <c r="CW64870" s="378"/>
      <c r="CX64870" s="378"/>
      <c r="CY64870" s="378"/>
      <c r="CZ64870" s="378"/>
      <c r="DA64870" s="378"/>
      <c r="DB64870" s="378"/>
      <c r="DC64870" s="378"/>
      <c r="DD64870" s="378"/>
      <c r="DE64870" s="378"/>
      <c r="DF64870" s="378"/>
      <c r="DG64870" s="378"/>
      <c r="DH64870" s="378"/>
      <c r="DI64870" s="378"/>
      <c r="DJ64870" s="378"/>
      <c r="DK64870" s="378"/>
      <c r="DL64870" s="378"/>
      <c r="DM64870" s="378"/>
      <c r="DN64870" s="378"/>
      <c r="DO64870" s="378"/>
      <c r="DP64870" s="378"/>
      <c r="DQ64870" s="378"/>
      <c r="DR64870" s="378"/>
      <c r="DS64870" s="378"/>
      <c r="DT64870" s="378"/>
      <c r="DU64870" s="378"/>
      <c r="DV64870" s="378"/>
      <c r="DW64870" s="378"/>
      <c r="DX64870" s="378"/>
      <c r="DY64870" s="378"/>
      <c r="DZ64870" s="378"/>
      <c r="EA64870" s="378"/>
      <c r="EB64870" s="378"/>
      <c r="EC64870" s="378"/>
      <c r="ED64870" s="378"/>
      <c r="EE64870" s="378"/>
      <c r="EF64870" s="378"/>
      <c r="EG64870" s="378"/>
      <c r="EH64870" s="378"/>
      <c r="EI64870" s="378"/>
      <c r="EJ64870" s="378"/>
      <c r="EK64870" s="378"/>
      <c r="EL64870" s="378"/>
      <c r="EM64870" s="378"/>
      <c r="EN64870" s="378"/>
      <c r="EO64870" s="378"/>
      <c r="EP64870" s="378"/>
      <c r="EQ64870" s="378"/>
      <c r="ER64870" s="378"/>
      <c r="ES64870" s="378"/>
      <c r="ET64870" s="378"/>
      <c r="EU64870" s="378"/>
      <c r="EV64870" s="378"/>
      <c r="EW64870" s="378"/>
      <c r="EX64870" s="378"/>
      <c r="EY64870" s="378"/>
      <c r="EZ64870" s="378"/>
      <c r="FA64870" s="378"/>
      <c r="FB64870" s="378"/>
      <c r="FC64870" s="378"/>
      <c r="FD64870" s="378"/>
      <c r="FE64870" s="378"/>
      <c r="FF64870" s="378"/>
      <c r="FG64870" s="378"/>
      <c r="FH64870" s="378"/>
      <c r="FI64870" s="378"/>
      <c r="FJ64870" s="378"/>
      <c r="FK64870" s="378"/>
      <c r="FL64870" s="378"/>
      <c r="FM64870" s="378"/>
      <c r="FN64870" s="378"/>
      <c r="FO64870" s="378"/>
      <c r="FP64870" s="378"/>
      <c r="FQ64870" s="378"/>
      <c r="FR64870" s="378"/>
      <c r="FS64870" s="378"/>
      <c r="FT64870" s="378"/>
      <c r="FU64870" s="378"/>
      <c r="FV64870" s="378"/>
      <c r="FW64870" s="378"/>
      <c r="FX64870" s="378"/>
      <c r="FY64870" s="378"/>
      <c r="FZ64870" s="378"/>
      <c r="GA64870" s="378"/>
      <c r="GB64870" s="378"/>
      <c r="GC64870" s="378"/>
      <c r="GD64870" s="378"/>
      <c r="GE64870" s="378"/>
      <c r="GF64870" s="378"/>
      <c r="GG64870" s="378"/>
      <c r="GH64870" s="378"/>
      <c r="GI64870" s="378"/>
      <c r="GJ64870" s="378"/>
      <c r="GK64870" s="378"/>
      <c r="GL64870" s="378"/>
      <c r="GM64870" s="378"/>
      <c r="GN64870" s="378"/>
      <c r="GO64870" s="378"/>
      <c r="GP64870" s="378"/>
      <c r="GQ64870" s="378"/>
      <c r="GR64870" s="378"/>
      <c r="GS64870" s="378"/>
      <c r="GT64870" s="378"/>
      <c r="GU64870" s="378"/>
      <c r="GV64870" s="378"/>
      <c r="GW64870" s="378"/>
      <c r="GX64870" s="378"/>
      <c r="GY64870" s="378"/>
      <c r="GZ64870" s="378"/>
      <c r="HA64870" s="378"/>
      <c r="HB64870" s="378"/>
      <c r="HC64870" s="378"/>
      <c r="HD64870" s="378"/>
      <c r="HE64870" s="378"/>
      <c r="HF64870" s="378"/>
      <c r="HG64870" s="378"/>
      <c r="HH64870" s="378"/>
      <c r="HI64870" s="378"/>
      <c r="HJ64870" s="378"/>
      <c r="HK64870" s="378"/>
      <c r="HL64870" s="378"/>
      <c r="HM64870" s="378"/>
      <c r="HN64870" s="378"/>
      <c r="HO64870" s="378"/>
      <c r="HP64870" s="378"/>
      <c r="HQ64870" s="378"/>
      <c r="HR64870" s="378"/>
      <c r="HS64870" s="378"/>
      <c r="HT64870" s="378"/>
      <c r="HU64870" s="378"/>
      <c r="HV64870" s="378"/>
      <c r="HW64870" s="378"/>
      <c r="HX64870" s="378"/>
      <c r="HY64870" s="378"/>
      <c r="HZ64870" s="378"/>
      <c r="IA64870" s="378"/>
      <c r="IB64870" s="378"/>
      <c r="IC64870" s="378"/>
      <c r="ID64870" s="378"/>
      <c r="IE64870" s="378"/>
      <c r="IF64870" s="378"/>
      <c r="IG64870" s="378"/>
      <c r="IH64870" s="378"/>
      <c r="II64870" s="378"/>
      <c r="IJ64870" s="378"/>
      <c r="IK64870" s="378"/>
      <c r="IL64870" s="378"/>
    </row>
    <row r="64871" spans="2:246">
      <c r="B64871" s="378"/>
      <c r="C64871" s="378"/>
      <c r="D64871" s="378"/>
      <c r="E64871" s="378"/>
      <c r="F64871" s="378"/>
      <c r="G64871" s="378"/>
      <c r="H64871" s="378"/>
      <c r="I64871" s="378"/>
      <c r="J64871" s="378"/>
      <c r="K64871" s="378"/>
      <c r="L64871" s="378"/>
      <c r="M64871" s="378"/>
      <c r="N64871" s="378"/>
      <c r="O64871" s="378"/>
      <c r="P64871" s="378"/>
      <c r="Q64871" s="378"/>
      <c r="R64871" s="378"/>
      <c r="S64871" s="378"/>
      <c r="T64871" s="378"/>
      <c r="U64871" s="378"/>
      <c r="V64871" s="378"/>
      <c r="W64871" s="378"/>
      <c r="X64871" s="378"/>
      <c r="Y64871" s="378"/>
      <c r="Z64871" s="378"/>
      <c r="AA64871" s="378"/>
      <c r="AB64871" s="378"/>
      <c r="AC64871" s="378"/>
      <c r="AD64871" s="378"/>
      <c r="AE64871" s="378"/>
      <c r="AF64871" s="378"/>
      <c r="AG64871" s="378"/>
      <c r="AH64871" s="378"/>
      <c r="AI64871" s="378"/>
      <c r="AJ64871" s="378"/>
      <c r="AK64871" s="378"/>
      <c r="AL64871" s="378"/>
      <c r="AM64871" s="378"/>
      <c r="AN64871" s="378"/>
      <c r="AO64871" s="378"/>
      <c r="AP64871" s="378"/>
      <c r="AQ64871" s="378"/>
      <c r="AR64871" s="378"/>
      <c r="AS64871" s="378"/>
      <c r="AT64871" s="378"/>
      <c r="AU64871" s="378"/>
      <c r="AV64871" s="378"/>
      <c r="AW64871" s="378"/>
      <c r="AX64871" s="378"/>
      <c r="AY64871" s="378"/>
      <c r="AZ64871" s="378"/>
      <c r="BA64871" s="378"/>
      <c r="BB64871" s="378"/>
      <c r="BC64871" s="378"/>
      <c r="BD64871" s="378"/>
      <c r="BE64871" s="378"/>
      <c r="BF64871" s="378"/>
      <c r="BG64871" s="378"/>
      <c r="BH64871" s="378"/>
      <c r="BI64871" s="378"/>
      <c r="BJ64871" s="378"/>
      <c r="BK64871" s="378"/>
      <c r="BL64871" s="378"/>
      <c r="BM64871" s="378"/>
      <c r="BN64871" s="378"/>
      <c r="BO64871" s="378"/>
      <c r="BP64871" s="378"/>
      <c r="BQ64871" s="378"/>
      <c r="BR64871" s="378"/>
      <c r="BS64871" s="378"/>
      <c r="BT64871" s="378"/>
      <c r="BU64871" s="378"/>
      <c r="BV64871" s="378"/>
      <c r="BW64871" s="378"/>
      <c r="BX64871" s="378"/>
      <c r="BY64871" s="378"/>
      <c r="BZ64871" s="378"/>
      <c r="CA64871" s="378"/>
      <c r="CB64871" s="378"/>
      <c r="CC64871" s="378"/>
      <c r="CD64871" s="378"/>
      <c r="CE64871" s="378"/>
      <c r="CF64871" s="378"/>
      <c r="CG64871" s="378"/>
      <c r="CH64871" s="378"/>
      <c r="CI64871" s="378"/>
      <c r="CJ64871" s="378"/>
      <c r="CK64871" s="378"/>
      <c r="CL64871" s="378"/>
      <c r="CM64871" s="378"/>
      <c r="CN64871" s="378"/>
      <c r="CO64871" s="378"/>
      <c r="CP64871" s="378"/>
      <c r="CQ64871" s="378"/>
      <c r="CR64871" s="378"/>
      <c r="CS64871" s="378"/>
      <c r="CT64871" s="378"/>
      <c r="CU64871" s="378"/>
      <c r="CV64871" s="378"/>
      <c r="CW64871" s="378"/>
      <c r="CX64871" s="378"/>
      <c r="CY64871" s="378"/>
      <c r="CZ64871" s="378"/>
      <c r="DA64871" s="378"/>
      <c r="DB64871" s="378"/>
      <c r="DC64871" s="378"/>
      <c r="DD64871" s="378"/>
      <c r="DE64871" s="378"/>
      <c r="DF64871" s="378"/>
      <c r="DG64871" s="378"/>
      <c r="DH64871" s="378"/>
      <c r="DI64871" s="378"/>
      <c r="DJ64871" s="378"/>
      <c r="DK64871" s="378"/>
      <c r="DL64871" s="378"/>
      <c r="DM64871" s="378"/>
      <c r="DN64871" s="378"/>
      <c r="DO64871" s="378"/>
      <c r="DP64871" s="378"/>
      <c r="DQ64871" s="378"/>
      <c r="DR64871" s="378"/>
      <c r="DS64871" s="378"/>
      <c r="DT64871" s="378"/>
      <c r="DU64871" s="378"/>
      <c r="DV64871" s="378"/>
      <c r="DW64871" s="378"/>
      <c r="DX64871" s="378"/>
      <c r="DY64871" s="378"/>
      <c r="DZ64871" s="378"/>
      <c r="EA64871" s="378"/>
      <c r="EB64871" s="378"/>
      <c r="EC64871" s="378"/>
      <c r="ED64871" s="378"/>
      <c r="EE64871" s="378"/>
      <c r="EF64871" s="378"/>
      <c r="EG64871" s="378"/>
      <c r="EH64871" s="378"/>
      <c r="EI64871" s="378"/>
      <c r="EJ64871" s="378"/>
      <c r="EK64871" s="378"/>
      <c r="EL64871" s="378"/>
      <c r="EM64871" s="378"/>
      <c r="EN64871" s="378"/>
      <c r="EO64871" s="378"/>
      <c r="EP64871" s="378"/>
      <c r="EQ64871" s="378"/>
      <c r="ER64871" s="378"/>
      <c r="ES64871" s="378"/>
      <c r="ET64871" s="378"/>
      <c r="EU64871" s="378"/>
      <c r="EV64871" s="378"/>
      <c r="EW64871" s="378"/>
      <c r="EX64871" s="378"/>
      <c r="EY64871" s="378"/>
      <c r="EZ64871" s="378"/>
      <c r="FA64871" s="378"/>
      <c r="FB64871" s="378"/>
      <c r="FC64871" s="378"/>
      <c r="FD64871" s="378"/>
      <c r="FE64871" s="378"/>
      <c r="FF64871" s="378"/>
      <c r="FG64871" s="378"/>
      <c r="FH64871" s="378"/>
      <c r="FI64871" s="378"/>
      <c r="FJ64871" s="378"/>
      <c r="FK64871" s="378"/>
      <c r="FL64871" s="378"/>
      <c r="FM64871" s="378"/>
      <c r="FN64871" s="378"/>
      <c r="FO64871" s="378"/>
      <c r="FP64871" s="378"/>
      <c r="FQ64871" s="378"/>
      <c r="FR64871" s="378"/>
      <c r="FS64871" s="378"/>
      <c r="FT64871" s="378"/>
      <c r="FU64871" s="378"/>
      <c r="FV64871" s="378"/>
      <c r="FW64871" s="378"/>
      <c r="FX64871" s="378"/>
      <c r="FY64871" s="378"/>
      <c r="FZ64871" s="378"/>
      <c r="GA64871" s="378"/>
      <c r="GB64871" s="378"/>
      <c r="GC64871" s="378"/>
      <c r="GD64871" s="378"/>
      <c r="GE64871" s="378"/>
      <c r="GF64871" s="378"/>
      <c r="GG64871" s="378"/>
      <c r="GH64871" s="378"/>
      <c r="GI64871" s="378"/>
      <c r="GJ64871" s="378"/>
      <c r="GK64871" s="378"/>
      <c r="GL64871" s="378"/>
      <c r="GM64871" s="378"/>
      <c r="GN64871" s="378"/>
      <c r="GO64871" s="378"/>
      <c r="GP64871" s="378"/>
      <c r="GQ64871" s="378"/>
      <c r="GR64871" s="378"/>
      <c r="GS64871" s="378"/>
      <c r="GT64871" s="378"/>
      <c r="GU64871" s="378"/>
      <c r="GV64871" s="378"/>
      <c r="GW64871" s="378"/>
      <c r="GX64871" s="378"/>
      <c r="GY64871" s="378"/>
      <c r="GZ64871" s="378"/>
      <c r="HA64871" s="378"/>
      <c r="HB64871" s="378"/>
      <c r="HC64871" s="378"/>
      <c r="HD64871" s="378"/>
      <c r="HE64871" s="378"/>
      <c r="HF64871" s="378"/>
      <c r="HG64871" s="378"/>
      <c r="HH64871" s="378"/>
      <c r="HI64871" s="378"/>
      <c r="HJ64871" s="378"/>
      <c r="HK64871" s="378"/>
      <c r="HL64871" s="378"/>
      <c r="HM64871" s="378"/>
      <c r="HN64871" s="378"/>
      <c r="HO64871" s="378"/>
      <c r="HP64871" s="378"/>
      <c r="HQ64871" s="378"/>
      <c r="HR64871" s="378"/>
      <c r="HS64871" s="378"/>
      <c r="HT64871" s="378"/>
      <c r="HU64871" s="378"/>
      <c r="HV64871" s="378"/>
      <c r="HW64871" s="378"/>
      <c r="HX64871" s="378"/>
      <c r="HY64871" s="378"/>
      <c r="HZ64871" s="378"/>
      <c r="IA64871" s="378"/>
      <c r="IB64871" s="378"/>
      <c r="IC64871" s="378"/>
      <c r="ID64871" s="378"/>
      <c r="IE64871" s="378"/>
      <c r="IF64871" s="378"/>
      <c r="IG64871" s="378"/>
      <c r="IH64871" s="378"/>
      <c r="II64871" s="378"/>
      <c r="IJ64871" s="378"/>
      <c r="IK64871" s="378"/>
      <c r="IL64871" s="378"/>
    </row>
    <row r="64872" spans="2:246">
      <c r="B64872" s="378"/>
      <c r="C64872" s="378"/>
      <c r="D64872" s="378"/>
      <c r="E64872" s="378"/>
      <c r="F64872" s="378"/>
      <c r="G64872" s="378"/>
      <c r="H64872" s="378"/>
      <c r="I64872" s="378"/>
      <c r="J64872" s="378"/>
      <c r="K64872" s="378"/>
      <c r="L64872" s="378"/>
      <c r="M64872" s="378"/>
      <c r="N64872" s="378"/>
      <c r="O64872" s="378"/>
      <c r="P64872" s="378"/>
      <c r="Q64872" s="378"/>
      <c r="R64872" s="378"/>
      <c r="S64872" s="378"/>
      <c r="T64872" s="378"/>
      <c r="U64872" s="378"/>
      <c r="V64872" s="378"/>
      <c r="W64872" s="378"/>
      <c r="X64872" s="378"/>
      <c r="Y64872" s="378"/>
      <c r="Z64872" s="378"/>
      <c r="AA64872" s="378"/>
      <c r="AB64872" s="378"/>
      <c r="AC64872" s="378"/>
      <c r="AD64872" s="378"/>
      <c r="AE64872" s="378"/>
      <c r="AF64872" s="378"/>
      <c r="AG64872" s="378"/>
      <c r="AH64872" s="378"/>
      <c r="AI64872" s="378"/>
      <c r="AJ64872" s="378"/>
      <c r="AK64872" s="378"/>
      <c r="AL64872" s="378"/>
      <c r="AM64872" s="378"/>
      <c r="AN64872" s="378"/>
      <c r="AO64872" s="378"/>
      <c r="AP64872" s="378"/>
      <c r="AQ64872" s="378"/>
      <c r="AR64872" s="378"/>
      <c r="AS64872" s="378"/>
      <c r="AT64872" s="378"/>
      <c r="AU64872" s="378"/>
      <c r="AV64872" s="378"/>
      <c r="AW64872" s="378"/>
      <c r="AX64872" s="378"/>
      <c r="AY64872" s="378"/>
      <c r="AZ64872" s="378"/>
      <c r="BA64872" s="378"/>
      <c r="BB64872" s="378"/>
      <c r="BC64872" s="378"/>
      <c r="BD64872" s="378"/>
      <c r="BE64872" s="378"/>
      <c r="BF64872" s="378"/>
      <c r="BG64872" s="378"/>
      <c r="BH64872" s="378"/>
      <c r="BI64872" s="378"/>
      <c r="BJ64872" s="378"/>
      <c r="BK64872" s="378"/>
      <c r="BL64872" s="378"/>
      <c r="BM64872" s="378"/>
      <c r="BN64872" s="378"/>
      <c r="BO64872" s="378"/>
      <c r="BP64872" s="378"/>
      <c r="BQ64872" s="378"/>
      <c r="BR64872" s="378"/>
      <c r="BS64872" s="378"/>
      <c r="BT64872" s="378"/>
      <c r="BU64872" s="378"/>
      <c r="BV64872" s="378"/>
      <c r="BW64872" s="378"/>
      <c r="BX64872" s="378"/>
      <c r="BY64872" s="378"/>
      <c r="BZ64872" s="378"/>
      <c r="CA64872" s="378"/>
      <c r="CB64872" s="378"/>
      <c r="CC64872" s="378"/>
      <c r="CD64872" s="378"/>
      <c r="CE64872" s="378"/>
      <c r="CF64872" s="378"/>
      <c r="CG64872" s="378"/>
      <c r="CH64872" s="378"/>
      <c r="CI64872" s="378"/>
      <c r="CJ64872" s="378"/>
      <c r="CK64872" s="378"/>
      <c r="CL64872" s="378"/>
      <c r="CM64872" s="378"/>
      <c r="CN64872" s="378"/>
      <c r="CO64872" s="378"/>
      <c r="CP64872" s="378"/>
      <c r="CQ64872" s="378"/>
      <c r="CR64872" s="378"/>
      <c r="CS64872" s="378"/>
      <c r="CT64872" s="378"/>
      <c r="CU64872" s="378"/>
      <c r="CV64872" s="378"/>
      <c r="CW64872" s="378"/>
      <c r="CX64872" s="378"/>
      <c r="CY64872" s="378"/>
      <c r="CZ64872" s="378"/>
      <c r="DA64872" s="378"/>
      <c r="DB64872" s="378"/>
      <c r="DC64872" s="378"/>
      <c r="DD64872" s="378"/>
      <c r="DE64872" s="378"/>
      <c r="DF64872" s="378"/>
      <c r="DG64872" s="378"/>
      <c r="DH64872" s="378"/>
      <c r="DI64872" s="378"/>
      <c r="DJ64872" s="378"/>
      <c r="DK64872" s="378"/>
      <c r="DL64872" s="378"/>
      <c r="DM64872" s="378"/>
      <c r="DN64872" s="378"/>
      <c r="DO64872" s="378"/>
      <c r="DP64872" s="378"/>
      <c r="DQ64872" s="378"/>
      <c r="DR64872" s="378"/>
      <c r="DS64872" s="378"/>
      <c r="DT64872" s="378"/>
      <c r="DU64872" s="378"/>
      <c r="DV64872" s="378"/>
      <c r="DW64872" s="378"/>
      <c r="DX64872" s="378"/>
      <c r="DY64872" s="378"/>
      <c r="DZ64872" s="378"/>
      <c r="EA64872" s="378"/>
      <c r="EB64872" s="378"/>
      <c r="EC64872" s="378"/>
      <c r="ED64872" s="378"/>
      <c r="EE64872" s="378"/>
      <c r="EF64872" s="378"/>
      <c r="EG64872" s="378"/>
      <c r="EH64872" s="378"/>
      <c r="EI64872" s="378"/>
      <c r="EJ64872" s="378"/>
      <c r="EK64872" s="378"/>
      <c r="EL64872" s="378"/>
      <c r="EM64872" s="378"/>
      <c r="EN64872" s="378"/>
      <c r="EO64872" s="378"/>
      <c r="EP64872" s="378"/>
      <c r="EQ64872" s="378"/>
      <c r="ER64872" s="378"/>
      <c r="ES64872" s="378"/>
      <c r="ET64872" s="378"/>
      <c r="EU64872" s="378"/>
      <c r="EV64872" s="378"/>
      <c r="EW64872" s="378"/>
      <c r="EX64872" s="378"/>
      <c r="EY64872" s="378"/>
      <c r="EZ64872" s="378"/>
      <c r="FA64872" s="378"/>
      <c r="FB64872" s="378"/>
      <c r="FC64872" s="378"/>
      <c r="FD64872" s="378"/>
      <c r="FE64872" s="378"/>
      <c r="FF64872" s="378"/>
      <c r="FG64872" s="378"/>
      <c r="FH64872" s="378"/>
      <c r="FI64872" s="378"/>
      <c r="FJ64872" s="378"/>
      <c r="FK64872" s="378"/>
      <c r="FL64872" s="378"/>
      <c r="FM64872" s="378"/>
      <c r="FN64872" s="378"/>
      <c r="FO64872" s="378"/>
      <c r="FP64872" s="378"/>
      <c r="FQ64872" s="378"/>
      <c r="FR64872" s="378"/>
      <c r="FS64872" s="378"/>
      <c r="FT64872" s="378"/>
      <c r="FU64872" s="378"/>
      <c r="FV64872" s="378"/>
      <c r="FW64872" s="378"/>
      <c r="FX64872" s="378"/>
      <c r="FY64872" s="378"/>
      <c r="FZ64872" s="378"/>
      <c r="GA64872" s="378"/>
      <c r="GB64872" s="378"/>
      <c r="GC64872" s="378"/>
      <c r="GD64872" s="378"/>
      <c r="GE64872" s="378"/>
      <c r="GF64872" s="378"/>
      <c r="GG64872" s="378"/>
      <c r="GH64872" s="378"/>
      <c r="GI64872" s="378"/>
      <c r="GJ64872" s="378"/>
      <c r="GK64872" s="378"/>
      <c r="GL64872" s="378"/>
      <c r="GM64872" s="378"/>
      <c r="GN64872" s="378"/>
      <c r="GO64872" s="378"/>
      <c r="GP64872" s="378"/>
      <c r="GQ64872" s="378"/>
      <c r="GR64872" s="378"/>
      <c r="GS64872" s="378"/>
      <c r="GT64872" s="378"/>
      <c r="GU64872" s="378"/>
      <c r="GV64872" s="378"/>
      <c r="GW64872" s="378"/>
      <c r="GX64872" s="378"/>
      <c r="GY64872" s="378"/>
      <c r="GZ64872" s="378"/>
      <c r="HA64872" s="378"/>
      <c r="HB64872" s="378"/>
      <c r="HC64872" s="378"/>
      <c r="HD64872" s="378"/>
      <c r="HE64872" s="378"/>
      <c r="HF64872" s="378"/>
      <c r="HG64872" s="378"/>
      <c r="HH64872" s="378"/>
      <c r="HI64872" s="378"/>
      <c r="HJ64872" s="378"/>
      <c r="HK64872" s="378"/>
      <c r="HL64872" s="378"/>
      <c r="HM64872" s="378"/>
      <c r="HN64872" s="378"/>
      <c r="HO64872" s="378"/>
      <c r="HP64872" s="378"/>
      <c r="HQ64872" s="378"/>
      <c r="HR64872" s="378"/>
      <c r="HS64872" s="378"/>
      <c r="HT64872" s="378"/>
      <c r="HU64872" s="378"/>
      <c r="HV64872" s="378"/>
      <c r="HW64872" s="378"/>
      <c r="HX64872" s="378"/>
      <c r="HY64872" s="378"/>
      <c r="HZ64872" s="378"/>
      <c r="IA64872" s="378"/>
      <c r="IB64872" s="378"/>
      <c r="IC64872" s="378"/>
      <c r="ID64872" s="378"/>
      <c r="IE64872" s="378"/>
      <c r="IF64872" s="378"/>
      <c r="IG64872" s="378"/>
      <c r="IH64872" s="378"/>
      <c r="II64872" s="378"/>
      <c r="IJ64872" s="378"/>
      <c r="IK64872" s="378"/>
      <c r="IL64872" s="378"/>
    </row>
    <row r="64873" spans="2:246">
      <c r="B64873" s="378"/>
      <c r="C64873" s="378"/>
      <c r="D64873" s="378"/>
      <c r="E64873" s="378"/>
      <c r="F64873" s="378"/>
      <c r="G64873" s="378"/>
      <c r="H64873" s="378"/>
      <c r="I64873" s="378"/>
      <c r="J64873" s="378"/>
      <c r="K64873" s="378"/>
      <c r="L64873" s="378"/>
      <c r="M64873" s="378"/>
      <c r="N64873" s="378"/>
      <c r="O64873" s="378"/>
      <c r="P64873" s="378"/>
      <c r="Q64873" s="378"/>
      <c r="R64873" s="378"/>
      <c r="S64873" s="378"/>
      <c r="T64873" s="378"/>
      <c r="U64873" s="378"/>
      <c r="V64873" s="378"/>
      <c r="W64873" s="378"/>
      <c r="X64873" s="378"/>
      <c r="Y64873" s="378"/>
      <c r="Z64873" s="378"/>
      <c r="AA64873" s="378"/>
      <c r="AB64873" s="378"/>
      <c r="AC64873" s="378"/>
      <c r="AD64873" s="378"/>
      <c r="AE64873" s="378"/>
      <c r="AF64873" s="378"/>
      <c r="AG64873" s="378"/>
      <c r="AH64873" s="378"/>
      <c r="AI64873" s="378"/>
      <c r="AJ64873" s="378"/>
      <c r="AK64873" s="378"/>
      <c r="AL64873" s="378"/>
      <c r="AM64873" s="378"/>
      <c r="AN64873" s="378"/>
      <c r="AO64873" s="378"/>
      <c r="AP64873" s="378"/>
      <c r="AQ64873" s="378"/>
      <c r="AR64873" s="378"/>
      <c r="AS64873" s="378"/>
      <c r="AT64873" s="378"/>
      <c r="AU64873" s="378"/>
      <c r="AV64873" s="378"/>
      <c r="AW64873" s="378"/>
      <c r="AX64873" s="378"/>
      <c r="AY64873" s="378"/>
      <c r="AZ64873" s="378"/>
      <c r="BA64873" s="378"/>
      <c r="BB64873" s="378"/>
      <c r="BC64873" s="378"/>
      <c r="BD64873" s="378"/>
      <c r="BE64873" s="378"/>
      <c r="BF64873" s="378"/>
      <c r="BG64873" s="378"/>
      <c r="BH64873" s="378"/>
      <c r="BI64873" s="378"/>
      <c r="BJ64873" s="378"/>
      <c r="BK64873" s="378"/>
      <c r="BL64873" s="378"/>
      <c r="BM64873" s="378"/>
      <c r="BN64873" s="378"/>
      <c r="BO64873" s="378"/>
      <c r="BP64873" s="378"/>
      <c r="BQ64873" s="378"/>
      <c r="BR64873" s="378"/>
      <c r="BS64873" s="378"/>
      <c r="BT64873" s="378"/>
      <c r="BU64873" s="378"/>
      <c r="BV64873" s="378"/>
      <c r="BW64873" s="378"/>
      <c r="BX64873" s="378"/>
      <c r="BY64873" s="378"/>
      <c r="BZ64873" s="378"/>
      <c r="CA64873" s="378"/>
      <c r="CB64873" s="378"/>
      <c r="CC64873" s="378"/>
      <c r="CD64873" s="378"/>
      <c r="CE64873" s="378"/>
      <c r="CF64873" s="378"/>
      <c r="CG64873" s="378"/>
      <c r="CH64873" s="378"/>
      <c r="CI64873" s="378"/>
      <c r="CJ64873" s="378"/>
      <c r="CK64873" s="378"/>
      <c r="CL64873" s="378"/>
      <c r="CM64873" s="378"/>
      <c r="CN64873" s="378"/>
      <c r="CO64873" s="378"/>
      <c r="CP64873" s="378"/>
      <c r="CQ64873" s="378"/>
      <c r="CR64873" s="378"/>
      <c r="CS64873" s="378"/>
      <c r="CT64873" s="378"/>
      <c r="CU64873" s="378"/>
      <c r="CV64873" s="378"/>
      <c r="CW64873" s="378"/>
      <c r="CX64873" s="378"/>
      <c r="CY64873" s="378"/>
      <c r="CZ64873" s="378"/>
      <c r="DA64873" s="378"/>
      <c r="DB64873" s="378"/>
      <c r="DC64873" s="378"/>
      <c r="DD64873" s="378"/>
      <c r="DE64873" s="378"/>
      <c r="DF64873" s="378"/>
      <c r="DG64873" s="378"/>
      <c r="DH64873" s="378"/>
      <c r="DI64873" s="378"/>
      <c r="DJ64873" s="378"/>
      <c r="DK64873" s="378"/>
      <c r="DL64873" s="378"/>
      <c r="DM64873" s="378"/>
      <c r="DN64873" s="378"/>
      <c r="DO64873" s="378"/>
      <c r="DP64873" s="378"/>
      <c r="DQ64873" s="378"/>
      <c r="DR64873" s="378"/>
      <c r="DS64873" s="378"/>
      <c r="DT64873" s="378"/>
      <c r="DU64873" s="378"/>
      <c r="DV64873" s="378"/>
      <c r="DW64873" s="378"/>
      <c r="DX64873" s="378"/>
      <c r="DY64873" s="378"/>
      <c r="DZ64873" s="378"/>
      <c r="EA64873" s="378"/>
      <c r="EB64873" s="378"/>
      <c r="EC64873" s="378"/>
      <c r="ED64873" s="378"/>
      <c r="EE64873" s="378"/>
      <c r="EF64873" s="378"/>
      <c r="EG64873" s="378"/>
      <c r="EH64873" s="378"/>
      <c r="EI64873" s="378"/>
      <c r="EJ64873" s="378"/>
      <c r="EK64873" s="378"/>
      <c r="EL64873" s="378"/>
      <c r="EM64873" s="378"/>
      <c r="EN64873" s="378"/>
      <c r="EO64873" s="378"/>
      <c r="EP64873" s="378"/>
      <c r="EQ64873" s="378"/>
      <c r="ER64873" s="378"/>
      <c r="ES64873" s="378"/>
      <c r="ET64873" s="378"/>
      <c r="EU64873" s="378"/>
      <c r="EV64873" s="378"/>
      <c r="EW64873" s="378"/>
      <c r="EX64873" s="378"/>
      <c r="EY64873" s="378"/>
      <c r="EZ64873" s="378"/>
      <c r="FA64873" s="378"/>
      <c r="FB64873" s="378"/>
      <c r="FC64873" s="378"/>
      <c r="FD64873" s="378"/>
      <c r="FE64873" s="378"/>
      <c r="FF64873" s="378"/>
      <c r="FG64873" s="378"/>
      <c r="FH64873" s="378"/>
      <c r="FI64873" s="378"/>
      <c r="FJ64873" s="378"/>
      <c r="FK64873" s="378"/>
      <c r="FL64873" s="378"/>
      <c r="FM64873" s="378"/>
      <c r="FN64873" s="378"/>
      <c r="FO64873" s="378"/>
      <c r="FP64873" s="378"/>
      <c r="FQ64873" s="378"/>
      <c r="FR64873" s="378"/>
      <c r="FS64873" s="378"/>
      <c r="FT64873" s="378"/>
      <c r="FU64873" s="378"/>
      <c r="FV64873" s="378"/>
      <c r="FW64873" s="378"/>
      <c r="FX64873" s="378"/>
      <c r="FY64873" s="378"/>
      <c r="FZ64873" s="378"/>
      <c r="GA64873" s="378"/>
      <c r="GB64873" s="378"/>
      <c r="GC64873" s="378"/>
      <c r="GD64873" s="378"/>
      <c r="GE64873" s="378"/>
      <c r="GF64873" s="378"/>
      <c r="GG64873" s="378"/>
      <c r="GH64873" s="378"/>
      <c r="GI64873" s="378"/>
      <c r="GJ64873" s="378"/>
      <c r="GK64873" s="378"/>
      <c r="GL64873" s="378"/>
      <c r="GM64873" s="378"/>
      <c r="GN64873" s="378"/>
      <c r="GO64873" s="378"/>
      <c r="GP64873" s="378"/>
      <c r="GQ64873" s="378"/>
      <c r="GR64873" s="378"/>
      <c r="GS64873" s="378"/>
      <c r="GT64873" s="378"/>
      <c r="GU64873" s="378"/>
      <c r="GV64873" s="378"/>
      <c r="GW64873" s="378"/>
      <c r="GX64873" s="378"/>
      <c r="GY64873" s="378"/>
      <c r="GZ64873" s="378"/>
      <c r="HA64873" s="378"/>
      <c r="HB64873" s="378"/>
      <c r="HC64873" s="378"/>
      <c r="HD64873" s="378"/>
      <c r="HE64873" s="378"/>
      <c r="HF64873" s="378"/>
      <c r="HG64873" s="378"/>
      <c r="HH64873" s="378"/>
      <c r="HI64873" s="378"/>
      <c r="HJ64873" s="378"/>
      <c r="HK64873" s="378"/>
      <c r="HL64873" s="378"/>
      <c r="HM64873" s="378"/>
      <c r="HN64873" s="378"/>
      <c r="HO64873" s="378"/>
      <c r="HP64873" s="378"/>
      <c r="HQ64873" s="378"/>
      <c r="HR64873" s="378"/>
      <c r="HS64873" s="378"/>
      <c r="HT64873" s="378"/>
      <c r="HU64873" s="378"/>
      <c r="HV64873" s="378"/>
      <c r="HW64873" s="378"/>
      <c r="HX64873" s="378"/>
      <c r="HY64873" s="378"/>
      <c r="HZ64873" s="378"/>
      <c r="IA64873" s="378"/>
      <c r="IB64873" s="378"/>
      <c r="IC64873" s="378"/>
      <c r="ID64873" s="378"/>
      <c r="IE64873" s="378"/>
      <c r="IF64873" s="378"/>
      <c r="IG64873" s="378"/>
      <c r="IH64873" s="378"/>
      <c r="II64873" s="378"/>
      <c r="IJ64873" s="378"/>
      <c r="IK64873" s="378"/>
      <c r="IL64873" s="378"/>
    </row>
    <row r="64874" spans="2:246">
      <c r="B64874" s="378"/>
      <c r="C64874" s="378"/>
      <c r="D64874" s="378"/>
      <c r="E64874" s="378"/>
      <c r="F64874" s="378"/>
      <c r="G64874" s="378"/>
      <c r="H64874" s="378"/>
      <c r="I64874" s="378"/>
      <c r="J64874" s="378"/>
      <c r="K64874" s="378"/>
      <c r="L64874" s="378"/>
      <c r="M64874" s="378"/>
      <c r="N64874" s="378"/>
      <c r="O64874" s="378"/>
      <c r="P64874" s="378"/>
      <c r="Q64874" s="378"/>
      <c r="R64874" s="378"/>
      <c r="S64874" s="378"/>
      <c r="T64874" s="378"/>
      <c r="U64874" s="378"/>
      <c r="V64874" s="378"/>
      <c r="W64874" s="378"/>
      <c r="X64874" s="378"/>
      <c r="Y64874" s="378"/>
      <c r="Z64874" s="378"/>
      <c r="AA64874" s="378"/>
      <c r="AB64874" s="378"/>
      <c r="AC64874" s="378"/>
      <c r="AD64874" s="378"/>
      <c r="AE64874" s="378"/>
      <c r="AF64874" s="378"/>
      <c r="AG64874" s="378"/>
      <c r="AH64874" s="378"/>
      <c r="AI64874" s="378"/>
      <c r="AJ64874" s="378"/>
      <c r="AK64874" s="378"/>
      <c r="AL64874" s="378"/>
      <c r="AM64874" s="378"/>
      <c r="AN64874" s="378"/>
      <c r="AO64874" s="378"/>
      <c r="AP64874" s="378"/>
      <c r="AQ64874" s="378"/>
      <c r="AR64874" s="378"/>
      <c r="AS64874" s="378"/>
      <c r="AT64874" s="378"/>
      <c r="AU64874" s="378"/>
      <c r="AV64874" s="378"/>
      <c r="AW64874" s="378"/>
      <c r="AX64874" s="378"/>
      <c r="AY64874" s="378"/>
      <c r="AZ64874" s="378"/>
      <c r="BA64874" s="378"/>
      <c r="BB64874" s="378"/>
      <c r="BC64874" s="378"/>
      <c r="BD64874" s="378"/>
      <c r="BE64874" s="378"/>
      <c r="BF64874" s="378"/>
      <c r="BG64874" s="378"/>
      <c r="BH64874" s="378"/>
      <c r="BI64874" s="378"/>
      <c r="BJ64874" s="378"/>
      <c r="BK64874" s="378"/>
      <c r="BL64874" s="378"/>
      <c r="BM64874" s="378"/>
      <c r="BN64874" s="378"/>
      <c r="BO64874" s="378"/>
      <c r="BP64874" s="378"/>
      <c r="BQ64874" s="378"/>
      <c r="BR64874" s="378"/>
      <c r="BS64874" s="378"/>
      <c r="BT64874" s="378"/>
      <c r="BU64874" s="378"/>
      <c r="BV64874" s="378"/>
      <c r="BW64874" s="378"/>
      <c r="BX64874" s="378"/>
      <c r="BY64874" s="378"/>
      <c r="BZ64874" s="378"/>
      <c r="CA64874" s="378"/>
      <c r="CB64874" s="378"/>
      <c r="CC64874" s="378"/>
      <c r="CD64874" s="378"/>
      <c r="CE64874" s="378"/>
      <c r="CF64874" s="378"/>
      <c r="CG64874" s="378"/>
      <c r="CH64874" s="378"/>
      <c r="CI64874" s="378"/>
      <c r="CJ64874" s="378"/>
      <c r="CK64874" s="378"/>
      <c r="CL64874" s="378"/>
      <c r="CM64874" s="378"/>
      <c r="CN64874" s="378"/>
      <c r="CO64874" s="378"/>
      <c r="CP64874" s="378"/>
      <c r="CQ64874" s="378"/>
      <c r="CR64874" s="378"/>
      <c r="CS64874" s="378"/>
      <c r="CT64874" s="378"/>
      <c r="CU64874" s="378"/>
      <c r="CV64874" s="378"/>
      <c r="CW64874" s="378"/>
      <c r="CX64874" s="378"/>
      <c r="CY64874" s="378"/>
      <c r="CZ64874" s="378"/>
      <c r="DA64874" s="378"/>
      <c r="DB64874" s="378"/>
      <c r="DC64874" s="378"/>
      <c r="DD64874" s="378"/>
      <c r="DE64874" s="378"/>
      <c r="DF64874" s="378"/>
      <c r="DG64874" s="378"/>
      <c r="DH64874" s="378"/>
      <c r="DI64874" s="378"/>
      <c r="DJ64874" s="378"/>
      <c r="DK64874" s="378"/>
      <c r="DL64874" s="378"/>
      <c r="DM64874" s="378"/>
      <c r="DN64874" s="378"/>
      <c r="DO64874" s="378"/>
      <c r="DP64874" s="378"/>
      <c r="DQ64874" s="378"/>
      <c r="DR64874" s="378"/>
      <c r="DS64874" s="378"/>
      <c r="DT64874" s="378"/>
      <c r="DU64874" s="378"/>
      <c r="DV64874" s="378"/>
      <c r="DW64874" s="378"/>
      <c r="DX64874" s="378"/>
      <c r="DY64874" s="378"/>
      <c r="DZ64874" s="378"/>
      <c r="EA64874" s="378"/>
      <c r="EB64874" s="378"/>
      <c r="EC64874" s="378"/>
      <c r="ED64874" s="378"/>
      <c r="EE64874" s="378"/>
      <c r="EF64874" s="378"/>
      <c r="EG64874" s="378"/>
      <c r="EH64874" s="378"/>
      <c r="EI64874" s="378"/>
      <c r="EJ64874" s="378"/>
      <c r="EK64874" s="378"/>
      <c r="EL64874" s="378"/>
      <c r="EM64874" s="378"/>
      <c r="EN64874" s="378"/>
      <c r="EO64874" s="378"/>
      <c r="EP64874" s="378"/>
      <c r="EQ64874" s="378"/>
      <c r="ER64874" s="378"/>
      <c r="ES64874" s="378"/>
      <c r="ET64874" s="378"/>
      <c r="EU64874" s="378"/>
      <c r="EV64874" s="378"/>
      <c r="EW64874" s="378"/>
      <c r="EX64874" s="378"/>
      <c r="EY64874" s="378"/>
      <c r="EZ64874" s="378"/>
      <c r="FA64874" s="378"/>
      <c r="FB64874" s="378"/>
      <c r="FC64874" s="378"/>
      <c r="FD64874" s="378"/>
      <c r="FE64874" s="378"/>
      <c r="FF64874" s="378"/>
      <c r="FG64874" s="378"/>
      <c r="FH64874" s="378"/>
      <c r="FI64874" s="378"/>
      <c r="FJ64874" s="378"/>
      <c r="FK64874" s="378"/>
      <c r="FL64874" s="378"/>
      <c r="FM64874" s="378"/>
      <c r="FN64874" s="378"/>
      <c r="FO64874" s="378"/>
      <c r="FP64874" s="378"/>
      <c r="FQ64874" s="378"/>
      <c r="FR64874" s="378"/>
      <c r="FS64874" s="378"/>
      <c r="FT64874" s="378"/>
      <c r="FU64874" s="378"/>
      <c r="FV64874" s="378"/>
      <c r="FW64874" s="378"/>
      <c r="FX64874" s="378"/>
      <c r="FY64874" s="378"/>
      <c r="FZ64874" s="378"/>
      <c r="GA64874" s="378"/>
      <c r="GB64874" s="378"/>
      <c r="GC64874" s="378"/>
      <c r="GD64874" s="378"/>
      <c r="GE64874" s="378"/>
      <c r="GF64874" s="378"/>
      <c r="GG64874" s="378"/>
      <c r="GH64874" s="378"/>
      <c r="GI64874" s="378"/>
      <c r="GJ64874" s="378"/>
      <c r="GK64874" s="378"/>
      <c r="GL64874" s="378"/>
      <c r="GM64874" s="378"/>
      <c r="GN64874" s="378"/>
      <c r="GO64874" s="378"/>
      <c r="GP64874" s="378"/>
      <c r="GQ64874" s="378"/>
      <c r="GR64874" s="378"/>
      <c r="GS64874" s="378"/>
      <c r="GT64874" s="378"/>
      <c r="GU64874" s="378"/>
      <c r="GV64874" s="378"/>
      <c r="GW64874" s="378"/>
      <c r="GX64874" s="378"/>
      <c r="GY64874" s="378"/>
      <c r="GZ64874" s="378"/>
      <c r="HA64874" s="378"/>
      <c r="HB64874" s="378"/>
      <c r="HC64874" s="378"/>
      <c r="HD64874" s="378"/>
      <c r="HE64874" s="378"/>
      <c r="HF64874" s="378"/>
      <c r="HG64874" s="378"/>
      <c r="HH64874" s="378"/>
      <c r="HI64874" s="378"/>
      <c r="HJ64874" s="378"/>
      <c r="HK64874" s="378"/>
      <c r="HL64874" s="378"/>
      <c r="HM64874" s="378"/>
      <c r="HN64874" s="378"/>
      <c r="HO64874" s="378"/>
      <c r="HP64874" s="378"/>
      <c r="HQ64874" s="378"/>
      <c r="HR64874" s="378"/>
      <c r="HS64874" s="378"/>
      <c r="HT64874" s="378"/>
      <c r="HU64874" s="378"/>
      <c r="HV64874" s="378"/>
      <c r="HW64874" s="378"/>
      <c r="HX64874" s="378"/>
      <c r="HY64874" s="378"/>
      <c r="HZ64874" s="378"/>
      <c r="IA64874" s="378"/>
      <c r="IB64874" s="378"/>
      <c r="IC64874" s="378"/>
      <c r="ID64874" s="378"/>
      <c r="IE64874" s="378"/>
      <c r="IF64874" s="378"/>
      <c r="IG64874" s="378"/>
      <c r="IH64874" s="378"/>
      <c r="II64874" s="378"/>
      <c r="IJ64874" s="378"/>
      <c r="IK64874" s="378"/>
      <c r="IL64874" s="378"/>
    </row>
    <row r="64875" spans="2:246">
      <c r="B64875" s="378"/>
      <c r="C64875" s="378"/>
      <c r="D64875" s="378"/>
      <c r="E64875" s="378"/>
      <c r="F64875" s="378"/>
      <c r="G64875" s="378"/>
      <c r="H64875" s="378"/>
      <c r="I64875" s="378"/>
      <c r="J64875" s="378"/>
      <c r="K64875" s="378"/>
      <c r="L64875" s="378"/>
      <c r="M64875" s="378"/>
      <c r="N64875" s="378"/>
      <c r="O64875" s="378"/>
      <c r="P64875" s="378"/>
      <c r="Q64875" s="378"/>
      <c r="R64875" s="378"/>
      <c r="S64875" s="378"/>
      <c r="T64875" s="378"/>
      <c r="U64875" s="378"/>
      <c r="V64875" s="378"/>
      <c r="W64875" s="378"/>
      <c r="X64875" s="378"/>
      <c r="Y64875" s="378"/>
      <c r="Z64875" s="378"/>
      <c r="AA64875" s="378"/>
      <c r="AB64875" s="378"/>
      <c r="AC64875" s="378"/>
      <c r="AD64875" s="378"/>
      <c r="AE64875" s="378"/>
      <c r="AF64875" s="378"/>
      <c r="AG64875" s="378"/>
      <c r="AH64875" s="378"/>
      <c r="AI64875" s="378"/>
      <c r="AJ64875" s="378"/>
      <c r="AK64875" s="378"/>
      <c r="AL64875" s="378"/>
      <c r="AM64875" s="378"/>
      <c r="AN64875" s="378"/>
      <c r="AO64875" s="378"/>
      <c r="AP64875" s="378"/>
      <c r="AQ64875" s="378"/>
      <c r="AR64875" s="378"/>
      <c r="AS64875" s="378"/>
      <c r="AT64875" s="378"/>
      <c r="AU64875" s="378"/>
      <c r="AV64875" s="378"/>
      <c r="AW64875" s="378"/>
      <c r="AX64875" s="378"/>
      <c r="AY64875" s="378"/>
      <c r="AZ64875" s="378"/>
      <c r="BA64875" s="378"/>
      <c r="BB64875" s="378"/>
      <c r="BC64875" s="378"/>
      <c r="BD64875" s="378"/>
      <c r="BE64875" s="378"/>
      <c r="BF64875" s="378"/>
      <c r="BG64875" s="378"/>
      <c r="BH64875" s="378"/>
      <c r="BI64875" s="378"/>
      <c r="BJ64875" s="378"/>
      <c r="BK64875" s="378"/>
      <c r="BL64875" s="378"/>
      <c r="BM64875" s="378"/>
      <c r="BN64875" s="378"/>
      <c r="BO64875" s="378"/>
      <c r="BP64875" s="378"/>
      <c r="BQ64875" s="378"/>
      <c r="BR64875" s="378"/>
      <c r="BS64875" s="378"/>
      <c r="BT64875" s="378"/>
      <c r="BU64875" s="378"/>
      <c r="BV64875" s="378"/>
      <c r="BW64875" s="378"/>
      <c r="BX64875" s="378"/>
      <c r="BY64875" s="378"/>
      <c r="BZ64875" s="378"/>
      <c r="CA64875" s="378"/>
      <c r="CB64875" s="378"/>
      <c r="CC64875" s="378"/>
      <c r="CD64875" s="378"/>
      <c r="CE64875" s="378"/>
      <c r="CF64875" s="378"/>
      <c r="CG64875" s="378"/>
      <c r="CH64875" s="378"/>
      <c r="CI64875" s="378"/>
      <c r="CJ64875" s="378"/>
      <c r="CK64875" s="378"/>
      <c r="CL64875" s="378"/>
      <c r="CM64875" s="378"/>
      <c r="CN64875" s="378"/>
      <c r="CO64875" s="378"/>
      <c r="CP64875" s="378"/>
      <c r="CQ64875" s="378"/>
      <c r="CR64875" s="378"/>
      <c r="CS64875" s="378"/>
      <c r="CT64875" s="378"/>
      <c r="CU64875" s="378"/>
      <c r="CV64875" s="378"/>
      <c r="CW64875" s="378"/>
      <c r="CX64875" s="378"/>
      <c r="CY64875" s="378"/>
      <c r="CZ64875" s="378"/>
      <c r="DA64875" s="378"/>
      <c r="DB64875" s="378"/>
      <c r="DC64875" s="378"/>
      <c r="DD64875" s="378"/>
      <c r="DE64875" s="378"/>
      <c r="DF64875" s="378"/>
      <c r="DG64875" s="378"/>
      <c r="DH64875" s="378"/>
      <c r="DI64875" s="378"/>
      <c r="DJ64875" s="378"/>
      <c r="DK64875" s="378"/>
      <c r="DL64875" s="378"/>
      <c r="DM64875" s="378"/>
      <c r="DN64875" s="378"/>
      <c r="DO64875" s="378"/>
      <c r="DP64875" s="378"/>
      <c r="DQ64875" s="378"/>
      <c r="DR64875" s="378"/>
      <c r="DS64875" s="378"/>
      <c r="DT64875" s="378"/>
      <c r="DU64875" s="378"/>
      <c r="DV64875" s="378"/>
      <c r="DW64875" s="378"/>
      <c r="DX64875" s="378"/>
      <c r="DY64875" s="378"/>
      <c r="DZ64875" s="378"/>
      <c r="EA64875" s="378"/>
      <c r="EB64875" s="378"/>
      <c r="EC64875" s="378"/>
      <c r="ED64875" s="378"/>
      <c r="EE64875" s="378"/>
      <c r="EF64875" s="378"/>
      <c r="EG64875" s="378"/>
      <c r="EH64875" s="378"/>
      <c r="EI64875" s="378"/>
      <c r="EJ64875" s="378"/>
      <c r="EK64875" s="378"/>
      <c r="EL64875" s="378"/>
      <c r="EM64875" s="378"/>
      <c r="EN64875" s="378"/>
      <c r="EO64875" s="378"/>
      <c r="EP64875" s="378"/>
      <c r="EQ64875" s="378"/>
      <c r="ER64875" s="378"/>
      <c r="ES64875" s="378"/>
      <c r="ET64875" s="378"/>
      <c r="EU64875" s="378"/>
      <c r="EV64875" s="378"/>
      <c r="EW64875" s="378"/>
      <c r="EX64875" s="378"/>
      <c r="EY64875" s="378"/>
      <c r="EZ64875" s="378"/>
      <c r="FA64875" s="378"/>
      <c r="FB64875" s="378"/>
      <c r="FC64875" s="378"/>
      <c r="FD64875" s="378"/>
      <c r="FE64875" s="378"/>
      <c r="FF64875" s="378"/>
      <c r="FG64875" s="378"/>
      <c r="FH64875" s="378"/>
      <c r="FI64875" s="378"/>
      <c r="FJ64875" s="378"/>
      <c r="FK64875" s="378"/>
      <c r="FL64875" s="378"/>
      <c r="FM64875" s="378"/>
      <c r="FN64875" s="378"/>
      <c r="FO64875" s="378"/>
      <c r="FP64875" s="378"/>
      <c r="FQ64875" s="378"/>
      <c r="FR64875" s="378"/>
      <c r="FS64875" s="378"/>
      <c r="FT64875" s="378"/>
      <c r="FU64875" s="378"/>
      <c r="FV64875" s="378"/>
      <c r="FW64875" s="378"/>
      <c r="FX64875" s="378"/>
      <c r="FY64875" s="378"/>
      <c r="FZ64875" s="378"/>
      <c r="GA64875" s="378"/>
      <c r="GB64875" s="378"/>
      <c r="GC64875" s="378"/>
      <c r="GD64875" s="378"/>
      <c r="GE64875" s="378"/>
      <c r="GF64875" s="378"/>
      <c r="GG64875" s="378"/>
      <c r="GH64875" s="378"/>
      <c r="GI64875" s="378"/>
      <c r="GJ64875" s="378"/>
      <c r="GK64875" s="378"/>
      <c r="GL64875" s="378"/>
      <c r="GM64875" s="378"/>
      <c r="GN64875" s="378"/>
      <c r="GO64875" s="378"/>
      <c r="GP64875" s="378"/>
      <c r="GQ64875" s="378"/>
      <c r="GR64875" s="378"/>
      <c r="GS64875" s="378"/>
      <c r="GT64875" s="378"/>
      <c r="GU64875" s="378"/>
      <c r="GV64875" s="378"/>
      <c r="GW64875" s="378"/>
      <c r="GX64875" s="378"/>
      <c r="GY64875" s="378"/>
      <c r="GZ64875" s="378"/>
      <c r="HA64875" s="378"/>
      <c r="HB64875" s="378"/>
      <c r="HC64875" s="378"/>
      <c r="HD64875" s="378"/>
      <c r="HE64875" s="378"/>
      <c r="HF64875" s="378"/>
      <c r="HG64875" s="378"/>
      <c r="HH64875" s="378"/>
      <c r="HI64875" s="378"/>
      <c r="HJ64875" s="378"/>
      <c r="HK64875" s="378"/>
      <c r="HL64875" s="378"/>
      <c r="HM64875" s="378"/>
      <c r="HN64875" s="378"/>
      <c r="HO64875" s="378"/>
      <c r="HP64875" s="378"/>
      <c r="HQ64875" s="378"/>
      <c r="HR64875" s="378"/>
      <c r="HS64875" s="378"/>
      <c r="HT64875" s="378"/>
      <c r="HU64875" s="378"/>
      <c r="HV64875" s="378"/>
      <c r="HW64875" s="378"/>
      <c r="HX64875" s="378"/>
      <c r="HY64875" s="378"/>
      <c r="HZ64875" s="378"/>
      <c r="IA64875" s="378"/>
      <c r="IB64875" s="378"/>
      <c r="IC64875" s="378"/>
      <c r="ID64875" s="378"/>
      <c r="IE64875" s="378"/>
      <c r="IF64875" s="378"/>
      <c r="IG64875" s="378"/>
      <c r="IH64875" s="378"/>
      <c r="II64875" s="378"/>
      <c r="IJ64875" s="378"/>
      <c r="IK64875" s="378"/>
      <c r="IL64875" s="378"/>
    </row>
    <row r="64876" spans="2:246">
      <c r="B64876" s="378"/>
      <c r="C64876" s="378"/>
      <c r="D64876" s="378"/>
      <c r="E64876" s="378"/>
      <c r="F64876" s="378"/>
      <c r="G64876" s="378"/>
      <c r="H64876" s="378"/>
      <c r="I64876" s="378"/>
      <c r="J64876" s="378"/>
      <c r="K64876" s="378"/>
      <c r="L64876" s="378"/>
      <c r="M64876" s="378"/>
      <c r="N64876" s="378"/>
      <c r="O64876" s="378"/>
      <c r="P64876" s="378"/>
      <c r="Q64876" s="378"/>
      <c r="R64876" s="378"/>
      <c r="S64876" s="378"/>
      <c r="T64876" s="378"/>
      <c r="U64876" s="378"/>
      <c r="V64876" s="378"/>
      <c r="W64876" s="378"/>
      <c r="X64876" s="378"/>
      <c r="Y64876" s="378"/>
      <c r="Z64876" s="378"/>
      <c r="AA64876" s="378"/>
      <c r="AB64876" s="378"/>
      <c r="AC64876" s="378"/>
      <c r="AD64876" s="378"/>
      <c r="AE64876" s="378"/>
      <c r="AF64876" s="378"/>
      <c r="AG64876" s="378"/>
      <c r="AH64876" s="378"/>
      <c r="AI64876" s="378"/>
      <c r="AJ64876" s="378"/>
      <c r="AK64876" s="378"/>
      <c r="AL64876" s="378"/>
      <c r="AM64876" s="378"/>
      <c r="AN64876" s="378"/>
      <c r="AO64876" s="378"/>
      <c r="AP64876" s="378"/>
      <c r="AQ64876" s="378"/>
      <c r="AR64876" s="378"/>
      <c r="AS64876" s="378"/>
      <c r="AT64876" s="378"/>
      <c r="AU64876" s="378"/>
      <c r="AV64876" s="378"/>
      <c r="AW64876" s="378"/>
      <c r="AX64876" s="378"/>
      <c r="AY64876" s="378"/>
      <c r="AZ64876" s="378"/>
      <c r="BA64876" s="378"/>
      <c r="BB64876" s="378"/>
      <c r="BC64876" s="378"/>
      <c r="BD64876" s="378"/>
      <c r="BE64876" s="378"/>
      <c r="BF64876" s="378"/>
      <c r="BG64876" s="378"/>
      <c r="BH64876" s="378"/>
      <c r="BI64876" s="378"/>
      <c r="BJ64876" s="378"/>
      <c r="BK64876" s="378"/>
      <c r="BL64876" s="378"/>
      <c r="BM64876" s="378"/>
      <c r="BN64876" s="378"/>
      <c r="BO64876" s="378"/>
      <c r="BP64876" s="378"/>
      <c r="BQ64876" s="378"/>
      <c r="BR64876" s="378"/>
      <c r="BS64876" s="378"/>
      <c r="BT64876" s="378"/>
      <c r="BU64876" s="378"/>
      <c r="BV64876" s="378"/>
      <c r="BW64876" s="378"/>
      <c r="BX64876" s="378"/>
      <c r="BY64876" s="378"/>
      <c r="BZ64876" s="378"/>
      <c r="CA64876" s="378"/>
      <c r="CB64876" s="378"/>
      <c r="CC64876" s="378"/>
      <c r="CD64876" s="378"/>
      <c r="CE64876" s="378"/>
      <c r="CF64876" s="378"/>
      <c r="CG64876" s="378"/>
      <c r="CH64876" s="378"/>
      <c r="CI64876" s="378"/>
      <c r="CJ64876" s="378"/>
      <c r="CK64876" s="378"/>
      <c r="CL64876" s="378"/>
      <c r="CM64876" s="378"/>
      <c r="CN64876" s="378"/>
      <c r="CO64876" s="378"/>
      <c r="CP64876" s="378"/>
      <c r="CQ64876" s="378"/>
      <c r="CR64876" s="378"/>
      <c r="CS64876" s="378"/>
      <c r="CT64876" s="378"/>
      <c r="CU64876" s="378"/>
      <c r="CV64876" s="378"/>
      <c r="CW64876" s="378"/>
      <c r="CX64876" s="378"/>
      <c r="CY64876" s="378"/>
      <c r="CZ64876" s="378"/>
      <c r="DA64876" s="378"/>
      <c r="DB64876" s="378"/>
      <c r="DC64876" s="378"/>
      <c r="DD64876" s="378"/>
      <c r="DE64876" s="378"/>
      <c r="DF64876" s="378"/>
      <c r="DG64876" s="378"/>
      <c r="DH64876" s="378"/>
      <c r="DI64876" s="378"/>
      <c r="DJ64876" s="378"/>
      <c r="DK64876" s="378"/>
      <c r="DL64876" s="378"/>
      <c r="DM64876" s="378"/>
      <c r="DN64876" s="378"/>
      <c r="DO64876" s="378"/>
      <c r="DP64876" s="378"/>
      <c r="DQ64876" s="378"/>
      <c r="DR64876" s="378"/>
      <c r="DS64876" s="378"/>
      <c r="DT64876" s="378"/>
      <c r="DU64876" s="378"/>
      <c r="DV64876" s="378"/>
      <c r="DW64876" s="378"/>
      <c r="DX64876" s="378"/>
      <c r="DY64876" s="378"/>
      <c r="DZ64876" s="378"/>
      <c r="EA64876" s="378"/>
      <c r="EB64876" s="378"/>
      <c r="EC64876" s="378"/>
      <c r="ED64876" s="378"/>
      <c r="EE64876" s="378"/>
      <c r="EF64876" s="378"/>
      <c r="EG64876" s="378"/>
      <c r="EH64876" s="378"/>
      <c r="EI64876" s="378"/>
      <c r="EJ64876" s="378"/>
      <c r="EK64876" s="378"/>
      <c r="EL64876" s="378"/>
      <c r="EM64876" s="378"/>
      <c r="EN64876" s="378"/>
      <c r="EO64876" s="378"/>
      <c r="EP64876" s="378"/>
      <c r="EQ64876" s="378"/>
      <c r="ER64876" s="378"/>
      <c r="ES64876" s="378"/>
      <c r="ET64876" s="378"/>
      <c r="EU64876" s="378"/>
      <c r="EV64876" s="378"/>
      <c r="EW64876" s="378"/>
      <c r="EX64876" s="378"/>
      <c r="EY64876" s="378"/>
      <c r="EZ64876" s="378"/>
      <c r="FA64876" s="378"/>
      <c r="FB64876" s="378"/>
      <c r="FC64876" s="378"/>
      <c r="FD64876" s="378"/>
      <c r="FE64876" s="378"/>
      <c r="FF64876" s="378"/>
      <c r="FG64876" s="378"/>
      <c r="FH64876" s="378"/>
      <c r="FI64876" s="378"/>
      <c r="FJ64876" s="378"/>
      <c r="FK64876" s="378"/>
      <c r="FL64876" s="378"/>
      <c r="FM64876" s="378"/>
      <c r="FN64876" s="378"/>
      <c r="FO64876" s="378"/>
      <c r="FP64876" s="378"/>
      <c r="FQ64876" s="378"/>
      <c r="FR64876" s="378"/>
      <c r="FS64876" s="378"/>
      <c r="FT64876" s="378"/>
      <c r="FU64876" s="378"/>
      <c r="FV64876" s="378"/>
      <c r="FW64876" s="378"/>
      <c r="FX64876" s="378"/>
      <c r="FY64876" s="378"/>
      <c r="FZ64876" s="378"/>
      <c r="GA64876" s="378"/>
      <c r="GB64876" s="378"/>
      <c r="GC64876" s="378"/>
      <c r="GD64876" s="378"/>
      <c r="GE64876" s="378"/>
      <c r="GF64876" s="378"/>
      <c r="GG64876" s="378"/>
      <c r="GH64876" s="378"/>
      <c r="GI64876" s="378"/>
      <c r="GJ64876" s="378"/>
      <c r="GK64876" s="378"/>
      <c r="GL64876" s="378"/>
      <c r="GM64876" s="378"/>
      <c r="GN64876" s="378"/>
      <c r="GO64876" s="378"/>
      <c r="GP64876" s="378"/>
      <c r="GQ64876" s="378"/>
      <c r="GR64876" s="378"/>
      <c r="GS64876" s="378"/>
      <c r="GT64876" s="378"/>
      <c r="GU64876" s="378"/>
      <c r="GV64876" s="378"/>
      <c r="GW64876" s="378"/>
      <c r="GX64876" s="378"/>
      <c r="GY64876" s="378"/>
      <c r="GZ64876" s="378"/>
      <c r="HA64876" s="378"/>
      <c r="HB64876" s="378"/>
      <c r="HC64876" s="378"/>
      <c r="HD64876" s="378"/>
      <c r="HE64876" s="378"/>
      <c r="HF64876" s="378"/>
      <c r="HG64876" s="378"/>
      <c r="HH64876" s="378"/>
      <c r="HI64876" s="378"/>
      <c r="HJ64876" s="378"/>
      <c r="HK64876" s="378"/>
      <c r="HL64876" s="378"/>
      <c r="HM64876" s="378"/>
      <c r="HN64876" s="378"/>
      <c r="HO64876" s="378"/>
      <c r="HP64876" s="378"/>
      <c r="HQ64876" s="378"/>
      <c r="HR64876" s="378"/>
      <c r="HS64876" s="378"/>
      <c r="HT64876" s="378"/>
      <c r="HU64876" s="378"/>
      <c r="HV64876" s="378"/>
      <c r="HW64876" s="378"/>
      <c r="HX64876" s="378"/>
      <c r="HY64876" s="378"/>
      <c r="HZ64876" s="378"/>
      <c r="IA64876" s="378"/>
      <c r="IB64876" s="378"/>
      <c r="IC64876" s="378"/>
      <c r="ID64876" s="378"/>
      <c r="IE64876" s="378"/>
      <c r="IF64876" s="378"/>
      <c r="IG64876" s="378"/>
      <c r="IH64876" s="378"/>
      <c r="II64876" s="378"/>
      <c r="IJ64876" s="378"/>
      <c r="IK64876" s="378"/>
      <c r="IL64876" s="378"/>
    </row>
    <row r="64877" spans="2:246">
      <c r="B64877" s="378"/>
      <c r="C64877" s="378"/>
      <c r="D64877" s="378"/>
      <c r="E64877" s="378"/>
      <c r="F64877" s="378"/>
      <c r="G64877" s="378"/>
      <c r="H64877" s="378"/>
      <c r="I64877" s="378"/>
      <c r="J64877" s="378"/>
      <c r="K64877" s="378"/>
      <c r="L64877" s="378"/>
      <c r="M64877" s="378"/>
      <c r="N64877" s="378"/>
      <c r="O64877" s="378"/>
      <c r="P64877" s="378"/>
      <c r="Q64877" s="378"/>
      <c r="R64877" s="378"/>
      <c r="S64877" s="378"/>
      <c r="T64877" s="378"/>
      <c r="U64877" s="378"/>
      <c r="V64877" s="378"/>
      <c r="W64877" s="378"/>
      <c r="X64877" s="378"/>
      <c r="Y64877" s="378"/>
      <c r="Z64877" s="378"/>
      <c r="AA64877" s="378"/>
      <c r="AB64877" s="378"/>
      <c r="AC64877" s="378"/>
      <c r="AD64877" s="378"/>
      <c r="AE64877" s="378"/>
      <c r="AF64877" s="378"/>
      <c r="AG64877" s="378"/>
      <c r="AH64877" s="378"/>
      <c r="AI64877" s="378"/>
      <c r="AJ64877" s="378"/>
      <c r="AK64877" s="378"/>
      <c r="AL64877" s="378"/>
      <c r="AM64877" s="378"/>
      <c r="AN64877" s="378"/>
      <c r="AO64877" s="378"/>
      <c r="AP64877" s="378"/>
      <c r="AQ64877" s="378"/>
      <c r="AR64877" s="378"/>
      <c r="AS64877" s="378"/>
      <c r="AT64877" s="378"/>
      <c r="AU64877" s="378"/>
      <c r="AV64877" s="378"/>
      <c r="AW64877" s="378"/>
      <c r="AX64877" s="378"/>
      <c r="AY64877" s="378"/>
      <c r="AZ64877" s="378"/>
      <c r="BA64877" s="378"/>
      <c r="BB64877" s="378"/>
      <c r="BC64877" s="378"/>
      <c r="BD64877" s="378"/>
      <c r="BE64877" s="378"/>
      <c r="BF64877" s="378"/>
      <c r="BG64877" s="378"/>
      <c r="BH64877" s="378"/>
      <c r="BI64877" s="378"/>
      <c r="BJ64877" s="378"/>
      <c r="BK64877" s="378"/>
      <c r="BL64877" s="378"/>
      <c r="BM64877" s="378"/>
      <c r="BN64877" s="378"/>
      <c r="BO64877" s="378"/>
      <c r="BP64877" s="378"/>
      <c r="BQ64877" s="378"/>
      <c r="BR64877" s="378"/>
      <c r="BS64877" s="378"/>
      <c r="BT64877" s="378"/>
      <c r="BU64877" s="378"/>
      <c r="BV64877" s="378"/>
      <c r="BW64877" s="378"/>
      <c r="BX64877" s="378"/>
      <c r="BY64877" s="378"/>
      <c r="BZ64877" s="378"/>
      <c r="CA64877" s="378"/>
      <c r="CB64877" s="378"/>
      <c r="CC64877" s="378"/>
      <c r="CD64877" s="378"/>
      <c r="CE64877" s="378"/>
      <c r="CF64877" s="378"/>
      <c r="CG64877" s="378"/>
      <c r="CH64877" s="378"/>
      <c r="CI64877" s="378"/>
      <c r="CJ64877" s="378"/>
      <c r="CK64877" s="378"/>
      <c r="CL64877" s="378"/>
      <c r="CM64877" s="378"/>
      <c r="CN64877" s="378"/>
      <c r="CO64877" s="378"/>
      <c r="CP64877" s="378"/>
      <c r="CQ64877" s="378"/>
      <c r="CR64877" s="378"/>
      <c r="CS64877" s="378"/>
      <c r="CT64877" s="378"/>
      <c r="CU64877" s="378"/>
      <c r="CV64877" s="378"/>
      <c r="CW64877" s="378"/>
      <c r="CX64877" s="378"/>
      <c r="CY64877" s="378"/>
      <c r="CZ64877" s="378"/>
      <c r="DA64877" s="378"/>
      <c r="DB64877" s="378"/>
      <c r="DC64877" s="378"/>
      <c r="DD64877" s="378"/>
      <c r="DE64877" s="378"/>
      <c r="DF64877" s="378"/>
      <c r="DG64877" s="378"/>
      <c r="DH64877" s="378"/>
      <c r="DI64877" s="378"/>
      <c r="DJ64877" s="378"/>
      <c r="DK64877" s="378"/>
      <c r="DL64877" s="378"/>
      <c r="DM64877" s="378"/>
      <c r="DN64877" s="378"/>
      <c r="DO64877" s="378"/>
      <c r="DP64877" s="378"/>
      <c r="DQ64877" s="378"/>
      <c r="DR64877" s="378"/>
      <c r="DS64877" s="378"/>
      <c r="DT64877" s="378"/>
      <c r="DU64877" s="378"/>
      <c r="DV64877" s="378"/>
      <c r="DW64877" s="378"/>
      <c r="DX64877" s="378"/>
      <c r="DY64877" s="378"/>
      <c r="DZ64877" s="378"/>
      <c r="EA64877" s="378"/>
      <c r="EB64877" s="378"/>
      <c r="EC64877" s="378"/>
      <c r="ED64877" s="378"/>
      <c r="EE64877" s="378"/>
      <c r="EF64877" s="378"/>
      <c r="EG64877" s="378"/>
      <c r="EH64877" s="378"/>
      <c r="EI64877" s="378"/>
      <c r="EJ64877" s="378"/>
      <c r="EK64877" s="378"/>
      <c r="EL64877" s="378"/>
      <c r="EM64877" s="378"/>
      <c r="EN64877" s="378"/>
      <c r="EO64877" s="378"/>
      <c r="EP64877" s="378"/>
      <c r="EQ64877" s="378"/>
      <c r="ER64877" s="378"/>
      <c r="ES64877" s="378"/>
      <c r="ET64877" s="378"/>
      <c r="EU64877" s="378"/>
      <c r="EV64877" s="378"/>
      <c r="EW64877" s="378"/>
      <c r="EX64877" s="378"/>
      <c r="EY64877" s="378"/>
      <c r="EZ64877" s="378"/>
      <c r="FA64877" s="378"/>
      <c r="FB64877" s="378"/>
      <c r="FC64877" s="378"/>
      <c r="FD64877" s="378"/>
      <c r="FE64877" s="378"/>
      <c r="FF64877" s="378"/>
      <c r="FG64877" s="378"/>
      <c r="FH64877" s="378"/>
      <c r="FI64877" s="378"/>
      <c r="FJ64877" s="378"/>
      <c r="FK64877" s="378"/>
      <c r="FL64877" s="378"/>
      <c r="FM64877" s="378"/>
      <c r="FN64877" s="378"/>
      <c r="FO64877" s="378"/>
      <c r="FP64877" s="378"/>
      <c r="FQ64877" s="378"/>
      <c r="FR64877" s="378"/>
      <c r="FS64877" s="378"/>
      <c r="FT64877" s="378"/>
      <c r="FU64877" s="378"/>
      <c r="FV64877" s="378"/>
      <c r="FW64877" s="378"/>
      <c r="FX64877" s="378"/>
      <c r="FY64877" s="378"/>
      <c r="FZ64877" s="378"/>
      <c r="GA64877" s="378"/>
      <c r="GB64877" s="378"/>
      <c r="GC64877" s="378"/>
      <c r="GD64877" s="378"/>
      <c r="GE64877" s="378"/>
      <c r="GF64877" s="378"/>
      <c r="GG64877" s="378"/>
      <c r="GH64877" s="378"/>
      <c r="GI64877" s="378"/>
      <c r="GJ64877" s="378"/>
      <c r="GK64877" s="378"/>
      <c r="GL64877" s="378"/>
      <c r="GM64877" s="378"/>
      <c r="GN64877" s="378"/>
      <c r="GO64877" s="378"/>
      <c r="GP64877" s="378"/>
      <c r="GQ64877" s="378"/>
      <c r="GR64877" s="378"/>
      <c r="GS64877" s="378"/>
      <c r="GT64877" s="378"/>
      <c r="GU64877" s="378"/>
      <c r="GV64877" s="378"/>
      <c r="GW64877" s="378"/>
      <c r="GX64877" s="378"/>
      <c r="GY64877" s="378"/>
      <c r="GZ64877" s="378"/>
      <c r="HA64877" s="378"/>
      <c r="HB64877" s="378"/>
      <c r="HC64877" s="378"/>
      <c r="HD64877" s="378"/>
      <c r="HE64877" s="378"/>
      <c r="HF64877" s="378"/>
      <c r="HG64877" s="378"/>
      <c r="HH64877" s="378"/>
      <c r="HI64877" s="378"/>
      <c r="HJ64877" s="378"/>
      <c r="HK64877" s="378"/>
      <c r="HL64877" s="378"/>
      <c r="HM64877" s="378"/>
      <c r="HN64877" s="378"/>
      <c r="HO64877" s="378"/>
      <c r="HP64877" s="378"/>
      <c r="HQ64877" s="378"/>
      <c r="HR64877" s="378"/>
      <c r="HS64877" s="378"/>
      <c r="HT64877" s="378"/>
      <c r="HU64877" s="378"/>
      <c r="HV64877" s="378"/>
      <c r="HW64877" s="378"/>
      <c r="HX64877" s="378"/>
      <c r="HY64877" s="378"/>
      <c r="HZ64877" s="378"/>
      <c r="IA64877" s="378"/>
      <c r="IB64877" s="378"/>
      <c r="IC64877" s="378"/>
      <c r="ID64877" s="378"/>
      <c r="IE64877" s="378"/>
      <c r="IF64877" s="378"/>
      <c r="IG64877" s="378"/>
      <c r="IH64877" s="378"/>
      <c r="II64877" s="378"/>
      <c r="IJ64877" s="378"/>
      <c r="IK64877" s="378"/>
      <c r="IL64877" s="378"/>
    </row>
    <row r="64878" spans="2:246">
      <c r="B64878" s="378"/>
      <c r="C64878" s="378"/>
      <c r="D64878" s="378"/>
      <c r="E64878" s="378"/>
      <c r="F64878" s="378"/>
      <c r="G64878" s="378"/>
      <c r="H64878" s="378"/>
      <c r="I64878" s="378"/>
      <c r="J64878" s="378"/>
      <c r="K64878" s="378"/>
      <c r="L64878" s="378"/>
      <c r="M64878" s="378"/>
      <c r="N64878" s="378"/>
      <c r="O64878" s="378"/>
      <c r="P64878" s="378"/>
      <c r="Q64878" s="378"/>
      <c r="R64878" s="378"/>
      <c r="S64878" s="378"/>
      <c r="T64878" s="378"/>
      <c r="U64878" s="378"/>
      <c r="V64878" s="378"/>
      <c r="W64878" s="378"/>
      <c r="X64878" s="378"/>
      <c r="Y64878" s="378"/>
      <c r="Z64878" s="378"/>
      <c r="AA64878" s="378"/>
      <c r="AB64878" s="378"/>
      <c r="AC64878" s="378"/>
      <c r="AD64878" s="378"/>
      <c r="AE64878" s="378"/>
      <c r="AF64878" s="378"/>
      <c r="AG64878" s="378"/>
      <c r="AH64878" s="378"/>
      <c r="AI64878" s="378"/>
      <c r="AJ64878" s="378"/>
      <c r="AK64878" s="378"/>
      <c r="AL64878" s="378"/>
      <c r="AM64878" s="378"/>
      <c r="AN64878" s="378"/>
      <c r="AO64878" s="378"/>
      <c r="AP64878" s="378"/>
      <c r="AQ64878" s="378"/>
      <c r="AR64878" s="378"/>
      <c r="AS64878" s="378"/>
      <c r="AT64878" s="378"/>
      <c r="AU64878" s="378"/>
      <c r="AV64878" s="378"/>
      <c r="AW64878" s="378"/>
      <c r="AX64878" s="378"/>
      <c r="AY64878" s="378"/>
      <c r="AZ64878" s="378"/>
      <c r="BA64878" s="378"/>
      <c r="BB64878" s="378"/>
      <c r="BC64878" s="378"/>
      <c r="BD64878" s="378"/>
      <c r="BE64878" s="378"/>
      <c r="BF64878" s="378"/>
      <c r="BG64878" s="378"/>
      <c r="BH64878" s="378"/>
      <c r="BI64878" s="378"/>
      <c r="BJ64878" s="378"/>
      <c r="BK64878" s="378"/>
      <c r="BL64878" s="378"/>
      <c r="BM64878" s="378"/>
      <c r="BN64878" s="378"/>
      <c r="BO64878" s="378"/>
      <c r="BP64878" s="378"/>
      <c r="BQ64878" s="378"/>
      <c r="BR64878" s="378"/>
      <c r="BS64878" s="378"/>
      <c r="BT64878" s="378"/>
      <c r="BU64878" s="378"/>
      <c r="BV64878" s="378"/>
      <c r="BW64878" s="378"/>
      <c r="BX64878" s="378"/>
      <c r="BY64878" s="378"/>
      <c r="BZ64878" s="378"/>
      <c r="CA64878" s="378"/>
      <c r="CB64878" s="378"/>
      <c r="CC64878" s="378"/>
      <c r="CD64878" s="378"/>
      <c r="CE64878" s="378"/>
      <c r="CF64878" s="378"/>
      <c r="CG64878" s="378"/>
      <c r="CH64878" s="378"/>
      <c r="CI64878" s="378"/>
      <c r="CJ64878" s="378"/>
      <c r="CK64878" s="378"/>
      <c r="CL64878" s="378"/>
      <c r="CM64878" s="378"/>
      <c r="CN64878" s="378"/>
      <c r="CO64878" s="378"/>
      <c r="CP64878" s="378"/>
      <c r="CQ64878" s="378"/>
      <c r="CR64878" s="378"/>
      <c r="CS64878" s="378"/>
      <c r="CT64878" s="378"/>
      <c r="CU64878" s="378"/>
      <c r="CV64878" s="378"/>
      <c r="CW64878" s="378"/>
      <c r="CX64878" s="378"/>
      <c r="CY64878" s="378"/>
      <c r="CZ64878" s="378"/>
      <c r="DA64878" s="378"/>
      <c r="DB64878" s="378"/>
      <c r="DC64878" s="378"/>
      <c r="DD64878" s="378"/>
      <c r="DE64878" s="378"/>
      <c r="DF64878" s="378"/>
      <c r="DG64878" s="378"/>
      <c r="DH64878" s="378"/>
      <c r="DI64878" s="378"/>
      <c r="DJ64878" s="378"/>
      <c r="DK64878" s="378"/>
      <c r="DL64878" s="378"/>
      <c r="DM64878" s="378"/>
      <c r="DN64878" s="378"/>
      <c r="DO64878" s="378"/>
      <c r="DP64878" s="378"/>
      <c r="DQ64878" s="378"/>
      <c r="DR64878" s="378"/>
      <c r="DS64878" s="378"/>
      <c r="DT64878" s="378"/>
      <c r="DU64878" s="378"/>
      <c r="DV64878" s="378"/>
      <c r="DW64878" s="378"/>
      <c r="DX64878" s="378"/>
      <c r="DY64878" s="378"/>
      <c r="DZ64878" s="378"/>
      <c r="EA64878" s="378"/>
      <c r="EB64878" s="378"/>
      <c r="EC64878" s="378"/>
      <c r="ED64878" s="378"/>
      <c r="EE64878" s="378"/>
      <c r="EF64878" s="378"/>
      <c r="EG64878" s="378"/>
      <c r="EH64878" s="378"/>
      <c r="EI64878" s="378"/>
      <c r="EJ64878" s="378"/>
      <c r="EK64878" s="378"/>
      <c r="EL64878" s="378"/>
      <c r="EM64878" s="378"/>
      <c r="EN64878" s="378"/>
      <c r="EO64878" s="378"/>
      <c r="EP64878" s="378"/>
      <c r="EQ64878" s="378"/>
      <c r="ER64878" s="378"/>
      <c r="ES64878" s="378"/>
      <c r="ET64878" s="378"/>
      <c r="EU64878" s="378"/>
      <c r="EV64878" s="378"/>
      <c r="EW64878" s="378"/>
      <c r="EX64878" s="378"/>
      <c r="EY64878" s="378"/>
      <c r="EZ64878" s="378"/>
      <c r="FA64878" s="378"/>
      <c r="FB64878" s="378"/>
      <c r="FC64878" s="378"/>
      <c r="FD64878" s="378"/>
      <c r="FE64878" s="378"/>
      <c r="FF64878" s="378"/>
      <c r="FG64878" s="378"/>
      <c r="FH64878" s="378"/>
      <c r="FI64878" s="378"/>
      <c r="FJ64878" s="378"/>
      <c r="FK64878" s="378"/>
      <c r="FL64878" s="378"/>
      <c r="FM64878" s="378"/>
      <c r="FN64878" s="378"/>
      <c r="FO64878" s="378"/>
      <c r="FP64878" s="378"/>
      <c r="FQ64878" s="378"/>
      <c r="FR64878" s="378"/>
      <c r="FS64878" s="378"/>
      <c r="FT64878" s="378"/>
      <c r="FU64878" s="378"/>
      <c r="FV64878" s="378"/>
      <c r="FW64878" s="378"/>
      <c r="FX64878" s="378"/>
      <c r="FY64878" s="378"/>
      <c r="FZ64878" s="378"/>
      <c r="GA64878" s="378"/>
      <c r="GB64878" s="378"/>
      <c r="GC64878" s="378"/>
      <c r="GD64878" s="378"/>
      <c r="GE64878" s="378"/>
      <c r="GF64878" s="378"/>
      <c r="GG64878" s="378"/>
      <c r="GH64878" s="378"/>
      <c r="GI64878" s="378"/>
      <c r="GJ64878" s="378"/>
      <c r="GK64878" s="378"/>
      <c r="GL64878" s="378"/>
      <c r="GM64878" s="378"/>
      <c r="GN64878" s="378"/>
      <c r="GO64878" s="378"/>
      <c r="GP64878" s="378"/>
      <c r="GQ64878" s="378"/>
      <c r="GR64878" s="378"/>
      <c r="GS64878" s="378"/>
      <c r="GT64878" s="378"/>
      <c r="GU64878" s="378"/>
      <c r="GV64878" s="378"/>
      <c r="GW64878" s="378"/>
      <c r="GX64878" s="378"/>
      <c r="GY64878" s="378"/>
      <c r="GZ64878" s="378"/>
      <c r="HA64878" s="378"/>
      <c r="HB64878" s="378"/>
      <c r="HC64878" s="378"/>
      <c r="HD64878" s="378"/>
      <c r="HE64878" s="378"/>
      <c r="HF64878" s="378"/>
      <c r="HG64878" s="378"/>
      <c r="HH64878" s="378"/>
      <c r="HI64878" s="378"/>
      <c r="HJ64878" s="378"/>
      <c r="HK64878" s="378"/>
      <c r="HL64878" s="378"/>
      <c r="HM64878" s="378"/>
      <c r="HN64878" s="378"/>
      <c r="HO64878" s="378"/>
      <c r="HP64878" s="378"/>
      <c r="HQ64878" s="378"/>
      <c r="HR64878" s="378"/>
      <c r="HS64878" s="378"/>
      <c r="HT64878" s="378"/>
      <c r="HU64878" s="378"/>
      <c r="HV64878" s="378"/>
      <c r="HW64878" s="378"/>
      <c r="HX64878" s="378"/>
      <c r="HY64878" s="378"/>
      <c r="HZ64878" s="378"/>
      <c r="IA64878" s="378"/>
      <c r="IB64878" s="378"/>
      <c r="IC64878" s="378"/>
      <c r="ID64878" s="378"/>
      <c r="IE64878" s="378"/>
      <c r="IF64878" s="378"/>
      <c r="IG64878" s="378"/>
      <c r="IH64878" s="378"/>
      <c r="II64878" s="378"/>
      <c r="IJ64878" s="378"/>
      <c r="IK64878" s="378"/>
      <c r="IL64878" s="378"/>
    </row>
    <row r="64879" spans="2:246">
      <c r="B64879" s="378"/>
      <c r="C64879" s="378"/>
      <c r="D64879" s="378"/>
      <c r="E64879" s="378"/>
      <c r="F64879" s="378"/>
      <c r="G64879" s="378"/>
      <c r="H64879" s="378"/>
      <c r="I64879" s="378"/>
      <c r="J64879" s="378"/>
      <c r="K64879" s="378"/>
      <c r="L64879" s="378"/>
      <c r="M64879" s="378"/>
      <c r="N64879" s="378"/>
      <c r="O64879" s="378"/>
      <c r="P64879" s="378"/>
      <c r="Q64879" s="378"/>
      <c r="R64879" s="378"/>
      <c r="S64879" s="378"/>
      <c r="T64879" s="378"/>
      <c r="U64879" s="378"/>
      <c r="V64879" s="378"/>
      <c r="W64879" s="378"/>
      <c r="X64879" s="378"/>
      <c r="Y64879" s="378"/>
      <c r="Z64879" s="378"/>
      <c r="AA64879" s="378"/>
      <c r="AB64879" s="378"/>
      <c r="AC64879" s="378"/>
      <c r="AD64879" s="378"/>
      <c r="AE64879" s="378"/>
      <c r="AF64879" s="378"/>
      <c r="AG64879" s="378"/>
      <c r="AH64879" s="378"/>
      <c r="AI64879" s="378"/>
      <c r="AJ64879" s="378"/>
      <c r="AK64879" s="378"/>
      <c r="AL64879" s="378"/>
      <c r="AM64879" s="378"/>
      <c r="AN64879" s="378"/>
      <c r="AO64879" s="378"/>
      <c r="AP64879" s="378"/>
      <c r="AQ64879" s="378"/>
      <c r="AR64879" s="378"/>
      <c r="AS64879" s="378"/>
      <c r="AT64879" s="378"/>
      <c r="AU64879" s="378"/>
      <c r="AV64879" s="378"/>
      <c r="AW64879" s="378"/>
      <c r="AX64879" s="378"/>
      <c r="AY64879" s="378"/>
      <c r="AZ64879" s="378"/>
      <c r="BA64879" s="378"/>
      <c r="BB64879" s="378"/>
      <c r="BC64879" s="378"/>
      <c r="BD64879" s="378"/>
      <c r="BE64879" s="378"/>
      <c r="BF64879" s="378"/>
      <c r="BG64879" s="378"/>
      <c r="BH64879" s="378"/>
      <c r="BI64879" s="378"/>
      <c r="BJ64879" s="378"/>
      <c r="BK64879" s="378"/>
      <c r="BL64879" s="378"/>
      <c r="BM64879" s="378"/>
      <c r="BN64879" s="378"/>
      <c r="BO64879" s="378"/>
      <c r="BP64879" s="378"/>
      <c r="BQ64879" s="378"/>
      <c r="BR64879" s="378"/>
      <c r="BS64879" s="378"/>
      <c r="BT64879" s="378"/>
      <c r="BU64879" s="378"/>
      <c r="BV64879" s="378"/>
      <c r="BW64879" s="378"/>
      <c r="BX64879" s="378"/>
      <c r="BY64879" s="378"/>
      <c r="BZ64879" s="378"/>
      <c r="CA64879" s="378"/>
      <c r="CB64879" s="378"/>
      <c r="CC64879" s="378"/>
      <c r="CD64879" s="378"/>
      <c r="CE64879" s="378"/>
      <c r="CF64879" s="378"/>
      <c r="CG64879" s="378"/>
      <c r="CH64879" s="378"/>
      <c r="CI64879" s="378"/>
      <c r="CJ64879" s="378"/>
      <c r="CK64879" s="378"/>
      <c r="CL64879" s="378"/>
      <c r="CM64879" s="378"/>
      <c r="CN64879" s="378"/>
      <c r="CO64879" s="378"/>
      <c r="CP64879" s="378"/>
      <c r="CQ64879" s="378"/>
      <c r="CR64879" s="378"/>
      <c r="CS64879" s="378"/>
      <c r="CT64879" s="378"/>
      <c r="CU64879" s="378"/>
      <c r="CV64879" s="378"/>
      <c r="CW64879" s="378"/>
      <c r="CX64879" s="378"/>
      <c r="CY64879" s="378"/>
      <c r="CZ64879" s="378"/>
      <c r="DA64879" s="378"/>
      <c r="DB64879" s="378"/>
      <c r="DC64879" s="378"/>
      <c r="DD64879" s="378"/>
      <c r="DE64879" s="378"/>
      <c r="DF64879" s="378"/>
      <c r="DG64879" s="378"/>
      <c r="DH64879" s="378"/>
      <c r="DI64879" s="378"/>
      <c r="DJ64879" s="378"/>
      <c r="DK64879" s="378"/>
      <c r="DL64879" s="378"/>
      <c r="DM64879" s="378"/>
      <c r="DN64879" s="378"/>
      <c r="DO64879" s="378"/>
      <c r="DP64879" s="378"/>
      <c r="DQ64879" s="378"/>
      <c r="DR64879" s="378"/>
      <c r="DS64879" s="378"/>
      <c r="DT64879" s="378"/>
      <c r="DU64879" s="378"/>
      <c r="DV64879" s="378"/>
      <c r="DW64879" s="378"/>
      <c r="DX64879" s="378"/>
      <c r="DY64879" s="378"/>
      <c r="DZ64879" s="378"/>
      <c r="EA64879" s="378"/>
      <c r="EB64879" s="378"/>
      <c r="EC64879" s="378"/>
      <c r="ED64879" s="378"/>
      <c r="EE64879" s="378"/>
      <c r="EF64879" s="378"/>
      <c r="EG64879" s="378"/>
      <c r="EH64879" s="378"/>
      <c r="EI64879" s="378"/>
      <c r="EJ64879" s="378"/>
      <c r="EK64879" s="378"/>
      <c r="EL64879" s="378"/>
      <c r="EM64879" s="378"/>
      <c r="EN64879" s="378"/>
      <c r="EO64879" s="378"/>
      <c r="EP64879" s="378"/>
      <c r="EQ64879" s="378"/>
      <c r="ER64879" s="378"/>
      <c r="ES64879" s="378"/>
      <c r="ET64879" s="378"/>
      <c r="EU64879" s="378"/>
      <c r="EV64879" s="378"/>
      <c r="EW64879" s="378"/>
      <c r="EX64879" s="378"/>
      <c r="EY64879" s="378"/>
      <c r="EZ64879" s="378"/>
      <c r="FA64879" s="378"/>
      <c r="FB64879" s="378"/>
      <c r="FC64879" s="378"/>
      <c r="FD64879" s="378"/>
      <c r="FE64879" s="378"/>
      <c r="FF64879" s="378"/>
      <c r="FG64879" s="378"/>
      <c r="FH64879" s="378"/>
      <c r="FI64879" s="378"/>
      <c r="FJ64879" s="378"/>
      <c r="FK64879" s="378"/>
      <c r="FL64879" s="378"/>
      <c r="FM64879" s="378"/>
      <c r="FN64879" s="378"/>
      <c r="FO64879" s="378"/>
      <c r="FP64879" s="378"/>
      <c r="FQ64879" s="378"/>
      <c r="FR64879" s="378"/>
      <c r="FS64879" s="378"/>
      <c r="FT64879" s="378"/>
      <c r="FU64879" s="378"/>
      <c r="FV64879" s="378"/>
      <c r="FW64879" s="378"/>
      <c r="FX64879" s="378"/>
      <c r="FY64879" s="378"/>
      <c r="FZ64879" s="378"/>
      <c r="GA64879" s="378"/>
      <c r="GB64879" s="378"/>
      <c r="GC64879" s="378"/>
      <c r="GD64879" s="378"/>
      <c r="GE64879" s="378"/>
      <c r="GF64879" s="378"/>
      <c r="GG64879" s="378"/>
      <c r="GH64879" s="378"/>
      <c r="GI64879" s="378"/>
      <c r="GJ64879" s="378"/>
      <c r="GK64879" s="378"/>
      <c r="GL64879" s="378"/>
      <c r="GM64879" s="378"/>
      <c r="GN64879" s="378"/>
      <c r="GO64879" s="378"/>
      <c r="GP64879" s="378"/>
      <c r="GQ64879" s="378"/>
      <c r="GR64879" s="378"/>
      <c r="GS64879" s="378"/>
      <c r="GT64879" s="378"/>
      <c r="GU64879" s="378"/>
      <c r="GV64879" s="378"/>
      <c r="GW64879" s="378"/>
      <c r="GX64879" s="378"/>
      <c r="GY64879" s="378"/>
      <c r="GZ64879" s="378"/>
      <c r="HA64879" s="378"/>
      <c r="HB64879" s="378"/>
      <c r="HC64879" s="378"/>
      <c r="HD64879" s="378"/>
      <c r="HE64879" s="378"/>
      <c r="HF64879" s="378"/>
      <c r="HG64879" s="378"/>
      <c r="HH64879" s="378"/>
      <c r="HI64879" s="378"/>
      <c r="HJ64879" s="378"/>
      <c r="HK64879" s="378"/>
      <c r="HL64879" s="378"/>
      <c r="HM64879" s="378"/>
      <c r="HN64879" s="378"/>
      <c r="HO64879" s="378"/>
      <c r="HP64879" s="378"/>
      <c r="HQ64879" s="378"/>
      <c r="HR64879" s="378"/>
      <c r="HS64879" s="378"/>
      <c r="HT64879" s="378"/>
      <c r="HU64879" s="378"/>
      <c r="HV64879" s="378"/>
      <c r="HW64879" s="378"/>
      <c r="HX64879" s="378"/>
      <c r="HY64879" s="378"/>
      <c r="HZ64879" s="378"/>
      <c r="IA64879" s="378"/>
      <c r="IB64879" s="378"/>
      <c r="IC64879" s="378"/>
      <c r="ID64879" s="378"/>
      <c r="IE64879" s="378"/>
      <c r="IF64879" s="378"/>
      <c r="IG64879" s="378"/>
      <c r="IH64879" s="378"/>
      <c r="II64879" s="378"/>
      <c r="IJ64879" s="378"/>
      <c r="IK64879" s="378"/>
      <c r="IL64879" s="378"/>
    </row>
    <row r="64880" spans="2:246">
      <c r="B64880" s="378"/>
      <c r="C64880" s="378"/>
      <c r="D64880" s="378"/>
      <c r="E64880" s="378"/>
      <c r="F64880" s="378"/>
      <c r="G64880" s="378"/>
      <c r="H64880" s="378"/>
      <c r="I64880" s="378"/>
      <c r="J64880" s="378"/>
      <c r="K64880" s="378"/>
      <c r="L64880" s="378"/>
      <c r="M64880" s="378"/>
      <c r="N64880" s="378"/>
      <c r="O64880" s="378"/>
      <c r="P64880" s="378"/>
      <c r="Q64880" s="378"/>
      <c r="R64880" s="378"/>
      <c r="S64880" s="378"/>
      <c r="T64880" s="378"/>
      <c r="U64880" s="378"/>
      <c r="V64880" s="378"/>
      <c r="W64880" s="378"/>
      <c r="X64880" s="378"/>
      <c r="Y64880" s="378"/>
      <c r="Z64880" s="378"/>
      <c r="AA64880" s="378"/>
      <c r="AB64880" s="378"/>
      <c r="AC64880" s="378"/>
      <c r="AD64880" s="378"/>
      <c r="AE64880" s="378"/>
      <c r="AF64880" s="378"/>
      <c r="AG64880" s="378"/>
      <c r="AH64880" s="378"/>
      <c r="AI64880" s="378"/>
      <c r="AJ64880" s="378"/>
      <c r="AK64880" s="378"/>
      <c r="AL64880" s="378"/>
      <c r="AM64880" s="378"/>
      <c r="AN64880" s="378"/>
      <c r="AO64880" s="378"/>
      <c r="AP64880" s="378"/>
      <c r="AQ64880" s="378"/>
      <c r="AR64880" s="378"/>
      <c r="AS64880" s="378"/>
      <c r="AT64880" s="378"/>
      <c r="AU64880" s="378"/>
      <c r="AV64880" s="378"/>
      <c r="AW64880" s="378"/>
      <c r="AX64880" s="378"/>
      <c r="AY64880" s="378"/>
      <c r="AZ64880" s="378"/>
      <c r="BA64880" s="378"/>
      <c r="BB64880" s="378"/>
      <c r="BC64880" s="378"/>
      <c r="BD64880" s="378"/>
      <c r="BE64880" s="378"/>
      <c r="BF64880" s="378"/>
      <c r="BG64880" s="378"/>
      <c r="BH64880" s="378"/>
      <c r="BI64880" s="378"/>
      <c r="BJ64880" s="378"/>
      <c r="BK64880" s="378"/>
      <c r="BL64880" s="378"/>
      <c r="BM64880" s="378"/>
      <c r="BN64880" s="378"/>
      <c r="BO64880" s="378"/>
      <c r="BP64880" s="378"/>
      <c r="BQ64880" s="378"/>
      <c r="BR64880" s="378"/>
      <c r="BS64880" s="378"/>
      <c r="BT64880" s="378"/>
      <c r="BU64880" s="378"/>
      <c r="BV64880" s="378"/>
      <c r="BW64880" s="378"/>
      <c r="BX64880" s="378"/>
      <c r="BY64880" s="378"/>
      <c r="BZ64880" s="378"/>
      <c r="CA64880" s="378"/>
      <c r="CB64880" s="378"/>
      <c r="CC64880" s="378"/>
      <c r="CD64880" s="378"/>
      <c r="CE64880" s="378"/>
      <c r="CF64880" s="378"/>
      <c r="CG64880" s="378"/>
      <c r="CH64880" s="378"/>
      <c r="CI64880" s="378"/>
      <c r="CJ64880" s="378"/>
      <c r="CK64880" s="378"/>
      <c r="CL64880" s="378"/>
      <c r="CM64880" s="378"/>
      <c r="CN64880" s="378"/>
      <c r="CO64880" s="378"/>
      <c r="CP64880" s="378"/>
      <c r="CQ64880" s="378"/>
      <c r="CR64880" s="378"/>
      <c r="CS64880" s="378"/>
      <c r="CT64880" s="378"/>
      <c r="CU64880" s="378"/>
      <c r="CV64880" s="378"/>
      <c r="CW64880" s="378"/>
      <c r="CX64880" s="378"/>
      <c r="CY64880" s="378"/>
      <c r="CZ64880" s="378"/>
      <c r="DA64880" s="378"/>
      <c r="DB64880" s="378"/>
      <c r="DC64880" s="378"/>
      <c r="DD64880" s="378"/>
      <c r="DE64880" s="378"/>
      <c r="DF64880" s="378"/>
      <c r="DG64880" s="378"/>
      <c r="DH64880" s="378"/>
      <c r="DI64880" s="378"/>
      <c r="DJ64880" s="378"/>
      <c r="DK64880" s="378"/>
      <c r="DL64880" s="378"/>
      <c r="DM64880" s="378"/>
      <c r="DN64880" s="378"/>
      <c r="DO64880" s="378"/>
      <c r="DP64880" s="378"/>
      <c r="DQ64880" s="378"/>
      <c r="DR64880" s="378"/>
      <c r="DS64880" s="378"/>
      <c r="DT64880" s="378"/>
      <c r="DU64880" s="378"/>
      <c r="DV64880" s="378"/>
      <c r="DW64880" s="378"/>
      <c r="DX64880" s="378"/>
      <c r="DY64880" s="378"/>
      <c r="DZ64880" s="378"/>
      <c r="EA64880" s="378"/>
      <c r="EB64880" s="378"/>
      <c r="EC64880" s="378"/>
      <c r="ED64880" s="378"/>
      <c r="EE64880" s="378"/>
      <c r="EF64880" s="378"/>
      <c r="EG64880" s="378"/>
      <c r="EH64880" s="378"/>
      <c r="EI64880" s="378"/>
      <c r="EJ64880" s="378"/>
      <c r="EK64880" s="378"/>
      <c r="EL64880" s="378"/>
      <c r="EM64880" s="378"/>
      <c r="EN64880" s="378"/>
      <c r="EO64880" s="378"/>
      <c r="EP64880" s="378"/>
      <c r="EQ64880" s="378"/>
      <c r="ER64880" s="378"/>
      <c r="ES64880" s="378"/>
      <c r="ET64880" s="378"/>
      <c r="EU64880" s="378"/>
      <c r="EV64880" s="378"/>
      <c r="EW64880" s="378"/>
      <c r="EX64880" s="378"/>
      <c r="EY64880" s="378"/>
      <c r="EZ64880" s="378"/>
      <c r="FA64880" s="378"/>
      <c r="FB64880" s="378"/>
      <c r="FC64880" s="378"/>
      <c r="FD64880" s="378"/>
      <c r="FE64880" s="378"/>
      <c r="FF64880" s="378"/>
      <c r="FG64880" s="378"/>
      <c r="FH64880" s="378"/>
      <c r="FI64880" s="378"/>
      <c r="FJ64880" s="378"/>
      <c r="FK64880" s="378"/>
      <c r="FL64880" s="378"/>
      <c r="FM64880" s="378"/>
      <c r="FN64880" s="378"/>
      <c r="FO64880" s="378"/>
      <c r="FP64880" s="378"/>
      <c r="FQ64880" s="378"/>
      <c r="FR64880" s="378"/>
      <c r="FS64880" s="378"/>
      <c r="FT64880" s="378"/>
      <c r="FU64880" s="378"/>
      <c r="FV64880" s="378"/>
      <c r="FW64880" s="378"/>
      <c r="FX64880" s="378"/>
      <c r="FY64880" s="378"/>
      <c r="FZ64880" s="378"/>
      <c r="GA64880" s="378"/>
      <c r="GB64880" s="378"/>
      <c r="GC64880" s="378"/>
      <c r="GD64880" s="378"/>
      <c r="GE64880" s="378"/>
      <c r="GF64880" s="378"/>
      <c r="GG64880" s="378"/>
      <c r="GH64880" s="378"/>
      <c r="GI64880" s="378"/>
      <c r="GJ64880" s="378"/>
      <c r="GK64880" s="378"/>
      <c r="GL64880" s="378"/>
      <c r="GM64880" s="378"/>
      <c r="GN64880" s="378"/>
      <c r="GO64880" s="378"/>
      <c r="GP64880" s="378"/>
      <c r="GQ64880" s="378"/>
      <c r="GR64880" s="378"/>
      <c r="GS64880" s="378"/>
      <c r="GT64880" s="378"/>
      <c r="GU64880" s="378"/>
      <c r="GV64880" s="378"/>
      <c r="GW64880" s="378"/>
      <c r="GX64880" s="378"/>
      <c r="GY64880" s="378"/>
      <c r="GZ64880" s="378"/>
      <c r="HA64880" s="378"/>
      <c r="HB64880" s="378"/>
      <c r="HC64880" s="378"/>
      <c r="HD64880" s="378"/>
      <c r="HE64880" s="378"/>
      <c r="HF64880" s="378"/>
      <c r="HG64880" s="378"/>
      <c r="HH64880" s="378"/>
      <c r="HI64880" s="378"/>
      <c r="HJ64880" s="378"/>
      <c r="HK64880" s="378"/>
      <c r="HL64880" s="378"/>
      <c r="HM64880" s="378"/>
      <c r="HN64880" s="378"/>
      <c r="HO64880" s="378"/>
      <c r="HP64880" s="378"/>
      <c r="HQ64880" s="378"/>
      <c r="HR64880" s="378"/>
      <c r="HS64880" s="378"/>
      <c r="HT64880" s="378"/>
      <c r="HU64880" s="378"/>
      <c r="HV64880" s="378"/>
      <c r="HW64880" s="378"/>
      <c r="HX64880" s="378"/>
      <c r="HY64880" s="378"/>
      <c r="HZ64880" s="378"/>
      <c r="IA64880" s="378"/>
      <c r="IB64880" s="378"/>
      <c r="IC64880" s="378"/>
      <c r="ID64880" s="378"/>
      <c r="IE64880" s="378"/>
      <c r="IF64880" s="378"/>
      <c r="IG64880" s="378"/>
      <c r="IH64880" s="378"/>
      <c r="II64880" s="378"/>
      <c r="IJ64880" s="378"/>
      <c r="IK64880" s="378"/>
      <c r="IL64880" s="378"/>
    </row>
    <row r="64881" spans="2:246">
      <c r="B64881" s="378"/>
      <c r="C64881" s="378"/>
      <c r="D64881" s="378"/>
      <c r="E64881" s="378"/>
      <c r="F64881" s="378"/>
      <c r="G64881" s="378"/>
      <c r="H64881" s="378"/>
      <c r="I64881" s="378"/>
      <c r="J64881" s="378"/>
      <c r="K64881" s="378"/>
      <c r="L64881" s="378"/>
      <c r="M64881" s="378"/>
      <c r="N64881" s="378"/>
      <c r="O64881" s="378"/>
      <c r="P64881" s="378"/>
      <c r="Q64881" s="378"/>
      <c r="R64881" s="378"/>
      <c r="S64881" s="378"/>
      <c r="T64881" s="378"/>
      <c r="U64881" s="378"/>
      <c r="V64881" s="378"/>
      <c r="W64881" s="378"/>
      <c r="X64881" s="378"/>
      <c r="Y64881" s="378"/>
      <c r="Z64881" s="378"/>
      <c r="AA64881" s="378"/>
      <c r="AB64881" s="378"/>
      <c r="AC64881" s="378"/>
      <c r="AD64881" s="378"/>
      <c r="AE64881" s="378"/>
      <c r="AF64881" s="378"/>
      <c r="AG64881" s="378"/>
      <c r="AH64881" s="378"/>
      <c r="AI64881" s="378"/>
      <c r="AJ64881" s="378"/>
      <c r="AK64881" s="378"/>
      <c r="AL64881" s="378"/>
      <c r="AM64881" s="378"/>
      <c r="AN64881" s="378"/>
      <c r="AO64881" s="378"/>
      <c r="AP64881" s="378"/>
      <c r="AQ64881" s="378"/>
      <c r="AR64881" s="378"/>
      <c r="AS64881" s="378"/>
      <c r="AT64881" s="378"/>
      <c r="AU64881" s="378"/>
      <c r="AV64881" s="378"/>
      <c r="AW64881" s="378"/>
      <c r="AX64881" s="378"/>
      <c r="AY64881" s="378"/>
      <c r="AZ64881" s="378"/>
      <c r="BA64881" s="378"/>
      <c r="BB64881" s="378"/>
      <c r="BC64881" s="378"/>
      <c r="BD64881" s="378"/>
      <c r="BE64881" s="378"/>
      <c r="BF64881" s="378"/>
      <c r="BG64881" s="378"/>
      <c r="BH64881" s="378"/>
      <c r="BI64881" s="378"/>
      <c r="BJ64881" s="378"/>
      <c r="BK64881" s="378"/>
      <c r="BL64881" s="378"/>
      <c r="BM64881" s="378"/>
      <c r="BN64881" s="378"/>
      <c r="BO64881" s="378"/>
      <c r="BP64881" s="378"/>
      <c r="BQ64881" s="378"/>
      <c r="BR64881" s="378"/>
      <c r="BS64881" s="378"/>
      <c r="BT64881" s="378"/>
      <c r="BU64881" s="378"/>
      <c r="BV64881" s="378"/>
      <c r="BW64881" s="378"/>
      <c r="BX64881" s="378"/>
      <c r="BY64881" s="378"/>
      <c r="BZ64881" s="378"/>
      <c r="CA64881" s="378"/>
      <c r="CB64881" s="378"/>
      <c r="CC64881" s="378"/>
      <c r="CD64881" s="378"/>
      <c r="CE64881" s="378"/>
      <c r="CF64881" s="378"/>
      <c r="CG64881" s="378"/>
      <c r="CH64881" s="378"/>
      <c r="CI64881" s="378"/>
      <c r="CJ64881" s="378"/>
      <c r="CK64881" s="378"/>
      <c r="CL64881" s="378"/>
      <c r="CM64881" s="378"/>
      <c r="CN64881" s="378"/>
      <c r="CO64881" s="378"/>
      <c r="CP64881" s="378"/>
      <c r="CQ64881" s="378"/>
      <c r="CR64881" s="378"/>
      <c r="CS64881" s="378"/>
      <c r="CT64881" s="378"/>
      <c r="CU64881" s="378"/>
      <c r="CV64881" s="378"/>
      <c r="CW64881" s="378"/>
      <c r="CX64881" s="378"/>
      <c r="CY64881" s="378"/>
      <c r="CZ64881" s="378"/>
      <c r="DA64881" s="378"/>
      <c r="DB64881" s="378"/>
      <c r="DC64881" s="378"/>
      <c r="DD64881" s="378"/>
      <c r="DE64881" s="378"/>
      <c r="DF64881" s="378"/>
      <c r="DG64881" s="378"/>
      <c r="DH64881" s="378"/>
      <c r="DI64881" s="378"/>
      <c r="DJ64881" s="378"/>
      <c r="DK64881" s="378"/>
      <c r="DL64881" s="378"/>
      <c r="DM64881" s="378"/>
      <c r="DN64881" s="378"/>
      <c r="DO64881" s="378"/>
      <c r="DP64881" s="378"/>
      <c r="DQ64881" s="378"/>
      <c r="DR64881" s="378"/>
      <c r="DS64881" s="378"/>
      <c r="DT64881" s="378"/>
      <c r="DU64881" s="378"/>
      <c r="DV64881" s="378"/>
      <c r="DW64881" s="378"/>
      <c r="DX64881" s="378"/>
      <c r="DY64881" s="378"/>
      <c r="DZ64881" s="378"/>
      <c r="EA64881" s="378"/>
      <c r="EB64881" s="378"/>
      <c r="EC64881" s="378"/>
      <c r="ED64881" s="378"/>
      <c r="EE64881" s="378"/>
      <c r="EF64881" s="378"/>
      <c r="EG64881" s="378"/>
      <c r="EH64881" s="378"/>
      <c r="EI64881" s="378"/>
      <c r="EJ64881" s="378"/>
      <c r="EK64881" s="378"/>
      <c r="EL64881" s="378"/>
      <c r="EM64881" s="378"/>
      <c r="EN64881" s="378"/>
      <c r="EO64881" s="378"/>
      <c r="EP64881" s="378"/>
      <c r="EQ64881" s="378"/>
      <c r="ER64881" s="378"/>
      <c r="ES64881" s="378"/>
      <c r="ET64881" s="378"/>
      <c r="EU64881" s="378"/>
      <c r="EV64881" s="378"/>
      <c r="EW64881" s="378"/>
      <c r="EX64881" s="378"/>
      <c r="EY64881" s="378"/>
      <c r="EZ64881" s="378"/>
      <c r="FA64881" s="378"/>
      <c r="FB64881" s="378"/>
      <c r="FC64881" s="378"/>
      <c r="FD64881" s="378"/>
      <c r="FE64881" s="378"/>
      <c r="FF64881" s="378"/>
      <c r="FG64881" s="378"/>
      <c r="FH64881" s="378"/>
      <c r="FI64881" s="378"/>
      <c r="FJ64881" s="378"/>
      <c r="FK64881" s="378"/>
      <c r="FL64881" s="378"/>
      <c r="FM64881" s="378"/>
      <c r="FN64881" s="378"/>
      <c r="FO64881" s="378"/>
      <c r="FP64881" s="378"/>
      <c r="FQ64881" s="378"/>
      <c r="FR64881" s="378"/>
      <c r="FS64881" s="378"/>
      <c r="FT64881" s="378"/>
      <c r="FU64881" s="378"/>
      <c r="FV64881" s="378"/>
      <c r="FW64881" s="378"/>
      <c r="FX64881" s="378"/>
      <c r="FY64881" s="378"/>
      <c r="FZ64881" s="378"/>
      <c r="GA64881" s="378"/>
      <c r="GB64881" s="378"/>
      <c r="GC64881" s="378"/>
      <c r="GD64881" s="378"/>
      <c r="GE64881" s="378"/>
      <c r="GF64881" s="378"/>
      <c r="GG64881" s="378"/>
      <c r="GH64881" s="378"/>
      <c r="GI64881" s="378"/>
      <c r="GJ64881" s="378"/>
      <c r="GK64881" s="378"/>
      <c r="GL64881" s="378"/>
      <c r="GM64881" s="378"/>
      <c r="GN64881" s="378"/>
      <c r="GO64881" s="378"/>
      <c r="GP64881" s="378"/>
      <c r="GQ64881" s="378"/>
      <c r="GR64881" s="378"/>
      <c r="GS64881" s="378"/>
      <c r="GT64881" s="378"/>
      <c r="GU64881" s="378"/>
      <c r="GV64881" s="378"/>
      <c r="GW64881" s="378"/>
      <c r="GX64881" s="378"/>
      <c r="GY64881" s="378"/>
      <c r="GZ64881" s="378"/>
      <c r="HA64881" s="378"/>
      <c r="HB64881" s="378"/>
      <c r="HC64881" s="378"/>
      <c r="HD64881" s="378"/>
      <c r="HE64881" s="378"/>
      <c r="HF64881" s="378"/>
      <c r="HG64881" s="378"/>
      <c r="HH64881" s="378"/>
      <c r="HI64881" s="378"/>
      <c r="HJ64881" s="378"/>
      <c r="HK64881" s="378"/>
      <c r="HL64881" s="378"/>
      <c r="HM64881" s="378"/>
      <c r="HN64881" s="378"/>
      <c r="HO64881" s="378"/>
      <c r="HP64881" s="378"/>
      <c r="HQ64881" s="378"/>
      <c r="HR64881" s="378"/>
      <c r="HS64881" s="378"/>
      <c r="HT64881" s="378"/>
      <c r="HU64881" s="378"/>
      <c r="HV64881" s="378"/>
      <c r="HW64881" s="378"/>
      <c r="HX64881" s="378"/>
      <c r="HY64881" s="378"/>
      <c r="HZ64881" s="378"/>
      <c r="IA64881" s="378"/>
      <c r="IB64881" s="378"/>
      <c r="IC64881" s="378"/>
      <c r="ID64881" s="378"/>
      <c r="IE64881" s="378"/>
      <c r="IF64881" s="378"/>
      <c r="IG64881" s="378"/>
      <c r="IH64881" s="378"/>
      <c r="II64881" s="378"/>
      <c r="IJ64881" s="378"/>
      <c r="IK64881" s="378"/>
      <c r="IL64881" s="378"/>
    </row>
    <row r="64882" spans="2:246">
      <c r="B64882" s="378"/>
      <c r="C64882" s="378"/>
      <c r="D64882" s="378"/>
      <c r="E64882" s="378"/>
      <c r="F64882" s="378"/>
      <c r="G64882" s="378"/>
      <c r="H64882" s="378"/>
      <c r="I64882" s="378"/>
      <c r="J64882" s="378"/>
      <c r="K64882" s="378"/>
      <c r="L64882" s="378"/>
      <c r="M64882" s="378"/>
      <c r="N64882" s="378"/>
      <c r="O64882" s="378"/>
      <c r="P64882" s="378"/>
      <c r="Q64882" s="378"/>
      <c r="R64882" s="378"/>
      <c r="S64882" s="378"/>
      <c r="T64882" s="378"/>
      <c r="U64882" s="378"/>
      <c r="V64882" s="378"/>
      <c r="W64882" s="378"/>
      <c r="X64882" s="378"/>
      <c r="Y64882" s="378"/>
      <c r="Z64882" s="378"/>
      <c r="AA64882" s="378"/>
      <c r="AB64882" s="378"/>
      <c r="AC64882" s="378"/>
      <c r="AD64882" s="378"/>
      <c r="AE64882" s="378"/>
      <c r="AF64882" s="378"/>
      <c r="AG64882" s="378"/>
      <c r="AH64882" s="378"/>
      <c r="AI64882" s="378"/>
      <c r="AJ64882" s="378"/>
      <c r="AK64882" s="378"/>
      <c r="AL64882" s="378"/>
      <c r="AM64882" s="378"/>
      <c r="AN64882" s="378"/>
      <c r="AO64882" s="378"/>
      <c r="AP64882" s="378"/>
      <c r="AQ64882" s="378"/>
      <c r="AR64882" s="378"/>
      <c r="AS64882" s="378"/>
      <c r="AT64882" s="378"/>
      <c r="AU64882" s="378"/>
      <c r="AV64882" s="378"/>
      <c r="AW64882" s="378"/>
      <c r="AX64882" s="378"/>
      <c r="AY64882" s="378"/>
      <c r="AZ64882" s="378"/>
      <c r="BA64882" s="378"/>
      <c r="BB64882" s="378"/>
      <c r="BC64882" s="378"/>
      <c r="BD64882" s="378"/>
      <c r="BE64882" s="378"/>
      <c r="BF64882" s="378"/>
      <c r="BG64882" s="378"/>
      <c r="BH64882" s="378"/>
      <c r="BI64882" s="378"/>
      <c r="BJ64882" s="378"/>
      <c r="BK64882" s="378"/>
      <c r="BL64882" s="378"/>
      <c r="BM64882" s="378"/>
      <c r="BN64882" s="378"/>
      <c r="BO64882" s="378"/>
      <c r="BP64882" s="378"/>
      <c r="BQ64882" s="378"/>
      <c r="BR64882" s="378"/>
      <c r="BS64882" s="378"/>
      <c r="BT64882" s="378"/>
      <c r="BU64882" s="378"/>
      <c r="BV64882" s="378"/>
      <c r="BW64882" s="378"/>
      <c r="BX64882" s="378"/>
      <c r="BY64882" s="378"/>
      <c r="BZ64882" s="378"/>
      <c r="CA64882" s="378"/>
      <c r="CB64882" s="378"/>
      <c r="CC64882" s="378"/>
      <c r="CD64882" s="378"/>
      <c r="CE64882" s="378"/>
      <c r="CF64882" s="378"/>
      <c r="CG64882" s="378"/>
      <c r="CH64882" s="378"/>
      <c r="CI64882" s="378"/>
      <c r="CJ64882" s="378"/>
      <c r="CK64882" s="378"/>
      <c r="CL64882" s="378"/>
      <c r="CM64882" s="378"/>
      <c r="CN64882" s="378"/>
      <c r="CO64882" s="378"/>
      <c r="CP64882" s="378"/>
      <c r="CQ64882" s="378"/>
      <c r="CR64882" s="378"/>
      <c r="CS64882" s="378"/>
      <c r="CT64882" s="378"/>
      <c r="CU64882" s="378"/>
      <c r="CV64882" s="378"/>
      <c r="CW64882" s="378"/>
      <c r="CX64882" s="378"/>
      <c r="CY64882" s="378"/>
      <c r="CZ64882" s="378"/>
      <c r="DA64882" s="378"/>
      <c r="DB64882" s="378"/>
      <c r="DC64882" s="378"/>
      <c r="DD64882" s="378"/>
      <c r="DE64882" s="378"/>
      <c r="DF64882" s="378"/>
      <c r="DG64882" s="378"/>
      <c r="DH64882" s="378"/>
      <c r="DI64882" s="378"/>
      <c r="DJ64882" s="378"/>
      <c r="DK64882" s="378"/>
      <c r="DL64882" s="378"/>
      <c r="DM64882" s="378"/>
      <c r="DN64882" s="378"/>
      <c r="DO64882" s="378"/>
      <c r="DP64882" s="378"/>
      <c r="DQ64882" s="378"/>
      <c r="DR64882" s="378"/>
      <c r="DS64882" s="378"/>
      <c r="DT64882" s="378"/>
      <c r="DU64882" s="378"/>
      <c r="DV64882" s="378"/>
      <c r="DW64882" s="378"/>
      <c r="DX64882" s="378"/>
      <c r="DY64882" s="378"/>
      <c r="DZ64882" s="378"/>
      <c r="EA64882" s="378"/>
      <c r="EB64882" s="378"/>
      <c r="EC64882" s="378"/>
      <c r="ED64882" s="378"/>
      <c r="EE64882" s="378"/>
      <c r="EF64882" s="378"/>
      <c r="EG64882" s="378"/>
      <c r="EH64882" s="378"/>
      <c r="EI64882" s="378"/>
      <c r="EJ64882" s="378"/>
      <c r="EK64882" s="378"/>
      <c r="EL64882" s="378"/>
      <c r="EM64882" s="378"/>
      <c r="EN64882" s="378"/>
      <c r="EO64882" s="378"/>
      <c r="EP64882" s="378"/>
      <c r="EQ64882" s="378"/>
      <c r="ER64882" s="378"/>
      <c r="ES64882" s="378"/>
      <c r="ET64882" s="378"/>
      <c r="EU64882" s="378"/>
      <c r="EV64882" s="378"/>
      <c r="EW64882" s="378"/>
      <c r="EX64882" s="378"/>
      <c r="EY64882" s="378"/>
      <c r="EZ64882" s="378"/>
      <c r="FA64882" s="378"/>
      <c r="FB64882" s="378"/>
      <c r="FC64882" s="378"/>
      <c r="FD64882" s="378"/>
      <c r="FE64882" s="378"/>
      <c r="FF64882" s="378"/>
      <c r="FG64882" s="378"/>
      <c r="FH64882" s="378"/>
      <c r="FI64882" s="378"/>
      <c r="FJ64882" s="378"/>
      <c r="FK64882" s="378"/>
      <c r="FL64882" s="378"/>
      <c r="FM64882" s="378"/>
      <c r="FN64882" s="378"/>
      <c r="FO64882" s="378"/>
      <c r="FP64882" s="378"/>
      <c r="FQ64882" s="378"/>
      <c r="FR64882" s="378"/>
      <c r="FS64882" s="378"/>
      <c r="FT64882" s="378"/>
      <c r="FU64882" s="378"/>
      <c r="FV64882" s="378"/>
      <c r="FW64882" s="378"/>
      <c r="FX64882" s="378"/>
      <c r="FY64882" s="378"/>
      <c r="FZ64882" s="378"/>
      <c r="GA64882" s="378"/>
      <c r="GB64882" s="378"/>
      <c r="GC64882" s="378"/>
      <c r="GD64882" s="378"/>
      <c r="GE64882" s="378"/>
      <c r="GF64882" s="378"/>
      <c r="GG64882" s="378"/>
      <c r="GH64882" s="378"/>
      <c r="GI64882" s="378"/>
      <c r="GJ64882" s="378"/>
      <c r="GK64882" s="378"/>
      <c r="GL64882" s="378"/>
      <c r="GM64882" s="378"/>
      <c r="GN64882" s="378"/>
      <c r="GO64882" s="378"/>
      <c r="GP64882" s="378"/>
      <c r="GQ64882" s="378"/>
      <c r="GR64882" s="378"/>
      <c r="GS64882" s="378"/>
      <c r="GT64882" s="378"/>
      <c r="GU64882" s="378"/>
      <c r="GV64882" s="378"/>
      <c r="GW64882" s="378"/>
      <c r="GX64882" s="378"/>
      <c r="GY64882" s="378"/>
      <c r="GZ64882" s="378"/>
      <c r="HA64882" s="378"/>
      <c r="HB64882" s="378"/>
      <c r="HC64882" s="378"/>
      <c r="HD64882" s="378"/>
      <c r="HE64882" s="378"/>
      <c r="HF64882" s="378"/>
      <c r="HG64882" s="378"/>
      <c r="HH64882" s="378"/>
      <c r="HI64882" s="378"/>
      <c r="HJ64882" s="378"/>
      <c r="HK64882" s="378"/>
      <c r="HL64882" s="378"/>
      <c r="HM64882" s="378"/>
      <c r="HN64882" s="378"/>
      <c r="HO64882" s="378"/>
      <c r="HP64882" s="378"/>
      <c r="HQ64882" s="378"/>
      <c r="HR64882" s="378"/>
      <c r="HS64882" s="378"/>
      <c r="HT64882" s="378"/>
      <c r="HU64882" s="378"/>
      <c r="HV64882" s="378"/>
      <c r="HW64882" s="378"/>
      <c r="HX64882" s="378"/>
      <c r="HY64882" s="378"/>
      <c r="HZ64882" s="378"/>
      <c r="IA64882" s="378"/>
      <c r="IB64882" s="378"/>
      <c r="IC64882" s="378"/>
      <c r="ID64882" s="378"/>
      <c r="IE64882" s="378"/>
      <c r="IF64882" s="378"/>
      <c r="IG64882" s="378"/>
      <c r="IH64882" s="378"/>
      <c r="II64882" s="378"/>
      <c r="IJ64882" s="378"/>
      <c r="IK64882" s="378"/>
      <c r="IL64882" s="378"/>
    </row>
    <row r="64883" spans="2:246">
      <c r="B64883" s="378"/>
      <c r="C64883" s="378"/>
      <c r="D64883" s="378"/>
      <c r="E64883" s="378"/>
      <c r="F64883" s="378"/>
      <c r="G64883" s="378"/>
      <c r="H64883" s="378"/>
      <c r="I64883" s="378"/>
      <c r="J64883" s="378"/>
      <c r="K64883" s="378"/>
      <c r="L64883" s="378"/>
      <c r="M64883" s="378"/>
      <c r="N64883" s="378"/>
      <c r="O64883" s="378"/>
      <c r="P64883" s="378"/>
      <c r="Q64883" s="378"/>
      <c r="R64883" s="378"/>
      <c r="S64883" s="378"/>
      <c r="T64883" s="378"/>
      <c r="U64883" s="378"/>
      <c r="V64883" s="378"/>
      <c r="W64883" s="378"/>
      <c r="X64883" s="378"/>
      <c r="Y64883" s="378"/>
      <c r="Z64883" s="378"/>
      <c r="AA64883" s="378"/>
      <c r="AB64883" s="378"/>
      <c r="AC64883" s="378"/>
      <c r="AD64883" s="378"/>
      <c r="AE64883" s="378"/>
      <c r="AF64883" s="378"/>
      <c r="AG64883" s="378"/>
      <c r="AH64883" s="378"/>
      <c r="AI64883" s="378"/>
      <c r="AJ64883" s="378"/>
      <c r="AK64883" s="378"/>
      <c r="AL64883" s="378"/>
      <c r="AM64883" s="378"/>
      <c r="AN64883" s="378"/>
      <c r="AO64883" s="378"/>
      <c r="AP64883" s="378"/>
      <c r="AQ64883" s="378"/>
      <c r="AR64883" s="378"/>
      <c r="AS64883" s="378"/>
      <c r="AT64883" s="378"/>
      <c r="AU64883" s="378"/>
      <c r="AV64883" s="378"/>
      <c r="AW64883" s="378"/>
      <c r="AX64883" s="378"/>
      <c r="AY64883" s="378"/>
      <c r="AZ64883" s="378"/>
      <c r="BA64883" s="378"/>
      <c r="BB64883" s="378"/>
      <c r="BC64883" s="378"/>
      <c r="BD64883" s="378"/>
      <c r="BE64883" s="378"/>
      <c r="BF64883" s="378"/>
      <c r="BG64883" s="378"/>
      <c r="BH64883" s="378"/>
      <c r="BI64883" s="378"/>
      <c r="BJ64883" s="378"/>
      <c r="BK64883" s="378"/>
      <c r="BL64883" s="378"/>
      <c r="BM64883" s="378"/>
      <c r="BN64883" s="378"/>
      <c r="BO64883" s="378"/>
      <c r="BP64883" s="378"/>
      <c r="BQ64883" s="378"/>
      <c r="BR64883" s="378"/>
      <c r="BS64883" s="378"/>
      <c r="BT64883" s="378"/>
      <c r="BU64883" s="378"/>
      <c r="BV64883" s="378"/>
      <c r="BW64883" s="378"/>
      <c r="BX64883" s="378"/>
      <c r="BY64883" s="378"/>
      <c r="BZ64883" s="378"/>
      <c r="CA64883" s="378"/>
      <c r="CB64883" s="378"/>
      <c r="CC64883" s="378"/>
      <c r="CD64883" s="378"/>
      <c r="CE64883" s="378"/>
      <c r="CF64883" s="378"/>
      <c r="CG64883" s="378"/>
      <c r="CH64883" s="378"/>
      <c r="CI64883" s="378"/>
      <c r="CJ64883" s="378"/>
      <c r="CK64883" s="378"/>
      <c r="CL64883" s="378"/>
      <c r="CM64883" s="378"/>
      <c r="CN64883" s="378"/>
      <c r="CO64883" s="378"/>
      <c r="CP64883" s="378"/>
      <c r="CQ64883" s="378"/>
      <c r="CR64883" s="378"/>
      <c r="CS64883" s="378"/>
      <c r="CT64883" s="378"/>
      <c r="CU64883" s="378"/>
      <c r="CV64883" s="378"/>
      <c r="CW64883" s="378"/>
      <c r="CX64883" s="378"/>
      <c r="CY64883" s="378"/>
      <c r="CZ64883" s="378"/>
      <c r="DA64883" s="378"/>
      <c r="DB64883" s="378"/>
      <c r="DC64883" s="378"/>
      <c r="DD64883" s="378"/>
      <c r="DE64883" s="378"/>
      <c r="DF64883" s="378"/>
      <c r="DG64883" s="378"/>
      <c r="DH64883" s="378"/>
      <c r="DI64883" s="378"/>
      <c r="DJ64883" s="378"/>
      <c r="DK64883" s="378"/>
      <c r="DL64883" s="378"/>
      <c r="DM64883" s="378"/>
      <c r="DN64883" s="378"/>
      <c r="DO64883" s="378"/>
      <c r="DP64883" s="378"/>
      <c r="DQ64883" s="378"/>
      <c r="DR64883" s="378"/>
      <c r="DS64883" s="378"/>
      <c r="DT64883" s="378"/>
      <c r="DU64883" s="378"/>
      <c r="DV64883" s="378"/>
      <c r="DW64883" s="378"/>
      <c r="DX64883" s="378"/>
      <c r="DY64883" s="378"/>
      <c r="DZ64883" s="378"/>
      <c r="EA64883" s="378"/>
      <c r="EB64883" s="378"/>
      <c r="EC64883" s="378"/>
      <c r="ED64883" s="378"/>
      <c r="EE64883" s="378"/>
      <c r="EF64883" s="378"/>
      <c r="EG64883" s="378"/>
      <c r="EH64883" s="378"/>
      <c r="EI64883" s="378"/>
      <c r="EJ64883" s="378"/>
      <c r="EK64883" s="378"/>
      <c r="EL64883" s="378"/>
      <c r="EM64883" s="378"/>
      <c r="EN64883" s="378"/>
      <c r="EO64883" s="378"/>
      <c r="EP64883" s="378"/>
      <c r="EQ64883" s="378"/>
      <c r="ER64883" s="378"/>
      <c r="ES64883" s="378"/>
      <c r="ET64883" s="378"/>
      <c r="EU64883" s="378"/>
      <c r="EV64883" s="378"/>
      <c r="EW64883" s="378"/>
      <c r="EX64883" s="378"/>
      <c r="EY64883" s="378"/>
      <c r="EZ64883" s="378"/>
      <c r="FA64883" s="378"/>
      <c r="FB64883" s="378"/>
      <c r="FC64883" s="378"/>
      <c r="FD64883" s="378"/>
      <c r="FE64883" s="378"/>
      <c r="FF64883" s="378"/>
      <c r="FG64883" s="378"/>
      <c r="FH64883" s="378"/>
      <c r="FI64883" s="378"/>
      <c r="FJ64883" s="378"/>
      <c r="FK64883" s="378"/>
      <c r="FL64883" s="378"/>
      <c r="FM64883" s="378"/>
      <c r="FN64883" s="378"/>
      <c r="FO64883" s="378"/>
      <c r="FP64883" s="378"/>
      <c r="FQ64883" s="378"/>
      <c r="FR64883" s="378"/>
      <c r="FS64883" s="378"/>
      <c r="FT64883" s="378"/>
      <c r="FU64883" s="378"/>
      <c r="FV64883" s="378"/>
      <c r="FW64883" s="378"/>
      <c r="FX64883" s="378"/>
      <c r="FY64883" s="378"/>
      <c r="FZ64883" s="378"/>
      <c r="GA64883" s="378"/>
      <c r="GB64883" s="378"/>
      <c r="GC64883" s="378"/>
      <c r="GD64883" s="378"/>
      <c r="GE64883" s="378"/>
      <c r="GF64883" s="378"/>
      <c r="GG64883" s="378"/>
      <c r="GH64883" s="378"/>
      <c r="GI64883" s="378"/>
      <c r="GJ64883" s="378"/>
      <c r="GK64883" s="378"/>
      <c r="GL64883" s="378"/>
      <c r="GM64883" s="378"/>
      <c r="GN64883" s="378"/>
      <c r="GO64883" s="378"/>
      <c r="GP64883" s="378"/>
      <c r="GQ64883" s="378"/>
      <c r="GR64883" s="378"/>
      <c r="GS64883" s="378"/>
      <c r="GT64883" s="378"/>
      <c r="GU64883" s="378"/>
      <c r="GV64883" s="378"/>
      <c r="GW64883" s="378"/>
      <c r="GX64883" s="378"/>
      <c r="GY64883" s="378"/>
      <c r="GZ64883" s="378"/>
      <c r="HA64883" s="378"/>
      <c r="HB64883" s="378"/>
      <c r="HC64883" s="378"/>
      <c r="HD64883" s="378"/>
      <c r="HE64883" s="378"/>
      <c r="HF64883" s="378"/>
      <c r="HG64883" s="378"/>
      <c r="HH64883" s="378"/>
      <c r="HI64883" s="378"/>
      <c r="HJ64883" s="378"/>
      <c r="HK64883" s="378"/>
      <c r="HL64883" s="378"/>
      <c r="HM64883" s="378"/>
      <c r="HN64883" s="378"/>
      <c r="HO64883" s="378"/>
      <c r="HP64883" s="378"/>
      <c r="HQ64883" s="378"/>
      <c r="HR64883" s="378"/>
      <c r="HS64883" s="378"/>
      <c r="HT64883" s="378"/>
      <c r="HU64883" s="378"/>
      <c r="HV64883" s="378"/>
      <c r="HW64883" s="378"/>
      <c r="HX64883" s="378"/>
      <c r="HY64883" s="378"/>
      <c r="HZ64883" s="378"/>
      <c r="IA64883" s="378"/>
      <c r="IB64883" s="378"/>
      <c r="IC64883" s="378"/>
      <c r="ID64883" s="378"/>
      <c r="IE64883" s="378"/>
      <c r="IF64883" s="378"/>
      <c r="IG64883" s="378"/>
      <c r="IH64883" s="378"/>
      <c r="II64883" s="378"/>
      <c r="IJ64883" s="378"/>
      <c r="IK64883" s="378"/>
      <c r="IL64883" s="378"/>
    </row>
    <row r="64884" spans="2:246">
      <c r="B64884" s="378"/>
      <c r="C64884" s="378"/>
      <c r="D64884" s="378"/>
      <c r="E64884" s="378"/>
      <c r="F64884" s="378"/>
      <c r="G64884" s="378"/>
      <c r="H64884" s="378"/>
      <c r="I64884" s="378"/>
      <c r="J64884" s="378"/>
      <c r="K64884" s="378"/>
      <c r="L64884" s="378"/>
      <c r="M64884" s="378"/>
      <c r="N64884" s="378"/>
      <c r="O64884" s="378"/>
      <c r="P64884" s="378"/>
      <c r="Q64884" s="378"/>
      <c r="R64884" s="378"/>
      <c r="S64884" s="378"/>
      <c r="T64884" s="378"/>
      <c r="U64884" s="378"/>
      <c r="V64884" s="378"/>
      <c r="W64884" s="378"/>
      <c r="X64884" s="378"/>
      <c r="Y64884" s="378"/>
      <c r="Z64884" s="378"/>
      <c r="AA64884" s="378"/>
      <c r="AB64884" s="378"/>
      <c r="AC64884" s="378"/>
      <c r="AD64884" s="378"/>
      <c r="AE64884" s="378"/>
      <c r="AF64884" s="378"/>
      <c r="AG64884" s="378"/>
      <c r="AH64884" s="378"/>
      <c r="AI64884" s="378"/>
      <c r="AJ64884" s="378"/>
      <c r="AK64884" s="378"/>
      <c r="AL64884" s="378"/>
      <c r="AM64884" s="378"/>
      <c r="AN64884" s="378"/>
      <c r="AO64884" s="378"/>
      <c r="AP64884" s="378"/>
      <c r="AQ64884" s="378"/>
      <c r="AR64884" s="378"/>
      <c r="AS64884" s="378"/>
      <c r="AT64884" s="378"/>
      <c r="AU64884" s="378"/>
      <c r="AV64884" s="378"/>
      <c r="AW64884" s="378"/>
      <c r="AX64884" s="378"/>
      <c r="AY64884" s="378"/>
      <c r="AZ64884" s="378"/>
      <c r="BA64884" s="378"/>
      <c r="BB64884" s="378"/>
      <c r="BC64884" s="378"/>
      <c r="BD64884" s="378"/>
      <c r="BE64884" s="378"/>
      <c r="BF64884" s="378"/>
      <c r="BG64884" s="378"/>
      <c r="BH64884" s="378"/>
      <c r="BI64884" s="378"/>
      <c r="BJ64884" s="378"/>
      <c r="BK64884" s="378"/>
      <c r="BL64884" s="378"/>
      <c r="BM64884" s="378"/>
      <c r="BN64884" s="378"/>
      <c r="BO64884" s="378"/>
      <c r="BP64884" s="378"/>
      <c r="BQ64884" s="378"/>
      <c r="BR64884" s="378"/>
      <c r="BS64884" s="378"/>
      <c r="BT64884" s="378"/>
      <c r="BU64884" s="378"/>
      <c r="BV64884" s="378"/>
      <c r="BW64884" s="378"/>
      <c r="BX64884" s="378"/>
      <c r="BY64884" s="378"/>
      <c r="BZ64884" s="378"/>
      <c r="CA64884" s="378"/>
      <c r="CB64884" s="378"/>
      <c r="CC64884" s="378"/>
      <c r="CD64884" s="378"/>
      <c r="CE64884" s="378"/>
      <c r="CF64884" s="378"/>
      <c r="CG64884" s="378"/>
      <c r="CH64884" s="378"/>
      <c r="CI64884" s="378"/>
      <c r="CJ64884" s="378"/>
      <c r="CK64884" s="378"/>
      <c r="CL64884" s="378"/>
      <c r="CM64884" s="378"/>
      <c r="CN64884" s="378"/>
      <c r="CO64884" s="378"/>
      <c r="CP64884" s="378"/>
      <c r="CQ64884" s="378"/>
      <c r="CR64884" s="378"/>
      <c r="CS64884" s="378"/>
      <c r="CT64884" s="378"/>
      <c r="CU64884" s="378"/>
      <c r="CV64884" s="378"/>
      <c r="CW64884" s="378"/>
      <c r="CX64884" s="378"/>
      <c r="CY64884" s="378"/>
      <c r="CZ64884" s="378"/>
      <c r="DA64884" s="378"/>
      <c r="DB64884" s="378"/>
      <c r="DC64884" s="378"/>
      <c r="DD64884" s="378"/>
      <c r="DE64884" s="378"/>
      <c r="DF64884" s="378"/>
      <c r="DG64884" s="378"/>
      <c r="DH64884" s="378"/>
      <c r="DI64884" s="378"/>
      <c r="DJ64884" s="378"/>
      <c r="DK64884" s="378"/>
      <c r="DL64884" s="378"/>
      <c r="DM64884" s="378"/>
      <c r="DN64884" s="378"/>
      <c r="DO64884" s="378"/>
      <c r="DP64884" s="378"/>
      <c r="DQ64884" s="378"/>
      <c r="DR64884" s="378"/>
      <c r="DS64884" s="378"/>
      <c r="DT64884" s="378"/>
      <c r="DU64884" s="378"/>
      <c r="DV64884" s="378"/>
      <c r="DW64884" s="378"/>
      <c r="DX64884" s="378"/>
      <c r="DY64884" s="378"/>
      <c r="DZ64884" s="378"/>
      <c r="EA64884" s="378"/>
      <c r="EB64884" s="378"/>
      <c r="EC64884" s="378"/>
      <c r="ED64884" s="378"/>
      <c r="EE64884" s="378"/>
      <c r="EF64884" s="378"/>
      <c r="EG64884" s="378"/>
      <c r="EH64884" s="378"/>
      <c r="EI64884" s="378"/>
      <c r="EJ64884" s="378"/>
      <c r="EK64884" s="378"/>
      <c r="EL64884" s="378"/>
      <c r="EM64884" s="378"/>
      <c r="EN64884" s="378"/>
      <c r="EO64884" s="378"/>
      <c r="EP64884" s="378"/>
      <c r="EQ64884" s="378"/>
      <c r="ER64884" s="378"/>
      <c r="ES64884" s="378"/>
      <c r="ET64884" s="378"/>
      <c r="EU64884" s="378"/>
      <c r="EV64884" s="378"/>
      <c r="EW64884" s="378"/>
      <c r="EX64884" s="378"/>
      <c r="EY64884" s="378"/>
      <c r="EZ64884" s="378"/>
      <c r="FA64884" s="378"/>
      <c r="FB64884" s="378"/>
      <c r="FC64884" s="378"/>
      <c r="FD64884" s="378"/>
      <c r="FE64884" s="378"/>
      <c r="FF64884" s="378"/>
      <c r="FG64884" s="378"/>
      <c r="FH64884" s="378"/>
      <c r="FI64884" s="378"/>
      <c r="FJ64884" s="378"/>
      <c r="FK64884" s="378"/>
      <c r="FL64884" s="378"/>
      <c r="FM64884" s="378"/>
      <c r="FN64884" s="378"/>
      <c r="FO64884" s="378"/>
      <c r="FP64884" s="378"/>
      <c r="FQ64884" s="378"/>
      <c r="FR64884" s="378"/>
      <c r="FS64884" s="378"/>
      <c r="FT64884" s="378"/>
      <c r="FU64884" s="378"/>
      <c r="FV64884" s="378"/>
      <c r="FW64884" s="378"/>
      <c r="FX64884" s="378"/>
      <c r="FY64884" s="378"/>
      <c r="FZ64884" s="378"/>
      <c r="GA64884" s="378"/>
      <c r="GB64884" s="378"/>
      <c r="GC64884" s="378"/>
      <c r="GD64884" s="378"/>
      <c r="GE64884" s="378"/>
      <c r="GF64884" s="378"/>
      <c r="GG64884" s="378"/>
      <c r="GH64884" s="378"/>
      <c r="GI64884" s="378"/>
      <c r="GJ64884" s="378"/>
      <c r="GK64884" s="378"/>
      <c r="GL64884" s="378"/>
      <c r="GM64884" s="378"/>
      <c r="GN64884" s="378"/>
      <c r="GO64884" s="378"/>
      <c r="GP64884" s="378"/>
      <c r="GQ64884" s="378"/>
      <c r="GR64884" s="378"/>
      <c r="GS64884" s="378"/>
      <c r="GT64884" s="378"/>
      <c r="GU64884" s="378"/>
      <c r="GV64884" s="378"/>
      <c r="GW64884" s="378"/>
      <c r="GX64884" s="378"/>
      <c r="GY64884" s="378"/>
      <c r="GZ64884" s="378"/>
      <c r="HA64884" s="378"/>
      <c r="HB64884" s="378"/>
      <c r="HC64884" s="378"/>
      <c r="HD64884" s="378"/>
      <c r="HE64884" s="378"/>
      <c r="HF64884" s="378"/>
      <c r="HG64884" s="378"/>
      <c r="HH64884" s="378"/>
      <c r="HI64884" s="378"/>
      <c r="HJ64884" s="378"/>
      <c r="HK64884" s="378"/>
      <c r="HL64884" s="378"/>
      <c r="HM64884" s="378"/>
      <c r="HN64884" s="378"/>
      <c r="HO64884" s="378"/>
      <c r="HP64884" s="378"/>
      <c r="HQ64884" s="378"/>
      <c r="HR64884" s="378"/>
      <c r="HS64884" s="378"/>
      <c r="HT64884" s="378"/>
      <c r="HU64884" s="378"/>
      <c r="HV64884" s="378"/>
      <c r="HW64884" s="378"/>
      <c r="HX64884" s="378"/>
      <c r="HY64884" s="378"/>
      <c r="HZ64884" s="378"/>
      <c r="IA64884" s="378"/>
      <c r="IB64884" s="378"/>
      <c r="IC64884" s="378"/>
      <c r="ID64884" s="378"/>
      <c r="IE64884" s="378"/>
      <c r="IF64884" s="378"/>
      <c r="IG64884" s="378"/>
      <c r="IH64884" s="378"/>
      <c r="II64884" s="378"/>
      <c r="IJ64884" s="378"/>
      <c r="IK64884" s="378"/>
      <c r="IL64884" s="378"/>
    </row>
    <row r="64885" spans="2:246">
      <c r="B64885" s="378"/>
      <c r="C64885" s="378"/>
      <c r="D64885" s="378"/>
      <c r="E64885" s="378"/>
      <c r="F64885" s="378"/>
      <c r="G64885" s="378"/>
      <c r="H64885" s="378"/>
      <c r="I64885" s="378"/>
      <c r="J64885" s="378"/>
      <c r="K64885" s="378"/>
      <c r="L64885" s="378"/>
      <c r="M64885" s="378"/>
      <c r="N64885" s="378"/>
      <c r="O64885" s="378"/>
      <c r="P64885" s="378"/>
      <c r="Q64885" s="378"/>
      <c r="R64885" s="378"/>
      <c r="S64885" s="378"/>
      <c r="T64885" s="378"/>
      <c r="U64885" s="378"/>
      <c r="V64885" s="378"/>
      <c r="W64885" s="378"/>
      <c r="X64885" s="378"/>
      <c r="Y64885" s="378"/>
      <c r="Z64885" s="378"/>
      <c r="AA64885" s="378"/>
      <c r="AB64885" s="378"/>
      <c r="AC64885" s="378"/>
      <c r="AD64885" s="378"/>
      <c r="AE64885" s="378"/>
      <c r="AF64885" s="378"/>
      <c r="AG64885" s="378"/>
      <c r="AH64885" s="378"/>
      <c r="AI64885" s="378"/>
      <c r="AJ64885" s="378"/>
      <c r="AK64885" s="378"/>
      <c r="AL64885" s="378"/>
      <c r="AM64885" s="378"/>
      <c r="AN64885" s="378"/>
      <c r="AO64885" s="378"/>
      <c r="AP64885" s="378"/>
      <c r="AQ64885" s="378"/>
      <c r="AR64885" s="378"/>
      <c r="AS64885" s="378"/>
      <c r="AT64885" s="378"/>
      <c r="AU64885" s="378"/>
      <c r="AV64885" s="378"/>
      <c r="AW64885" s="378"/>
      <c r="AX64885" s="378"/>
      <c r="AY64885" s="378"/>
      <c r="AZ64885" s="378"/>
      <c r="BA64885" s="378"/>
      <c r="BB64885" s="378"/>
      <c r="BC64885" s="378"/>
      <c r="BD64885" s="378"/>
      <c r="BE64885" s="378"/>
      <c r="BF64885" s="378"/>
      <c r="BG64885" s="378"/>
      <c r="BH64885" s="378"/>
      <c r="BI64885" s="378"/>
      <c r="BJ64885" s="378"/>
      <c r="BK64885" s="378"/>
      <c r="BL64885" s="378"/>
      <c r="BM64885" s="378"/>
      <c r="BN64885" s="378"/>
      <c r="BO64885" s="378"/>
      <c r="BP64885" s="378"/>
      <c r="BQ64885" s="378"/>
      <c r="BR64885" s="378"/>
      <c r="BS64885" s="378"/>
      <c r="BT64885" s="378"/>
      <c r="BU64885" s="378"/>
      <c r="BV64885" s="378"/>
      <c r="BW64885" s="378"/>
      <c r="BX64885" s="378"/>
      <c r="BY64885" s="378"/>
      <c r="BZ64885" s="378"/>
      <c r="CA64885" s="378"/>
      <c r="CB64885" s="378"/>
      <c r="CC64885" s="378"/>
      <c r="CD64885" s="378"/>
      <c r="CE64885" s="378"/>
      <c r="CF64885" s="378"/>
      <c r="CG64885" s="378"/>
      <c r="CH64885" s="378"/>
      <c r="CI64885" s="378"/>
      <c r="CJ64885" s="378"/>
      <c r="CK64885" s="378"/>
      <c r="CL64885" s="378"/>
      <c r="CM64885" s="378"/>
      <c r="CN64885" s="378"/>
      <c r="CO64885" s="378"/>
      <c r="CP64885" s="378"/>
      <c r="CQ64885" s="378"/>
      <c r="CR64885" s="378"/>
      <c r="CS64885" s="378"/>
      <c r="CT64885" s="378"/>
      <c r="CU64885" s="378"/>
      <c r="CV64885" s="378"/>
      <c r="CW64885" s="378"/>
      <c r="CX64885" s="378"/>
      <c r="CY64885" s="378"/>
      <c r="CZ64885" s="378"/>
      <c r="DA64885" s="378"/>
      <c r="DB64885" s="378"/>
      <c r="DC64885" s="378"/>
      <c r="DD64885" s="378"/>
      <c r="DE64885" s="378"/>
      <c r="DF64885" s="378"/>
      <c r="DG64885" s="378"/>
      <c r="DH64885" s="378"/>
      <c r="DI64885" s="378"/>
      <c r="DJ64885" s="378"/>
      <c r="DK64885" s="378"/>
      <c r="DL64885" s="378"/>
      <c r="DM64885" s="378"/>
      <c r="DN64885" s="378"/>
      <c r="DO64885" s="378"/>
      <c r="DP64885" s="378"/>
      <c r="DQ64885" s="378"/>
      <c r="DR64885" s="378"/>
      <c r="DS64885" s="378"/>
      <c r="DT64885" s="378"/>
      <c r="DU64885" s="378"/>
      <c r="DV64885" s="378"/>
      <c r="DW64885" s="378"/>
      <c r="DX64885" s="378"/>
      <c r="DY64885" s="378"/>
      <c r="DZ64885" s="378"/>
      <c r="EA64885" s="378"/>
      <c r="EB64885" s="378"/>
      <c r="EC64885" s="378"/>
      <c r="ED64885" s="378"/>
      <c r="EE64885" s="378"/>
      <c r="EF64885" s="378"/>
      <c r="EG64885" s="378"/>
      <c r="EH64885" s="378"/>
      <c r="EI64885" s="378"/>
      <c r="EJ64885" s="378"/>
      <c r="EK64885" s="378"/>
      <c r="EL64885" s="378"/>
      <c r="EM64885" s="378"/>
      <c r="EN64885" s="378"/>
      <c r="EO64885" s="378"/>
      <c r="EP64885" s="378"/>
      <c r="EQ64885" s="378"/>
      <c r="ER64885" s="378"/>
      <c r="ES64885" s="378"/>
      <c r="ET64885" s="378"/>
      <c r="EU64885" s="378"/>
      <c r="EV64885" s="378"/>
      <c r="EW64885" s="378"/>
      <c r="EX64885" s="378"/>
      <c r="EY64885" s="378"/>
      <c r="EZ64885" s="378"/>
      <c r="FA64885" s="378"/>
      <c r="FB64885" s="378"/>
      <c r="FC64885" s="378"/>
      <c r="FD64885" s="378"/>
      <c r="FE64885" s="378"/>
      <c r="FF64885" s="378"/>
      <c r="FG64885" s="378"/>
      <c r="FH64885" s="378"/>
      <c r="FI64885" s="378"/>
      <c r="FJ64885" s="378"/>
      <c r="FK64885" s="378"/>
      <c r="FL64885" s="378"/>
      <c r="FM64885" s="378"/>
      <c r="FN64885" s="378"/>
      <c r="FO64885" s="378"/>
      <c r="FP64885" s="378"/>
      <c r="FQ64885" s="378"/>
      <c r="FR64885" s="378"/>
      <c r="FS64885" s="378"/>
      <c r="FT64885" s="378"/>
      <c r="FU64885" s="378"/>
      <c r="FV64885" s="378"/>
      <c r="FW64885" s="378"/>
      <c r="FX64885" s="378"/>
      <c r="FY64885" s="378"/>
      <c r="FZ64885" s="378"/>
      <c r="GA64885" s="378"/>
      <c r="GB64885" s="378"/>
      <c r="GC64885" s="378"/>
      <c r="GD64885" s="378"/>
      <c r="GE64885" s="378"/>
      <c r="GF64885" s="378"/>
      <c r="GG64885" s="378"/>
      <c r="GH64885" s="378"/>
      <c r="GI64885" s="378"/>
      <c r="GJ64885" s="378"/>
      <c r="GK64885" s="378"/>
      <c r="GL64885" s="378"/>
      <c r="GM64885" s="378"/>
      <c r="GN64885" s="378"/>
      <c r="GO64885" s="378"/>
      <c r="GP64885" s="378"/>
      <c r="GQ64885" s="378"/>
      <c r="GR64885" s="378"/>
      <c r="GS64885" s="378"/>
      <c r="GT64885" s="378"/>
      <c r="GU64885" s="378"/>
      <c r="GV64885" s="378"/>
      <c r="GW64885" s="378"/>
      <c r="GX64885" s="378"/>
      <c r="GY64885" s="378"/>
      <c r="GZ64885" s="378"/>
      <c r="HA64885" s="378"/>
      <c r="HB64885" s="378"/>
      <c r="HC64885" s="378"/>
      <c r="HD64885" s="378"/>
      <c r="HE64885" s="378"/>
      <c r="HF64885" s="378"/>
      <c r="HG64885" s="378"/>
      <c r="HH64885" s="378"/>
      <c r="HI64885" s="378"/>
      <c r="HJ64885" s="378"/>
      <c r="HK64885" s="378"/>
      <c r="HL64885" s="378"/>
      <c r="HM64885" s="378"/>
      <c r="HN64885" s="378"/>
      <c r="HO64885" s="378"/>
      <c r="HP64885" s="378"/>
      <c r="HQ64885" s="378"/>
      <c r="HR64885" s="378"/>
      <c r="HS64885" s="378"/>
      <c r="HT64885" s="378"/>
      <c r="HU64885" s="378"/>
      <c r="HV64885" s="378"/>
      <c r="HW64885" s="378"/>
      <c r="HX64885" s="378"/>
      <c r="HY64885" s="378"/>
      <c r="HZ64885" s="378"/>
      <c r="IA64885" s="378"/>
      <c r="IB64885" s="378"/>
      <c r="IC64885" s="378"/>
      <c r="ID64885" s="378"/>
      <c r="IE64885" s="378"/>
      <c r="IF64885" s="378"/>
      <c r="IG64885" s="378"/>
      <c r="IH64885" s="378"/>
      <c r="II64885" s="378"/>
      <c r="IJ64885" s="378"/>
      <c r="IK64885" s="378"/>
      <c r="IL64885" s="378"/>
    </row>
    <row r="64886" spans="2:246">
      <c r="B64886" s="378"/>
      <c r="C64886" s="378"/>
      <c r="D64886" s="378"/>
      <c r="E64886" s="378"/>
      <c r="F64886" s="378"/>
      <c r="G64886" s="378"/>
      <c r="H64886" s="378"/>
      <c r="I64886" s="378"/>
      <c r="J64886" s="378"/>
      <c r="K64886" s="378"/>
      <c r="L64886" s="378"/>
      <c r="M64886" s="378"/>
      <c r="N64886" s="378"/>
      <c r="O64886" s="378"/>
      <c r="P64886" s="378"/>
      <c r="Q64886" s="378"/>
      <c r="R64886" s="378"/>
      <c r="S64886" s="378"/>
      <c r="T64886" s="378"/>
      <c r="U64886" s="378"/>
      <c r="V64886" s="378"/>
      <c r="W64886" s="378"/>
      <c r="X64886" s="378"/>
      <c r="Y64886" s="378"/>
      <c r="Z64886" s="378"/>
      <c r="AA64886" s="378"/>
      <c r="AB64886" s="378"/>
      <c r="AC64886" s="378"/>
      <c r="AD64886" s="378"/>
      <c r="AE64886" s="378"/>
      <c r="AF64886" s="378"/>
      <c r="AG64886" s="378"/>
      <c r="AH64886" s="378"/>
      <c r="AI64886" s="378"/>
      <c r="AJ64886" s="378"/>
      <c r="AK64886" s="378"/>
      <c r="AL64886" s="378"/>
      <c r="AM64886" s="378"/>
      <c r="AN64886" s="378"/>
      <c r="AO64886" s="378"/>
      <c r="AP64886" s="378"/>
      <c r="AQ64886" s="378"/>
      <c r="AR64886" s="378"/>
      <c r="AS64886" s="378"/>
      <c r="AT64886" s="378"/>
      <c r="AU64886" s="378"/>
      <c r="AV64886" s="378"/>
      <c r="AW64886" s="378"/>
      <c r="AX64886" s="378"/>
      <c r="AY64886" s="378"/>
      <c r="AZ64886" s="378"/>
      <c r="BA64886" s="378"/>
      <c r="BB64886" s="378"/>
      <c r="BC64886" s="378"/>
      <c r="BD64886" s="378"/>
      <c r="BE64886" s="378"/>
      <c r="BF64886" s="378"/>
      <c r="BG64886" s="378"/>
      <c r="BH64886" s="378"/>
      <c r="BI64886" s="378"/>
      <c r="BJ64886" s="378"/>
      <c r="BK64886" s="378"/>
      <c r="BL64886" s="378"/>
      <c r="BM64886" s="378"/>
      <c r="BN64886" s="378"/>
      <c r="BO64886" s="378"/>
      <c r="BP64886" s="378"/>
      <c r="BQ64886" s="378"/>
      <c r="BR64886" s="378"/>
      <c r="BS64886" s="378"/>
      <c r="BT64886" s="378"/>
      <c r="BU64886" s="378"/>
      <c r="BV64886" s="378"/>
      <c r="BW64886" s="378"/>
      <c r="BX64886" s="378"/>
      <c r="BY64886" s="378"/>
      <c r="BZ64886" s="378"/>
      <c r="CA64886" s="378"/>
      <c r="CB64886" s="378"/>
      <c r="CC64886" s="378"/>
      <c r="CD64886" s="378"/>
      <c r="CE64886" s="378"/>
      <c r="CF64886" s="378"/>
      <c r="CG64886" s="378"/>
      <c r="CH64886" s="378"/>
      <c r="CI64886" s="378"/>
      <c r="CJ64886" s="378"/>
      <c r="CK64886" s="378"/>
      <c r="CL64886" s="378"/>
      <c r="CM64886" s="378"/>
      <c r="CN64886" s="378"/>
      <c r="CO64886" s="378"/>
      <c r="CP64886" s="378"/>
      <c r="CQ64886" s="378"/>
      <c r="CR64886" s="378"/>
      <c r="CS64886" s="378"/>
      <c r="CT64886" s="378"/>
      <c r="CU64886" s="378"/>
      <c r="CV64886" s="378"/>
      <c r="CW64886" s="378"/>
      <c r="CX64886" s="378"/>
      <c r="CY64886" s="378"/>
      <c r="CZ64886" s="378"/>
      <c r="DA64886" s="378"/>
      <c r="DB64886" s="378"/>
      <c r="DC64886" s="378"/>
      <c r="DD64886" s="378"/>
      <c r="DE64886" s="378"/>
      <c r="DF64886" s="378"/>
      <c r="DG64886" s="378"/>
      <c r="DH64886" s="378"/>
      <c r="DI64886" s="378"/>
      <c r="DJ64886" s="378"/>
      <c r="DK64886" s="378"/>
      <c r="DL64886" s="378"/>
      <c r="DM64886" s="378"/>
      <c r="DN64886" s="378"/>
      <c r="DO64886" s="378"/>
      <c r="DP64886" s="378"/>
      <c r="DQ64886" s="378"/>
      <c r="DR64886" s="378"/>
      <c r="DS64886" s="378"/>
      <c r="DT64886" s="378"/>
      <c r="DU64886" s="378"/>
      <c r="DV64886" s="378"/>
      <c r="DW64886" s="378"/>
      <c r="DX64886" s="378"/>
      <c r="DY64886" s="378"/>
      <c r="DZ64886" s="378"/>
      <c r="EA64886" s="378"/>
      <c r="EB64886" s="378"/>
      <c r="EC64886" s="378"/>
      <c r="ED64886" s="378"/>
      <c r="EE64886" s="378"/>
      <c r="EF64886" s="378"/>
      <c r="EG64886" s="378"/>
      <c r="EH64886" s="378"/>
      <c r="EI64886" s="378"/>
      <c r="EJ64886" s="378"/>
      <c r="EK64886" s="378"/>
      <c r="EL64886" s="378"/>
      <c r="EM64886" s="378"/>
      <c r="EN64886" s="378"/>
      <c r="EO64886" s="378"/>
      <c r="EP64886" s="378"/>
      <c r="EQ64886" s="378"/>
      <c r="ER64886" s="378"/>
      <c r="ES64886" s="378"/>
      <c r="ET64886" s="378"/>
      <c r="EU64886" s="378"/>
      <c r="EV64886" s="378"/>
      <c r="EW64886" s="378"/>
      <c r="EX64886" s="378"/>
      <c r="EY64886" s="378"/>
      <c r="EZ64886" s="378"/>
      <c r="FA64886" s="378"/>
      <c r="FB64886" s="378"/>
      <c r="FC64886" s="378"/>
      <c r="FD64886" s="378"/>
      <c r="FE64886" s="378"/>
      <c r="FF64886" s="378"/>
      <c r="FG64886" s="378"/>
      <c r="FH64886" s="378"/>
      <c r="FI64886" s="378"/>
      <c r="FJ64886" s="378"/>
      <c r="FK64886" s="378"/>
      <c r="FL64886" s="378"/>
      <c r="FM64886" s="378"/>
      <c r="FN64886" s="378"/>
      <c r="FO64886" s="378"/>
      <c r="FP64886" s="378"/>
      <c r="FQ64886" s="378"/>
      <c r="FR64886" s="378"/>
      <c r="FS64886" s="378"/>
      <c r="FT64886" s="378"/>
      <c r="FU64886" s="378"/>
      <c r="FV64886" s="378"/>
      <c r="FW64886" s="378"/>
      <c r="FX64886" s="378"/>
      <c r="FY64886" s="378"/>
      <c r="FZ64886" s="378"/>
      <c r="GA64886" s="378"/>
      <c r="GB64886" s="378"/>
      <c r="GC64886" s="378"/>
      <c r="GD64886" s="378"/>
      <c r="GE64886" s="378"/>
      <c r="GF64886" s="378"/>
      <c r="GG64886" s="378"/>
      <c r="GH64886" s="378"/>
      <c r="GI64886" s="378"/>
      <c r="GJ64886" s="378"/>
      <c r="GK64886" s="378"/>
      <c r="GL64886" s="378"/>
      <c r="GM64886" s="378"/>
      <c r="GN64886" s="378"/>
      <c r="GO64886" s="378"/>
      <c r="GP64886" s="378"/>
      <c r="GQ64886" s="378"/>
      <c r="GR64886" s="378"/>
      <c r="GS64886" s="378"/>
      <c r="GT64886" s="378"/>
      <c r="GU64886" s="378"/>
      <c r="GV64886" s="378"/>
      <c r="GW64886" s="378"/>
      <c r="GX64886" s="378"/>
      <c r="GY64886" s="378"/>
      <c r="GZ64886" s="378"/>
      <c r="HA64886" s="378"/>
      <c r="HB64886" s="378"/>
      <c r="HC64886" s="378"/>
      <c r="HD64886" s="378"/>
      <c r="HE64886" s="378"/>
      <c r="HF64886" s="378"/>
      <c r="HG64886" s="378"/>
      <c r="HH64886" s="378"/>
      <c r="HI64886" s="378"/>
      <c r="HJ64886" s="378"/>
      <c r="HK64886" s="378"/>
      <c r="HL64886" s="378"/>
      <c r="HM64886" s="378"/>
      <c r="HN64886" s="378"/>
      <c r="HO64886" s="378"/>
      <c r="HP64886" s="378"/>
      <c r="HQ64886" s="378"/>
      <c r="HR64886" s="378"/>
      <c r="HS64886" s="378"/>
      <c r="HT64886" s="378"/>
      <c r="HU64886" s="378"/>
      <c r="HV64886" s="378"/>
      <c r="HW64886" s="378"/>
      <c r="HX64886" s="378"/>
      <c r="HY64886" s="378"/>
      <c r="HZ64886" s="378"/>
      <c r="IA64886" s="378"/>
      <c r="IB64886" s="378"/>
      <c r="IC64886" s="378"/>
      <c r="ID64886" s="378"/>
      <c r="IE64886" s="378"/>
      <c r="IF64886" s="378"/>
      <c r="IG64886" s="378"/>
      <c r="IH64886" s="378"/>
      <c r="II64886" s="378"/>
      <c r="IJ64886" s="378"/>
      <c r="IK64886" s="378"/>
      <c r="IL64886" s="378"/>
    </row>
    <row r="64887" spans="2:246">
      <c r="B64887" s="378"/>
      <c r="C64887" s="378"/>
      <c r="D64887" s="378"/>
      <c r="E64887" s="378"/>
      <c r="F64887" s="378"/>
      <c r="G64887" s="378"/>
      <c r="H64887" s="378"/>
      <c r="I64887" s="378"/>
      <c r="J64887" s="378"/>
      <c r="K64887" s="378"/>
      <c r="L64887" s="378"/>
      <c r="M64887" s="378"/>
      <c r="N64887" s="378"/>
      <c r="O64887" s="378"/>
      <c r="P64887" s="378"/>
      <c r="Q64887" s="378"/>
      <c r="R64887" s="378"/>
      <c r="S64887" s="378"/>
      <c r="T64887" s="378"/>
      <c r="U64887" s="378"/>
      <c r="V64887" s="378"/>
      <c r="W64887" s="378"/>
      <c r="X64887" s="378"/>
      <c r="Y64887" s="378"/>
      <c r="Z64887" s="378"/>
      <c r="AA64887" s="378"/>
      <c r="AB64887" s="378"/>
      <c r="AC64887" s="378"/>
      <c r="AD64887" s="378"/>
      <c r="AE64887" s="378"/>
      <c r="AF64887" s="378"/>
      <c r="AG64887" s="378"/>
      <c r="AH64887" s="378"/>
      <c r="AI64887" s="378"/>
      <c r="AJ64887" s="378"/>
      <c r="AK64887" s="378"/>
      <c r="AL64887" s="378"/>
      <c r="AM64887" s="378"/>
      <c r="AN64887" s="378"/>
      <c r="AO64887" s="378"/>
      <c r="AP64887" s="378"/>
      <c r="AQ64887" s="378"/>
      <c r="AR64887" s="378"/>
      <c r="AS64887" s="378"/>
      <c r="AT64887" s="378"/>
      <c r="AU64887" s="378"/>
      <c r="AV64887" s="378"/>
      <c r="AW64887" s="378"/>
      <c r="AX64887" s="378"/>
      <c r="AY64887" s="378"/>
      <c r="AZ64887" s="378"/>
      <c r="BA64887" s="378"/>
      <c r="BB64887" s="378"/>
      <c r="BC64887" s="378"/>
      <c r="BD64887" s="378"/>
      <c r="BE64887" s="378"/>
      <c r="BF64887" s="378"/>
      <c r="BG64887" s="378"/>
      <c r="BH64887" s="378"/>
      <c r="BI64887" s="378"/>
      <c r="BJ64887" s="378"/>
      <c r="BK64887" s="378"/>
      <c r="BL64887" s="378"/>
      <c r="BM64887" s="378"/>
      <c r="BN64887" s="378"/>
      <c r="BO64887" s="378"/>
      <c r="BP64887" s="378"/>
      <c r="BQ64887" s="378"/>
      <c r="BR64887" s="378"/>
      <c r="BS64887" s="378"/>
      <c r="BT64887" s="378"/>
      <c r="BU64887" s="378"/>
      <c r="BV64887" s="378"/>
      <c r="BW64887" s="378"/>
      <c r="BX64887" s="378"/>
      <c r="BY64887" s="378"/>
      <c r="BZ64887" s="378"/>
      <c r="CA64887" s="378"/>
      <c r="CB64887" s="378"/>
      <c r="CC64887" s="378"/>
      <c r="CD64887" s="378"/>
      <c r="CE64887" s="378"/>
      <c r="CF64887" s="378"/>
      <c r="CG64887" s="378"/>
      <c r="CH64887" s="378"/>
      <c r="CI64887" s="378"/>
      <c r="CJ64887" s="378"/>
      <c r="CK64887" s="378"/>
      <c r="CL64887" s="378"/>
      <c r="CM64887" s="378"/>
      <c r="CN64887" s="378"/>
      <c r="CO64887" s="378"/>
      <c r="CP64887" s="378"/>
      <c r="CQ64887" s="378"/>
      <c r="CR64887" s="378"/>
      <c r="CS64887" s="378"/>
      <c r="CT64887" s="378"/>
      <c r="CU64887" s="378"/>
      <c r="CV64887" s="378"/>
      <c r="CW64887" s="378"/>
      <c r="CX64887" s="378"/>
      <c r="CY64887" s="378"/>
      <c r="CZ64887" s="378"/>
      <c r="DA64887" s="378"/>
      <c r="DB64887" s="378"/>
      <c r="DC64887" s="378"/>
      <c r="DD64887" s="378"/>
      <c r="DE64887" s="378"/>
      <c r="DF64887" s="378"/>
      <c r="DG64887" s="378"/>
      <c r="DH64887" s="378"/>
      <c r="DI64887" s="378"/>
      <c r="DJ64887" s="378"/>
      <c r="DK64887" s="378"/>
      <c r="DL64887" s="378"/>
      <c r="DM64887" s="378"/>
      <c r="DN64887" s="378"/>
      <c r="DO64887" s="378"/>
      <c r="DP64887" s="378"/>
      <c r="DQ64887" s="378"/>
      <c r="DR64887" s="378"/>
      <c r="DS64887" s="378"/>
      <c r="DT64887" s="378"/>
      <c r="DU64887" s="378"/>
      <c r="DV64887" s="378"/>
      <c r="DW64887" s="378"/>
      <c r="DX64887" s="378"/>
      <c r="DY64887" s="378"/>
      <c r="DZ64887" s="378"/>
      <c r="EA64887" s="378"/>
      <c r="EB64887" s="378"/>
      <c r="EC64887" s="378"/>
      <c r="ED64887" s="378"/>
      <c r="EE64887" s="378"/>
      <c r="EF64887" s="378"/>
      <c r="EG64887" s="378"/>
      <c r="EH64887" s="378"/>
      <c r="EI64887" s="378"/>
      <c r="EJ64887" s="378"/>
      <c r="EK64887" s="378"/>
      <c r="EL64887" s="378"/>
      <c r="EM64887" s="378"/>
      <c r="EN64887" s="378"/>
      <c r="EO64887" s="378"/>
      <c r="EP64887" s="378"/>
      <c r="EQ64887" s="378"/>
      <c r="ER64887" s="378"/>
      <c r="ES64887" s="378"/>
      <c r="ET64887" s="378"/>
      <c r="EU64887" s="378"/>
      <c r="EV64887" s="378"/>
      <c r="EW64887" s="378"/>
      <c r="EX64887" s="378"/>
      <c r="EY64887" s="378"/>
      <c r="EZ64887" s="378"/>
      <c r="FA64887" s="378"/>
      <c r="FB64887" s="378"/>
      <c r="FC64887" s="378"/>
      <c r="FD64887" s="378"/>
      <c r="FE64887" s="378"/>
      <c r="FF64887" s="378"/>
      <c r="FG64887" s="378"/>
      <c r="FH64887" s="378"/>
      <c r="FI64887" s="378"/>
      <c r="FJ64887" s="378"/>
      <c r="FK64887" s="378"/>
      <c r="FL64887" s="378"/>
      <c r="FM64887" s="378"/>
      <c r="FN64887" s="378"/>
      <c r="FO64887" s="378"/>
      <c r="FP64887" s="378"/>
      <c r="FQ64887" s="378"/>
      <c r="FR64887" s="378"/>
      <c r="FS64887" s="378"/>
      <c r="FT64887" s="378"/>
      <c r="FU64887" s="378"/>
      <c r="FV64887" s="378"/>
      <c r="FW64887" s="378"/>
      <c r="FX64887" s="378"/>
      <c r="FY64887" s="378"/>
      <c r="FZ64887" s="378"/>
      <c r="GA64887" s="378"/>
      <c r="GB64887" s="378"/>
      <c r="GC64887" s="378"/>
      <c r="GD64887" s="378"/>
      <c r="GE64887" s="378"/>
      <c r="GF64887" s="378"/>
      <c r="GG64887" s="378"/>
      <c r="GH64887" s="378"/>
      <c r="GI64887" s="378"/>
      <c r="GJ64887" s="378"/>
      <c r="GK64887" s="378"/>
      <c r="GL64887" s="378"/>
      <c r="GM64887" s="378"/>
      <c r="GN64887" s="378"/>
      <c r="GO64887" s="378"/>
      <c r="GP64887" s="378"/>
      <c r="GQ64887" s="378"/>
      <c r="GR64887" s="378"/>
      <c r="GS64887" s="378"/>
      <c r="GT64887" s="378"/>
      <c r="GU64887" s="378"/>
      <c r="GV64887" s="378"/>
      <c r="GW64887" s="378"/>
      <c r="GX64887" s="378"/>
      <c r="GY64887" s="378"/>
      <c r="GZ64887" s="378"/>
      <c r="HA64887" s="378"/>
      <c r="HB64887" s="378"/>
      <c r="HC64887" s="378"/>
      <c r="HD64887" s="378"/>
      <c r="HE64887" s="378"/>
      <c r="HF64887" s="378"/>
      <c r="HG64887" s="378"/>
      <c r="HH64887" s="378"/>
      <c r="HI64887" s="378"/>
      <c r="HJ64887" s="378"/>
      <c r="HK64887" s="378"/>
      <c r="HL64887" s="378"/>
      <c r="HM64887" s="378"/>
      <c r="HN64887" s="378"/>
      <c r="HO64887" s="378"/>
      <c r="HP64887" s="378"/>
      <c r="HQ64887" s="378"/>
      <c r="HR64887" s="378"/>
      <c r="HS64887" s="378"/>
      <c r="HT64887" s="378"/>
      <c r="HU64887" s="378"/>
      <c r="HV64887" s="378"/>
      <c r="HW64887" s="378"/>
      <c r="HX64887" s="378"/>
      <c r="HY64887" s="378"/>
      <c r="HZ64887" s="378"/>
      <c r="IA64887" s="378"/>
      <c r="IB64887" s="378"/>
      <c r="IC64887" s="378"/>
      <c r="ID64887" s="378"/>
      <c r="IE64887" s="378"/>
      <c r="IF64887" s="378"/>
      <c r="IG64887" s="378"/>
      <c r="IH64887" s="378"/>
      <c r="II64887" s="378"/>
      <c r="IJ64887" s="378"/>
      <c r="IK64887" s="378"/>
      <c r="IL64887" s="378"/>
    </row>
    <row r="64888" spans="2:246">
      <c r="B64888" s="378"/>
      <c r="C64888" s="378"/>
      <c r="D64888" s="378"/>
      <c r="E64888" s="378"/>
      <c r="F64888" s="378"/>
      <c r="G64888" s="378"/>
      <c r="H64888" s="378"/>
      <c r="I64888" s="378"/>
      <c r="J64888" s="378"/>
      <c r="K64888" s="378"/>
      <c r="L64888" s="378"/>
      <c r="M64888" s="378"/>
      <c r="N64888" s="378"/>
      <c r="O64888" s="378"/>
      <c r="P64888" s="378"/>
      <c r="Q64888" s="378"/>
      <c r="R64888" s="378"/>
      <c r="S64888" s="378"/>
      <c r="T64888" s="378"/>
      <c r="U64888" s="378"/>
      <c r="V64888" s="378"/>
      <c r="W64888" s="378"/>
      <c r="X64888" s="378"/>
      <c r="Y64888" s="378"/>
      <c r="Z64888" s="378"/>
      <c r="AA64888" s="378"/>
      <c r="AB64888" s="378"/>
      <c r="AC64888" s="378"/>
      <c r="AD64888" s="378"/>
      <c r="AE64888" s="378"/>
      <c r="AF64888" s="378"/>
      <c r="AG64888" s="378"/>
      <c r="AH64888" s="378"/>
      <c r="AI64888" s="378"/>
      <c r="AJ64888" s="378"/>
      <c r="AK64888" s="378"/>
      <c r="AL64888" s="378"/>
      <c r="AM64888" s="378"/>
      <c r="AN64888" s="378"/>
      <c r="AO64888" s="378"/>
      <c r="AP64888" s="378"/>
      <c r="AQ64888" s="378"/>
      <c r="AR64888" s="378"/>
      <c r="AS64888" s="378"/>
      <c r="AT64888" s="378"/>
      <c r="AU64888" s="378"/>
      <c r="AV64888" s="378"/>
      <c r="AW64888" s="378"/>
      <c r="AX64888" s="378"/>
      <c r="AY64888" s="378"/>
      <c r="AZ64888" s="378"/>
      <c r="BA64888" s="378"/>
      <c r="BB64888" s="378"/>
      <c r="BC64888" s="378"/>
      <c r="BD64888" s="378"/>
      <c r="BE64888" s="378"/>
      <c r="BF64888" s="378"/>
      <c r="BG64888" s="378"/>
      <c r="BH64888" s="378"/>
      <c r="BI64888" s="378"/>
      <c r="BJ64888" s="378"/>
      <c r="BK64888" s="378"/>
      <c r="BL64888" s="378"/>
      <c r="BM64888" s="378"/>
      <c r="BN64888" s="378"/>
      <c r="BO64888" s="378"/>
      <c r="BP64888" s="378"/>
      <c r="BQ64888" s="378"/>
      <c r="BR64888" s="378"/>
      <c r="BS64888" s="378"/>
      <c r="BT64888" s="378"/>
      <c r="BU64888" s="378"/>
      <c r="BV64888" s="378"/>
      <c r="BW64888" s="378"/>
      <c r="BX64888" s="378"/>
      <c r="BY64888" s="378"/>
      <c r="BZ64888" s="378"/>
      <c r="CA64888" s="378"/>
      <c r="CB64888" s="378"/>
      <c r="CC64888" s="378"/>
      <c r="CD64888" s="378"/>
      <c r="CE64888" s="378"/>
      <c r="CF64888" s="378"/>
      <c r="CG64888" s="378"/>
      <c r="CH64888" s="378"/>
      <c r="CI64888" s="378"/>
      <c r="CJ64888" s="378"/>
      <c r="CK64888" s="378"/>
      <c r="CL64888" s="378"/>
      <c r="CM64888" s="378"/>
      <c r="CN64888" s="378"/>
      <c r="CO64888" s="378"/>
      <c r="CP64888" s="378"/>
      <c r="CQ64888" s="378"/>
      <c r="CR64888" s="378"/>
      <c r="CS64888" s="378"/>
      <c r="CT64888" s="378"/>
      <c r="CU64888" s="378"/>
      <c r="CV64888" s="378"/>
      <c r="CW64888" s="378"/>
      <c r="CX64888" s="378"/>
      <c r="CY64888" s="378"/>
      <c r="CZ64888" s="378"/>
      <c r="DA64888" s="378"/>
      <c r="DB64888" s="378"/>
      <c r="DC64888" s="378"/>
      <c r="DD64888" s="378"/>
      <c r="DE64888" s="378"/>
      <c r="DF64888" s="378"/>
      <c r="DG64888" s="378"/>
      <c r="DH64888" s="378"/>
      <c r="DI64888" s="378"/>
      <c r="DJ64888" s="378"/>
      <c r="DK64888" s="378"/>
      <c r="DL64888" s="378"/>
      <c r="DM64888" s="378"/>
      <c r="DN64888" s="378"/>
      <c r="DO64888" s="378"/>
      <c r="DP64888" s="378"/>
      <c r="DQ64888" s="378"/>
      <c r="DR64888" s="378"/>
      <c r="DS64888" s="378"/>
      <c r="DT64888" s="378"/>
      <c r="DU64888" s="378"/>
      <c r="DV64888" s="378"/>
      <c r="DW64888" s="378"/>
      <c r="DX64888" s="378"/>
      <c r="DY64888" s="378"/>
      <c r="DZ64888" s="378"/>
      <c r="EA64888" s="378"/>
      <c r="EB64888" s="378"/>
      <c r="EC64888" s="378"/>
      <c r="ED64888" s="378"/>
      <c r="EE64888" s="378"/>
      <c r="EF64888" s="378"/>
      <c r="EG64888" s="378"/>
      <c r="EH64888" s="378"/>
      <c r="EI64888" s="378"/>
      <c r="EJ64888" s="378"/>
      <c r="EK64888" s="378"/>
      <c r="EL64888" s="378"/>
      <c r="EM64888" s="378"/>
      <c r="EN64888" s="378"/>
      <c r="EO64888" s="378"/>
      <c r="EP64888" s="378"/>
      <c r="EQ64888" s="378"/>
      <c r="ER64888" s="378"/>
      <c r="ES64888" s="378"/>
      <c r="ET64888" s="378"/>
      <c r="EU64888" s="378"/>
      <c r="EV64888" s="378"/>
      <c r="EW64888" s="378"/>
      <c r="EX64888" s="378"/>
      <c r="EY64888" s="378"/>
      <c r="EZ64888" s="378"/>
      <c r="FA64888" s="378"/>
      <c r="FB64888" s="378"/>
      <c r="FC64888" s="378"/>
      <c r="FD64888" s="378"/>
      <c r="FE64888" s="378"/>
      <c r="FF64888" s="378"/>
      <c r="FG64888" s="378"/>
      <c r="FH64888" s="378"/>
      <c r="FI64888" s="378"/>
      <c r="FJ64888" s="378"/>
      <c r="FK64888" s="378"/>
      <c r="FL64888" s="378"/>
      <c r="FM64888" s="378"/>
      <c r="FN64888" s="378"/>
      <c r="FO64888" s="378"/>
      <c r="FP64888" s="378"/>
      <c r="FQ64888" s="378"/>
      <c r="FR64888" s="378"/>
      <c r="FS64888" s="378"/>
      <c r="FT64888" s="378"/>
      <c r="FU64888" s="378"/>
      <c r="FV64888" s="378"/>
      <c r="FW64888" s="378"/>
      <c r="FX64888" s="378"/>
      <c r="FY64888" s="378"/>
      <c r="FZ64888" s="378"/>
      <c r="GA64888" s="378"/>
      <c r="GB64888" s="378"/>
      <c r="GC64888" s="378"/>
      <c r="GD64888" s="378"/>
      <c r="GE64888" s="378"/>
      <c r="GF64888" s="378"/>
      <c r="GG64888" s="378"/>
      <c r="GH64888" s="378"/>
      <c r="GI64888" s="378"/>
      <c r="GJ64888" s="378"/>
      <c r="GK64888" s="378"/>
      <c r="GL64888" s="378"/>
      <c r="GM64888" s="378"/>
      <c r="GN64888" s="378"/>
      <c r="GO64888" s="378"/>
      <c r="GP64888" s="378"/>
      <c r="GQ64888" s="378"/>
      <c r="GR64888" s="378"/>
      <c r="GS64888" s="378"/>
      <c r="GT64888" s="378"/>
      <c r="GU64888" s="378"/>
      <c r="GV64888" s="378"/>
      <c r="GW64888" s="378"/>
      <c r="GX64888" s="378"/>
      <c r="GY64888" s="378"/>
      <c r="GZ64888" s="378"/>
      <c r="HA64888" s="378"/>
      <c r="HB64888" s="378"/>
      <c r="HC64888" s="378"/>
      <c r="HD64888" s="378"/>
      <c r="HE64888" s="378"/>
      <c r="HF64888" s="378"/>
      <c r="HG64888" s="378"/>
      <c r="HH64888" s="378"/>
      <c r="HI64888" s="378"/>
      <c r="HJ64888" s="378"/>
      <c r="HK64888" s="378"/>
      <c r="HL64888" s="378"/>
      <c r="HM64888" s="378"/>
      <c r="HN64888" s="378"/>
      <c r="HO64888" s="378"/>
      <c r="HP64888" s="378"/>
      <c r="HQ64888" s="378"/>
      <c r="HR64888" s="378"/>
      <c r="HS64888" s="378"/>
      <c r="HT64888" s="378"/>
      <c r="HU64888" s="378"/>
      <c r="HV64888" s="378"/>
      <c r="HW64888" s="378"/>
      <c r="HX64888" s="378"/>
      <c r="HY64888" s="378"/>
      <c r="HZ64888" s="378"/>
      <c r="IA64888" s="378"/>
      <c r="IB64888" s="378"/>
      <c r="IC64888" s="378"/>
      <c r="ID64888" s="378"/>
      <c r="IE64888" s="378"/>
      <c r="IF64888" s="378"/>
      <c r="IG64888" s="378"/>
      <c r="IH64888" s="378"/>
      <c r="II64888" s="378"/>
      <c r="IJ64888" s="378"/>
      <c r="IK64888" s="378"/>
      <c r="IL64888" s="378"/>
    </row>
    <row r="64889" spans="2:246">
      <c r="B64889" s="378"/>
      <c r="C64889" s="378"/>
      <c r="D64889" s="378"/>
      <c r="E64889" s="378"/>
      <c r="F64889" s="378"/>
      <c r="G64889" s="378"/>
      <c r="H64889" s="378"/>
      <c r="I64889" s="378"/>
      <c r="J64889" s="378"/>
      <c r="K64889" s="378"/>
      <c r="L64889" s="378"/>
      <c r="M64889" s="378"/>
      <c r="N64889" s="378"/>
      <c r="O64889" s="378"/>
      <c r="P64889" s="378"/>
      <c r="Q64889" s="378"/>
      <c r="R64889" s="378"/>
      <c r="S64889" s="378"/>
      <c r="T64889" s="378"/>
      <c r="U64889" s="378"/>
      <c r="V64889" s="378"/>
      <c r="W64889" s="378"/>
      <c r="X64889" s="378"/>
      <c r="Y64889" s="378"/>
      <c r="Z64889" s="378"/>
      <c r="AA64889" s="378"/>
      <c r="AB64889" s="378"/>
      <c r="AC64889" s="378"/>
      <c r="AD64889" s="378"/>
      <c r="AE64889" s="378"/>
      <c r="AF64889" s="378"/>
      <c r="AG64889" s="378"/>
      <c r="AH64889" s="378"/>
      <c r="AI64889" s="378"/>
      <c r="AJ64889" s="378"/>
      <c r="AK64889" s="378"/>
      <c r="AL64889" s="378"/>
      <c r="AM64889" s="378"/>
      <c r="AN64889" s="378"/>
      <c r="AO64889" s="378"/>
      <c r="AP64889" s="378"/>
      <c r="AQ64889" s="378"/>
      <c r="AR64889" s="378"/>
      <c r="AS64889" s="378"/>
      <c r="AT64889" s="378"/>
      <c r="AU64889" s="378"/>
      <c r="AV64889" s="378"/>
      <c r="AW64889" s="378"/>
      <c r="AX64889" s="378"/>
      <c r="AY64889" s="378"/>
      <c r="AZ64889" s="378"/>
      <c r="BA64889" s="378"/>
      <c r="BB64889" s="378"/>
      <c r="BC64889" s="378"/>
      <c r="BD64889" s="378"/>
      <c r="BE64889" s="378"/>
      <c r="BF64889" s="378"/>
      <c r="BG64889" s="378"/>
      <c r="BH64889" s="378"/>
      <c r="BI64889" s="378"/>
      <c r="BJ64889" s="378"/>
      <c r="BK64889" s="378"/>
      <c r="BL64889" s="378"/>
      <c r="BM64889" s="378"/>
      <c r="BN64889" s="378"/>
      <c r="BO64889" s="378"/>
      <c r="BP64889" s="378"/>
      <c r="BQ64889" s="378"/>
      <c r="BR64889" s="378"/>
      <c r="BS64889" s="378"/>
      <c r="BT64889" s="378"/>
      <c r="BU64889" s="378"/>
      <c r="BV64889" s="378"/>
      <c r="BW64889" s="378"/>
      <c r="BX64889" s="378"/>
      <c r="BY64889" s="378"/>
      <c r="BZ64889" s="378"/>
      <c r="CA64889" s="378"/>
      <c r="CB64889" s="378"/>
      <c r="CC64889" s="378"/>
      <c r="CD64889" s="378"/>
      <c r="CE64889" s="378"/>
      <c r="CF64889" s="378"/>
      <c r="CG64889" s="378"/>
      <c r="CH64889" s="378"/>
      <c r="CI64889" s="378"/>
      <c r="CJ64889" s="378"/>
      <c r="CK64889" s="378"/>
      <c r="CL64889" s="378"/>
      <c r="CM64889" s="378"/>
      <c r="CN64889" s="378"/>
      <c r="CO64889" s="378"/>
      <c r="CP64889" s="378"/>
      <c r="CQ64889" s="378"/>
      <c r="CR64889" s="378"/>
      <c r="CS64889" s="378"/>
      <c r="CT64889" s="378"/>
      <c r="CU64889" s="378"/>
      <c r="CV64889" s="378"/>
      <c r="CW64889" s="378"/>
      <c r="CX64889" s="378"/>
      <c r="CY64889" s="378"/>
      <c r="CZ64889" s="378"/>
      <c r="DA64889" s="378"/>
      <c r="DB64889" s="378"/>
      <c r="DC64889" s="378"/>
      <c r="DD64889" s="378"/>
      <c r="DE64889" s="378"/>
      <c r="DF64889" s="378"/>
      <c r="DG64889" s="378"/>
      <c r="DH64889" s="378"/>
      <c r="DI64889" s="378"/>
      <c r="DJ64889" s="378"/>
      <c r="DK64889" s="378"/>
      <c r="DL64889" s="378"/>
      <c r="DM64889" s="378"/>
      <c r="DN64889" s="378"/>
      <c r="DO64889" s="378"/>
      <c r="DP64889" s="378"/>
      <c r="DQ64889" s="378"/>
      <c r="DR64889" s="378"/>
      <c r="DS64889" s="378"/>
      <c r="DT64889" s="378"/>
      <c r="DU64889" s="378"/>
      <c r="DV64889" s="378"/>
      <c r="DW64889" s="378"/>
      <c r="DX64889" s="378"/>
      <c r="DY64889" s="378"/>
      <c r="DZ64889" s="378"/>
      <c r="EA64889" s="378"/>
      <c r="EB64889" s="378"/>
      <c r="EC64889" s="378"/>
      <c r="ED64889" s="378"/>
      <c r="EE64889" s="378"/>
      <c r="EF64889" s="378"/>
      <c r="EG64889" s="378"/>
      <c r="EH64889" s="378"/>
      <c r="EI64889" s="378"/>
      <c r="EJ64889" s="378"/>
      <c r="EK64889" s="378"/>
      <c r="EL64889" s="378"/>
      <c r="EM64889" s="378"/>
      <c r="EN64889" s="378"/>
      <c r="EO64889" s="378"/>
      <c r="EP64889" s="378"/>
      <c r="EQ64889" s="378"/>
      <c r="ER64889" s="378"/>
      <c r="ES64889" s="378"/>
      <c r="ET64889" s="378"/>
      <c r="EU64889" s="378"/>
      <c r="EV64889" s="378"/>
      <c r="EW64889" s="378"/>
      <c r="EX64889" s="378"/>
      <c r="EY64889" s="378"/>
      <c r="EZ64889" s="378"/>
      <c r="FA64889" s="378"/>
      <c r="FB64889" s="378"/>
      <c r="FC64889" s="378"/>
      <c r="FD64889" s="378"/>
      <c r="FE64889" s="378"/>
      <c r="FF64889" s="378"/>
      <c r="FG64889" s="378"/>
      <c r="FH64889" s="378"/>
      <c r="FI64889" s="378"/>
      <c r="FJ64889" s="378"/>
      <c r="FK64889" s="378"/>
      <c r="FL64889" s="378"/>
      <c r="FM64889" s="378"/>
      <c r="FN64889" s="378"/>
      <c r="FO64889" s="378"/>
      <c r="FP64889" s="378"/>
      <c r="FQ64889" s="378"/>
      <c r="FR64889" s="378"/>
      <c r="FS64889" s="378"/>
      <c r="FT64889" s="378"/>
      <c r="FU64889" s="378"/>
      <c r="FV64889" s="378"/>
      <c r="FW64889" s="378"/>
      <c r="FX64889" s="378"/>
      <c r="FY64889" s="378"/>
      <c r="FZ64889" s="378"/>
      <c r="GA64889" s="378"/>
      <c r="GB64889" s="378"/>
      <c r="GC64889" s="378"/>
      <c r="GD64889" s="378"/>
      <c r="GE64889" s="378"/>
      <c r="GF64889" s="378"/>
      <c r="GG64889" s="378"/>
      <c r="GH64889" s="378"/>
      <c r="GI64889" s="378"/>
      <c r="GJ64889" s="378"/>
      <c r="GK64889" s="378"/>
      <c r="GL64889" s="378"/>
      <c r="GM64889" s="378"/>
      <c r="GN64889" s="378"/>
      <c r="GO64889" s="378"/>
      <c r="GP64889" s="378"/>
      <c r="GQ64889" s="378"/>
      <c r="GR64889" s="378"/>
      <c r="GS64889" s="378"/>
      <c r="GT64889" s="378"/>
      <c r="GU64889" s="378"/>
      <c r="GV64889" s="378"/>
      <c r="GW64889" s="378"/>
      <c r="GX64889" s="378"/>
      <c r="GY64889" s="378"/>
      <c r="GZ64889" s="378"/>
      <c r="HA64889" s="378"/>
      <c r="HB64889" s="378"/>
      <c r="HC64889" s="378"/>
      <c r="HD64889" s="378"/>
      <c r="HE64889" s="378"/>
      <c r="HF64889" s="378"/>
      <c r="HG64889" s="378"/>
      <c r="HH64889" s="378"/>
      <c r="HI64889" s="378"/>
      <c r="HJ64889" s="378"/>
      <c r="HK64889" s="378"/>
      <c r="HL64889" s="378"/>
      <c r="HM64889" s="378"/>
      <c r="HN64889" s="378"/>
      <c r="HO64889" s="378"/>
      <c r="HP64889" s="378"/>
      <c r="HQ64889" s="378"/>
      <c r="HR64889" s="378"/>
      <c r="HS64889" s="378"/>
      <c r="HT64889" s="378"/>
      <c r="HU64889" s="378"/>
      <c r="HV64889" s="378"/>
      <c r="HW64889" s="378"/>
      <c r="HX64889" s="378"/>
      <c r="HY64889" s="378"/>
      <c r="HZ64889" s="378"/>
      <c r="IA64889" s="378"/>
      <c r="IB64889" s="378"/>
      <c r="IC64889" s="378"/>
      <c r="ID64889" s="378"/>
      <c r="IE64889" s="378"/>
      <c r="IF64889" s="378"/>
      <c r="IG64889" s="378"/>
      <c r="IH64889" s="378"/>
      <c r="II64889" s="378"/>
      <c r="IJ64889" s="378"/>
      <c r="IK64889" s="378"/>
      <c r="IL64889" s="378"/>
    </row>
    <row r="64890" spans="2:246">
      <c r="B64890" s="378"/>
      <c r="C64890" s="378"/>
      <c r="D64890" s="378"/>
      <c r="E64890" s="378"/>
      <c r="F64890" s="378"/>
      <c r="G64890" s="378"/>
      <c r="H64890" s="378"/>
      <c r="I64890" s="378"/>
      <c r="J64890" s="378"/>
      <c r="K64890" s="378"/>
      <c r="L64890" s="378"/>
      <c r="M64890" s="378"/>
      <c r="N64890" s="378"/>
      <c r="O64890" s="378"/>
      <c r="P64890" s="378"/>
      <c r="Q64890" s="378"/>
      <c r="R64890" s="378"/>
      <c r="S64890" s="378"/>
      <c r="T64890" s="378"/>
      <c r="U64890" s="378"/>
      <c r="V64890" s="378"/>
      <c r="W64890" s="378"/>
      <c r="X64890" s="378"/>
      <c r="Y64890" s="378"/>
      <c r="Z64890" s="378"/>
      <c r="AA64890" s="378"/>
      <c r="AB64890" s="378"/>
      <c r="AC64890" s="378"/>
      <c r="AD64890" s="378"/>
      <c r="AE64890" s="378"/>
      <c r="AF64890" s="378"/>
      <c r="AG64890" s="378"/>
      <c r="AH64890" s="378"/>
      <c r="AI64890" s="378"/>
      <c r="AJ64890" s="378"/>
      <c r="AK64890" s="378"/>
      <c r="AL64890" s="378"/>
      <c r="AM64890" s="378"/>
      <c r="AN64890" s="378"/>
      <c r="AO64890" s="378"/>
      <c r="AP64890" s="378"/>
      <c r="AQ64890" s="378"/>
      <c r="AR64890" s="378"/>
      <c r="AS64890" s="378"/>
      <c r="AT64890" s="378"/>
      <c r="AU64890" s="378"/>
      <c r="AV64890" s="378"/>
      <c r="AW64890" s="378"/>
      <c r="AX64890" s="378"/>
      <c r="AY64890" s="378"/>
      <c r="AZ64890" s="378"/>
      <c r="BA64890" s="378"/>
      <c r="BB64890" s="378"/>
      <c r="BC64890" s="378"/>
      <c r="BD64890" s="378"/>
      <c r="BE64890" s="378"/>
      <c r="BF64890" s="378"/>
      <c r="BG64890" s="378"/>
      <c r="BH64890" s="378"/>
      <c r="BI64890" s="378"/>
      <c r="BJ64890" s="378"/>
      <c r="BK64890" s="378"/>
      <c r="BL64890" s="378"/>
      <c r="BM64890" s="378"/>
      <c r="BN64890" s="378"/>
      <c r="BO64890" s="378"/>
      <c r="BP64890" s="378"/>
      <c r="BQ64890" s="378"/>
      <c r="BR64890" s="378"/>
      <c r="BS64890" s="378"/>
      <c r="BT64890" s="378"/>
      <c r="BU64890" s="378"/>
      <c r="BV64890" s="378"/>
      <c r="BW64890" s="378"/>
      <c r="BX64890" s="378"/>
      <c r="BY64890" s="378"/>
      <c r="BZ64890" s="378"/>
      <c r="CA64890" s="378"/>
      <c r="CB64890" s="378"/>
      <c r="CC64890" s="378"/>
      <c r="CD64890" s="378"/>
      <c r="CE64890" s="378"/>
      <c r="CF64890" s="378"/>
      <c r="CG64890" s="378"/>
      <c r="CH64890" s="378"/>
      <c r="CI64890" s="378"/>
      <c r="CJ64890" s="378"/>
      <c r="CK64890" s="378"/>
      <c r="CL64890" s="378"/>
      <c r="CM64890" s="378"/>
      <c r="CN64890" s="378"/>
      <c r="CO64890" s="378"/>
      <c r="CP64890" s="378"/>
      <c r="CQ64890" s="378"/>
      <c r="CR64890" s="378"/>
      <c r="CS64890" s="378"/>
      <c r="CT64890" s="378"/>
      <c r="CU64890" s="378"/>
      <c r="CV64890" s="378"/>
      <c r="CW64890" s="378"/>
      <c r="CX64890" s="378"/>
      <c r="CY64890" s="378"/>
      <c r="CZ64890" s="378"/>
      <c r="DA64890" s="378"/>
      <c r="DB64890" s="378"/>
      <c r="DC64890" s="378"/>
      <c r="DD64890" s="378"/>
      <c r="DE64890" s="378"/>
      <c r="DF64890" s="378"/>
      <c r="DG64890" s="378"/>
      <c r="DH64890" s="378"/>
      <c r="DI64890" s="378"/>
      <c r="DJ64890" s="378"/>
      <c r="DK64890" s="378"/>
      <c r="DL64890" s="378"/>
      <c r="DM64890" s="378"/>
      <c r="DN64890" s="378"/>
      <c r="DO64890" s="378"/>
      <c r="DP64890" s="378"/>
      <c r="DQ64890" s="378"/>
      <c r="DR64890" s="378"/>
      <c r="DS64890" s="378"/>
      <c r="DT64890" s="378"/>
      <c r="DU64890" s="378"/>
      <c r="DV64890" s="378"/>
      <c r="DW64890" s="378"/>
      <c r="DX64890" s="378"/>
      <c r="DY64890" s="378"/>
      <c r="DZ64890" s="378"/>
      <c r="EA64890" s="378"/>
      <c r="EB64890" s="378"/>
      <c r="EC64890" s="378"/>
      <c r="ED64890" s="378"/>
      <c r="EE64890" s="378"/>
      <c r="EF64890" s="378"/>
      <c r="EG64890" s="378"/>
      <c r="EH64890" s="378"/>
      <c r="EI64890" s="378"/>
      <c r="EJ64890" s="378"/>
      <c r="EK64890" s="378"/>
      <c r="EL64890" s="378"/>
      <c r="EM64890" s="378"/>
      <c r="EN64890" s="378"/>
      <c r="EO64890" s="378"/>
      <c r="EP64890" s="378"/>
      <c r="EQ64890" s="378"/>
      <c r="ER64890" s="378"/>
      <c r="ES64890" s="378"/>
      <c r="ET64890" s="378"/>
      <c r="EU64890" s="378"/>
      <c r="EV64890" s="378"/>
      <c r="EW64890" s="378"/>
      <c r="EX64890" s="378"/>
      <c r="EY64890" s="378"/>
      <c r="EZ64890" s="378"/>
      <c r="FA64890" s="378"/>
      <c r="FB64890" s="378"/>
      <c r="FC64890" s="378"/>
      <c r="FD64890" s="378"/>
      <c r="FE64890" s="378"/>
      <c r="FF64890" s="378"/>
      <c r="FG64890" s="378"/>
      <c r="FH64890" s="378"/>
      <c r="FI64890" s="378"/>
      <c r="FJ64890" s="378"/>
      <c r="FK64890" s="378"/>
      <c r="FL64890" s="378"/>
      <c r="FM64890" s="378"/>
      <c r="FN64890" s="378"/>
      <c r="FO64890" s="378"/>
      <c r="FP64890" s="378"/>
      <c r="FQ64890" s="378"/>
      <c r="FR64890" s="378"/>
      <c r="FS64890" s="378"/>
      <c r="FT64890" s="378"/>
      <c r="FU64890" s="378"/>
      <c r="FV64890" s="378"/>
      <c r="FW64890" s="378"/>
      <c r="FX64890" s="378"/>
      <c r="FY64890" s="378"/>
      <c r="FZ64890" s="378"/>
      <c r="GA64890" s="378"/>
      <c r="GB64890" s="378"/>
      <c r="GC64890" s="378"/>
      <c r="GD64890" s="378"/>
      <c r="GE64890" s="378"/>
      <c r="GF64890" s="378"/>
      <c r="GG64890" s="378"/>
      <c r="GH64890" s="378"/>
      <c r="GI64890" s="378"/>
      <c r="GJ64890" s="378"/>
      <c r="GK64890" s="378"/>
      <c r="GL64890" s="378"/>
      <c r="GM64890" s="378"/>
      <c r="GN64890" s="378"/>
      <c r="GO64890" s="378"/>
      <c r="GP64890" s="378"/>
      <c r="GQ64890" s="378"/>
      <c r="GR64890" s="378"/>
      <c r="GS64890" s="378"/>
      <c r="GT64890" s="378"/>
      <c r="GU64890" s="378"/>
      <c r="GV64890" s="378"/>
      <c r="GW64890" s="378"/>
      <c r="GX64890" s="378"/>
      <c r="GY64890" s="378"/>
      <c r="GZ64890" s="378"/>
      <c r="HA64890" s="378"/>
      <c r="HB64890" s="378"/>
      <c r="HC64890" s="378"/>
      <c r="HD64890" s="378"/>
      <c r="HE64890" s="378"/>
      <c r="HF64890" s="378"/>
      <c r="HG64890" s="378"/>
      <c r="HH64890" s="378"/>
      <c r="HI64890" s="378"/>
      <c r="HJ64890" s="378"/>
      <c r="HK64890" s="378"/>
      <c r="HL64890" s="378"/>
      <c r="HM64890" s="378"/>
      <c r="HN64890" s="378"/>
      <c r="HO64890" s="378"/>
      <c r="HP64890" s="378"/>
      <c r="HQ64890" s="378"/>
      <c r="HR64890" s="378"/>
      <c r="HS64890" s="378"/>
      <c r="HT64890" s="378"/>
      <c r="HU64890" s="378"/>
      <c r="HV64890" s="378"/>
      <c r="HW64890" s="378"/>
      <c r="HX64890" s="378"/>
      <c r="HY64890" s="378"/>
      <c r="HZ64890" s="378"/>
      <c r="IA64890" s="378"/>
      <c r="IB64890" s="378"/>
      <c r="IC64890" s="378"/>
      <c r="ID64890" s="378"/>
      <c r="IE64890" s="378"/>
      <c r="IF64890" s="378"/>
      <c r="IG64890" s="378"/>
      <c r="IH64890" s="378"/>
      <c r="II64890" s="378"/>
      <c r="IJ64890" s="378"/>
      <c r="IK64890" s="378"/>
      <c r="IL64890" s="378"/>
    </row>
    <row r="64891" spans="2:246">
      <c r="B64891" s="378"/>
      <c r="C64891" s="378"/>
      <c r="D64891" s="378"/>
      <c r="E64891" s="378"/>
      <c r="F64891" s="378"/>
      <c r="G64891" s="378"/>
      <c r="H64891" s="378"/>
      <c r="I64891" s="378"/>
      <c r="J64891" s="378"/>
      <c r="K64891" s="378"/>
      <c r="L64891" s="378"/>
      <c r="M64891" s="378"/>
      <c r="N64891" s="378"/>
      <c r="O64891" s="378"/>
      <c r="P64891" s="378"/>
      <c r="Q64891" s="378"/>
      <c r="R64891" s="378"/>
      <c r="S64891" s="378"/>
      <c r="T64891" s="378"/>
      <c r="U64891" s="378"/>
      <c r="V64891" s="378"/>
      <c r="W64891" s="378"/>
      <c r="X64891" s="378"/>
      <c r="Y64891" s="378"/>
      <c r="Z64891" s="378"/>
      <c r="AA64891" s="378"/>
      <c r="AB64891" s="378"/>
      <c r="AC64891" s="378"/>
      <c r="AD64891" s="378"/>
      <c r="AE64891" s="378"/>
      <c r="AF64891" s="378"/>
      <c r="AG64891" s="378"/>
      <c r="AH64891" s="378"/>
      <c r="AI64891" s="378"/>
      <c r="AJ64891" s="378"/>
      <c r="AK64891" s="378"/>
      <c r="AL64891" s="378"/>
      <c r="AM64891" s="378"/>
      <c r="AN64891" s="378"/>
      <c r="AO64891" s="378"/>
      <c r="AP64891" s="378"/>
      <c r="AQ64891" s="378"/>
      <c r="AR64891" s="378"/>
      <c r="AS64891" s="378"/>
      <c r="AT64891" s="378"/>
      <c r="AU64891" s="378"/>
      <c r="AV64891" s="378"/>
      <c r="AW64891" s="378"/>
      <c r="AX64891" s="378"/>
      <c r="AY64891" s="378"/>
      <c r="AZ64891" s="378"/>
      <c r="BA64891" s="378"/>
      <c r="BB64891" s="378"/>
      <c r="BC64891" s="378"/>
      <c r="BD64891" s="378"/>
      <c r="BE64891" s="378"/>
      <c r="BF64891" s="378"/>
      <c r="BG64891" s="378"/>
      <c r="BH64891" s="378"/>
      <c r="BI64891" s="378"/>
      <c r="BJ64891" s="378"/>
      <c r="BK64891" s="378"/>
      <c r="BL64891" s="378"/>
      <c r="BM64891" s="378"/>
      <c r="BN64891" s="378"/>
      <c r="BO64891" s="378"/>
      <c r="BP64891" s="378"/>
      <c r="BQ64891" s="378"/>
      <c r="BR64891" s="378"/>
      <c r="BS64891" s="378"/>
      <c r="BT64891" s="378"/>
      <c r="BU64891" s="378"/>
      <c r="BV64891" s="378"/>
      <c r="BW64891" s="378"/>
      <c r="BX64891" s="378"/>
      <c r="BY64891" s="378"/>
      <c r="BZ64891" s="378"/>
      <c r="CA64891" s="378"/>
      <c r="CB64891" s="378"/>
      <c r="CC64891" s="378"/>
      <c r="CD64891" s="378"/>
      <c r="CE64891" s="378"/>
      <c r="CF64891" s="378"/>
      <c r="CG64891" s="378"/>
      <c r="CH64891" s="378"/>
      <c r="CI64891" s="378"/>
      <c r="CJ64891" s="378"/>
      <c r="CK64891" s="378"/>
      <c r="CL64891" s="378"/>
      <c r="CM64891" s="378"/>
      <c r="CN64891" s="378"/>
      <c r="CO64891" s="378"/>
      <c r="CP64891" s="378"/>
      <c r="CQ64891" s="378"/>
      <c r="CR64891" s="378"/>
      <c r="CS64891" s="378"/>
      <c r="CT64891" s="378"/>
      <c r="CU64891" s="378"/>
      <c r="CV64891" s="378"/>
      <c r="CW64891" s="378"/>
      <c r="CX64891" s="378"/>
      <c r="CY64891" s="378"/>
      <c r="CZ64891" s="378"/>
      <c r="DA64891" s="378"/>
      <c r="DB64891" s="378"/>
      <c r="DC64891" s="378"/>
      <c r="DD64891" s="378"/>
      <c r="DE64891" s="378"/>
      <c r="DF64891" s="378"/>
      <c r="DG64891" s="378"/>
      <c r="DH64891" s="378"/>
      <c r="DI64891" s="378"/>
      <c r="DJ64891" s="378"/>
      <c r="DK64891" s="378"/>
      <c r="DL64891" s="378"/>
      <c r="DM64891" s="378"/>
      <c r="DN64891" s="378"/>
      <c r="DO64891" s="378"/>
      <c r="DP64891" s="378"/>
      <c r="DQ64891" s="378"/>
      <c r="DR64891" s="378"/>
      <c r="DS64891" s="378"/>
      <c r="DT64891" s="378"/>
      <c r="DU64891" s="378"/>
      <c r="DV64891" s="378"/>
      <c r="DW64891" s="378"/>
      <c r="DX64891" s="378"/>
      <c r="DY64891" s="378"/>
      <c r="DZ64891" s="378"/>
      <c r="EA64891" s="378"/>
      <c r="EB64891" s="378"/>
      <c r="EC64891" s="378"/>
      <c r="ED64891" s="378"/>
      <c r="EE64891" s="378"/>
      <c r="EF64891" s="378"/>
      <c r="EG64891" s="378"/>
      <c r="EH64891" s="378"/>
      <c r="EI64891" s="378"/>
      <c r="EJ64891" s="378"/>
      <c r="EK64891" s="378"/>
      <c r="EL64891" s="378"/>
      <c r="EM64891" s="378"/>
      <c r="EN64891" s="378"/>
      <c r="EO64891" s="378"/>
      <c r="EP64891" s="378"/>
      <c r="EQ64891" s="378"/>
      <c r="ER64891" s="378"/>
      <c r="ES64891" s="378"/>
      <c r="ET64891" s="378"/>
      <c r="EU64891" s="378"/>
      <c r="EV64891" s="378"/>
      <c r="EW64891" s="378"/>
      <c r="EX64891" s="378"/>
      <c r="EY64891" s="378"/>
      <c r="EZ64891" s="378"/>
      <c r="FA64891" s="378"/>
      <c r="FB64891" s="378"/>
      <c r="FC64891" s="378"/>
      <c r="FD64891" s="378"/>
      <c r="FE64891" s="378"/>
      <c r="FF64891" s="378"/>
      <c r="FG64891" s="378"/>
      <c r="FH64891" s="378"/>
      <c r="FI64891" s="378"/>
      <c r="FJ64891" s="378"/>
      <c r="FK64891" s="378"/>
      <c r="FL64891" s="378"/>
      <c r="FM64891" s="378"/>
      <c r="FN64891" s="378"/>
      <c r="FO64891" s="378"/>
      <c r="FP64891" s="378"/>
      <c r="FQ64891" s="378"/>
      <c r="FR64891" s="378"/>
      <c r="FS64891" s="378"/>
      <c r="FT64891" s="378"/>
      <c r="FU64891" s="378"/>
      <c r="FV64891" s="378"/>
      <c r="FW64891" s="378"/>
      <c r="FX64891" s="378"/>
      <c r="FY64891" s="378"/>
      <c r="FZ64891" s="378"/>
      <c r="GA64891" s="378"/>
      <c r="GB64891" s="378"/>
      <c r="GC64891" s="378"/>
      <c r="GD64891" s="378"/>
      <c r="GE64891" s="378"/>
      <c r="GF64891" s="378"/>
      <c r="GG64891" s="378"/>
      <c r="GH64891" s="378"/>
      <c r="GI64891" s="378"/>
      <c r="GJ64891" s="378"/>
      <c r="GK64891" s="378"/>
      <c r="GL64891" s="378"/>
      <c r="GM64891" s="378"/>
      <c r="GN64891" s="378"/>
      <c r="GO64891" s="378"/>
      <c r="GP64891" s="378"/>
      <c r="GQ64891" s="378"/>
      <c r="GR64891" s="378"/>
      <c r="GS64891" s="378"/>
      <c r="GT64891" s="378"/>
      <c r="GU64891" s="378"/>
      <c r="GV64891" s="378"/>
      <c r="GW64891" s="378"/>
      <c r="GX64891" s="378"/>
      <c r="GY64891" s="378"/>
      <c r="GZ64891" s="378"/>
      <c r="HA64891" s="378"/>
      <c r="HB64891" s="378"/>
      <c r="HC64891" s="378"/>
      <c r="HD64891" s="378"/>
      <c r="HE64891" s="378"/>
      <c r="HF64891" s="378"/>
      <c r="HG64891" s="378"/>
      <c r="HH64891" s="378"/>
      <c r="HI64891" s="378"/>
      <c r="HJ64891" s="378"/>
      <c r="HK64891" s="378"/>
      <c r="HL64891" s="378"/>
      <c r="HM64891" s="378"/>
      <c r="HN64891" s="378"/>
      <c r="HO64891" s="378"/>
      <c r="HP64891" s="378"/>
      <c r="HQ64891" s="378"/>
      <c r="HR64891" s="378"/>
      <c r="HS64891" s="378"/>
      <c r="HT64891" s="378"/>
      <c r="HU64891" s="378"/>
      <c r="HV64891" s="378"/>
      <c r="HW64891" s="378"/>
      <c r="HX64891" s="378"/>
      <c r="HY64891" s="378"/>
      <c r="HZ64891" s="378"/>
      <c r="IA64891" s="378"/>
      <c r="IB64891" s="378"/>
      <c r="IC64891" s="378"/>
      <c r="ID64891" s="378"/>
      <c r="IE64891" s="378"/>
      <c r="IF64891" s="378"/>
      <c r="IG64891" s="378"/>
      <c r="IH64891" s="378"/>
      <c r="II64891" s="378"/>
      <c r="IJ64891" s="378"/>
      <c r="IK64891" s="378"/>
      <c r="IL64891" s="378"/>
    </row>
    <row r="64892" spans="2:246">
      <c r="B64892" s="378"/>
      <c r="C64892" s="378"/>
      <c r="D64892" s="378"/>
      <c r="E64892" s="378"/>
      <c r="F64892" s="378"/>
      <c r="G64892" s="378"/>
      <c r="H64892" s="378"/>
      <c r="I64892" s="378"/>
      <c r="J64892" s="378"/>
      <c r="K64892" s="378"/>
      <c r="L64892" s="378"/>
      <c r="M64892" s="378"/>
      <c r="N64892" s="378"/>
      <c r="O64892" s="378"/>
      <c r="P64892" s="378"/>
      <c r="Q64892" s="378"/>
      <c r="R64892" s="378"/>
      <c r="S64892" s="378"/>
      <c r="T64892" s="378"/>
      <c r="U64892" s="378"/>
      <c r="V64892" s="378"/>
      <c r="W64892" s="378"/>
      <c r="X64892" s="378"/>
      <c r="Y64892" s="378"/>
      <c r="Z64892" s="378"/>
      <c r="AA64892" s="378"/>
      <c r="AB64892" s="378"/>
      <c r="AC64892" s="378"/>
      <c r="AD64892" s="378"/>
      <c r="AE64892" s="378"/>
      <c r="AF64892" s="378"/>
      <c r="AG64892" s="378"/>
      <c r="AH64892" s="378"/>
      <c r="AI64892" s="378"/>
      <c r="AJ64892" s="378"/>
      <c r="AK64892" s="378"/>
      <c r="AL64892" s="378"/>
      <c r="AM64892" s="378"/>
      <c r="AN64892" s="378"/>
      <c r="AO64892" s="378"/>
      <c r="AP64892" s="378"/>
      <c r="AQ64892" s="378"/>
      <c r="AR64892" s="378"/>
      <c r="AS64892" s="378"/>
      <c r="AT64892" s="378"/>
      <c r="AU64892" s="378"/>
      <c r="AV64892" s="378"/>
      <c r="AW64892" s="378"/>
      <c r="AX64892" s="378"/>
      <c r="AY64892" s="378"/>
      <c r="AZ64892" s="378"/>
      <c r="BA64892" s="378"/>
      <c r="BB64892" s="378"/>
      <c r="BC64892" s="378"/>
      <c r="BD64892" s="378"/>
      <c r="BE64892" s="378"/>
      <c r="BF64892" s="378"/>
      <c r="BG64892" s="378"/>
      <c r="BH64892" s="378"/>
      <c r="BI64892" s="378"/>
      <c r="BJ64892" s="378"/>
      <c r="BK64892" s="378"/>
      <c r="BL64892" s="378"/>
      <c r="BM64892" s="378"/>
      <c r="BN64892" s="378"/>
      <c r="BO64892" s="378"/>
      <c r="BP64892" s="378"/>
      <c r="BQ64892" s="378"/>
      <c r="BR64892" s="378"/>
      <c r="BS64892" s="378"/>
      <c r="BT64892" s="378"/>
      <c r="BU64892" s="378"/>
      <c r="BV64892" s="378"/>
      <c r="BW64892" s="378"/>
      <c r="BX64892" s="378"/>
      <c r="BY64892" s="378"/>
      <c r="BZ64892" s="378"/>
      <c r="CA64892" s="378"/>
      <c r="CB64892" s="378"/>
      <c r="CC64892" s="378"/>
      <c r="CD64892" s="378"/>
      <c r="CE64892" s="378"/>
      <c r="CF64892" s="378"/>
      <c r="CG64892" s="378"/>
      <c r="CH64892" s="378"/>
      <c r="CI64892" s="378"/>
      <c r="CJ64892" s="378"/>
      <c r="CK64892" s="378"/>
      <c r="CL64892" s="378"/>
      <c r="CM64892" s="378"/>
      <c r="CN64892" s="378"/>
      <c r="CO64892" s="378"/>
      <c r="CP64892" s="378"/>
      <c r="CQ64892" s="378"/>
      <c r="CR64892" s="378"/>
      <c r="CS64892" s="378"/>
      <c r="CT64892" s="378"/>
      <c r="CU64892" s="378"/>
      <c r="CV64892" s="378"/>
      <c r="CW64892" s="378"/>
      <c r="CX64892" s="378"/>
      <c r="CY64892" s="378"/>
      <c r="CZ64892" s="378"/>
      <c r="DA64892" s="378"/>
      <c r="DB64892" s="378"/>
      <c r="DC64892" s="378"/>
      <c r="DD64892" s="378"/>
      <c r="DE64892" s="378"/>
      <c r="DF64892" s="378"/>
      <c r="DG64892" s="378"/>
      <c r="DH64892" s="378"/>
      <c r="DI64892" s="378"/>
      <c r="DJ64892" s="378"/>
      <c r="DK64892" s="378"/>
      <c r="DL64892" s="378"/>
      <c r="DM64892" s="378"/>
      <c r="DN64892" s="378"/>
      <c r="DO64892" s="378"/>
      <c r="DP64892" s="378"/>
      <c r="DQ64892" s="378"/>
      <c r="DR64892" s="378"/>
      <c r="DS64892" s="378"/>
      <c r="DT64892" s="378"/>
      <c r="DU64892" s="378"/>
      <c r="DV64892" s="378"/>
      <c r="DW64892" s="378"/>
      <c r="DX64892" s="378"/>
      <c r="DY64892" s="378"/>
      <c r="DZ64892" s="378"/>
      <c r="EA64892" s="378"/>
      <c r="EB64892" s="378"/>
      <c r="EC64892" s="378"/>
      <c r="ED64892" s="378"/>
      <c r="EE64892" s="378"/>
      <c r="EF64892" s="378"/>
      <c r="EG64892" s="378"/>
      <c r="EH64892" s="378"/>
      <c r="EI64892" s="378"/>
      <c r="EJ64892" s="378"/>
      <c r="EK64892" s="378"/>
      <c r="EL64892" s="378"/>
      <c r="EM64892" s="378"/>
      <c r="EN64892" s="378"/>
      <c r="EO64892" s="378"/>
      <c r="EP64892" s="378"/>
      <c r="EQ64892" s="378"/>
      <c r="ER64892" s="378"/>
      <c r="ES64892" s="378"/>
      <c r="ET64892" s="378"/>
      <c r="EU64892" s="378"/>
      <c r="EV64892" s="378"/>
      <c r="EW64892" s="378"/>
      <c r="EX64892" s="378"/>
      <c r="EY64892" s="378"/>
      <c r="EZ64892" s="378"/>
      <c r="FA64892" s="378"/>
      <c r="FB64892" s="378"/>
      <c r="FC64892" s="378"/>
      <c r="FD64892" s="378"/>
      <c r="FE64892" s="378"/>
      <c r="FF64892" s="378"/>
      <c r="FG64892" s="378"/>
      <c r="FH64892" s="378"/>
      <c r="FI64892" s="378"/>
      <c r="FJ64892" s="378"/>
      <c r="FK64892" s="378"/>
      <c r="FL64892" s="378"/>
      <c r="FM64892" s="378"/>
      <c r="FN64892" s="378"/>
      <c r="FO64892" s="378"/>
      <c r="FP64892" s="378"/>
      <c r="FQ64892" s="378"/>
      <c r="FR64892" s="378"/>
      <c r="FS64892" s="378"/>
      <c r="FT64892" s="378"/>
      <c r="FU64892" s="378"/>
      <c r="FV64892" s="378"/>
      <c r="FW64892" s="378"/>
      <c r="FX64892" s="378"/>
      <c r="FY64892" s="378"/>
      <c r="FZ64892" s="378"/>
      <c r="GA64892" s="378"/>
      <c r="GB64892" s="378"/>
      <c r="GC64892" s="378"/>
      <c r="GD64892" s="378"/>
      <c r="GE64892" s="378"/>
      <c r="GF64892" s="378"/>
      <c r="GG64892" s="378"/>
      <c r="GH64892" s="378"/>
      <c r="GI64892" s="378"/>
      <c r="GJ64892" s="378"/>
      <c r="GK64892" s="378"/>
      <c r="GL64892" s="378"/>
      <c r="GM64892" s="378"/>
      <c r="GN64892" s="378"/>
      <c r="GO64892" s="378"/>
      <c r="GP64892" s="378"/>
      <c r="GQ64892" s="378"/>
      <c r="GR64892" s="378"/>
      <c r="GS64892" s="378"/>
      <c r="GT64892" s="378"/>
      <c r="GU64892" s="378"/>
      <c r="GV64892" s="378"/>
      <c r="GW64892" s="378"/>
      <c r="GX64892" s="378"/>
      <c r="GY64892" s="378"/>
      <c r="GZ64892" s="378"/>
      <c r="HA64892" s="378"/>
      <c r="HB64892" s="378"/>
      <c r="HC64892" s="378"/>
      <c r="HD64892" s="378"/>
      <c r="HE64892" s="378"/>
      <c r="HF64892" s="378"/>
      <c r="HG64892" s="378"/>
      <c r="HH64892" s="378"/>
      <c r="HI64892" s="378"/>
      <c r="HJ64892" s="378"/>
      <c r="HK64892" s="378"/>
      <c r="HL64892" s="378"/>
      <c r="HM64892" s="378"/>
      <c r="HN64892" s="378"/>
      <c r="HO64892" s="378"/>
      <c r="HP64892" s="378"/>
      <c r="HQ64892" s="378"/>
      <c r="HR64892" s="378"/>
      <c r="HS64892" s="378"/>
      <c r="HT64892" s="378"/>
      <c r="HU64892" s="378"/>
      <c r="HV64892" s="378"/>
      <c r="HW64892" s="378"/>
      <c r="HX64892" s="378"/>
      <c r="HY64892" s="378"/>
      <c r="HZ64892" s="378"/>
      <c r="IA64892" s="378"/>
      <c r="IB64892" s="378"/>
      <c r="IC64892" s="378"/>
      <c r="ID64892" s="378"/>
      <c r="IE64892" s="378"/>
      <c r="IF64892" s="378"/>
      <c r="IG64892" s="378"/>
      <c r="IH64892" s="378"/>
      <c r="II64892" s="378"/>
      <c r="IJ64892" s="378"/>
      <c r="IK64892" s="378"/>
      <c r="IL64892" s="378"/>
    </row>
    <row r="64893" spans="2:246">
      <c r="B64893" s="378"/>
      <c r="C64893" s="378"/>
      <c r="D64893" s="378"/>
      <c r="E64893" s="378"/>
      <c r="F64893" s="378"/>
      <c r="G64893" s="378"/>
      <c r="H64893" s="378"/>
      <c r="I64893" s="378"/>
      <c r="J64893" s="378"/>
      <c r="K64893" s="378"/>
      <c r="L64893" s="378"/>
      <c r="M64893" s="378"/>
      <c r="N64893" s="378"/>
      <c r="O64893" s="378"/>
      <c r="P64893" s="378"/>
      <c r="Q64893" s="378"/>
      <c r="R64893" s="378"/>
      <c r="S64893" s="378"/>
      <c r="T64893" s="378"/>
      <c r="U64893" s="378"/>
      <c r="V64893" s="378"/>
      <c r="W64893" s="378"/>
      <c r="X64893" s="378"/>
      <c r="Y64893" s="378"/>
      <c r="Z64893" s="378"/>
      <c r="AA64893" s="378"/>
      <c r="AB64893" s="378"/>
      <c r="AC64893" s="378"/>
      <c r="AD64893" s="378"/>
      <c r="AE64893" s="378"/>
      <c r="AF64893" s="378"/>
      <c r="AG64893" s="378"/>
      <c r="AH64893" s="378"/>
      <c r="AI64893" s="378"/>
      <c r="AJ64893" s="378"/>
      <c r="AK64893" s="378"/>
      <c r="AL64893" s="378"/>
      <c r="AM64893" s="378"/>
      <c r="AN64893" s="378"/>
      <c r="AO64893" s="378"/>
      <c r="AP64893" s="378"/>
      <c r="AQ64893" s="378"/>
      <c r="AR64893" s="378"/>
      <c r="AS64893" s="378"/>
      <c r="AT64893" s="378"/>
      <c r="AU64893" s="378"/>
      <c r="AV64893" s="378"/>
      <c r="AW64893" s="378"/>
      <c r="AX64893" s="378"/>
      <c r="AY64893" s="378"/>
      <c r="AZ64893" s="378"/>
      <c r="BA64893" s="378"/>
      <c r="BB64893" s="378"/>
      <c r="BC64893" s="378"/>
      <c r="BD64893" s="378"/>
      <c r="BE64893" s="378"/>
      <c r="BF64893" s="378"/>
      <c r="BG64893" s="378"/>
      <c r="BH64893" s="378"/>
      <c r="BI64893" s="378"/>
      <c r="BJ64893" s="378"/>
      <c r="BK64893" s="378"/>
      <c r="BL64893" s="378"/>
      <c r="BM64893" s="378"/>
      <c r="BN64893" s="378"/>
      <c r="BO64893" s="378"/>
      <c r="BP64893" s="378"/>
      <c r="BQ64893" s="378"/>
      <c r="BR64893" s="378"/>
      <c r="BS64893" s="378"/>
      <c r="BT64893" s="378"/>
      <c r="BU64893" s="378"/>
      <c r="BV64893" s="378"/>
      <c r="BW64893" s="378"/>
      <c r="BX64893" s="378"/>
      <c r="BY64893" s="378"/>
      <c r="BZ64893" s="378"/>
      <c r="CA64893" s="378"/>
      <c r="CB64893" s="378"/>
      <c r="CC64893" s="378"/>
      <c r="CD64893" s="378"/>
      <c r="CE64893" s="378"/>
      <c r="CF64893" s="378"/>
      <c r="CG64893" s="378"/>
      <c r="CH64893" s="378"/>
      <c r="CI64893" s="378"/>
      <c r="CJ64893" s="378"/>
      <c r="CK64893" s="378"/>
      <c r="CL64893" s="378"/>
      <c r="CM64893" s="378"/>
      <c r="CN64893" s="378"/>
      <c r="CO64893" s="378"/>
      <c r="CP64893" s="378"/>
      <c r="CQ64893" s="378"/>
      <c r="CR64893" s="378"/>
      <c r="CS64893" s="378"/>
      <c r="CT64893" s="378"/>
      <c r="CU64893" s="378"/>
      <c r="CV64893" s="378"/>
      <c r="CW64893" s="378"/>
      <c r="CX64893" s="378"/>
      <c r="CY64893" s="378"/>
      <c r="CZ64893" s="378"/>
      <c r="DA64893" s="378"/>
      <c r="DB64893" s="378"/>
      <c r="DC64893" s="378"/>
      <c r="DD64893" s="378"/>
      <c r="DE64893" s="378"/>
      <c r="DF64893" s="378"/>
      <c r="DG64893" s="378"/>
      <c r="DH64893" s="378"/>
      <c r="DI64893" s="378"/>
      <c r="DJ64893" s="378"/>
      <c r="DK64893" s="378"/>
      <c r="DL64893" s="378"/>
      <c r="DM64893" s="378"/>
      <c r="DN64893" s="378"/>
      <c r="DO64893" s="378"/>
      <c r="DP64893" s="378"/>
      <c r="DQ64893" s="378"/>
      <c r="DR64893" s="378"/>
      <c r="DS64893" s="378"/>
      <c r="DT64893" s="378"/>
      <c r="DU64893" s="378"/>
      <c r="DV64893" s="378"/>
      <c r="DW64893" s="378"/>
      <c r="DX64893" s="378"/>
      <c r="DY64893" s="378"/>
      <c r="DZ64893" s="378"/>
      <c r="EA64893" s="378"/>
      <c r="EB64893" s="378"/>
      <c r="EC64893" s="378"/>
      <c r="ED64893" s="378"/>
      <c r="EE64893" s="378"/>
      <c r="EF64893" s="378"/>
      <c r="EG64893" s="378"/>
      <c r="EH64893" s="378"/>
      <c r="EI64893" s="378"/>
      <c r="EJ64893" s="378"/>
      <c r="EK64893" s="378"/>
      <c r="EL64893" s="378"/>
      <c r="EM64893" s="378"/>
      <c r="EN64893" s="378"/>
      <c r="EO64893" s="378"/>
      <c r="EP64893" s="378"/>
      <c r="EQ64893" s="378"/>
      <c r="ER64893" s="378"/>
      <c r="ES64893" s="378"/>
      <c r="ET64893" s="378"/>
      <c r="EU64893" s="378"/>
      <c r="EV64893" s="378"/>
      <c r="EW64893" s="378"/>
      <c r="EX64893" s="378"/>
      <c r="EY64893" s="378"/>
      <c r="EZ64893" s="378"/>
      <c r="FA64893" s="378"/>
      <c r="FB64893" s="378"/>
      <c r="FC64893" s="378"/>
      <c r="FD64893" s="378"/>
      <c r="FE64893" s="378"/>
      <c r="FF64893" s="378"/>
      <c r="FG64893" s="378"/>
      <c r="FH64893" s="378"/>
      <c r="FI64893" s="378"/>
      <c r="FJ64893" s="378"/>
      <c r="FK64893" s="378"/>
      <c r="FL64893" s="378"/>
      <c r="FM64893" s="378"/>
      <c r="FN64893" s="378"/>
      <c r="FO64893" s="378"/>
      <c r="FP64893" s="378"/>
      <c r="FQ64893" s="378"/>
      <c r="FR64893" s="378"/>
      <c r="FS64893" s="378"/>
      <c r="FT64893" s="378"/>
      <c r="FU64893" s="378"/>
      <c r="FV64893" s="378"/>
      <c r="FW64893" s="378"/>
      <c r="FX64893" s="378"/>
      <c r="FY64893" s="378"/>
      <c r="FZ64893" s="378"/>
      <c r="GA64893" s="378"/>
      <c r="GB64893" s="378"/>
      <c r="GC64893" s="378"/>
      <c r="GD64893" s="378"/>
      <c r="GE64893" s="378"/>
      <c r="GF64893" s="378"/>
      <c r="GG64893" s="378"/>
      <c r="GH64893" s="378"/>
      <c r="GI64893" s="378"/>
      <c r="GJ64893" s="378"/>
      <c r="GK64893" s="378"/>
      <c r="GL64893" s="378"/>
      <c r="GM64893" s="378"/>
      <c r="GN64893" s="378"/>
      <c r="GO64893" s="378"/>
      <c r="GP64893" s="378"/>
      <c r="GQ64893" s="378"/>
      <c r="GR64893" s="378"/>
      <c r="GS64893" s="378"/>
      <c r="GT64893" s="378"/>
      <c r="GU64893" s="378"/>
      <c r="GV64893" s="378"/>
      <c r="GW64893" s="378"/>
      <c r="GX64893" s="378"/>
      <c r="GY64893" s="378"/>
      <c r="GZ64893" s="378"/>
      <c r="HA64893" s="378"/>
      <c r="HB64893" s="378"/>
      <c r="HC64893" s="378"/>
      <c r="HD64893" s="378"/>
      <c r="HE64893" s="378"/>
      <c r="HF64893" s="378"/>
      <c r="HG64893" s="378"/>
      <c r="HH64893" s="378"/>
      <c r="HI64893" s="378"/>
      <c r="HJ64893" s="378"/>
      <c r="HK64893" s="378"/>
      <c r="HL64893" s="378"/>
      <c r="HM64893" s="378"/>
      <c r="HN64893" s="378"/>
      <c r="HO64893" s="378"/>
      <c r="HP64893" s="378"/>
      <c r="HQ64893" s="378"/>
      <c r="HR64893" s="378"/>
      <c r="HS64893" s="378"/>
      <c r="HT64893" s="378"/>
      <c r="HU64893" s="378"/>
      <c r="HV64893" s="378"/>
      <c r="HW64893" s="378"/>
      <c r="HX64893" s="378"/>
      <c r="HY64893" s="378"/>
      <c r="HZ64893" s="378"/>
      <c r="IA64893" s="378"/>
      <c r="IB64893" s="378"/>
      <c r="IC64893" s="378"/>
      <c r="ID64893" s="378"/>
      <c r="IE64893" s="378"/>
      <c r="IF64893" s="378"/>
      <c r="IG64893" s="378"/>
      <c r="IH64893" s="378"/>
      <c r="II64893" s="378"/>
      <c r="IJ64893" s="378"/>
      <c r="IK64893" s="378"/>
      <c r="IL64893" s="378"/>
    </row>
    <row r="64894" spans="2:246">
      <c r="B64894" s="378"/>
      <c r="C64894" s="378"/>
      <c r="D64894" s="378"/>
      <c r="E64894" s="378"/>
      <c r="F64894" s="378"/>
      <c r="G64894" s="378"/>
      <c r="H64894" s="378"/>
      <c r="I64894" s="378"/>
      <c r="J64894" s="378"/>
      <c r="K64894" s="378"/>
      <c r="L64894" s="378"/>
      <c r="M64894" s="378"/>
      <c r="N64894" s="378"/>
      <c r="O64894" s="378"/>
      <c r="P64894" s="378"/>
      <c r="Q64894" s="378"/>
      <c r="R64894" s="378"/>
      <c r="S64894" s="378"/>
      <c r="T64894" s="378"/>
      <c r="U64894" s="378"/>
      <c r="V64894" s="378"/>
      <c r="W64894" s="378"/>
      <c r="X64894" s="378"/>
      <c r="Y64894" s="378"/>
      <c r="Z64894" s="378"/>
      <c r="AA64894" s="378"/>
      <c r="AB64894" s="378"/>
      <c r="AC64894" s="378"/>
      <c r="AD64894" s="378"/>
      <c r="AE64894" s="378"/>
      <c r="AF64894" s="378"/>
      <c r="AG64894" s="378"/>
      <c r="AH64894" s="378"/>
      <c r="AI64894" s="378"/>
      <c r="AJ64894" s="378"/>
      <c r="AK64894" s="378"/>
      <c r="AL64894" s="378"/>
      <c r="AM64894" s="378"/>
      <c r="AN64894" s="378"/>
      <c r="AO64894" s="378"/>
      <c r="AP64894" s="378"/>
      <c r="AQ64894" s="378"/>
      <c r="AR64894" s="378"/>
      <c r="AS64894" s="378"/>
      <c r="AT64894" s="378"/>
      <c r="AU64894" s="378"/>
      <c r="AV64894" s="378"/>
      <c r="AW64894" s="378"/>
      <c r="AX64894" s="378"/>
      <c r="AY64894" s="378"/>
      <c r="AZ64894" s="378"/>
      <c r="BA64894" s="378"/>
      <c r="BB64894" s="378"/>
      <c r="BC64894" s="378"/>
      <c r="BD64894" s="378"/>
      <c r="BE64894" s="378"/>
      <c r="BF64894" s="378"/>
      <c r="BG64894" s="378"/>
      <c r="BH64894" s="378"/>
      <c r="BI64894" s="378"/>
      <c r="BJ64894" s="378"/>
      <c r="BK64894" s="378"/>
      <c r="BL64894" s="378"/>
      <c r="BM64894" s="378"/>
      <c r="BN64894" s="378"/>
      <c r="BO64894" s="378"/>
      <c r="BP64894" s="378"/>
      <c r="BQ64894" s="378"/>
      <c r="BR64894" s="378"/>
      <c r="BS64894" s="378"/>
      <c r="BT64894" s="378"/>
      <c r="BU64894" s="378"/>
      <c r="BV64894" s="378"/>
      <c r="BW64894" s="378"/>
      <c r="BX64894" s="378"/>
      <c r="BY64894" s="378"/>
      <c r="BZ64894" s="378"/>
      <c r="CA64894" s="378"/>
      <c r="CB64894" s="378"/>
      <c r="CC64894" s="378"/>
      <c r="CD64894" s="378"/>
      <c r="CE64894" s="378"/>
      <c r="CF64894" s="378"/>
      <c r="CG64894" s="378"/>
      <c r="CH64894" s="378"/>
      <c r="CI64894" s="378"/>
      <c r="CJ64894" s="378"/>
      <c r="CK64894" s="378"/>
      <c r="CL64894" s="378"/>
      <c r="CM64894" s="378"/>
      <c r="CN64894" s="378"/>
      <c r="CO64894" s="378"/>
      <c r="CP64894" s="378"/>
      <c r="CQ64894" s="378"/>
      <c r="CR64894" s="378"/>
      <c r="CS64894" s="378"/>
      <c r="CT64894" s="378"/>
      <c r="CU64894" s="378"/>
      <c r="CV64894" s="378"/>
      <c r="CW64894" s="378"/>
      <c r="CX64894" s="378"/>
      <c r="CY64894" s="378"/>
      <c r="CZ64894" s="378"/>
      <c r="DA64894" s="378"/>
      <c r="DB64894" s="378"/>
      <c r="DC64894" s="378"/>
      <c r="DD64894" s="378"/>
      <c r="DE64894" s="378"/>
      <c r="DF64894" s="378"/>
      <c r="DG64894" s="378"/>
      <c r="DH64894" s="378"/>
      <c r="DI64894" s="378"/>
      <c r="DJ64894" s="378"/>
      <c r="DK64894" s="378"/>
      <c r="DL64894" s="378"/>
      <c r="DM64894" s="378"/>
      <c r="DN64894" s="378"/>
      <c r="DO64894" s="378"/>
      <c r="DP64894" s="378"/>
      <c r="DQ64894" s="378"/>
      <c r="DR64894" s="378"/>
      <c r="DS64894" s="378"/>
      <c r="DT64894" s="378"/>
      <c r="DU64894" s="378"/>
      <c r="DV64894" s="378"/>
      <c r="DW64894" s="378"/>
      <c r="DX64894" s="378"/>
      <c r="DY64894" s="378"/>
      <c r="DZ64894" s="378"/>
      <c r="EA64894" s="378"/>
      <c r="EB64894" s="378"/>
      <c r="EC64894" s="378"/>
      <c r="ED64894" s="378"/>
      <c r="EE64894" s="378"/>
      <c r="EF64894" s="378"/>
      <c r="EG64894" s="378"/>
      <c r="EH64894" s="378"/>
      <c r="EI64894" s="378"/>
      <c r="EJ64894" s="378"/>
      <c r="EK64894" s="378"/>
      <c r="EL64894" s="378"/>
      <c r="EM64894" s="378"/>
      <c r="EN64894" s="378"/>
      <c r="EO64894" s="378"/>
      <c r="EP64894" s="378"/>
      <c r="EQ64894" s="378"/>
      <c r="ER64894" s="378"/>
      <c r="ES64894" s="378"/>
      <c r="ET64894" s="378"/>
      <c r="EU64894" s="378"/>
      <c r="EV64894" s="378"/>
      <c r="EW64894" s="378"/>
      <c r="EX64894" s="378"/>
      <c r="EY64894" s="378"/>
      <c r="EZ64894" s="378"/>
      <c r="FA64894" s="378"/>
      <c r="FB64894" s="378"/>
      <c r="FC64894" s="378"/>
      <c r="FD64894" s="378"/>
      <c r="FE64894" s="378"/>
      <c r="FF64894" s="378"/>
      <c r="FG64894" s="378"/>
      <c r="FH64894" s="378"/>
      <c r="FI64894" s="378"/>
      <c r="FJ64894" s="378"/>
      <c r="FK64894" s="378"/>
      <c r="FL64894" s="378"/>
      <c r="FM64894" s="378"/>
      <c r="FN64894" s="378"/>
      <c r="FO64894" s="378"/>
      <c r="FP64894" s="378"/>
      <c r="FQ64894" s="378"/>
      <c r="FR64894" s="378"/>
      <c r="FS64894" s="378"/>
      <c r="FT64894" s="378"/>
      <c r="FU64894" s="378"/>
      <c r="FV64894" s="378"/>
      <c r="FW64894" s="378"/>
      <c r="FX64894" s="378"/>
      <c r="FY64894" s="378"/>
      <c r="FZ64894" s="378"/>
      <c r="GA64894" s="378"/>
      <c r="GB64894" s="378"/>
      <c r="GC64894" s="378"/>
      <c r="GD64894" s="378"/>
      <c r="GE64894" s="378"/>
      <c r="GF64894" s="378"/>
      <c r="GG64894" s="378"/>
      <c r="GH64894" s="378"/>
      <c r="GI64894" s="378"/>
      <c r="GJ64894" s="378"/>
      <c r="GK64894" s="378"/>
      <c r="GL64894" s="378"/>
      <c r="GM64894" s="378"/>
      <c r="GN64894" s="378"/>
      <c r="GO64894" s="378"/>
      <c r="GP64894" s="378"/>
      <c r="GQ64894" s="378"/>
      <c r="GR64894" s="378"/>
      <c r="GS64894" s="378"/>
      <c r="GT64894" s="378"/>
      <c r="GU64894" s="378"/>
      <c r="GV64894" s="378"/>
      <c r="GW64894" s="378"/>
      <c r="GX64894" s="378"/>
      <c r="GY64894" s="378"/>
      <c r="GZ64894" s="378"/>
      <c r="HA64894" s="378"/>
      <c r="HB64894" s="378"/>
      <c r="HC64894" s="378"/>
      <c r="HD64894" s="378"/>
      <c r="HE64894" s="378"/>
      <c r="HF64894" s="378"/>
      <c r="HG64894" s="378"/>
      <c r="HH64894" s="378"/>
      <c r="HI64894" s="378"/>
      <c r="HJ64894" s="378"/>
      <c r="HK64894" s="378"/>
      <c r="HL64894" s="378"/>
      <c r="HM64894" s="378"/>
      <c r="HN64894" s="378"/>
      <c r="HO64894" s="378"/>
      <c r="HP64894" s="378"/>
      <c r="HQ64894" s="378"/>
      <c r="HR64894" s="378"/>
      <c r="HS64894" s="378"/>
      <c r="HT64894" s="378"/>
      <c r="HU64894" s="378"/>
      <c r="HV64894" s="378"/>
      <c r="HW64894" s="378"/>
      <c r="HX64894" s="378"/>
      <c r="HY64894" s="378"/>
      <c r="HZ64894" s="378"/>
      <c r="IA64894" s="378"/>
      <c r="IB64894" s="378"/>
      <c r="IC64894" s="378"/>
      <c r="ID64894" s="378"/>
      <c r="IE64894" s="378"/>
      <c r="IF64894" s="378"/>
      <c r="IG64894" s="378"/>
      <c r="IH64894" s="378"/>
      <c r="II64894" s="378"/>
      <c r="IJ64894" s="378"/>
      <c r="IK64894" s="378"/>
      <c r="IL64894" s="378"/>
    </row>
    <row r="64895" spans="2:246">
      <c r="B64895" s="378"/>
      <c r="C64895" s="378"/>
      <c r="D64895" s="378"/>
      <c r="E64895" s="378"/>
      <c r="F64895" s="378"/>
      <c r="G64895" s="378"/>
      <c r="H64895" s="378"/>
      <c r="I64895" s="378"/>
      <c r="J64895" s="378"/>
      <c r="K64895" s="378"/>
      <c r="L64895" s="378"/>
      <c r="M64895" s="378"/>
      <c r="N64895" s="378"/>
      <c r="O64895" s="378"/>
      <c r="P64895" s="378"/>
      <c r="Q64895" s="378"/>
      <c r="R64895" s="378"/>
      <c r="S64895" s="378"/>
      <c r="T64895" s="378"/>
      <c r="U64895" s="378"/>
      <c r="V64895" s="378"/>
      <c r="W64895" s="378"/>
      <c r="X64895" s="378"/>
      <c r="Y64895" s="378"/>
      <c r="Z64895" s="378"/>
      <c r="AA64895" s="378"/>
      <c r="AB64895" s="378"/>
      <c r="AC64895" s="378"/>
      <c r="AD64895" s="378"/>
      <c r="AE64895" s="378"/>
      <c r="AF64895" s="378"/>
      <c r="AG64895" s="378"/>
      <c r="AH64895" s="378"/>
      <c r="AI64895" s="378"/>
      <c r="AJ64895" s="378"/>
      <c r="AK64895" s="378"/>
      <c r="AL64895" s="378"/>
      <c r="AM64895" s="378"/>
      <c r="AN64895" s="378"/>
      <c r="AO64895" s="378"/>
      <c r="AP64895" s="378"/>
      <c r="AQ64895" s="378"/>
      <c r="AR64895" s="378"/>
      <c r="AS64895" s="378"/>
      <c r="AT64895" s="378"/>
      <c r="AU64895" s="378"/>
      <c r="AV64895" s="378"/>
      <c r="AW64895" s="378"/>
      <c r="AX64895" s="378"/>
      <c r="AY64895" s="378"/>
      <c r="AZ64895" s="378"/>
      <c r="BA64895" s="378"/>
      <c r="BB64895" s="378"/>
      <c r="BC64895" s="378"/>
      <c r="BD64895" s="378"/>
      <c r="BE64895" s="378"/>
      <c r="BF64895" s="378"/>
      <c r="BG64895" s="378"/>
      <c r="BH64895" s="378"/>
      <c r="BI64895" s="378"/>
      <c r="BJ64895" s="378"/>
      <c r="BK64895" s="378"/>
      <c r="BL64895" s="378"/>
      <c r="BM64895" s="378"/>
      <c r="BN64895" s="378"/>
      <c r="BO64895" s="378"/>
      <c r="BP64895" s="378"/>
      <c r="BQ64895" s="378"/>
      <c r="BR64895" s="378"/>
      <c r="BS64895" s="378"/>
      <c r="BT64895" s="378"/>
      <c r="BU64895" s="378"/>
      <c r="BV64895" s="378"/>
      <c r="BW64895" s="378"/>
      <c r="BX64895" s="378"/>
      <c r="BY64895" s="378"/>
      <c r="BZ64895" s="378"/>
      <c r="CA64895" s="378"/>
      <c r="CB64895" s="378"/>
      <c r="CC64895" s="378"/>
      <c r="CD64895" s="378"/>
      <c r="CE64895" s="378"/>
      <c r="CF64895" s="378"/>
      <c r="CG64895" s="378"/>
      <c r="CH64895" s="378"/>
      <c r="CI64895" s="378"/>
      <c r="CJ64895" s="378"/>
      <c r="CK64895" s="378"/>
      <c r="CL64895" s="378"/>
      <c r="CM64895" s="378"/>
      <c r="CN64895" s="378"/>
      <c r="CO64895" s="378"/>
      <c r="CP64895" s="378"/>
      <c r="CQ64895" s="378"/>
      <c r="CR64895" s="378"/>
      <c r="CS64895" s="378"/>
      <c r="CT64895" s="378"/>
      <c r="CU64895" s="378"/>
      <c r="CV64895" s="378"/>
      <c r="CW64895" s="378"/>
      <c r="CX64895" s="378"/>
      <c r="CY64895" s="378"/>
      <c r="CZ64895" s="378"/>
      <c r="DA64895" s="378"/>
      <c r="DB64895" s="378"/>
      <c r="DC64895" s="378"/>
      <c r="DD64895" s="378"/>
      <c r="DE64895" s="378"/>
      <c r="DF64895" s="378"/>
      <c r="DG64895" s="378"/>
      <c r="DH64895" s="378"/>
      <c r="DI64895" s="378"/>
      <c r="DJ64895" s="378"/>
      <c r="DK64895" s="378"/>
      <c r="DL64895" s="378"/>
      <c r="DM64895" s="378"/>
      <c r="DN64895" s="378"/>
      <c r="DO64895" s="378"/>
      <c r="DP64895" s="378"/>
      <c r="DQ64895" s="378"/>
      <c r="DR64895" s="378"/>
      <c r="DS64895" s="378"/>
      <c r="DT64895" s="378"/>
      <c r="DU64895" s="378"/>
      <c r="DV64895" s="378"/>
      <c r="DW64895" s="378"/>
      <c r="DX64895" s="378"/>
      <c r="DY64895" s="378"/>
      <c r="DZ64895" s="378"/>
      <c r="EA64895" s="378"/>
      <c r="EB64895" s="378"/>
      <c r="EC64895" s="378"/>
      <c r="ED64895" s="378"/>
      <c r="EE64895" s="378"/>
      <c r="EF64895" s="378"/>
      <c r="EG64895" s="378"/>
      <c r="EH64895" s="378"/>
      <c r="EI64895" s="378"/>
      <c r="EJ64895" s="378"/>
      <c r="EK64895" s="378"/>
      <c r="EL64895" s="378"/>
      <c r="EM64895" s="378"/>
      <c r="EN64895" s="378"/>
      <c r="EO64895" s="378"/>
      <c r="EP64895" s="378"/>
      <c r="EQ64895" s="378"/>
      <c r="ER64895" s="378"/>
      <c r="ES64895" s="378"/>
      <c r="ET64895" s="378"/>
      <c r="EU64895" s="378"/>
      <c r="EV64895" s="378"/>
      <c r="EW64895" s="378"/>
      <c r="EX64895" s="378"/>
      <c r="EY64895" s="378"/>
      <c r="EZ64895" s="378"/>
      <c r="FA64895" s="378"/>
      <c r="FB64895" s="378"/>
      <c r="FC64895" s="378"/>
      <c r="FD64895" s="378"/>
      <c r="FE64895" s="378"/>
      <c r="FF64895" s="378"/>
      <c r="FG64895" s="378"/>
      <c r="FH64895" s="378"/>
      <c r="FI64895" s="378"/>
      <c r="FJ64895" s="378"/>
      <c r="FK64895" s="378"/>
      <c r="FL64895" s="378"/>
      <c r="FM64895" s="378"/>
      <c r="FN64895" s="378"/>
      <c r="FO64895" s="378"/>
      <c r="FP64895" s="378"/>
      <c r="FQ64895" s="378"/>
      <c r="FR64895" s="378"/>
      <c r="FS64895" s="378"/>
      <c r="FT64895" s="378"/>
      <c r="FU64895" s="378"/>
      <c r="FV64895" s="378"/>
      <c r="FW64895" s="378"/>
      <c r="FX64895" s="378"/>
      <c r="FY64895" s="378"/>
      <c r="FZ64895" s="378"/>
      <c r="GA64895" s="378"/>
      <c r="GB64895" s="378"/>
      <c r="GC64895" s="378"/>
      <c r="GD64895" s="378"/>
      <c r="GE64895" s="378"/>
      <c r="GF64895" s="378"/>
      <c r="GG64895" s="378"/>
      <c r="GH64895" s="378"/>
      <c r="GI64895" s="378"/>
      <c r="GJ64895" s="378"/>
      <c r="GK64895" s="378"/>
      <c r="GL64895" s="378"/>
      <c r="GM64895" s="378"/>
      <c r="GN64895" s="378"/>
      <c r="GO64895" s="378"/>
      <c r="GP64895" s="378"/>
      <c r="GQ64895" s="378"/>
      <c r="GR64895" s="378"/>
      <c r="GS64895" s="378"/>
      <c r="GT64895" s="378"/>
      <c r="GU64895" s="378"/>
      <c r="GV64895" s="378"/>
      <c r="GW64895" s="378"/>
      <c r="GX64895" s="378"/>
      <c r="GY64895" s="378"/>
      <c r="GZ64895" s="378"/>
      <c r="HA64895" s="378"/>
      <c r="HB64895" s="378"/>
      <c r="HC64895" s="378"/>
      <c r="HD64895" s="378"/>
      <c r="HE64895" s="378"/>
      <c r="HF64895" s="378"/>
      <c r="HG64895" s="378"/>
      <c r="HH64895" s="378"/>
      <c r="HI64895" s="378"/>
      <c r="HJ64895" s="378"/>
      <c r="HK64895" s="378"/>
      <c r="HL64895" s="378"/>
      <c r="HM64895" s="378"/>
      <c r="HN64895" s="378"/>
      <c r="HO64895" s="378"/>
      <c r="HP64895" s="378"/>
      <c r="HQ64895" s="378"/>
      <c r="HR64895" s="378"/>
      <c r="HS64895" s="378"/>
      <c r="HT64895" s="378"/>
      <c r="HU64895" s="378"/>
      <c r="HV64895" s="378"/>
      <c r="HW64895" s="378"/>
      <c r="HX64895" s="378"/>
      <c r="HY64895" s="378"/>
      <c r="HZ64895" s="378"/>
      <c r="IA64895" s="378"/>
      <c r="IB64895" s="378"/>
      <c r="IC64895" s="378"/>
      <c r="ID64895" s="378"/>
      <c r="IE64895" s="378"/>
      <c r="IF64895" s="378"/>
      <c r="IG64895" s="378"/>
      <c r="IH64895" s="378"/>
      <c r="II64895" s="378"/>
      <c r="IJ64895" s="378"/>
      <c r="IK64895" s="378"/>
      <c r="IL64895" s="378"/>
    </row>
    <row r="64896" spans="2:246">
      <c r="B64896" s="378"/>
      <c r="C64896" s="378"/>
      <c r="D64896" s="378"/>
      <c r="E64896" s="378"/>
      <c r="F64896" s="378"/>
      <c r="G64896" s="378"/>
      <c r="H64896" s="378"/>
      <c r="I64896" s="378"/>
      <c r="J64896" s="378"/>
      <c r="K64896" s="378"/>
      <c r="L64896" s="378"/>
      <c r="M64896" s="378"/>
      <c r="N64896" s="378"/>
      <c r="O64896" s="378"/>
      <c r="P64896" s="378"/>
      <c r="Q64896" s="378"/>
      <c r="R64896" s="378"/>
      <c r="S64896" s="378"/>
      <c r="T64896" s="378"/>
      <c r="U64896" s="378"/>
      <c r="V64896" s="378"/>
      <c r="W64896" s="378"/>
      <c r="X64896" s="378"/>
      <c r="Y64896" s="378"/>
      <c r="Z64896" s="378"/>
      <c r="AA64896" s="378"/>
      <c r="AB64896" s="378"/>
      <c r="AC64896" s="378"/>
      <c r="AD64896" s="378"/>
      <c r="AE64896" s="378"/>
      <c r="AF64896" s="378"/>
      <c r="AG64896" s="378"/>
      <c r="AH64896" s="378"/>
      <c r="AI64896" s="378"/>
      <c r="AJ64896" s="378"/>
      <c r="AK64896" s="378"/>
      <c r="AL64896" s="378"/>
      <c r="AM64896" s="378"/>
      <c r="AN64896" s="378"/>
      <c r="AO64896" s="378"/>
      <c r="AP64896" s="378"/>
      <c r="AQ64896" s="378"/>
      <c r="AR64896" s="378"/>
      <c r="AS64896" s="378"/>
      <c r="AT64896" s="378"/>
      <c r="AU64896" s="378"/>
      <c r="AV64896" s="378"/>
      <c r="AW64896" s="378"/>
      <c r="AX64896" s="378"/>
      <c r="AY64896" s="378"/>
      <c r="AZ64896" s="378"/>
      <c r="BA64896" s="378"/>
      <c r="BB64896" s="378"/>
      <c r="BC64896" s="378"/>
      <c r="BD64896" s="378"/>
      <c r="BE64896" s="378"/>
      <c r="BF64896" s="378"/>
      <c r="BG64896" s="378"/>
      <c r="BH64896" s="378"/>
      <c r="BI64896" s="378"/>
      <c r="BJ64896" s="378"/>
      <c r="BK64896" s="378"/>
      <c r="BL64896" s="378"/>
      <c r="BM64896" s="378"/>
      <c r="BN64896" s="378"/>
      <c r="BO64896" s="378"/>
      <c r="BP64896" s="378"/>
      <c r="BQ64896" s="378"/>
      <c r="BR64896" s="378"/>
      <c r="BS64896" s="378"/>
      <c r="BT64896" s="378"/>
      <c r="BU64896" s="378"/>
      <c r="BV64896" s="378"/>
      <c r="BW64896" s="378"/>
      <c r="BX64896" s="378"/>
      <c r="BY64896" s="378"/>
      <c r="BZ64896" s="378"/>
      <c r="CA64896" s="378"/>
      <c r="CB64896" s="378"/>
      <c r="CC64896" s="378"/>
      <c r="CD64896" s="378"/>
      <c r="CE64896" s="378"/>
      <c r="CF64896" s="378"/>
      <c r="CG64896" s="378"/>
      <c r="CH64896" s="378"/>
      <c r="CI64896" s="378"/>
      <c r="CJ64896" s="378"/>
      <c r="CK64896" s="378"/>
      <c r="CL64896" s="378"/>
      <c r="CM64896" s="378"/>
      <c r="CN64896" s="378"/>
      <c r="CO64896" s="378"/>
      <c r="CP64896" s="378"/>
      <c r="CQ64896" s="378"/>
      <c r="CR64896" s="378"/>
      <c r="CS64896" s="378"/>
      <c r="CT64896" s="378"/>
      <c r="CU64896" s="378"/>
      <c r="CV64896" s="378"/>
      <c r="CW64896" s="378"/>
      <c r="CX64896" s="378"/>
      <c r="CY64896" s="378"/>
      <c r="CZ64896" s="378"/>
      <c r="DA64896" s="378"/>
      <c r="DB64896" s="378"/>
      <c r="DC64896" s="378"/>
      <c r="DD64896" s="378"/>
      <c r="DE64896" s="378"/>
      <c r="DF64896" s="378"/>
      <c r="DG64896" s="378"/>
      <c r="DH64896" s="378"/>
      <c r="DI64896" s="378"/>
      <c r="DJ64896" s="378"/>
      <c r="DK64896" s="378"/>
      <c r="DL64896" s="378"/>
      <c r="DM64896" s="378"/>
      <c r="DN64896" s="378"/>
      <c r="DO64896" s="378"/>
      <c r="DP64896" s="378"/>
      <c r="DQ64896" s="378"/>
      <c r="DR64896" s="378"/>
      <c r="DS64896" s="378"/>
      <c r="DT64896" s="378"/>
      <c r="DU64896" s="378"/>
      <c r="DV64896" s="378"/>
      <c r="DW64896" s="378"/>
      <c r="DX64896" s="378"/>
      <c r="DY64896" s="378"/>
      <c r="DZ64896" s="378"/>
      <c r="EA64896" s="378"/>
      <c r="EB64896" s="378"/>
      <c r="EC64896" s="378"/>
      <c r="ED64896" s="378"/>
      <c r="EE64896" s="378"/>
      <c r="EF64896" s="378"/>
      <c r="EG64896" s="378"/>
      <c r="EH64896" s="378"/>
      <c r="EI64896" s="378"/>
      <c r="EJ64896" s="378"/>
      <c r="EK64896" s="378"/>
      <c r="EL64896" s="378"/>
      <c r="EM64896" s="378"/>
      <c r="EN64896" s="378"/>
      <c r="EO64896" s="378"/>
      <c r="EP64896" s="378"/>
      <c r="EQ64896" s="378"/>
      <c r="ER64896" s="378"/>
      <c r="ES64896" s="378"/>
      <c r="ET64896" s="378"/>
      <c r="EU64896" s="378"/>
      <c r="EV64896" s="378"/>
      <c r="EW64896" s="378"/>
      <c r="EX64896" s="378"/>
      <c r="EY64896" s="378"/>
      <c r="EZ64896" s="378"/>
      <c r="FA64896" s="378"/>
      <c r="FB64896" s="378"/>
      <c r="FC64896" s="378"/>
      <c r="FD64896" s="378"/>
      <c r="FE64896" s="378"/>
      <c r="FF64896" s="378"/>
      <c r="FG64896" s="378"/>
      <c r="FH64896" s="378"/>
      <c r="FI64896" s="378"/>
      <c r="FJ64896" s="378"/>
      <c r="FK64896" s="378"/>
      <c r="FL64896" s="378"/>
      <c r="FM64896" s="378"/>
      <c r="FN64896" s="378"/>
      <c r="FO64896" s="378"/>
      <c r="FP64896" s="378"/>
      <c r="FQ64896" s="378"/>
      <c r="FR64896" s="378"/>
      <c r="FS64896" s="378"/>
      <c r="FT64896" s="378"/>
      <c r="FU64896" s="378"/>
      <c r="FV64896" s="378"/>
      <c r="FW64896" s="378"/>
      <c r="FX64896" s="378"/>
      <c r="FY64896" s="378"/>
      <c r="FZ64896" s="378"/>
      <c r="GA64896" s="378"/>
      <c r="GB64896" s="378"/>
      <c r="GC64896" s="378"/>
      <c r="GD64896" s="378"/>
      <c r="GE64896" s="378"/>
      <c r="GF64896" s="378"/>
      <c r="GG64896" s="378"/>
      <c r="GH64896" s="378"/>
      <c r="GI64896" s="378"/>
      <c r="GJ64896" s="378"/>
      <c r="GK64896" s="378"/>
      <c r="GL64896" s="378"/>
      <c r="GM64896" s="378"/>
      <c r="GN64896" s="378"/>
      <c r="GO64896" s="378"/>
      <c r="GP64896" s="378"/>
      <c r="GQ64896" s="378"/>
      <c r="GR64896" s="378"/>
      <c r="GS64896" s="378"/>
      <c r="GT64896" s="378"/>
      <c r="GU64896" s="378"/>
      <c r="GV64896" s="378"/>
      <c r="GW64896" s="378"/>
      <c r="GX64896" s="378"/>
      <c r="GY64896" s="378"/>
      <c r="GZ64896" s="378"/>
      <c r="HA64896" s="378"/>
      <c r="HB64896" s="378"/>
      <c r="HC64896" s="378"/>
      <c r="HD64896" s="378"/>
      <c r="HE64896" s="378"/>
      <c r="HF64896" s="378"/>
      <c r="HG64896" s="378"/>
      <c r="HH64896" s="378"/>
      <c r="HI64896" s="378"/>
      <c r="HJ64896" s="378"/>
      <c r="HK64896" s="378"/>
      <c r="HL64896" s="378"/>
      <c r="HM64896" s="378"/>
      <c r="HN64896" s="378"/>
      <c r="HO64896" s="378"/>
      <c r="HP64896" s="378"/>
      <c r="HQ64896" s="378"/>
      <c r="HR64896" s="378"/>
      <c r="HS64896" s="378"/>
      <c r="HT64896" s="378"/>
      <c r="HU64896" s="378"/>
      <c r="HV64896" s="378"/>
      <c r="HW64896" s="378"/>
      <c r="HX64896" s="378"/>
      <c r="HY64896" s="378"/>
      <c r="HZ64896" s="378"/>
      <c r="IA64896" s="378"/>
      <c r="IB64896" s="378"/>
      <c r="IC64896" s="378"/>
      <c r="ID64896" s="378"/>
      <c r="IE64896" s="378"/>
      <c r="IF64896" s="378"/>
      <c r="IG64896" s="378"/>
      <c r="IH64896" s="378"/>
      <c r="II64896" s="378"/>
      <c r="IJ64896" s="378"/>
      <c r="IK64896" s="378"/>
      <c r="IL64896" s="378"/>
    </row>
    <row r="64897" spans="2:246">
      <c r="B64897" s="378"/>
      <c r="C64897" s="378"/>
      <c r="D64897" s="378"/>
      <c r="E64897" s="378"/>
      <c r="F64897" s="378"/>
      <c r="G64897" s="378"/>
      <c r="H64897" s="378"/>
      <c r="I64897" s="378"/>
      <c r="J64897" s="378"/>
      <c r="K64897" s="378"/>
      <c r="L64897" s="378"/>
      <c r="M64897" s="378"/>
      <c r="N64897" s="378"/>
      <c r="O64897" s="378"/>
      <c r="P64897" s="378"/>
      <c r="Q64897" s="378"/>
      <c r="R64897" s="378"/>
      <c r="S64897" s="378"/>
      <c r="T64897" s="378"/>
      <c r="U64897" s="378"/>
      <c r="V64897" s="378"/>
      <c r="W64897" s="378"/>
      <c r="X64897" s="378"/>
      <c r="Y64897" s="378"/>
      <c r="Z64897" s="378"/>
      <c r="AA64897" s="378"/>
      <c r="AB64897" s="378"/>
      <c r="AC64897" s="378"/>
      <c r="AD64897" s="378"/>
      <c r="AE64897" s="378"/>
      <c r="AF64897" s="378"/>
      <c r="AG64897" s="378"/>
      <c r="AH64897" s="378"/>
      <c r="AI64897" s="378"/>
      <c r="AJ64897" s="378"/>
      <c r="AK64897" s="378"/>
      <c r="AL64897" s="378"/>
      <c r="AM64897" s="378"/>
      <c r="AN64897" s="378"/>
      <c r="AO64897" s="378"/>
      <c r="AP64897" s="378"/>
      <c r="AQ64897" s="378"/>
      <c r="AR64897" s="378"/>
      <c r="AS64897" s="378"/>
      <c r="AT64897" s="378"/>
      <c r="AU64897" s="378"/>
      <c r="AV64897" s="378"/>
      <c r="AW64897" s="378"/>
      <c r="AX64897" s="378"/>
      <c r="AY64897" s="378"/>
      <c r="AZ64897" s="378"/>
      <c r="BA64897" s="378"/>
      <c r="BB64897" s="378"/>
      <c r="BC64897" s="378"/>
      <c r="BD64897" s="378"/>
      <c r="BE64897" s="378"/>
      <c r="BF64897" s="378"/>
      <c r="BG64897" s="378"/>
      <c r="BH64897" s="378"/>
      <c r="BI64897" s="378"/>
      <c r="BJ64897" s="378"/>
      <c r="BK64897" s="378"/>
      <c r="BL64897" s="378"/>
      <c r="BM64897" s="378"/>
      <c r="BN64897" s="378"/>
      <c r="BO64897" s="378"/>
      <c r="BP64897" s="378"/>
      <c r="BQ64897" s="378"/>
      <c r="BR64897" s="378"/>
      <c r="BS64897" s="378"/>
      <c r="BT64897" s="378"/>
      <c r="BU64897" s="378"/>
      <c r="BV64897" s="378"/>
      <c r="BW64897" s="378"/>
      <c r="BX64897" s="378"/>
      <c r="BY64897" s="378"/>
      <c r="BZ64897" s="378"/>
      <c r="CA64897" s="378"/>
      <c r="CB64897" s="378"/>
      <c r="CC64897" s="378"/>
      <c r="CD64897" s="378"/>
      <c r="CE64897" s="378"/>
      <c r="CF64897" s="378"/>
      <c r="CG64897" s="378"/>
      <c r="CH64897" s="378"/>
      <c r="CI64897" s="378"/>
      <c r="CJ64897" s="378"/>
      <c r="CK64897" s="378"/>
      <c r="CL64897" s="378"/>
      <c r="CM64897" s="378"/>
      <c r="CN64897" s="378"/>
      <c r="CO64897" s="378"/>
      <c r="CP64897" s="378"/>
      <c r="CQ64897" s="378"/>
      <c r="CR64897" s="378"/>
      <c r="CS64897" s="378"/>
      <c r="CT64897" s="378"/>
      <c r="CU64897" s="378"/>
      <c r="CV64897" s="378"/>
      <c r="CW64897" s="378"/>
      <c r="CX64897" s="378"/>
      <c r="CY64897" s="378"/>
      <c r="CZ64897" s="378"/>
      <c r="DA64897" s="378"/>
      <c r="DB64897" s="378"/>
      <c r="DC64897" s="378"/>
      <c r="DD64897" s="378"/>
      <c r="DE64897" s="378"/>
      <c r="DF64897" s="378"/>
      <c r="DG64897" s="378"/>
      <c r="DH64897" s="378"/>
      <c r="DI64897" s="378"/>
      <c r="DJ64897" s="378"/>
      <c r="DK64897" s="378"/>
      <c r="DL64897" s="378"/>
      <c r="DM64897" s="378"/>
      <c r="DN64897" s="378"/>
      <c r="DO64897" s="378"/>
      <c r="DP64897" s="378"/>
      <c r="DQ64897" s="378"/>
      <c r="DR64897" s="378"/>
      <c r="DS64897" s="378"/>
      <c r="DT64897" s="378"/>
      <c r="DU64897" s="378"/>
      <c r="DV64897" s="378"/>
      <c r="DW64897" s="378"/>
      <c r="DX64897" s="378"/>
      <c r="DY64897" s="378"/>
      <c r="DZ64897" s="378"/>
      <c r="EA64897" s="378"/>
      <c r="EB64897" s="378"/>
      <c r="EC64897" s="378"/>
      <c r="ED64897" s="378"/>
      <c r="EE64897" s="378"/>
      <c r="EF64897" s="378"/>
      <c r="EG64897" s="378"/>
      <c r="EH64897" s="378"/>
      <c r="EI64897" s="378"/>
      <c r="EJ64897" s="378"/>
      <c r="EK64897" s="378"/>
      <c r="EL64897" s="378"/>
      <c r="EM64897" s="378"/>
      <c r="EN64897" s="378"/>
      <c r="EO64897" s="378"/>
      <c r="EP64897" s="378"/>
      <c r="EQ64897" s="378"/>
      <c r="ER64897" s="378"/>
      <c r="ES64897" s="378"/>
      <c r="ET64897" s="378"/>
      <c r="EU64897" s="378"/>
      <c r="EV64897" s="378"/>
      <c r="EW64897" s="378"/>
      <c r="EX64897" s="378"/>
      <c r="EY64897" s="378"/>
      <c r="EZ64897" s="378"/>
      <c r="FA64897" s="378"/>
      <c r="FB64897" s="378"/>
      <c r="FC64897" s="378"/>
      <c r="FD64897" s="378"/>
      <c r="FE64897" s="378"/>
      <c r="FF64897" s="378"/>
      <c r="FG64897" s="378"/>
      <c r="FH64897" s="378"/>
      <c r="FI64897" s="378"/>
      <c r="FJ64897" s="378"/>
      <c r="FK64897" s="378"/>
      <c r="FL64897" s="378"/>
      <c r="FM64897" s="378"/>
      <c r="FN64897" s="378"/>
      <c r="FO64897" s="378"/>
      <c r="FP64897" s="378"/>
      <c r="FQ64897" s="378"/>
      <c r="FR64897" s="378"/>
      <c r="FS64897" s="378"/>
      <c r="FT64897" s="378"/>
      <c r="FU64897" s="378"/>
      <c r="FV64897" s="378"/>
      <c r="FW64897" s="378"/>
      <c r="FX64897" s="378"/>
      <c r="FY64897" s="378"/>
      <c r="FZ64897" s="378"/>
      <c r="GA64897" s="378"/>
      <c r="GB64897" s="378"/>
      <c r="GC64897" s="378"/>
      <c r="GD64897" s="378"/>
      <c r="GE64897" s="378"/>
      <c r="GF64897" s="378"/>
      <c r="GG64897" s="378"/>
      <c r="GH64897" s="378"/>
      <c r="GI64897" s="378"/>
      <c r="GJ64897" s="378"/>
      <c r="GK64897" s="378"/>
      <c r="GL64897" s="378"/>
      <c r="GM64897" s="378"/>
      <c r="GN64897" s="378"/>
      <c r="GO64897" s="378"/>
      <c r="GP64897" s="378"/>
      <c r="GQ64897" s="378"/>
      <c r="GR64897" s="378"/>
      <c r="GS64897" s="378"/>
      <c r="GT64897" s="378"/>
      <c r="GU64897" s="378"/>
      <c r="GV64897" s="378"/>
      <c r="GW64897" s="378"/>
      <c r="GX64897" s="378"/>
      <c r="GY64897" s="378"/>
      <c r="GZ64897" s="378"/>
      <c r="HA64897" s="378"/>
      <c r="HB64897" s="378"/>
      <c r="HC64897" s="378"/>
      <c r="HD64897" s="378"/>
      <c r="HE64897" s="378"/>
      <c r="HF64897" s="378"/>
      <c r="HG64897" s="378"/>
      <c r="HH64897" s="378"/>
      <c r="HI64897" s="378"/>
      <c r="HJ64897" s="378"/>
      <c r="HK64897" s="378"/>
      <c r="HL64897" s="378"/>
      <c r="HM64897" s="378"/>
      <c r="HN64897" s="378"/>
      <c r="HO64897" s="378"/>
      <c r="HP64897" s="378"/>
      <c r="HQ64897" s="378"/>
      <c r="HR64897" s="378"/>
      <c r="HS64897" s="378"/>
      <c r="HT64897" s="378"/>
      <c r="HU64897" s="378"/>
      <c r="HV64897" s="378"/>
      <c r="HW64897" s="378"/>
      <c r="HX64897" s="378"/>
      <c r="HY64897" s="378"/>
      <c r="HZ64897" s="378"/>
      <c r="IA64897" s="378"/>
      <c r="IB64897" s="378"/>
      <c r="IC64897" s="378"/>
      <c r="ID64897" s="378"/>
      <c r="IE64897" s="378"/>
      <c r="IF64897" s="378"/>
      <c r="IG64897" s="378"/>
      <c r="IH64897" s="378"/>
      <c r="II64897" s="378"/>
      <c r="IJ64897" s="378"/>
      <c r="IK64897" s="378"/>
      <c r="IL64897" s="378"/>
    </row>
    <row r="64898" spans="2:246">
      <c r="B64898" s="378"/>
      <c r="C64898" s="378"/>
      <c r="D64898" s="378"/>
      <c r="E64898" s="378"/>
      <c r="F64898" s="378"/>
      <c r="G64898" s="378"/>
      <c r="H64898" s="378"/>
      <c r="I64898" s="378"/>
      <c r="J64898" s="378"/>
      <c r="K64898" s="378"/>
      <c r="L64898" s="378"/>
      <c r="M64898" s="378"/>
      <c r="N64898" s="378"/>
      <c r="O64898" s="378"/>
      <c r="P64898" s="378"/>
      <c r="Q64898" s="378"/>
      <c r="R64898" s="378"/>
      <c r="S64898" s="378"/>
      <c r="T64898" s="378"/>
      <c r="U64898" s="378"/>
      <c r="V64898" s="378"/>
      <c r="W64898" s="378"/>
      <c r="X64898" s="378"/>
      <c r="Y64898" s="378"/>
      <c r="Z64898" s="378"/>
      <c r="AA64898" s="378"/>
      <c r="AB64898" s="378"/>
      <c r="AC64898" s="378"/>
      <c r="AD64898" s="378"/>
      <c r="AE64898" s="378"/>
      <c r="AF64898" s="378"/>
      <c r="AG64898" s="378"/>
      <c r="AH64898" s="378"/>
      <c r="AI64898" s="378"/>
      <c r="AJ64898" s="378"/>
      <c r="AK64898" s="378"/>
      <c r="AL64898" s="378"/>
      <c r="AM64898" s="378"/>
      <c r="AN64898" s="378"/>
      <c r="AO64898" s="378"/>
      <c r="AP64898" s="378"/>
      <c r="AQ64898" s="378"/>
      <c r="AR64898" s="378"/>
      <c r="AS64898" s="378"/>
      <c r="AT64898" s="378"/>
      <c r="AU64898" s="378"/>
      <c r="AV64898" s="378"/>
      <c r="AW64898" s="378"/>
      <c r="AX64898" s="378"/>
      <c r="AY64898" s="378"/>
      <c r="AZ64898" s="378"/>
      <c r="BA64898" s="378"/>
      <c r="BB64898" s="378"/>
      <c r="BC64898" s="378"/>
      <c r="BD64898" s="378"/>
      <c r="BE64898" s="378"/>
      <c r="BF64898" s="378"/>
      <c r="BG64898" s="378"/>
      <c r="BH64898" s="378"/>
      <c r="BI64898" s="378"/>
      <c r="BJ64898" s="378"/>
      <c r="BK64898" s="378"/>
      <c r="BL64898" s="378"/>
      <c r="BM64898" s="378"/>
      <c r="BN64898" s="378"/>
      <c r="BO64898" s="378"/>
      <c r="BP64898" s="378"/>
      <c r="BQ64898" s="378"/>
      <c r="BR64898" s="378"/>
      <c r="BS64898" s="378"/>
      <c r="BT64898" s="378"/>
      <c r="BU64898" s="378"/>
      <c r="BV64898" s="378"/>
      <c r="BW64898" s="378"/>
      <c r="BX64898" s="378"/>
      <c r="BY64898" s="378"/>
      <c r="BZ64898" s="378"/>
      <c r="CA64898" s="378"/>
      <c r="CB64898" s="378"/>
      <c r="CC64898" s="378"/>
      <c r="CD64898" s="378"/>
      <c r="CE64898" s="378"/>
      <c r="CF64898" s="378"/>
      <c r="CG64898" s="378"/>
      <c r="CH64898" s="378"/>
      <c r="CI64898" s="378"/>
      <c r="CJ64898" s="378"/>
      <c r="CK64898" s="378"/>
      <c r="CL64898" s="378"/>
      <c r="CM64898" s="378"/>
      <c r="CN64898" s="378"/>
      <c r="CO64898" s="378"/>
      <c r="CP64898" s="378"/>
      <c r="CQ64898" s="378"/>
      <c r="CR64898" s="378"/>
      <c r="CS64898" s="378"/>
      <c r="CT64898" s="378"/>
      <c r="CU64898" s="378"/>
      <c r="CV64898" s="378"/>
      <c r="CW64898" s="378"/>
      <c r="CX64898" s="378"/>
      <c r="CY64898" s="378"/>
      <c r="CZ64898" s="378"/>
      <c r="DA64898" s="378"/>
      <c r="DB64898" s="378"/>
      <c r="DC64898" s="378"/>
      <c r="DD64898" s="378"/>
      <c r="DE64898" s="378"/>
      <c r="DF64898" s="378"/>
      <c r="DG64898" s="378"/>
      <c r="DH64898" s="378"/>
      <c r="DI64898" s="378"/>
      <c r="DJ64898" s="378"/>
      <c r="DK64898" s="378"/>
      <c r="DL64898" s="378"/>
      <c r="DM64898" s="378"/>
      <c r="DN64898" s="378"/>
      <c r="DO64898" s="378"/>
      <c r="DP64898" s="378"/>
      <c r="DQ64898" s="378"/>
      <c r="DR64898" s="378"/>
      <c r="DS64898" s="378"/>
      <c r="DT64898" s="378"/>
      <c r="DU64898" s="378"/>
      <c r="DV64898" s="378"/>
      <c r="DW64898" s="378"/>
      <c r="DX64898" s="378"/>
      <c r="DY64898" s="378"/>
      <c r="DZ64898" s="378"/>
      <c r="EA64898" s="378"/>
      <c r="EB64898" s="378"/>
      <c r="EC64898" s="378"/>
      <c r="ED64898" s="378"/>
      <c r="EE64898" s="378"/>
      <c r="EF64898" s="378"/>
      <c r="EG64898" s="378"/>
      <c r="EH64898" s="378"/>
      <c r="EI64898" s="378"/>
      <c r="EJ64898" s="378"/>
      <c r="EK64898" s="378"/>
      <c r="EL64898" s="378"/>
      <c r="EM64898" s="378"/>
      <c r="EN64898" s="378"/>
      <c r="EO64898" s="378"/>
      <c r="EP64898" s="378"/>
      <c r="EQ64898" s="378"/>
      <c r="ER64898" s="378"/>
      <c r="ES64898" s="378"/>
      <c r="ET64898" s="378"/>
      <c r="EU64898" s="378"/>
      <c r="EV64898" s="378"/>
      <c r="EW64898" s="378"/>
      <c r="EX64898" s="378"/>
      <c r="EY64898" s="378"/>
      <c r="EZ64898" s="378"/>
      <c r="FA64898" s="378"/>
      <c r="FB64898" s="378"/>
      <c r="FC64898" s="378"/>
      <c r="FD64898" s="378"/>
      <c r="FE64898" s="378"/>
      <c r="FF64898" s="378"/>
      <c r="FG64898" s="378"/>
      <c r="FH64898" s="378"/>
      <c r="FI64898" s="378"/>
      <c r="FJ64898" s="378"/>
      <c r="FK64898" s="378"/>
      <c r="FL64898" s="378"/>
      <c r="FM64898" s="378"/>
      <c r="FN64898" s="378"/>
      <c r="FO64898" s="378"/>
      <c r="FP64898" s="378"/>
      <c r="FQ64898" s="378"/>
      <c r="FR64898" s="378"/>
      <c r="FS64898" s="378"/>
      <c r="FT64898" s="378"/>
      <c r="FU64898" s="378"/>
      <c r="FV64898" s="378"/>
      <c r="FW64898" s="378"/>
      <c r="FX64898" s="378"/>
      <c r="FY64898" s="378"/>
      <c r="FZ64898" s="378"/>
      <c r="GA64898" s="378"/>
      <c r="GB64898" s="378"/>
      <c r="GC64898" s="378"/>
      <c r="GD64898" s="378"/>
      <c r="GE64898" s="378"/>
      <c r="GF64898" s="378"/>
      <c r="GG64898" s="378"/>
      <c r="GH64898" s="378"/>
      <c r="GI64898" s="378"/>
      <c r="GJ64898" s="378"/>
      <c r="GK64898" s="378"/>
      <c r="GL64898" s="378"/>
      <c r="GM64898" s="378"/>
      <c r="GN64898" s="378"/>
      <c r="GO64898" s="378"/>
      <c r="GP64898" s="378"/>
      <c r="GQ64898" s="378"/>
      <c r="GR64898" s="378"/>
      <c r="GS64898" s="378"/>
      <c r="GT64898" s="378"/>
      <c r="GU64898" s="378"/>
      <c r="GV64898" s="378"/>
      <c r="GW64898" s="378"/>
      <c r="GX64898" s="378"/>
      <c r="GY64898" s="378"/>
      <c r="GZ64898" s="378"/>
      <c r="HA64898" s="378"/>
      <c r="HB64898" s="378"/>
      <c r="HC64898" s="378"/>
      <c r="HD64898" s="378"/>
      <c r="HE64898" s="378"/>
      <c r="HF64898" s="378"/>
      <c r="HG64898" s="378"/>
      <c r="HH64898" s="378"/>
      <c r="HI64898" s="378"/>
      <c r="HJ64898" s="378"/>
      <c r="HK64898" s="378"/>
      <c r="HL64898" s="378"/>
      <c r="HM64898" s="378"/>
      <c r="HN64898" s="378"/>
      <c r="HO64898" s="378"/>
      <c r="HP64898" s="378"/>
      <c r="HQ64898" s="378"/>
      <c r="HR64898" s="378"/>
      <c r="HS64898" s="378"/>
      <c r="HT64898" s="378"/>
      <c r="HU64898" s="378"/>
      <c r="HV64898" s="378"/>
      <c r="HW64898" s="378"/>
      <c r="HX64898" s="378"/>
      <c r="HY64898" s="378"/>
      <c r="HZ64898" s="378"/>
      <c r="IA64898" s="378"/>
      <c r="IB64898" s="378"/>
      <c r="IC64898" s="378"/>
      <c r="ID64898" s="378"/>
      <c r="IE64898" s="378"/>
      <c r="IF64898" s="378"/>
      <c r="IG64898" s="378"/>
      <c r="IH64898" s="378"/>
      <c r="II64898" s="378"/>
      <c r="IJ64898" s="378"/>
      <c r="IK64898" s="378"/>
      <c r="IL64898" s="378"/>
    </row>
    <row r="64899" spans="2:246">
      <c r="B64899" s="378"/>
      <c r="C64899" s="378"/>
      <c r="D64899" s="378"/>
      <c r="E64899" s="378"/>
      <c r="F64899" s="378"/>
      <c r="G64899" s="378"/>
      <c r="H64899" s="378"/>
      <c r="I64899" s="378"/>
      <c r="J64899" s="378"/>
      <c r="K64899" s="378"/>
      <c r="L64899" s="378"/>
      <c r="M64899" s="378"/>
      <c r="N64899" s="378"/>
      <c r="O64899" s="378"/>
      <c r="P64899" s="378"/>
      <c r="Q64899" s="378"/>
      <c r="R64899" s="378"/>
      <c r="S64899" s="378"/>
      <c r="T64899" s="378"/>
      <c r="U64899" s="378"/>
      <c r="V64899" s="378"/>
      <c r="W64899" s="378"/>
      <c r="X64899" s="378"/>
      <c r="Y64899" s="378"/>
      <c r="Z64899" s="378"/>
      <c r="AA64899" s="378"/>
      <c r="AB64899" s="378"/>
      <c r="AC64899" s="378"/>
      <c r="AD64899" s="378"/>
      <c r="AE64899" s="378"/>
      <c r="AF64899" s="378"/>
      <c r="AG64899" s="378"/>
      <c r="AH64899" s="378"/>
      <c r="AI64899" s="378"/>
      <c r="AJ64899" s="378"/>
      <c r="AK64899" s="378"/>
      <c r="AL64899" s="378"/>
      <c r="AM64899" s="378"/>
      <c r="AN64899" s="378"/>
      <c r="AO64899" s="378"/>
      <c r="AP64899" s="378"/>
      <c r="AQ64899" s="378"/>
      <c r="AR64899" s="378"/>
      <c r="AS64899" s="378"/>
      <c r="AT64899" s="378"/>
      <c r="AU64899" s="378"/>
      <c r="AV64899" s="378"/>
      <c r="AW64899" s="378"/>
      <c r="AX64899" s="378"/>
      <c r="AY64899" s="378"/>
      <c r="AZ64899" s="378"/>
      <c r="BA64899" s="378"/>
      <c r="BB64899" s="378"/>
      <c r="BC64899" s="378"/>
      <c r="BD64899" s="378"/>
      <c r="BE64899" s="378"/>
      <c r="BF64899" s="378"/>
      <c r="BG64899" s="378"/>
      <c r="BH64899" s="378"/>
      <c r="BI64899" s="378"/>
      <c r="BJ64899" s="378"/>
      <c r="BK64899" s="378"/>
      <c r="BL64899" s="378"/>
      <c r="BM64899" s="378"/>
      <c r="BN64899" s="378"/>
      <c r="BO64899" s="378"/>
      <c r="BP64899" s="378"/>
      <c r="BQ64899" s="378"/>
      <c r="BR64899" s="378"/>
      <c r="BS64899" s="378"/>
      <c r="BT64899" s="378"/>
      <c r="BU64899" s="378"/>
      <c r="BV64899" s="378"/>
      <c r="BW64899" s="378"/>
      <c r="BX64899" s="378"/>
      <c r="BY64899" s="378"/>
      <c r="BZ64899" s="378"/>
      <c r="CA64899" s="378"/>
      <c r="CB64899" s="378"/>
      <c r="CC64899" s="378"/>
      <c r="CD64899" s="378"/>
      <c r="CE64899" s="378"/>
      <c r="CF64899" s="378"/>
      <c r="CG64899" s="378"/>
      <c r="CH64899" s="378"/>
      <c r="CI64899" s="378"/>
      <c r="CJ64899" s="378"/>
      <c r="CK64899" s="378"/>
      <c r="CL64899" s="378"/>
      <c r="CM64899" s="378"/>
      <c r="CN64899" s="378"/>
      <c r="CO64899" s="378"/>
      <c r="CP64899" s="378"/>
      <c r="CQ64899" s="378"/>
      <c r="CR64899" s="378"/>
      <c r="CS64899" s="378"/>
      <c r="CT64899" s="378"/>
      <c r="CU64899" s="378"/>
      <c r="CV64899" s="378"/>
      <c r="CW64899" s="378"/>
      <c r="CX64899" s="378"/>
      <c r="CY64899" s="378"/>
      <c r="CZ64899" s="378"/>
      <c r="DA64899" s="378"/>
      <c r="DB64899" s="378"/>
      <c r="DC64899" s="378"/>
      <c r="DD64899" s="378"/>
      <c r="DE64899" s="378"/>
      <c r="DF64899" s="378"/>
      <c r="DG64899" s="378"/>
      <c r="DH64899" s="378"/>
      <c r="DI64899" s="378"/>
      <c r="DJ64899" s="378"/>
      <c r="DK64899" s="378"/>
      <c r="DL64899" s="378"/>
      <c r="DM64899" s="378"/>
      <c r="DN64899" s="378"/>
      <c r="DO64899" s="378"/>
      <c r="DP64899" s="378"/>
      <c r="DQ64899" s="378"/>
      <c r="DR64899" s="378"/>
      <c r="DS64899" s="378"/>
      <c r="DT64899" s="378"/>
      <c r="DU64899" s="378"/>
      <c r="DV64899" s="378"/>
      <c r="DW64899" s="378"/>
      <c r="DX64899" s="378"/>
      <c r="DY64899" s="378"/>
      <c r="DZ64899" s="378"/>
      <c r="EA64899" s="378"/>
      <c r="EB64899" s="378"/>
      <c r="EC64899" s="378"/>
      <c r="ED64899" s="378"/>
      <c r="EE64899" s="378"/>
      <c r="EF64899" s="378"/>
      <c r="EG64899" s="378"/>
      <c r="EH64899" s="378"/>
      <c r="EI64899" s="378"/>
      <c r="EJ64899" s="378"/>
      <c r="EK64899" s="378"/>
      <c r="EL64899" s="378"/>
      <c r="EM64899" s="378"/>
      <c r="EN64899" s="378"/>
      <c r="EO64899" s="378"/>
      <c r="EP64899" s="378"/>
      <c r="EQ64899" s="378"/>
      <c r="ER64899" s="378"/>
      <c r="ES64899" s="378"/>
      <c r="ET64899" s="378"/>
      <c r="EU64899" s="378"/>
      <c r="EV64899" s="378"/>
      <c r="EW64899" s="378"/>
      <c r="EX64899" s="378"/>
      <c r="EY64899" s="378"/>
      <c r="EZ64899" s="378"/>
      <c r="FA64899" s="378"/>
      <c r="FB64899" s="378"/>
      <c r="FC64899" s="378"/>
      <c r="FD64899" s="378"/>
      <c r="FE64899" s="378"/>
      <c r="FF64899" s="378"/>
      <c r="FG64899" s="378"/>
      <c r="FH64899" s="378"/>
      <c r="FI64899" s="378"/>
      <c r="FJ64899" s="378"/>
      <c r="FK64899" s="378"/>
      <c r="FL64899" s="378"/>
      <c r="FM64899" s="378"/>
      <c r="FN64899" s="378"/>
      <c r="FO64899" s="378"/>
      <c r="FP64899" s="378"/>
      <c r="FQ64899" s="378"/>
      <c r="FR64899" s="378"/>
      <c r="FS64899" s="378"/>
      <c r="FT64899" s="378"/>
      <c r="FU64899" s="378"/>
      <c r="FV64899" s="378"/>
      <c r="FW64899" s="378"/>
      <c r="FX64899" s="378"/>
      <c r="FY64899" s="378"/>
      <c r="FZ64899" s="378"/>
      <c r="GA64899" s="378"/>
      <c r="GB64899" s="378"/>
      <c r="GC64899" s="378"/>
      <c r="GD64899" s="378"/>
      <c r="GE64899" s="378"/>
      <c r="GF64899" s="378"/>
      <c r="GG64899" s="378"/>
      <c r="GH64899" s="378"/>
      <c r="GI64899" s="378"/>
      <c r="GJ64899" s="378"/>
      <c r="GK64899" s="378"/>
      <c r="GL64899" s="378"/>
      <c r="GM64899" s="378"/>
      <c r="GN64899" s="378"/>
      <c r="GO64899" s="378"/>
      <c r="GP64899" s="378"/>
      <c r="GQ64899" s="378"/>
      <c r="GR64899" s="378"/>
      <c r="GS64899" s="378"/>
      <c r="GT64899" s="378"/>
      <c r="GU64899" s="378"/>
      <c r="GV64899" s="378"/>
      <c r="GW64899" s="378"/>
      <c r="GX64899" s="378"/>
      <c r="GY64899" s="378"/>
      <c r="GZ64899" s="378"/>
      <c r="HA64899" s="378"/>
      <c r="HB64899" s="378"/>
      <c r="HC64899" s="378"/>
      <c r="HD64899" s="378"/>
      <c r="HE64899" s="378"/>
      <c r="HF64899" s="378"/>
      <c r="HG64899" s="378"/>
      <c r="HH64899" s="378"/>
      <c r="HI64899" s="378"/>
      <c r="HJ64899" s="378"/>
      <c r="HK64899" s="378"/>
      <c r="HL64899" s="378"/>
      <c r="HM64899" s="378"/>
      <c r="HN64899" s="378"/>
      <c r="HO64899" s="378"/>
      <c r="HP64899" s="378"/>
      <c r="HQ64899" s="378"/>
      <c r="HR64899" s="378"/>
      <c r="HS64899" s="378"/>
      <c r="HT64899" s="378"/>
      <c r="HU64899" s="378"/>
      <c r="HV64899" s="378"/>
      <c r="HW64899" s="378"/>
      <c r="HX64899" s="378"/>
      <c r="HY64899" s="378"/>
      <c r="HZ64899" s="378"/>
      <c r="IA64899" s="378"/>
      <c r="IB64899" s="378"/>
      <c r="IC64899" s="378"/>
      <c r="ID64899" s="378"/>
      <c r="IE64899" s="378"/>
      <c r="IF64899" s="378"/>
      <c r="IG64899" s="378"/>
      <c r="IH64899" s="378"/>
      <c r="II64899" s="378"/>
      <c r="IJ64899" s="378"/>
      <c r="IK64899" s="378"/>
      <c r="IL64899" s="378"/>
    </row>
    <row r="64900" spans="2:246">
      <c r="B64900" s="378"/>
      <c r="C64900" s="378"/>
      <c r="D64900" s="378"/>
      <c r="E64900" s="378"/>
      <c r="F64900" s="378"/>
      <c r="G64900" s="378"/>
      <c r="H64900" s="378"/>
      <c r="I64900" s="378"/>
      <c r="J64900" s="378"/>
      <c r="K64900" s="378"/>
      <c r="L64900" s="378"/>
      <c r="M64900" s="378"/>
      <c r="N64900" s="378"/>
      <c r="O64900" s="378"/>
      <c r="P64900" s="378"/>
      <c r="Q64900" s="378"/>
      <c r="R64900" s="378"/>
      <c r="S64900" s="378"/>
      <c r="T64900" s="378"/>
      <c r="U64900" s="378"/>
      <c r="V64900" s="378"/>
      <c r="W64900" s="378"/>
      <c r="X64900" s="378"/>
      <c r="Y64900" s="378"/>
      <c r="Z64900" s="378"/>
      <c r="AA64900" s="378"/>
      <c r="AB64900" s="378"/>
      <c r="AC64900" s="378"/>
      <c r="AD64900" s="378"/>
      <c r="AE64900" s="378"/>
      <c r="AF64900" s="378"/>
      <c r="AG64900" s="378"/>
      <c r="AH64900" s="378"/>
      <c r="AI64900" s="378"/>
      <c r="AJ64900" s="378"/>
      <c r="AK64900" s="378"/>
      <c r="AL64900" s="378"/>
      <c r="AM64900" s="378"/>
      <c r="AN64900" s="378"/>
      <c r="AO64900" s="378"/>
      <c r="AP64900" s="378"/>
      <c r="AQ64900" s="378"/>
      <c r="AR64900" s="378"/>
      <c r="AS64900" s="378"/>
      <c r="AT64900" s="378"/>
      <c r="AU64900" s="378"/>
      <c r="AV64900" s="378"/>
      <c r="AW64900" s="378"/>
      <c r="AX64900" s="378"/>
      <c r="AY64900" s="378"/>
      <c r="AZ64900" s="378"/>
      <c r="BA64900" s="378"/>
      <c r="BB64900" s="378"/>
      <c r="BC64900" s="378"/>
      <c r="BD64900" s="378"/>
      <c r="BE64900" s="378"/>
      <c r="BF64900" s="378"/>
      <c r="BG64900" s="378"/>
      <c r="BH64900" s="378"/>
      <c r="BI64900" s="378"/>
      <c r="BJ64900" s="378"/>
      <c r="BK64900" s="378"/>
      <c r="BL64900" s="378"/>
      <c r="BM64900" s="378"/>
      <c r="BN64900" s="378"/>
      <c r="BO64900" s="378"/>
      <c r="BP64900" s="378"/>
      <c r="BQ64900" s="378"/>
      <c r="BR64900" s="378"/>
      <c r="BS64900" s="378"/>
      <c r="BT64900" s="378"/>
      <c r="BU64900" s="378"/>
      <c r="BV64900" s="378"/>
      <c r="BW64900" s="378"/>
      <c r="BX64900" s="378"/>
      <c r="BY64900" s="378"/>
      <c r="BZ64900" s="378"/>
      <c r="CA64900" s="378"/>
      <c r="CB64900" s="378"/>
      <c r="CC64900" s="378"/>
      <c r="CD64900" s="378"/>
      <c r="CE64900" s="378"/>
      <c r="CF64900" s="378"/>
      <c r="CG64900" s="378"/>
      <c r="CH64900" s="378"/>
      <c r="CI64900" s="378"/>
      <c r="CJ64900" s="378"/>
      <c r="CK64900" s="378"/>
      <c r="CL64900" s="378"/>
      <c r="CM64900" s="378"/>
      <c r="CN64900" s="378"/>
      <c r="CO64900" s="378"/>
      <c r="CP64900" s="378"/>
      <c r="CQ64900" s="378"/>
      <c r="CR64900" s="378"/>
      <c r="CS64900" s="378"/>
      <c r="CT64900" s="378"/>
      <c r="CU64900" s="378"/>
      <c r="CV64900" s="378"/>
      <c r="CW64900" s="378"/>
      <c r="CX64900" s="378"/>
      <c r="CY64900" s="378"/>
      <c r="CZ64900" s="378"/>
      <c r="DA64900" s="378"/>
      <c r="DB64900" s="378"/>
      <c r="DC64900" s="378"/>
      <c r="DD64900" s="378"/>
      <c r="DE64900" s="378"/>
      <c r="DF64900" s="378"/>
      <c r="DG64900" s="378"/>
      <c r="DH64900" s="378"/>
      <c r="DI64900" s="378"/>
      <c r="DJ64900" s="378"/>
      <c r="DK64900" s="378"/>
      <c r="DL64900" s="378"/>
      <c r="DM64900" s="378"/>
      <c r="DN64900" s="378"/>
      <c r="DO64900" s="378"/>
      <c r="DP64900" s="378"/>
      <c r="DQ64900" s="378"/>
      <c r="DR64900" s="378"/>
      <c r="DS64900" s="378"/>
      <c r="DT64900" s="378"/>
      <c r="DU64900" s="378"/>
      <c r="DV64900" s="378"/>
      <c r="DW64900" s="378"/>
      <c r="DX64900" s="378"/>
      <c r="DY64900" s="378"/>
      <c r="DZ64900" s="378"/>
      <c r="EA64900" s="378"/>
      <c r="EB64900" s="378"/>
      <c r="EC64900" s="378"/>
      <c r="ED64900" s="378"/>
      <c r="EE64900" s="378"/>
      <c r="EF64900" s="378"/>
      <c r="EG64900" s="378"/>
      <c r="EH64900" s="378"/>
      <c r="EI64900" s="378"/>
      <c r="EJ64900" s="378"/>
      <c r="EK64900" s="378"/>
      <c r="EL64900" s="378"/>
      <c r="EM64900" s="378"/>
      <c r="EN64900" s="378"/>
      <c r="EO64900" s="378"/>
      <c r="EP64900" s="378"/>
      <c r="EQ64900" s="378"/>
      <c r="ER64900" s="378"/>
      <c r="ES64900" s="378"/>
      <c r="ET64900" s="378"/>
      <c r="EU64900" s="378"/>
      <c r="EV64900" s="378"/>
      <c r="EW64900" s="378"/>
      <c r="EX64900" s="378"/>
      <c r="EY64900" s="378"/>
      <c r="EZ64900" s="378"/>
      <c r="FA64900" s="378"/>
      <c r="FB64900" s="378"/>
      <c r="FC64900" s="378"/>
      <c r="FD64900" s="378"/>
      <c r="FE64900" s="378"/>
      <c r="FF64900" s="378"/>
      <c r="FG64900" s="378"/>
      <c r="FH64900" s="378"/>
      <c r="FI64900" s="378"/>
      <c r="FJ64900" s="378"/>
      <c r="FK64900" s="378"/>
      <c r="FL64900" s="378"/>
      <c r="FM64900" s="378"/>
      <c r="FN64900" s="378"/>
      <c r="FO64900" s="378"/>
      <c r="FP64900" s="378"/>
      <c r="FQ64900" s="378"/>
      <c r="FR64900" s="378"/>
      <c r="FS64900" s="378"/>
      <c r="FT64900" s="378"/>
      <c r="FU64900" s="378"/>
      <c r="FV64900" s="378"/>
      <c r="FW64900" s="378"/>
      <c r="FX64900" s="378"/>
      <c r="FY64900" s="378"/>
      <c r="FZ64900" s="378"/>
      <c r="GA64900" s="378"/>
      <c r="GB64900" s="378"/>
      <c r="GC64900" s="378"/>
      <c r="GD64900" s="378"/>
      <c r="GE64900" s="378"/>
      <c r="GF64900" s="378"/>
      <c r="GG64900" s="378"/>
      <c r="GH64900" s="378"/>
      <c r="GI64900" s="378"/>
      <c r="GJ64900" s="378"/>
      <c r="GK64900" s="378"/>
      <c r="GL64900" s="378"/>
      <c r="GM64900" s="378"/>
      <c r="GN64900" s="378"/>
      <c r="GO64900" s="378"/>
      <c r="GP64900" s="378"/>
      <c r="GQ64900" s="378"/>
      <c r="GR64900" s="378"/>
      <c r="GS64900" s="378"/>
      <c r="GT64900" s="378"/>
      <c r="GU64900" s="378"/>
      <c r="GV64900" s="378"/>
      <c r="GW64900" s="378"/>
      <c r="GX64900" s="378"/>
      <c r="GY64900" s="378"/>
      <c r="GZ64900" s="378"/>
      <c r="HA64900" s="378"/>
      <c r="HB64900" s="378"/>
      <c r="HC64900" s="378"/>
      <c r="HD64900" s="378"/>
      <c r="HE64900" s="378"/>
      <c r="HF64900" s="378"/>
      <c r="HG64900" s="378"/>
      <c r="HH64900" s="378"/>
      <c r="HI64900" s="378"/>
      <c r="HJ64900" s="378"/>
      <c r="HK64900" s="378"/>
      <c r="HL64900" s="378"/>
      <c r="HM64900" s="378"/>
      <c r="HN64900" s="378"/>
      <c r="HO64900" s="378"/>
      <c r="HP64900" s="378"/>
      <c r="HQ64900" s="378"/>
      <c r="HR64900" s="378"/>
      <c r="HS64900" s="378"/>
      <c r="HT64900" s="378"/>
      <c r="HU64900" s="378"/>
      <c r="HV64900" s="378"/>
      <c r="HW64900" s="378"/>
      <c r="HX64900" s="378"/>
      <c r="HY64900" s="378"/>
      <c r="HZ64900" s="378"/>
      <c r="IA64900" s="378"/>
      <c r="IB64900" s="378"/>
      <c r="IC64900" s="378"/>
      <c r="ID64900" s="378"/>
      <c r="IE64900" s="378"/>
      <c r="IF64900" s="378"/>
      <c r="IG64900" s="378"/>
      <c r="IH64900" s="378"/>
      <c r="II64900" s="378"/>
      <c r="IJ64900" s="378"/>
      <c r="IK64900" s="378"/>
      <c r="IL64900" s="378"/>
    </row>
    <row r="64901" spans="2:246">
      <c r="B64901" s="378"/>
      <c r="C64901" s="378"/>
      <c r="D64901" s="378"/>
      <c r="E64901" s="378"/>
      <c r="F64901" s="378"/>
      <c r="G64901" s="378"/>
      <c r="H64901" s="378"/>
      <c r="I64901" s="378"/>
      <c r="J64901" s="378"/>
      <c r="K64901" s="378"/>
      <c r="L64901" s="378"/>
      <c r="M64901" s="378"/>
      <c r="N64901" s="378"/>
      <c r="O64901" s="378"/>
      <c r="P64901" s="378"/>
      <c r="Q64901" s="378"/>
      <c r="R64901" s="378"/>
      <c r="S64901" s="378"/>
      <c r="T64901" s="378"/>
      <c r="U64901" s="378"/>
      <c r="V64901" s="378"/>
      <c r="W64901" s="378"/>
      <c r="X64901" s="378"/>
      <c r="Y64901" s="378"/>
      <c r="Z64901" s="378"/>
      <c r="AA64901" s="378"/>
      <c r="AB64901" s="378"/>
      <c r="AC64901" s="378"/>
      <c r="AD64901" s="378"/>
      <c r="AE64901" s="378"/>
      <c r="AF64901" s="378"/>
      <c r="AG64901" s="378"/>
      <c r="AH64901" s="378"/>
      <c r="AI64901" s="378"/>
      <c r="AJ64901" s="378"/>
      <c r="AK64901" s="378"/>
      <c r="AL64901" s="378"/>
      <c r="AM64901" s="378"/>
      <c r="AN64901" s="378"/>
      <c r="AO64901" s="378"/>
      <c r="AP64901" s="378"/>
      <c r="AQ64901" s="378"/>
      <c r="AR64901" s="378"/>
      <c r="AS64901" s="378"/>
      <c r="AT64901" s="378"/>
      <c r="AU64901" s="378"/>
      <c r="AV64901" s="378"/>
      <c r="AW64901" s="378"/>
      <c r="AX64901" s="378"/>
      <c r="AY64901" s="378"/>
      <c r="AZ64901" s="378"/>
      <c r="BA64901" s="378"/>
      <c r="BB64901" s="378"/>
      <c r="BC64901" s="378"/>
      <c r="BD64901" s="378"/>
      <c r="BE64901" s="378"/>
      <c r="BF64901" s="378"/>
      <c r="BG64901" s="378"/>
      <c r="BH64901" s="378"/>
      <c r="BI64901" s="378"/>
      <c r="BJ64901" s="378"/>
      <c r="BK64901" s="378"/>
      <c r="BL64901" s="378"/>
      <c r="BM64901" s="378"/>
      <c r="BN64901" s="378"/>
      <c r="BO64901" s="378"/>
      <c r="BP64901" s="378"/>
      <c r="BQ64901" s="378"/>
      <c r="BR64901" s="378"/>
      <c r="BS64901" s="378"/>
      <c r="BT64901" s="378"/>
      <c r="BU64901" s="378"/>
      <c r="BV64901" s="378"/>
      <c r="BW64901" s="378"/>
      <c r="BX64901" s="378"/>
      <c r="BY64901" s="378"/>
      <c r="BZ64901" s="378"/>
      <c r="CA64901" s="378"/>
      <c r="CB64901" s="378"/>
      <c r="CC64901" s="378"/>
      <c r="CD64901" s="378"/>
      <c r="CE64901" s="378"/>
      <c r="CF64901" s="378"/>
      <c r="CG64901" s="378"/>
      <c r="CH64901" s="378"/>
      <c r="CI64901" s="378"/>
      <c r="CJ64901" s="378"/>
      <c r="CK64901" s="378"/>
      <c r="CL64901" s="378"/>
      <c r="CM64901" s="378"/>
      <c r="CN64901" s="378"/>
      <c r="CO64901" s="378"/>
      <c r="CP64901" s="378"/>
      <c r="CQ64901" s="378"/>
      <c r="CR64901" s="378"/>
      <c r="CS64901" s="378"/>
      <c r="CT64901" s="378"/>
      <c r="CU64901" s="378"/>
      <c r="CV64901" s="378"/>
      <c r="CW64901" s="378"/>
      <c r="CX64901" s="378"/>
      <c r="CY64901" s="378"/>
      <c r="CZ64901" s="378"/>
      <c r="DA64901" s="378"/>
      <c r="DB64901" s="378"/>
      <c r="DC64901" s="378"/>
      <c r="DD64901" s="378"/>
      <c r="DE64901" s="378"/>
      <c r="DF64901" s="378"/>
      <c r="DG64901" s="378"/>
      <c r="DH64901" s="378"/>
      <c r="DI64901" s="378"/>
      <c r="DJ64901" s="378"/>
      <c r="DK64901" s="378"/>
      <c r="DL64901" s="378"/>
      <c r="DM64901" s="378"/>
      <c r="DN64901" s="378"/>
      <c r="DO64901" s="378"/>
      <c r="DP64901" s="378"/>
      <c r="DQ64901" s="378"/>
      <c r="DR64901" s="378"/>
      <c r="DS64901" s="378"/>
      <c r="DT64901" s="378"/>
      <c r="DU64901" s="378"/>
      <c r="DV64901" s="378"/>
      <c r="DW64901" s="378"/>
      <c r="DX64901" s="378"/>
      <c r="DY64901" s="378"/>
      <c r="DZ64901" s="378"/>
      <c r="EA64901" s="378"/>
      <c r="EB64901" s="378"/>
      <c r="EC64901" s="378"/>
      <c r="ED64901" s="378"/>
      <c r="EE64901" s="378"/>
      <c r="EF64901" s="378"/>
      <c r="EG64901" s="378"/>
      <c r="EH64901" s="378"/>
      <c r="EI64901" s="378"/>
      <c r="EJ64901" s="378"/>
      <c r="EK64901" s="378"/>
      <c r="EL64901" s="378"/>
      <c r="EM64901" s="378"/>
      <c r="EN64901" s="378"/>
      <c r="EO64901" s="378"/>
      <c r="EP64901" s="378"/>
      <c r="EQ64901" s="378"/>
      <c r="ER64901" s="378"/>
      <c r="ES64901" s="378"/>
      <c r="ET64901" s="378"/>
      <c r="EU64901" s="378"/>
      <c r="EV64901" s="378"/>
      <c r="EW64901" s="378"/>
      <c r="EX64901" s="378"/>
      <c r="EY64901" s="378"/>
      <c r="EZ64901" s="378"/>
      <c r="FA64901" s="378"/>
      <c r="FB64901" s="378"/>
      <c r="FC64901" s="378"/>
      <c r="FD64901" s="378"/>
      <c r="FE64901" s="378"/>
      <c r="FF64901" s="378"/>
      <c r="FG64901" s="378"/>
      <c r="FH64901" s="378"/>
      <c r="FI64901" s="378"/>
      <c r="FJ64901" s="378"/>
      <c r="FK64901" s="378"/>
      <c r="FL64901" s="378"/>
      <c r="FM64901" s="378"/>
      <c r="FN64901" s="378"/>
      <c r="FO64901" s="378"/>
      <c r="FP64901" s="378"/>
      <c r="FQ64901" s="378"/>
      <c r="FR64901" s="378"/>
      <c r="FS64901" s="378"/>
      <c r="FT64901" s="378"/>
      <c r="FU64901" s="378"/>
      <c r="FV64901" s="378"/>
      <c r="FW64901" s="378"/>
      <c r="FX64901" s="378"/>
      <c r="FY64901" s="378"/>
      <c r="FZ64901" s="378"/>
      <c r="GA64901" s="378"/>
      <c r="GB64901" s="378"/>
      <c r="GC64901" s="378"/>
      <c r="GD64901" s="378"/>
      <c r="GE64901" s="378"/>
      <c r="GF64901" s="378"/>
      <c r="GG64901" s="378"/>
      <c r="GH64901" s="378"/>
      <c r="GI64901" s="378"/>
      <c r="GJ64901" s="378"/>
      <c r="GK64901" s="378"/>
      <c r="GL64901" s="378"/>
      <c r="GM64901" s="378"/>
      <c r="GN64901" s="378"/>
      <c r="GO64901" s="378"/>
      <c r="GP64901" s="378"/>
      <c r="GQ64901" s="378"/>
      <c r="GR64901" s="378"/>
      <c r="GS64901" s="378"/>
      <c r="GT64901" s="378"/>
      <c r="GU64901" s="378"/>
      <c r="GV64901" s="378"/>
      <c r="GW64901" s="378"/>
      <c r="GX64901" s="378"/>
      <c r="GY64901" s="378"/>
      <c r="GZ64901" s="378"/>
      <c r="HA64901" s="378"/>
      <c r="HB64901" s="378"/>
      <c r="HC64901" s="378"/>
      <c r="HD64901" s="378"/>
      <c r="HE64901" s="378"/>
      <c r="HF64901" s="378"/>
      <c r="HG64901" s="378"/>
      <c r="HH64901" s="378"/>
      <c r="HI64901" s="378"/>
      <c r="HJ64901" s="378"/>
      <c r="HK64901" s="378"/>
      <c r="HL64901" s="378"/>
      <c r="HM64901" s="378"/>
      <c r="HN64901" s="378"/>
      <c r="HO64901" s="378"/>
      <c r="HP64901" s="378"/>
      <c r="HQ64901" s="378"/>
      <c r="HR64901" s="378"/>
      <c r="HS64901" s="378"/>
      <c r="HT64901" s="378"/>
      <c r="HU64901" s="378"/>
      <c r="HV64901" s="378"/>
      <c r="HW64901" s="378"/>
      <c r="HX64901" s="378"/>
      <c r="HY64901" s="378"/>
      <c r="HZ64901" s="378"/>
      <c r="IA64901" s="378"/>
      <c r="IB64901" s="378"/>
      <c r="IC64901" s="378"/>
      <c r="ID64901" s="378"/>
      <c r="IE64901" s="378"/>
      <c r="IF64901" s="378"/>
      <c r="IG64901" s="378"/>
      <c r="IH64901" s="378"/>
      <c r="II64901" s="378"/>
      <c r="IJ64901" s="378"/>
      <c r="IK64901" s="378"/>
      <c r="IL64901" s="378"/>
    </row>
    <row r="64902" spans="2:246">
      <c r="B64902" s="378"/>
      <c r="C64902" s="378"/>
      <c r="D64902" s="378"/>
      <c r="E64902" s="378"/>
      <c r="F64902" s="378"/>
      <c r="G64902" s="378"/>
      <c r="H64902" s="378"/>
      <c r="I64902" s="378"/>
      <c r="J64902" s="378"/>
      <c r="K64902" s="378"/>
      <c r="L64902" s="378"/>
      <c r="M64902" s="378"/>
      <c r="N64902" s="378"/>
      <c r="O64902" s="378"/>
      <c r="P64902" s="378"/>
      <c r="Q64902" s="378"/>
      <c r="R64902" s="378"/>
      <c r="S64902" s="378"/>
      <c r="T64902" s="378"/>
      <c r="U64902" s="378"/>
      <c r="V64902" s="378"/>
      <c r="W64902" s="378"/>
      <c r="X64902" s="378"/>
      <c r="Y64902" s="378"/>
      <c r="Z64902" s="378"/>
      <c r="AA64902" s="378"/>
      <c r="AB64902" s="378"/>
      <c r="AC64902" s="378"/>
      <c r="AD64902" s="378"/>
      <c r="AE64902" s="378"/>
      <c r="AF64902" s="378"/>
      <c r="AG64902" s="378"/>
      <c r="AH64902" s="378"/>
      <c r="AI64902" s="378"/>
      <c r="AJ64902" s="378"/>
      <c r="AK64902" s="378"/>
      <c r="AL64902" s="378"/>
      <c r="AM64902" s="378"/>
      <c r="AN64902" s="378"/>
      <c r="AO64902" s="378"/>
      <c r="AP64902" s="378"/>
      <c r="AQ64902" s="378"/>
      <c r="AR64902" s="378"/>
      <c r="AS64902" s="378"/>
      <c r="AT64902" s="378"/>
      <c r="AU64902" s="378"/>
      <c r="AV64902" s="378"/>
      <c r="AW64902" s="378"/>
      <c r="AX64902" s="378"/>
      <c r="AY64902" s="378"/>
      <c r="AZ64902" s="378"/>
      <c r="BA64902" s="378"/>
      <c r="BB64902" s="378"/>
      <c r="BC64902" s="378"/>
      <c r="BD64902" s="378"/>
      <c r="BE64902" s="378"/>
      <c r="BF64902" s="378"/>
      <c r="BG64902" s="378"/>
      <c r="BH64902" s="378"/>
      <c r="BI64902" s="378"/>
      <c r="BJ64902" s="378"/>
      <c r="BK64902" s="378"/>
      <c r="BL64902" s="378"/>
      <c r="BM64902" s="378"/>
      <c r="BN64902" s="378"/>
      <c r="BO64902" s="378"/>
      <c r="BP64902" s="378"/>
      <c r="BQ64902" s="378"/>
      <c r="BR64902" s="378"/>
      <c r="BS64902" s="378"/>
      <c r="BT64902" s="378"/>
      <c r="BU64902" s="378"/>
      <c r="BV64902" s="378"/>
      <c r="BW64902" s="378"/>
      <c r="BX64902" s="378"/>
      <c r="BY64902" s="378"/>
      <c r="BZ64902" s="378"/>
      <c r="CA64902" s="378"/>
      <c r="CB64902" s="378"/>
      <c r="CC64902" s="378"/>
      <c r="CD64902" s="378"/>
      <c r="CE64902" s="378"/>
      <c r="CF64902" s="378"/>
      <c r="CG64902" s="378"/>
      <c r="CH64902" s="378"/>
      <c r="CI64902" s="378"/>
      <c r="CJ64902" s="378"/>
      <c r="CK64902" s="378"/>
      <c r="CL64902" s="378"/>
      <c r="CM64902" s="378"/>
      <c r="CN64902" s="378"/>
      <c r="CO64902" s="378"/>
      <c r="CP64902" s="378"/>
      <c r="CQ64902" s="378"/>
      <c r="CR64902" s="378"/>
      <c r="CS64902" s="378"/>
      <c r="CT64902" s="378"/>
      <c r="CU64902" s="378"/>
      <c r="CV64902" s="378"/>
      <c r="CW64902" s="378"/>
      <c r="CX64902" s="378"/>
      <c r="CY64902" s="378"/>
      <c r="CZ64902" s="378"/>
      <c r="DA64902" s="378"/>
      <c r="DB64902" s="378"/>
      <c r="DC64902" s="378"/>
      <c r="DD64902" s="378"/>
      <c r="DE64902" s="378"/>
      <c r="DF64902" s="378"/>
      <c r="DG64902" s="378"/>
      <c r="DH64902" s="378"/>
      <c r="DI64902" s="378"/>
      <c r="DJ64902" s="378"/>
      <c r="DK64902" s="378"/>
      <c r="DL64902" s="378"/>
      <c r="DM64902" s="378"/>
      <c r="DN64902" s="378"/>
      <c r="DO64902" s="378"/>
      <c r="DP64902" s="378"/>
      <c r="DQ64902" s="378"/>
      <c r="DR64902" s="378"/>
      <c r="DS64902" s="378"/>
      <c r="DT64902" s="378"/>
      <c r="DU64902" s="378"/>
      <c r="DV64902" s="378"/>
      <c r="DW64902" s="378"/>
      <c r="DX64902" s="378"/>
      <c r="DY64902" s="378"/>
      <c r="DZ64902" s="378"/>
      <c r="EA64902" s="378"/>
      <c r="EB64902" s="378"/>
      <c r="EC64902" s="378"/>
      <c r="ED64902" s="378"/>
      <c r="EE64902" s="378"/>
      <c r="EF64902" s="378"/>
      <c r="EG64902" s="378"/>
      <c r="EH64902" s="378"/>
      <c r="EI64902" s="378"/>
      <c r="EJ64902" s="378"/>
      <c r="EK64902" s="378"/>
      <c r="EL64902" s="378"/>
      <c r="EM64902" s="378"/>
      <c r="EN64902" s="378"/>
      <c r="EO64902" s="378"/>
      <c r="EP64902" s="378"/>
      <c r="EQ64902" s="378"/>
      <c r="ER64902" s="378"/>
      <c r="ES64902" s="378"/>
      <c r="ET64902" s="378"/>
      <c r="EU64902" s="378"/>
      <c r="EV64902" s="378"/>
      <c r="EW64902" s="378"/>
      <c r="EX64902" s="378"/>
      <c r="EY64902" s="378"/>
      <c r="EZ64902" s="378"/>
      <c r="FA64902" s="378"/>
      <c r="FB64902" s="378"/>
      <c r="FC64902" s="378"/>
      <c r="FD64902" s="378"/>
      <c r="FE64902" s="378"/>
      <c r="FF64902" s="378"/>
      <c r="FG64902" s="378"/>
      <c r="FH64902" s="378"/>
      <c r="FI64902" s="378"/>
      <c r="FJ64902" s="378"/>
      <c r="FK64902" s="378"/>
      <c r="FL64902" s="378"/>
      <c r="FM64902" s="378"/>
      <c r="FN64902" s="378"/>
      <c r="FO64902" s="378"/>
      <c r="FP64902" s="378"/>
      <c r="FQ64902" s="378"/>
      <c r="FR64902" s="378"/>
      <c r="FS64902" s="378"/>
      <c r="FT64902" s="378"/>
      <c r="FU64902" s="378"/>
      <c r="FV64902" s="378"/>
      <c r="FW64902" s="378"/>
      <c r="FX64902" s="378"/>
      <c r="FY64902" s="378"/>
      <c r="FZ64902" s="378"/>
      <c r="GA64902" s="378"/>
      <c r="GB64902" s="378"/>
      <c r="GC64902" s="378"/>
      <c r="GD64902" s="378"/>
      <c r="GE64902" s="378"/>
      <c r="GF64902" s="378"/>
      <c r="GG64902" s="378"/>
      <c r="GH64902" s="378"/>
      <c r="GI64902" s="378"/>
      <c r="GJ64902" s="378"/>
      <c r="GK64902" s="378"/>
      <c r="GL64902" s="378"/>
      <c r="GM64902" s="378"/>
      <c r="GN64902" s="378"/>
      <c r="GO64902" s="378"/>
      <c r="GP64902" s="378"/>
      <c r="GQ64902" s="378"/>
      <c r="GR64902" s="378"/>
      <c r="GS64902" s="378"/>
      <c r="GT64902" s="378"/>
      <c r="GU64902" s="378"/>
      <c r="GV64902" s="378"/>
      <c r="GW64902" s="378"/>
      <c r="GX64902" s="378"/>
      <c r="GY64902" s="378"/>
      <c r="GZ64902" s="378"/>
      <c r="HA64902" s="378"/>
      <c r="HB64902" s="378"/>
      <c r="HC64902" s="378"/>
      <c r="HD64902" s="378"/>
      <c r="HE64902" s="378"/>
      <c r="HF64902" s="378"/>
      <c r="HG64902" s="378"/>
      <c r="HH64902" s="378"/>
      <c r="HI64902" s="378"/>
      <c r="HJ64902" s="378"/>
      <c r="HK64902" s="378"/>
      <c r="HL64902" s="378"/>
      <c r="HM64902" s="378"/>
      <c r="HN64902" s="378"/>
      <c r="HO64902" s="378"/>
      <c r="HP64902" s="378"/>
      <c r="HQ64902" s="378"/>
      <c r="HR64902" s="378"/>
      <c r="HS64902" s="378"/>
      <c r="HT64902" s="378"/>
      <c r="HU64902" s="378"/>
      <c r="HV64902" s="378"/>
      <c r="HW64902" s="378"/>
      <c r="HX64902" s="378"/>
      <c r="HY64902" s="378"/>
      <c r="HZ64902" s="378"/>
      <c r="IA64902" s="378"/>
      <c r="IB64902" s="378"/>
      <c r="IC64902" s="378"/>
      <c r="ID64902" s="378"/>
      <c r="IE64902" s="378"/>
      <c r="IF64902" s="378"/>
      <c r="IG64902" s="378"/>
      <c r="IH64902" s="378"/>
      <c r="II64902" s="378"/>
      <c r="IJ64902" s="378"/>
      <c r="IK64902" s="378"/>
      <c r="IL64902" s="378"/>
    </row>
    <row r="64903" spans="2:246">
      <c r="B64903" s="378"/>
      <c r="C64903" s="378"/>
      <c r="D64903" s="378"/>
      <c r="E64903" s="378"/>
      <c r="F64903" s="378"/>
      <c r="G64903" s="378"/>
      <c r="H64903" s="378"/>
      <c r="I64903" s="378"/>
      <c r="J64903" s="378"/>
      <c r="K64903" s="378"/>
      <c r="L64903" s="378"/>
      <c r="M64903" s="378"/>
      <c r="N64903" s="378"/>
      <c r="O64903" s="378"/>
      <c r="P64903" s="378"/>
      <c r="Q64903" s="378"/>
      <c r="R64903" s="378"/>
      <c r="S64903" s="378"/>
      <c r="T64903" s="378"/>
      <c r="U64903" s="378"/>
      <c r="V64903" s="378"/>
      <c r="W64903" s="378"/>
      <c r="X64903" s="378"/>
      <c r="Y64903" s="378"/>
      <c r="Z64903" s="378"/>
      <c r="AA64903" s="378"/>
      <c r="AB64903" s="378"/>
      <c r="AC64903" s="378"/>
      <c r="AD64903" s="378"/>
      <c r="AE64903" s="378"/>
      <c r="AF64903" s="378"/>
      <c r="AG64903" s="378"/>
      <c r="AH64903" s="378"/>
      <c r="AI64903" s="378"/>
      <c r="AJ64903" s="378"/>
      <c r="AK64903" s="378"/>
      <c r="AL64903" s="378"/>
      <c r="AM64903" s="378"/>
      <c r="AN64903" s="378"/>
      <c r="AO64903" s="378"/>
      <c r="AP64903" s="378"/>
      <c r="AQ64903" s="378"/>
      <c r="AR64903" s="378"/>
      <c r="AS64903" s="378"/>
      <c r="AT64903" s="378"/>
      <c r="AU64903" s="378"/>
      <c r="AV64903" s="378"/>
      <c r="AW64903" s="378"/>
      <c r="AX64903" s="378"/>
      <c r="AY64903" s="378"/>
      <c r="AZ64903" s="378"/>
      <c r="BA64903" s="378"/>
      <c r="BB64903" s="378"/>
      <c r="BC64903" s="378"/>
      <c r="BD64903" s="378"/>
      <c r="BE64903" s="378"/>
      <c r="BF64903" s="378"/>
      <c r="BG64903" s="378"/>
      <c r="BH64903" s="378"/>
      <c r="BI64903" s="378"/>
      <c r="BJ64903" s="378"/>
      <c r="BK64903" s="378"/>
      <c r="BL64903" s="378"/>
      <c r="BM64903" s="378"/>
      <c r="BN64903" s="378"/>
      <c r="BO64903" s="378"/>
      <c r="BP64903" s="378"/>
      <c r="BQ64903" s="378"/>
      <c r="BR64903" s="378"/>
      <c r="BS64903" s="378"/>
      <c r="BT64903" s="378"/>
      <c r="BU64903" s="378"/>
      <c r="BV64903" s="378"/>
      <c r="BW64903" s="378"/>
      <c r="BX64903" s="378"/>
      <c r="BY64903" s="378"/>
      <c r="BZ64903" s="378"/>
      <c r="CA64903" s="378"/>
      <c r="CB64903" s="378"/>
      <c r="CC64903" s="378"/>
      <c r="CD64903" s="378"/>
      <c r="CE64903" s="378"/>
      <c r="CF64903" s="378"/>
      <c r="CG64903" s="378"/>
      <c r="CH64903" s="378"/>
      <c r="CI64903" s="378"/>
      <c r="CJ64903" s="378"/>
      <c r="CK64903" s="378"/>
      <c r="CL64903" s="378"/>
      <c r="CM64903" s="378"/>
      <c r="CN64903" s="378"/>
      <c r="CO64903" s="378"/>
      <c r="CP64903" s="378"/>
      <c r="CQ64903" s="378"/>
      <c r="CR64903" s="378"/>
      <c r="CS64903" s="378"/>
      <c r="CT64903" s="378"/>
      <c r="CU64903" s="378"/>
      <c r="CV64903" s="378"/>
      <c r="CW64903" s="378"/>
      <c r="CX64903" s="378"/>
      <c r="CY64903" s="378"/>
      <c r="CZ64903" s="378"/>
      <c r="DA64903" s="378"/>
      <c r="DB64903" s="378"/>
      <c r="DC64903" s="378"/>
      <c r="DD64903" s="378"/>
      <c r="DE64903" s="378"/>
      <c r="DF64903" s="378"/>
      <c r="DG64903" s="378"/>
      <c r="DH64903" s="378"/>
      <c r="DI64903" s="378"/>
      <c r="DJ64903" s="378"/>
      <c r="DK64903" s="378"/>
      <c r="DL64903" s="378"/>
      <c r="DM64903" s="378"/>
      <c r="DN64903" s="378"/>
      <c r="DO64903" s="378"/>
      <c r="DP64903" s="378"/>
      <c r="DQ64903" s="378"/>
      <c r="DR64903" s="378"/>
      <c r="DS64903" s="378"/>
      <c r="DT64903" s="378"/>
      <c r="DU64903" s="378"/>
      <c r="DV64903" s="378"/>
      <c r="DW64903" s="378"/>
      <c r="DX64903" s="378"/>
      <c r="DY64903" s="378"/>
      <c r="DZ64903" s="378"/>
      <c r="EA64903" s="378"/>
      <c r="EB64903" s="378"/>
      <c r="EC64903" s="378"/>
      <c r="ED64903" s="378"/>
      <c r="EE64903" s="378"/>
      <c r="EF64903" s="378"/>
      <c r="EG64903" s="378"/>
      <c r="EH64903" s="378"/>
      <c r="EI64903" s="378"/>
      <c r="EJ64903" s="378"/>
      <c r="EK64903" s="378"/>
      <c r="EL64903" s="378"/>
      <c r="EM64903" s="378"/>
      <c r="EN64903" s="378"/>
      <c r="EO64903" s="378"/>
      <c r="EP64903" s="378"/>
      <c r="EQ64903" s="378"/>
      <c r="ER64903" s="378"/>
      <c r="ES64903" s="378"/>
      <c r="ET64903" s="378"/>
      <c r="EU64903" s="378"/>
      <c r="EV64903" s="378"/>
      <c r="EW64903" s="378"/>
      <c r="EX64903" s="378"/>
      <c r="EY64903" s="378"/>
      <c r="EZ64903" s="378"/>
      <c r="FA64903" s="378"/>
      <c r="FB64903" s="378"/>
      <c r="FC64903" s="378"/>
      <c r="FD64903" s="378"/>
      <c r="FE64903" s="378"/>
      <c r="FF64903" s="378"/>
      <c r="FG64903" s="378"/>
      <c r="FH64903" s="378"/>
      <c r="FI64903" s="378"/>
      <c r="FJ64903" s="378"/>
      <c r="FK64903" s="378"/>
      <c r="FL64903" s="378"/>
      <c r="FM64903" s="378"/>
      <c r="FN64903" s="378"/>
      <c r="FO64903" s="378"/>
      <c r="FP64903" s="378"/>
      <c r="FQ64903" s="378"/>
      <c r="FR64903" s="378"/>
      <c r="FS64903" s="378"/>
      <c r="FT64903" s="378"/>
      <c r="FU64903" s="378"/>
      <c r="FV64903" s="378"/>
      <c r="FW64903" s="378"/>
      <c r="FX64903" s="378"/>
      <c r="FY64903" s="378"/>
      <c r="FZ64903" s="378"/>
      <c r="GA64903" s="378"/>
      <c r="GB64903" s="378"/>
      <c r="GC64903" s="378"/>
      <c r="GD64903" s="378"/>
      <c r="GE64903" s="378"/>
      <c r="GF64903" s="378"/>
      <c r="GG64903" s="378"/>
      <c r="GH64903" s="378"/>
      <c r="GI64903" s="378"/>
      <c r="GJ64903" s="378"/>
      <c r="GK64903" s="378"/>
      <c r="GL64903" s="378"/>
      <c r="GM64903" s="378"/>
      <c r="GN64903" s="378"/>
      <c r="GO64903" s="378"/>
      <c r="GP64903" s="378"/>
      <c r="GQ64903" s="378"/>
      <c r="GR64903" s="378"/>
      <c r="GS64903" s="378"/>
      <c r="GT64903" s="378"/>
      <c r="GU64903" s="378"/>
      <c r="GV64903" s="378"/>
      <c r="GW64903" s="378"/>
      <c r="GX64903" s="378"/>
      <c r="GY64903" s="378"/>
      <c r="GZ64903" s="378"/>
      <c r="HA64903" s="378"/>
      <c r="HB64903" s="378"/>
      <c r="HC64903" s="378"/>
      <c r="HD64903" s="378"/>
      <c r="HE64903" s="378"/>
      <c r="HF64903" s="378"/>
      <c r="HG64903" s="378"/>
      <c r="HH64903" s="378"/>
      <c r="HI64903" s="378"/>
      <c r="HJ64903" s="378"/>
      <c r="HK64903" s="378"/>
      <c r="HL64903" s="378"/>
      <c r="HM64903" s="378"/>
      <c r="HN64903" s="378"/>
      <c r="HO64903" s="378"/>
      <c r="HP64903" s="378"/>
      <c r="HQ64903" s="378"/>
      <c r="HR64903" s="378"/>
      <c r="HS64903" s="378"/>
      <c r="HT64903" s="378"/>
      <c r="HU64903" s="378"/>
      <c r="HV64903" s="378"/>
      <c r="HW64903" s="378"/>
      <c r="HX64903" s="378"/>
      <c r="HY64903" s="378"/>
      <c r="HZ64903" s="378"/>
      <c r="IA64903" s="378"/>
      <c r="IB64903" s="378"/>
      <c r="IC64903" s="378"/>
      <c r="ID64903" s="378"/>
      <c r="IE64903" s="378"/>
      <c r="IF64903" s="378"/>
      <c r="IG64903" s="378"/>
      <c r="IH64903" s="378"/>
      <c r="II64903" s="378"/>
      <c r="IJ64903" s="378"/>
      <c r="IK64903" s="378"/>
      <c r="IL64903" s="378"/>
    </row>
    <row r="64904" spans="2:246">
      <c r="B64904" s="378"/>
      <c r="C64904" s="378"/>
      <c r="D64904" s="378"/>
      <c r="E64904" s="378"/>
      <c r="F64904" s="378"/>
      <c r="G64904" s="378"/>
      <c r="H64904" s="378"/>
      <c r="I64904" s="378"/>
      <c r="J64904" s="378"/>
      <c r="K64904" s="378"/>
      <c r="L64904" s="378"/>
      <c r="M64904" s="378"/>
      <c r="N64904" s="378"/>
      <c r="O64904" s="378"/>
      <c r="P64904" s="378"/>
      <c r="Q64904" s="378"/>
      <c r="R64904" s="378"/>
      <c r="S64904" s="378"/>
      <c r="T64904" s="378"/>
      <c r="U64904" s="378"/>
      <c r="V64904" s="378"/>
      <c r="W64904" s="378"/>
      <c r="X64904" s="378"/>
      <c r="Y64904" s="378"/>
      <c r="Z64904" s="378"/>
      <c r="AA64904" s="378"/>
      <c r="AB64904" s="378"/>
      <c r="AC64904" s="378"/>
      <c r="AD64904" s="378"/>
      <c r="AE64904" s="378"/>
      <c r="AF64904" s="378"/>
      <c r="AG64904" s="378"/>
      <c r="AH64904" s="378"/>
      <c r="AI64904" s="378"/>
      <c r="AJ64904" s="378"/>
      <c r="AK64904" s="378"/>
      <c r="AL64904" s="378"/>
      <c r="AM64904" s="378"/>
      <c r="AN64904" s="378"/>
      <c r="AO64904" s="378"/>
      <c r="AP64904" s="378"/>
      <c r="AQ64904" s="378"/>
      <c r="AR64904" s="378"/>
      <c r="AS64904" s="378"/>
      <c r="AT64904" s="378"/>
      <c r="AU64904" s="378"/>
      <c r="AV64904" s="378"/>
      <c r="AW64904" s="378"/>
      <c r="AX64904" s="378"/>
      <c r="AY64904" s="378"/>
      <c r="AZ64904" s="378"/>
      <c r="BA64904" s="378"/>
      <c r="BB64904" s="378"/>
      <c r="BC64904" s="378"/>
      <c r="BD64904" s="378"/>
      <c r="BE64904" s="378"/>
      <c r="BF64904" s="378"/>
      <c r="BG64904" s="378"/>
      <c r="BH64904" s="378"/>
      <c r="BI64904" s="378"/>
      <c r="BJ64904" s="378"/>
      <c r="BK64904" s="378"/>
      <c r="BL64904" s="378"/>
      <c r="BM64904" s="378"/>
      <c r="BN64904" s="378"/>
      <c r="BO64904" s="378"/>
      <c r="BP64904" s="378"/>
      <c r="BQ64904" s="378"/>
      <c r="BR64904" s="378"/>
      <c r="BS64904" s="378"/>
      <c r="BT64904" s="378"/>
      <c r="BU64904" s="378"/>
      <c r="BV64904" s="378"/>
      <c r="BW64904" s="378"/>
      <c r="BX64904" s="378"/>
      <c r="BY64904" s="378"/>
      <c r="BZ64904" s="378"/>
      <c r="CA64904" s="378"/>
      <c r="CB64904" s="378"/>
      <c r="CC64904" s="378"/>
      <c r="CD64904" s="378"/>
      <c r="CE64904" s="378"/>
      <c r="CF64904" s="378"/>
      <c r="CG64904" s="378"/>
      <c r="CH64904" s="378"/>
      <c r="CI64904" s="378"/>
      <c r="CJ64904" s="378"/>
      <c r="CK64904" s="378"/>
      <c r="CL64904" s="378"/>
      <c r="CM64904" s="378"/>
      <c r="CN64904" s="378"/>
      <c r="CO64904" s="378"/>
      <c r="CP64904" s="378"/>
      <c r="CQ64904" s="378"/>
      <c r="CR64904" s="378"/>
      <c r="CS64904" s="378"/>
      <c r="CT64904" s="378"/>
      <c r="CU64904" s="378"/>
      <c r="CV64904" s="378"/>
      <c r="CW64904" s="378"/>
      <c r="CX64904" s="378"/>
      <c r="CY64904" s="378"/>
      <c r="CZ64904" s="378"/>
      <c r="DA64904" s="378"/>
      <c r="DB64904" s="378"/>
      <c r="DC64904" s="378"/>
      <c r="DD64904" s="378"/>
      <c r="DE64904" s="378"/>
      <c r="DF64904" s="378"/>
      <c r="DG64904" s="378"/>
      <c r="DH64904" s="378"/>
      <c r="DI64904" s="378"/>
      <c r="DJ64904" s="378"/>
      <c r="DK64904" s="378"/>
      <c r="DL64904" s="378"/>
      <c r="DM64904" s="378"/>
      <c r="DN64904" s="378"/>
      <c r="DO64904" s="378"/>
      <c r="DP64904" s="378"/>
      <c r="DQ64904" s="378"/>
      <c r="DR64904" s="378"/>
      <c r="DS64904" s="378"/>
      <c r="DT64904" s="378"/>
      <c r="DU64904" s="378"/>
      <c r="DV64904" s="378"/>
      <c r="DW64904" s="378"/>
      <c r="DX64904" s="378"/>
      <c r="DY64904" s="378"/>
      <c r="DZ64904" s="378"/>
      <c r="EA64904" s="378"/>
      <c r="EB64904" s="378"/>
      <c r="EC64904" s="378"/>
      <c r="ED64904" s="378"/>
      <c r="EE64904" s="378"/>
      <c r="EF64904" s="378"/>
      <c r="EG64904" s="378"/>
      <c r="EH64904" s="378"/>
      <c r="EI64904" s="378"/>
      <c r="EJ64904" s="378"/>
      <c r="EK64904" s="378"/>
      <c r="EL64904" s="378"/>
      <c r="EM64904" s="378"/>
      <c r="EN64904" s="378"/>
      <c r="EO64904" s="378"/>
      <c r="EP64904" s="378"/>
      <c r="EQ64904" s="378"/>
      <c r="ER64904" s="378"/>
      <c r="ES64904" s="378"/>
      <c r="ET64904" s="378"/>
      <c r="EU64904" s="378"/>
      <c r="EV64904" s="378"/>
      <c r="EW64904" s="378"/>
      <c r="EX64904" s="378"/>
      <c r="EY64904" s="378"/>
      <c r="EZ64904" s="378"/>
      <c r="FA64904" s="378"/>
      <c r="FB64904" s="378"/>
      <c r="FC64904" s="378"/>
      <c r="FD64904" s="378"/>
      <c r="FE64904" s="378"/>
      <c r="FF64904" s="378"/>
      <c r="FG64904" s="378"/>
      <c r="FH64904" s="378"/>
      <c r="FI64904" s="378"/>
      <c r="FJ64904" s="378"/>
      <c r="FK64904" s="378"/>
      <c r="FL64904" s="378"/>
      <c r="FM64904" s="378"/>
      <c r="FN64904" s="378"/>
      <c r="FO64904" s="378"/>
      <c r="FP64904" s="378"/>
      <c r="FQ64904" s="378"/>
      <c r="FR64904" s="378"/>
      <c r="FS64904" s="378"/>
      <c r="FT64904" s="378"/>
      <c r="FU64904" s="378"/>
      <c r="FV64904" s="378"/>
      <c r="FW64904" s="378"/>
      <c r="FX64904" s="378"/>
      <c r="FY64904" s="378"/>
      <c r="FZ64904" s="378"/>
      <c r="GA64904" s="378"/>
      <c r="GB64904" s="378"/>
      <c r="GC64904" s="378"/>
      <c r="GD64904" s="378"/>
      <c r="GE64904" s="378"/>
      <c r="GF64904" s="378"/>
      <c r="GG64904" s="378"/>
      <c r="GH64904" s="378"/>
      <c r="GI64904" s="378"/>
      <c r="GJ64904" s="378"/>
      <c r="GK64904" s="378"/>
      <c r="GL64904" s="378"/>
      <c r="GM64904" s="378"/>
      <c r="GN64904" s="378"/>
      <c r="GO64904" s="378"/>
      <c r="GP64904" s="378"/>
      <c r="GQ64904" s="378"/>
      <c r="GR64904" s="378"/>
      <c r="GS64904" s="378"/>
      <c r="GT64904" s="378"/>
      <c r="GU64904" s="378"/>
      <c r="GV64904" s="378"/>
      <c r="GW64904" s="378"/>
      <c r="GX64904" s="378"/>
      <c r="GY64904" s="378"/>
      <c r="GZ64904" s="378"/>
      <c r="HA64904" s="378"/>
      <c r="HB64904" s="378"/>
      <c r="HC64904" s="378"/>
      <c r="HD64904" s="378"/>
      <c r="HE64904" s="378"/>
      <c r="HF64904" s="378"/>
      <c r="HG64904" s="378"/>
      <c r="HH64904" s="378"/>
      <c r="HI64904" s="378"/>
      <c r="HJ64904" s="378"/>
      <c r="HK64904" s="378"/>
      <c r="HL64904" s="378"/>
      <c r="HM64904" s="378"/>
      <c r="HN64904" s="378"/>
      <c r="HO64904" s="378"/>
      <c r="HP64904" s="378"/>
      <c r="HQ64904" s="378"/>
      <c r="HR64904" s="378"/>
      <c r="HS64904" s="378"/>
      <c r="HT64904" s="378"/>
      <c r="HU64904" s="378"/>
      <c r="HV64904" s="378"/>
      <c r="HW64904" s="378"/>
      <c r="HX64904" s="378"/>
      <c r="HY64904" s="378"/>
      <c r="HZ64904" s="378"/>
      <c r="IA64904" s="378"/>
      <c r="IB64904" s="378"/>
      <c r="IC64904" s="378"/>
      <c r="ID64904" s="378"/>
      <c r="IE64904" s="378"/>
      <c r="IF64904" s="378"/>
      <c r="IG64904" s="378"/>
      <c r="IH64904" s="378"/>
      <c r="II64904" s="378"/>
      <c r="IJ64904" s="378"/>
      <c r="IK64904" s="378"/>
      <c r="IL64904" s="378"/>
    </row>
    <row r="64905" spans="2:246">
      <c r="B64905" s="378"/>
      <c r="C64905" s="378"/>
      <c r="D64905" s="378"/>
      <c r="E64905" s="378"/>
      <c r="F64905" s="378"/>
      <c r="G64905" s="378"/>
      <c r="H64905" s="378"/>
      <c r="I64905" s="378"/>
      <c r="J64905" s="378"/>
      <c r="K64905" s="378"/>
      <c r="L64905" s="378"/>
      <c r="M64905" s="378"/>
      <c r="N64905" s="378"/>
      <c r="O64905" s="378"/>
      <c r="P64905" s="378"/>
      <c r="Q64905" s="378"/>
      <c r="R64905" s="378"/>
      <c r="S64905" s="378"/>
      <c r="T64905" s="378"/>
      <c r="U64905" s="378"/>
      <c r="V64905" s="378"/>
      <c r="W64905" s="378"/>
      <c r="X64905" s="378"/>
      <c r="Y64905" s="378"/>
      <c r="Z64905" s="378"/>
      <c r="AA64905" s="378"/>
      <c r="AB64905" s="378"/>
      <c r="AC64905" s="378"/>
      <c r="AD64905" s="378"/>
      <c r="AE64905" s="378"/>
      <c r="AF64905" s="378"/>
      <c r="AG64905" s="378"/>
      <c r="AH64905" s="378"/>
      <c r="AI64905" s="378"/>
      <c r="AJ64905" s="378"/>
      <c r="AK64905" s="378"/>
      <c r="AL64905" s="378"/>
      <c r="AM64905" s="378"/>
      <c r="AN64905" s="378"/>
      <c r="AO64905" s="378"/>
      <c r="AP64905" s="378"/>
      <c r="AQ64905" s="378"/>
      <c r="AR64905" s="378"/>
      <c r="AS64905" s="378"/>
      <c r="AT64905" s="378"/>
      <c r="AU64905" s="378"/>
      <c r="AV64905" s="378"/>
      <c r="AW64905" s="378"/>
      <c r="AX64905" s="378"/>
      <c r="AY64905" s="378"/>
      <c r="AZ64905" s="378"/>
      <c r="BA64905" s="378"/>
      <c r="BB64905" s="378"/>
      <c r="BC64905" s="378"/>
      <c r="BD64905" s="378"/>
      <c r="BE64905" s="378"/>
      <c r="BF64905" s="378"/>
      <c r="BG64905" s="378"/>
      <c r="BH64905" s="378"/>
      <c r="BI64905" s="378"/>
      <c r="BJ64905" s="378"/>
      <c r="BK64905" s="378"/>
      <c r="BL64905" s="378"/>
      <c r="BM64905" s="378"/>
      <c r="BN64905" s="378"/>
      <c r="BO64905" s="378"/>
      <c r="BP64905" s="378"/>
      <c r="BQ64905" s="378"/>
      <c r="BR64905" s="378"/>
      <c r="BS64905" s="378"/>
      <c r="BT64905" s="378"/>
      <c r="BU64905" s="378"/>
      <c r="BV64905" s="378"/>
      <c r="BW64905" s="378"/>
      <c r="BX64905" s="378"/>
      <c r="BY64905" s="378"/>
      <c r="BZ64905" s="378"/>
      <c r="CA64905" s="378"/>
      <c r="CB64905" s="378"/>
      <c r="CC64905" s="378"/>
      <c r="CD64905" s="378"/>
      <c r="CE64905" s="378"/>
      <c r="CF64905" s="378"/>
      <c r="CG64905" s="378"/>
      <c r="CH64905" s="378"/>
      <c r="CI64905" s="378"/>
      <c r="CJ64905" s="378"/>
      <c r="CK64905" s="378"/>
      <c r="CL64905" s="378"/>
      <c r="CM64905" s="378"/>
      <c r="CN64905" s="378"/>
      <c r="CO64905" s="378"/>
      <c r="CP64905" s="378"/>
      <c r="CQ64905" s="378"/>
      <c r="CR64905" s="378"/>
      <c r="CS64905" s="378"/>
      <c r="CT64905" s="378"/>
      <c r="CU64905" s="378"/>
      <c r="CV64905" s="378"/>
      <c r="CW64905" s="378"/>
      <c r="CX64905" s="378"/>
      <c r="CY64905" s="378"/>
      <c r="CZ64905" s="378"/>
      <c r="DA64905" s="378"/>
      <c r="DB64905" s="378"/>
      <c r="DC64905" s="378"/>
      <c r="DD64905" s="378"/>
      <c r="DE64905" s="378"/>
      <c r="DF64905" s="378"/>
      <c r="DG64905" s="378"/>
      <c r="DH64905" s="378"/>
      <c r="DI64905" s="378"/>
      <c r="DJ64905" s="378"/>
      <c r="DK64905" s="378"/>
      <c r="DL64905" s="378"/>
      <c r="DM64905" s="378"/>
      <c r="DN64905" s="378"/>
      <c r="DO64905" s="378"/>
      <c r="DP64905" s="378"/>
      <c r="DQ64905" s="378"/>
      <c r="DR64905" s="378"/>
      <c r="DS64905" s="378"/>
      <c r="DT64905" s="378"/>
      <c r="DU64905" s="378"/>
      <c r="DV64905" s="378"/>
      <c r="DW64905" s="378"/>
      <c r="DX64905" s="378"/>
      <c r="DY64905" s="378"/>
      <c r="DZ64905" s="378"/>
      <c r="EA64905" s="378"/>
      <c r="EB64905" s="378"/>
      <c r="EC64905" s="378"/>
      <c r="ED64905" s="378"/>
      <c r="EE64905" s="378"/>
      <c r="EF64905" s="378"/>
      <c r="EG64905" s="378"/>
      <c r="EH64905" s="378"/>
      <c r="EI64905" s="378"/>
      <c r="EJ64905" s="378"/>
      <c r="EK64905" s="378"/>
      <c r="EL64905" s="378"/>
      <c r="EM64905" s="378"/>
      <c r="EN64905" s="378"/>
      <c r="EO64905" s="378"/>
      <c r="EP64905" s="378"/>
      <c r="EQ64905" s="378"/>
      <c r="ER64905" s="378"/>
      <c r="ES64905" s="378"/>
      <c r="ET64905" s="378"/>
      <c r="EU64905" s="378"/>
      <c r="EV64905" s="378"/>
      <c r="EW64905" s="378"/>
      <c r="EX64905" s="378"/>
      <c r="EY64905" s="378"/>
      <c r="EZ64905" s="378"/>
      <c r="FA64905" s="378"/>
      <c r="FB64905" s="378"/>
      <c r="FC64905" s="378"/>
      <c r="FD64905" s="378"/>
      <c r="FE64905" s="378"/>
      <c r="FF64905" s="378"/>
      <c r="FG64905" s="378"/>
      <c r="FH64905" s="378"/>
      <c r="FI64905" s="378"/>
      <c r="FJ64905" s="378"/>
      <c r="FK64905" s="378"/>
      <c r="FL64905" s="378"/>
      <c r="FM64905" s="378"/>
      <c r="FN64905" s="378"/>
      <c r="FO64905" s="378"/>
      <c r="FP64905" s="378"/>
      <c r="FQ64905" s="378"/>
      <c r="FR64905" s="378"/>
      <c r="FS64905" s="378"/>
      <c r="FT64905" s="378"/>
      <c r="FU64905" s="378"/>
      <c r="FV64905" s="378"/>
      <c r="FW64905" s="378"/>
      <c r="FX64905" s="378"/>
      <c r="FY64905" s="378"/>
      <c r="FZ64905" s="378"/>
      <c r="GA64905" s="378"/>
      <c r="GB64905" s="378"/>
      <c r="GC64905" s="378"/>
      <c r="GD64905" s="378"/>
      <c r="GE64905" s="378"/>
      <c r="GF64905" s="378"/>
      <c r="GG64905" s="378"/>
      <c r="GH64905" s="378"/>
      <c r="GI64905" s="378"/>
      <c r="GJ64905" s="378"/>
      <c r="GK64905" s="378"/>
      <c r="GL64905" s="378"/>
      <c r="GM64905" s="378"/>
      <c r="GN64905" s="378"/>
      <c r="GO64905" s="378"/>
      <c r="GP64905" s="378"/>
      <c r="GQ64905" s="378"/>
      <c r="GR64905" s="378"/>
      <c r="GS64905" s="378"/>
      <c r="GT64905" s="378"/>
      <c r="GU64905" s="378"/>
      <c r="GV64905" s="378"/>
      <c r="GW64905" s="378"/>
      <c r="GX64905" s="378"/>
      <c r="GY64905" s="378"/>
      <c r="GZ64905" s="378"/>
      <c r="HA64905" s="378"/>
      <c r="HB64905" s="378"/>
      <c r="HC64905" s="378"/>
      <c r="HD64905" s="378"/>
      <c r="HE64905" s="378"/>
      <c r="HF64905" s="378"/>
      <c r="HG64905" s="378"/>
      <c r="HH64905" s="378"/>
      <c r="HI64905" s="378"/>
      <c r="HJ64905" s="378"/>
      <c r="HK64905" s="378"/>
      <c r="HL64905" s="378"/>
      <c r="HM64905" s="378"/>
      <c r="HN64905" s="378"/>
      <c r="HO64905" s="378"/>
      <c r="HP64905" s="378"/>
      <c r="HQ64905" s="378"/>
      <c r="HR64905" s="378"/>
      <c r="HS64905" s="378"/>
      <c r="HT64905" s="378"/>
      <c r="HU64905" s="378"/>
      <c r="HV64905" s="378"/>
      <c r="HW64905" s="378"/>
      <c r="HX64905" s="378"/>
      <c r="HY64905" s="378"/>
      <c r="HZ64905" s="378"/>
      <c r="IA64905" s="378"/>
      <c r="IB64905" s="378"/>
      <c r="IC64905" s="378"/>
      <c r="ID64905" s="378"/>
      <c r="IE64905" s="378"/>
      <c r="IF64905" s="378"/>
      <c r="IG64905" s="378"/>
      <c r="IH64905" s="378"/>
      <c r="II64905" s="378"/>
      <c r="IJ64905" s="378"/>
      <c r="IK64905" s="378"/>
      <c r="IL64905" s="378"/>
    </row>
    <row r="64906" spans="2:246">
      <c r="B64906" s="378"/>
      <c r="C64906" s="378"/>
      <c r="D64906" s="378"/>
      <c r="E64906" s="378"/>
      <c r="F64906" s="378"/>
      <c r="G64906" s="378"/>
      <c r="H64906" s="378"/>
      <c r="I64906" s="378"/>
      <c r="J64906" s="378"/>
      <c r="K64906" s="378"/>
      <c r="L64906" s="378"/>
      <c r="M64906" s="378"/>
      <c r="N64906" s="378"/>
      <c r="O64906" s="378"/>
      <c r="P64906" s="378"/>
      <c r="Q64906" s="378"/>
      <c r="R64906" s="378"/>
      <c r="S64906" s="378"/>
      <c r="T64906" s="378"/>
      <c r="U64906" s="378"/>
      <c r="V64906" s="378"/>
      <c r="W64906" s="378"/>
      <c r="X64906" s="378"/>
      <c r="Y64906" s="378"/>
      <c r="Z64906" s="378"/>
      <c r="AA64906" s="378"/>
      <c r="AB64906" s="378"/>
      <c r="AC64906" s="378"/>
      <c r="AD64906" s="378"/>
      <c r="AE64906" s="378"/>
      <c r="AF64906" s="378"/>
      <c r="AG64906" s="378"/>
      <c r="AH64906" s="378"/>
      <c r="AI64906" s="378"/>
      <c r="AJ64906" s="378"/>
      <c r="AK64906" s="378"/>
      <c r="AL64906" s="378"/>
      <c r="AM64906" s="378"/>
      <c r="AN64906" s="378"/>
      <c r="AO64906" s="378"/>
      <c r="AP64906" s="378"/>
      <c r="AQ64906" s="378"/>
      <c r="AR64906" s="378"/>
      <c r="AS64906" s="378"/>
      <c r="AT64906" s="378"/>
      <c r="AU64906" s="378"/>
      <c r="AV64906" s="378"/>
      <c r="AW64906" s="378"/>
      <c r="AX64906" s="378"/>
      <c r="AY64906" s="378"/>
      <c r="AZ64906" s="378"/>
      <c r="BA64906" s="378"/>
      <c r="BB64906" s="378"/>
      <c r="BC64906" s="378"/>
      <c r="BD64906" s="378"/>
      <c r="BE64906" s="378"/>
      <c r="BF64906" s="378"/>
      <c r="BG64906" s="378"/>
      <c r="BH64906" s="378"/>
      <c r="BI64906" s="378"/>
      <c r="BJ64906" s="378"/>
      <c r="BK64906" s="378"/>
      <c r="BL64906" s="378"/>
      <c r="BM64906" s="378"/>
      <c r="BN64906" s="378"/>
      <c r="BO64906" s="378"/>
      <c r="BP64906" s="378"/>
      <c r="BQ64906" s="378"/>
      <c r="BR64906" s="378"/>
      <c r="BS64906" s="378"/>
      <c r="BT64906" s="378"/>
      <c r="BU64906" s="378"/>
      <c r="BV64906" s="378"/>
      <c r="BW64906" s="378"/>
      <c r="BX64906" s="378"/>
      <c r="BY64906" s="378"/>
      <c r="BZ64906" s="378"/>
      <c r="CA64906" s="378"/>
      <c r="CB64906" s="378"/>
      <c r="CC64906" s="378"/>
      <c r="CD64906" s="378"/>
      <c r="CE64906" s="378"/>
      <c r="CF64906" s="378"/>
      <c r="CG64906" s="378"/>
      <c r="CH64906" s="378"/>
      <c r="CI64906" s="378"/>
      <c r="CJ64906" s="378"/>
      <c r="CK64906" s="378"/>
      <c r="CL64906" s="378"/>
      <c r="CM64906" s="378"/>
      <c r="CN64906" s="378"/>
      <c r="CO64906" s="378"/>
      <c r="CP64906" s="378"/>
      <c r="CQ64906" s="378"/>
      <c r="CR64906" s="378"/>
      <c r="CS64906" s="378"/>
      <c r="CT64906" s="378"/>
      <c r="CU64906" s="378"/>
      <c r="CV64906" s="378"/>
      <c r="CW64906" s="378"/>
      <c r="CX64906" s="378"/>
      <c r="CY64906" s="378"/>
      <c r="CZ64906" s="378"/>
      <c r="DA64906" s="378"/>
      <c r="DB64906" s="378"/>
      <c r="DC64906" s="378"/>
      <c r="DD64906" s="378"/>
      <c r="DE64906" s="378"/>
      <c r="DF64906" s="378"/>
      <c r="DG64906" s="378"/>
      <c r="DH64906" s="378"/>
      <c r="DI64906" s="378"/>
      <c r="DJ64906" s="378"/>
      <c r="DK64906" s="378"/>
      <c r="DL64906" s="378"/>
      <c r="DM64906" s="378"/>
      <c r="DN64906" s="378"/>
      <c r="DO64906" s="378"/>
      <c r="DP64906" s="378"/>
      <c r="DQ64906" s="378"/>
      <c r="DR64906" s="378"/>
      <c r="DS64906" s="378"/>
      <c r="DT64906" s="378"/>
      <c r="DU64906" s="378"/>
      <c r="DV64906" s="378"/>
      <c r="DW64906" s="378"/>
      <c r="DX64906" s="378"/>
      <c r="DY64906" s="378"/>
      <c r="DZ64906" s="378"/>
      <c r="EA64906" s="378"/>
      <c r="EB64906" s="378"/>
      <c r="EC64906" s="378"/>
      <c r="ED64906" s="378"/>
      <c r="EE64906" s="378"/>
      <c r="EF64906" s="378"/>
      <c r="EG64906" s="378"/>
      <c r="EH64906" s="378"/>
      <c r="EI64906" s="378"/>
      <c r="EJ64906" s="378"/>
      <c r="EK64906" s="378"/>
      <c r="EL64906" s="378"/>
      <c r="EM64906" s="378"/>
      <c r="EN64906" s="378"/>
      <c r="EO64906" s="378"/>
      <c r="EP64906" s="378"/>
      <c r="EQ64906" s="378"/>
      <c r="ER64906" s="378"/>
      <c r="ES64906" s="378"/>
      <c r="ET64906" s="378"/>
      <c r="EU64906" s="378"/>
      <c r="EV64906" s="378"/>
      <c r="EW64906" s="378"/>
      <c r="EX64906" s="378"/>
      <c r="EY64906" s="378"/>
      <c r="EZ64906" s="378"/>
      <c r="FA64906" s="378"/>
      <c r="FB64906" s="378"/>
      <c r="FC64906" s="378"/>
      <c r="FD64906" s="378"/>
      <c r="FE64906" s="378"/>
      <c r="FF64906" s="378"/>
      <c r="FG64906" s="378"/>
      <c r="FH64906" s="378"/>
      <c r="FI64906" s="378"/>
      <c r="FJ64906" s="378"/>
      <c r="FK64906" s="378"/>
      <c r="FL64906" s="378"/>
      <c r="FM64906" s="378"/>
      <c r="FN64906" s="378"/>
      <c r="FO64906" s="378"/>
      <c r="FP64906" s="378"/>
      <c r="FQ64906" s="378"/>
      <c r="FR64906" s="378"/>
      <c r="FS64906" s="378"/>
      <c r="FT64906" s="378"/>
      <c r="FU64906" s="378"/>
      <c r="FV64906" s="378"/>
      <c r="FW64906" s="378"/>
      <c r="FX64906" s="378"/>
      <c r="FY64906" s="378"/>
      <c r="FZ64906" s="378"/>
      <c r="GA64906" s="378"/>
      <c r="GB64906" s="378"/>
      <c r="GC64906" s="378"/>
      <c r="GD64906" s="378"/>
      <c r="GE64906" s="378"/>
      <c r="GF64906" s="378"/>
      <c r="GG64906" s="378"/>
      <c r="GH64906" s="378"/>
      <c r="GI64906" s="378"/>
      <c r="GJ64906" s="378"/>
      <c r="GK64906" s="378"/>
      <c r="GL64906" s="378"/>
      <c r="GM64906" s="378"/>
      <c r="GN64906" s="378"/>
      <c r="GO64906" s="378"/>
      <c r="GP64906" s="378"/>
      <c r="GQ64906" s="378"/>
      <c r="GR64906" s="378"/>
      <c r="GS64906" s="378"/>
      <c r="GT64906" s="378"/>
      <c r="GU64906" s="378"/>
      <c r="GV64906" s="378"/>
      <c r="GW64906" s="378"/>
      <c r="GX64906" s="378"/>
      <c r="GY64906" s="378"/>
      <c r="GZ64906" s="378"/>
      <c r="HA64906" s="378"/>
      <c r="HB64906" s="378"/>
      <c r="HC64906" s="378"/>
      <c r="HD64906" s="378"/>
      <c r="HE64906" s="378"/>
      <c r="HF64906" s="378"/>
      <c r="HG64906" s="378"/>
      <c r="HH64906" s="378"/>
      <c r="HI64906" s="378"/>
      <c r="HJ64906" s="378"/>
      <c r="HK64906" s="378"/>
      <c r="HL64906" s="378"/>
      <c r="HM64906" s="378"/>
      <c r="HN64906" s="378"/>
      <c r="HO64906" s="378"/>
      <c r="HP64906" s="378"/>
      <c r="HQ64906" s="378"/>
      <c r="HR64906" s="378"/>
      <c r="HS64906" s="378"/>
      <c r="HT64906" s="378"/>
      <c r="HU64906" s="378"/>
      <c r="HV64906" s="378"/>
      <c r="HW64906" s="378"/>
      <c r="HX64906" s="378"/>
      <c r="HY64906" s="378"/>
      <c r="HZ64906" s="378"/>
      <c r="IA64906" s="378"/>
      <c r="IB64906" s="378"/>
      <c r="IC64906" s="378"/>
      <c r="ID64906" s="378"/>
      <c r="IE64906" s="378"/>
      <c r="IF64906" s="378"/>
      <c r="IG64906" s="378"/>
      <c r="IH64906" s="378"/>
      <c r="II64906" s="378"/>
      <c r="IJ64906" s="378"/>
      <c r="IK64906" s="378"/>
      <c r="IL64906" s="378"/>
    </row>
    <row r="64907" spans="2:246">
      <c r="B64907" s="378"/>
      <c r="C64907" s="378"/>
      <c r="D64907" s="378"/>
      <c r="E64907" s="378"/>
      <c r="F64907" s="378"/>
      <c r="G64907" s="378"/>
      <c r="H64907" s="378"/>
      <c r="I64907" s="378"/>
      <c r="J64907" s="378"/>
      <c r="K64907" s="378"/>
      <c r="L64907" s="378"/>
      <c r="M64907" s="378"/>
      <c r="N64907" s="378"/>
      <c r="O64907" s="378"/>
      <c r="P64907" s="378"/>
      <c r="Q64907" s="378"/>
      <c r="R64907" s="378"/>
      <c r="S64907" s="378"/>
      <c r="T64907" s="378"/>
      <c r="U64907" s="378"/>
      <c r="V64907" s="378"/>
      <c r="W64907" s="378"/>
      <c r="X64907" s="378"/>
      <c r="Y64907" s="378"/>
      <c r="Z64907" s="378"/>
      <c r="AA64907" s="378"/>
      <c r="AB64907" s="378"/>
      <c r="AC64907" s="378"/>
      <c r="AD64907" s="378"/>
      <c r="AE64907" s="378"/>
      <c r="AF64907" s="378"/>
      <c r="AG64907" s="378"/>
      <c r="AH64907" s="378"/>
      <c r="AI64907" s="378"/>
      <c r="AJ64907" s="378"/>
      <c r="AK64907" s="378"/>
      <c r="AL64907" s="378"/>
      <c r="AM64907" s="378"/>
      <c r="AN64907" s="378"/>
      <c r="AO64907" s="378"/>
      <c r="AP64907" s="378"/>
      <c r="AQ64907" s="378"/>
      <c r="AR64907" s="378"/>
      <c r="AS64907" s="378"/>
      <c r="AT64907" s="378"/>
      <c r="AU64907" s="378"/>
      <c r="AV64907" s="378"/>
      <c r="AW64907" s="378"/>
      <c r="AX64907" s="378"/>
      <c r="AY64907" s="378"/>
      <c r="AZ64907" s="378"/>
      <c r="BA64907" s="378"/>
      <c r="BB64907" s="378"/>
      <c r="BC64907" s="378"/>
      <c r="BD64907" s="378"/>
      <c r="BE64907" s="378"/>
      <c r="BF64907" s="378"/>
      <c r="BG64907" s="378"/>
      <c r="BH64907" s="378"/>
      <c r="BI64907" s="378"/>
      <c r="BJ64907" s="378"/>
      <c r="BK64907" s="378"/>
      <c r="BL64907" s="378"/>
      <c r="BM64907" s="378"/>
      <c r="BN64907" s="378"/>
      <c r="BO64907" s="378"/>
      <c r="BP64907" s="378"/>
      <c r="BQ64907" s="378"/>
      <c r="BR64907" s="378"/>
      <c r="BS64907" s="378"/>
      <c r="BT64907" s="378"/>
      <c r="BU64907" s="378"/>
      <c r="BV64907" s="378"/>
      <c r="BW64907" s="378"/>
      <c r="BX64907" s="378"/>
      <c r="BY64907" s="378"/>
      <c r="BZ64907" s="378"/>
      <c r="CA64907" s="378"/>
      <c r="CB64907" s="378"/>
      <c r="CC64907" s="378"/>
      <c r="CD64907" s="378"/>
      <c r="CE64907" s="378"/>
      <c r="CF64907" s="378"/>
      <c r="CG64907" s="378"/>
      <c r="CH64907" s="378"/>
      <c r="CI64907" s="378"/>
      <c r="CJ64907" s="378"/>
      <c r="CK64907" s="378"/>
      <c r="CL64907" s="378"/>
      <c r="CM64907" s="378"/>
      <c r="CN64907" s="378"/>
      <c r="CO64907" s="378"/>
      <c r="CP64907" s="378"/>
      <c r="CQ64907" s="378"/>
      <c r="CR64907" s="378"/>
      <c r="CS64907" s="378"/>
      <c r="CT64907" s="378"/>
      <c r="CU64907" s="378"/>
      <c r="CV64907" s="378"/>
      <c r="CW64907" s="378"/>
      <c r="CX64907" s="378"/>
      <c r="CY64907" s="378"/>
      <c r="CZ64907" s="378"/>
      <c r="DA64907" s="378"/>
      <c r="DB64907" s="378"/>
      <c r="DC64907" s="378"/>
      <c r="DD64907" s="378"/>
      <c r="DE64907" s="378"/>
      <c r="DF64907" s="378"/>
      <c r="DG64907" s="378"/>
      <c r="DH64907" s="378"/>
      <c r="DI64907" s="378"/>
      <c r="DJ64907" s="378"/>
      <c r="DK64907" s="378"/>
      <c r="DL64907" s="378"/>
      <c r="DM64907" s="378"/>
      <c r="DN64907" s="378"/>
      <c r="DO64907" s="378"/>
      <c r="DP64907" s="378"/>
      <c r="DQ64907" s="378"/>
      <c r="DR64907" s="378"/>
      <c r="DS64907" s="378"/>
      <c r="DT64907" s="378"/>
      <c r="DU64907" s="378"/>
      <c r="DV64907" s="378"/>
      <c r="DW64907" s="378"/>
      <c r="DX64907" s="378"/>
      <c r="DY64907" s="378"/>
      <c r="DZ64907" s="378"/>
      <c r="EA64907" s="378"/>
      <c r="EB64907" s="378"/>
      <c r="EC64907" s="378"/>
      <c r="ED64907" s="378"/>
      <c r="EE64907" s="378"/>
      <c r="EF64907" s="378"/>
      <c r="EG64907" s="378"/>
      <c r="EH64907" s="378"/>
      <c r="EI64907" s="378"/>
      <c r="EJ64907" s="378"/>
      <c r="EK64907" s="378"/>
      <c r="EL64907" s="378"/>
      <c r="EM64907" s="378"/>
      <c r="EN64907" s="378"/>
      <c r="EO64907" s="378"/>
      <c r="EP64907" s="378"/>
      <c r="EQ64907" s="378"/>
      <c r="ER64907" s="378"/>
      <c r="ES64907" s="378"/>
      <c r="ET64907" s="378"/>
      <c r="EU64907" s="378"/>
      <c r="EV64907" s="378"/>
      <c r="EW64907" s="378"/>
      <c r="EX64907" s="378"/>
      <c r="EY64907" s="378"/>
      <c r="EZ64907" s="378"/>
      <c r="FA64907" s="378"/>
      <c r="FB64907" s="378"/>
      <c r="FC64907" s="378"/>
      <c r="FD64907" s="378"/>
      <c r="FE64907" s="378"/>
      <c r="FF64907" s="378"/>
      <c r="FG64907" s="378"/>
      <c r="FH64907" s="378"/>
      <c r="FI64907" s="378"/>
      <c r="FJ64907" s="378"/>
      <c r="FK64907" s="378"/>
      <c r="FL64907" s="378"/>
      <c r="FM64907" s="378"/>
      <c r="FN64907" s="378"/>
      <c r="FO64907" s="378"/>
      <c r="FP64907" s="378"/>
      <c r="FQ64907" s="378"/>
      <c r="FR64907" s="378"/>
      <c r="FS64907" s="378"/>
      <c r="FT64907" s="378"/>
      <c r="FU64907" s="378"/>
      <c r="FV64907" s="378"/>
      <c r="FW64907" s="378"/>
      <c r="FX64907" s="378"/>
      <c r="FY64907" s="378"/>
      <c r="FZ64907" s="378"/>
      <c r="GA64907" s="378"/>
      <c r="GB64907" s="378"/>
      <c r="GC64907" s="378"/>
      <c r="GD64907" s="378"/>
      <c r="GE64907" s="378"/>
      <c r="GF64907" s="378"/>
      <c r="GG64907" s="378"/>
      <c r="GH64907" s="378"/>
      <c r="GI64907" s="378"/>
      <c r="GJ64907" s="378"/>
      <c r="GK64907" s="378"/>
      <c r="GL64907" s="378"/>
      <c r="GM64907" s="378"/>
      <c r="GN64907" s="378"/>
      <c r="GO64907" s="378"/>
      <c r="GP64907" s="378"/>
      <c r="GQ64907" s="378"/>
      <c r="GR64907" s="378"/>
      <c r="GS64907" s="378"/>
      <c r="GT64907" s="378"/>
      <c r="GU64907" s="378"/>
      <c r="GV64907" s="378"/>
      <c r="GW64907" s="378"/>
      <c r="GX64907" s="378"/>
      <c r="GY64907" s="378"/>
      <c r="GZ64907" s="378"/>
      <c r="HA64907" s="378"/>
      <c r="HB64907" s="378"/>
      <c r="HC64907" s="378"/>
      <c r="HD64907" s="378"/>
      <c r="HE64907" s="378"/>
      <c r="HF64907" s="378"/>
      <c r="HG64907" s="378"/>
      <c r="HH64907" s="378"/>
      <c r="HI64907" s="378"/>
      <c r="HJ64907" s="378"/>
      <c r="HK64907" s="378"/>
      <c r="HL64907" s="378"/>
      <c r="HM64907" s="378"/>
      <c r="HN64907" s="378"/>
      <c r="HO64907" s="378"/>
      <c r="HP64907" s="378"/>
      <c r="HQ64907" s="378"/>
      <c r="HR64907" s="378"/>
      <c r="HS64907" s="378"/>
      <c r="HT64907" s="378"/>
      <c r="HU64907" s="378"/>
      <c r="HV64907" s="378"/>
      <c r="HW64907" s="378"/>
      <c r="HX64907" s="378"/>
      <c r="HY64907" s="378"/>
      <c r="HZ64907" s="378"/>
      <c r="IA64907" s="378"/>
      <c r="IB64907" s="378"/>
      <c r="IC64907" s="378"/>
      <c r="ID64907" s="378"/>
      <c r="IE64907" s="378"/>
      <c r="IF64907" s="378"/>
      <c r="IG64907" s="378"/>
      <c r="IH64907" s="378"/>
      <c r="II64907" s="378"/>
      <c r="IJ64907" s="378"/>
      <c r="IK64907" s="378"/>
      <c r="IL64907" s="378"/>
    </row>
    <row r="64908" spans="2:246">
      <c r="B64908" s="378"/>
      <c r="C64908" s="378"/>
      <c r="D64908" s="378"/>
      <c r="E64908" s="378"/>
      <c r="F64908" s="378"/>
      <c r="G64908" s="378"/>
      <c r="H64908" s="378"/>
      <c r="I64908" s="378"/>
      <c r="J64908" s="378"/>
      <c r="K64908" s="378"/>
      <c r="L64908" s="378"/>
      <c r="M64908" s="378"/>
      <c r="N64908" s="378"/>
      <c r="O64908" s="378"/>
      <c r="P64908" s="378"/>
      <c r="Q64908" s="378"/>
      <c r="R64908" s="378"/>
      <c r="S64908" s="378"/>
      <c r="T64908" s="378"/>
      <c r="U64908" s="378"/>
      <c r="V64908" s="378"/>
      <c r="W64908" s="378"/>
      <c r="X64908" s="378"/>
      <c r="Y64908" s="378"/>
      <c r="Z64908" s="378"/>
      <c r="AA64908" s="378"/>
      <c r="AB64908" s="378"/>
      <c r="AC64908" s="378"/>
      <c r="AD64908" s="378"/>
      <c r="AE64908" s="378"/>
      <c r="AF64908" s="378"/>
      <c r="AG64908" s="378"/>
      <c r="AH64908" s="378"/>
      <c r="AI64908" s="378"/>
      <c r="AJ64908" s="378"/>
      <c r="AK64908" s="378"/>
      <c r="AL64908" s="378"/>
      <c r="AM64908" s="378"/>
      <c r="AN64908" s="378"/>
      <c r="AO64908" s="378"/>
      <c r="AP64908" s="378"/>
      <c r="AQ64908" s="378"/>
      <c r="AR64908" s="378"/>
      <c r="AS64908" s="378"/>
      <c r="AT64908" s="378"/>
      <c r="AU64908" s="378"/>
      <c r="AV64908" s="378"/>
      <c r="AW64908" s="378"/>
      <c r="AX64908" s="378"/>
      <c r="AY64908" s="378"/>
      <c r="AZ64908" s="378"/>
      <c r="BA64908" s="378"/>
      <c r="BB64908" s="378"/>
      <c r="BC64908" s="378"/>
      <c r="BD64908" s="378"/>
      <c r="BE64908" s="378"/>
      <c r="BF64908" s="378"/>
      <c r="BG64908" s="378"/>
      <c r="BH64908" s="378"/>
      <c r="BI64908" s="378"/>
      <c r="BJ64908" s="378"/>
      <c r="BK64908" s="378"/>
      <c r="BL64908" s="378"/>
      <c r="BM64908" s="378"/>
      <c r="BN64908" s="378"/>
      <c r="BO64908" s="378"/>
      <c r="BP64908" s="378"/>
      <c r="BQ64908" s="378"/>
      <c r="BR64908" s="378"/>
      <c r="BS64908" s="378"/>
      <c r="BT64908" s="378"/>
      <c r="BU64908" s="378"/>
      <c r="BV64908" s="378"/>
      <c r="BW64908" s="378"/>
      <c r="BX64908" s="378"/>
      <c r="BY64908" s="378"/>
      <c r="BZ64908" s="378"/>
      <c r="CA64908" s="378"/>
      <c r="CB64908" s="378"/>
      <c r="CC64908" s="378"/>
      <c r="CD64908" s="378"/>
      <c r="CE64908" s="378"/>
      <c r="CF64908" s="378"/>
      <c r="CG64908" s="378"/>
      <c r="CH64908" s="378"/>
      <c r="CI64908" s="378"/>
      <c r="CJ64908" s="378"/>
      <c r="CK64908" s="378"/>
      <c r="CL64908" s="378"/>
      <c r="CM64908" s="378"/>
      <c r="CN64908" s="378"/>
      <c r="CO64908" s="378"/>
      <c r="CP64908" s="378"/>
      <c r="CQ64908" s="378"/>
      <c r="CR64908" s="378"/>
      <c r="CS64908" s="378"/>
      <c r="CT64908" s="378"/>
      <c r="CU64908" s="378"/>
      <c r="CV64908" s="378"/>
      <c r="CW64908" s="378"/>
      <c r="CX64908" s="378"/>
      <c r="CY64908" s="378"/>
      <c r="CZ64908" s="378"/>
      <c r="DA64908" s="378"/>
      <c r="DB64908" s="378"/>
      <c r="DC64908" s="378"/>
      <c r="DD64908" s="378"/>
      <c r="DE64908" s="378"/>
      <c r="DF64908" s="378"/>
      <c r="DG64908" s="378"/>
      <c r="DH64908" s="378"/>
      <c r="DI64908" s="378"/>
      <c r="DJ64908" s="378"/>
      <c r="DK64908" s="378"/>
      <c r="DL64908" s="378"/>
      <c r="DM64908" s="378"/>
      <c r="DN64908" s="378"/>
      <c r="DO64908" s="378"/>
      <c r="DP64908" s="378"/>
      <c r="DQ64908" s="378"/>
      <c r="DR64908" s="378"/>
      <c r="DS64908" s="378"/>
      <c r="DT64908" s="378"/>
      <c r="DU64908" s="378"/>
      <c r="DV64908" s="378"/>
      <c r="DW64908" s="378"/>
      <c r="DX64908" s="378"/>
      <c r="DY64908" s="378"/>
      <c r="DZ64908" s="378"/>
      <c r="EA64908" s="378"/>
      <c r="EB64908" s="378"/>
      <c r="EC64908" s="378"/>
      <c r="ED64908" s="378"/>
      <c r="EE64908" s="378"/>
      <c r="EF64908" s="378"/>
      <c r="EG64908" s="378"/>
      <c r="EH64908" s="378"/>
      <c r="EI64908" s="378"/>
      <c r="EJ64908" s="378"/>
      <c r="EK64908" s="378"/>
      <c r="EL64908" s="378"/>
      <c r="EM64908" s="378"/>
      <c r="EN64908" s="378"/>
      <c r="EO64908" s="378"/>
      <c r="EP64908" s="378"/>
      <c r="EQ64908" s="378"/>
      <c r="ER64908" s="378"/>
      <c r="ES64908" s="378"/>
      <c r="ET64908" s="378"/>
      <c r="EU64908" s="378"/>
      <c r="EV64908" s="378"/>
      <c r="EW64908" s="378"/>
      <c r="EX64908" s="378"/>
      <c r="EY64908" s="378"/>
      <c r="EZ64908" s="378"/>
      <c r="FA64908" s="378"/>
      <c r="FB64908" s="378"/>
      <c r="FC64908" s="378"/>
      <c r="FD64908" s="378"/>
      <c r="FE64908" s="378"/>
      <c r="FF64908" s="378"/>
      <c r="FG64908" s="378"/>
      <c r="FH64908" s="378"/>
      <c r="FI64908" s="378"/>
      <c r="FJ64908" s="378"/>
      <c r="FK64908" s="378"/>
      <c r="FL64908" s="378"/>
      <c r="FM64908" s="378"/>
      <c r="FN64908" s="378"/>
      <c r="FO64908" s="378"/>
      <c r="FP64908" s="378"/>
      <c r="FQ64908" s="378"/>
      <c r="FR64908" s="378"/>
      <c r="FS64908" s="378"/>
      <c r="FT64908" s="378"/>
      <c r="FU64908" s="378"/>
      <c r="FV64908" s="378"/>
      <c r="FW64908" s="378"/>
      <c r="FX64908" s="378"/>
      <c r="FY64908" s="378"/>
      <c r="FZ64908" s="378"/>
      <c r="GA64908" s="378"/>
      <c r="GB64908" s="378"/>
      <c r="GC64908" s="378"/>
      <c r="GD64908" s="378"/>
      <c r="GE64908" s="378"/>
      <c r="GF64908" s="378"/>
      <c r="GG64908" s="378"/>
      <c r="GH64908" s="378"/>
      <c r="GI64908" s="378"/>
      <c r="GJ64908" s="378"/>
      <c r="GK64908" s="378"/>
      <c r="GL64908" s="378"/>
      <c r="GM64908" s="378"/>
      <c r="GN64908" s="378"/>
      <c r="GO64908" s="378"/>
      <c r="GP64908" s="378"/>
      <c r="GQ64908" s="378"/>
      <c r="GR64908" s="378"/>
      <c r="GS64908" s="378"/>
      <c r="GT64908" s="378"/>
      <c r="GU64908" s="378"/>
      <c r="GV64908" s="378"/>
      <c r="GW64908" s="378"/>
      <c r="GX64908" s="378"/>
      <c r="GY64908" s="378"/>
      <c r="GZ64908" s="378"/>
      <c r="HA64908" s="378"/>
      <c r="HB64908" s="378"/>
      <c r="HC64908" s="378"/>
      <c r="HD64908" s="378"/>
      <c r="HE64908" s="378"/>
      <c r="HF64908" s="378"/>
      <c r="HG64908" s="378"/>
      <c r="HH64908" s="378"/>
      <c r="HI64908" s="378"/>
      <c r="HJ64908" s="378"/>
      <c r="HK64908" s="378"/>
      <c r="HL64908" s="378"/>
      <c r="HM64908" s="378"/>
      <c r="HN64908" s="378"/>
      <c r="HO64908" s="378"/>
      <c r="HP64908" s="378"/>
      <c r="HQ64908" s="378"/>
      <c r="HR64908" s="378"/>
      <c r="HS64908" s="378"/>
      <c r="HT64908" s="378"/>
      <c r="HU64908" s="378"/>
      <c r="HV64908" s="378"/>
      <c r="HW64908" s="378"/>
      <c r="HX64908" s="378"/>
      <c r="HY64908" s="378"/>
      <c r="HZ64908" s="378"/>
      <c r="IA64908" s="378"/>
      <c r="IB64908" s="378"/>
      <c r="IC64908" s="378"/>
      <c r="ID64908" s="378"/>
      <c r="IE64908" s="378"/>
      <c r="IF64908" s="378"/>
      <c r="IG64908" s="378"/>
      <c r="IH64908" s="378"/>
      <c r="II64908" s="378"/>
      <c r="IJ64908" s="378"/>
      <c r="IK64908" s="378"/>
      <c r="IL64908" s="378"/>
    </row>
    <row r="64909" spans="2:246">
      <c r="B64909" s="378"/>
      <c r="C64909" s="378"/>
      <c r="D64909" s="378"/>
      <c r="E64909" s="378"/>
      <c r="F64909" s="378"/>
      <c r="G64909" s="378"/>
      <c r="H64909" s="378"/>
      <c r="I64909" s="378"/>
      <c r="J64909" s="378"/>
      <c r="K64909" s="378"/>
      <c r="L64909" s="378"/>
      <c r="M64909" s="378"/>
      <c r="N64909" s="378"/>
      <c r="O64909" s="378"/>
      <c r="P64909" s="378"/>
      <c r="Q64909" s="378"/>
      <c r="R64909" s="378"/>
      <c r="S64909" s="378"/>
      <c r="T64909" s="378"/>
      <c r="U64909" s="378"/>
      <c r="V64909" s="378"/>
      <c r="W64909" s="378"/>
      <c r="X64909" s="378"/>
      <c r="Y64909" s="378"/>
      <c r="Z64909" s="378"/>
      <c r="AA64909" s="378"/>
      <c r="AB64909" s="378"/>
      <c r="AC64909" s="378"/>
      <c r="AD64909" s="378"/>
      <c r="AE64909" s="378"/>
      <c r="AF64909" s="378"/>
      <c r="AG64909" s="378"/>
      <c r="AH64909" s="378"/>
      <c r="AI64909" s="378"/>
      <c r="AJ64909" s="378"/>
      <c r="AK64909" s="378"/>
      <c r="AL64909" s="378"/>
      <c r="AM64909" s="378"/>
      <c r="AN64909" s="378"/>
      <c r="AO64909" s="378"/>
      <c r="AP64909" s="378"/>
      <c r="AQ64909" s="378"/>
      <c r="AR64909" s="378"/>
      <c r="AS64909" s="378"/>
      <c r="AT64909" s="378"/>
      <c r="AU64909" s="378"/>
      <c r="AV64909" s="378"/>
      <c r="AW64909" s="378"/>
      <c r="AX64909" s="378"/>
      <c r="AY64909" s="378"/>
      <c r="AZ64909" s="378"/>
      <c r="BA64909" s="378"/>
      <c r="BB64909" s="378"/>
      <c r="BC64909" s="378"/>
      <c r="BD64909" s="378"/>
      <c r="BE64909" s="378"/>
      <c r="BF64909" s="378"/>
      <c r="BG64909" s="378"/>
      <c r="BH64909" s="378"/>
      <c r="BI64909" s="378"/>
      <c r="BJ64909" s="378"/>
      <c r="BK64909" s="378"/>
      <c r="BL64909" s="378"/>
      <c r="BM64909" s="378"/>
      <c r="BN64909" s="378"/>
      <c r="BO64909" s="378"/>
      <c r="BP64909" s="378"/>
      <c r="BQ64909" s="378"/>
      <c r="BR64909" s="378"/>
      <c r="BS64909" s="378"/>
      <c r="BT64909" s="378"/>
      <c r="BU64909" s="378"/>
      <c r="BV64909" s="378"/>
      <c r="BW64909" s="378"/>
      <c r="BX64909" s="378"/>
      <c r="BY64909" s="378"/>
      <c r="BZ64909" s="378"/>
      <c r="CA64909" s="378"/>
      <c r="CB64909" s="378"/>
      <c r="CC64909" s="378"/>
      <c r="CD64909" s="378"/>
      <c r="CE64909" s="378"/>
      <c r="CF64909" s="378"/>
      <c r="CG64909" s="378"/>
      <c r="CH64909" s="378"/>
      <c r="CI64909" s="378"/>
      <c r="CJ64909" s="378"/>
      <c r="CK64909" s="378"/>
      <c r="CL64909" s="378"/>
      <c r="CM64909" s="378"/>
      <c r="CN64909" s="378"/>
      <c r="CO64909" s="378"/>
      <c r="CP64909" s="378"/>
      <c r="CQ64909" s="378"/>
      <c r="CR64909" s="378"/>
      <c r="CS64909" s="378"/>
      <c r="CT64909" s="378"/>
      <c r="CU64909" s="378"/>
      <c r="CV64909" s="378"/>
      <c r="CW64909" s="378"/>
      <c r="CX64909" s="378"/>
      <c r="CY64909" s="378"/>
      <c r="CZ64909" s="378"/>
      <c r="DA64909" s="378"/>
      <c r="DB64909" s="378"/>
      <c r="DC64909" s="378"/>
      <c r="DD64909" s="378"/>
      <c r="DE64909" s="378"/>
      <c r="DF64909" s="378"/>
      <c r="DG64909" s="378"/>
      <c r="DH64909" s="378"/>
      <c r="DI64909" s="378"/>
      <c r="DJ64909" s="378"/>
      <c r="DK64909" s="378"/>
      <c r="DL64909" s="378"/>
      <c r="DM64909" s="378"/>
      <c r="DN64909" s="378"/>
      <c r="DO64909" s="378"/>
      <c r="DP64909" s="378"/>
      <c r="DQ64909" s="378"/>
      <c r="DR64909" s="378"/>
      <c r="DS64909" s="378"/>
      <c r="DT64909" s="378"/>
      <c r="DU64909" s="378"/>
      <c r="DV64909" s="378"/>
      <c r="DW64909" s="378"/>
      <c r="DX64909" s="378"/>
      <c r="DY64909" s="378"/>
      <c r="DZ64909" s="378"/>
      <c r="EA64909" s="378"/>
      <c r="EB64909" s="378"/>
      <c r="EC64909" s="378"/>
      <c r="ED64909" s="378"/>
      <c r="EE64909" s="378"/>
      <c r="EF64909" s="378"/>
      <c r="EG64909" s="378"/>
      <c r="EH64909" s="378"/>
      <c r="EI64909" s="378"/>
      <c r="EJ64909" s="378"/>
      <c r="EK64909" s="378"/>
      <c r="EL64909" s="378"/>
      <c r="EM64909" s="378"/>
      <c r="EN64909" s="378"/>
      <c r="EO64909" s="378"/>
      <c r="EP64909" s="378"/>
      <c r="EQ64909" s="378"/>
      <c r="ER64909" s="378"/>
      <c r="ES64909" s="378"/>
      <c r="ET64909" s="378"/>
      <c r="EU64909" s="378"/>
      <c r="EV64909" s="378"/>
      <c r="EW64909" s="378"/>
      <c r="EX64909" s="378"/>
      <c r="EY64909" s="378"/>
      <c r="EZ64909" s="378"/>
      <c r="FA64909" s="378"/>
      <c r="FB64909" s="378"/>
      <c r="FC64909" s="378"/>
      <c r="FD64909" s="378"/>
      <c r="FE64909" s="378"/>
      <c r="FF64909" s="378"/>
      <c r="FG64909" s="378"/>
      <c r="FH64909" s="378"/>
      <c r="FI64909" s="378"/>
      <c r="FJ64909" s="378"/>
      <c r="FK64909" s="378"/>
      <c r="FL64909" s="378"/>
      <c r="FM64909" s="378"/>
      <c r="FN64909" s="378"/>
      <c r="FO64909" s="378"/>
      <c r="FP64909" s="378"/>
      <c r="FQ64909" s="378"/>
      <c r="FR64909" s="378"/>
      <c r="FS64909" s="378"/>
      <c r="FT64909" s="378"/>
      <c r="FU64909" s="378"/>
      <c r="FV64909" s="378"/>
      <c r="FW64909" s="378"/>
      <c r="FX64909" s="378"/>
      <c r="FY64909" s="378"/>
      <c r="FZ64909" s="378"/>
      <c r="GA64909" s="378"/>
      <c r="GB64909" s="378"/>
      <c r="GC64909" s="378"/>
      <c r="GD64909" s="378"/>
      <c r="GE64909" s="378"/>
      <c r="GF64909" s="378"/>
      <c r="GG64909" s="378"/>
      <c r="GH64909" s="378"/>
      <c r="GI64909" s="378"/>
      <c r="GJ64909" s="378"/>
      <c r="GK64909" s="378"/>
      <c r="GL64909" s="378"/>
      <c r="GM64909" s="378"/>
      <c r="GN64909" s="378"/>
      <c r="GO64909" s="378"/>
      <c r="GP64909" s="378"/>
      <c r="GQ64909" s="378"/>
      <c r="GR64909" s="378"/>
      <c r="GS64909" s="378"/>
      <c r="GT64909" s="378"/>
      <c r="GU64909" s="378"/>
      <c r="GV64909" s="378"/>
      <c r="GW64909" s="378"/>
      <c r="GX64909" s="378"/>
      <c r="GY64909" s="378"/>
      <c r="GZ64909" s="378"/>
      <c r="HA64909" s="378"/>
      <c r="HB64909" s="378"/>
      <c r="HC64909" s="378"/>
      <c r="HD64909" s="378"/>
      <c r="HE64909" s="378"/>
      <c r="HF64909" s="378"/>
      <c r="HG64909" s="378"/>
      <c r="HH64909" s="378"/>
      <c r="HI64909" s="378"/>
      <c r="HJ64909" s="378"/>
      <c r="HK64909" s="378"/>
      <c r="HL64909" s="378"/>
      <c r="HM64909" s="378"/>
      <c r="HN64909" s="378"/>
      <c r="HO64909" s="378"/>
      <c r="HP64909" s="378"/>
      <c r="HQ64909" s="378"/>
      <c r="HR64909" s="378"/>
      <c r="HS64909" s="378"/>
      <c r="HT64909" s="378"/>
      <c r="HU64909" s="378"/>
      <c r="HV64909" s="378"/>
      <c r="HW64909" s="378"/>
      <c r="HX64909" s="378"/>
      <c r="HY64909" s="378"/>
      <c r="HZ64909" s="378"/>
      <c r="IA64909" s="378"/>
      <c r="IB64909" s="378"/>
      <c r="IC64909" s="378"/>
      <c r="ID64909" s="378"/>
      <c r="IE64909" s="378"/>
      <c r="IF64909" s="378"/>
      <c r="IG64909" s="378"/>
      <c r="IH64909" s="378"/>
      <c r="II64909" s="378"/>
      <c r="IJ64909" s="378"/>
      <c r="IK64909" s="378"/>
      <c r="IL64909" s="378"/>
    </row>
    <row r="64910" spans="2:246">
      <c r="B64910" s="378"/>
      <c r="C64910" s="378"/>
      <c r="D64910" s="378"/>
      <c r="E64910" s="378"/>
      <c r="F64910" s="378"/>
      <c r="G64910" s="378"/>
      <c r="H64910" s="378"/>
      <c r="I64910" s="378"/>
      <c r="J64910" s="378"/>
      <c r="K64910" s="378"/>
      <c r="L64910" s="378"/>
      <c r="M64910" s="378"/>
      <c r="N64910" s="378"/>
      <c r="O64910" s="378"/>
      <c r="P64910" s="378"/>
      <c r="Q64910" s="378"/>
      <c r="R64910" s="378"/>
      <c r="S64910" s="378"/>
      <c r="T64910" s="378"/>
      <c r="U64910" s="378"/>
      <c r="V64910" s="378"/>
      <c r="W64910" s="378"/>
      <c r="X64910" s="378"/>
      <c r="Y64910" s="378"/>
      <c r="Z64910" s="378"/>
      <c r="AA64910" s="378"/>
      <c r="AB64910" s="378"/>
      <c r="AC64910" s="378"/>
      <c r="AD64910" s="378"/>
      <c r="AE64910" s="378"/>
      <c r="AF64910" s="378"/>
      <c r="AG64910" s="378"/>
      <c r="AH64910" s="378"/>
      <c r="AI64910" s="378"/>
      <c r="AJ64910" s="378"/>
      <c r="AK64910" s="378"/>
      <c r="AL64910" s="378"/>
      <c r="AM64910" s="378"/>
      <c r="AN64910" s="378"/>
      <c r="AO64910" s="378"/>
      <c r="AP64910" s="378"/>
      <c r="AQ64910" s="378"/>
      <c r="AR64910" s="378"/>
      <c r="AS64910" s="378"/>
      <c r="AT64910" s="378"/>
      <c r="AU64910" s="378"/>
      <c r="AV64910" s="378"/>
      <c r="AW64910" s="378"/>
      <c r="AX64910" s="378"/>
      <c r="AY64910" s="378"/>
      <c r="AZ64910" s="378"/>
      <c r="BA64910" s="378"/>
      <c r="BB64910" s="378"/>
      <c r="BC64910" s="378"/>
      <c r="BD64910" s="378"/>
      <c r="BE64910" s="378"/>
      <c r="BF64910" s="378"/>
      <c r="BG64910" s="378"/>
      <c r="BH64910" s="378"/>
      <c r="BI64910" s="378"/>
      <c r="BJ64910" s="378"/>
      <c r="BK64910" s="378"/>
      <c r="BL64910" s="378"/>
      <c r="BM64910" s="378"/>
      <c r="BN64910" s="378"/>
      <c r="BO64910" s="378"/>
      <c r="BP64910" s="378"/>
      <c r="BQ64910" s="378"/>
      <c r="BR64910" s="378"/>
      <c r="BS64910" s="378"/>
      <c r="BT64910" s="378"/>
      <c r="BU64910" s="378"/>
      <c r="BV64910" s="378"/>
      <c r="BW64910" s="378"/>
      <c r="BX64910" s="378"/>
      <c r="BY64910" s="378"/>
      <c r="BZ64910" s="378"/>
      <c r="CA64910" s="378"/>
      <c r="CB64910" s="378"/>
      <c r="CC64910" s="378"/>
      <c r="CD64910" s="378"/>
      <c r="CE64910" s="378"/>
      <c r="CF64910" s="378"/>
      <c r="CG64910" s="378"/>
      <c r="CH64910" s="378"/>
      <c r="CI64910" s="378"/>
      <c r="CJ64910" s="378"/>
      <c r="CK64910" s="378"/>
      <c r="CL64910" s="378"/>
      <c r="CM64910" s="378"/>
      <c r="CN64910" s="378"/>
      <c r="CO64910" s="378"/>
      <c r="CP64910" s="378"/>
      <c r="CQ64910" s="378"/>
      <c r="CR64910" s="378"/>
      <c r="CS64910" s="378"/>
      <c r="CT64910" s="378"/>
      <c r="CU64910" s="378"/>
      <c r="CV64910" s="378"/>
      <c r="CW64910" s="378"/>
      <c r="CX64910" s="378"/>
      <c r="CY64910" s="378"/>
      <c r="CZ64910" s="378"/>
      <c r="DA64910" s="378"/>
      <c r="DB64910" s="378"/>
      <c r="DC64910" s="378"/>
      <c r="DD64910" s="378"/>
      <c r="DE64910" s="378"/>
      <c r="DF64910" s="378"/>
      <c r="DG64910" s="378"/>
      <c r="DH64910" s="378"/>
      <c r="DI64910" s="378"/>
      <c r="DJ64910" s="378"/>
      <c r="DK64910" s="378"/>
      <c r="DL64910" s="378"/>
      <c r="DM64910" s="378"/>
      <c r="DN64910" s="378"/>
      <c r="DO64910" s="378"/>
      <c r="DP64910" s="378"/>
      <c r="DQ64910" s="378"/>
      <c r="DR64910" s="378"/>
      <c r="DS64910" s="378"/>
      <c r="DT64910" s="378"/>
      <c r="DU64910" s="378"/>
      <c r="DV64910" s="378"/>
      <c r="DW64910" s="378"/>
      <c r="DX64910" s="378"/>
      <c r="DY64910" s="378"/>
      <c r="DZ64910" s="378"/>
      <c r="EA64910" s="378"/>
      <c r="EB64910" s="378"/>
      <c r="EC64910" s="378"/>
      <c r="ED64910" s="378"/>
      <c r="EE64910" s="378"/>
      <c r="EF64910" s="378"/>
      <c r="EG64910" s="378"/>
      <c r="EH64910" s="378"/>
      <c r="EI64910" s="378"/>
      <c r="EJ64910" s="378"/>
      <c r="EK64910" s="378"/>
      <c r="EL64910" s="378"/>
      <c r="EM64910" s="378"/>
      <c r="EN64910" s="378"/>
      <c r="EO64910" s="378"/>
      <c r="EP64910" s="378"/>
      <c r="EQ64910" s="378"/>
      <c r="ER64910" s="378"/>
      <c r="ES64910" s="378"/>
      <c r="ET64910" s="378"/>
      <c r="EU64910" s="378"/>
      <c r="EV64910" s="378"/>
      <c r="EW64910" s="378"/>
      <c r="EX64910" s="378"/>
      <c r="EY64910" s="378"/>
      <c r="EZ64910" s="378"/>
      <c r="FA64910" s="378"/>
      <c r="FB64910" s="378"/>
      <c r="FC64910" s="378"/>
      <c r="FD64910" s="378"/>
      <c r="FE64910" s="378"/>
      <c r="FF64910" s="378"/>
      <c r="FG64910" s="378"/>
      <c r="FH64910" s="378"/>
      <c r="FI64910" s="378"/>
      <c r="FJ64910" s="378"/>
      <c r="FK64910" s="378"/>
      <c r="FL64910" s="378"/>
      <c r="FM64910" s="378"/>
      <c r="FN64910" s="378"/>
      <c r="FO64910" s="378"/>
      <c r="FP64910" s="378"/>
      <c r="FQ64910" s="378"/>
      <c r="FR64910" s="378"/>
      <c r="FS64910" s="378"/>
      <c r="FT64910" s="378"/>
      <c r="FU64910" s="378"/>
      <c r="FV64910" s="378"/>
      <c r="FW64910" s="378"/>
      <c r="FX64910" s="378"/>
      <c r="FY64910" s="378"/>
      <c r="FZ64910" s="378"/>
      <c r="GA64910" s="378"/>
      <c r="GB64910" s="378"/>
      <c r="GC64910" s="378"/>
      <c r="GD64910" s="378"/>
      <c r="GE64910" s="378"/>
      <c r="GF64910" s="378"/>
      <c r="GG64910" s="378"/>
      <c r="GH64910" s="378"/>
      <c r="GI64910" s="378"/>
      <c r="GJ64910" s="378"/>
      <c r="GK64910" s="378"/>
      <c r="GL64910" s="378"/>
      <c r="GM64910" s="378"/>
      <c r="GN64910" s="378"/>
      <c r="GO64910" s="378"/>
      <c r="GP64910" s="378"/>
      <c r="GQ64910" s="378"/>
      <c r="GR64910" s="378"/>
      <c r="GS64910" s="378"/>
      <c r="GT64910" s="378"/>
      <c r="GU64910" s="378"/>
      <c r="GV64910" s="378"/>
      <c r="GW64910" s="378"/>
      <c r="GX64910" s="378"/>
      <c r="GY64910" s="378"/>
      <c r="GZ64910" s="378"/>
      <c r="HA64910" s="378"/>
      <c r="HB64910" s="378"/>
      <c r="HC64910" s="378"/>
      <c r="HD64910" s="378"/>
      <c r="HE64910" s="378"/>
      <c r="HF64910" s="378"/>
      <c r="HG64910" s="378"/>
      <c r="HH64910" s="378"/>
      <c r="HI64910" s="378"/>
      <c r="HJ64910" s="378"/>
      <c r="HK64910" s="378"/>
      <c r="HL64910" s="378"/>
      <c r="HM64910" s="378"/>
      <c r="HN64910" s="378"/>
      <c r="HO64910" s="378"/>
      <c r="HP64910" s="378"/>
      <c r="HQ64910" s="378"/>
      <c r="HR64910" s="378"/>
      <c r="HS64910" s="378"/>
      <c r="HT64910" s="378"/>
      <c r="HU64910" s="378"/>
      <c r="HV64910" s="378"/>
      <c r="HW64910" s="378"/>
      <c r="HX64910" s="378"/>
      <c r="HY64910" s="378"/>
      <c r="HZ64910" s="378"/>
      <c r="IA64910" s="378"/>
      <c r="IB64910" s="378"/>
      <c r="IC64910" s="378"/>
      <c r="ID64910" s="378"/>
      <c r="IE64910" s="378"/>
      <c r="IF64910" s="378"/>
      <c r="IG64910" s="378"/>
      <c r="IH64910" s="378"/>
      <c r="II64910" s="378"/>
      <c r="IJ64910" s="378"/>
      <c r="IK64910" s="378"/>
      <c r="IL64910" s="378"/>
    </row>
    <row r="64911" spans="2:246">
      <c r="B64911" s="378"/>
      <c r="C64911" s="378"/>
      <c r="D64911" s="378"/>
      <c r="E64911" s="378"/>
      <c r="F64911" s="378"/>
      <c r="G64911" s="378"/>
      <c r="H64911" s="378"/>
      <c r="I64911" s="378"/>
      <c r="J64911" s="378"/>
      <c r="K64911" s="378"/>
      <c r="L64911" s="378"/>
      <c r="M64911" s="378"/>
      <c r="N64911" s="378"/>
      <c r="O64911" s="378"/>
      <c r="P64911" s="378"/>
      <c r="Q64911" s="378"/>
      <c r="R64911" s="378"/>
      <c r="S64911" s="378"/>
      <c r="T64911" s="378"/>
      <c r="U64911" s="378"/>
      <c r="V64911" s="378"/>
      <c r="W64911" s="378"/>
      <c r="X64911" s="378"/>
      <c r="Y64911" s="378"/>
      <c r="Z64911" s="378"/>
      <c r="AA64911" s="378"/>
      <c r="AB64911" s="378"/>
      <c r="AC64911" s="378"/>
      <c r="AD64911" s="378"/>
      <c r="AE64911" s="378"/>
      <c r="AF64911" s="378"/>
      <c r="AG64911" s="378"/>
      <c r="AH64911" s="378"/>
      <c r="AI64911" s="378"/>
      <c r="AJ64911" s="378"/>
      <c r="AK64911" s="378"/>
      <c r="AL64911" s="378"/>
      <c r="AM64911" s="378"/>
      <c r="AN64911" s="378"/>
      <c r="AO64911" s="378"/>
      <c r="AP64911" s="378"/>
      <c r="AQ64911" s="378"/>
      <c r="AR64911" s="378"/>
      <c r="AS64911" s="378"/>
      <c r="AT64911" s="378"/>
      <c r="AU64911" s="378"/>
      <c r="AV64911" s="378"/>
      <c r="AW64911" s="378"/>
      <c r="AX64911" s="378"/>
      <c r="AY64911" s="378"/>
      <c r="AZ64911" s="378"/>
      <c r="BA64911" s="378"/>
      <c r="BB64911" s="378"/>
      <c r="BC64911" s="378"/>
      <c r="BD64911" s="378"/>
      <c r="BE64911" s="378"/>
      <c r="BF64911" s="378"/>
      <c r="BG64911" s="378"/>
      <c r="BH64911" s="378"/>
      <c r="BI64911" s="378"/>
      <c r="BJ64911" s="378"/>
      <c r="BK64911" s="378"/>
      <c r="BL64911" s="378"/>
      <c r="BM64911" s="378"/>
      <c r="BN64911" s="378"/>
      <c r="BO64911" s="378"/>
      <c r="BP64911" s="378"/>
      <c r="BQ64911" s="378"/>
      <c r="BR64911" s="378"/>
      <c r="BS64911" s="378"/>
      <c r="BT64911" s="378"/>
      <c r="BU64911" s="378"/>
      <c r="BV64911" s="378"/>
      <c r="BW64911" s="378"/>
      <c r="BX64911" s="378"/>
      <c r="BY64911" s="378"/>
      <c r="BZ64911" s="378"/>
      <c r="CA64911" s="378"/>
      <c r="CB64911" s="378"/>
      <c r="CC64911" s="378"/>
      <c r="CD64911" s="378"/>
      <c r="CE64911" s="378"/>
      <c r="CF64911" s="378"/>
      <c r="CG64911" s="378"/>
      <c r="CH64911" s="378"/>
      <c r="CI64911" s="378"/>
      <c r="CJ64911" s="378"/>
      <c r="CK64911" s="378"/>
      <c r="CL64911" s="378"/>
      <c r="CM64911" s="378"/>
      <c r="CN64911" s="378"/>
      <c r="CO64911" s="378"/>
      <c r="CP64911" s="378"/>
      <c r="CQ64911" s="378"/>
      <c r="CR64911" s="378"/>
      <c r="CS64911" s="378"/>
      <c r="CT64911" s="378"/>
      <c r="CU64911" s="378"/>
      <c r="CV64911" s="378"/>
      <c r="CW64911" s="378"/>
      <c r="CX64911" s="378"/>
      <c r="CY64911" s="378"/>
      <c r="CZ64911" s="378"/>
      <c r="DA64911" s="378"/>
      <c r="DB64911" s="378"/>
      <c r="DC64911" s="378"/>
      <c r="DD64911" s="378"/>
      <c r="DE64911" s="378"/>
      <c r="DF64911" s="378"/>
      <c r="DG64911" s="378"/>
      <c r="DH64911" s="378"/>
      <c r="DI64911" s="378"/>
      <c r="DJ64911" s="378"/>
      <c r="DK64911" s="378"/>
      <c r="DL64911" s="378"/>
      <c r="DM64911" s="378"/>
      <c r="DN64911" s="378"/>
      <c r="DO64911" s="378"/>
      <c r="DP64911" s="378"/>
      <c r="DQ64911" s="378"/>
      <c r="DR64911" s="378"/>
      <c r="DS64911" s="378"/>
      <c r="DT64911" s="378"/>
      <c r="DU64911" s="378"/>
      <c r="DV64911" s="378"/>
      <c r="DW64911" s="378"/>
      <c r="DX64911" s="378"/>
      <c r="DY64911" s="378"/>
      <c r="DZ64911" s="378"/>
      <c r="EA64911" s="378"/>
      <c r="EB64911" s="378"/>
      <c r="EC64911" s="378"/>
      <c r="ED64911" s="378"/>
      <c r="EE64911" s="378"/>
      <c r="EF64911" s="378"/>
      <c r="EG64911" s="378"/>
      <c r="EH64911" s="378"/>
      <c r="EI64911" s="378"/>
      <c r="EJ64911" s="378"/>
      <c r="EK64911" s="378"/>
      <c r="EL64911" s="378"/>
      <c r="EM64911" s="378"/>
      <c r="EN64911" s="378"/>
      <c r="EO64911" s="378"/>
      <c r="EP64911" s="378"/>
      <c r="EQ64911" s="378"/>
      <c r="ER64911" s="378"/>
      <c r="ES64911" s="378"/>
      <c r="ET64911" s="378"/>
      <c r="EU64911" s="378"/>
      <c r="EV64911" s="378"/>
      <c r="EW64911" s="378"/>
      <c r="EX64911" s="378"/>
      <c r="EY64911" s="378"/>
      <c r="EZ64911" s="378"/>
      <c r="FA64911" s="378"/>
      <c r="FB64911" s="378"/>
      <c r="FC64911" s="378"/>
      <c r="FD64911" s="378"/>
      <c r="FE64911" s="378"/>
      <c r="FF64911" s="378"/>
      <c r="FG64911" s="378"/>
      <c r="FH64911" s="378"/>
      <c r="FI64911" s="378"/>
      <c r="FJ64911" s="378"/>
      <c r="FK64911" s="378"/>
      <c r="FL64911" s="378"/>
      <c r="FM64911" s="378"/>
      <c r="FN64911" s="378"/>
      <c r="FO64911" s="378"/>
      <c r="FP64911" s="378"/>
      <c r="FQ64911" s="378"/>
      <c r="FR64911" s="378"/>
      <c r="FS64911" s="378"/>
      <c r="FT64911" s="378"/>
      <c r="FU64911" s="378"/>
      <c r="FV64911" s="378"/>
      <c r="FW64911" s="378"/>
      <c r="FX64911" s="378"/>
      <c r="FY64911" s="378"/>
      <c r="FZ64911" s="378"/>
      <c r="GA64911" s="378"/>
      <c r="GB64911" s="378"/>
      <c r="GC64911" s="378"/>
      <c r="GD64911" s="378"/>
      <c r="GE64911" s="378"/>
      <c r="GF64911" s="378"/>
      <c r="GG64911" s="378"/>
      <c r="GH64911" s="378"/>
      <c r="GI64911" s="378"/>
      <c r="GJ64911" s="378"/>
      <c r="GK64911" s="378"/>
      <c r="GL64911" s="378"/>
      <c r="GM64911" s="378"/>
      <c r="GN64911" s="378"/>
      <c r="GO64911" s="378"/>
      <c r="GP64911" s="378"/>
      <c r="GQ64911" s="378"/>
      <c r="GR64911" s="378"/>
      <c r="GS64911" s="378"/>
      <c r="GT64911" s="378"/>
      <c r="GU64911" s="378"/>
      <c r="GV64911" s="378"/>
      <c r="GW64911" s="378"/>
      <c r="GX64911" s="378"/>
      <c r="GY64911" s="378"/>
      <c r="GZ64911" s="378"/>
      <c r="HA64911" s="378"/>
      <c r="HB64911" s="378"/>
      <c r="HC64911" s="378"/>
      <c r="HD64911" s="378"/>
      <c r="HE64911" s="378"/>
      <c r="HF64911" s="378"/>
      <c r="HG64911" s="378"/>
      <c r="HH64911" s="378"/>
      <c r="HI64911" s="378"/>
      <c r="HJ64911" s="378"/>
      <c r="HK64911" s="378"/>
      <c r="HL64911" s="378"/>
      <c r="HM64911" s="378"/>
      <c r="HN64911" s="378"/>
      <c r="HO64911" s="378"/>
      <c r="HP64911" s="378"/>
      <c r="HQ64911" s="378"/>
      <c r="HR64911" s="378"/>
      <c r="HS64911" s="378"/>
      <c r="HT64911" s="378"/>
      <c r="HU64911" s="378"/>
      <c r="HV64911" s="378"/>
      <c r="HW64911" s="378"/>
      <c r="HX64911" s="378"/>
      <c r="HY64911" s="378"/>
      <c r="HZ64911" s="378"/>
      <c r="IA64911" s="378"/>
      <c r="IB64911" s="378"/>
      <c r="IC64911" s="378"/>
      <c r="ID64911" s="378"/>
      <c r="IE64911" s="378"/>
      <c r="IF64911" s="378"/>
      <c r="IG64911" s="378"/>
      <c r="IH64911" s="378"/>
      <c r="II64911" s="378"/>
      <c r="IJ64911" s="378"/>
      <c r="IK64911" s="378"/>
      <c r="IL64911" s="378"/>
    </row>
    <row r="64912" spans="2:246">
      <c r="B64912" s="378"/>
      <c r="C64912" s="378"/>
      <c r="D64912" s="378"/>
      <c r="E64912" s="378"/>
      <c r="F64912" s="378"/>
      <c r="G64912" s="378"/>
      <c r="H64912" s="378"/>
      <c r="I64912" s="378"/>
      <c r="J64912" s="378"/>
      <c r="K64912" s="378"/>
      <c r="L64912" s="378"/>
      <c r="M64912" s="378"/>
      <c r="N64912" s="378"/>
      <c r="O64912" s="378"/>
      <c r="P64912" s="378"/>
      <c r="Q64912" s="378"/>
      <c r="R64912" s="378"/>
      <c r="S64912" s="378"/>
      <c r="T64912" s="378"/>
      <c r="U64912" s="378"/>
      <c r="V64912" s="378"/>
      <c r="W64912" s="378"/>
      <c r="X64912" s="378"/>
      <c r="Y64912" s="378"/>
      <c r="Z64912" s="378"/>
      <c r="AA64912" s="378"/>
      <c r="AB64912" s="378"/>
      <c r="AC64912" s="378"/>
      <c r="AD64912" s="378"/>
      <c r="AE64912" s="378"/>
      <c r="AF64912" s="378"/>
      <c r="AG64912" s="378"/>
      <c r="AH64912" s="378"/>
      <c r="AI64912" s="378"/>
      <c r="AJ64912" s="378"/>
      <c r="AK64912" s="378"/>
      <c r="AL64912" s="378"/>
      <c r="AM64912" s="378"/>
      <c r="AN64912" s="378"/>
      <c r="AO64912" s="378"/>
      <c r="AP64912" s="378"/>
      <c r="AQ64912" s="378"/>
      <c r="AR64912" s="378"/>
      <c r="AS64912" s="378"/>
      <c r="AT64912" s="378"/>
      <c r="AU64912" s="378"/>
      <c r="AV64912" s="378"/>
      <c r="AW64912" s="378"/>
      <c r="AX64912" s="378"/>
      <c r="AY64912" s="378"/>
      <c r="AZ64912" s="378"/>
      <c r="BA64912" s="378"/>
      <c r="BB64912" s="378"/>
      <c r="BC64912" s="378"/>
      <c r="BD64912" s="378"/>
      <c r="BE64912" s="378"/>
      <c r="BF64912" s="378"/>
      <c r="BG64912" s="378"/>
      <c r="BH64912" s="378"/>
      <c r="BI64912" s="378"/>
      <c r="BJ64912" s="378"/>
      <c r="BK64912" s="378"/>
      <c r="BL64912" s="378"/>
      <c r="BM64912" s="378"/>
      <c r="BN64912" s="378"/>
      <c r="BO64912" s="378"/>
      <c r="BP64912" s="378"/>
      <c r="BQ64912" s="378"/>
      <c r="BR64912" s="378"/>
      <c r="BS64912" s="378"/>
      <c r="BT64912" s="378"/>
      <c r="BU64912" s="378"/>
      <c r="BV64912" s="378"/>
      <c r="BW64912" s="378"/>
      <c r="BX64912" s="378"/>
      <c r="BY64912" s="378"/>
      <c r="BZ64912" s="378"/>
      <c r="CA64912" s="378"/>
      <c r="CB64912" s="378"/>
      <c r="CC64912" s="378"/>
      <c r="CD64912" s="378"/>
      <c r="CE64912" s="378"/>
      <c r="CF64912" s="378"/>
      <c r="CG64912" s="378"/>
      <c r="CH64912" s="378"/>
      <c r="CI64912" s="378"/>
      <c r="CJ64912" s="378"/>
      <c r="CK64912" s="378"/>
      <c r="CL64912" s="378"/>
      <c r="CM64912" s="378"/>
      <c r="CN64912" s="378"/>
      <c r="CO64912" s="378"/>
      <c r="CP64912" s="378"/>
      <c r="CQ64912" s="378"/>
      <c r="CR64912" s="378"/>
      <c r="CS64912" s="378"/>
      <c r="CT64912" s="378"/>
      <c r="CU64912" s="378"/>
      <c r="CV64912" s="378"/>
      <c r="CW64912" s="378"/>
      <c r="CX64912" s="378"/>
      <c r="CY64912" s="378"/>
      <c r="CZ64912" s="378"/>
      <c r="DA64912" s="378"/>
      <c r="DB64912" s="378"/>
      <c r="DC64912" s="378"/>
      <c r="DD64912" s="378"/>
      <c r="DE64912" s="378"/>
      <c r="DF64912" s="378"/>
      <c r="DG64912" s="378"/>
      <c r="DH64912" s="378"/>
      <c r="DI64912" s="378"/>
      <c r="DJ64912" s="378"/>
      <c r="DK64912" s="378"/>
      <c r="DL64912" s="378"/>
      <c r="DM64912" s="378"/>
      <c r="DN64912" s="378"/>
      <c r="DO64912" s="378"/>
      <c r="DP64912" s="378"/>
      <c r="DQ64912" s="378"/>
      <c r="DR64912" s="378"/>
      <c r="DS64912" s="378"/>
      <c r="DT64912" s="378"/>
      <c r="DU64912" s="378"/>
      <c r="DV64912" s="378"/>
      <c r="DW64912" s="378"/>
      <c r="DX64912" s="378"/>
      <c r="DY64912" s="378"/>
      <c r="DZ64912" s="378"/>
      <c r="EA64912" s="378"/>
      <c r="EB64912" s="378"/>
      <c r="EC64912" s="378"/>
      <c r="ED64912" s="378"/>
      <c r="EE64912" s="378"/>
      <c r="EF64912" s="378"/>
      <c r="EG64912" s="378"/>
      <c r="EH64912" s="378"/>
      <c r="EI64912" s="378"/>
      <c r="EJ64912" s="378"/>
      <c r="EK64912" s="378"/>
      <c r="EL64912" s="378"/>
      <c r="EM64912" s="378"/>
      <c r="EN64912" s="378"/>
      <c r="EO64912" s="378"/>
      <c r="EP64912" s="378"/>
      <c r="EQ64912" s="378"/>
      <c r="ER64912" s="378"/>
      <c r="ES64912" s="378"/>
      <c r="ET64912" s="378"/>
      <c r="EU64912" s="378"/>
      <c r="EV64912" s="378"/>
      <c r="EW64912" s="378"/>
      <c r="EX64912" s="378"/>
      <c r="EY64912" s="378"/>
      <c r="EZ64912" s="378"/>
      <c r="FA64912" s="378"/>
      <c r="FB64912" s="378"/>
      <c r="FC64912" s="378"/>
      <c r="FD64912" s="378"/>
      <c r="FE64912" s="378"/>
      <c r="FF64912" s="378"/>
      <c r="FG64912" s="378"/>
      <c r="FH64912" s="378"/>
      <c r="FI64912" s="378"/>
      <c r="FJ64912" s="378"/>
      <c r="FK64912" s="378"/>
      <c r="FL64912" s="378"/>
      <c r="FM64912" s="378"/>
      <c r="FN64912" s="378"/>
      <c r="FO64912" s="378"/>
      <c r="FP64912" s="378"/>
      <c r="FQ64912" s="378"/>
      <c r="FR64912" s="378"/>
      <c r="FS64912" s="378"/>
      <c r="FT64912" s="378"/>
      <c r="FU64912" s="378"/>
      <c r="FV64912" s="378"/>
      <c r="FW64912" s="378"/>
      <c r="FX64912" s="378"/>
      <c r="FY64912" s="378"/>
      <c r="FZ64912" s="378"/>
      <c r="GA64912" s="378"/>
      <c r="GB64912" s="378"/>
      <c r="GC64912" s="378"/>
      <c r="GD64912" s="378"/>
      <c r="GE64912" s="378"/>
      <c r="GF64912" s="378"/>
      <c r="GG64912" s="378"/>
      <c r="GH64912" s="378"/>
      <c r="GI64912" s="378"/>
      <c r="GJ64912" s="378"/>
      <c r="GK64912" s="378"/>
      <c r="GL64912" s="378"/>
      <c r="GM64912" s="378"/>
      <c r="GN64912" s="378"/>
      <c r="GO64912" s="378"/>
      <c r="GP64912" s="378"/>
      <c r="GQ64912" s="378"/>
      <c r="GR64912" s="378"/>
      <c r="GS64912" s="378"/>
      <c r="GT64912" s="378"/>
      <c r="GU64912" s="378"/>
      <c r="GV64912" s="378"/>
      <c r="GW64912" s="378"/>
      <c r="GX64912" s="378"/>
      <c r="GY64912" s="378"/>
      <c r="GZ64912" s="378"/>
      <c r="HA64912" s="378"/>
      <c r="HB64912" s="378"/>
      <c r="HC64912" s="378"/>
      <c r="HD64912" s="378"/>
      <c r="HE64912" s="378"/>
      <c r="HF64912" s="378"/>
      <c r="HG64912" s="378"/>
      <c r="HH64912" s="378"/>
      <c r="HI64912" s="378"/>
      <c r="HJ64912" s="378"/>
      <c r="HK64912" s="378"/>
      <c r="HL64912" s="378"/>
      <c r="HM64912" s="378"/>
      <c r="HN64912" s="378"/>
      <c r="HO64912" s="378"/>
      <c r="HP64912" s="378"/>
      <c r="HQ64912" s="378"/>
      <c r="HR64912" s="378"/>
      <c r="HS64912" s="378"/>
      <c r="HT64912" s="378"/>
      <c r="HU64912" s="378"/>
      <c r="HV64912" s="378"/>
      <c r="HW64912" s="378"/>
      <c r="HX64912" s="378"/>
      <c r="HY64912" s="378"/>
      <c r="HZ64912" s="378"/>
      <c r="IA64912" s="378"/>
      <c r="IB64912" s="378"/>
      <c r="IC64912" s="378"/>
      <c r="ID64912" s="378"/>
      <c r="IE64912" s="378"/>
      <c r="IF64912" s="378"/>
      <c r="IG64912" s="378"/>
      <c r="IH64912" s="378"/>
      <c r="II64912" s="378"/>
      <c r="IJ64912" s="378"/>
      <c r="IK64912" s="378"/>
      <c r="IL64912" s="378"/>
    </row>
    <row r="64913" spans="2:246">
      <c r="B64913" s="378"/>
      <c r="C64913" s="378"/>
      <c r="D64913" s="378"/>
      <c r="E64913" s="378"/>
      <c r="F64913" s="378"/>
      <c r="G64913" s="378"/>
      <c r="H64913" s="378"/>
      <c r="I64913" s="378"/>
      <c r="J64913" s="378"/>
      <c r="K64913" s="378"/>
      <c r="L64913" s="378"/>
      <c r="M64913" s="378"/>
      <c r="N64913" s="378"/>
      <c r="O64913" s="378"/>
      <c r="P64913" s="378"/>
      <c r="Q64913" s="378"/>
      <c r="R64913" s="378"/>
      <c r="S64913" s="378"/>
      <c r="T64913" s="378"/>
      <c r="U64913" s="378"/>
      <c r="V64913" s="378"/>
      <c r="W64913" s="378"/>
      <c r="X64913" s="378"/>
      <c r="Y64913" s="378"/>
      <c r="Z64913" s="378"/>
      <c r="AA64913" s="378"/>
      <c r="AB64913" s="378"/>
      <c r="AC64913" s="378"/>
      <c r="AD64913" s="378"/>
      <c r="AE64913" s="378"/>
      <c r="AF64913" s="378"/>
      <c r="AG64913" s="378"/>
      <c r="AH64913" s="378"/>
      <c r="AI64913" s="378"/>
      <c r="AJ64913" s="378"/>
      <c r="AK64913" s="378"/>
      <c r="AL64913" s="378"/>
      <c r="AM64913" s="378"/>
      <c r="AN64913" s="378"/>
      <c r="AO64913" s="378"/>
      <c r="AP64913" s="378"/>
      <c r="AQ64913" s="378"/>
      <c r="AR64913" s="378"/>
      <c r="AS64913" s="378"/>
      <c r="AT64913" s="378"/>
      <c r="AU64913" s="378"/>
      <c r="AV64913" s="378"/>
      <c r="AW64913" s="378"/>
      <c r="AX64913" s="378"/>
      <c r="AY64913" s="378"/>
      <c r="AZ64913" s="378"/>
      <c r="BA64913" s="378"/>
      <c r="BB64913" s="378"/>
      <c r="BC64913" s="378"/>
      <c r="BD64913" s="378"/>
      <c r="BE64913" s="378"/>
      <c r="BF64913" s="378"/>
      <c r="BG64913" s="378"/>
      <c r="BH64913" s="378"/>
      <c r="BI64913" s="378"/>
      <c r="BJ64913" s="378"/>
      <c r="BK64913" s="378"/>
      <c r="BL64913" s="378"/>
      <c r="BM64913" s="378"/>
      <c r="BN64913" s="378"/>
      <c r="BO64913" s="378"/>
      <c r="BP64913" s="378"/>
      <c r="BQ64913" s="378"/>
      <c r="BR64913" s="378"/>
      <c r="BS64913" s="378"/>
      <c r="BT64913" s="378"/>
      <c r="BU64913" s="378"/>
      <c r="BV64913" s="378"/>
      <c r="BW64913" s="378"/>
      <c r="BX64913" s="378"/>
      <c r="BY64913" s="378"/>
      <c r="BZ64913" s="378"/>
      <c r="CA64913" s="378"/>
      <c r="CB64913" s="378"/>
      <c r="CC64913" s="378"/>
      <c r="CD64913" s="378"/>
      <c r="CE64913" s="378"/>
      <c r="CF64913" s="378"/>
      <c r="CG64913" s="378"/>
      <c r="CH64913" s="378"/>
      <c r="CI64913" s="378"/>
      <c r="CJ64913" s="378"/>
      <c r="CK64913" s="378"/>
      <c r="CL64913" s="378"/>
      <c r="CM64913" s="378"/>
      <c r="CN64913" s="378"/>
      <c r="CO64913" s="378"/>
      <c r="CP64913" s="378"/>
      <c r="CQ64913" s="378"/>
      <c r="CR64913" s="378"/>
      <c r="CS64913" s="378"/>
      <c r="CT64913" s="378"/>
      <c r="CU64913" s="378"/>
      <c r="CV64913" s="378"/>
      <c r="CW64913" s="378"/>
      <c r="CX64913" s="378"/>
      <c r="CY64913" s="378"/>
      <c r="CZ64913" s="378"/>
      <c r="DA64913" s="378"/>
      <c r="DB64913" s="378"/>
      <c r="DC64913" s="378"/>
      <c r="DD64913" s="378"/>
      <c r="DE64913" s="378"/>
      <c r="DF64913" s="378"/>
      <c r="DG64913" s="378"/>
      <c r="DH64913" s="378"/>
      <c r="DI64913" s="378"/>
      <c r="DJ64913" s="378"/>
      <c r="DK64913" s="378"/>
      <c r="DL64913" s="378"/>
      <c r="DM64913" s="378"/>
      <c r="DN64913" s="378"/>
      <c r="DO64913" s="378"/>
      <c r="DP64913" s="378"/>
      <c r="DQ64913" s="378"/>
      <c r="DR64913" s="378"/>
      <c r="DS64913" s="378"/>
      <c r="DT64913" s="378"/>
      <c r="DU64913" s="378"/>
      <c r="DV64913" s="378"/>
      <c r="DW64913" s="378"/>
      <c r="DX64913" s="378"/>
      <c r="DY64913" s="378"/>
      <c r="DZ64913" s="378"/>
      <c r="EA64913" s="378"/>
      <c r="EB64913" s="378"/>
      <c r="EC64913" s="378"/>
      <c r="ED64913" s="378"/>
      <c r="EE64913" s="378"/>
      <c r="EF64913" s="378"/>
      <c r="EG64913" s="378"/>
      <c r="EH64913" s="378"/>
      <c r="EI64913" s="378"/>
      <c r="EJ64913" s="378"/>
      <c r="EK64913" s="378"/>
      <c r="EL64913" s="378"/>
      <c r="EM64913" s="378"/>
      <c r="EN64913" s="378"/>
      <c r="EO64913" s="378"/>
      <c r="EP64913" s="378"/>
      <c r="EQ64913" s="378"/>
      <c r="ER64913" s="378"/>
      <c r="ES64913" s="378"/>
      <c r="ET64913" s="378"/>
      <c r="EU64913" s="378"/>
      <c r="EV64913" s="378"/>
      <c r="EW64913" s="378"/>
      <c r="EX64913" s="378"/>
      <c r="EY64913" s="378"/>
      <c r="EZ64913" s="378"/>
      <c r="FA64913" s="378"/>
      <c r="FB64913" s="378"/>
      <c r="FC64913" s="378"/>
      <c r="FD64913" s="378"/>
      <c r="FE64913" s="378"/>
      <c r="FF64913" s="378"/>
      <c r="FG64913" s="378"/>
      <c r="FH64913" s="378"/>
      <c r="FI64913" s="378"/>
      <c r="FJ64913" s="378"/>
      <c r="FK64913" s="378"/>
      <c r="FL64913" s="378"/>
      <c r="FM64913" s="378"/>
      <c r="FN64913" s="378"/>
      <c r="FO64913" s="378"/>
      <c r="FP64913" s="378"/>
      <c r="FQ64913" s="378"/>
      <c r="FR64913" s="378"/>
      <c r="FS64913" s="378"/>
      <c r="FT64913" s="378"/>
      <c r="FU64913" s="378"/>
      <c r="FV64913" s="378"/>
      <c r="FW64913" s="378"/>
      <c r="FX64913" s="378"/>
      <c r="FY64913" s="378"/>
      <c r="FZ64913" s="378"/>
      <c r="GA64913" s="378"/>
      <c r="GB64913" s="378"/>
      <c r="GC64913" s="378"/>
      <c r="GD64913" s="378"/>
      <c r="GE64913" s="378"/>
      <c r="GF64913" s="378"/>
      <c r="GG64913" s="378"/>
      <c r="GH64913" s="378"/>
      <c r="GI64913" s="378"/>
      <c r="GJ64913" s="378"/>
      <c r="GK64913" s="378"/>
      <c r="GL64913" s="378"/>
      <c r="GM64913" s="378"/>
      <c r="GN64913" s="378"/>
      <c r="GO64913" s="378"/>
      <c r="GP64913" s="378"/>
      <c r="GQ64913" s="378"/>
      <c r="GR64913" s="378"/>
      <c r="GS64913" s="378"/>
      <c r="GT64913" s="378"/>
      <c r="GU64913" s="378"/>
      <c r="GV64913" s="378"/>
      <c r="GW64913" s="378"/>
      <c r="GX64913" s="378"/>
      <c r="GY64913" s="378"/>
      <c r="GZ64913" s="378"/>
      <c r="HA64913" s="378"/>
      <c r="HB64913" s="378"/>
      <c r="HC64913" s="378"/>
      <c r="HD64913" s="378"/>
      <c r="HE64913" s="378"/>
      <c r="HF64913" s="378"/>
      <c r="HG64913" s="378"/>
      <c r="HH64913" s="378"/>
      <c r="HI64913" s="378"/>
      <c r="HJ64913" s="378"/>
      <c r="HK64913" s="378"/>
      <c r="HL64913" s="378"/>
      <c r="HM64913" s="378"/>
      <c r="HN64913" s="378"/>
      <c r="HO64913" s="378"/>
      <c r="HP64913" s="378"/>
      <c r="HQ64913" s="378"/>
      <c r="HR64913" s="378"/>
      <c r="HS64913" s="378"/>
      <c r="HT64913" s="378"/>
      <c r="HU64913" s="378"/>
      <c r="HV64913" s="378"/>
      <c r="HW64913" s="378"/>
      <c r="HX64913" s="378"/>
      <c r="HY64913" s="378"/>
      <c r="HZ64913" s="378"/>
      <c r="IA64913" s="378"/>
      <c r="IB64913" s="378"/>
      <c r="IC64913" s="378"/>
      <c r="ID64913" s="378"/>
      <c r="IE64913" s="378"/>
      <c r="IF64913" s="378"/>
      <c r="IG64913" s="378"/>
      <c r="IH64913" s="378"/>
      <c r="II64913" s="378"/>
      <c r="IJ64913" s="378"/>
      <c r="IK64913" s="378"/>
      <c r="IL64913" s="378"/>
    </row>
    <row r="64914" spans="2:246">
      <c r="B64914" s="378"/>
      <c r="C64914" s="378"/>
      <c r="D64914" s="378"/>
      <c r="E64914" s="378"/>
      <c r="F64914" s="378"/>
      <c r="G64914" s="378"/>
      <c r="H64914" s="378"/>
      <c r="I64914" s="378"/>
      <c r="J64914" s="378"/>
      <c r="K64914" s="378"/>
      <c r="L64914" s="378"/>
      <c r="M64914" s="378"/>
      <c r="N64914" s="378"/>
      <c r="O64914" s="378"/>
      <c r="P64914" s="378"/>
      <c r="Q64914" s="378"/>
      <c r="R64914" s="378"/>
      <c r="S64914" s="378"/>
      <c r="T64914" s="378"/>
      <c r="U64914" s="378"/>
      <c r="V64914" s="378"/>
      <c r="W64914" s="378"/>
      <c r="X64914" s="378"/>
      <c r="Y64914" s="378"/>
      <c r="Z64914" s="378"/>
      <c r="AA64914" s="378"/>
      <c r="AB64914" s="378"/>
      <c r="AC64914" s="378"/>
      <c r="AD64914" s="378"/>
      <c r="AE64914" s="378"/>
      <c r="AF64914" s="378"/>
      <c r="AG64914" s="378"/>
      <c r="AH64914" s="378"/>
      <c r="AI64914" s="378"/>
      <c r="AJ64914" s="378"/>
      <c r="AK64914" s="378"/>
      <c r="AL64914" s="378"/>
      <c r="AM64914" s="378"/>
      <c r="AN64914" s="378"/>
      <c r="AO64914" s="378"/>
      <c r="AP64914" s="378"/>
      <c r="AQ64914" s="378"/>
      <c r="AR64914" s="378"/>
      <c r="AS64914" s="378"/>
      <c r="AT64914" s="378"/>
      <c r="AU64914" s="378"/>
      <c r="AV64914" s="378"/>
      <c r="AW64914" s="378"/>
      <c r="AX64914" s="378"/>
      <c r="AY64914" s="378"/>
      <c r="AZ64914" s="378"/>
      <c r="BA64914" s="378"/>
      <c r="BB64914" s="378"/>
      <c r="BC64914" s="378"/>
      <c r="BD64914" s="378"/>
      <c r="BE64914" s="378"/>
      <c r="BF64914" s="378"/>
      <c r="BG64914" s="378"/>
      <c r="BH64914" s="378"/>
      <c r="BI64914" s="378"/>
      <c r="BJ64914" s="378"/>
      <c r="BK64914" s="378"/>
      <c r="BL64914" s="378"/>
      <c r="BM64914" s="378"/>
      <c r="BN64914" s="378"/>
      <c r="BO64914" s="378"/>
      <c r="BP64914" s="378"/>
      <c r="BQ64914" s="378"/>
      <c r="BR64914" s="378"/>
      <c r="BS64914" s="378"/>
      <c r="BT64914" s="378"/>
      <c r="BU64914" s="378"/>
      <c r="BV64914" s="378"/>
      <c r="BW64914" s="378"/>
      <c r="BX64914" s="378"/>
      <c r="BY64914" s="378"/>
      <c r="BZ64914" s="378"/>
      <c r="CA64914" s="378"/>
      <c r="CB64914" s="378"/>
      <c r="CC64914" s="378"/>
      <c r="CD64914" s="378"/>
      <c r="CE64914" s="378"/>
      <c r="CF64914" s="378"/>
      <c r="CG64914" s="378"/>
      <c r="CH64914" s="378"/>
      <c r="CI64914" s="378"/>
      <c r="CJ64914" s="378"/>
      <c r="CK64914" s="378"/>
      <c r="CL64914" s="378"/>
      <c r="CM64914" s="378"/>
      <c r="CN64914" s="378"/>
      <c r="CO64914" s="378"/>
      <c r="CP64914" s="378"/>
      <c r="CQ64914" s="378"/>
      <c r="CR64914" s="378"/>
      <c r="CS64914" s="378"/>
      <c r="CT64914" s="378"/>
      <c r="CU64914" s="378"/>
      <c r="CV64914" s="378"/>
      <c r="CW64914" s="378"/>
      <c r="CX64914" s="378"/>
      <c r="CY64914" s="378"/>
      <c r="CZ64914" s="378"/>
      <c r="DA64914" s="378"/>
      <c r="DB64914" s="378"/>
      <c r="DC64914" s="378"/>
      <c r="DD64914" s="378"/>
      <c r="DE64914" s="378"/>
      <c r="DF64914" s="378"/>
      <c r="DG64914" s="378"/>
      <c r="DH64914" s="378"/>
      <c r="DI64914" s="378"/>
      <c r="DJ64914" s="378"/>
      <c r="DK64914" s="378"/>
      <c r="DL64914" s="378"/>
      <c r="DM64914" s="378"/>
      <c r="DN64914" s="378"/>
      <c r="DO64914" s="378"/>
      <c r="DP64914" s="378"/>
      <c r="DQ64914" s="378"/>
      <c r="DR64914" s="378"/>
      <c r="DS64914" s="378"/>
      <c r="DT64914" s="378"/>
      <c r="DU64914" s="378"/>
      <c r="DV64914" s="378"/>
      <c r="DW64914" s="378"/>
      <c r="DX64914" s="378"/>
      <c r="DY64914" s="378"/>
      <c r="DZ64914" s="378"/>
      <c r="EA64914" s="378"/>
      <c r="EB64914" s="378"/>
      <c r="EC64914" s="378"/>
      <c r="ED64914" s="378"/>
      <c r="EE64914" s="378"/>
      <c r="EF64914" s="378"/>
      <c r="EG64914" s="378"/>
      <c r="EH64914" s="378"/>
      <c r="EI64914" s="378"/>
      <c r="EJ64914" s="378"/>
      <c r="EK64914" s="378"/>
      <c r="EL64914" s="378"/>
      <c r="EM64914" s="378"/>
      <c r="EN64914" s="378"/>
      <c r="EO64914" s="378"/>
      <c r="EP64914" s="378"/>
      <c r="EQ64914" s="378"/>
      <c r="ER64914" s="378"/>
      <c r="ES64914" s="378"/>
      <c r="ET64914" s="378"/>
      <c r="EU64914" s="378"/>
      <c r="EV64914" s="378"/>
      <c r="EW64914" s="378"/>
      <c r="EX64914" s="378"/>
      <c r="EY64914" s="378"/>
      <c r="EZ64914" s="378"/>
      <c r="FA64914" s="378"/>
      <c r="FB64914" s="378"/>
      <c r="FC64914" s="378"/>
      <c r="FD64914" s="378"/>
      <c r="FE64914" s="378"/>
      <c r="FF64914" s="378"/>
      <c r="FG64914" s="378"/>
      <c r="FH64914" s="378"/>
      <c r="FI64914" s="378"/>
      <c r="FJ64914" s="378"/>
      <c r="FK64914" s="378"/>
      <c r="FL64914" s="378"/>
      <c r="FM64914" s="378"/>
      <c r="FN64914" s="378"/>
      <c r="FO64914" s="378"/>
      <c r="FP64914" s="378"/>
      <c r="FQ64914" s="378"/>
      <c r="FR64914" s="378"/>
      <c r="FS64914" s="378"/>
      <c r="FT64914" s="378"/>
      <c r="FU64914" s="378"/>
      <c r="FV64914" s="378"/>
      <c r="FW64914" s="378"/>
      <c r="FX64914" s="378"/>
      <c r="FY64914" s="378"/>
      <c r="FZ64914" s="378"/>
      <c r="GA64914" s="378"/>
      <c r="GB64914" s="378"/>
      <c r="GC64914" s="378"/>
      <c r="GD64914" s="378"/>
      <c r="GE64914" s="378"/>
      <c r="GF64914" s="378"/>
      <c r="GG64914" s="378"/>
      <c r="GH64914" s="378"/>
      <c r="GI64914" s="378"/>
      <c r="GJ64914" s="378"/>
      <c r="GK64914" s="378"/>
      <c r="GL64914" s="378"/>
      <c r="GM64914" s="378"/>
      <c r="GN64914" s="378"/>
      <c r="GO64914" s="378"/>
      <c r="GP64914" s="378"/>
      <c r="GQ64914" s="378"/>
      <c r="GR64914" s="378"/>
      <c r="GS64914" s="378"/>
      <c r="GT64914" s="378"/>
      <c r="GU64914" s="378"/>
      <c r="GV64914" s="378"/>
      <c r="GW64914" s="378"/>
      <c r="GX64914" s="378"/>
      <c r="GY64914" s="378"/>
      <c r="GZ64914" s="378"/>
      <c r="HA64914" s="378"/>
      <c r="HB64914" s="378"/>
      <c r="HC64914" s="378"/>
      <c r="HD64914" s="378"/>
      <c r="HE64914" s="378"/>
      <c r="HF64914" s="378"/>
      <c r="HG64914" s="378"/>
      <c r="HH64914" s="378"/>
      <c r="HI64914" s="378"/>
      <c r="HJ64914" s="378"/>
      <c r="HK64914" s="378"/>
      <c r="HL64914" s="378"/>
      <c r="HM64914" s="378"/>
      <c r="HN64914" s="378"/>
      <c r="HO64914" s="378"/>
      <c r="HP64914" s="378"/>
      <c r="HQ64914" s="378"/>
      <c r="HR64914" s="378"/>
      <c r="HS64914" s="378"/>
      <c r="HT64914" s="378"/>
      <c r="HU64914" s="378"/>
      <c r="HV64914" s="378"/>
      <c r="HW64914" s="378"/>
      <c r="HX64914" s="378"/>
      <c r="HY64914" s="378"/>
      <c r="HZ64914" s="378"/>
      <c r="IA64914" s="378"/>
      <c r="IB64914" s="378"/>
      <c r="IC64914" s="378"/>
      <c r="ID64914" s="378"/>
      <c r="IE64914" s="378"/>
      <c r="IF64914" s="378"/>
      <c r="IG64914" s="378"/>
      <c r="IH64914" s="378"/>
      <c r="II64914" s="378"/>
      <c r="IJ64914" s="378"/>
      <c r="IK64914" s="378"/>
      <c r="IL64914" s="378"/>
    </row>
    <row r="64915" spans="2:246">
      <c r="B64915" s="378"/>
      <c r="C64915" s="378"/>
      <c r="D64915" s="378"/>
      <c r="E64915" s="378"/>
      <c r="F64915" s="378"/>
      <c r="G64915" s="378"/>
      <c r="H64915" s="378"/>
      <c r="I64915" s="378"/>
      <c r="J64915" s="378"/>
      <c r="K64915" s="378"/>
      <c r="L64915" s="378"/>
      <c r="M64915" s="378"/>
      <c r="N64915" s="378"/>
      <c r="O64915" s="378"/>
      <c r="P64915" s="378"/>
      <c r="Q64915" s="378"/>
      <c r="R64915" s="378"/>
      <c r="S64915" s="378"/>
      <c r="T64915" s="378"/>
      <c r="U64915" s="378"/>
      <c r="V64915" s="378"/>
      <c r="W64915" s="378"/>
      <c r="X64915" s="378"/>
      <c r="Y64915" s="378"/>
      <c r="Z64915" s="378"/>
      <c r="AA64915" s="378"/>
      <c r="AB64915" s="378"/>
      <c r="AC64915" s="378"/>
      <c r="AD64915" s="378"/>
      <c r="AE64915" s="378"/>
      <c r="AF64915" s="378"/>
      <c r="AG64915" s="378"/>
      <c r="AH64915" s="378"/>
      <c r="AI64915" s="378"/>
      <c r="AJ64915" s="378"/>
      <c r="AK64915" s="378"/>
      <c r="AL64915" s="378"/>
      <c r="AM64915" s="378"/>
      <c r="AN64915" s="378"/>
      <c r="AO64915" s="378"/>
      <c r="AP64915" s="378"/>
      <c r="AQ64915" s="378"/>
      <c r="AR64915" s="378"/>
      <c r="AS64915" s="378"/>
      <c r="AT64915" s="378"/>
      <c r="AU64915" s="378"/>
      <c r="AV64915" s="378"/>
      <c r="AW64915" s="378"/>
      <c r="AX64915" s="378"/>
      <c r="AY64915" s="378"/>
      <c r="AZ64915" s="378"/>
      <c r="BA64915" s="378"/>
      <c r="BB64915" s="378"/>
      <c r="BC64915" s="378"/>
      <c r="BD64915" s="378"/>
      <c r="BE64915" s="378"/>
      <c r="BF64915" s="378"/>
      <c r="BG64915" s="378"/>
      <c r="BH64915" s="378"/>
      <c r="BI64915" s="378"/>
      <c r="BJ64915" s="378"/>
      <c r="BK64915" s="378"/>
      <c r="BL64915" s="378"/>
      <c r="BM64915" s="378"/>
      <c r="BN64915" s="378"/>
      <c r="BO64915" s="378"/>
      <c r="BP64915" s="378"/>
      <c r="BQ64915" s="378"/>
      <c r="BR64915" s="378"/>
      <c r="BS64915" s="378"/>
      <c r="BT64915" s="378"/>
      <c r="BU64915" s="378"/>
      <c r="BV64915" s="378"/>
      <c r="BW64915" s="378"/>
      <c r="BX64915" s="378"/>
      <c r="BY64915" s="378"/>
      <c r="BZ64915" s="378"/>
      <c r="CA64915" s="378"/>
      <c r="CB64915" s="378"/>
      <c r="CC64915" s="378"/>
      <c r="CD64915" s="378"/>
      <c r="CE64915" s="378"/>
      <c r="CF64915" s="378"/>
      <c r="CG64915" s="378"/>
      <c r="CH64915" s="378"/>
      <c r="CI64915" s="378"/>
      <c r="CJ64915" s="378"/>
      <c r="CK64915" s="378"/>
      <c r="CL64915" s="378"/>
      <c r="CM64915" s="378"/>
      <c r="CN64915" s="378"/>
      <c r="CO64915" s="378"/>
      <c r="CP64915" s="378"/>
      <c r="CQ64915" s="378"/>
      <c r="CR64915" s="378"/>
      <c r="CS64915" s="378"/>
      <c r="CT64915" s="378"/>
      <c r="CU64915" s="378"/>
      <c r="CV64915" s="378"/>
      <c r="CW64915" s="378"/>
      <c r="CX64915" s="378"/>
      <c r="CY64915" s="378"/>
      <c r="CZ64915" s="378"/>
      <c r="DA64915" s="378"/>
      <c r="DB64915" s="378"/>
      <c r="DC64915" s="378"/>
      <c r="DD64915" s="378"/>
      <c r="DE64915" s="378"/>
      <c r="DF64915" s="378"/>
      <c r="DG64915" s="378"/>
      <c r="DH64915" s="378"/>
      <c r="DI64915" s="378"/>
      <c r="DJ64915" s="378"/>
      <c r="DK64915" s="378"/>
      <c r="DL64915" s="378"/>
      <c r="DM64915" s="378"/>
      <c r="DN64915" s="378"/>
      <c r="DO64915" s="378"/>
      <c r="DP64915" s="378"/>
      <c r="DQ64915" s="378"/>
      <c r="DR64915" s="378"/>
      <c r="DS64915" s="378"/>
      <c r="DT64915" s="378"/>
      <c r="DU64915" s="378"/>
      <c r="DV64915" s="378"/>
      <c r="DW64915" s="378"/>
      <c r="DX64915" s="378"/>
      <c r="DY64915" s="378"/>
      <c r="DZ64915" s="378"/>
      <c r="EA64915" s="378"/>
      <c r="EB64915" s="378"/>
      <c r="EC64915" s="378"/>
      <c r="ED64915" s="378"/>
      <c r="EE64915" s="378"/>
      <c r="EF64915" s="378"/>
      <c r="EG64915" s="378"/>
      <c r="EH64915" s="378"/>
      <c r="EI64915" s="378"/>
      <c r="EJ64915" s="378"/>
      <c r="EK64915" s="378"/>
      <c r="EL64915" s="378"/>
      <c r="EM64915" s="378"/>
      <c r="EN64915" s="378"/>
      <c r="EO64915" s="378"/>
      <c r="EP64915" s="378"/>
      <c r="EQ64915" s="378"/>
      <c r="ER64915" s="378"/>
      <c r="ES64915" s="378"/>
      <c r="ET64915" s="378"/>
      <c r="EU64915" s="378"/>
      <c r="EV64915" s="378"/>
      <c r="EW64915" s="378"/>
      <c r="EX64915" s="378"/>
      <c r="EY64915" s="378"/>
      <c r="EZ64915" s="378"/>
      <c r="FA64915" s="378"/>
      <c r="FB64915" s="378"/>
      <c r="FC64915" s="378"/>
      <c r="FD64915" s="378"/>
      <c r="FE64915" s="378"/>
      <c r="FF64915" s="378"/>
      <c r="FG64915" s="378"/>
      <c r="FH64915" s="378"/>
      <c r="FI64915" s="378"/>
      <c r="FJ64915" s="378"/>
      <c r="FK64915" s="378"/>
      <c r="FL64915" s="378"/>
      <c r="FM64915" s="378"/>
      <c r="FN64915" s="378"/>
      <c r="FO64915" s="378"/>
      <c r="FP64915" s="378"/>
      <c r="FQ64915" s="378"/>
      <c r="FR64915" s="378"/>
      <c r="FS64915" s="378"/>
      <c r="FT64915" s="378"/>
      <c r="FU64915" s="378"/>
      <c r="FV64915" s="378"/>
      <c r="FW64915" s="378"/>
      <c r="FX64915" s="378"/>
      <c r="FY64915" s="378"/>
      <c r="FZ64915" s="378"/>
      <c r="GA64915" s="378"/>
      <c r="GB64915" s="378"/>
      <c r="GC64915" s="378"/>
      <c r="GD64915" s="378"/>
      <c r="GE64915" s="378"/>
      <c r="GF64915" s="378"/>
      <c r="GG64915" s="378"/>
      <c r="GH64915" s="378"/>
      <c r="GI64915" s="378"/>
      <c r="GJ64915" s="378"/>
      <c r="GK64915" s="378"/>
      <c r="GL64915" s="378"/>
      <c r="GM64915" s="378"/>
      <c r="GN64915" s="378"/>
      <c r="GO64915" s="378"/>
      <c r="GP64915" s="378"/>
      <c r="GQ64915" s="378"/>
      <c r="GR64915" s="378"/>
      <c r="GS64915" s="378"/>
      <c r="GT64915" s="378"/>
      <c r="GU64915" s="378"/>
      <c r="GV64915" s="378"/>
      <c r="GW64915" s="378"/>
      <c r="GX64915" s="378"/>
      <c r="GY64915" s="378"/>
      <c r="GZ64915" s="378"/>
      <c r="HA64915" s="378"/>
      <c r="HB64915" s="378"/>
      <c r="HC64915" s="378"/>
      <c r="HD64915" s="378"/>
      <c r="HE64915" s="378"/>
      <c r="HF64915" s="378"/>
      <c r="HG64915" s="378"/>
      <c r="HH64915" s="378"/>
      <c r="HI64915" s="378"/>
      <c r="HJ64915" s="378"/>
      <c r="HK64915" s="378"/>
      <c r="HL64915" s="378"/>
      <c r="HM64915" s="378"/>
      <c r="HN64915" s="378"/>
      <c r="HO64915" s="378"/>
      <c r="HP64915" s="378"/>
      <c r="HQ64915" s="378"/>
      <c r="HR64915" s="378"/>
      <c r="HS64915" s="378"/>
      <c r="HT64915" s="378"/>
      <c r="HU64915" s="378"/>
      <c r="HV64915" s="378"/>
      <c r="HW64915" s="378"/>
      <c r="HX64915" s="378"/>
      <c r="HY64915" s="378"/>
      <c r="HZ64915" s="378"/>
      <c r="IA64915" s="378"/>
      <c r="IB64915" s="378"/>
      <c r="IC64915" s="378"/>
      <c r="ID64915" s="378"/>
      <c r="IE64915" s="378"/>
      <c r="IF64915" s="378"/>
      <c r="IG64915" s="378"/>
      <c r="IH64915" s="378"/>
      <c r="II64915" s="378"/>
      <c r="IJ64915" s="378"/>
      <c r="IK64915" s="378"/>
      <c r="IL64915" s="378"/>
    </row>
    <row r="64916" spans="2:246">
      <c r="B64916" s="378"/>
      <c r="C64916" s="378"/>
      <c r="D64916" s="378"/>
      <c r="E64916" s="378"/>
      <c r="F64916" s="378"/>
      <c r="G64916" s="378"/>
      <c r="H64916" s="378"/>
      <c r="I64916" s="378"/>
      <c r="J64916" s="378"/>
      <c r="K64916" s="378"/>
      <c r="L64916" s="378"/>
      <c r="M64916" s="378"/>
      <c r="N64916" s="378"/>
      <c r="O64916" s="378"/>
      <c r="P64916" s="378"/>
      <c r="Q64916" s="378"/>
      <c r="R64916" s="378"/>
      <c r="S64916" s="378"/>
      <c r="T64916" s="378"/>
      <c r="U64916" s="378"/>
      <c r="V64916" s="378"/>
      <c r="W64916" s="378"/>
      <c r="X64916" s="378"/>
      <c r="Y64916" s="378"/>
      <c r="Z64916" s="378"/>
      <c r="AA64916" s="378"/>
      <c r="AB64916" s="378"/>
      <c r="AC64916" s="378"/>
      <c r="AD64916" s="378"/>
      <c r="AE64916" s="378"/>
      <c r="AF64916" s="378"/>
      <c r="AG64916" s="378"/>
      <c r="AH64916" s="378"/>
      <c r="AI64916" s="378"/>
      <c r="AJ64916" s="378"/>
      <c r="AK64916" s="378"/>
      <c r="AL64916" s="378"/>
      <c r="AM64916" s="378"/>
      <c r="AN64916" s="378"/>
      <c r="AO64916" s="378"/>
      <c r="AP64916" s="378"/>
      <c r="AQ64916" s="378"/>
      <c r="AR64916" s="378"/>
      <c r="AS64916" s="378"/>
      <c r="AT64916" s="378"/>
      <c r="AU64916" s="378"/>
      <c r="AV64916" s="378"/>
      <c r="AW64916" s="378"/>
      <c r="AX64916" s="378"/>
      <c r="AY64916" s="378"/>
      <c r="AZ64916" s="378"/>
      <c r="BA64916" s="378"/>
      <c r="BB64916" s="378"/>
      <c r="BC64916" s="378"/>
      <c r="BD64916" s="378"/>
      <c r="BE64916" s="378"/>
      <c r="BF64916" s="378"/>
      <c r="BG64916" s="378"/>
      <c r="BH64916" s="378"/>
      <c r="BI64916" s="378"/>
      <c r="BJ64916" s="378"/>
      <c r="BK64916" s="378"/>
      <c r="BL64916" s="378"/>
      <c r="BM64916" s="378"/>
      <c r="BN64916" s="378"/>
      <c r="BO64916" s="378"/>
      <c r="BP64916" s="378"/>
      <c r="BQ64916" s="378"/>
      <c r="BR64916" s="378"/>
      <c r="BS64916" s="378"/>
      <c r="BT64916" s="378"/>
      <c r="BU64916" s="378"/>
      <c r="BV64916" s="378"/>
      <c r="BW64916" s="378"/>
      <c r="BX64916" s="378"/>
      <c r="BY64916" s="378"/>
      <c r="BZ64916" s="378"/>
      <c r="CA64916" s="378"/>
      <c r="CB64916" s="378"/>
      <c r="CC64916" s="378"/>
      <c r="CD64916" s="378"/>
      <c r="CE64916" s="378"/>
      <c r="CF64916" s="378"/>
      <c r="CG64916" s="378"/>
      <c r="CH64916" s="378"/>
      <c r="CI64916" s="378"/>
      <c r="CJ64916" s="378"/>
      <c r="CK64916" s="378"/>
      <c r="CL64916" s="378"/>
      <c r="CM64916" s="378"/>
      <c r="CN64916" s="378"/>
      <c r="CO64916" s="378"/>
      <c r="CP64916" s="378"/>
      <c r="CQ64916" s="378"/>
      <c r="CR64916" s="378"/>
      <c r="CS64916" s="378"/>
      <c r="CT64916" s="378"/>
      <c r="CU64916" s="378"/>
      <c r="CV64916" s="378"/>
      <c r="CW64916" s="378"/>
      <c r="CX64916" s="378"/>
      <c r="CY64916" s="378"/>
      <c r="CZ64916" s="378"/>
      <c r="DA64916" s="378"/>
      <c r="DB64916" s="378"/>
      <c r="DC64916" s="378"/>
      <c r="DD64916" s="378"/>
      <c r="DE64916" s="378"/>
      <c r="DF64916" s="378"/>
      <c r="DG64916" s="378"/>
      <c r="DH64916" s="378"/>
      <c r="DI64916" s="378"/>
      <c r="DJ64916" s="378"/>
      <c r="DK64916" s="378"/>
      <c r="DL64916" s="378"/>
      <c r="DM64916" s="378"/>
      <c r="DN64916" s="378"/>
      <c r="DO64916" s="378"/>
      <c r="DP64916" s="378"/>
      <c r="DQ64916" s="378"/>
      <c r="DR64916" s="378"/>
      <c r="DS64916" s="378"/>
      <c r="DT64916" s="378"/>
      <c r="DU64916" s="378"/>
      <c r="DV64916" s="378"/>
      <c r="DW64916" s="378"/>
      <c r="DX64916" s="378"/>
      <c r="DY64916" s="378"/>
      <c r="DZ64916" s="378"/>
      <c r="EA64916" s="378"/>
      <c r="EB64916" s="378"/>
      <c r="EC64916" s="378"/>
      <c r="ED64916" s="378"/>
      <c r="EE64916" s="378"/>
      <c r="EF64916" s="378"/>
      <c r="EG64916" s="378"/>
      <c r="EH64916" s="378"/>
      <c r="EI64916" s="378"/>
      <c r="EJ64916" s="378"/>
      <c r="EK64916" s="378"/>
      <c r="EL64916" s="378"/>
      <c r="EM64916" s="378"/>
      <c r="EN64916" s="378"/>
      <c r="EO64916" s="378"/>
      <c r="EP64916" s="378"/>
      <c r="EQ64916" s="378"/>
      <c r="ER64916" s="378"/>
      <c r="ES64916" s="378"/>
      <c r="ET64916" s="378"/>
      <c r="EU64916" s="378"/>
      <c r="EV64916" s="378"/>
      <c r="EW64916" s="378"/>
      <c r="EX64916" s="378"/>
      <c r="EY64916" s="378"/>
      <c r="EZ64916" s="378"/>
      <c r="FA64916" s="378"/>
      <c r="FB64916" s="378"/>
      <c r="FC64916" s="378"/>
      <c r="FD64916" s="378"/>
      <c r="FE64916" s="378"/>
      <c r="FF64916" s="378"/>
      <c r="FG64916" s="378"/>
      <c r="FH64916" s="378"/>
      <c r="FI64916" s="378"/>
      <c r="FJ64916" s="378"/>
      <c r="FK64916" s="378"/>
      <c r="FL64916" s="378"/>
      <c r="FM64916" s="378"/>
      <c r="FN64916" s="378"/>
      <c r="FO64916" s="378"/>
      <c r="FP64916" s="378"/>
      <c r="FQ64916" s="378"/>
      <c r="FR64916" s="378"/>
      <c r="FS64916" s="378"/>
      <c r="FT64916" s="378"/>
      <c r="FU64916" s="378"/>
      <c r="FV64916" s="378"/>
      <c r="FW64916" s="378"/>
      <c r="FX64916" s="378"/>
      <c r="FY64916" s="378"/>
      <c r="FZ64916" s="378"/>
      <c r="GA64916" s="378"/>
      <c r="GB64916" s="378"/>
      <c r="GC64916" s="378"/>
      <c r="GD64916" s="378"/>
      <c r="GE64916" s="378"/>
      <c r="GF64916" s="378"/>
      <c r="GG64916" s="378"/>
      <c r="GH64916" s="378"/>
      <c r="GI64916" s="378"/>
      <c r="GJ64916" s="378"/>
      <c r="GK64916" s="378"/>
      <c r="GL64916" s="378"/>
      <c r="GM64916" s="378"/>
      <c r="GN64916" s="378"/>
      <c r="GO64916" s="378"/>
      <c r="GP64916" s="378"/>
      <c r="GQ64916" s="378"/>
      <c r="GR64916" s="378"/>
      <c r="GS64916" s="378"/>
      <c r="GT64916" s="378"/>
      <c r="GU64916" s="378"/>
      <c r="GV64916" s="378"/>
      <c r="GW64916" s="378"/>
      <c r="GX64916" s="378"/>
      <c r="GY64916" s="378"/>
      <c r="GZ64916" s="378"/>
      <c r="HA64916" s="378"/>
      <c r="HB64916" s="378"/>
      <c r="HC64916" s="378"/>
      <c r="HD64916" s="378"/>
      <c r="HE64916" s="378"/>
      <c r="HF64916" s="378"/>
      <c r="HG64916" s="378"/>
      <c r="HH64916" s="378"/>
      <c r="HI64916" s="378"/>
      <c r="HJ64916" s="378"/>
      <c r="HK64916" s="378"/>
      <c r="HL64916" s="378"/>
      <c r="HM64916" s="378"/>
      <c r="HN64916" s="378"/>
      <c r="HO64916" s="378"/>
      <c r="HP64916" s="378"/>
      <c r="HQ64916" s="378"/>
      <c r="HR64916" s="378"/>
      <c r="HS64916" s="378"/>
      <c r="HT64916" s="378"/>
      <c r="HU64916" s="378"/>
      <c r="HV64916" s="378"/>
      <c r="HW64916" s="378"/>
      <c r="HX64916" s="378"/>
      <c r="HY64916" s="378"/>
      <c r="HZ64916" s="378"/>
      <c r="IA64916" s="378"/>
      <c r="IB64916" s="378"/>
      <c r="IC64916" s="378"/>
      <c r="ID64916" s="378"/>
      <c r="IE64916" s="378"/>
      <c r="IF64916" s="378"/>
      <c r="IG64916" s="378"/>
      <c r="IH64916" s="378"/>
      <c r="II64916" s="378"/>
      <c r="IJ64916" s="378"/>
      <c r="IK64916" s="378"/>
      <c r="IL64916" s="378"/>
    </row>
    <row r="64917" spans="2:246">
      <c r="B64917" s="378"/>
      <c r="C64917" s="378"/>
      <c r="D64917" s="378"/>
      <c r="E64917" s="378"/>
      <c r="F64917" s="378"/>
      <c r="G64917" s="378"/>
      <c r="H64917" s="378"/>
      <c r="I64917" s="378"/>
      <c r="J64917" s="378"/>
      <c r="K64917" s="378"/>
      <c r="L64917" s="378"/>
      <c r="M64917" s="378"/>
      <c r="N64917" s="378"/>
      <c r="O64917" s="378"/>
      <c r="P64917" s="378"/>
      <c r="Q64917" s="378"/>
      <c r="R64917" s="378"/>
      <c r="S64917" s="378"/>
      <c r="T64917" s="378"/>
      <c r="U64917" s="378"/>
      <c r="V64917" s="378"/>
      <c r="W64917" s="378"/>
      <c r="X64917" s="378"/>
      <c r="Y64917" s="378"/>
      <c r="Z64917" s="378"/>
      <c r="AA64917" s="378"/>
      <c r="AB64917" s="378"/>
      <c r="AC64917" s="378"/>
      <c r="AD64917" s="378"/>
      <c r="AE64917" s="378"/>
      <c r="AF64917" s="378"/>
      <c r="AG64917" s="378"/>
      <c r="AH64917" s="378"/>
      <c r="AI64917" s="378"/>
      <c r="AJ64917" s="378"/>
      <c r="AK64917" s="378"/>
      <c r="AL64917" s="378"/>
      <c r="AM64917" s="378"/>
      <c r="AN64917" s="378"/>
      <c r="AO64917" s="378"/>
      <c r="AP64917" s="378"/>
      <c r="AQ64917" s="378"/>
      <c r="AR64917" s="378"/>
      <c r="AS64917" s="378"/>
      <c r="AT64917" s="378"/>
      <c r="AU64917" s="378"/>
      <c r="AV64917" s="378"/>
      <c r="AW64917" s="378"/>
      <c r="AX64917" s="378"/>
      <c r="AY64917" s="378"/>
      <c r="AZ64917" s="378"/>
      <c r="BA64917" s="378"/>
      <c r="BB64917" s="378"/>
      <c r="BC64917" s="378"/>
      <c r="BD64917" s="378"/>
      <c r="BE64917" s="378"/>
      <c r="BF64917" s="378"/>
      <c r="BG64917" s="378"/>
      <c r="BH64917" s="378"/>
      <c r="BI64917" s="378"/>
      <c r="BJ64917" s="378"/>
      <c r="BK64917" s="378"/>
      <c r="BL64917" s="378"/>
      <c r="BM64917" s="378"/>
      <c r="BN64917" s="378"/>
      <c r="BO64917" s="378"/>
      <c r="BP64917" s="378"/>
      <c r="BQ64917" s="378"/>
      <c r="BR64917" s="378"/>
      <c r="BS64917" s="378"/>
      <c r="BT64917" s="378"/>
      <c r="BU64917" s="378"/>
      <c r="BV64917" s="378"/>
      <c r="BW64917" s="378"/>
      <c r="BX64917" s="378"/>
      <c r="BY64917" s="378"/>
      <c r="BZ64917" s="378"/>
      <c r="CA64917" s="378"/>
      <c r="CB64917" s="378"/>
      <c r="CC64917" s="378"/>
      <c r="CD64917" s="378"/>
      <c r="CE64917" s="378"/>
      <c r="CF64917" s="378"/>
      <c r="CG64917" s="378"/>
      <c r="CH64917" s="378"/>
      <c r="CI64917" s="378"/>
      <c r="CJ64917" s="378"/>
      <c r="CK64917" s="378"/>
      <c r="CL64917" s="378"/>
      <c r="CM64917" s="378"/>
      <c r="CN64917" s="378"/>
      <c r="CO64917" s="378"/>
      <c r="CP64917" s="378"/>
      <c r="CQ64917" s="378"/>
      <c r="CR64917" s="378"/>
      <c r="CS64917" s="378"/>
      <c r="CT64917" s="378"/>
      <c r="CU64917" s="378"/>
      <c r="CV64917" s="378"/>
      <c r="CW64917" s="378"/>
      <c r="CX64917" s="378"/>
      <c r="CY64917" s="378"/>
      <c r="CZ64917" s="378"/>
      <c r="DA64917" s="378"/>
      <c r="DB64917" s="378"/>
      <c r="DC64917" s="378"/>
      <c r="DD64917" s="378"/>
      <c r="DE64917" s="378"/>
      <c r="DF64917" s="378"/>
      <c r="DG64917" s="378"/>
      <c r="DH64917" s="378"/>
      <c r="DI64917" s="378"/>
      <c r="DJ64917" s="378"/>
      <c r="DK64917" s="378"/>
      <c r="DL64917" s="378"/>
      <c r="DM64917" s="378"/>
      <c r="DN64917" s="378"/>
      <c r="DO64917" s="378"/>
      <c r="DP64917" s="378"/>
      <c r="DQ64917" s="378"/>
      <c r="DR64917" s="378"/>
      <c r="DS64917" s="378"/>
      <c r="DT64917" s="378"/>
      <c r="DU64917" s="378"/>
      <c r="DV64917" s="378"/>
      <c r="DW64917" s="378"/>
      <c r="DX64917" s="378"/>
      <c r="DY64917" s="378"/>
      <c r="DZ64917" s="378"/>
      <c r="EA64917" s="378"/>
      <c r="EB64917" s="378"/>
      <c r="EC64917" s="378"/>
      <c r="ED64917" s="378"/>
      <c r="EE64917" s="378"/>
      <c r="EF64917" s="378"/>
      <c r="EG64917" s="378"/>
      <c r="EH64917" s="378"/>
      <c r="EI64917" s="378"/>
      <c r="EJ64917" s="378"/>
      <c r="EK64917" s="378"/>
      <c r="EL64917" s="378"/>
      <c r="EM64917" s="378"/>
      <c r="EN64917" s="378"/>
      <c r="EO64917" s="378"/>
      <c r="EP64917" s="378"/>
      <c r="EQ64917" s="378"/>
      <c r="ER64917" s="378"/>
      <c r="ES64917" s="378"/>
      <c r="ET64917" s="378"/>
      <c r="EU64917" s="378"/>
      <c r="EV64917" s="378"/>
      <c r="EW64917" s="378"/>
      <c r="EX64917" s="378"/>
      <c r="EY64917" s="378"/>
      <c r="EZ64917" s="378"/>
      <c r="FA64917" s="378"/>
      <c r="FB64917" s="378"/>
      <c r="FC64917" s="378"/>
      <c r="FD64917" s="378"/>
      <c r="FE64917" s="378"/>
      <c r="FF64917" s="378"/>
      <c r="FG64917" s="378"/>
      <c r="FH64917" s="378"/>
      <c r="FI64917" s="378"/>
      <c r="FJ64917" s="378"/>
      <c r="FK64917" s="378"/>
      <c r="FL64917" s="378"/>
      <c r="FM64917" s="378"/>
      <c r="FN64917" s="378"/>
      <c r="FO64917" s="378"/>
      <c r="FP64917" s="378"/>
      <c r="FQ64917" s="378"/>
      <c r="FR64917" s="378"/>
      <c r="FS64917" s="378"/>
      <c r="FT64917" s="378"/>
      <c r="FU64917" s="378"/>
      <c r="FV64917" s="378"/>
      <c r="FW64917" s="378"/>
      <c r="FX64917" s="378"/>
      <c r="FY64917" s="378"/>
      <c r="FZ64917" s="378"/>
      <c r="GA64917" s="378"/>
      <c r="GB64917" s="378"/>
      <c r="GC64917" s="378"/>
      <c r="GD64917" s="378"/>
      <c r="GE64917" s="378"/>
      <c r="GF64917" s="378"/>
      <c r="GG64917" s="378"/>
      <c r="GH64917" s="378"/>
      <c r="GI64917" s="378"/>
      <c r="GJ64917" s="378"/>
      <c r="GK64917" s="378"/>
      <c r="GL64917" s="378"/>
      <c r="GM64917" s="378"/>
      <c r="GN64917" s="378"/>
      <c r="GO64917" s="378"/>
      <c r="GP64917" s="378"/>
      <c r="GQ64917" s="378"/>
      <c r="GR64917" s="378"/>
      <c r="GS64917" s="378"/>
      <c r="GT64917" s="378"/>
      <c r="GU64917" s="378"/>
      <c r="GV64917" s="378"/>
      <c r="GW64917" s="378"/>
      <c r="GX64917" s="378"/>
      <c r="GY64917" s="378"/>
      <c r="GZ64917" s="378"/>
      <c r="HA64917" s="378"/>
      <c r="HB64917" s="378"/>
      <c r="HC64917" s="378"/>
      <c r="HD64917" s="378"/>
      <c r="HE64917" s="378"/>
      <c r="HF64917" s="378"/>
      <c r="HG64917" s="378"/>
      <c r="HH64917" s="378"/>
      <c r="HI64917" s="378"/>
      <c r="HJ64917" s="378"/>
      <c r="HK64917" s="378"/>
      <c r="HL64917" s="378"/>
      <c r="HM64917" s="378"/>
      <c r="HN64917" s="378"/>
      <c r="HO64917" s="378"/>
      <c r="HP64917" s="378"/>
      <c r="HQ64917" s="378"/>
      <c r="HR64917" s="378"/>
      <c r="HS64917" s="378"/>
      <c r="HT64917" s="378"/>
      <c r="HU64917" s="378"/>
      <c r="HV64917" s="378"/>
      <c r="HW64917" s="378"/>
      <c r="HX64917" s="378"/>
      <c r="HY64917" s="378"/>
      <c r="HZ64917" s="378"/>
      <c r="IA64917" s="378"/>
      <c r="IB64917" s="378"/>
      <c r="IC64917" s="378"/>
      <c r="ID64917" s="378"/>
      <c r="IE64917" s="378"/>
      <c r="IF64917" s="378"/>
      <c r="IG64917" s="378"/>
      <c r="IH64917" s="378"/>
      <c r="II64917" s="378"/>
      <c r="IJ64917" s="378"/>
      <c r="IK64917" s="378"/>
      <c r="IL64917" s="378"/>
    </row>
    <row r="64918" spans="2:246">
      <c r="B64918" s="378"/>
      <c r="C64918" s="378"/>
      <c r="D64918" s="378"/>
      <c r="E64918" s="378"/>
      <c r="F64918" s="378"/>
      <c r="G64918" s="378"/>
      <c r="H64918" s="378"/>
      <c r="I64918" s="378"/>
      <c r="J64918" s="378"/>
      <c r="K64918" s="378"/>
      <c r="L64918" s="378"/>
      <c r="M64918" s="378"/>
      <c r="N64918" s="378"/>
      <c r="O64918" s="378"/>
      <c r="P64918" s="378"/>
      <c r="Q64918" s="378"/>
      <c r="R64918" s="378"/>
      <c r="S64918" s="378"/>
      <c r="T64918" s="378"/>
      <c r="U64918" s="378"/>
      <c r="V64918" s="378"/>
      <c r="W64918" s="378"/>
      <c r="X64918" s="378"/>
      <c r="Y64918" s="378"/>
      <c r="Z64918" s="378"/>
      <c r="AA64918" s="378"/>
      <c r="AB64918" s="378"/>
      <c r="AC64918" s="378"/>
      <c r="AD64918" s="378"/>
      <c r="AE64918" s="378"/>
      <c r="AF64918" s="378"/>
      <c r="AG64918" s="378"/>
      <c r="AH64918" s="378"/>
      <c r="AI64918" s="378"/>
      <c r="AJ64918" s="378"/>
      <c r="AK64918" s="378"/>
      <c r="AL64918" s="378"/>
      <c r="AM64918" s="378"/>
      <c r="AN64918" s="378"/>
      <c r="AO64918" s="378"/>
      <c r="AP64918" s="378"/>
      <c r="AQ64918" s="378"/>
      <c r="AR64918" s="378"/>
      <c r="AS64918" s="378"/>
      <c r="AT64918" s="378"/>
      <c r="AU64918" s="378"/>
      <c r="AV64918" s="378"/>
      <c r="AW64918" s="378"/>
      <c r="AX64918" s="378"/>
      <c r="AY64918" s="378"/>
      <c r="AZ64918" s="378"/>
      <c r="BA64918" s="378"/>
      <c r="BB64918" s="378"/>
      <c r="BC64918" s="378"/>
      <c r="BD64918" s="378"/>
      <c r="BE64918" s="378"/>
      <c r="BF64918" s="378"/>
      <c r="BG64918" s="378"/>
      <c r="BH64918" s="378"/>
      <c r="BI64918" s="378"/>
      <c r="BJ64918" s="378"/>
      <c r="BK64918" s="378"/>
      <c r="BL64918" s="378"/>
      <c r="BM64918" s="378"/>
      <c r="BN64918" s="378"/>
      <c r="BO64918" s="378"/>
      <c r="BP64918" s="378"/>
      <c r="BQ64918" s="378"/>
      <c r="BR64918" s="378"/>
      <c r="BS64918" s="378"/>
      <c r="BT64918" s="378"/>
      <c r="BU64918" s="378"/>
      <c r="BV64918" s="378"/>
      <c r="BW64918" s="378"/>
      <c r="BX64918" s="378"/>
      <c r="BY64918" s="378"/>
      <c r="BZ64918" s="378"/>
      <c r="CA64918" s="378"/>
      <c r="CB64918" s="378"/>
      <c r="CC64918" s="378"/>
      <c r="CD64918" s="378"/>
      <c r="CE64918" s="378"/>
      <c r="CF64918" s="378"/>
      <c r="CG64918" s="378"/>
      <c r="CH64918" s="378"/>
      <c r="CI64918" s="378"/>
      <c r="CJ64918" s="378"/>
      <c r="CK64918" s="378"/>
      <c r="CL64918" s="378"/>
      <c r="CM64918" s="378"/>
      <c r="CN64918" s="378"/>
      <c r="CO64918" s="378"/>
      <c r="CP64918" s="378"/>
      <c r="CQ64918" s="378"/>
      <c r="CR64918" s="378"/>
      <c r="CS64918" s="378"/>
      <c r="CT64918" s="378"/>
      <c r="CU64918" s="378"/>
      <c r="CV64918" s="378"/>
      <c r="CW64918" s="378"/>
      <c r="CX64918" s="378"/>
      <c r="CY64918" s="378"/>
      <c r="CZ64918" s="378"/>
      <c r="DA64918" s="378"/>
      <c r="DB64918" s="378"/>
      <c r="DC64918" s="378"/>
      <c r="DD64918" s="378"/>
      <c r="DE64918" s="378"/>
      <c r="DF64918" s="378"/>
      <c r="DG64918" s="378"/>
      <c r="DH64918" s="378"/>
      <c r="DI64918" s="378"/>
      <c r="DJ64918" s="378"/>
      <c r="DK64918" s="378"/>
      <c r="DL64918" s="378"/>
      <c r="DM64918" s="378"/>
      <c r="DN64918" s="378"/>
      <c r="DO64918" s="378"/>
      <c r="DP64918" s="378"/>
      <c r="DQ64918" s="378"/>
      <c r="DR64918" s="378"/>
      <c r="DS64918" s="378"/>
      <c r="DT64918" s="378"/>
      <c r="DU64918" s="378"/>
      <c r="DV64918" s="378"/>
      <c r="DW64918" s="378"/>
      <c r="DX64918" s="378"/>
      <c r="DY64918" s="378"/>
      <c r="DZ64918" s="378"/>
      <c r="EA64918" s="378"/>
      <c r="EB64918" s="378"/>
      <c r="EC64918" s="378"/>
      <c r="ED64918" s="378"/>
      <c r="EE64918" s="378"/>
      <c r="EF64918" s="378"/>
      <c r="EG64918" s="378"/>
      <c r="EH64918" s="378"/>
      <c r="EI64918" s="378"/>
      <c r="EJ64918" s="378"/>
      <c r="EK64918" s="378"/>
      <c r="EL64918" s="378"/>
      <c r="EM64918" s="378"/>
      <c r="EN64918" s="378"/>
      <c r="EO64918" s="378"/>
      <c r="EP64918" s="378"/>
      <c r="EQ64918" s="378"/>
      <c r="ER64918" s="378"/>
      <c r="ES64918" s="378"/>
      <c r="ET64918" s="378"/>
      <c r="EU64918" s="378"/>
      <c r="EV64918" s="378"/>
      <c r="EW64918" s="378"/>
      <c r="EX64918" s="378"/>
      <c r="EY64918" s="378"/>
      <c r="EZ64918" s="378"/>
      <c r="FA64918" s="378"/>
      <c r="FB64918" s="378"/>
      <c r="FC64918" s="378"/>
      <c r="FD64918" s="378"/>
      <c r="FE64918" s="378"/>
      <c r="FF64918" s="378"/>
      <c r="FG64918" s="378"/>
      <c r="FH64918" s="378"/>
      <c r="FI64918" s="378"/>
      <c r="FJ64918" s="378"/>
      <c r="FK64918" s="378"/>
      <c r="FL64918" s="378"/>
      <c r="FM64918" s="378"/>
      <c r="FN64918" s="378"/>
      <c r="FO64918" s="378"/>
      <c r="FP64918" s="378"/>
      <c r="FQ64918" s="378"/>
      <c r="FR64918" s="378"/>
      <c r="FS64918" s="378"/>
      <c r="FT64918" s="378"/>
      <c r="FU64918" s="378"/>
      <c r="FV64918" s="378"/>
      <c r="FW64918" s="378"/>
      <c r="FX64918" s="378"/>
      <c r="FY64918" s="378"/>
      <c r="FZ64918" s="378"/>
      <c r="GA64918" s="378"/>
      <c r="GB64918" s="378"/>
      <c r="GC64918" s="378"/>
      <c r="GD64918" s="378"/>
      <c r="GE64918" s="378"/>
      <c r="GF64918" s="378"/>
      <c r="GG64918" s="378"/>
      <c r="GH64918" s="378"/>
      <c r="GI64918" s="378"/>
      <c r="GJ64918" s="378"/>
      <c r="GK64918" s="378"/>
      <c r="GL64918" s="378"/>
      <c r="GM64918" s="378"/>
      <c r="GN64918" s="378"/>
      <c r="GO64918" s="378"/>
      <c r="GP64918" s="378"/>
      <c r="GQ64918" s="378"/>
      <c r="GR64918" s="378"/>
      <c r="GS64918" s="378"/>
      <c r="GT64918" s="378"/>
      <c r="GU64918" s="378"/>
      <c r="GV64918" s="378"/>
      <c r="GW64918" s="378"/>
      <c r="GX64918" s="378"/>
      <c r="GY64918" s="378"/>
      <c r="GZ64918" s="378"/>
      <c r="HA64918" s="378"/>
      <c r="HB64918" s="378"/>
      <c r="HC64918" s="378"/>
      <c r="HD64918" s="378"/>
      <c r="HE64918" s="378"/>
      <c r="HF64918" s="378"/>
      <c r="HG64918" s="378"/>
      <c r="HH64918" s="378"/>
      <c r="HI64918" s="378"/>
      <c r="HJ64918" s="378"/>
      <c r="HK64918" s="378"/>
      <c r="HL64918" s="378"/>
      <c r="HM64918" s="378"/>
      <c r="HN64918" s="378"/>
      <c r="HO64918" s="378"/>
      <c r="HP64918" s="378"/>
      <c r="HQ64918" s="378"/>
      <c r="HR64918" s="378"/>
      <c r="HS64918" s="378"/>
      <c r="HT64918" s="378"/>
      <c r="HU64918" s="378"/>
      <c r="HV64918" s="378"/>
      <c r="HW64918" s="378"/>
      <c r="HX64918" s="378"/>
      <c r="HY64918" s="378"/>
      <c r="HZ64918" s="378"/>
      <c r="IA64918" s="378"/>
      <c r="IB64918" s="378"/>
      <c r="IC64918" s="378"/>
      <c r="ID64918" s="378"/>
      <c r="IE64918" s="378"/>
      <c r="IF64918" s="378"/>
      <c r="IG64918" s="378"/>
      <c r="IH64918" s="378"/>
      <c r="II64918" s="378"/>
      <c r="IJ64918" s="378"/>
      <c r="IK64918" s="378"/>
      <c r="IL64918" s="378"/>
    </row>
    <row r="64919" spans="2:246">
      <c r="B64919" s="378"/>
      <c r="C64919" s="378"/>
      <c r="D64919" s="378"/>
      <c r="E64919" s="378"/>
      <c r="F64919" s="378"/>
      <c r="G64919" s="378"/>
      <c r="H64919" s="378"/>
      <c r="I64919" s="378"/>
      <c r="J64919" s="378"/>
      <c r="K64919" s="378"/>
      <c r="L64919" s="378"/>
      <c r="M64919" s="378"/>
      <c r="N64919" s="378"/>
      <c r="O64919" s="378"/>
      <c r="P64919" s="378"/>
      <c r="Q64919" s="378"/>
      <c r="R64919" s="378"/>
      <c r="S64919" s="378"/>
      <c r="T64919" s="378"/>
      <c r="U64919" s="378"/>
      <c r="V64919" s="378"/>
      <c r="W64919" s="378"/>
      <c r="X64919" s="378"/>
      <c r="Y64919" s="378"/>
      <c r="Z64919" s="378"/>
      <c r="AA64919" s="378"/>
      <c r="AB64919" s="378"/>
      <c r="AC64919" s="378"/>
      <c r="AD64919" s="378"/>
      <c r="AE64919" s="378"/>
      <c r="AF64919" s="378"/>
      <c r="AG64919" s="378"/>
      <c r="AH64919" s="378"/>
      <c r="AI64919" s="378"/>
      <c r="AJ64919" s="378"/>
      <c r="AK64919" s="378"/>
      <c r="AL64919" s="378"/>
      <c r="AM64919" s="378"/>
      <c r="AN64919" s="378"/>
      <c r="AO64919" s="378"/>
      <c r="AP64919" s="378"/>
      <c r="AQ64919" s="378"/>
      <c r="AR64919" s="378"/>
      <c r="AS64919" s="378"/>
      <c r="AT64919" s="378"/>
      <c r="AU64919" s="378"/>
      <c r="AV64919" s="378"/>
      <c r="AW64919" s="378"/>
      <c r="AX64919" s="378"/>
      <c r="AY64919" s="378"/>
      <c r="AZ64919" s="378"/>
      <c r="BA64919" s="378"/>
      <c r="BB64919" s="378"/>
      <c r="BC64919" s="378"/>
      <c r="BD64919" s="378"/>
      <c r="BE64919" s="378"/>
      <c r="BF64919" s="378"/>
      <c r="BG64919" s="378"/>
      <c r="BH64919" s="378"/>
      <c r="BI64919" s="378"/>
      <c r="BJ64919" s="378"/>
      <c r="BK64919" s="378"/>
      <c r="BL64919" s="378"/>
      <c r="BM64919" s="378"/>
      <c r="BN64919" s="378"/>
      <c r="BO64919" s="378"/>
      <c r="BP64919" s="378"/>
      <c r="BQ64919" s="378"/>
      <c r="BR64919" s="378"/>
      <c r="BS64919" s="378"/>
      <c r="BT64919" s="378"/>
      <c r="BU64919" s="378"/>
      <c r="BV64919" s="378"/>
      <c r="BW64919" s="378"/>
      <c r="BX64919" s="378"/>
      <c r="BY64919" s="378"/>
      <c r="BZ64919" s="378"/>
      <c r="CA64919" s="378"/>
      <c r="CB64919" s="378"/>
      <c r="CC64919" s="378"/>
      <c r="CD64919" s="378"/>
      <c r="CE64919" s="378"/>
      <c r="CF64919" s="378"/>
      <c r="CG64919" s="378"/>
      <c r="CH64919" s="378"/>
      <c r="CI64919" s="378"/>
      <c r="CJ64919" s="378"/>
      <c r="CK64919" s="378"/>
      <c r="CL64919" s="378"/>
      <c r="CM64919" s="378"/>
      <c r="CN64919" s="378"/>
      <c r="CO64919" s="378"/>
      <c r="CP64919" s="378"/>
      <c r="CQ64919" s="378"/>
      <c r="CR64919" s="378"/>
      <c r="CS64919" s="378"/>
      <c r="CT64919" s="378"/>
      <c r="CU64919" s="378"/>
      <c r="CV64919" s="378"/>
      <c r="CW64919" s="378"/>
      <c r="CX64919" s="378"/>
      <c r="CY64919" s="378"/>
      <c r="CZ64919" s="378"/>
      <c r="DA64919" s="378"/>
      <c r="DB64919" s="378"/>
      <c r="DC64919" s="378"/>
      <c r="DD64919" s="378"/>
      <c r="DE64919" s="378"/>
      <c r="DF64919" s="378"/>
      <c r="DG64919" s="378"/>
      <c r="DH64919" s="378"/>
      <c r="DI64919" s="378"/>
      <c r="DJ64919" s="378"/>
      <c r="DK64919" s="378"/>
      <c r="DL64919" s="378"/>
      <c r="DM64919" s="378"/>
      <c r="DN64919" s="378"/>
      <c r="DO64919" s="378"/>
      <c r="DP64919" s="378"/>
      <c r="DQ64919" s="378"/>
      <c r="DR64919" s="378"/>
      <c r="DS64919" s="378"/>
      <c r="DT64919" s="378"/>
      <c r="DU64919" s="378"/>
      <c r="DV64919" s="378"/>
      <c r="DW64919" s="378"/>
      <c r="DX64919" s="378"/>
      <c r="DY64919" s="378"/>
      <c r="DZ64919" s="378"/>
      <c r="EA64919" s="378"/>
      <c r="EB64919" s="378"/>
      <c r="EC64919" s="378"/>
      <c r="ED64919" s="378"/>
      <c r="EE64919" s="378"/>
      <c r="EF64919" s="378"/>
      <c r="EG64919" s="378"/>
      <c r="EH64919" s="378"/>
      <c r="EI64919" s="378"/>
      <c r="EJ64919" s="378"/>
      <c r="EK64919" s="378"/>
      <c r="EL64919" s="378"/>
      <c r="EM64919" s="378"/>
      <c r="EN64919" s="378"/>
      <c r="EO64919" s="378"/>
      <c r="EP64919" s="378"/>
      <c r="EQ64919" s="378"/>
      <c r="ER64919" s="378"/>
      <c r="ES64919" s="378"/>
      <c r="ET64919" s="378"/>
      <c r="EU64919" s="378"/>
      <c r="EV64919" s="378"/>
      <c r="EW64919" s="378"/>
      <c r="EX64919" s="378"/>
      <c r="EY64919" s="378"/>
      <c r="EZ64919" s="378"/>
      <c r="FA64919" s="378"/>
      <c r="FB64919" s="378"/>
      <c r="FC64919" s="378"/>
      <c r="FD64919" s="378"/>
      <c r="FE64919" s="378"/>
      <c r="FF64919" s="378"/>
      <c r="FG64919" s="378"/>
      <c r="FH64919" s="378"/>
      <c r="FI64919" s="378"/>
      <c r="FJ64919" s="378"/>
      <c r="FK64919" s="378"/>
      <c r="FL64919" s="378"/>
      <c r="FM64919" s="378"/>
      <c r="FN64919" s="378"/>
      <c r="FO64919" s="378"/>
      <c r="FP64919" s="378"/>
      <c r="FQ64919" s="378"/>
      <c r="FR64919" s="378"/>
      <c r="FS64919" s="378"/>
      <c r="FT64919" s="378"/>
      <c r="FU64919" s="378"/>
      <c r="FV64919" s="378"/>
      <c r="FW64919" s="378"/>
      <c r="FX64919" s="378"/>
      <c r="FY64919" s="378"/>
      <c r="FZ64919" s="378"/>
      <c r="GA64919" s="378"/>
      <c r="GB64919" s="378"/>
      <c r="GC64919" s="378"/>
      <c r="GD64919" s="378"/>
      <c r="GE64919" s="378"/>
      <c r="GF64919" s="378"/>
      <c r="GG64919" s="378"/>
      <c r="GH64919" s="378"/>
      <c r="GI64919" s="378"/>
      <c r="GJ64919" s="378"/>
      <c r="GK64919" s="378"/>
      <c r="GL64919" s="378"/>
      <c r="GM64919" s="378"/>
      <c r="GN64919" s="378"/>
      <c r="GO64919" s="378"/>
      <c r="GP64919" s="378"/>
      <c r="GQ64919" s="378"/>
      <c r="GR64919" s="378"/>
      <c r="GS64919" s="378"/>
      <c r="GT64919" s="378"/>
      <c r="GU64919" s="378"/>
      <c r="GV64919" s="378"/>
      <c r="GW64919" s="378"/>
      <c r="GX64919" s="378"/>
      <c r="GY64919" s="378"/>
      <c r="GZ64919" s="378"/>
      <c r="HA64919" s="378"/>
      <c r="HB64919" s="378"/>
      <c r="HC64919" s="378"/>
      <c r="HD64919" s="378"/>
      <c r="HE64919" s="378"/>
      <c r="HF64919" s="378"/>
      <c r="HG64919" s="378"/>
      <c r="HH64919" s="378"/>
      <c r="HI64919" s="378"/>
      <c r="HJ64919" s="378"/>
      <c r="HK64919" s="378"/>
      <c r="HL64919" s="378"/>
      <c r="HM64919" s="378"/>
      <c r="HN64919" s="378"/>
      <c r="HO64919" s="378"/>
      <c r="HP64919" s="378"/>
      <c r="HQ64919" s="378"/>
      <c r="HR64919" s="378"/>
      <c r="HS64919" s="378"/>
      <c r="HT64919" s="378"/>
      <c r="HU64919" s="378"/>
      <c r="HV64919" s="378"/>
      <c r="HW64919" s="378"/>
      <c r="HX64919" s="378"/>
      <c r="HY64919" s="378"/>
      <c r="HZ64919" s="378"/>
      <c r="IA64919" s="378"/>
      <c r="IB64919" s="378"/>
      <c r="IC64919" s="378"/>
      <c r="ID64919" s="378"/>
      <c r="IE64919" s="378"/>
      <c r="IF64919" s="378"/>
      <c r="IG64919" s="378"/>
      <c r="IH64919" s="378"/>
      <c r="II64919" s="378"/>
      <c r="IJ64919" s="378"/>
      <c r="IK64919" s="378"/>
      <c r="IL64919" s="378"/>
    </row>
    <row r="64920" spans="2:246">
      <c r="B64920" s="378"/>
      <c r="C64920" s="378"/>
      <c r="D64920" s="378"/>
      <c r="E64920" s="378"/>
      <c r="F64920" s="378"/>
      <c r="G64920" s="378"/>
      <c r="H64920" s="378"/>
      <c r="I64920" s="378"/>
      <c r="J64920" s="378"/>
      <c r="K64920" s="378"/>
      <c r="L64920" s="378"/>
      <c r="M64920" s="378"/>
      <c r="N64920" s="378"/>
      <c r="O64920" s="378"/>
      <c r="P64920" s="378"/>
      <c r="Q64920" s="378"/>
      <c r="R64920" s="378"/>
      <c r="S64920" s="378"/>
      <c r="T64920" s="378"/>
      <c r="U64920" s="378"/>
      <c r="V64920" s="378"/>
      <c r="W64920" s="378"/>
      <c r="X64920" s="378"/>
      <c r="Y64920" s="378"/>
      <c r="Z64920" s="378"/>
      <c r="AA64920" s="378"/>
      <c r="AB64920" s="378"/>
      <c r="AC64920" s="378"/>
      <c r="AD64920" s="378"/>
      <c r="AE64920" s="378"/>
      <c r="AF64920" s="378"/>
      <c r="AG64920" s="378"/>
      <c r="AH64920" s="378"/>
      <c r="AI64920" s="378"/>
      <c r="AJ64920" s="378"/>
      <c r="AK64920" s="378"/>
      <c r="AL64920" s="378"/>
      <c r="AM64920" s="378"/>
      <c r="AN64920" s="378"/>
      <c r="AO64920" s="378"/>
      <c r="AP64920" s="378"/>
      <c r="AQ64920" s="378"/>
      <c r="AR64920" s="378"/>
      <c r="AS64920" s="378"/>
      <c r="AT64920" s="378"/>
      <c r="AU64920" s="378"/>
      <c r="AV64920" s="378"/>
      <c r="AW64920" s="378"/>
      <c r="AX64920" s="378"/>
      <c r="AY64920" s="378"/>
      <c r="AZ64920" s="378"/>
      <c r="BA64920" s="378"/>
      <c r="BB64920" s="378"/>
      <c r="BC64920" s="378"/>
      <c r="BD64920" s="378"/>
      <c r="BE64920" s="378"/>
      <c r="BF64920" s="378"/>
      <c r="BG64920" s="378"/>
      <c r="BH64920" s="378"/>
      <c r="BI64920" s="378"/>
      <c r="BJ64920" s="378"/>
      <c r="BK64920" s="378"/>
      <c r="BL64920" s="378"/>
      <c r="BM64920" s="378"/>
      <c r="BN64920" s="378"/>
      <c r="BO64920" s="378"/>
      <c r="BP64920" s="378"/>
      <c r="BQ64920" s="378"/>
      <c r="BR64920" s="378"/>
      <c r="BS64920" s="378"/>
      <c r="BT64920" s="378"/>
      <c r="BU64920" s="378"/>
      <c r="BV64920" s="378"/>
      <c r="BW64920" s="378"/>
      <c r="BX64920" s="378"/>
      <c r="BY64920" s="378"/>
      <c r="BZ64920" s="378"/>
      <c r="CA64920" s="378"/>
      <c r="CB64920" s="378"/>
      <c r="CC64920" s="378"/>
      <c r="CD64920" s="378"/>
      <c r="CE64920" s="378"/>
      <c r="CF64920" s="378"/>
      <c r="CG64920" s="378"/>
      <c r="CH64920" s="378"/>
      <c r="CI64920" s="378"/>
      <c r="CJ64920" s="378"/>
      <c r="CK64920" s="378"/>
      <c r="CL64920" s="378"/>
      <c r="CM64920" s="378"/>
      <c r="CN64920" s="378"/>
      <c r="CO64920" s="378"/>
      <c r="CP64920" s="378"/>
      <c r="CQ64920" s="378"/>
      <c r="CR64920" s="378"/>
      <c r="CS64920" s="378"/>
      <c r="CT64920" s="378"/>
      <c r="CU64920" s="378"/>
      <c r="CV64920" s="378"/>
      <c r="CW64920" s="378"/>
      <c r="CX64920" s="378"/>
      <c r="CY64920" s="378"/>
      <c r="CZ64920" s="378"/>
      <c r="DA64920" s="378"/>
      <c r="DB64920" s="378"/>
      <c r="DC64920" s="378"/>
      <c r="DD64920" s="378"/>
      <c r="DE64920" s="378"/>
      <c r="DF64920" s="378"/>
      <c r="DG64920" s="378"/>
      <c r="DH64920" s="378"/>
      <c r="DI64920" s="378"/>
      <c r="DJ64920" s="378"/>
      <c r="DK64920" s="378"/>
      <c r="DL64920" s="378"/>
      <c r="DM64920" s="378"/>
      <c r="DN64920" s="378"/>
      <c r="DO64920" s="378"/>
      <c r="DP64920" s="378"/>
      <c r="DQ64920" s="378"/>
      <c r="DR64920" s="378"/>
      <c r="DS64920" s="378"/>
      <c r="DT64920" s="378"/>
      <c r="DU64920" s="378"/>
      <c r="DV64920" s="378"/>
      <c r="DW64920" s="378"/>
      <c r="DX64920" s="378"/>
      <c r="DY64920" s="378"/>
      <c r="DZ64920" s="378"/>
      <c r="EA64920" s="378"/>
      <c r="EB64920" s="378"/>
      <c r="EC64920" s="378"/>
      <c r="ED64920" s="378"/>
      <c r="EE64920" s="378"/>
      <c r="EF64920" s="378"/>
      <c r="EG64920" s="378"/>
      <c r="EH64920" s="378"/>
      <c r="EI64920" s="378"/>
      <c r="EJ64920" s="378"/>
      <c r="EK64920" s="378"/>
      <c r="EL64920" s="378"/>
      <c r="EM64920" s="378"/>
      <c r="EN64920" s="378"/>
      <c r="EO64920" s="378"/>
      <c r="EP64920" s="378"/>
      <c r="EQ64920" s="378"/>
      <c r="ER64920" s="378"/>
      <c r="ES64920" s="378"/>
      <c r="ET64920" s="378"/>
      <c r="EU64920" s="378"/>
      <c r="EV64920" s="378"/>
      <c r="EW64920" s="378"/>
      <c r="EX64920" s="378"/>
      <c r="EY64920" s="378"/>
      <c r="EZ64920" s="378"/>
      <c r="FA64920" s="378"/>
      <c r="FB64920" s="378"/>
      <c r="FC64920" s="378"/>
      <c r="FD64920" s="378"/>
      <c r="FE64920" s="378"/>
      <c r="FF64920" s="378"/>
      <c r="FG64920" s="378"/>
      <c r="FH64920" s="378"/>
      <c r="FI64920" s="378"/>
      <c r="FJ64920" s="378"/>
      <c r="FK64920" s="378"/>
      <c r="FL64920" s="378"/>
      <c r="FM64920" s="378"/>
      <c r="FN64920" s="378"/>
      <c r="FO64920" s="378"/>
      <c r="FP64920" s="378"/>
      <c r="FQ64920" s="378"/>
      <c r="FR64920" s="378"/>
      <c r="FS64920" s="378"/>
      <c r="FT64920" s="378"/>
      <c r="FU64920" s="378"/>
      <c r="FV64920" s="378"/>
      <c r="FW64920" s="378"/>
      <c r="FX64920" s="378"/>
      <c r="FY64920" s="378"/>
      <c r="FZ64920" s="378"/>
      <c r="GA64920" s="378"/>
      <c r="GB64920" s="378"/>
      <c r="GC64920" s="378"/>
      <c r="GD64920" s="378"/>
      <c r="GE64920" s="378"/>
      <c r="GF64920" s="378"/>
      <c r="GG64920" s="378"/>
      <c r="GH64920" s="378"/>
      <c r="GI64920" s="378"/>
      <c r="GJ64920" s="378"/>
      <c r="GK64920" s="378"/>
      <c r="GL64920" s="378"/>
      <c r="GM64920" s="378"/>
      <c r="GN64920" s="378"/>
      <c r="GO64920" s="378"/>
      <c r="GP64920" s="378"/>
      <c r="GQ64920" s="378"/>
      <c r="GR64920" s="378"/>
      <c r="GS64920" s="378"/>
      <c r="GT64920" s="378"/>
      <c r="GU64920" s="378"/>
      <c r="GV64920" s="378"/>
      <c r="GW64920" s="378"/>
      <c r="GX64920" s="378"/>
      <c r="GY64920" s="378"/>
      <c r="GZ64920" s="378"/>
      <c r="HA64920" s="378"/>
      <c r="HB64920" s="378"/>
      <c r="HC64920" s="378"/>
      <c r="HD64920" s="378"/>
      <c r="HE64920" s="378"/>
      <c r="HF64920" s="378"/>
      <c r="HG64920" s="378"/>
      <c r="HH64920" s="378"/>
      <c r="HI64920" s="378"/>
      <c r="HJ64920" s="378"/>
      <c r="HK64920" s="378"/>
      <c r="HL64920" s="378"/>
      <c r="HM64920" s="378"/>
      <c r="HN64920" s="378"/>
      <c r="HO64920" s="378"/>
      <c r="HP64920" s="378"/>
      <c r="HQ64920" s="378"/>
      <c r="HR64920" s="378"/>
      <c r="HS64920" s="378"/>
      <c r="HT64920" s="378"/>
      <c r="HU64920" s="378"/>
      <c r="HV64920" s="378"/>
      <c r="HW64920" s="378"/>
      <c r="HX64920" s="378"/>
      <c r="HY64920" s="378"/>
      <c r="HZ64920" s="378"/>
      <c r="IA64920" s="378"/>
      <c r="IB64920" s="378"/>
      <c r="IC64920" s="378"/>
      <c r="ID64920" s="378"/>
      <c r="IE64920" s="378"/>
      <c r="IF64920" s="378"/>
      <c r="IG64920" s="378"/>
      <c r="IH64920" s="378"/>
      <c r="II64920" s="378"/>
      <c r="IJ64920" s="378"/>
      <c r="IK64920" s="378"/>
      <c r="IL64920" s="378"/>
    </row>
    <row r="64921" spans="2:246">
      <c r="B64921" s="378"/>
      <c r="C64921" s="378"/>
      <c r="D64921" s="378"/>
      <c r="E64921" s="378"/>
      <c r="F64921" s="378"/>
      <c r="G64921" s="378"/>
      <c r="H64921" s="378"/>
      <c r="I64921" s="378"/>
      <c r="J64921" s="378"/>
      <c r="K64921" s="378"/>
      <c r="L64921" s="378"/>
      <c r="M64921" s="378"/>
      <c r="N64921" s="378"/>
      <c r="O64921" s="378"/>
      <c r="P64921" s="378"/>
      <c r="Q64921" s="378"/>
      <c r="R64921" s="378"/>
      <c r="S64921" s="378"/>
      <c r="T64921" s="378"/>
      <c r="U64921" s="378"/>
      <c r="V64921" s="378"/>
      <c r="W64921" s="378"/>
      <c r="X64921" s="378"/>
      <c r="Y64921" s="378"/>
      <c r="Z64921" s="378"/>
      <c r="AA64921" s="378"/>
      <c r="AB64921" s="378"/>
      <c r="AC64921" s="378"/>
      <c r="AD64921" s="378"/>
      <c r="AE64921" s="378"/>
      <c r="AF64921" s="378"/>
      <c r="AG64921" s="378"/>
      <c r="AH64921" s="378"/>
      <c r="AI64921" s="378"/>
      <c r="AJ64921" s="378"/>
      <c r="AK64921" s="378"/>
      <c r="AL64921" s="378"/>
      <c r="AM64921" s="378"/>
      <c r="AN64921" s="378"/>
      <c r="AO64921" s="378"/>
      <c r="AP64921" s="378"/>
      <c r="AQ64921" s="378"/>
      <c r="AR64921" s="378"/>
      <c r="AS64921" s="378"/>
      <c r="AT64921" s="378"/>
      <c r="AU64921" s="378"/>
      <c r="AV64921" s="378"/>
      <c r="AW64921" s="378"/>
      <c r="AX64921" s="378"/>
      <c r="AY64921" s="378"/>
      <c r="AZ64921" s="378"/>
      <c r="BA64921" s="378"/>
      <c r="BB64921" s="378"/>
      <c r="BC64921" s="378"/>
      <c r="BD64921" s="378"/>
      <c r="BE64921" s="378"/>
      <c r="BF64921" s="378"/>
      <c r="BG64921" s="378"/>
      <c r="BH64921" s="378"/>
      <c r="BI64921" s="378"/>
      <c r="BJ64921" s="378"/>
      <c r="BK64921" s="378"/>
      <c r="BL64921" s="378"/>
      <c r="BM64921" s="378"/>
      <c r="BN64921" s="378"/>
      <c r="BO64921" s="378"/>
      <c r="BP64921" s="378"/>
      <c r="BQ64921" s="378"/>
      <c r="BR64921" s="378"/>
      <c r="BS64921" s="378"/>
      <c r="BT64921" s="378"/>
      <c r="BU64921" s="378"/>
      <c r="BV64921" s="378"/>
      <c r="BW64921" s="378"/>
      <c r="BX64921" s="378"/>
      <c r="BY64921" s="378"/>
      <c r="BZ64921" s="378"/>
      <c r="CA64921" s="378"/>
      <c r="CB64921" s="378"/>
      <c r="CC64921" s="378"/>
      <c r="CD64921" s="378"/>
      <c r="CE64921" s="378"/>
      <c r="CF64921" s="378"/>
      <c r="CG64921" s="378"/>
      <c r="CH64921" s="378"/>
      <c r="CI64921" s="378"/>
      <c r="CJ64921" s="378"/>
      <c r="CK64921" s="378"/>
      <c r="CL64921" s="378"/>
      <c r="CM64921" s="378"/>
      <c r="CN64921" s="378"/>
      <c r="CO64921" s="378"/>
      <c r="CP64921" s="378"/>
      <c r="CQ64921" s="378"/>
      <c r="CR64921" s="378"/>
      <c r="CS64921" s="378"/>
      <c r="CT64921" s="378"/>
      <c r="CU64921" s="378"/>
      <c r="CV64921" s="378"/>
      <c r="CW64921" s="378"/>
      <c r="CX64921" s="378"/>
      <c r="CY64921" s="378"/>
      <c r="CZ64921" s="378"/>
      <c r="DA64921" s="378"/>
      <c r="DB64921" s="378"/>
      <c r="DC64921" s="378"/>
      <c r="DD64921" s="378"/>
      <c r="DE64921" s="378"/>
      <c r="DF64921" s="378"/>
      <c r="DG64921" s="378"/>
      <c r="DH64921" s="378"/>
      <c r="DI64921" s="378"/>
      <c r="DJ64921" s="378"/>
      <c r="DK64921" s="378"/>
      <c r="DL64921" s="378"/>
      <c r="DM64921" s="378"/>
      <c r="DN64921" s="378"/>
      <c r="DO64921" s="378"/>
      <c r="DP64921" s="378"/>
      <c r="DQ64921" s="378"/>
      <c r="DR64921" s="378"/>
      <c r="DS64921" s="378"/>
      <c r="DT64921" s="378"/>
      <c r="DU64921" s="378"/>
      <c r="DV64921" s="378"/>
      <c r="DW64921" s="378"/>
      <c r="DX64921" s="378"/>
      <c r="DY64921" s="378"/>
      <c r="DZ64921" s="378"/>
      <c r="EA64921" s="378"/>
      <c r="EB64921" s="378"/>
      <c r="EC64921" s="378"/>
      <c r="ED64921" s="378"/>
      <c r="EE64921" s="378"/>
      <c r="EF64921" s="378"/>
      <c r="EG64921" s="378"/>
      <c r="EH64921" s="378"/>
      <c r="EI64921" s="378"/>
      <c r="EJ64921" s="378"/>
      <c r="EK64921" s="378"/>
      <c r="EL64921" s="378"/>
      <c r="EM64921" s="378"/>
      <c r="EN64921" s="378"/>
      <c r="EO64921" s="378"/>
      <c r="EP64921" s="378"/>
      <c r="EQ64921" s="378"/>
      <c r="ER64921" s="378"/>
      <c r="ES64921" s="378"/>
      <c r="ET64921" s="378"/>
      <c r="EU64921" s="378"/>
      <c r="EV64921" s="378"/>
      <c r="EW64921" s="378"/>
      <c r="EX64921" s="378"/>
      <c r="EY64921" s="378"/>
      <c r="EZ64921" s="378"/>
      <c r="FA64921" s="378"/>
      <c r="FB64921" s="378"/>
      <c r="FC64921" s="378"/>
      <c r="FD64921" s="378"/>
      <c r="FE64921" s="378"/>
      <c r="FF64921" s="378"/>
      <c r="FG64921" s="378"/>
      <c r="FH64921" s="378"/>
      <c r="FI64921" s="378"/>
      <c r="FJ64921" s="378"/>
      <c r="FK64921" s="378"/>
      <c r="FL64921" s="378"/>
      <c r="FM64921" s="378"/>
      <c r="FN64921" s="378"/>
      <c r="FO64921" s="378"/>
      <c r="FP64921" s="378"/>
      <c r="FQ64921" s="378"/>
      <c r="FR64921" s="378"/>
      <c r="FS64921" s="378"/>
      <c r="FT64921" s="378"/>
      <c r="FU64921" s="378"/>
      <c r="FV64921" s="378"/>
      <c r="FW64921" s="378"/>
      <c r="FX64921" s="378"/>
      <c r="FY64921" s="378"/>
      <c r="FZ64921" s="378"/>
      <c r="GA64921" s="378"/>
      <c r="GB64921" s="378"/>
      <c r="GC64921" s="378"/>
      <c r="GD64921" s="378"/>
      <c r="GE64921" s="378"/>
      <c r="GF64921" s="378"/>
      <c r="GG64921" s="378"/>
      <c r="GH64921" s="378"/>
      <c r="GI64921" s="378"/>
      <c r="GJ64921" s="378"/>
      <c r="GK64921" s="378"/>
      <c r="GL64921" s="378"/>
      <c r="GM64921" s="378"/>
      <c r="GN64921" s="378"/>
      <c r="GO64921" s="378"/>
      <c r="GP64921" s="378"/>
      <c r="GQ64921" s="378"/>
      <c r="GR64921" s="378"/>
      <c r="GS64921" s="378"/>
      <c r="GT64921" s="378"/>
      <c r="GU64921" s="378"/>
      <c r="GV64921" s="378"/>
      <c r="GW64921" s="378"/>
      <c r="GX64921" s="378"/>
      <c r="GY64921" s="378"/>
      <c r="GZ64921" s="378"/>
      <c r="HA64921" s="378"/>
      <c r="HB64921" s="378"/>
      <c r="HC64921" s="378"/>
      <c r="HD64921" s="378"/>
      <c r="HE64921" s="378"/>
      <c r="HF64921" s="378"/>
      <c r="HG64921" s="378"/>
      <c r="HH64921" s="378"/>
      <c r="HI64921" s="378"/>
      <c r="HJ64921" s="378"/>
      <c r="HK64921" s="378"/>
      <c r="HL64921" s="378"/>
      <c r="HM64921" s="378"/>
      <c r="HN64921" s="378"/>
      <c r="HO64921" s="378"/>
      <c r="HP64921" s="378"/>
      <c r="HQ64921" s="378"/>
      <c r="HR64921" s="378"/>
      <c r="HS64921" s="378"/>
      <c r="HT64921" s="378"/>
      <c r="HU64921" s="378"/>
      <c r="HV64921" s="378"/>
      <c r="HW64921" s="378"/>
      <c r="HX64921" s="378"/>
      <c r="HY64921" s="378"/>
      <c r="HZ64921" s="378"/>
      <c r="IA64921" s="378"/>
      <c r="IB64921" s="378"/>
      <c r="IC64921" s="378"/>
      <c r="ID64921" s="378"/>
      <c r="IE64921" s="378"/>
      <c r="IF64921" s="378"/>
      <c r="IG64921" s="378"/>
      <c r="IH64921" s="378"/>
      <c r="II64921" s="378"/>
      <c r="IJ64921" s="378"/>
      <c r="IK64921" s="378"/>
      <c r="IL64921" s="378"/>
    </row>
    <row r="64922" spans="2:246">
      <c r="B64922" s="378"/>
      <c r="C64922" s="378"/>
      <c r="D64922" s="378"/>
      <c r="E64922" s="378"/>
      <c r="F64922" s="378"/>
      <c r="G64922" s="378"/>
      <c r="H64922" s="378"/>
      <c r="I64922" s="378"/>
      <c r="J64922" s="378"/>
      <c r="K64922" s="378"/>
      <c r="L64922" s="378"/>
      <c r="M64922" s="378"/>
      <c r="N64922" s="378"/>
      <c r="O64922" s="378"/>
      <c r="P64922" s="378"/>
      <c r="Q64922" s="378"/>
      <c r="R64922" s="378"/>
      <c r="S64922" s="378"/>
      <c r="T64922" s="378"/>
      <c r="U64922" s="378"/>
      <c r="V64922" s="378"/>
      <c r="W64922" s="378"/>
      <c r="X64922" s="378"/>
      <c r="Y64922" s="378"/>
      <c r="Z64922" s="378"/>
      <c r="AA64922" s="378"/>
      <c r="AB64922" s="378"/>
      <c r="AC64922" s="378"/>
      <c r="AD64922" s="378"/>
      <c r="AE64922" s="378"/>
      <c r="AF64922" s="378"/>
      <c r="AG64922" s="378"/>
      <c r="AH64922" s="378"/>
      <c r="AI64922" s="378"/>
      <c r="AJ64922" s="378"/>
      <c r="AK64922" s="378"/>
      <c r="AL64922" s="378"/>
      <c r="AM64922" s="378"/>
      <c r="AN64922" s="378"/>
      <c r="AO64922" s="378"/>
      <c r="AP64922" s="378"/>
      <c r="AQ64922" s="378"/>
      <c r="AR64922" s="378"/>
      <c r="AS64922" s="378"/>
      <c r="AT64922" s="378"/>
      <c r="AU64922" s="378"/>
      <c r="AV64922" s="378"/>
      <c r="AW64922" s="378"/>
      <c r="AX64922" s="378"/>
      <c r="AY64922" s="378"/>
      <c r="AZ64922" s="378"/>
      <c r="BA64922" s="378"/>
      <c r="BB64922" s="378"/>
      <c r="BC64922" s="378"/>
      <c r="BD64922" s="378"/>
      <c r="BE64922" s="378"/>
      <c r="BF64922" s="378"/>
      <c r="BG64922" s="378"/>
      <c r="BH64922" s="378"/>
      <c r="BI64922" s="378"/>
      <c r="BJ64922" s="378"/>
      <c r="BK64922" s="378"/>
      <c r="BL64922" s="378"/>
      <c r="BM64922" s="378"/>
      <c r="BN64922" s="378"/>
      <c r="BO64922" s="378"/>
      <c r="BP64922" s="378"/>
      <c r="BQ64922" s="378"/>
      <c r="BR64922" s="378"/>
      <c r="BS64922" s="378"/>
      <c r="BT64922" s="378"/>
      <c r="BU64922" s="378"/>
      <c r="BV64922" s="378"/>
      <c r="BW64922" s="378"/>
      <c r="BX64922" s="378"/>
      <c r="BY64922" s="378"/>
      <c r="BZ64922" s="378"/>
      <c r="CA64922" s="378"/>
      <c r="CB64922" s="378"/>
      <c r="CC64922" s="378"/>
      <c r="CD64922" s="378"/>
      <c r="CE64922" s="378"/>
      <c r="CF64922" s="378"/>
      <c r="CG64922" s="378"/>
      <c r="CH64922" s="378"/>
      <c r="CI64922" s="378"/>
      <c r="CJ64922" s="378"/>
      <c r="CK64922" s="378"/>
      <c r="CL64922" s="378"/>
      <c r="CM64922" s="378"/>
      <c r="CN64922" s="378"/>
      <c r="CO64922" s="378"/>
      <c r="CP64922" s="378"/>
      <c r="CQ64922" s="378"/>
      <c r="CR64922" s="378"/>
      <c r="CS64922" s="378"/>
      <c r="CT64922" s="378"/>
      <c r="CU64922" s="378"/>
      <c r="CV64922" s="378"/>
      <c r="CW64922" s="378"/>
      <c r="CX64922" s="378"/>
      <c r="CY64922" s="378"/>
      <c r="CZ64922" s="378"/>
      <c r="DA64922" s="378"/>
      <c r="DB64922" s="378"/>
      <c r="DC64922" s="378"/>
      <c r="DD64922" s="378"/>
      <c r="DE64922" s="378"/>
      <c r="DF64922" s="378"/>
      <c r="DG64922" s="378"/>
      <c r="DH64922" s="378"/>
      <c r="DI64922" s="378"/>
      <c r="DJ64922" s="378"/>
      <c r="DK64922" s="378"/>
      <c r="DL64922" s="378"/>
      <c r="DM64922" s="378"/>
      <c r="DN64922" s="378"/>
      <c r="DO64922" s="378"/>
      <c r="DP64922" s="378"/>
      <c r="DQ64922" s="378"/>
      <c r="DR64922" s="378"/>
      <c r="DS64922" s="378"/>
      <c r="DT64922" s="378"/>
      <c r="DU64922" s="378"/>
      <c r="DV64922" s="378"/>
      <c r="DW64922" s="378"/>
      <c r="DX64922" s="378"/>
      <c r="DY64922" s="378"/>
      <c r="DZ64922" s="378"/>
      <c r="EA64922" s="378"/>
      <c r="EB64922" s="378"/>
      <c r="EC64922" s="378"/>
      <c r="ED64922" s="378"/>
      <c r="EE64922" s="378"/>
      <c r="EF64922" s="378"/>
      <c r="EG64922" s="378"/>
      <c r="EH64922" s="378"/>
      <c r="EI64922" s="378"/>
      <c r="EJ64922" s="378"/>
      <c r="EK64922" s="378"/>
      <c r="EL64922" s="378"/>
      <c r="EM64922" s="378"/>
      <c r="EN64922" s="378"/>
      <c r="EO64922" s="378"/>
      <c r="EP64922" s="378"/>
      <c r="EQ64922" s="378"/>
      <c r="ER64922" s="378"/>
      <c r="ES64922" s="378"/>
      <c r="ET64922" s="378"/>
      <c r="EU64922" s="378"/>
      <c r="EV64922" s="378"/>
      <c r="EW64922" s="378"/>
      <c r="EX64922" s="378"/>
      <c r="EY64922" s="378"/>
      <c r="EZ64922" s="378"/>
      <c r="FA64922" s="378"/>
      <c r="FB64922" s="378"/>
      <c r="FC64922" s="378"/>
      <c r="FD64922" s="378"/>
      <c r="FE64922" s="378"/>
      <c r="FF64922" s="378"/>
      <c r="FG64922" s="378"/>
      <c r="FH64922" s="378"/>
      <c r="FI64922" s="378"/>
      <c r="FJ64922" s="378"/>
      <c r="FK64922" s="378"/>
      <c r="FL64922" s="378"/>
      <c r="FM64922" s="378"/>
      <c r="FN64922" s="378"/>
      <c r="FO64922" s="378"/>
      <c r="FP64922" s="378"/>
      <c r="FQ64922" s="378"/>
      <c r="FR64922" s="378"/>
      <c r="FS64922" s="378"/>
      <c r="FT64922" s="378"/>
      <c r="FU64922" s="378"/>
      <c r="FV64922" s="378"/>
      <c r="FW64922" s="378"/>
      <c r="FX64922" s="378"/>
      <c r="FY64922" s="378"/>
      <c r="FZ64922" s="378"/>
      <c r="GA64922" s="378"/>
      <c r="GB64922" s="378"/>
      <c r="GC64922" s="378"/>
      <c r="GD64922" s="378"/>
      <c r="GE64922" s="378"/>
      <c r="GF64922" s="378"/>
      <c r="GG64922" s="378"/>
      <c r="GH64922" s="378"/>
      <c r="GI64922" s="378"/>
      <c r="GJ64922" s="378"/>
      <c r="GK64922" s="378"/>
      <c r="GL64922" s="378"/>
      <c r="GM64922" s="378"/>
      <c r="GN64922" s="378"/>
      <c r="GO64922" s="378"/>
      <c r="GP64922" s="378"/>
      <c r="GQ64922" s="378"/>
      <c r="GR64922" s="378"/>
      <c r="GS64922" s="378"/>
      <c r="GT64922" s="378"/>
      <c r="GU64922" s="378"/>
      <c r="GV64922" s="378"/>
      <c r="GW64922" s="378"/>
      <c r="GX64922" s="378"/>
      <c r="GY64922" s="378"/>
      <c r="GZ64922" s="378"/>
      <c r="HA64922" s="378"/>
      <c r="HB64922" s="378"/>
      <c r="HC64922" s="378"/>
      <c r="HD64922" s="378"/>
      <c r="HE64922" s="378"/>
      <c r="HF64922" s="378"/>
      <c r="HG64922" s="378"/>
      <c r="HH64922" s="378"/>
      <c r="HI64922" s="378"/>
      <c r="HJ64922" s="378"/>
      <c r="HK64922" s="378"/>
      <c r="HL64922" s="378"/>
      <c r="HM64922" s="378"/>
      <c r="HN64922" s="378"/>
      <c r="HO64922" s="378"/>
      <c r="HP64922" s="378"/>
      <c r="HQ64922" s="378"/>
      <c r="HR64922" s="378"/>
      <c r="HS64922" s="378"/>
      <c r="HT64922" s="378"/>
      <c r="HU64922" s="378"/>
      <c r="HV64922" s="378"/>
      <c r="HW64922" s="378"/>
      <c r="HX64922" s="378"/>
      <c r="HY64922" s="378"/>
      <c r="HZ64922" s="378"/>
      <c r="IA64922" s="378"/>
      <c r="IB64922" s="378"/>
      <c r="IC64922" s="378"/>
      <c r="ID64922" s="378"/>
      <c r="IE64922" s="378"/>
      <c r="IF64922" s="378"/>
      <c r="IG64922" s="378"/>
      <c r="IH64922" s="378"/>
      <c r="II64922" s="378"/>
      <c r="IJ64922" s="378"/>
      <c r="IK64922" s="378"/>
      <c r="IL64922" s="378"/>
    </row>
    <row r="64923" spans="2:246">
      <c r="B64923" s="378"/>
      <c r="C64923" s="378"/>
      <c r="D64923" s="378"/>
      <c r="E64923" s="378"/>
      <c r="F64923" s="378"/>
      <c r="G64923" s="378"/>
      <c r="H64923" s="378"/>
      <c r="I64923" s="378"/>
      <c r="J64923" s="378"/>
      <c r="K64923" s="378"/>
      <c r="L64923" s="378"/>
      <c r="M64923" s="378"/>
      <c r="N64923" s="378"/>
      <c r="O64923" s="378"/>
      <c r="P64923" s="378"/>
      <c r="Q64923" s="378"/>
      <c r="R64923" s="378"/>
      <c r="S64923" s="378"/>
      <c r="T64923" s="378"/>
      <c r="U64923" s="378"/>
      <c r="V64923" s="378"/>
      <c r="W64923" s="378"/>
      <c r="X64923" s="378"/>
      <c r="Y64923" s="378"/>
      <c r="Z64923" s="378"/>
      <c r="AA64923" s="378"/>
      <c r="AB64923" s="378"/>
      <c r="AC64923" s="378"/>
      <c r="AD64923" s="378"/>
      <c r="AE64923" s="378"/>
      <c r="AF64923" s="378"/>
      <c r="AG64923" s="378"/>
      <c r="AH64923" s="378"/>
      <c r="AI64923" s="378"/>
      <c r="AJ64923" s="378"/>
      <c r="AK64923" s="378"/>
      <c r="AL64923" s="378"/>
      <c r="AM64923" s="378"/>
      <c r="AN64923" s="378"/>
      <c r="AO64923" s="378"/>
      <c r="AP64923" s="378"/>
      <c r="AQ64923" s="378"/>
      <c r="AR64923" s="378"/>
      <c r="AS64923" s="378"/>
      <c r="AT64923" s="378"/>
      <c r="AU64923" s="378"/>
      <c r="AV64923" s="378"/>
      <c r="AW64923" s="378"/>
      <c r="AX64923" s="378"/>
      <c r="AY64923" s="378"/>
      <c r="AZ64923" s="378"/>
      <c r="BA64923" s="378"/>
      <c r="BB64923" s="378"/>
      <c r="BC64923" s="378"/>
      <c r="BD64923" s="378"/>
      <c r="BE64923" s="378"/>
      <c r="BF64923" s="378"/>
      <c r="BG64923" s="378"/>
      <c r="BH64923" s="378"/>
      <c r="BI64923" s="378"/>
      <c r="BJ64923" s="378"/>
      <c r="BK64923" s="378"/>
      <c r="BL64923" s="378"/>
      <c r="BM64923" s="378"/>
      <c r="BN64923" s="378"/>
      <c r="BO64923" s="378"/>
      <c r="BP64923" s="378"/>
      <c r="BQ64923" s="378"/>
      <c r="BR64923" s="378"/>
      <c r="BS64923" s="378"/>
      <c r="BT64923" s="378"/>
      <c r="BU64923" s="378"/>
      <c r="BV64923" s="378"/>
      <c r="BW64923" s="378"/>
      <c r="BX64923" s="378"/>
      <c r="BY64923" s="378"/>
      <c r="BZ64923" s="378"/>
      <c r="CA64923" s="378"/>
      <c r="CB64923" s="378"/>
      <c r="CC64923" s="378"/>
      <c r="CD64923" s="378"/>
      <c r="CE64923" s="378"/>
      <c r="CF64923" s="378"/>
      <c r="CG64923" s="378"/>
      <c r="CH64923" s="378"/>
      <c r="CI64923" s="378"/>
      <c r="CJ64923" s="378"/>
      <c r="CK64923" s="378"/>
      <c r="CL64923" s="378"/>
      <c r="CM64923" s="378"/>
      <c r="CN64923" s="378"/>
      <c r="CO64923" s="378"/>
      <c r="CP64923" s="378"/>
      <c r="CQ64923" s="378"/>
      <c r="CR64923" s="378"/>
      <c r="CS64923" s="378"/>
      <c r="CT64923" s="378"/>
      <c r="CU64923" s="378"/>
      <c r="CV64923" s="378"/>
      <c r="CW64923" s="378"/>
      <c r="CX64923" s="378"/>
      <c r="CY64923" s="378"/>
      <c r="CZ64923" s="378"/>
      <c r="DA64923" s="378"/>
      <c r="DB64923" s="378"/>
      <c r="DC64923" s="378"/>
      <c r="DD64923" s="378"/>
      <c r="DE64923" s="378"/>
      <c r="DF64923" s="378"/>
      <c r="DG64923" s="378"/>
      <c r="DH64923" s="378"/>
      <c r="DI64923" s="378"/>
      <c r="DJ64923" s="378"/>
      <c r="DK64923" s="378"/>
      <c r="DL64923" s="378"/>
      <c r="DM64923" s="378"/>
      <c r="DN64923" s="378"/>
      <c r="DO64923" s="378"/>
      <c r="DP64923" s="378"/>
      <c r="DQ64923" s="378"/>
      <c r="DR64923" s="378"/>
      <c r="DS64923" s="378"/>
      <c r="DT64923" s="378"/>
      <c r="DU64923" s="378"/>
      <c r="DV64923" s="378"/>
      <c r="DW64923" s="378"/>
      <c r="DX64923" s="378"/>
      <c r="DY64923" s="378"/>
      <c r="DZ64923" s="378"/>
      <c r="EA64923" s="378"/>
      <c r="EB64923" s="378"/>
      <c r="EC64923" s="378"/>
      <c r="ED64923" s="378"/>
      <c r="EE64923" s="378"/>
      <c r="EF64923" s="378"/>
      <c r="EG64923" s="378"/>
      <c r="EH64923" s="378"/>
      <c r="EI64923" s="378"/>
      <c r="EJ64923" s="378"/>
      <c r="EK64923" s="378"/>
      <c r="EL64923" s="378"/>
      <c r="EM64923" s="378"/>
      <c r="EN64923" s="378"/>
      <c r="EO64923" s="378"/>
      <c r="EP64923" s="378"/>
      <c r="EQ64923" s="378"/>
      <c r="ER64923" s="378"/>
      <c r="ES64923" s="378"/>
      <c r="ET64923" s="378"/>
      <c r="EU64923" s="378"/>
      <c r="EV64923" s="378"/>
      <c r="EW64923" s="378"/>
      <c r="EX64923" s="378"/>
      <c r="EY64923" s="378"/>
      <c r="EZ64923" s="378"/>
      <c r="FA64923" s="378"/>
      <c r="FB64923" s="378"/>
      <c r="FC64923" s="378"/>
      <c r="FD64923" s="378"/>
      <c r="FE64923" s="378"/>
      <c r="FF64923" s="378"/>
      <c r="FG64923" s="378"/>
      <c r="FH64923" s="378"/>
      <c r="FI64923" s="378"/>
      <c r="FJ64923" s="378"/>
      <c r="FK64923" s="378"/>
      <c r="FL64923" s="378"/>
      <c r="FM64923" s="378"/>
      <c r="FN64923" s="378"/>
      <c r="FO64923" s="378"/>
      <c r="FP64923" s="378"/>
      <c r="FQ64923" s="378"/>
      <c r="FR64923" s="378"/>
      <c r="FS64923" s="378"/>
      <c r="FT64923" s="378"/>
      <c r="FU64923" s="378"/>
      <c r="FV64923" s="378"/>
      <c r="FW64923" s="378"/>
      <c r="FX64923" s="378"/>
      <c r="FY64923" s="378"/>
      <c r="FZ64923" s="378"/>
      <c r="GA64923" s="378"/>
      <c r="GB64923" s="378"/>
      <c r="GC64923" s="378"/>
      <c r="GD64923" s="378"/>
      <c r="GE64923" s="378"/>
      <c r="GF64923" s="378"/>
      <c r="GG64923" s="378"/>
      <c r="GH64923" s="378"/>
      <c r="GI64923" s="378"/>
      <c r="GJ64923" s="378"/>
      <c r="GK64923" s="378"/>
      <c r="GL64923" s="378"/>
      <c r="GM64923" s="378"/>
      <c r="GN64923" s="378"/>
      <c r="GO64923" s="378"/>
      <c r="GP64923" s="378"/>
      <c r="GQ64923" s="378"/>
      <c r="GR64923" s="378"/>
      <c r="GS64923" s="378"/>
      <c r="GT64923" s="378"/>
      <c r="GU64923" s="378"/>
      <c r="GV64923" s="378"/>
      <c r="GW64923" s="378"/>
      <c r="GX64923" s="378"/>
      <c r="GY64923" s="378"/>
      <c r="GZ64923" s="378"/>
      <c r="HA64923" s="378"/>
      <c r="HB64923" s="378"/>
      <c r="HC64923" s="378"/>
      <c r="HD64923" s="378"/>
      <c r="HE64923" s="378"/>
      <c r="HF64923" s="378"/>
      <c r="HG64923" s="378"/>
      <c r="HH64923" s="378"/>
      <c r="HI64923" s="378"/>
      <c r="HJ64923" s="378"/>
      <c r="HK64923" s="378"/>
      <c r="HL64923" s="378"/>
      <c r="HM64923" s="378"/>
      <c r="HN64923" s="378"/>
      <c r="HO64923" s="378"/>
      <c r="HP64923" s="378"/>
      <c r="HQ64923" s="378"/>
      <c r="HR64923" s="378"/>
      <c r="HS64923" s="378"/>
      <c r="HT64923" s="378"/>
      <c r="HU64923" s="378"/>
      <c r="HV64923" s="378"/>
      <c r="HW64923" s="378"/>
      <c r="HX64923" s="378"/>
      <c r="HY64923" s="378"/>
      <c r="HZ64923" s="378"/>
      <c r="IA64923" s="378"/>
      <c r="IB64923" s="378"/>
      <c r="IC64923" s="378"/>
      <c r="ID64923" s="378"/>
      <c r="IE64923" s="378"/>
      <c r="IF64923" s="378"/>
      <c r="IG64923" s="378"/>
      <c r="IH64923" s="378"/>
      <c r="II64923" s="378"/>
      <c r="IJ64923" s="378"/>
      <c r="IK64923" s="378"/>
      <c r="IL64923" s="378"/>
    </row>
    <row r="64924" spans="2:246">
      <c r="B64924" s="378"/>
      <c r="C64924" s="378"/>
      <c r="D64924" s="378"/>
      <c r="E64924" s="378"/>
      <c r="F64924" s="378"/>
      <c r="G64924" s="378"/>
      <c r="H64924" s="378"/>
      <c r="I64924" s="378"/>
      <c r="J64924" s="378"/>
      <c r="K64924" s="378"/>
      <c r="L64924" s="378"/>
      <c r="M64924" s="378"/>
      <c r="N64924" s="378"/>
      <c r="O64924" s="378"/>
      <c r="P64924" s="378"/>
      <c r="Q64924" s="378"/>
      <c r="R64924" s="378"/>
      <c r="S64924" s="378"/>
      <c r="T64924" s="378"/>
      <c r="U64924" s="378"/>
      <c r="V64924" s="378"/>
      <c r="W64924" s="378"/>
      <c r="X64924" s="378"/>
      <c r="Y64924" s="378"/>
      <c r="Z64924" s="378"/>
      <c r="AA64924" s="378"/>
      <c r="AB64924" s="378"/>
      <c r="AC64924" s="378"/>
      <c r="AD64924" s="378"/>
      <c r="AE64924" s="378"/>
      <c r="AF64924" s="378"/>
      <c r="AG64924" s="378"/>
      <c r="AH64924" s="378"/>
      <c r="AI64924" s="378"/>
      <c r="AJ64924" s="378"/>
      <c r="AK64924" s="378"/>
      <c r="AL64924" s="378"/>
      <c r="AM64924" s="378"/>
      <c r="AN64924" s="378"/>
      <c r="AO64924" s="378"/>
      <c r="AP64924" s="378"/>
      <c r="AQ64924" s="378"/>
      <c r="AR64924" s="378"/>
      <c r="AS64924" s="378"/>
      <c r="AT64924" s="378"/>
      <c r="AU64924" s="378"/>
      <c r="AV64924" s="378"/>
      <c r="AW64924" s="378"/>
      <c r="AX64924" s="378"/>
      <c r="AY64924" s="378"/>
      <c r="AZ64924" s="378"/>
      <c r="BA64924" s="378"/>
      <c r="BB64924" s="378"/>
      <c r="BC64924" s="378"/>
      <c r="BD64924" s="378"/>
      <c r="BE64924" s="378"/>
      <c r="BF64924" s="378"/>
      <c r="BG64924" s="378"/>
      <c r="BH64924" s="378"/>
      <c r="BI64924" s="378"/>
      <c r="BJ64924" s="378"/>
      <c r="BK64924" s="378"/>
      <c r="BL64924" s="378"/>
      <c r="BM64924" s="378"/>
      <c r="BN64924" s="378"/>
      <c r="BO64924" s="378"/>
      <c r="BP64924" s="378"/>
      <c r="BQ64924" s="378"/>
      <c r="BR64924" s="378"/>
      <c r="BS64924" s="378"/>
      <c r="BT64924" s="378"/>
      <c r="BU64924" s="378"/>
      <c r="BV64924" s="378"/>
      <c r="BW64924" s="378"/>
      <c r="BX64924" s="378"/>
      <c r="BY64924" s="378"/>
      <c r="BZ64924" s="378"/>
      <c r="CA64924" s="378"/>
      <c r="CB64924" s="378"/>
      <c r="CC64924" s="378"/>
      <c r="CD64924" s="378"/>
      <c r="CE64924" s="378"/>
      <c r="CF64924" s="378"/>
      <c r="CG64924" s="378"/>
      <c r="CH64924" s="378"/>
      <c r="CI64924" s="378"/>
      <c r="CJ64924" s="378"/>
      <c r="CK64924" s="378"/>
      <c r="CL64924" s="378"/>
      <c r="CM64924" s="378"/>
      <c r="CN64924" s="378"/>
      <c r="CO64924" s="378"/>
      <c r="CP64924" s="378"/>
      <c r="CQ64924" s="378"/>
      <c r="CR64924" s="378"/>
      <c r="CS64924" s="378"/>
      <c r="CT64924" s="378"/>
      <c r="CU64924" s="378"/>
      <c r="CV64924" s="378"/>
      <c r="CW64924" s="378"/>
      <c r="CX64924" s="378"/>
      <c r="CY64924" s="378"/>
      <c r="CZ64924" s="378"/>
      <c r="DA64924" s="378"/>
      <c r="DB64924" s="378"/>
      <c r="DC64924" s="378"/>
      <c r="DD64924" s="378"/>
      <c r="DE64924" s="378"/>
      <c r="DF64924" s="378"/>
      <c r="DG64924" s="378"/>
      <c r="DH64924" s="378"/>
      <c r="DI64924" s="378"/>
      <c r="DJ64924" s="378"/>
      <c r="DK64924" s="378"/>
      <c r="DL64924" s="378"/>
      <c r="DM64924" s="378"/>
      <c r="DN64924" s="378"/>
      <c r="DO64924" s="378"/>
      <c r="DP64924" s="378"/>
      <c r="DQ64924" s="378"/>
      <c r="DR64924" s="378"/>
      <c r="DS64924" s="378"/>
      <c r="DT64924" s="378"/>
      <c r="DU64924" s="378"/>
      <c r="DV64924" s="378"/>
      <c r="DW64924" s="378"/>
      <c r="DX64924" s="378"/>
      <c r="DY64924" s="378"/>
      <c r="DZ64924" s="378"/>
      <c r="EA64924" s="378"/>
      <c r="EB64924" s="378"/>
      <c r="EC64924" s="378"/>
      <c r="ED64924" s="378"/>
      <c r="EE64924" s="378"/>
      <c r="EF64924" s="378"/>
      <c r="EG64924" s="378"/>
      <c r="EH64924" s="378"/>
      <c r="EI64924" s="378"/>
      <c r="EJ64924" s="378"/>
      <c r="EK64924" s="378"/>
      <c r="EL64924" s="378"/>
      <c r="EM64924" s="378"/>
      <c r="EN64924" s="378"/>
      <c r="EO64924" s="378"/>
      <c r="EP64924" s="378"/>
      <c r="EQ64924" s="378"/>
      <c r="ER64924" s="378"/>
      <c r="ES64924" s="378"/>
      <c r="ET64924" s="378"/>
      <c r="EU64924" s="378"/>
      <c r="EV64924" s="378"/>
      <c r="EW64924" s="378"/>
      <c r="EX64924" s="378"/>
      <c r="EY64924" s="378"/>
      <c r="EZ64924" s="378"/>
      <c r="FA64924" s="378"/>
      <c r="FB64924" s="378"/>
      <c r="FC64924" s="378"/>
      <c r="FD64924" s="378"/>
      <c r="FE64924" s="378"/>
      <c r="FF64924" s="378"/>
      <c r="FG64924" s="378"/>
      <c r="FH64924" s="378"/>
      <c r="FI64924" s="378"/>
      <c r="FJ64924" s="378"/>
      <c r="FK64924" s="378"/>
      <c r="FL64924" s="378"/>
      <c r="FM64924" s="378"/>
      <c r="FN64924" s="378"/>
      <c r="FO64924" s="378"/>
      <c r="FP64924" s="378"/>
      <c r="FQ64924" s="378"/>
      <c r="FR64924" s="378"/>
      <c r="FS64924" s="378"/>
      <c r="FT64924" s="378"/>
      <c r="FU64924" s="378"/>
      <c r="FV64924" s="378"/>
      <c r="FW64924" s="378"/>
      <c r="FX64924" s="378"/>
      <c r="FY64924" s="378"/>
      <c r="FZ64924" s="378"/>
      <c r="GA64924" s="378"/>
      <c r="GB64924" s="378"/>
      <c r="GC64924" s="378"/>
      <c r="GD64924" s="378"/>
      <c r="GE64924" s="378"/>
      <c r="GF64924" s="378"/>
      <c r="GG64924" s="378"/>
      <c r="GH64924" s="378"/>
      <c r="GI64924" s="378"/>
      <c r="GJ64924" s="378"/>
      <c r="GK64924" s="378"/>
      <c r="GL64924" s="378"/>
      <c r="GM64924" s="378"/>
      <c r="GN64924" s="378"/>
      <c r="GO64924" s="378"/>
      <c r="GP64924" s="378"/>
      <c r="GQ64924" s="378"/>
      <c r="GR64924" s="378"/>
      <c r="GS64924" s="378"/>
      <c r="GT64924" s="378"/>
      <c r="GU64924" s="378"/>
      <c r="GV64924" s="378"/>
      <c r="GW64924" s="378"/>
      <c r="GX64924" s="378"/>
      <c r="GY64924" s="378"/>
      <c r="GZ64924" s="378"/>
      <c r="HA64924" s="378"/>
      <c r="HB64924" s="378"/>
      <c r="HC64924" s="378"/>
      <c r="HD64924" s="378"/>
      <c r="HE64924" s="378"/>
      <c r="HF64924" s="378"/>
      <c r="HG64924" s="378"/>
      <c r="HH64924" s="378"/>
      <c r="HI64924" s="378"/>
      <c r="HJ64924" s="378"/>
      <c r="HK64924" s="378"/>
      <c r="HL64924" s="378"/>
      <c r="HM64924" s="378"/>
      <c r="HN64924" s="378"/>
      <c r="HO64924" s="378"/>
      <c r="HP64924" s="378"/>
      <c r="HQ64924" s="378"/>
      <c r="HR64924" s="378"/>
      <c r="HS64924" s="378"/>
      <c r="HT64924" s="378"/>
      <c r="HU64924" s="378"/>
      <c r="HV64924" s="378"/>
      <c r="HW64924" s="378"/>
      <c r="HX64924" s="378"/>
      <c r="HY64924" s="378"/>
      <c r="HZ64924" s="378"/>
      <c r="IA64924" s="378"/>
      <c r="IB64924" s="378"/>
      <c r="IC64924" s="378"/>
      <c r="ID64924" s="378"/>
      <c r="IE64924" s="378"/>
      <c r="IF64924" s="378"/>
      <c r="IG64924" s="378"/>
      <c r="IH64924" s="378"/>
      <c r="II64924" s="378"/>
      <c r="IJ64924" s="378"/>
      <c r="IK64924" s="378"/>
      <c r="IL64924" s="378"/>
    </row>
    <row r="64925" spans="2:246">
      <c r="B64925" s="378"/>
      <c r="C64925" s="378"/>
      <c r="D64925" s="378"/>
      <c r="E64925" s="378"/>
      <c r="F64925" s="378"/>
      <c r="G64925" s="378"/>
      <c r="H64925" s="378"/>
      <c r="I64925" s="378"/>
      <c r="J64925" s="378"/>
      <c r="K64925" s="378"/>
      <c r="L64925" s="378"/>
      <c r="M64925" s="378"/>
      <c r="N64925" s="378"/>
      <c r="O64925" s="378"/>
      <c r="P64925" s="378"/>
      <c r="Q64925" s="378"/>
      <c r="R64925" s="378"/>
      <c r="S64925" s="378"/>
      <c r="T64925" s="378"/>
      <c r="U64925" s="378"/>
      <c r="V64925" s="378"/>
      <c r="W64925" s="378"/>
      <c r="X64925" s="378"/>
      <c r="Y64925" s="378"/>
      <c r="Z64925" s="378"/>
      <c r="AA64925" s="378"/>
      <c r="AB64925" s="378"/>
      <c r="AC64925" s="378"/>
      <c r="AD64925" s="378"/>
      <c r="AE64925" s="378"/>
      <c r="AF64925" s="378"/>
      <c r="AG64925" s="378"/>
      <c r="AH64925" s="378"/>
      <c r="AI64925" s="378"/>
      <c r="AJ64925" s="378"/>
      <c r="AK64925" s="378"/>
      <c r="AL64925" s="378"/>
      <c r="AM64925" s="378"/>
      <c r="AN64925" s="378"/>
      <c r="AO64925" s="378"/>
      <c r="AP64925" s="378"/>
      <c r="AQ64925" s="378"/>
      <c r="AR64925" s="378"/>
      <c r="AS64925" s="378"/>
      <c r="AT64925" s="378"/>
      <c r="AU64925" s="378"/>
      <c r="AV64925" s="378"/>
      <c r="AW64925" s="378"/>
      <c r="AX64925" s="378"/>
      <c r="AY64925" s="378"/>
      <c r="AZ64925" s="378"/>
      <c r="BA64925" s="378"/>
      <c r="BB64925" s="378"/>
      <c r="BC64925" s="378"/>
      <c r="BD64925" s="378"/>
      <c r="BE64925" s="378"/>
      <c r="BF64925" s="378"/>
      <c r="BG64925" s="378"/>
      <c r="BH64925" s="378"/>
      <c r="BI64925" s="378"/>
      <c r="BJ64925" s="378"/>
      <c r="BK64925" s="378"/>
      <c r="BL64925" s="378"/>
      <c r="BM64925" s="378"/>
      <c r="BN64925" s="378"/>
      <c r="BO64925" s="378"/>
      <c r="BP64925" s="378"/>
      <c r="BQ64925" s="378"/>
      <c r="BR64925" s="378"/>
      <c r="BS64925" s="378"/>
      <c r="BT64925" s="378"/>
      <c r="BU64925" s="378"/>
      <c r="BV64925" s="378"/>
      <c r="BW64925" s="378"/>
      <c r="BX64925" s="378"/>
      <c r="BY64925" s="378"/>
      <c r="BZ64925" s="378"/>
      <c r="CA64925" s="378"/>
      <c r="CB64925" s="378"/>
      <c r="CC64925" s="378"/>
      <c r="CD64925" s="378"/>
      <c r="CE64925" s="378"/>
      <c r="CF64925" s="378"/>
      <c r="CG64925" s="378"/>
      <c r="CH64925" s="378"/>
      <c r="CI64925" s="378"/>
      <c r="CJ64925" s="378"/>
      <c r="CK64925" s="378"/>
      <c r="CL64925" s="378"/>
      <c r="CM64925" s="378"/>
      <c r="CN64925" s="378"/>
      <c r="CO64925" s="378"/>
      <c r="CP64925" s="378"/>
      <c r="CQ64925" s="378"/>
      <c r="CR64925" s="378"/>
      <c r="CS64925" s="378"/>
      <c r="CT64925" s="378"/>
      <c r="CU64925" s="378"/>
      <c r="CV64925" s="378"/>
      <c r="CW64925" s="378"/>
      <c r="CX64925" s="378"/>
      <c r="CY64925" s="378"/>
      <c r="CZ64925" s="378"/>
      <c r="DA64925" s="378"/>
      <c r="DB64925" s="378"/>
      <c r="DC64925" s="378"/>
      <c r="DD64925" s="378"/>
      <c r="DE64925" s="378"/>
      <c r="DF64925" s="378"/>
      <c r="DG64925" s="378"/>
      <c r="DH64925" s="378"/>
      <c r="DI64925" s="378"/>
      <c r="DJ64925" s="378"/>
      <c r="DK64925" s="378"/>
      <c r="DL64925" s="378"/>
      <c r="DM64925" s="378"/>
      <c r="DN64925" s="378"/>
      <c r="DO64925" s="378"/>
      <c r="DP64925" s="378"/>
      <c r="DQ64925" s="378"/>
      <c r="DR64925" s="378"/>
      <c r="DS64925" s="378"/>
      <c r="DT64925" s="378"/>
      <c r="DU64925" s="378"/>
      <c r="DV64925" s="378"/>
      <c r="DW64925" s="378"/>
      <c r="DX64925" s="378"/>
      <c r="DY64925" s="378"/>
      <c r="DZ64925" s="378"/>
      <c r="EA64925" s="378"/>
      <c r="EB64925" s="378"/>
      <c r="EC64925" s="378"/>
      <c r="ED64925" s="378"/>
      <c r="EE64925" s="378"/>
      <c r="EF64925" s="378"/>
      <c r="EG64925" s="378"/>
      <c r="EH64925" s="378"/>
      <c r="EI64925" s="378"/>
      <c r="EJ64925" s="378"/>
      <c r="EK64925" s="378"/>
      <c r="EL64925" s="378"/>
      <c r="EM64925" s="378"/>
      <c r="EN64925" s="378"/>
      <c r="EO64925" s="378"/>
      <c r="EP64925" s="378"/>
      <c r="EQ64925" s="378"/>
      <c r="ER64925" s="378"/>
      <c r="ES64925" s="378"/>
      <c r="ET64925" s="378"/>
      <c r="EU64925" s="378"/>
      <c r="EV64925" s="378"/>
      <c r="EW64925" s="378"/>
      <c r="EX64925" s="378"/>
      <c r="EY64925" s="378"/>
      <c r="EZ64925" s="378"/>
      <c r="FA64925" s="378"/>
      <c r="FB64925" s="378"/>
      <c r="FC64925" s="378"/>
      <c r="FD64925" s="378"/>
      <c r="FE64925" s="378"/>
      <c r="FF64925" s="378"/>
      <c r="FG64925" s="378"/>
      <c r="FH64925" s="378"/>
      <c r="FI64925" s="378"/>
      <c r="FJ64925" s="378"/>
      <c r="FK64925" s="378"/>
      <c r="FL64925" s="378"/>
      <c r="FM64925" s="378"/>
      <c r="FN64925" s="378"/>
      <c r="FO64925" s="378"/>
      <c r="FP64925" s="378"/>
      <c r="FQ64925" s="378"/>
      <c r="FR64925" s="378"/>
      <c r="FS64925" s="378"/>
      <c r="FT64925" s="378"/>
      <c r="FU64925" s="378"/>
      <c r="FV64925" s="378"/>
      <c r="FW64925" s="378"/>
      <c r="FX64925" s="378"/>
      <c r="FY64925" s="378"/>
      <c r="FZ64925" s="378"/>
      <c r="GA64925" s="378"/>
      <c r="GB64925" s="378"/>
      <c r="GC64925" s="378"/>
      <c r="GD64925" s="378"/>
      <c r="GE64925" s="378"/>
      <c r="GF64925" s="378"/>
      <c r="GG64925" s="378"/>
      <c r="GH64925" s="378"/>
      <c r="GI64925" s="378"/>
      <c r="GJ64925" s="378"/>
      <c r="GK64925" s="378"/>
      <c r="GL64925" s="378"/>
      <c r="GM64925" s="378"/>
      <c r="GN64925" s="378"/>
      <c r="GO64925" s="378"/>
      <c r="GP64925" s="378"/>
      <c r="GQ64925" s="378"/>
      <c r="GR64925" s="378"/>
      <c r="GS64925" s="378"/>
      <c r="GT64925" s="378"/>
      <c r="GU64925" s="378"/>
      <c r="GV64925" s="378"/>
      <c r="GW64925" s="378"/>
      <c r="GX64925" s="378"/>
      <c r="GY64925" s="378"/>
      <c r="GZ64925" s="378"/>
      <c r="HA64925" s="378"/>
      <c r="HB64925" s="378"/>
      <c r="HC64925" s="378"/>
      <c r="HD64925" s="378"/>
      <c r="HE64925" s="378"/>
      <c r="HF64925" s="378"/>
      <c r="HG64925" s="378"/>
      <c r="HH64925" s="378"/>
      <c r="HI64925" s="378"/>
      <c r="HJ64925" s="378"/>
      <c r="HK64925" s="378"/>
      <c r="HL64925" s="378"/>
      <c r="HM64925" s="378"/>
      <c r="HN64925" s="378"/>
      <c r="HO64925" s="378"/>
      <c r="HP64925" s="378"/>
      <c r="HQ64925" s="378"/>
      <c r="HR64925" s="378"/>
      <c r="HS64925" s="378"/>
      <c r="HT64925" s="378"/>
      <c r="HU64925" s="378"/>
      <c r="HV64925" s="378"/>
      <c r="HW64925" s="378"/>
      <c r="HX64925" s="378"/>
      <c r="HY64925" s="378"/>
      <c r="HZ64925" s="378"/>
      <c r="IA64925" s="378"/>
      <c r="IB64925" s="378"/>
      <c r="IC64925" s="378"/>
      <c r="ID64925" s="378"/>
      <c r="IE64925" s="378"/>
      <c r="IF64925" s="378"/>
      <c r="IG64925" s="378"/>
      <c r="IH64925" s="378"/>
      <c r="II64925" s="378"/>
      <c r="IJ64925" s="378"/>
      <c r="IK64925" s="378"/>
      <c r="IL64925" s="378"/>
    </row>
    <row r="64926" spans="2:246">
      <c r="B64926" s="378"/>
      <c r="C64926" s="378"/>
      <c r="D64926" s="378"/>
      <c r="E64926" s="378"/>
      <c r="F64926" s="378"/>
      <c r="G64926" s="378"/>
      <c r="H64926" s="378"/>
      <c r="I64926" s="378"/>
      <c r="J64926" s="378"/>
      <c r="K64926" s="378"/>
      <c r="L64926" s="378"/>
      <c r="M64926" s="378"/>
      <c r="N64926" s="378"/>
      <c r="O64926" s="378"/>
      <c r="P64926" s="378"/>
      <c r="Q64926" s="378"/>
      <c r="R64926" s="378"/>
      <c r="S64926" s="378"/>
      <c r="T64926" s="378"/>
      <c r="U64926" s="378"/>
      <c r="V64926" s="378"/>
      <c r="W64926" s="378"/>
      <c r="X64926" s="378"/>
      <c r="Y64926" s="378"/>
      <c r="Z64926" s="378"/>
      <c r="AA64926" s="378"/>
      <c r="AB64926" s="378"/>
      <c r="AC64926" s="378"/>
      <c r="AD64926" s="378"/>
      <c r="AE64926" s="378"/>
      <c r="AF64926" s="378"/>
      <c r="AG64926" s="378"/>
      <c r="AH64926" s="378"/>
      <c r="AI64926" s="378"/>
      <c r="AJ64926" s="378"/>
      <c r="AK64926" s="378"/>
      <c r="AL64926" s="378"/>
      <c r="AM64926" s="378"/>
      <c r="AN64926" s="378"/>
      <c r="AO64926" s="378"/>
      <c r="AP64926" s="378"/>
      <c r="AQ64926" s="378"/>
      <c r="AR64926" s="378"/>
      <c r="AS64926" s="378"/>
      <c r="AT64926" s="378"/>
      <c r="AU64926" s="378"/>
      <c r="AV64926" s="378"/>
      <c r="AW64926" s="378"/>
      <c r="AX64926" s="378"/>
      <c r="AY64926" s="378"/>
      <c r="AZ64926" s="378"/>
      <c r="BA64926" s="378"/>
      <c r="BB64926" s="378"/>
      <c r="BC64926" s="378"/>
      <c r="BD64926" s="378"/>
      <c r="BE64926" s="378"/>
      <c r="BF64926" s="378"/>
      <c r="BG64926" s="378"/>
      <c r="BH64926" s="378"/>
      <c r="BI64926" s="378"/>
      <c r="BJ64926" s="378"/>
      <c r="BK64926" s="378"/>
      <c r="BL64926" s="378"/>
      <c r="BM64926" s="378"/>
      <c r="BN64926" s="378"/>
      <c r="BO64926" s="378"/>
      <c r="BP64926" s="378"/>
      <c r="BQ64926" s="378"/>
      <c r="BR64926" s="378"/>
      <c r="BS64926" s="378"/>
      <c r="BT64926" s="378"/>
      <c r="BU64926" s="378"/>
      <c r="BV64926" s="378"/>
      <c r="BW64926" s="378"/>
      <c r="BX64926" s="378"/>
      <c r="BY64926" s="378"/>
      <c r="BZ64926" s="378"/>
      <c r="CA64926" s="378"/>
      <c r="CB64926" s="378"/>
      <c r="CC64926" s="378"/>
      <c r="CD64926" s="378"/>
      <c r="CE64926" s="378"/>
      <c r="CF64926" s="378"/>
      <c r="CG64926" s="378"/>
      <c r="CH64926" s="378"/>
      <c r="CI64926" s="378"/>
      <c r="CJ64926" s="378"/>
      <c r="CK64926" s="378"/>
      <c r="CL64926" s="378"/>
      <c r="CM64926" s="378"/>
      <c r="CN64926" s="378"/>
      <c r="CO64926" s="378"/>
      <c r="CP64926" s="378"/>
      <c r="CQ64926" s="378"/>
      <c r="CR64926" s="378"/>
      <c r="CS64926" s="378"/>
      <c r="CT64926" s="378"/>
      <c r="CU64926" s="378"/>
      <c r="CV64926" s="378"/>
      <c r="CW64926" s="378"/>
      <c r="CX64926" s="378"/>
      <c r="CY64926" s="378"/>
      <c r="CZ64926" s="378"/>
      <c r="DA64926" s="378"/>
      <c r="DB64926" s="378"/>
      <c r="DC64926" s="378"/>
      <c r="DD64926" s="378"/>
      <c r="DE64926" s="378"/>
      <c r="DF64926" s="378"/>
      <c r="DG64926" s="378"/>
      <c r="DH64926" s="378"/>
      <c r="DI64926" s="378"/>
      <c r="DJ64926" s="378"/>
      <c r="DK64926" s="378"/>
      <c r="DL64926" s="378"/>
      <c r="DM64926" s="378"/>
      <c r="DN64926" s="378"/>
      <c r="DO64926" s="378"/>
      <c r="DP64926" s="378"/>
      <c r="DQ64926" s="378"/>
      <c r="DR64926" s="378"/>
      <c r="DS64926" s="378"/>
      <c r="DT64926" s="378"/>
      <c r="DU64926" s="378"/>
      <c r="DV64926" s="378"/>
      <c r="DW64926" s="378"/>
      <c r="DX64926" s="378"/>
      <c r="DY64926" s="378"/>
      <c r="DZ64926" s="378"/>
      <c r="EA64926" s="378"/>
      <c r="EB64926" s="378"/>
      <c r="EC64926" s="378"/>
      <c r="ED64926" s="378"/>
      <c r="EE64926" s="378"/>
      <c r="EF64926" s="378"/>
      <c r="EG64926" s="378"/>
      <c r="EH64926" s="378"/>
      <c r="EI64926" s="378"/>
      <c r="EJ64926" s="378"/>
      <c r="EK64926" s="378"/>
      <c r="EL64926" s="378"/>
      <c r="EM64926" s="378"/>
      <c r="EN64926" s="378"/>
      <c r="EO64926" s="378"/>
      <c r="EP64926" s="378"/>
      <c r="EQ64926" s="378"/>
      <c r="ER64926" s="378"/>
      <c r="ES64926" s="378"/>
      <c r="ET64926" s="378"/>
      <c r="EU64926" s="378"/>
      <c r="EV64926" s="378"/>
      <c r="EW64926" s="378"/>
      <c r="EX64926" s="378"/>
      <c r="EY64926" s="378"/>
      <c r="EZ64926" s="378"/>
      <c r="FA64926" s="378"/>
      <c r="FB64926" s="378"/>
      <c r="FC64926" s="378"/>
      <c r="FD64926" s="378"/>
      <c r="FE64926" s="378"/>
      <c r="FF64926" s="378"/>
      <c r="FG64926" s="378"/>
      <c r="FH64926" s="378"/>
      <c r="FI64926" s="378"/>
      <c r="FJ64926" s="378"/>
      <c r="FK64926" s="378"/>
      <c r="FL64926" s="378"/>
      <c r="FM64926" s="378"/>
      <c r="FN64926" s="378"/>
      <c r="FO64926" s="378"/>
      <c r="FP64926" s="378"/>
      <c r="FQ64926" s="378"/>
      <c r="FR64926" s="378"/>
      <c r="FS64926" s="378"/>
      <c r="FT64926" s="378"/>
      <c r="FU64926" s="378"/>
      <c r="FV64926" s="378"/>
      <c r="FW64926" s="378"/>
      <c r="FX64926" s="378"/>
      <c r="FY64926" s="378"/>
      <c r="FZ64926" s="378"/>
      <c r="GA64926" s="378"/>
      <c r="GB64926" s="378"/>
      <c r="GC64926" s="378"/>
      <c r="GD64926" s="378"/>
      <c r="GE64926" s="378"/>
      <c r="GF64926" s="378"/>
      <c r="GG64926" s="378"/>
      <c r="GH64926" s="378"/>
      <c r="GI64926" s="378"/>
      <c r="GJ64926" s="378"/>
      <c r="GK64926" s="378"/>
      <c r="GL64926" s="378"/>
      <c r="GM64926" s="378"/>
      <c r="GN64926" s="378"/>
      <c r="GO64926" s="378"/>
      <c r="GP64926" s="378"/>
      <c r="GQ64926" s="378"/>
      <c r="GR64926" s="378"/>
      <c r="GS64926" s="378"/>
      <c r="GT64926" s="378"/>
      <c r="GU64926" s="378"/>
      <c r="GV64926" s="378"/>
      <c r="GW64926" s="378"/>
      <c r="GX64926" s="378"/>
      <c r="GY64926" s="378"/>
      <c r="GZ64926" s="378"/>
      <c r="HA64926" s="378"/>
      <c r="HB64926" s="378"/>
      <c r="HC64926" s="378"/>
      <c r="HD64926" s="378"/>
      <c r="HE64926" s="378"/>
      <c r="HF64926" s="378"/>
      <c r="HG64926" s="378"/>
      <c r="HH64926" s="378"/>
      <c r="HI64926" s="378"/>
      <c r="HJ64926" s="378"/>
      <c r="HK64926" s="378"/>
      <c r="HL64926" s="378"/>
      <c r="HM64926" s="378"/>
      <c r="HN64926" s="378"/>
      <c r="HO64926" s="378"/>
      <c r="HP64926" s="378"/>
      <c r="HQ64926" s="378"/>
      <c r="HR64926" s="378"/>
      <c r="HS64926" s="378"/>
      <c r="HT64926" s="378"/>
      <c r="HU64926" s="378"/>
      <c r="HV64926" s="378"/>
      <c r="HW64926" s="378"/>
      <c r="HX64926" s="378"/>
      <c r="HY64926" s="378"/>
      <c r="HZ64926" s="378"/>
      <c r="IA64926" s="378"/>
      <c r="IB64926" s="378"/>
      <c r="IC64926" s="378"/>
      <c r="ID64926" s="378"/>
      <c r="IE64926" s="378"/>
      <c r="IF64926" s="378"/>
      <c r="IG64926" s="378"/>
      <c r="IH64926" s="378"/>
      <c r="II64926" s="378"/>
      <c r="IJ64926" s="378"/>
      <c r="IK64926" s="378"/>
      <c r="IL64926" s="378"/>
    </row>
    <row r="64927" spans="2:246">
      <c r="B64927" s="378"/>
      <c r="C64927" s="378"/>
      <c r="D64927" s="378"/>
      <c r="E64927" s="378"/>
      <c r="F64927" s="378"/>
      <c r="G64927" s="378"/>
      <c r="H64927" s="378"/>
      <c r="I64927" s="378"/>
      <c r="J64927" s="378"/>
      <c r="K64927" s="378"/>
      <c r="L64927" s="378"/>
      <c r="M64927" s="378"/>
      <c r="N64927" s="378"/>
      <c r="O64927" s="378"/>
      <c r="P64927" s="378"/>
      <c r="Q64927" s="378"/>
      <c r="R64927" s="378"/>
      <c r="S64927" s="378"/>
      <c r="T64927" s="378"/>
      <c r="U64927" s="378"/>
      <c r="V64927" s="378"/>
      <c r="W64927" s="378"/>
      <c r="X64927" s="378"/>
      <c r="Y64927" s="378"/>
      <c r="Z64927" s="378"/>
      <c r="AA64927" s="378"/>
      <c r="AB64927" s="378"/>
      <c r="AC64927" s="378"/>
      <c r="AD64927" s="378"/>
      <c r="AE64927" s="378"/>
      <c r="AF64927" s="378"/>
      <c r="AG64927" s="378"/>
      <c r="AH64927" s="378"/>
      <c r="AI64927" s="378"/>
      <c r="AJ64927" s="378"/>
      <c r="AK64927" s="378"/>
      <c r="AL64927" s="378"/>
      <c r="AM64927" s="378"/>
      <c r="AN64927" s="378"/>
      <c r="AO64927" s="378"/>
      <c r="AP64927" s="378"/>
      <c r="AQ64927" s="378"/>
      <c r="AR64927" s="378"/>
      <c r="AS64927" s="378"/>
      <c r="AT64927" s="378"/>
      <c r="AU64927" s="378"/>
      <c r="AV64927" s="378"/>
      <c r="AW64927" s="378"/>
      <c r="AX64927" s="378"/>
      <c r="AY64927" s="378"/>
      <c r="AZ64927" s="378"/>
      <c r="BA64927" s="378"/>
      <c r="BB64927" s="378"/>
      <c r="BC64927" s="378"/>
      <c r="BD64927" s="378"/>
      <c r="BE64927" s="378"/>
      <c r="BF64927" s="378"/>
      <c r="BG64927" s="378"/>
      <c r="BH64927" s="378"/>
      <c r="BI64927" s="378"/>
      <c r="BJ64927" s="378"/>
      <c r="BK64927" s="378"/>
      <c r="BL64927" s="378"/>
      <c r="BM64927" s="378"/>
      <c r="BN64927" s="378"/>
      <c r="BO64927" s="378"/>
      <c r="BP64927" s="378"/>
      <c r="BQ64927" s="378"/>
      <c r="BR64927" s="378"/>
      <c r="BS64927" s="378"/>
      <c r="BT64927" s="378"/>
      <c r="BU64927" s="378"/>
      <c r="BV64927" s="378"/>
      <c r="BW64927" s="378"/>
      <c r="BX64927" s="378"/>
      <c r="BY64927" s="378"/>
      <c r="BZ64927" s="378"/>
      <c r="CA64927" s="378"/>
      <c r="CB64927" s="378"/>
      <c r="CC64927" s="378"/>
      <c r="CD64927" s="378"/>
      <c r="CE64927" s="378"/>
      <c r="CF64927" s="378"/>
      <c r="CG64927" s="378"/>
      <c r="CH64927" s="378"/>
      <c r="CI64927" s="378"/>
      <c r="CJ64927" s="378"/>
      <c r="CK64927" s="378"/>
      <c r="CL64927" s="378"/>
      <c r="CM64927" s="378"/>
      <c r="CN64927" s="378"/>
      <c r="CO64927" s="378"/>
      <c r="CP64927" s="378"/>
      <c r="CQ64927" s="378"/>
      <c r="CR64927" s="378"/>
      <c r="CS64927" s="378"/>
      <c r="CT64927" s="378"/>
      <c r="CU64927" s="378"/>
      <c r="CV64927" s="378"/>
      <c r="CW64927" s="378"/>
      <c r="CX64927" s="378"/>
      <c r="CY64927" s="378"/>
      <c r="CZ64927" s="378"/>
      <c r="DA64927" s="378"/>
      <c r="DB64927" s="378"/>
      <c r="DC64927" s="378"/>
      <c r="DD64927" s="378"/>
      <c r="DE64927" s="378"/>
      <c r="DF64927" s="378"/>
      <c r="DG64927" s="378"/>
      <c r="DH64927" s="378"/>
      <c r="DI64927" s="378"/>
      <c r="DJ64927" s="378"/>
      <c r="DK64927" s="378"/>
      <c r="DL64927" s="378"/>
      <c r="DM64927" s="378"/>
      <c r="DN64927" s="378"/>
      <c r="DO64927" s="378"/>
      <c r="DP64927" s="378"/>
      <c r="DQ64927" s="378"/>
      <c r="DR64927" s="378"/>
      <c r="DS64927" s="378"/>
      <c r="DT64927" s="378"/>
      <c r="DU64927" s="378"/>
      <c r="DV64927" s="378"/>
      <c r="DW64927" s="378"/>
      <c r="DX64927" s="378"/>
      <c r="DY64927" s="378"/>
      <c r="DZ64927" s="378"/>
      <c r="EA64927" s="378"/>
      <c r="EB64927" s="378"/>
      <c r="EC64927" s="378"/>
      <c r="ED64927" s="378"/>
      <c r="EE64927" s="378"/>
      <c r="EF64927" s="378"/>
      <c r="EG64927" s="378"/>
      <c r="EH64927" s="378"/>
      <c r="EI64927" s="378"/>
      <c r="EJ64927" s="378"/>
      <c r="EK64927" s="378"/>
      <c r="EL64927" s="378"/>
      <c r="EM64927" s="378"/>
      <c r="EN64927" s="378"/>
      <c r="EO64927" s="378"/>
      <c r="EP64927" s="378"/>
      <c r="EQ64927" s="378"/>
      <c r="ER64927" s="378"/>
      <c r="ES64927" s="378"/>
      <c r="ET64927" s="378"/>
      <c r="EU64927" s="378"/>
      <c r="EV64927" s="378"/>
      <c r="EW64927" s="378"/>
      <c r="EX64927" s="378"/>
      <c r="EY64927" s="378"/>
      <c r="EZ64927" s="378"/>
      <c r="FA64927" s="378"/>
      <c r="FB64927" s="378"/>
      <c r="FC64927" s="378"/>
      <c r="FD64927" s="378"/>
      <c r="FE64927" s="378"/>
      <c r="FF64927" s="378"/>
      <c r="FG64927" s="378"/>
      <c r="FH64927" s="378"/>
      <c r="FI64927" s="378"/>
      <c r="FJ64927" s="378"/>
      <c r="FK64927" s="378"/>
      <c r="FL64927" s="378"/>
      <c r="FM64927" s="378"/>
      <c r="FN64927" s="378"/>
      <c r="FO64927" s="378"/>
      <c r="FP64927" s="378"/>
      <c r="FQ64927" s="378"/>
      <c r="FR64927" s="378"/>
      <c r="FS64927" s="378"/>
      <c r="FT64927" s="378"/>
      <c r="FU64927" s="378"/>
      <c r="FV64927" s="378"/>
      <c r="FW64927" s="378"/>
      <c r="FX64927" s="378"/>
      <c r="FY64927" s="378"/>
      <c r="FZ64927" s="378"/>
      <c r="GA64927" s="378"/>
      <c r="GB64927" s="378"/>
      <c r="GC64927" s="378"/>
      <c r="GD64927" s="378"/>
      <c r="GE64927" s="378"/>
      <c r="GF64927" s="378"/>
      <c r="GG64927" s="378"/>
      <c r="GH64927" s="378"/>
      <c r="GI64927" s="378"/>
      <c r="GJ64927" s="378"/>
      <c r="GK64927" s="378"/>
      <c r="GL64927" s="378"/>
      <c r="GM64927" s="378"/>
      <c r="GN64927" s="378"/>
      <c r="GO64927" s="378"/>
      <c r="GP64927" s="378"/>
      <c r="GQ64927" s="378"/>
      <c r="GR64927" s="378"/>
      <c r="GS64927" s="378"/>
      <c r="GT64927" s="378"/>
      <c r="GU64927" s="378"/>
      <c r="GV64927" s="378"/>
      <c r="GW64927" s="378"/>
      <c r="GX64927" s="378"/>
      <c r="GY64927" s="378"/>
      <c r="GZ64927" s="378"/>
      <c r="HA64927" s="378"/>
      <c r="HB64927" s="378"/>
      <c r="HC64927" s="378"/>
      <c r="HD64927" s="378"/>
      <c r="HE64927" s="378"/>
      <c r="HF64927" s="378"/>
      <c r="HG64927" s="378"/>
      <c r="HH64927" s="378"/>
      <c r="HI64927" s="378"/>
      <c r="HJ64927" s="378"/>
      <c r="HK64927" s="378"/>
      <c r="HL64927" s="378"/>
      <c r="HM64927" s="378"/>
      <c r="HN64927" s="378"/>
      <c r="HO64927" s="378"/>
      <c r="HP64927" s="378"/>
      <c r="HQ64927" s="378"/>
      <c r="HR64927" s="378"/>
      <c r="HS64927" s="378"/>
      <c r="HT64927" s="378"/>
      <c r="HU64927" s="378"/>
      <c r="HV64927" s="378"/>
      <c r="HW64927" s="378"/>
      <c r="HX64927" s="378"/>
      <c r="HY64927" s="378"/>
      <c r="HZ64927" s="378"/>
      <c r="IA64927" s="378"/>
      <c r="IB64927" s="378"/>
      <c r="IC64927" s="378"/>
      <c r="ID64927" s="378"/>
      <c r="IE64927" s="378"/>
      <c r="IF64927" s="378"/>
      <c r="IG64927" s="378"/>
      <c r="IH64927" s="378"/>
      <c r="II64927" s="378"/>
      <c r="IJ64927" s="378"/>
      <c r="IK64927" s="378"/>
      <c r="IL64927" s="378"/>
    </row>
    <row r="64928" spans="2:246">
      <c r="B64928" s="378"/>
      <c r="C64928" s="378"/>
      <c r="D64928" s="378"/>
      <c r="E64928" s="378"/>
      <c r="F64928" s="378"/>
      <c r="G64928" s="378"/>
      <c r="H64928" s="378"/>
      <c r="I64928" s="378"/>
      <c r="J64928" s="378"/>
      <c r="K64928" s="378"/>
      <c r="L64928" s="378"/>
      <c r="M64928" s="378"/>
      <c r="N64928" s="378"/>
      <c r="O64928" s="378"/>
      <c r="P64928" s="378"/>
      <c r="Q64928" s="378"/>
      <c r="R64928" s="378"/>
      <c r="S64928" s="378"/>
      <c r="T64928" s="378"/>
      <c r="U64928" s="378"/>
      <c r="V64928" s="378"/>
      <c r="W64928" s="378"/>
      <c r="X64928" s="378"/>
      <c r="Y64928" s="378"/>
      <c r="Z64928" s="378"/>
      <c r="AA64928" s="378"/>
      <c r="AB64928" s="378"/>
      <c r="AC64928" s="378"/>
      <c r="AD64928" s="378"/>
      <c r="AE64928" s="378"/>
      <c r="AF64928" s="378"/>
      <c r="AG64928" s="378"/>
      <c r="AH64928" s="378"/>
      <c r="AI64928" s="378"/>
      <c r="AJ64928" s="378"/>
      <c r="AK64928" s="378"/>
      <c r="AL64928" s="378"/>
      <c r="AM64928" s="378"/>
      <c r="AN64928" s="378"/>
      <c r="AO64928" s="378"/>
      <c r="AP64928" s="378"/>
      <c r="AQ64928" s="378"/>
      <c r="AR64928" s="378"/>
      <c r="AS64928" s="378"/>
      <c r="AT64928" s="378"/>
      <c r="AU64928" s="378"/>
      <c r="AV64928" s="378"/>
      <c r="AW64928" s="378"/>
      <c r="AX64928" s="378"/>
      <c r="AY64928" s="378"/>
      <c r="AZ64928" s="378"/>
      <c r="BA64928" s="378"/>
      <c r="BB64928" s="378"/>
      <c r="BC64928" s="378"/>
      <c r="BD64928" s="378"/>
      <c r="BE64928" s="378"/>
      <c r="BF64928" s="378"/>
      <c r="BG64928" s="378"/>
      <c r="BH64928" s="378"/>
      <c r="BI64928" s="378"/>
      <c r="BJ64928" s="378"/>
      <c r="BK64928" s="378"/>
      <c r="BL64928" s="378"/>
      <c r="BM64928" s="378"/>
      <c r="BN64928" s="378"/>
      <c r="BO64928" s="378"/>
      <c r="BP64928" s="378"/>
      <c r="BQ64928" s="378"/>
      <c r="BR64928" s="378"/>
      <c r="BS64928" s="378"/>
      <c r="BT64928" s="378"/>
      <c r="BU64928" s="378"/>
      <c r="BV64928" s="378"/>
      <c r="BW64928" s="378"/>
      <c r="BX64928" s="378"/>
      <c r="BY64928" s="378"/>
      <c r="BZ64928" s="378"/>
      <c r="CA64928" s="378"/>
      <c r="CB64928" s="378"/>
      <c r="CC64928" s="378"/>
      <c r="CD64928" s="378"/>
      <c r="CE64928" s="378"/>
      <c r="CF64928" s="378"/>
      <c r="CG64928" s="378"/>
      <c r="CH64928" s="378"/>
      <c r="CI64928" s="378"/>
      <c r="CJ64928" s="378"/>
      <c r="CK64928" s="378"/>
      <c r="CL64928" s="378"/>
      <c r="CM64928" s="378"/>
      <c r="CN64928" s="378"/>
      <c r="CO64928" s="378"/>
      <c r="CP64928" s="378"/>
      <c r="CQ64928" s="378"/>
      <c r="CR64928" s="378"/>
      <c r="CS64928" s="378"/>
      <c r="CT64928" s="378"/>
      <c r="CU64928" s="378"/>
      <c r="CV64928" s="378"/>
      <c r="CW64928" s="378"/>
      <c r="CX64928" s="378"/>
      <c r="CY64928" s="378"/>
      <c r="CZ64928" s="378"/>
      <c r="DA64928" s="378"/>
      <c r="DB64928" s="378"/>
      <c r="DC64928" s="378"/>
      <c r="DD64928" s="378"/>
      <c r="DE64928" s="378"/>
      <c r="DF64928" s="378"/>
      <c r="DG64928" s="378"/>
      <c r="DH64928" s="378"/>
      <c r="DI64928" s="378"/>
      <c r="DJ64928" s="378"/>
      <c r="DK64928" s="378"/>
      <c r="DL64928" s="378"/>
      <c r="DM64928" s="378"/>
      <c r="DN64928" s="378"/>
      <c r="DO64928" s="378"/>
      <c r="DP64928" s="378"/>
      <c r="DQ64928" s="378"/>
      <c r="DR64928" s="378"/>
      <c r="DS64928" s="378"/>
      <c r="DT64928" s="378"/>
      <c r="DU64928" s="378"/>
      <c r="DV64928" s="378"/>
      <c r="DW64928" s="378"/>
      <c r="DX64928" s="378"/>
      <c r="DY64928" s="378"/>
      <c r="DZ64928" s="378"/>
      <c r="EA64928" s="378"/>
      <c r="EB64928" s="378"/>
      <c r="EC64928" s="378"/>
      <c r="ED64928" s="378"/>
      <c r="EE64928" s="378"/>
      <c r="EF64928" s="378"/>
      <c r="EG64928" s="378"/>
      <c r="EH64928" s="378"/>
      <c r="EI64928" s="378"/>
      <c r="EJ64928" s="378"/>
      <c r="EK64928" s="378"/>
      <c r="EL64928" s="378"/>
      <c r="EM64928" s="378"/>
      <c r="EN64928" s="378"/>
      <c r="EO64928" s="378"/>
      <c r="EP64928" s="378"/>
      <c r="EQ64928" s="378"/>
      <c r="ER64928" s="378"/>
      <c r="ES64928" s="378"/>
      <c r="ET64928" s="378"/>
      <c r="EU64928" s="378"/>
      <c r="EV64928" s="378"/>
      <c r="EW64928" s="378"/>
      <c r="EX64928" s="378"/>
      <c r="EY64928" s="378"/>
      <c r="EZ64928" s="378"/>
      <c r="FA64928" s="378"/>
      <c r="FB64928" s="378"/>
      <c r="FC64928" s="378"/>
      <c r="FD64928" s="378"/>
      <c r="FE64928" s="378"/>
      <c r="FF64928" s="378"/>
      <c r="FG64928" s="378"/>
      <c r="FH64928" s="378"/>
      <c r="FI64928" s="378"/>
      <c r="FJ64928" s="378"/>
      <c r="FK64928" s="378"/>
      <c r="FL64928" s="378"/>
      <c r="FM64928" s="378"/>
      <c r="FN64928" s="378"/>
      <c r="FO64928" s="378"/>
      <c r="FP64928" s="378"/>
      <c r="FQ64928" s="378"/>
      <c r="FR64928" s="378"/>
      <c r="FS64928" s="378"/>
      <c r="FT64928" s="378"/>
      <c r="FU64928" s="378"/>
      <c r="FV64928" s="378"/>
      <c r="FW64928" s="378"/>
      <c r="FX64928" s="378"/>
      <c r="FY64928" s="378"/>
      <c r="FZ64928" s="378"/>
      <c r="GA64928" s="378"/>
      <c r="GB64928" s="378"/>
      <c r="GC64928" s="378"/>
      <c r="GD64928" s="378"/>
      <c r="GE64928" s="378"/>
      <c r="GF64928" s="378"/>
      <c r="GG64928" s="378"/>
      <c r="GH64928" s="378"/>
      <c r="GI64928" s="378"/>
      <c r="GJ64928" s="378"/>
      <c r="GK64928" s="378"/>
      <c r="GL64928" s="378"/>
      <c r="GM64928" s="378"/>
      <c r="GN64928" s="378"/>
      <c r="GO64928" s="378"/>
      <c r="GP64928" s="378"/>
      <c r="GQ64928" s="378"/>
      <c r="GR64928" s="378"/>
      <c r="GS64928" s="378"/>
      <c r="GT64928" s="378"/>
      <c r="GU64928" s="378"/>
      <c r="GV64928" s="378"/>
      <c r="GW64928" s="378"/>
      <c r="GX64928" s="378"/>
      <c r="GY64928" s="378"/>
      <c r="GZ64928" s="378"/>
      <c r="HA64928" s="378"/>
      <c r="HB64928" s="378"/>
      <c r="HC64928" s="378"/>
      <c r="HD64928" s="378"/>
      <c r="HE64928" s="378"/>
      <c r="HF64928" s="378"/>
      <c r="HG64928" s="378"/>
      <c r="HH64928" s="378"/>
      <c r="HI64928" s="378"/>
      <c r="HJ64928" s="378"/>
      <c r="HK64928" s="378"/>
      <c r="HL64928" s="378"/>
      <c r="HM64928" s="378"/>
      <c r="HN64928" s="378"/>
      <c r="HO64928" s="378"/>
      <c r="HP64928" s="378"/>
      <c r="HQ64928" s="378"/>
      <c r="HR64928" s="378"/>
      <c r="HS64928" s="378"/>
      <c r="HT64928" s="378"/>
      <c r="HU64928" s="378"/>
      <c r="HV64928" s="378"/>
      <c r="HW64928" s="378"/>
      <c r="HX64928" s="378"/>
      <c r="HY64928" s="378"/>
      <c r="HZ64928" s="378"/>
      <c r="IA64928" s="378"/>
      <c r="IB64928" s="378"/>
      <c r="IC64928" s="378"/>
      <c r="ID64928" s="378"/>
      <c r="IE64928" s="378"/>
      <c r="IF64928" s="378"/>
      <c r="IG64928" s="378"/>
      <c r="IH64928" s="378"/>
      <c r="II64928" s="378"/>
      <c r="IJ64928" s="378"/>
      <c r="IK64928" s="378"/>
      <c r="IL64928" s="378"/>
    </row>
    <row r="64929" spans="2:246">
      <c r="B64929" s="378"/>
      <c r="C64929" s="378"/>
      <c r="D64929" s="378"/>
      <c r="E64929" s="378"/>
      <c r="F64929" s="378"/>
      <c r="G64929" s="378"/>
      <c r="H64929" s="378"/>
      <c r="I64929" s="378"/>
      <c r="J64929" s="378"/>
      <c r="K64929" s="378"/>
      <c r="L64929" s="378"/>
      <c r="M64929" s="378"/>
      <c r="N64929" s="378"/>
      <c r="O64929" s="378"/>
      <c r="P64929" s="378"/>
      <c r="Q64929" s="378"/>
      <c r="R64929" s="378"/>
      <c r="S64929" s="378"/>
      <c r="T64929" s="378"/>
      <c r="U64929" s="378"/>
      <c r="V64929" s="378"/>
      <c r="W64929" s="378"/>
      <c r="X64929" s="378"/>
      <c r="Y64929" s="378"/>
      <c r="Z64929" s="378"/>
      <c r="AA64929" s="378"/>
      <c r="AB64929" s="378"/>
      <c r="AC64929" s="378"/>
      <c r="AD64929" s="378"/>
      <c r="AE64929" s="378"/>
      <c r="AF64929" s="378"/>
      <c r="AG64929" s="378"/>
      <c r="AH64929" s="378"/>
      <c r="AI64929" s="378"/>
      <c r="AJ64929" s="378"/>
      <c r="AK64929" s="378"/>
      <c r="AL64929" s="378"/>
      <c r="AM64929" s="378"/>
      <c r="AN64929" s="378"/>
      <c r="AO64929" s="378"/>
      <c r="AP64929" s="378"/>
      <c r="AQ64929" s="378"/>
      <c r="AR64929" s="378"/>
      <c r="AS64929" s="378"/>
      <c r="AT64929" s="378"/>
      <c r="AU64929" s="378"/>
      <c r="AV64929" s="378"/>
      <c r="AW64929" s="378"/>
      <c r="AX64929" s="378"/>
      <c r="AY64929" s="378"/>
      <c r="AZ64929" s="378"/>
      <c r="BA64929" s="378"/>
      <c r="BB64929" s="378"/>
      <c r="BC64929" s="378"/>
      <c r="BD64929" s="378"/>
      <c r="BE64929" s="378"/>
      <c r="BF64929" s="378"/>
      <c r="BG64929" s="378"/>
      <c r="BH64929" s="378"/>
      <c r="BI64929" s="378"/>
      <c r="BJ64929" s="378"/>
      <c r="BK64929" s="378"/>
      <c r="BL64929" s="378"/>
      <c r="BM64929" s="378"/>
      <c r="BN64929" s="378"/>
      <c r="BO64929" s="378"/>
      <c r="BP64929" s="378"/>
      <c r="BQ64929" s="378"/>
      <c r="BR64929" s="378"/>
      <c r="BS64929" s="378"/>
      <c r="BT64929" s="378"/>
      <c r="BU64929" s="378"/>
      <c r="BV64929" s="378"/>
      <c r="BW64929" s="378"/>
      <c r="BX64929" s="378"/>
      <c r="BY64929" s="378"/>
      <c r="BZ64929" s="378"/>
      <c r="CA64929" s="378"/>
      <c r="CB64929" s="378"/>
      <c r="CC64929" s="378"/>
      <c r="CD64929" s="378"/>
      <c r="CE64929" s="378"/>
      <c r="CF64929" s="378"/>
      <c r="CG64929" s="378"/>
      <c r="CH64929" s="378"/>
      <c r="CI64929" s="378"/>
      <c r="CJ64929" s="378"/>
      <c r="CK64929" s="378"/>
      <c r="CL64929" s="378"/>
      <c r="CM64929" s="378"/>
      <c r="CN64929" s="378"/>
      <c r="CO64929" s="378"/>
      <c r="CP64929" s="378"/>
      <c r="CQ64929" s="378"/>
      <c r="CR64929" s="378"/>
      <c r="CS64929" s="378"/>
      <c r="CT64929" s="378"/>
      <c r="CU64929" s="378"/>
      <c r="CV64929" s="378"/>
      <c r="CW64929" s="378"/>
      <c r="CX64929" s="378"/>
      <c r="CY64929" s="378"/>
      <c r="CZ64929" s="378"/>
      <c r="DA64929" s="378"/>
      <c r="DB64929" s="378"/>
      <c r="DC64929" s="378"/>
      <c r="DD64929" s="378"/>
      <c r="DE64929" s="378"/>
      <c r="DF64929" s="378"/>
      <c r="DG64929" s="378"/>
      <c r="DH64929" s="378"/>
      <c r="DI64929" s="378"/>
      <c r="DJ64929" s="378"/>
      <c r="DK64929" s="378"/>
      <c r="DL64929" s="378"/>
      <c r="DM64929" s="378"/>
      <c r="DN64929" s="378"/>
      <c r="DO64929" s="378"/>
      <c r="DP64929" s="378"/>
      <c r="DQ64929" s="378"/>
      <c r="DR64929" s="378"/>
      <c r="DS64929" s="378"/>
      <c r="DT64929" s="378"/>
      <c r="DU64929" s="378"/>
      <c r="DV64929" s="378"/>
      <c r="DW64929" s="378"/>
      <c r="DX64929" s="378"/>
      <c r="DY64929" s="378"/>
      <c r="DZ64929" s="378"/>
      <c r="EA64929" s="378"/>
      <c r="EB64929" s="378"/>
      <c r="EC64929" s="378"/>
      <c r="ED64929" s="378"/>
      <c r="EE64929" s="378"/>
      <c r="EF64929" s="378"/>
      <c r="EG64929" s="378"/>
      <c r="EH64929" s="378"/>
      <c r="EI64929" s="378"/>
      <c r="EJ64929" s="378"/>
      <c r="EK64929" s="378"/>
      <c r="EL64929" s="378"/>
      <c r="EM64929" s="378"/>
      <c r="EN64929" s="378"/>
      <c r="EO64929" s="378"/>
      <c r="EP64929" s="378"/>
      <c r="EQ64929" s="378"/>
      <c r="ER64929" s="378"/>
      <c r="ES64929" s="378"/>
      <c r="ET64929" s="378"/>
      <c r="EU64929" s="378"/>
      <c r="EV64929" s="378"/>
      <c r="EW64929" s="378"/>
      <c r="EX64929" s="378"/>
      <c r="EY64929" s="378"/>
      <c r="EZ64929" s="378"/>
      <c r="FA64929" s="378"/>
      <c r="FB64929" s="378"/>
      <c r="FC64929" s="378"/>
      <c r="FD64929" s="378"/>
      <c r="FE64929" s="378"/>
      <c r="FF64929" s="378"/>
      <c r="FG64929" s="378"/>
      <c r="FH64929" s="378"/>
      <c r="FI64929" s="378"/>
      <c r="FJ64929" s="378"/>
      <c r="FK64929" s="378"/>
      <c r="FL64929" s="378"/>
      <c r="FM64929" s="378"/>
      <c r="FN64929" s="378"/>
      <c r="FO64929" s="378"/>
      <c r="FP64929" s="378"/>
      <c r="FQ64929" s="378"/>
      <c r="FR64929" s="378"/>
      <c r="FS64929" s="378"/>
      <c r="FT64929" s="378"/>
      <c r="FU64929" s="378"/>
      <c r="FV64929" s="378"/>
      <c r="FW64929" s="378"/>
      <c r="FX64929" s="378"/>
      <c r="FY64929" s="378"/>
      <c r="FZ64929" s="378"/>
      <c r="GA64929" s="378"/>
      <c r="GB64929" s="378"/>
      <c r="GC64929" s="378"/>
      <c r="GD64929" s="378"/>
      <c r="GE64929" s="378"/>
      <c r="GF64929" s="378"/>
      <c r="GG64929" s="378"/>
      <c r="GH64929" s="378"/>
      <c r="GI64929" s="378"/>
      <c r="GJ64929" s="378"/>
      <c r="GK64929" s="378"/>
      <c r="GL64929" s="378"/>
      <c r="GM64929" s="378"/>
      <c r="GN64929" s="378"/>
      <c r="GO64929" s="378"/>
      <c r="GP64929" s="378"/>
      <c r="GQ64929" s="378"/>
      <c r="GR64929" s="378"/>
      <c r="GS64929" s="378"/>
      <c r="GT64929" s="378"/>
      <c r="GU64929" s="378"/>
      <c r="GV64929" s="378"/>
      <c r="GW64929" s="378"/>
      <c r="GX64929" s="378"/>
      <c r="GY64929" s="378"/>
      <c r="GZ64929" s="378"/>
      <c r="HA64929" s="378"/>
      <c r="HB64929" s="378"/>
      <c r="HC64929" s="378"/>
      <c r="HD64929" s="378"/>
      <c r="HE64929" s="378"/>
      <c r="HF64929" s="378"/>
      <c r="HG64929" s="378"/>
      <c r="HH64929" s="378"/>
      <c r="HI64929" s="378"/>
      <c r="HJ64929" s="378"/>
      <c r="HK64929" s="378"/>
      <c r="HL64929" s="378"/>
      <c r="HM64929" s="378"/>
      <c r="HN64929" s="378"/>
      <c r="HO64929" s="378"/>
      <c r="HP64929" s="378"/>
      <c r="HQ64929" s="378"/>
      <c r="HR64929" s="378"/>
      <c r="HS64929" s="378"/>
      <c r="HT64929" s="378"/>
      <c r="HU64929" s="378"/>
      <c r="HV64929" s="378"/>
      <c r="HW64929" s="378"/>
      <c r="HX64929" s="378"/>
      <c r="HY64929" s="378"/>
      <c r="HZ64929" s="378"/>
      <c r="IA64929" s="378"/>
      <c r="IB64929" s="378"/>
      <c r="IC64929" s="378"/>
      <c r="ID64929" s="378"/>
      <c r="IE64929" s="378"/>
      <c r="IF64929" s="378"/>
      <c r="IG64929" s="378"/>
      <c r="IH64929" s="378"/>
      <c r="II64929" s="378"/>
      <c r="IJ64929" s="378"/>
      <c r="IK64929" s="378"/>
      <c r="IL64929" s="378"/>
    </row>
    <row r="64930" spans="2:246">
      <c r="B64930" s="378"/>
      <c r="C64930" s="378"/>
      <c r="D64930" s="378"/>
      <c r="E64930" s="378"/>
      <c r="F64930" s="378"/>
      <c r="G64930" s="378"/>
      <c r="H64930" s="378"/>
      <c r="I64930" s="378"/>
      <c r="J64930" s="378"/>
      <c r="K64930" s="378"/>
      <c r="L64930" s="378"/>
      <c r="M64930" s="378"/>
      <c r="N64930" s="378"/>
      <c r="O64930" s="378"/>
      <c r="P64930" s="378"/>
      <c r="Q64930" s="378"/>
      <c r="R64930" s="378"/>
      <c r="S64930" s="378"/>
      <c r="T64930" s="378"/>
      <c r="U64930" s="378"/>
      <c r="V64930" s="378"/>
      <c r="W64930" s="378"/>
      <c r="X64930" s="378"/>
      <c r="Y64930" s="378"/>
      <c r="Z64930" s="378"/>
      <c r="AA64930" s="378"/>
      <c r="AB64930" s="378"/>
      <c r="AC64930" s="378"/>
      <c r="AD64930" s="378"/>
      <c r="AE64930" s="378"/>
      <c r="AF64930" s="378"/>
      <c r="AG64930" s="378"/>
      <c r="AH64930" s="378"/>
      <c r="AI64930" s="378"/>
      <c r="AJ64930" s="378"/>
      <c r="AK64930" s="378"/>
      <c r="AL64930" s="378"/>
      <c r="AM64930" s="378"/>
      <c r="AN64930" s="378"/>
      <c r="AO64930" s="378"/>
      <c r="AP64930" s="378"/>
      <c r="AQ64930" s="378"/>
      <c r="AR64930" s="378"/>
      <c r="AS64930" s="378"/>
      <c r="AT64930" s="378"/>
      <c r="AU64930" s="378"/>
      <c r="AV64930" s="378"/>
      <c r="AW64930" s="378"/>
      <c r="AX64930" s="378"/>
      <c r="AY64930" s="378"/>
      <c r="AZ64930" s="378"/>
      <c r="BA64930" s="378"/>
      <c r="BB64930" s="378"/>
      <c r="BC64930" s="378"/>
      <c r="BD64930" s="378"/>
      <c r="BE64930" s="378"/>
      <c r="BF64930" s="378"/>
      <c r="BG64930" s="378"/>
      <c r="BH64930" s="378"/>
      <c r="BI64930" s="378"/>
      <c r="BJ64930" s="378"/>
      <c r="BK64930" s="378"/>
      <c r="BL64930" s="378"/>
      <c r="BM64930" s="378"/>
      <c r="BN64930" s="378"/>
      <c r="BO64930" s="378"/>
      <c r="BP64930" s="378"/>
      <c r="BQ64930" s="378"/>
      <c r="BR64930" s="378"/>
      <c r="BS64930" s="378"/>
      <c r="BT64930" s="378"/>
      <c r="BU64930" s="378"/>
      <c r="BV64930" s="378"/>
      <c r="BW64930" s="378"/>
      <c r="BX64930" s="378"/>
      <c r="BY64930" s="378"/>
      <c r="BZ64930" s="378"/>
      <c r="CA64930" s="378"/>
      <c r="CB64930" s="378"/>
      <c r="CC64930" s="378"/>
      <c r="CD64930" s="378"/>
      <c r="CE64930" s="378"/>
      <c r="CF64930" s="378"/>
      <c r="CG64930" s="378"/>
      <c r="CH64930" s="378"/>
      <c r="CI64930" s="378"/>
      <c r="CJ64930" s="378"/>
      <c r="CK64930" s="378"/>
      <c r="CL64930" s="378"/>
      <c r="CM64930" s="378"/>
      <c r="CN64930" s="378"/>
      <c r="CO64930" s="378"/>
      <c r="CP64930" s="378"/>
      <c r="CQ64930" s="378"/>
      <c r="CR64930" s="378"/>
      <c r="CS64930" s="378"/>
      <c r="CT64930" s="378"/>
      <c r="CU64930" s="378"/>
      <c r="CV64930" s="378"/>
      <c r="CW64930" s="378"/>
      <c r="CX64930" s="378"/>
      <c r="CY64930" s="378"/>
      <c r="CZ64930" s="378"/>
      <c r="DA64930" s="378"/>
      <c r="DB64930" s="378"/>
      <c r="DC64930" s="378"/>
      <c r="DD64930" s="378"/>
      <c r="DE64930" s="378"/>
      <c r="DF64930" s="378"/>
      <c r="DG64930" s="378"/>
      <c r="DH64930" s="378"/>
      <c r="DI64930" s="378"/>
      <c r="DJ64930" s="378"/>
      <c r="DK64930" s="378"/>
      <c r="DL64930" s="378"/>
      <c r="DM64930" s="378"/>
      <c r="DN64930" s="378"/>
      <c r="DO64930" s="378"/>
      <c r="DP64930" s="378"/>
      <c r="DQ64930" s="378"/>
      <c r="DR64930" s="378"/>
      <c r="DS64930" s="378"/>
      <c r="DT64930" s="378"/>
      <c r="DU64930" s="378"/>
      <c r="DV64930" s="378"/>
      <c r="DW64930" s="378"/>
      <c r="DX64930" s="378"/>
      <c r="DY64930" s="378"/>
      <c r="DZ64930" s="378"/>
      <c r="EA64930" s="378"/>
      <c r="EB64930" s="378"/>
      <c r="EC64930" s="378"/>
      <c r="ED64930" s="378"/>
      <c r="EE64930" s="378"/>
      <c r="EF64930" s="378"/>
      <c r="EG64930" s="378"/>
      <c r="EH64930" s="378"/>
      <c r="EI64930" s="378"/>
      <c r="EJ64930" s="378"/>
      <c r="EK64930" s="378"/>
      <c r="EL64930" s="378"/>
      <c r="EM64930" s="378"/>
      <c r="EN64930" s="378"/>
      <c r="EO64930" s="378"/>
      <c r="EP64930" s="378"/>
      <c r="EQ64930" s="378"/>
      <c r="ER64930" s="378"/>
      <c r="ES64930" s="378"/>
      <c r="ET64930" s="378"/>
      <c r="EU64930" s="378"/>
      <c r="EV64930" s="378"/>
      <c r="EW64930" s="378"/>
      <c r="EX64930" s="378"/>
      <c r="EY64930" s="378"/>
      <c r="EZ64930" s="378"/>
      <c r="FA64930" s="378"/>
      <c r="FB64930" s="378"/>
      <c r="FC64930" s="378"/>
      <c r="FD64930" s="378"/>
      <c r="FE64930" s="378"/>
      <c r="FF64930" s="378"/>
      <c r="FG64930" s="378"/>
      <c r="FH64930" s="378"/>
      <c r="FI64930" s="378"/>
      <c r="FJ64930" s="378"/>
      <c r="FK64930" s="378"/>
      <c r="FL64930" s="378"/>
      <c r="FM64930" s="378"/>
      <c r="FN64930" s="378"/>
      <c r="FO64930" s="378"/>
      <c r="FP64930" s="378"/>
      <c r="FQ64930" s="378"/>
      <c r="FR64930" s="378"/>
      <c r="FS64930" s="378"/>
      <c r="FT64930" s="378"/>
      <c r="FU64930" s="378"/>
      <c r="FV64930" s="378"/>
      <c r="FW64930" s="378"/>
      <c r="FX64930" s="378"/>
      <c r="FY64930" s="378"/>
      <c r="FZ64930" s="378"/>
      <c r="GA64930" s="378"/>
      <c r="GB64930" s="378"/>
      <c r="GC64930" s="378"/>
      <c r="GD64930" s="378"/>
      <c r="GE64930" s="378"/>
      <c r="GF64930" s="378"/>
      <c r="GG64930" s="378"/>
      <c r="GH64930" s="378"/>
      <c r="GI64930" s="378"/>
      <c r="GJ64930" s="378"/>
      <c r="GK64930" s="378"/>
      <c r="GL64930" s="378"/>
      <c r="GM64930" s="378"/>
      <c r="GN64930" s="378"/>
      <c r="GO64930" s="378"/>
      <c r="GP64930" s="378"/>
      <c r="GQ64930" s="378"/>
      <c r="GR64930" s="378"/>
      <c r="GS64930" s="378"/>
      <c r="GT64930" s="378"/>
      <c r="GU64930" s="378"/>
      <c r="GV64930" s="378"/>
      <c r="GW64930" s="378"/>
      <c r="GX64930" s="378"/>
      <c r="GY64930" s="378"/>
      <c r="GZ64930" s="378"/>
      <c r="HA64930" s="378"/>
      <c r="HB64930" s="378"/>
      <c r="HC64930" s="378"/>
      <c r="HD64930" s="378"/>
      <c r="HE64930" s="378"/>
      <c r="HF64930" s="378"/>
      <c r="HG64930" s="378"/>
      <c r="HH64930" s="378"/>
      <c r="HI64930" s="378"/>
      <c r="HJ64930" s="378"/>
      <c r="HK64930" s="378"/>
      <c r="HL64930" s="378"/>
      <c r="HM64930" s="378"/>
      <c r="HN64930" s="378"/>
      <c r="HO64930" s="378"/>
      <c r="HP64930" s="378"/>
      <c r="HQ64930" s="378"/>
      <c r="HR64930" s="378"/>
      <c r="HS64930" s="378"/>
      <c r="HT64930" s="378"/>
      <c r="HU64930" s="378"/>
      <c r="HV64930" s="378"/>
      <c r="HW64930" s="378"/>
      <c r="HX64930" s="378"/>
      <c r="HY64930" s="378"/>
      <c r="HZ64930" s="378"/>
      <c r="IA64930" s="378"/>
      <c r="IB64930" s="378"/>
      <c r="IC64930" s="378"/>
      <c r="ID64930" s="378"/>
      <c r="IE64930" s="378"/>
      <c r="IF64930" s="378"/>
      <c r="IG64930" s="378"/>
      <c r="IH64930" s="378"/>
      <c r="II64930" s="378"/>
      <c r="IJ64930" s="378"/>
      <c r="IK64930" s="378"/>
      <c r="IL64930" s="378"/>
    </row>
    <row r="64931" spans="2:246">
      <c r="B64931" s="378"/>
      <c r="C64931" s="378"/>
      <c r="D64931" s="378"/>
      <c r="E64931" s="378"/>
      <c r="F64931" s="378"/>
      <c r="G64931" s="378"/>
      <c r="H64931" s="378"/>
      <c r="I64931" s="378"/>
      <c r="J64931" s="378"/>
      <c r="K64931" s="378"/>
      <c r="L64931" s="378"/>
      <c r="M64931" s="378"/>
      <c r="N64931" s="378"/>
      <c r="O64931" s="378"/>
      <c r="P64931" s="378"/>
      <c r="Q64931" s="378"/>
      <c r="R64931" s="378"/>
      <c r="S64931" s="378"/>
      <c r="T64931" s="378"/>
      <c r="U64931" s="378"/>
      <c r="V64931" s="378"/>
      <c r="W64931" s="378"/>
      <c r="X64931" s="378"/>
      <c r="Y64931" s="378"/>
      <c r="Z64931" s="378"/>
      <c r="AA64931" s="378"/>
      <c r="AB64931" s="378"/>
      <c r="AC64931" s="378"/>
      <c r="AD64931" s="378"/>
      <c r="AE64931" s="378"/>
      <c r="AF64931" s="378"/>
      <c r="AG64931" s="378"/>
      <c r="AH64931" s="378"/>
      <c r="AI64931" s="378"/>
      <c r="AJ64931" s="378"/>
      <c r="AK64931" s="378"/>
      <c r="AL64931" s="378"/>
      <c r="AM64931" s="378"/>
      <c r="AN64931" s="378"/>
      <c r="AO64931" s="378"/>
      <c r="AP64931" s="378"/>
      <c r="AQ64931" s="378"/>
      <c r="AR64931" s="378"/>
      <c r="AS64931" s="378"/>
      <c r="AT64931" s="378"/>
      <c r="AU64931" s="378"/>
      <c r="AV64931" s="378"/>
      <c r="AW64931" s="378"/>
      <c r="AX64931" s="378"/>
      <c r="AY64931" s="378"/>
      <c r="AZ64931" s="378"/>
      <c r="BA64931" s="378"/>
      <c r="BB64931" s="378"/>
      <c r="BC64931" s="378"/>
      <c r="BD64931" s="378"/>
      <c r="BE64931" s="378"/>
      <c r="BF64931" s="378"/>
      <c r="BG64931" s="378"/>
      <c r="BH64931" s="378"/>
      <c r="BI64931" s="378"/>
      <c r="BJ64931" s="378"/>
      <c r="BK64931" s="378"/>
      <c r="BL64931" s="378"/>
      <c r="BM64931" s="378"/>
      <c r="BN64931" s="378"/>
      <c r="BO64931" s="378"/>
      <c r="BP64931" s="378"/>
      <c r="BQ64931" s="378"/>
      <c r="BR64931" s="378"/>
      <c r="BS64931" s="378"/>
      <c r="BT64931" s="378"/>
      <c r="BU64931" s="378"/>
      <c r="BV64931" s="378"/>
      <c r="BW64931" s="378"/>
      <c r="BX64931" s="378"/>
      <c r="BY64931" s="378"/>
      <c r="BZ64931" s="378"/>
      <c r="CA64931" s="378"/>
      <c r="CB64931" s="378"/>
      <c r="CC64931" s="378"/>
      <c r="CD64931" s="378"/>
      <c r="CE64931" s="378"/>
      <c r="CF64931" s="378"/>
      <c r="CG64931" s="378"/>
      <c r="CH64931" s="378"/>
      <c r="CI64931" s="378"/>
      <c r="CJ64931" s="378"/>
      <c r="CK64931" s="378"/>
      <c r="CL64931" s="378"/>
      <c r="CM64931" s="378"/>
      <c r="CN64931" s="378"/>
      <c r="CO64931" s="378"/>
      <c r="CP64931" s="378"/>
      <c r="CQ64931" s="378"/>
      <c r="CR64931" s="378"/>
      <c r="CS64931" s="378"/>
      <c r="CT64931" s="378"/>
      <c r="CU64931" s="378"/>
      <c r="CV64931" s="378"/>
      <c r="CW64931" s="378"/>
      <c r="CX64931" s="378"/>
      <c r="CY64931" s="378"/>
      <c r="CZ64931" s="378"/>
      <c r="DA64931" s="378"/>
      <c r="DB64931" s="378"/>
      <c r="DC64931" s="378"/>
      <c r="DD64931" s="378"/>
      <c r="DE64931" s="378"/>
      <c r="DF64931" s="378"/>
      <c r="DG64931" s="378"/>
      <c r="DH64931" s="378"/>
      <c r="DI64931" s="378"/>
      <c r="DJ64931" s="378"/>
      <c r="DK64931" s="378"/>
      <c r="DL64931" s="378"/>
      <c r="DM64931" s="378"/>
      <c r="DN64931" s="378"/>
      <c r="DO64931" s="378"/>
      <c r="DP64931" s="378"/>
      <c r="DQ64931" s="378"/>
      <c r="DR64931" s="378"/>
      <c r="DS64931" s="378"/>
      <c r="DT64931" s="378"/>
      <c r="DU64931" s="378"/>
      <c r="DV64931" s="378"/>
      <c r="DW64931" s="378"/>
      <c r="DX64931" s="378"/>
      <c r="DY64931" s="378"/>
      <c r="DZ64931" s="378"/>
      <c r="EA64931" s="378"/>
      <c r="EB64931" s="378"/>
      <c r="EC64931" s="378"/>
      <c r="ED64931" s="378"/>
      <c r="EE64931" s="378"/>
      <c r="EF64931" s="378"/>
      <c r="EG64931" s="378"/>
      <c r="EH64931" s="378"/>
      <c r="EI64931" s="378"/>
      <c r="EJ64931" s="378"/>
      <c r="EK64931" s="378"/>
      <c r="EL64931" s="378"/>
      <c r="EM64931" s="378"/>
      <c r="EN64931" s="378"/>
      <c r="EO64931" s="378"/>
      <c r="EP64931" s="378"/>
      <c r="EQ64931" s="378"/>
      <c r="ER64931" s="378"/>
      <c r="ES64931" s="378"/>
      <c r="ET64931" s="378"/>
      <c r="EU64931" s="378"/>
      <c r="EV64931" s="378"/>
      <c r="EW64931" s="378"/>
      <c r="EX64931" s="378"/>
      <c r="EY64931" s="378"/>
      <c r="EZ64931" s="378"/>
      <c r="FA64931" s="378"/>
      <c r="FB64931" s="378"/>
      <c r="FC64931" s="378"/>
      <c r="FD64931" s="378"/>
      <c r="FE64931" s="378"/>
      <c r="FF64931" s="378"/>
      <c r="FG64931" s="378"/>
      <c r="FH64931" s="378"/>
      <c r="FI64931" s="378"/>
      <c r="FJ64931" s="378"/>
      <c r="FK64931" s="378"/>
      <c r="FL64931" s="378"/>
      <c r="FM64931" s="378"/>
      <c r="FN64931" s="378"/>
      <c r="FO64931" s="378"/>
      <c r="FP64931" s="378"/>
      <c r="FQ64931" s="378"/>
      <c r="FR64931" s="378"/>
      <c r="FS64931" s="378"/>
      <c r="FT64931" s="378"/>
      <c r="FU64931" s="378"/>
      <c r="FV64931" s="378"/>
      <c r="FW64931" s="378"/>
      <c r="FX64931" s="378"/>
      <c r="FY64931" s="378"/>
      <c r="FZ64931" s="378"/>
      <c r="GA64931" s="378"/>
      <c r="GB64931" s="378"/>
      <c r="GC64931" s="378"/>
      <c r="GD64931" s="378"/>
      <c r="GE64931" s="378"/>
      <c r="GF64931" s="378"/>
      <c r="GG64931" s="378"/>
      <c r="GH64931" s="378"/>
      <c r="GI64931" s="378"/>
      <c r="GJ64931" s="378"/>
      <c r="GK64931" s="378"/>
      <c r="GL64931" s="378"/>
      <c r="GM64931" s="378"/>
      <c r="GN64931" s="378"/>
      <c r="GO64931" s="378"/>
      <c r="GP64931" s="378"/>
      <c r="GQ64931" s="378"/>
      <c r="GR64931" s="378"/>
      <c r="GS64931" s="378"/>
      <c r="GT64931" s="378"/>
      <c r="GU64931" s="378"/>
      <c r="GV64931" s="378"/>
      <c r="GW64931" s="378"/>
      <c r="GX64931" s="378"/>
      <c r="GY64931" s="378"/>
      <c r="GZ64931" s="378"/>
      <c r="HA64931" s="378"/>
      <c r="HB64931" s="378"/>
      <c r="HC64931" s="378"/>
      <c r="HD64931" s="378"/>
      <c r="HE64931" s="378"/>
      <c r="HF64931" s="378"/>
      <c r="HG64931" s="378"/>
      <c r="HH64931" s="378"/>
      <c r="HI64931" s="378"/>
      <c r="HJ64931" s="378"/>
      <c r="HK64931" s="378"/>
      <c r="HL64931" s="378"/>
      <c r="HM64931" s="378"/>
      <c r="HN64931" s="378"/>
      <c r="HO64931" s="378"/>
      <c r="HP64931" s="378"/>
      <c r="HQ64931" s="378"/>
      <c r="HR64931" s="378"/>
      <c r="HS64931" s="378"/>
      <c r="HT64931" s="378"/>
      <c r="HU64931" s="378"/>
      <c r="HV64931" s="378"/>
      <c r="HW64931" s="378"/>
      <c r="HX64931" s="378"/>
      <c r="HY64931" s="378"/>
      <c r="HZ64931" s="378"/>
      <c r="IA64931" s="378"/>
      <c r="IB64931" s="378"/>
      <c r="IC64931" s="378"/>
      <c r="ID64931" s="378"/>
      <c r="IE64931" s="378"/>
      <c r="IF64931" s="378"/>
      <c r="IG64931" s="378"/>
      <c r="IH64931" s="378"/>
      <c r="II64931" s="378"/>
      <c r="IJ64931" s="378"/>
      <c r="IK64931" s="378"/>
      <c r="IL64931" s="378"/>
    </row>
    <row r="64932" spans="2:246">
      <c r="B64932" s="378"/>
      <c r="C64932" s="378"/>
      <c r="D64932" s="378"/>
      <c r="E64932" s="378"/>
      <c r="F64932" s="378"/>
      <c r="G64932" s="378"/>
      <c r="H64932" s="378"/>
      <c r="I64932" s="378"/>
      <c r="J64932" s="378"/>
      <c r="K64932" s="378"/>
      <c r="L64932" s="378"/>
      <c r="M64932" s="378"/>
      <c r="N64932" s="378"/>
      <c r="O64932" s="378"/>
      <c r="P64932" s="378"/>
      <c r="Q64932" s="378"/>
      <c r="R64932" s="378"/>
      <c r="S64932" s="378"/>
      <c r="T64932" s="378"/>
      <c r="U64932" s="378"/>
      <c r="V64932" s="378"/>
      <c r="W64932" s="378"/>
      <c r="X64932" s="378"/>
      <c r="Y64932" s="378"/>
      <c r="Z64932" s="378"/>
      <c r="AA64932" s="378"/>
      <c r="AB64932" s="378"/>
      <c r="AC64932" s="378"/>
      <c r="AD64932" s="378"/>
      <c r="AE64932" s="378"/>
      <c r="AF64932" s="378"/>
      <c r="AG64932" s="378"/>
      <c r="AH64932" s="378"/>
      <c r="AI64932" s="378"/>
      <c r="AJ64932" s="378"/>
      <c r="AK64932" s="378"/>
      <c r="AL64932" s="378"/>
      <c r="AM64932" s="378"/>
      <c r="AN64932" s="378"/>
      <c r="AO64932" s="378"/>
      <c r="AP64932" s="378"/>
      <c r="AQ64932" s="378"/>
      <c r="AR64932" s="378"/>
      <c r="AS64932" s="378"/>
      <c r="AT64932" s="378"/>
      <c r="AU64932" s="378"/>
      <c r="AV64932" s="378"/>
      <c r="AW64932" s="378"/>
      <c r="AX64932" s="378"/>
      <c r="AY64932" s="378"/>
      <c r="AZ64932" s="378"/>
      <c r="BA64932" s="378"/>
      <c r="BB64932" s="378"/>
      <c r="BC64932" s="378"/>
      <c r="BD64932" s="378"/>
      <c r="BE64932" s="378"/>
      <c r="BF64932" s="378"/>
      <c r="BG64932" s="378"/>
      <c r="BH64932" s="378"/>
      <c r="BI64932" s="378"/>
      <c r="BJ64932" s="378"/>
      <c r="BK64932" s="378"/>
      <c r="BL64932" s="378"/>
      <c r="BM64932" s="378"/>
      <c r="BN64932" s="378"/>
      <c r="BO64932" s="378"/>
      <c r="BP64932" s="378"/>
      <c r="BQ64932" s="378"/>
      <c r="BR64932" s="378"/>
      <c r="BS64932" s="378"/>
      <c r="BT64932" s="378"/>
      <c r="BU64932" s="378"/>
      <c r="BV64932" s="378"/>
      <c r="BW64932" s="378"/>
      <c r="BX64932" s="378"/>
      <c r="BY64932" s="378"/>
      <c r="BZ64932" s="378"/>
      <c r="CA64932" s="378"/>
      <c r="CB64932" s="378"/>
      <c r="CC64932" s="378"/>
      <c r="CD64932" s="378"/>
      <c r="CE64932" s="378"/>
      <c r="CF64932" s="378"/>
      <c r="CG64932" s="378"/>
      <c r="CH64932" s="378"/>
      <c r="CI64932" s="378"/>
      <c r="CJ64932" s="378"/>
      <c r="CK64932" s="378"/>
      <c r="CL64932" s="378"/>
      <c r="CM64932" s="378"/>
      <c r="CN64932" s="378"/>
      <c r="CO64932" s="378"/>
      <c r="CP64932" s="378"/>
      <c r="CQ64932" s="378"/>
      <c r="CR64932" s="378"/>
      <c r="CS64932" s="378"/>
      <c r="CT64932" s="378"/>
      <c r="CU64932" s="378"/>
      <c r="CV64932" s="378"/>
      <c r="CW64932" s="378"/>
      <c r="CX64932" s="378"/>
      <c r="CY64932" s="378"/>
      <c r="CZ64932" s="378"/>
      <c r="DA64932" s="378"/>
      <c r="DB64932" s="378"/>
      <c r="DC64932" s="378"/>
      <c r="DD64932" s="378"/>
      <c r="DE64932" s="378"/>
      <c r="DF64932" s="378"/>
      <c r="DG64932" s="378"/>
      <c r="DH64932" s="378"/>
      <c r="DI64932" s="378"/>
      <c r="DJ64932" s="378"/>
      <c r="DK64932" s="378"/>
      <c r="DL64932" s="378"/>
      <c r="DM64932" s="378"/>
      <c r="DN64932" s="378"/>
      <c r="DO64932" s="378"/>
      <c r="DP64932" s="378"/>
      <c r="DQ64932" s="378"/>
      <c r="DR64932" s="378"/>
      <c r="DS64932" s="378"/>
      <c r="DT64932" s="378"/>
      <c r="DU64932" s="378"/>
      <c r="DV64932" s="378"/>
      <c r="DW64932" s="378"/>
      <c r="DX64932" s="378"/>
      <c r="DY64932" s="378"/>
      <c r="DZ64932" s="378"/>
      <c r="EA64932" s="378"/>
      <c r="EB64932" s="378"/>
      <c r="EC64932" s="378"/>
      <c r="ED64932" s="378"/>
      <c r="EE64932" s="378"/>
      <c r="EF64932" s="378"/>
      <c r="EG64932" s="378"/>
      <c r="EH64932" s="378"/>
      <c r="EI64932" s="378"/>
      <c r="EJ64932" s="378"/>
      <c r="EK64932" s="378"/>
      <c r="EL64932" s="378"/>
      <c r="EM64932" s="378"/>
      <c r="EN64932" s="378"/>
      <c r="EO64932" s="378"/>
      <c r="EP64932" s="378"/>
      <c r="EQ64932" s="378"/>
      <c r="ER64932" s="378"/>
      <c r="ES64932" s="378"/>
      <c r="ET64932" s="378"/>
      <c r="EU64932" s="378"/>
      <c r="EV64932" s="378"/>
      <c r="EW64932" s="378"/>
      <c r="EX64932" s="378"/>
      <c r="EY64932" s="378"/>
      <c r="EZ64932" s="378"/>
      <c r="FA64932" s="378"/>
      <c r="FB64932" s="378"/>
      <c r="FC64932" s="378"/>
      <c r="FD64932" s="378"/>
      <c r="FE64932" s="378"/>
      <c r="FF64932" s="378"/>
      <c r="FG64932" s="378"/>
      <c r="FH64932" s="378"/>
      <c r="FI64932" s="378"/>
      <c r="FJ64932" s="378"/>
      <c r="FK64932" s="378"/>
      <c r="FL64932" s="378"/>
      <c r="FM64932" s="378"/>
      <c r="FN64932" s="378"/>
      <c r="FO64932" s="378"/>
      <c r="FP64932" s="378"/>
      <c r="FQ64932" s="378"/>
      <c r="FR64932" s="378"/>
      <c r="FS64932" s="378"/>
      <c r="FT64932" s="378"/>
      <c r="FU64932" s="378"/>
      <c r="FV64932" s="378"/>
      <c r="FW64932" s="378"/>
      <c r="FX64932" s="378"/>
      <c r="FY64932" s="378"/>
      <c r="FZ64932" s="378"/>
      <c r="GA64932" s="378"/>
      <c r="GB64932" s="378"/>
      <c r="GC64932" s="378"/>
      <c r="GD64932" s="378"/>
      <c r="GE64932" s="378"/>
      <c r="GF64932" s="378"/>
      <c r="GG64932" s="378"/>
      <c r="GH64932" s="378"/>
      <c r="GI64932" s="378"/>
      <c r="GJ64932" s="378"/>
      <c r="GK64932" s="378"/>
      <c r="GL64932" s="378"/>
      <c r="GM64932" s="378"/>
      <c r="GN64932" s="378"/>
      <c r="GO64932" s="378"/>
      <c r="GP64932" s="378"/>
      <c r="GQ64932" s="378"/>
      <c r="GR64932" s="378"/>
      <c r="GS64932" s="378"/>
      <c r="GT64932" s="378"/>
      <c r="GU64932" s="378"/>
      <c r="GV64932" s="378"/>
      <c r="GW64932" s="378"/>
      <c r="GX64932" s="378"/>
      <c r="GY64932" s="378"/>
      <c r="GZ64932" s="378"/>
      <c r="HA64932" s="378"/>
      <c r="HB64932" s="378"/>
      <c r="HC64932" s="378"/>
      <c r="HD64932" s="378"/>
      <c r="HE64932" s="378"/>
      <c r="HF64932" s="378"/>
      <c r="HG64932" s="378"/>
      <c r="HH64932" s="378"/>
      <c r="HI64932" s="378"/>
      <c r="HJ64932" s="378"/>
      <c r="HK64932" s="378"/>
      <c r="HL64932" s="378"/>
      <c r="HM64932" s="378"/>
      <c r="HN64932" s="378"/>
      <c r="HO64932" s="378"/>
      <c r="HP64932" s="378"/>
      <c r="HQ64932" s="378"/>
      <c r="HR64932" s="378"/>
      <c r="HS64932" s="378"/>
      <c r="HT64932" s="378"/>
      <c r="HU64932" s="378"/>
      <c r="HV64932" s="378"/>
      <c r="HW64932" s="378"/>
      <c r="HX64932" s="378"/>
      <c r="HY64932" s="378"/>
      <c r="HZ64932" s="378"/>
      <c r="IA64932" s="378"/>
      <c r="IB64932" s="378"/>
      <c r="IC64932" s="378"/>
      <c r="ID64932" s="378"/>
      <c r="IE64932" s="378"/>
      <c r="IF64932" s="378"/>
      <c r="IG64932" s="378"/>
      <c r="IH64932" s="378"/>
      <c r="II64932" s="378"/>
      <c r="IJ64932" s="378"/>
      <c r="IK64932" s="378"/>
      <c r="IL64932" s="378"/>
    </row>
    <row r="64933" spans="2:246">
      <c r="B64933" s="378"/>
      <c r="C64933" s="378"/>
      <c r="D64933" s="378"/>
      <c r="E64933" s="378"/>
      <c r="F64933" s="378"/>
      <c r="G64933" s="378"/>
      <c r="H64933" s="378"/>
      <c r="I64933" s="378"/>
      <c r="J64933" s="378"/>
      <c r="K64933" s="378"/>
      <c r="L64933" s="378"/>
      <c r="M64933" s="378"/>
      <c r="N64933" s="378"/>
      <c r="O64933" s="378"/>
      <c r="P64933" s="378"/>
      <c r="Q64933" s="378"/>
      <c r="R64933" s="378"/>
      <c r="S64933" s="378"/>
      <c r="T64933" s="378"/>
      <c r="U64933" s="378"/>
      <c r="V64933" s="378"/>
      <c r="W64933" s="378"/>
      <c r="X64933" s="378"/>
      <c r="Y64933" s="378"/>
      <c r="Z64933" s="378"/>
      <c r="AA64933" s="378"/>
      <c r="AB64933" s="378"/>
      <c r="AC64933" s="378"/>
      <c r="AD64933" s="378"/>
      <c r="AE64933" s="378"/>
      <c r="AF64933" s="378"/>
      <c r="AG64933" s="378"/>
      <c r="AH64933" s="378"/>
      <c r="AI64933" s="378"/>
      <c r="AJ64933" s="378"/>
      <c r="AK64933" s="378"/>
      <c r="AL64933" s="378"/>
      <c r="AM64933" s="378"/>
      <c r="AN64933" s="378"/>
      <c r="AO64933" s="378"/>
      <c r="AP64933" s="378"/>
      <c r="AQ64933" s="378"/>
      <c r="AR64933" s="378"/>
      <c r="AS64933" s="378"/>
      <c r="AT64933" s="378"/>
      <c r="AU64933" s="378"/>
      <c r="AV64933" s="378"/>
      <c r="AW64933" s="378"/>
      <c r="AX64933" s="378"/>
      <c r="AY64933" s="378"/>
      <c r="AZ64933" s="378"/>
      <c r="BA64933" s="378"/>
      <c r="BB64933" s="378"/>
      <c r="BC64933" s="378"/>
      <c r="BD64933" s="378"/>
      <c r="BE64933" s="378"/>
      <c r="BF64933" s="378"/>
      <c r="BG64933" s="378"/>
      <c r="BH64933" s="378"/>
      <c r="BI64933" s="378"/>
      <c r="BJ64933" s="378"/>
      <c r="BK64933" s="378"/>
      <c r="BL64933" s="378"/>
      <c r="BM64933" s="378"/>
      <c r="BN64933" s="378"/>
      <c r="BO64933" s="378"/>
      <c r="BP64933" s="378"/>
      <c r="BQ64933" s="378"/>
      <c r="BR64933" s="378"/>
      <c r="BS64933" s="378"/>
      <c r="BT64933" s="378"/>
      <c r="BU64933" s="378"/>
      <c r="BV64933" s="378"/>
      <c r="BW64933" s="378"/>
      <c r="BX64933" s="378"/>
      <c r="BY64933" s="378"/>
      <c r="BZ64933" s="378"/>
      <c r="CA64933" s="378"/>
      <c r="CB64933" s="378"/>
      <c r="CC64933" s="378"/>
      <c r="CD64933" s="378"/>
      <c r="CE64933" s="378"/>
      <c r="CF64933" s="378"/>
      <c r="CG64933" s="378"/>
      <c r="CH64933" s="378"/>
      <c r="CI64933" s="378"/>
      <c r="CJ64933" s="378"/>
      <c r="CK64933" s="378"/>
      <c r="CL64933" s="378"/>
      <c r="CM64933" s="378"/>
      <c r="CN64933" s="378"/>
      <c r="CO64933" s="378"/>
      <c r="CP64933" s="378"/>
      <c r="CQ64933" s="378"/>
      <c r="CR64933" s="378"/>
      <c r="CS64933" s="378"/>
      <c r="CT64933" s="378"/>
      <c r="CU64933" s="378"/>
      <c r="CV64933" s="378"/>
      <c r="CW64933" s="378"/>
      <c r="CX64933" s="378"/>
      <c r="CY64933" s="378"/>
      <c r="CZ64933" s="378"/>
      <c r="DA64933" s="378"/>
      <c r="DB64933" s="378"/>
      <c r="DC64933" s="378"/>
      <c r="DD64933" s="378"/>
      <c r="DE64933" s="378"/>
      <c r="DF64933" s="378"/>
      <c r="DG64933" s="378"/>
      <c r="DH64933" s="378"/>
      <c r="DI64933" s="378"/>
      <c r="DJ64933" s="378"/>
      <c r="DK64933" s="378"/>
      <c r="DL64933" s="378"/>
      <c r="DM64933" s="378"/>
      <c r="DN64933" s="378"/>
      <c r="DO64933" s="378"/>
      <c r="DP64933" s="378"/>
      <c r="DQ64933" s="378"/>
      <c r="DR64933" s="378"/>
      <c r="DS64933" s="378"/>
      <c r="DT64933" s="378"/>
      <c r="DU64933" s="378"/>
      <c r="DV64933" s="378"/>
      <c r="DW64933" s="378"/>
      <c r="DX64933" s="378"/>
      <c r="DY64933" s="378"/>
      <c r="DZ64933" s="378"/>
      <c r="EA64933" s="378"/>
      <c r="EB64933" s="378"/>
      <c r="EC64933" s="378"/>
      <c r="ED64933" s="378"/>
      <c r="EE64933" s="378"/>
      <c r="EF64933" s="378"/>
      <c r="EG64933" s="378"/>
      <c r="EH64933" s="378"/>
      <c r="EI64933" s="378"/>
      <c r="EJ64933" s="378"/>
      <c r="EK64933" s="378"/>
      <c r="EL64933" s="378"/>
      <c r="EM64933" s="378"/>
      <c r="EN64933" s="378"/>
      <c r="EO64933" s="378"/>
      <c r="EP64933" s="378"/>
      <c r="EQ64933" s="378"/>
      <c r="ER64933" s="378"/>
      <c r="ES64933" s="378"/>
      <c r="ET64933" s="378"/>
      <c r="EU64933" s="378"/>
      <c r="EV64933" s="378"/>
      <c r="EW64933" s="378"/>
      <c r="EX64933" s="378"/>
      <c r="EY64933" s="378"/>
      <c r="EZ64933" s="378"/>
      <c r="FA64933" s="378"/>
      <c r="FB64933" s="378"/>
      <c r="FC64933" s="378"/>
      <c r="FD64933" s="378"/>
      <c r="FE64933" s="378"/>
      <c r="FF64933" s="378"/>
      <c r="FG64933" s="378"/>
      <c r="FH64933" s="378"/>
      <c r="FI64933" s="378"/>
      <c r="FJ64933" s="378"/>
      <c r="FK64933" s="378"/>
      <c r="FL64933" s="378"/>
      <c r="FM64933" s="378"/>
      <c r="FN64933" s="378"/>
      <c r="FO64933" s="378"/>
      <c r="FP64933" s="378"/>
      <c r="FQ64933" s="378"/>
      <c r="FR64933" s="378"/>
      <c r="FS64933" s="378"/>
      <c r="FT64933" s="378"/>
      <c r="FU64933" s="378"/>
      <c r="FV64933" s="378"/>
      <c r="FW64933" s="378"/>
      <c r="FX64933" s="378"/>
      <c r="FY64933" s="378"/>
      <c r="FZ64933" s="378"/>
      <c r="GA64933" s="378"/>
      <c r="GB64933" s="378"/>
      <c r="GC64933" s="378"/>
      <c r="GD64933" s="378"/>
      <c r="GE64933" s="378"/>
      <c r="GF64933" s="378"/>
      <c r="GG64933" s="378"/>
      <c r="GH64933" s="378"/>
      <c r="GI64933" s="378"/>
      <c r="GJ64933" s="378"/>
      <c r="GK64933" s="378"/>
      <c r="GL64933" s="378"/>
      <c r="GM64933" s="378"/>
      <c r="GN64933" s="378"/>
      <c r="GO64933" s="378"/>
      <c r="GP64933" s="378"/>
      <c r="GQ64933" s="378"/>
      <c r="GR64933" s="378"/>
      <c r="GS64933" s="378"/>
      <c r="GT64933" s="378"/>
      <c r="GU64933" s="378"/>
      <c r="GV64933" s="378"/>
      <c r="GW64933" s="378"/>
      <c r="GX64933" s="378"/>
      <c r="GY64933" s="378"/>
      <c r="GZ64933" s="378"/>
      <c r="HA64933" s="378"/>
      <c r="HB64933" s="378"/>
      <c r="HC64933" s="378"/>
      <c r="HD64933" s="378"/>
      <c r="HE64933" s="378"/>
      <c r="HF64933" s="378"/>
      <c r="HG64933" s="378"/>
      <c r="HH64933" s="378"/>
      <c r="HI64933" s="378"/>
      <c r="HJ64933" s="378"/>
      <c r="HK64933" s="378"/>
      <c r="HL64933" s="378"/>
      <c r="HM64933" s="378"/>
      <c r="HN64933" s="378"/>
      <c r="HO64933" s="378"/>
      <c r="HP64933" s="378"/>
      <c r="HQ64933" s="378"/>
      <c r="HR64933" s="378"/>
      <c r="HS64933" s="378"/>
      <c r="HT64933" s="378"/>
      <c r="HU64933" s="378"/>
      <c r="HV64933" s="378"/>
      <c r="HW64933" s="378"/>
      <c r="HX64933" s="378"/>
      <c r="HY64933" s="378"/>
      <c r="HZ64933" s="378"/>
      <c r="IA64933" s="378"/>
      <c r="IB64933" s="378"/>
      <c r="IC64933" s="378"/>
      <c r="ID64933" s="378"/>
      <c r="IE64933" s="378"/>
      <c r="IF64933" s="378"/>
      <c r="IG64933" s="378"/>
      <c r="IH64933" s="378"/>
      <c r="II64933" s="378"/>
      <c r="IJ64933" s="378"/>
      <c r="IK64933" s="378"/>
      <c r="IL64933" s="378"/>
    </row>
    <row r="64934" spans="2:246">
      <c r="B64934" s="378"/>
      <c r="C64934" s="378"/>
      <c r="D64934" s="378"/>
      <c r="E64934" s="378"/>
      <c r="F64934" s="378"/>
      <c r="G64934" s="378"/>
      <c r="H64934" s="378"/>
      <c r="I64934" s="378"/>
      <c r="J64934" s="378"/>
      <c r="K64934" s="378"/>
      <c r="L64934" s="378"/>
      <c r="M64934" s="378"/>
      <c r="N64934" s="378"/>
      <c r="O64934" s="378"/>
      <c r="P64934" s="378"/>
      <c r="Q64934" s="378"/>
      <c r="R64934" s="378"/>
      <c r="S64934" s="378"/>
      <c r="T64934" s="378"/>
      <c r="U64934" s="378"/>
      <c r="V64934" s="378"/>
      <c r="W64934" s="378"/>
      <c r="X64934" s="378"/>
      <c r="Y64934" s="378"/>
      <c r="Z64934" s="378"/>
      <c r="AA64934" s="378"/>
      <c r="AB64934" s="378"/>
      <c r="AC64934" s="378"/>
      <c r="AD64934" s="378"/>
      <c r="AE64934" s="378"/>
      <c r="AF64934" s="378"/>
      <c r="AG64934" s="378"/>
      <c r="AH64934" s="378"/>
      <c r="AI64934" s="378"/>
      <c r="AJ64934" s="378"/>
      <c r="AK64934" s="378"/>
      <c r="AL64934" s="378"/>
      <c r="AM64934" s="378"/>
      <c r="AN64934" s="378"/>
      <c r="AO64934" s="378"/>
      <c r="AP64934" s="378"/>
      <c r="AQ64934" s="378"/>
      <c r="AR64934" s="378"/>
      <c r="AS64934" s="378"/>
      <c r="AT64934" s="378"/>
      <c r="AU64934" s="378"/>
      <c r="AV64934" s="378"/>
      <c r="AW64934" s="378"/>
      <c r="AX64934" s="378"/>
      <c r="AY64934" s="378"/>
      <c r="AZ64934" s="378"/>
      <c r="BA64934" s="378"/>
      <c r="BB64934" s="378"/>
      <c r="BC64934" s="378"/>
      <c r="BD64934" s="378"/>
      <c r="BE64934" s="378"/>
      <c r="BF64934" s="378"/>
      <c r="BG64934" s="378"/>
      <c r="BH64934" s="378"/>
      <c r="BI64934" s="378"/>
      <c r="BJ64934" s="378"/>
      <c r="BK64934" s="378"/>
      <c r="BL64934" s="378"/>
      <c r="BM64934" s="378"/>
      <c r="BN64934" s="378"/>
      <c r="BO64934" s="378"/>
      <c r="BP64934" s="378"/>
      <c r="BQ64934" s="378"/>
      <c r="BR64934" s="378"/>
      <c r="BS64934" s="378"/>
      <c r="BT64934" s="378"/>
      <c r="BU64934" s="378"/>
      <c r="BV64934" s="378"/>
      <c r="BW64934" s="378"/>
      <c r="BX64934" s="378"/>
      <c r="BY64934" s="378"/>
      <c r="BZ64934" s="378"/>
      <c r="CA64934" s="378"/>
      <c r="CB64934" s="378"/>
      <c r="CC64934" s="378"/>
      <c r="CD64934" s="378"/>
      <c r="CE64934" s="378"/>
      <c r="CF64934" s="378"/>
      <c r="CG64934" s="378"/>
      <c r="CH64934" s="378"/>
      <c r="CI64934" s="378"/>
      <c r="CJ64934" s="378"/>
      <c r="CK64934" s="378"/>
      <c r="CL64934" s="378"/>
      <c r="CM64934" s="378"/>
      <c r="CN64934" s="378"/>
      <c r="CO64934" s="378"/>
      <c r="CP64934" s="378"/>
      <c r="CQ64934" s="378"/>
      <c r="CR64934" s="378"/>
      <c r="CS64934" s="378"/>
      <c r="CT64934" s="378"/>
      <c r="CU64934" s="378"/>
      <c r="CV64934" s="378"/>
      <c r="CW64934" s="378"/>
      <c r="CX64934" s="378"/>
      <c r="CY64934" s="378"/>
      <c r="CZ64934" s="378"/>
      <c r="DA64934" s="378"/>
      <c r="DB64934" s="378"/>
      <c r="DC64934" s="378"/>
      <c r="DD64934" s="378"/>
      <c r="DE64934" s="378"/>
      <c r="DF64934" s="378"/>
      <c r="DG64934" s="378"/>
      <c r="DH64934" s="378"/>
      <c r="DI64934" s="378"/>
      <c r="DJ64934" s="378"/>
      <c r="DK64934" s="378"/>
      <c r="DL64934" s="378"/>
      <c r="DM64934" s="378"/>
      <c r="DN64934" s="378"/>
      <c r="DO64934" s="378"/>
      <c r="DP64934" s="378"/>
      <c r="DQ64934" s="378"/>
      <c r="DR64934" s="378"/>
      <c r="DS64934" s="378"/>
      <c r="DT64934" s="378"/>
      <c r="DU64934" s="378"/>
      <c r="DV64934" s="378"/>
      <c r="DW64934" s="378"/>
      <c r="DX64934" s="378"/>
      <c r="DY64934" s="378"/>
      <c r="DZ64934" s="378"/>
      <c r="EA64934" s="378"/>
      <c r="EB64934" s="378"/>
      <c r="EC64934" s="378"/>
      <c r="ED64934" s="378"/>
      <c r="EE64934" s="378"/>
      <c r="EF64934" s="378"/>
      <c r="EG64934" s="378"/>
      <c r="EH64934" s="378"/>
      <c r="EI64934" s="378"/>
      <c r="EJ64934" s="378"/>
      <c r="EK64934" s="378"/>
      <c r="EL64934" s="378"/>
      <c r="EM64934" s="378"/>
      <c r="EN64934" s="378"/>
      <c r="EO64934" s="378"/>
      <c r="EP64934" s="378"/>
      <c r="EQ64934" s="378"/>
      <c r="ER64934" s="378"/>
      <c r="ES64934" s="378"/>
      <c r="ET64934" s="378"/>
      <c r="EU64934" s="378"/>
      <c r="EV64934" s="378"/>
      <c r="EW64934" s="378"/>
      <c r="EX64934" s="378"/>
      <c r="EY64934" s="378"/>
      <c r="EZ64934" s="378"/>
      <c r="FA64934" s="378"/>
      <c r="FB64934" s="378"/>
      <c r="FC64934" s="378"/>
      <c r="FD64934" s="378"/>
      <c r="FE64934" s="378"/>
      <c r="FF64934" s="378"/>
      <c r="FG64934" s="378"/>
      <c r="FH64934" s="378"/>
      <c r="FI64934" s="378"/>
      <c r="FJ64934" s="378"/>
      <c r="FK64934" s="378"/>
      <c r="FL64934" s="378"/>
      <c r="FM64934" s="378"/>
      <c r="FN64934" s="378"/>
      <c r="FO64934" s="378"/>
      <c r="FP64934" s="378"/>
      <c r="FQ64934" s="378"/>
      <c r="FR64934" s="378"/>
      <c r="FS64934" s="378"/>
      <c r="FT64934" s="378"/>
      <c r="FU64934" s="378"/>
      <c r="FV64934" s="378"/>
      <c r="FW64934" s="378"/>
      <c r="FX64934" s="378"/>
      <c r="FY64934" s="378"/>
      <c r="FZ64934" s="378"/>
      <c r="GA64934" s="378"/>
      <c r="GB64934" s="378"/>
      <c r="GC64934" s="378"/>
      <c r="GD64934" s="378"/>
      <c r="GE64934" s="378"/>
      <c r="GF64934" s="378"/>
      <c r="GG64934" s="378"/>
      <c r="GH64934" s="378"/>
      <c r="GI64934" s="378"/>
      <c r="GJ64934" s="378"/>
      <c r="GK64934" s="378"/>
      <c r="GL64934" s="378"/>
      <c r="GM64934" s="378"/>
      <c r="GN64934" s="378"/>
      <c r="GO64934" s="378"/>
      <c r="GP64934" s="378"/>
      <c r="GQ64934" s="378"/>
      <c r="GR64934" s="378"/>
      <c r="GS64934" s="378"/>
      <c r="GT64934" s="378"/>
      <c r="GU64934" s="378"/>
      <c r="GV64934" s="378"/>
      <c r="GW64934" s="378"/>
      <c r="GX64934" s="378"/>
      <c r="GY64934" s="378"/>
      <c r="GZ64934" s="378"/>
      <c r="HA64934" s="378"/>
      <c r="HB64934" s="378"/>
      <c r="HC64934" s="378"/>
      <c r="HD64934" s="378"/>
      <c r="HE64934" s="378"/>
      <c r="HF64934" s="378"/>
      <c r="HG64934" s="378"/>
      <c r="HH64934" s="378"/>
      <c r="HI64934" s="378"/>
      <c r="HJ64934" s="378"/>
      <c r="HK64934" s="378"/>
      <c r="HL64934" s="378"/>
      <c r="HM64934" s="378"/>
      <c r="HN64934" s="378"/>
      <c r="HO64934" s="378"/>
      <c r="HP64934" s="378"/>
      <c r="HQ64934" s="378"/>
      <c r="HR64934" s="378"/>
      <c r="HS64934" s="378"/>
      <c r="HT64934" s="378"/>
      <c r="HU64934" s="378"/>
      <c r="HV64934" s="378"/>
      <c r="HW64934" s="378"/>
      <c r="HX64934" s="378"/>
      <c r="HY64934" s="378"/>
      <c r="HZ64934" s="378"/>
      <c r="IA64934" s="378"/>
      <c r="IB64934" s="378"/>
      <c r="IC64934" s="378"/>
      <c r="ID64934" s="378"/>
      <c r="IE64934" s="378"/>
      <c r="IF64934" s="378"/>
      <c r="IG64934" s="378"/>
      <c r="IH64934" s="378"/>
      <c r="II64934" s="378"/>
      <c r="IJ64934" s="378"/>
      <c r="IK64934" s="378"/>
      <c r="IL64934" s="378"/>
    </row>
    <row r="64935" spans="2:246">
      <c r="B64935" s="378"/>
      <c r="C64935" s="378"/>
      <c r="D64935" s="378"/>
      <c r="E64935" s="378"/>
      <c r="F64935" s="378"/>
      <c r="G64935" s="378"/>
      <c r="H64935" s="378"/>
      <c r="I64935" s="378"/>
      <c r="J64935" s="378"/>
      <c r="K64935" s="378"/>
      <c r="L64935" s="378"/>
      <c r="M64935" s="378"/>
      <c r="N64935" s="378"/>
      <c r="O64935" s="378"/>
      <c r="P64935" s="378"/>
      <c r="Q64935" s="378"/>
      <c r="R64935" s="378"/>
      <c r="S64935" s="378"/>
      <c r="T64935" s="378"/>
      <c r="U64935" s="378"/>
      <c r="V64935" s="378"/>
      <c r="W64935" s="378"/>
      <c r="X64935" s="378"/>
      <c r="Y64935" s="378"/>
      <c r="Z64935" s="378"/>
      <c r="AA64935" s="378"/>
      <c r="AB64935" s="378"/>
      <c r="AC64935" s="378"/>
      <c r="AD64935" s="378"/>
      <c r="AE64935" s="378"/>
      <c r="AF64935" s="378"/>
      <c r="AG64935" s="378"/>
      <c r="AH64935" s="378"/>
      <c r="AI64935" s="378"/>
      <c r="AJ64935" s="378"/>
      <c r="AK64935" s="378"/>
      <c r="AL64935" s="378"/>
      <c r="AM64935" s="378"/>
      <c r="AN64935" s="378"/>
      <c r="AO64935" s="378"/>
      <c r="AP64935" s="378"/>
      <c r="AQ64935" s="378"/>
      <c r="AR64935" s="378"/>
      <c r="AS64935" s="378"/>
      <c r="AT64935" s="378"/>
      <c r="AU64935" s="378"/>
      <c r="AV64935" s="378"/>
      <c r="AW64935" s="378"/>
      <c r="AX64935" s="378"/>
      <c r="AY64935" s="378"/>
      <c r="AZ64935" s="378"/>
      <c r="BA64935" s="378"/>
      <c r="BB64935" s="378"/>
      <c r="BC64935" s="378"/>
      <c r="BD64935" s="378"/>
      <c r="BE64935" s="378"/>
      <c r="BF64935" s="378"/>
      <c r="BG64935" s="378"/>
      <c r="BH64935" s="378"/>
      <c r="BI64935" s="378"/>
      <c r="BJ64935" s="378"/>
      <c r="BK64935" s="378"/>
      <c r="BL64935" s="378"/>
      <c r="BM64935" s="378"/>
      <c r="BN64935" s="378"/>
      <c r="BO64935" s="378"/>
      <c r="BP64935" s="378"/>
      <c r="BQ64935" s="378"/>
      <c r="BR64935" s="378"/>
      <c r="BS64935" s="378"/>
      <c r="BT64935" s="378"/>
      <c r="BU64935" s="378"/>
      <c r="BV64935" s="378"/>
      <c r="BW64935" s="378"/>
      <c r="BX64935" s="378"/>
      <c r="BY64935" s="378"/>
      <c r="BZ64935" s="378"/>
      <c r="CA64935" s="378"/>
      <c r="CB64935" s="378"/>
      <c r="CC64935" s="378"/>
      <c r="CD64935" s="378"/>
      <c r="CE64935" s="378"/>
      <c r="CF64935" s="378"/>
      <c r="CG64935" s="378"/>
      <c r="CH64935" s="378"/>
      <c r="CI64935" s="378"/>
      <c r="CJ64935" s="378"/>
      <c r="CK64935" s="378"/>
      <c r="CL64935" s="378"/>
      <c r="CM64935" s="378"/>
      <c r="CN64935" s="378"/>
      <c r="CO64935" s="378"/>
      <c r="CP64935" s="378"/>
      <c r="CQ64935" s="378"/>
      <c r="CR64935" s="378"/>
      <c r="CS64935" s="378"/>
      <c r="CT64935" s="378"/>
      <c r="CU64935" s="378"/>
      <c r="CV64935" s="378"/>
      <c r="CW64935" s="378"/>
      <c r="CX64935" s="378"/>
      <c r="CY64935" s="378"/>
      <c r="CZ64935" s="378"/>
      <c r="DA64935" s="378"/>
      <c r="DB64935" s="378"/>
      <c r="DC64935" s="378"/>
      <c r="DD64935" s="378"/>
      <c r="DE64935" s="378"/>
      <c r="DF64935" s="378"/>
      <c r="DG64935" s="378"/>
      <c r="DH64935" s="378"/>
      <c r="DI64935" s="378"/>
      <c r="DJ64935" s="378"/>
      <c r="DK64935" s="378"/>
      <c r="DL64935" s="378"/>
      <c r="DM64935" s="378"/>
      <c r="DN64935" s="378"/>
      <c r="DO64935" s="378"/>
      <c r="DP64935" s="378"/>
      <c r="DQ64935" s="378"/>
      <c r="DR64935" s="378"/>
      <c r="DS64935" s="378"/>
      <c r="DT64935" s="378"/>
      <c r="DU64935" s="378"/>
      <c r="DV64935" s="378"/>
      <c r="DW64935" s="378"/>
      <c r="DX64935" s="378"/>
      <c r="DY64935" s="378"/>
      <c r="DZ64935" s="378"/>
      <c r="EA64935" s="378"/>
      <c r="EB64935" s="378"/>
      <c r="EC64935" s="378"/>
      <c r="ED64935" s="378"/>
      <c r="EE64935" s="378"/>
      <c r="EF64935" s="378"/>
      <c r="EG64935" s="378"/>
      <c r="EH64935" s="378"/>
      <c r="EI64935" s="378"/>
      <c r="EJ64935" s="378"/>
      <c r="EK64935" s="378"/>
      <c r="EL64935" s="378"/>
      <c r="EM64935" s="378"/>
      <c r="EN64935" s="378"/>
      <c r="EO64935" s="378"/>
      <c r="EP64935" s="378"/>
      <c r="EQ64935" s="378"/>
      <c r="ER64935" s="378"/>
      <c r="ES64935" s="378"/>
      <c r="ET64935" s="378"/>
      <c r="EU64935" s="378"/>
      <c r="EV64935" s="378"/>
      <c r="EW64935" s="378"/>
      <c r="EX64935" s="378"/>
      <c r="EY64935" s="378"/>
      <c r="EZ64935" s="378"/>
      <c r="FA64935" s="378"/>
      <c r="FB64935" s="378"/>
      <c r="FC64935" s="378"/>
      <c r="FD64935" s="378"/>
      <c r="FE64935" s="378"/>
      <c r="FF64935" s="378"/>
      <c r="FG64935" s="378"/>
      <c r="FH64935" s="378"/>
      <c r="FI64935" s="378"/>
      <c r="FJ64935" s="378"/>
      <c r="FK64935" s="378"/>
      <c r="FL64935" s="378"/>
      <c r="FM64935" s="378"/>
      <c r="FN64935" s="378"/>
      <c r="FO64935" s="378"/>
      <c r="FP64935" s="378"/>
      <c r="FQ64935" s="378"/>
      <c r="FR64935" s="378"/>
      <c r="FS64935" s="378"/>
      <c r="FT64935" s="378"/>
      <c r="FU64935" s="378"/>
      <c r="FV64935" s="378"/>
      <c r="FW64935" s="378"/>
      <c r="FX64935" s="378"/>
      <c r="FY64935" s="378"/>
      <c r="FZ64935" s="378"/>
      <c r="GA64935" s="378"/>
      <c r="GB64935" s="378"/>
      <c r="GC64935" s="378"/>
      <c r="GD64935" s="378"/>
      <c r="GE64935" s="378"/>
      <c r="GF64935" s="378"/>
      <c r="GG64935" s="378"/>
      <c r="GH64935" s="378"/>
      <c r="GI64935" s="378"/>
      <c r="GJ64935" s="378"/>
      <c r="GK64935" s="378"/>
      <c r="GL64935" s="378"/>
      <c r="GM64935" s="378"/>
      <c r="GN64935" s="378"/>
      <c r="GO64935" s="378"/>
      <c r="GP64935" s="378"/>
      <c r="GQ64935" s="378"/>
      <c r="GR64935" s="378"/>
      <c r="GS64935" s="378"/>
      <c r="GT64935" s="378"/>
      <c r="GU64935" s="378"/>
      <c r="GV64935" s="378"/>
      <c r="GW64935" s="378"/>
      <c r="GX64935" s="378"/>
      <c r="GY64935" s="378"/>
      <c r="GZ64935" s="378"/>
      <c r="HA64935" s="378"/>
      <c r="HB64935" s="378"/>
      <c r="HC64935" s="378"/>
      <c r="HD64935" s="378"/>
      <c r="HE64935" s="378"/>
      <c r="HF64935" s="378"/>
      <c r="HG64935" s="378"/>
      <c r="HH64935" s="378"/>
      <c r="HI64935" s="378"/>
      <c r="HJ64935" s="378"/>
      <c r="HK64935" s="378"/>
      <c r="HL64935" s="378"/>
      <c r="HM64935" s="378"/>
      <c r="HN64935" s="378"/>
      <c r="HO64935" s="378"/>
      <c r="HP64935" s="378"/>
      <c r="HQ64935" s="378"/>
      <c r="HR64935" s="378"/>
      <c r="HS64935" s="378"/>
      <c r="HT64935" s="378"/>
      <c r="HU64935" s="378"/>
      <c r="HV64935" s="378"/>
      <c r="HW64935" s="378"/>
      <c r="HX64935" s="378"/>
      <c r="HY64935" s="378"/>
      <c r="HZ64935" s="378"/>
      <c r="IA64935" s="378"/>
      <c r="IB64935" s="378"/>
      <c r="IC64935" s="378"/>
      <c r="ID64935" s="378"/>
      <c r="IE64935" s="378"/>
      <c r="IF64935" s="378"/>
      <c r="IG64935" s="378"/>
      <c r="IH64935" s="378"/>
      <c r="II64935" s="378"/>
      <c r="IJ64935" s="378"/>
      <c r="IK64935" s="378"/>
      <c r="IL64935" s="378"/>
    </row>
    <row r="64936" spans="2:246">
      <c r="B64936" s="378"/>
      <c r="C64936" s="378"/>
      <c r="D64936" s="378"/>
      <c r="E64936" s="378"/>
      <c r="F64936" s="378"/>
      <c r="G64936" s="378"/>
      <c r="H64936" s="378"/>
      <c r="I64936" s="378"/>
      <c r="J64936" s="378"/>
      <c r="K64936" s="378"/>
      <c r="L64936" s="378"/>
      <c r="M64936" s="378"/>
      <c r="N64936" s="378"/>
      <c r="O64936" s="378"/>
      <c r="P64936" s="378"/>
      <c r="Q64936" s="378"/>
      <c r="R64936" s="378"/>
      <c r="S64936" s="378"/>
      <c r="T64936" s="378"/>
      <c r="U64936" s="378"/>
      <c r="V64936" s="378"/>
      <c r="W64936" s="378"/>
      <c r="X64936" s="378"/>
      <c r="Y64936" s="378"/>
      <c r="Z64936" s="378"/>
      <c r="AA64936" s="378"/>
      <c r="AB64936" s="378"/>
      <c r="AC64936" s="378"/>
      <c r="AD64936" s="378"/>
      <c r="AE64936" s="378"/>
      <c r="AF64936" s="378"/>
      <c r="AG64936" s="378"/>
      <c r="AH64936" s="378"/>
      <c r="AI64936" s="378"/>
      <c r="AJ64936" s="378"/>
      <c r="AK64936" s="378"/>
      <c r="AL64936" s="378"/>
      <c r="AM64936" s="378"/>
      <c r="AN64936" s="378"/>
      <c r="AO64936" s="378"/>
      <c r="AP64936" s="378"/>
      <c r="AQ64936" s="378"/>
      <c r="AR64936" s="378"/>
      <c r="AS64936" s="378"/>
      <c r="AT64936" s="378"/>
      <c r="AU64936" s="378"/>
      <c r="AV64936" s="378"/>
      <c r="AW64936" s="378"/>
      <c r="AX64936" s="378"/>
      <c r="AY64936" s="378"/>
      <c r="AZ64936" s="378"/>
      <c r="BA64936" s="378"/>
      <c r="BB64936" s="378"/>
      <c r="BC64936" s="378"/>
      <c r="BD64936" s="378"/>
      <c r="BE64936" s="378"/>
      <c r="BF64936" s="378"/>
      <c r="BG64936" s="378"/>
      <c r="BH64936" s="378"/>
      <c r="BI64936" s="378"/>
      <c r="BJ64936" s="378"/>
      <c r="BK64936" s="378"/>
      <c r="BL64936" s="378"/>
      <c r="BM64936" s="378"/>
      <c r="BN64936" s="378"/>
      <c r="BO64936" s="378"/>
      <c r="BP64936" s="378"/>
      <c r="BQ64936" s="378"/>
      <c r="BR64936" s="378"/>
      <c r="BS64936" s="378"/>
      <c r="BT64936" s="378"/>
      <c r="BU64936" s="378"/>
      <c r="BV64936" s="378"/>
      <c r="BW64936" s="378"/>
      <c r="BX64936" s="378"/>
      <c r="BY64936" s="378"/>
      <c r="BZ64936" s="378"/>
      <c r="CA64936" s="378"/>
      <c r="CB64936" s="378"/>
      <c r="CC64936" s="378"/>
      <c r="CD64936" s="378"/>
      <c r="CE64936" s="378"/>
      <c r="CF64936" s="378"/>
      <c r="CG64936" s="378"/>
      <c r="CH64936" s="378"/>
      <c r="CI64936" s="378"/>
      <c r="CJ64936" s="378"/>
      <c r="CK64936" s="378"/>
      <c r="CL64936" s="378"/>
      <c r="CM64936" s="378"/>
      <c r="CN64936" s="378"/>
      <c r="CO64936" s="378"/>
      <c r="CP64936" s="378"/>
      <c r="CQ64936" s="378"/>
      <c r="CR64936" s="378"/>
      <c r="CS64936" s="378"/>
      <c r="CT64936" s="378"/>
      <c r="CU64936" s="378"/>
      <c r="CV64936" s="378"/>
      <c r="CW64936" s="378"/>
      <c r="CX64936" s="378"/>
      <c r="CY64936" s="378"/>
      <c r="CZ64936" s="378"/>
      <c r="DA64936" s="378"/>
      <c r="DB64936" s="378"/>
      <c r="DC64936" s="378"/>
      <c r="DD64936" s="378"/>
      <c r="DE64936" s="378"/>
      <c r="DF64936" s="378"/>
      <c r="DG64936" s="378"/>
      <c r="DH64936" s="378"/>
      <c r="DI64936" s="378"/>
      <c r="DJ64936" s="378"/>
      <c r="DK64936" s="378"/>
      <c r="DL64936" s="378"/>
      <c r="DM64936" s="378"/>
      <c r="DN64936" s="378"/>
      <c r="DO64936" s="378"/>
      <c r="DP64936" s="378"/>
      <c r="DQ64936" s="378"/>
      <c r="DR64936" s="378"/>
      <c r="DS64936" s="378"/>
      <c r="DT64936" s="378"/>
      <c r="DU64936" s="378"/>
      <c r="DV64936" s="378"/>
      <c r="DW64936" s="378"/>
      <c r="DX64936" s="378"/>
      <c r="DY64936" s="378"/>
      <c r="DZ64936" s="378"/>
      <c r="EA64936" s="378"/>
      <c r="EB64936" s="378"/>
      <c r="EC64936" s="378"/>
      <c r="ED64936" s="378"/>
      <c r="EE64936" s="378"/>
      <c r="EF64936" s="378"/>
      <c r="EG64936" s="378"/>
      <c r="EH64936" s="378"/>
      <c r="EI64936" s="378"/>
      <c r="EJ64936" s="378"/>
      <c r="EK64936" s="378"/>
      <c r="EL64936" s="378"/>
      <c r="EM64936" s="378"/>
      <c r="EN64936" s="378"/>
      <c r="EO64936" s="378"/>
      <c r="EP64936" s="378"/>
      <c r="EQ64936" s="378"/>
      <c r="ER64936" s="378"/>
      <c r="ES64936" s="378"/>
      <c r="ET64936" s="378"/>
      <c r="EU64936" s="378"/>
      <c r="EV64936" s="378"/>
      <c r="EW64936" s="378"/>
      <c r="EX64936" s="378"/>
      <c r="EY64936" s="378"/>
      <c r="EZ64936" s="378"/>
      <c r="FA64936" s="378"/>
      <c r="FB64936" s="378"/>
      <c r="FC64936" s="378"/>
      <c r="FD64936" s="378"/>
      <c r="FE64936" s="378"/>
      <c r="FF64936" s="378"/>
      <c r="FG64936" s="378"/>
      <c r="FH64936" s="378"/>
      <c r="FI64936" s="378"/>
      <c r="FJ64936" s="378"/>
      <c r="FK64936" s="378"/>
      <c r="FL64936" s="378"/>
      <c r="FM64936" s="378"/>
      <c r="FN64936" s="378"/>
      <c r="FO64936" s="378"/>
      <c r="FP64936" s="378"/>
      <c r="FQ64936" s="378"/>
      <c r="FR64936" s="378"/>
      <c r="FS64936" s="378"/>
      <c r="FT64936" s="378"/>
      <c r="FU64936" s="378"/>
      <c r="FV64936" s="378"/>
      <c r="FW64936" s="378"/>
      <c r="FX64936" s="378"/>
      <c r="FY64936" s="378"/>
      <c r="FZ64936" s="378"/>
      <c r="GA64936" s="378"/>
      <c r="GB64936" s="378"/>
      <c r="GC64936" s="378"/>
      <c r="GD64936" s="378"/>
      <c r="GE64936" s="378"/>
      <c r="GF64936" s="378"/>
      <c r="GG64936" s="378"/>
      <c r="GH64936" s="378"/>
      <c r="GI64936" s="378"/>
      <c r="GJ64936" s="378"/>
      <c r="GK64936" s="378"/>
      <c r="GL64936" s="378"/>
      <c r="GM64936" s="378"/>
      <c r="GN64936" s="378"/>
      <c r="GO64936" s="378"/>
      <c r="GP64936" s="378"/>
      <c r="GQ64936" s="378"/>
      <c r="GR64936" s="378"/>
      <c r="GS64936" s="378"/>
      <c r="GT64936" s="378"/>
      <c r="GU64936" s="378"/>
      <c r="GV64936" s="378"/>
      <c r="GW64936" s="378"/>
      <c r="GX64936" s="378"/>
      <c r="GY64936" s="378"/>
      <c r="GZ64936" s="378"/>
      <c r="HA64936" s="378"/>
      <c r="HB64936" s="378"/>
      <c r="HC64936" s="378"/>
      <c r="HD64936" s="378"/>
      <c r="HE64936" s="378"/>
      <c r="HF64936" s="378"/>
      <c r="HG64936" s="378"/>
      <c r="HH64936" s="378"/>
      <c r="HI64936" s="378"/>
      <c r="HJ64936" s="378"/>
      <c r="HK64936" s="378"/>
      <c r="HL64936" s="378"/>
      <c r="HM64936" s="378"/>
      <c r="HN64936" s="378"/>
      <c r="HO64936" s="378"/>
      <c r="HP64936" s="378"/>
      <c r="HQ64936" s="378"/>
      <c r="HR64936" s="378"/>
      <c r="HS64936" s="378"/>
      <c r="HT64936" s="378"/>
      <c r="HU64936" s="378"/>
      <c r="HV64936" s="378"/>
      <c r="HW64936" s="378"/>
      <c r="HX64936" s="378"/>
      <c r="HY64936" s="378"/>
      <c r="HZ64936" s="378"/>
      <c r="IA64936" s="378"/>
      <c r="IB64936" s="378"/>
      <c r="IC64936" s="378"/>
      <c r="ID64936" s="378"/>
      <c r="IE64936" s="378"/>
      <c r="IF64936" s="378"/>
      <c r="IG64936" s="378"/>
      <c r="IH64936" s="378"/>
      <c r="II64936" s="378"/>
      <c r="IJ64936" s="378"/>
      <c r="IK64936" s="378"/>
      <c r="IL64936" s="378"/>
    </row>
    <row r="64937" spans="2:246">
      <c r="B64937" s="378"/>
      <c r="C64937" s="378"/>
      <c r="D64937" s="378"/>
      <c r="E64937" s="378"/>
      <c r="F64937" s="378"/>
      <c r="G64937" s="378"/>
      <c r="H64937" s="378"/>
      <c r="I64937" s="378"/>
      <c r="J64937" s="378"/>
      <c r="K64937" s="378"/>
      <c r="L64937" s="378"/>
      <c r="M64937" s="378"/>
      <c r="N64937" s="378"/>
      <c r="O64937" s="378"/>
      <c r="P64937" s="378"/>
      <c r="Q64937" s="378"/>
      <c r="R64937" s="378"/>
      <c r="S64937" s="378"/>
      <c r="T64937" s="378"/>
      <c r="U64937" s="378"/>
      <c r="V64937" s="378"/>
      <c r="W64937" s="378"/>
      <c r="X64937" s="378"/>
      <c r="Y64937" s="378"/>
      <c r="Z64937" s="378"/>
      <c r="AA64937" s="378"/>
      <c r="AB64937" s="378"/>
      <c r="AC64937" s="378"/>
      <c r="AD64937" s="378"/>
      <c r="AE64937" s="378"/>
      <c r="AF64937" s="378"/>
      <c r="AG64937" s="378"/>
      <c r="AH64937" s="378"/>
      <c r="AI64937" s="378"/>
      <c r="AJ64937" s="378"/>
      <c r="AK64937" s="378"/>
      <c r="AL64937" s="378"/>
      <c r="AM64937" s="378"/>
      <c r="AN64937" s="378"/>
      <c r="AO64937" s="378"/>
      <c r="AP64937" s="378"/>
      <c r="AQ64937" s="378"/>
      <c r="AR64937" s="378"/>
      <c r="AS64937" s="378"/>
      <c r="AT64937" s="378"/>
      <c r="AU64937" s="378"/>
      <c r="AV64937" s="378"/>
      <c r="AW64937" s="378"/>
      <c r="AX64937" s="378"/>
      <c r="AY64937" s="378"/>
      <c r="AZ64937" s="378"/>
      <c r="BA64937" s="378"/>
      <c r="BB64937" s="378"/>
      <c r="BC64937" s="378"/>
      <c r="BD64937" s="378"/>
      <c r="BE64937" s="378"/>
      <c r="BF64937" s="378"/>
      <c r="BG64937" s="378"/>
      <c r="BH64937" s="378"/>
      <c r="BI64937" s="378"/>
      <c r="BJ64937" s="378"/>
      <c r="BK64937" s="378"/>
      <c r="BL64937" s="378"/>
      <c r="BM64937" s="378"/>
      <c r="BN64937" s="378"/>
      <c r="BO64937" s="378"/>
      <c r="BP64937" s="378"/>
      <c r="BQ64937" s="378"/>
      <c r="BR64937" s="378"/>
      <c r="BS64937" s="378"/>
      <c r="BT64937" s="378"/>
      <c r="BU64937" s="378"/>
      <c r="BV64937" s="378"/>
      <c r="BW64937" s="378"/>
      <c r="BX64937" s="378"/>
      <c r="BY64937" s="378"/>
      <c r="BZ64937" s="378"/>
      <c r="CA64937" s="378"/>
      <c r="CB64937" s="378"/>
      <c r="CC64937" s="378"/>
      <c r="CD64937" s="378"/>
      <c r="CE64937" s="378"/>
      <c r="CF64937" s="378"/>
      <c r="CG64937" s="378"/>
      <c r="CH64937" s="378"/>
      <c r="CI64937" s="378"/>
      <c r="CJ64937" s="378"/>
      <c r="CK64937" s="378"/>
      <c r="CL64937" s="378"/>
      <c r="CM64937" s="378"/>
      <c r="CN64937" s="378"/>
      <c r="CO64937" s="378"/>
      <c r="CP64937" s="378"/>
      <c r="CQ64937" s="378"/>
      <c r="CR64937" s="378"/>
      <c r="CS64937" s="378"/>
      <c r="CT64937" s="378"/>
      <c r="CU64937" s="378"/>
      <c r="CV64937" s="378"/>
      <c r="CW64937" s="378"/>
      <c r="CX64937" s="378"/>
      <c r="CY64937" s="378"/>
      <c r="CZ64937" s="378"/>
      <c r="DA64937" s="378"/>
      <c r="DB64937" s="378"/>
      <c r="DC64937" s="378"/>
      <c r="DD64937" s="378"/>
      <c r="DE64937" s="378"/>
      <c r="DF64937" s="378"/>
      <c r="DG64937" s="378"/>
      <c r="DH64937" s="378"/>
      <c r="DI64937" s="378"/>
      <c r="DJ64937" s="378"/>
      <c r="DK64937" s="378"/>
      <c r="DL64937" s="378"/>
      <c r="DM64937" s="378"/>
      <c r="DN64937" s="378"/>
      <c r="DO64937" s="378"/>
      <c r="DP64937" s="378"/>
      <c r="DQ64937" s="378"/>
      <c r="DR64937" s="378"/>
      <c r="DS64937" s="378"/>
      <c r="DT64937" s="378"/>
      <c r="DU64937" s="378"/>
      <c r="DV64937" s="378"/>
      <c r="DW64937" s="378"/>
      <c r="DX64937" s="378"/>
      <c r="DY64937" s="378"/>
      <c r="DZ64937" s="378"/>
      <c r="EA64937" s="378"/>
      <c r="EB64937" s="378"/>
      <c r="EC64937" s="378"/>
      <c r="ED64937" s="378"/>
      <c r="EE64937" s="378"/>
      <c r="EF64937" s="378"/>
      <c r="EG64937" s="378"/>
      <c r="EH64937" s="378"/>
      <c r="EI64937" s="378"/>
      <c r="EJ64937" s="378"/>
      <c r="EK64937" s="378"/>
      <c r="EL64937" s="378"/>
      <c r="EM64937" s="378"/>
      <c r="EN64937" s="378"/>
      <c r="EO64937" s="378"/>
      <c r="EP64937" s="378"/>
      <c r="EQ64937" s="378"/>
      <c r="ER64937" s="378"/>
      <c r="ES64937" s="378"/>
      <c r="ET64937" s="378"/>
      <c r="EU64937" s="378"/>
      <c r="EV64937" s="378"/>
      <c r="EW64937" s="378"/>
      <c r="EX64937" s="378"/>
      <c r="EY64937" s="378"/>
      <c r="EZ64937" s="378"/>
      <c r="FA64937" s="378"/>
      <c r="FB64937" s="378"/>
      <c r="FC64937" s="378"/>
      <c r="FD64937" s="378"/>
      <c r="FE64937" s="378"/>
      <c r="FF64937" s="378"/>
      <c r="FG64937" s="378"/>
      <c r="FH64937" s="378"/>
      <c r="FI64937" s="378"/>
      <c r="FJ64937" s="378"/>
      <c r="FK64937" s="378"/>
      <c r="FL64937" s="378"/>
      <c r="FM64937" s="378"/>
      <c r="FN64937" s="378"/>
      <c r="FO64937" s="378"/>
      <c r="FP64937" s="378"/>
      <c r="FQ64937" s="378"/>
      <c r="FR64937" s="378"/>
      <c r="FS64937" s="378"/>
      <c r="FT64937" s="378"/>
      <c r="FU64937" s="378"/>
      <c r="FV64937" s="378"/>
      <c r="FW64937" s="378"/>
      <c r="FX64937" s="378"/>
      <c r="FY64937" s="378"/>
      <c r="FZ64937" s="378"/>
      <c r="GA64937" s="378"/>
      <c r="GB64937" s="378"/>
      <c r="GC64937" s="378"/>
      <c r="GD64937" s="378"/>
      <c r="GE64937" s="378"/>
      <c r="GF64937" s="378"/>
      <c r="GG64937" s="378"/>
      <c r="GH64937" s="378"/>
      <c r="GI64937" s="378"/>
      <c r="GJ64937" s="378"/>
      <c r="GK64937" s="378"/>
      <c r="GL64937" s="378"/>
      <c r="GM64937" s="378"/>
      <c r="GN64937" s="378"/>
      <c r="GO64937" s="378"/>
      <c r="GP64937" s="378"/>
      <c r="GQ64937" s="378"/>
      <c r="GR64937" s="378"/>
      <c r="GS64937" s="378"/>
      <c r="GT64937" s="378"/>
      <c r="GU64937" s="378"/>
      <c r="GV64937" s="378"/>
      <c r="GW64937" s="378"/>
      <c r="GX64937" s="378"/>
      <c r="GY64937" s="378"/>
      <c r="GZ64937" s="378"/>
      <c r="HA64937" s="378"/>
      <c r="HB64937" s="378"/>
      <c r="HC64937" s="378"/>
      <c r="HD64937" s="378"/>
      <c r="HE64937" s="378"/>
      <c r="HF64937" s="378"/>
      <c r="HG64937" s="378"/>
      <c r="HH64937" s="378"/>
      <c r="HI64937" s="378"/>
      <c r="HJ64937" s="378"/>
      <c r="HK64937" s="378"/>
      <c r="HL64937" s="378"/>
      <c r="HM64937" s="378"/>
      <c r="HN64937" s="378"/>
      <c r="HO64937" s="378"/>
      <c r="HP64937" s="378"/>
      <c r="HQ64937" s="378"/>
      <c r="HR64937" s="378"/>
      <c r="HS64937" s="378"/>
      <c r="HT64937" s="378"/>
      <c r="HU64937" s="378"/>
      <c r="HV64937" s="378"/>
      <c r="HW64937" s="378"/>
      <c r="HX64937" s="378"/>
      <c r="HY64937" s="378"/>
      <c r="HZ64937" s="378"/>
      <c r="IA64937" s="378"/>
      <c r="IB64937" s="378"/>
      <c r="IC64937" s="378"/>
      <c r="ID64937" s="378"/>
      <c r="IE64937" s="378"/>
      <c r="IF64937" s="378"/>
      <c r="IG64937" s="378"/>
      <c r="IH64937" s="378"/>
      <c r="II64937" s="378"/>
      <c r="IJ64937" s="378"/>
      <c r="IK64937" s="378"/>
      <c r="IL64937" s="378"/>
    </row>
    <row r="64938" spans="2:246">
      <c r="B64938" s="378"/>
      <c r="C64938" s="378"/>
      <c r="D64938" s="378"/>
      <c r="E64938" s="378"/>
      <c r="F64938" s="378"/>
      <c r="G64938" s="378"/>
      <c r="H64938" s="378"/>
      <c r="I64938" s="378"/>
      <c r="J64938" s="378"/>
      <c r="K64938" s="378"/>
      <c r="L64938" s="378"/>
      <c r="M64938" s="378"/>
      <c r="N64938" s="378"/>
      <c r="O64938" s="378"/>
      <c r="P64938" s="378"/>
      <c r="Q64938" s="378"/>
      <c r="R64938" s="378"/>
      <c r="S64938" s="378"/>
      <c r="T64938" s="378"/>
      <c r="U64938" s="378"/>
      <c r="V64938" s="378"/>
      <c r="W64938" s="378"/>
      <c r="X64938" s="378"/>
      <c r="Y64938" s="378"/>
      <c r="Z64938" s="378"/>
      <c r="AA64938" s="378"/>
      <c r="AB64938" s="378"/>
      <c r="AC64938" s="378"/>
      <c r="AD64938" s="378"/>
      <c r="AE64938" s="378"/>
      <c r="AF64938" s="378"/>
      <c r="AG64938" s="378"/>
      <c r="AH64938" s="378"/>
      <c r="AI64938" s="378"/>
      <c r="AJ64938" s="378"/>
      <c r="AK64938" s="378"/>
      <c r="AL64938" s="378"/>
      <c r="AM64938" s="378"/>
      <c r="AN64938" s="378"/>
      <c r="AO64938" s="378"/>
      <c r="AP64938" s="378"/>
      <c r="AQ64938" s="378"/>
      <c r="AR64938" s="378"/>
      <c r="AS64938" s="378"/>
      <c r="AT64938" s="378"/>
      <c r="AU64938" s="378"/>
      <c r="AV64938" s="378"/>
      <c r="AW64938" s="378"/>
      <c r="AX64938" s="378"/>
      <c r="AY64938" s="378"/>
      <c r="AZ64938" s="378"/>
      <c r="BA64938" s="378"/>
      <c r="BB64938" s="378"/>
      <c r="BC64938" s="378"/>
      <c r="BD64938" s="378"/>
      <c r="BE64938" s="378"/>
      <c r="BF64938" s="378"/>
      <c r="BG64938" s="378"/>
      <c r="BH64938" s="378"/>
      <c r="BI64938" s="378"/>
      <c r="BJ64938" s="378"/>
      <c r="BK64938" s="378"/>
      <c r="BL64938" s="378"/>
      <c r="BM64938" s="378"/>
      <c r="BN64938" s="378"/>
      <c r="BO64938" s="378"/>
      <c r="BP64938" s="378"/>
      <c r="BQ64938" s="378"/>
      <c r="BR64938" s="378"/>
      <c r="BS64938" s="378"/>
      <c r="BT64938" s="378"/>
      <c r="BU64938" s="378"/>
      <c r="BV64938" s="378"/>
      <c r="BW64938" s="378"/>
      <c r="BX64938" s="378"/>
      <c r="BY64938" s="378"/>
      <c r="BZ64938" s="378"/>
      <c r="CA64938" s="378"/>
      <c r="CB64938" s="378"/>
      <c r="CC64938" s="378"/>
      <c r="CD64938" s="378"/>
      <c r="CE64938" s="378"/>
      <c r="CF64938" s="378"/>
      <c r="CG64938" s="378"/>
      <c r="CH64938" s="378"/>
      <c r="CI64938" s="378"/>
      <c r="CJ64938" s="378"/>
      <c r="CK64938" s="378"/>
      <c r="CL64938" s="378"/>
      <c r="CM64938" s="378"/>
      <c r="CN64938" s="378"/>
      <c r="CO64938" s="378"/>
      <c r="CP64938" s="378"/>
      <c r="CQ64938" s="378"/>
      <c r="CR64938" s="378"/>
      <c r="CS64938" s="378"/>
      <c r="CT64938" s="378"/>
      <c r="CU64938" s="378"/>
      <c r="CV64938" s="378"/>
      <c r="CW64938" s="378"/>
      <c r="CX64938" s="378"/>
      <c r="CY64938" s="378"/>
      <c r="CZ64938" s="378"/>
      <c r="DA64938" s="378"/>
      <c r="DB64938" s="378"/>
      <c r="DC64938" s="378"/>
      <c r="DD64938" s="378"/>
      <c r="DE64938" s="378"/>
      <c r="DF64938" s="378"/>
      <c r="DG64938" s="378"/>
      <c r="DH64938" s="378"/>
      <c r="DI64938" s="378"/>
      <c r="DJ64938" s="378"/>
      <c r="DK64938" s="378"/>
      <c r="DL64938" s="378"/>
      <c r="DM64938" s="378"/>
      <c r="DN64938" s="378"/>
      <c r="DO64938" s="378"/>
      <c r="DP64938" s="378"/>
      <c r="DQ64938" s="378"/>
      <c r="DR64938" s="378"/>
      <c r="DS64938" s="378"/>
      <c r="DT64938" s="378"/>
      <c r="DU64938" s="378"/>
      <c r="DV64938" s="378"/>
      <c r="DW64938" s="378"/>
      <c r="DX64938" s="378"/>
      <c r="DY64938" s="378"/>
      <c r="DZ64938" s="378"/>
      <c r="EA64938" s="378"/>
      <c r="EB64938" s="378"/>
      <c r="EC64938" s="378"/>
      <c r="ED64938" s="378"/>
      <c r="EE64938" s="378"/>
      <c r="EF64938" s="378"/>
      <c r="EG64938" s="378"/>
      <c r="EH64938" s="378"/>
      <c r="EI64938" s="378"/>
      <c r="EJ64938" s="378"/>
      <c r="EK64938" s="378"/>
      <c r="EL64938" s="378"/>
      <c r="EM64938" s="378"/>
      <c r="EN64938" s="378"/>
      <c r="EO64938" s="378"/>
      <c r="EP64938" s="378"/>
      <c r="EQ64938" s="378"/>
      <c r="ER64938" s="378"/>
      <c r="ES64938" s="378"/>
      <c r="ET64938" s="378"/>
      <c r="EU64938" s="378"/>
      <c r="EV64938" s="378"/>
      <c r="EW64938" s="378"/>
      <c r="EX64938" s="378"/>
      <c r="EY64938" s="378"/>
      <c r="EZ64938" s="378"/>
      <c r="FA64938" s="378"/>
      <c r="FB64938" s="378"/>
      <c r="FC64938" s="378"/>
      <c r="FD64938" s="378"/>
      <c r="FE64938" s="378"/>
      <c r="FF64938" s="378"/>
      <c r="FG64938" s="378"/>
      <c r="FH64938" s="378"/>
      <c r="FI64938" s="378"/>
      <c r="FJ64938" s="378"/>
      <c r="FK64938" s="378"/>
      <c r="FL64938" s="378"/>
      <c r="FM64938" s="378"/>
      <c r="FN64938" s="378"/>
      <c r="FO64938" s="378"/>
      <c r="FP64938" s="378"/>
      <c r="FQ64938" s="378"/>
      <c r="FR64938" s="378"/>
      <c r="FS64938" s="378"/>
      <c r="FT64938" s="378"/>
      <c r="FU64938" s="378"/>
      <c r="FV64938" s="378"/>
      <c r="FW64938" s="378"/>
      <c r="FX64938" s="378"/>
      <c r="FY64938" s="378"/>
      <c r="FZ64938" s="378"/>
      <c r="GA64938" s="378"/>
      <c r="GB64938" s="378"/>
      <c r="GC64938" s="378"/>
      <c r="GD64938" s="378"/>
      <c r="GE64938" s="378"/>
      <c r="GF64938" s="378"/>
      <c r="GG64938" s="378"/>
      <c r="GH64938" s="378"/>
      <c r="GI64938" s="378"/>
      <c r="GJ64938" s="378"/>
      <c r="GK64938" s="378"/>
      <c r="GL64938" s="378"/>
      <c r="GM64938" s="378"/>
      <c r="GN64938" s="378"/>
      <c r="GO64938" s="378"/>
      <c r="GP64938" s="378"/>
      <c r="GQ64938" s="378"/>
      <c r="GR64938" s="378"/>
      <c r="GS64938" s="378"/>
      <c r="GT64938" s="378"/>
      <c r="GU64938" s="378"/>
      <c r="GV64938" s="378"/>
      <c r="GW64938" s="378"/>
      <c r="GX64938" s="378"/>
      <c r="GY64938" s="378"/>
      <c r="GZ64938" s="378"/>
      <c r="HA64938" s="378"/>
      <c r="HB64938" s="378"/>
      <c r="HC64938" s="378"/>
      <c r="HD64938" s="378"/>
      <c r="HE64938" s="378"/>
      <c r="HF64938" s="378"/>
      <c r="HG64938" s="378"/>
      <c r="HH64938" s="378"/>
      <c r="HI64938" s="378"/>
      <c r="HJ64938" s="378"/>
      <c r="HK64938" s="378"/>
      <c r="HL64938" s="378"/>
      <c r="HM64938" s="378"/>
      <c r="HN64938" s="378"/>
      <c r="HO64938" s="378"/>
      <c r="HP64938" s="378"/>
      <c r="HQ64938" s="378"/>
      <c r="HR64938" s="378"/>
      <c r="HS64938" s="378"/>
      <c r="HT64938" s="378"/>
      <c r="HU64938" s="378"/>
      <c r="HV64938" s="378"/>
      <c r="HW64938" s="378"/>
      <c r="HX64938" s="378"/>
      <c r="HY64938" s="378"/>
      <c r="HZ64938" s="378"/>
      <c r="IA64938" s="378"/>
      <c r="IB64938" s="378"/>
      <c r="IC64938" s="378"/>
      <c r="ID64938" s="378"/>
      <c r="IE64938" s="378"/>
      <c r="IF64938" s="378"/>
      <c r="IG64938" s="378"/>
      <c r="IH64938" s="378"/>
      <c r="II64938" s="378"/>
      <c r="IJ64938" s="378"/>
      <c r="IK64938" s="378"/>
      <c r="IL64938" s="378"/>
    </row>
    <row r="64939" spans="2:246">
      <c r="B64939" s="378"/>
      <c r="C64939" s="378"/>
      <c r="D64939" s="378"/>
      <c r="E64939" s="378"/>
      <c r="F64939" s="378"/>
      <c r="G64939" s="378"/>
      <c r="H64939" s="378"/>
      <c r="I64939" s="378"/>
      <c r="J64939" s="378"/>
      <c r="K64939" s="378"/>
      <c r="L64939" s="378"/>
      <c r="M64939" s="378"/>
      <c r="N64939" s="378"/>
      <c r="O64939" s="378"/>
      <c r="P64939" s="378"/>
      <c r="Q64939" s="378"/>
      <c r="R64939" s="378"/>
      <c r="S64939" s="378"/>
      <c r="T64939" s="378"/>
      <c r="U64939" s="378"/>
      <c r="V64939" s="378"/>
      <c r="W64939" s="378"/>
      <c r="X64939" s="378"/>
      <c r="Y64939" s="378"/>
      <c r="Z64939" s="378"/>
      <c r="AA64939" s="378"/>
      <c r="AB64939" s="378"/>
      <c r="AC64939" s="378"/>
      <c r="AD64939" s="378"/>
      <c r="AE64939" s="378"/>
      <c r="AF64939" s="378"/>
      <c r="AG64939" s="378"/>
      <c r="AH64939" s="378"/>
      <c r="AI64939" s="378"/>
      <c r="AJ64939" s="378"/>
      <c r="AK64939" s="378"/>
      <c r="AL64939" s="378"/>
      <c r="AM64939" s="378"/>
      <c r="AN64939" s="378"/>
      <c r="AO64939" s="378"/>
      <c r="AP64939" s="378"/>
      <c r="AQ64939" s="378"/>
      <c r="AR64939" s="378"/>
      <c r="AS64939" s="378"/>
      <c r="AT64939" s="378"/>
      <c r="AU64939" s="378"/>
      <c r="AV64939" s="378"/>
      <c r="AW64939" s="378"/>
      <c r="AX64939" s="378"/>
      <c r="AY64939" s="378"/>
      <c r="AZ64939" s="378"/>
      <c r="BA64939" s="378"/>
      <c r="BB64939" s="378"/>
      <c r="BC64939" s="378"/>
      <c r="BD64939" s="378"/>
      <c r="BE64939" s="378"/>
      <c r="BF64939" s="378"/>
      <c r="BG64939" s="378"/>
      <c r="BH64939" s="378"/>
      <c r="BI64939" s="378"/>
      <c r="BJ64939" s="378"/>
      <c r="BK64939" s="378"/>
      <c r="BL64939" s="378"/>
      <c r="BM64939" s="378"/>
      <c r="BN64939" s="378"/>
      <c r="BO64939" s="378"/>
      <c r="BP64939" s="378"/>
      <c r="BQ64939" s="378"/>
      <c r="BR64939" s="378"/>
      <c r="BS64939" s="378"/>
      <c r="BT64939" s="378"/>
      <c r="BU64939" s="378"/>
      <c r="BV64939" s="378"/>
      <c r="BW64939" s="378"/>
      <c r="BX64939" s="378"/>
      <c r="BY64939" s="378"/>
      <c r="BZ64939" s="378"/>
      <c r="CA64939" s="378"/>
      <c r="CB64939" s="378"/>
      <c r="CC64939" s="378"/>
      <c r="CD64939" s="378"/>
      <c r="CE64939" s="378"/>
      <c r="CF64939" s="378"/>
      <c r="CG64939" s="378"/>
      <c r="CH64939" s="378"/>
      <c r="CI64939" s="378"/>
      <c r="CJ64939" s="378"/>
      <c r="CK64939" s="378"/>
      <c r="CL64939" s="378"/>
      <c r="CM64939" s="378"/>
      <c r="CN64939" s="378"/>
      <c r="CO64939" s="378"/>
      <c r="CP64939" s="378"/>
      <c r="CQ64939" s="378"/>
      <c r="CR64939" s="378"/>
      <c r="CS64939" s="378"/>
      <c r="CT64939" s="378"/>
      <c r="CU64939" s="378"/>
      <c r="CV64939" s="378"/>
      <c r="CW64939" s="378"/>
      <c r="CX64939" s="378"/>
      <c r="CY64939" s="378"/>
      <c r="CZ64939" s="378"/>
      <c r="DA64939" s="378"/>
      <c r="DB64939" s="378"/>
      <c r="DC64939" s="378"/>
      <c r="DD64939" s="378"/>
      <c r="DE64939" s="378"/>
      <c r="DF64939" s="378"/>
      <c r="DG64939" s="378"/>
      <c r="DH64939" s="378"/>
      <c r="DI64939" s="378"/>
      <c r="DJ64939" s="378"/>
      <c r="DK64939" s="378"/>
      <c r="DL64939" s="378"/>
      <c r="DM64939" s="378"/>
      <c r="DN64939" s="378"/>
      <c r="DO64939" s="378"/>
      <c r="DP64939" s="378"/>
      <c r="DQ64939" s="378"/>
      <c r="DR64939" s="378"/>
      <c r="DS64939" s="378"/>
      <c r="DT64939" s="378"/>
      <c r="DU64939" s="378"/>
      <c r="DV64939" s="378"/>
      <c r="DW64939" s="378"/>
      <c r="DX64939" s="378"/>
      <c r="DY64939" s="378"/>
      <c r="DZ64939" s="378"/>
      <c r="EA64939" s="378"/>
      <c r="EB64939" s="378"/>
      <c r="EC64939" s="378"/>
      <c r="ED64939" s="378"/>
      <c r="EE64939" s="378"/>
      <c r="EF64939" s="378"/>
      <c r="EG64939" s="378"/>
      <c r="EH64939" s="378"/>
      <c r="EI64939" s="378"/>
      <c r="EJ64939" s="378"/>
      <c r="EK64939" s="378"/>
      <c r="EL64939" s="378"/>
      <c r="EM64939" s="378"/>
      <c r="EN64939" s="378"/>
      <c r="EO64939" s="378"/>
      <c r="EP64939" s="378"/>
      <c r="EQ64939" s="378"/>
      <c r="ER64939" s="378"/>
      <c r="ES64939" s="378"/>
      <c r="ET64939" s="378"/>
      <c r="EU64939" s="378"/>
      <c r="EV64939" s="378"/>
      <c r="EW64939" s="378"/>
      <c r="EX64939" s="378"/>
      <c r="EY64939" s="378"/>
      <c r="EZ64939" s="378"/>
      <c r="FA64939" s="378"/>
      <c r="FB64939" s="378"/>
      <c r="FC64939" s="378"/>
      <c r="FD64939" s="378"/>
      <c r="FE64939" s="378"/>
      <c r="FF64939" s="378"/>
      <c r="FG64939" s="378"/>
      <c r="FH64939" s="378"/>
      <c r="FI64939" s="378"/>
      <c r="FJ64939" s="378"/>
      <c r="FK64939" s="378"/>
      <c r="FL64939" s="378"/>
      <c r="FM64939" s="378"/>
      <c r="FN64939" s="378"/>
      <c r="FO64939" s="378"/>
      <c r="FP64939" s="378"/>
      <c r="FQ64939" s="378"/>
      <c r="FR64939" s="378"/>
      <c r="FS64939" s="378"/>
      <c r="FT64939" s="378"/>
      <c r="FU64939" s="378"/>
      <c r="FV64939" s="378"/>
      <c r="FW64939" s="378"/>
      <c r="FX64939" s="378"/>
      <c r="FY64939" s="378"/>
      <c r="FZ64939" s="378"/>
      <c r="GA64939" s="378"/>
      <c r="GB64939" s="378"/>
      <c r="GC64939" s="378"/>
      <c r="GD64939" s="378"/>
      <c r="GE64939" s="378"/>
      <c r="GF64939" s="378"/>
      <c r="GG64939" s="378"/>
      <c r="GH64939" s="378"/>
      <c r="GI64939" s="378"/>
      <c r="GJ64939" s="378"/>
      <c r="GK64939" s="378"/>
      <c r="GL64939" s="378"/>
      <c r="GM64939" s="378"/>
      <c r="GN64939" s="378"/>
      <c r="GO64939" s="378"/>
      <c r="GP64939" s="378"/>
      <c r="GQ64939" s="378"/>
      <c r="GR64939" s="378"/>
      <c r="GS64939" s="378"/>
      <c r="GT64939" s="378"/>
      <c r="GU64939" s="378"/>
      <c r="GV64939" s="378"/>
      <c r="GW64939" s="378"/>
      <c r="GX64939" s="378"/>
      <c r="GY64939" s="378"/>
      <c r="GZ64939" s="378"/>
      <c r="HA64939" s="378"/>
      <c r="HB64939" s="378"/>
      <c r="HC64939" s="378"/>
      <c r="HD64939" s="378"/>
      <c r="HE64939" s="378"/>
      <c r="HF64939" s="378"/>
      <c r="HG64939" s="378"/>
      <c r="HH64939" s="378"/>
      <c r="HI64939" s="378"/>
      <c r="HJ64939" s="378"/>
      <c r="HK64939" s="378"/>
      <c r="HL64939" s="378"/>
      <c r="HM64939" s="378"/>
      <c r="HN64939" s="378"/>
      <c r="HO64939" s="378"/>
      <c r="HP64939" s="378"/>
      <c r="HQ64939" s="378"/>
      <c r="HR64939" s="378"/>
      <c r="HS64939" s="378"/>
      <c r="HT64939" s="378"/>
      <c r="HU64939" s="378"/>
      <c r="HV64939" s="378"/>
      <c r="HW64939" s="378"/>
      <c r="HX64939" s="378"/>
      <c r="HY64939" s="378"/>
      <c r="HZ64939" s="378"/>
      <c r="IA64939" s="378"/>
      <c r="IB64939" s="378"/>
      <c r="IC64939" s="378"/>
      <c r="ID64939" s="378"/>
      <c r="IE64939" s="378"/>
      <c r="IF64939" s="378"/>
      <c r="IG64939" s="378"/>
      <c r="IH64939" s="378"/>
      <c r="II64939" s="378"/>
      <c r="IJ64939" s="378"/>
      <c r="IK64939" s="378"/>
      <c r="IL64939" s="378"/>
    </row>
    <row r="64940" spans="2:246">
      <c r="B64940" s="378"/>
      <c r="C64940" s="378"/>
      <c r="D64940" s="378"/>
      <c r="E64940" s="378"/>
      <c r="F64940" s="378"/>
      <c r="G64940" s="378"/>
      <c r="H64940" s="378"/>
      <c r="I64940" s="378"/>
      <c r="J64940" s="378"/>
      <c r="K64940" s="378"/>
      <c r="L64940" s="378"/>
      <c r="M64940" s="378"/>
      <c r="N64940" s="378"/>
      <c r="O64940" s="378"/>
      <c r="P64940" s="378"/>
      <c r="Q64940" s="378"/>
      <c r="R64940" s="378"/>
      <c r="S64940" s="378"/>
      <c r="T64940" s="378"/>
      <c r="U64940" s="378"/>
      <c r="V64940" s="378"/>
      <c r="W64940" s="378"/>
      <c r="X64940" s="378"/>
      <c r="Y64940" s="378"/>
      <c r="Z64940" s="378"/>
      <c r="AA64940" s="378"/>
      <c r="AB64940" s="378"/>
      <c r="AC64940" s="378"/>
      <c r="AD64940" s="378"/>
      <c r="AE64940" s="378"/>
      <c r="AF64940" s="378"/>
      <c r="AG64940" s="378"/>
      <c r="AH64940" s="378"/>
      <c r="AI64940" s="378"/>
      <c r="AJ64940" s="378"/>
      <c r="AK64940" s="378"/>
      <c r="AL64940" s="378"/>
      <c r="AM64940" s="378"/>
      <c r="AN64940" s="378"/>
      <c r="AO64940" s="378"/>
      <c r="AP64940" s="378"/>
      <c r="AQ64940" s="378"/>
      <c r="AR64940" s="378"/>
      <c r="AS64940" s="378"/>
      <c r="AT64940" s="378"/>
      <c r="AU64940" s="378"/>
      <c r="AV64940" s="378"/>
      <c r="AW64940" s="378"/>
      <c r="AX64940" s="378"/>
      <c r="AY64940" s="378"/>
      <c r="AZ64940" s="378"/>
      <c r="BA64940" s="378"/>
      <c r="BB64940" s="378"/>
      <c r="BC64940" s="378"/>
      <c r="BD64940" s="378"/>
      <c r="BE64940" s="378"/>
      <c r="BF64940" s="378"/>
      <c r="BG64940" s="378"/>
      <c r="BH64940" s="378"/>
      <c r="BI64940" s="378"/>
      <c r="BJ64940" s="378"/>
      <c r="BK64940" s="378"/>
      <c r="BL64940" s="378"/>
      <c r="BM64940" s="378"/>
      <c r="BN64940" s="378"/>
      <c r="BO64940" s="378"/>
      <c r="BP64940" s="378"/>
      <c r="BQ64940" s="378"/>
      <c r="BR64940" s="378"/>
      <c r="BS64940" s="378"/>
      <c r="BT64940" s="378"/>
      <c r="BU64940" s="378"/>
      <c r="BV64940" s="378"/>
      <c r="BW64940" s="378"/>
      <c r="BX64940" s="378"/>
      <c r="BY64940" s="378"/>
      <c r="BZ64940" s="378"/>
      <c r="CA64940" s="378"/>
      <c r="CB64940" s="378"/>
      <c r="CC64940" s="378"/>
      <c r="CD64940" s="378"/>
      <c r="CE64940" s="378"/>
      <c r="CF64940" s="378"/>
      <c r="CG64940" s="378"/>
      <c r="CH64940" s="378"/>
      <c r="CI64940" s="378"/>
      <c r="CJ64940" s="378"/>
      <c r="CK64940" s="378"/>
      <c r="CL64940" s="378"/>
      <c r="CM64940" s="378"/>
      <c r="CN64940" s="378"/>
      <c r="CO64940" s="378"/>
      <c r="CP64940" s="378"/>
      <c r="CQ64940" s="378"/>
      <c r="CR64940" s="378"/>
      <c r="CS64940" s="378"/>
      <c r="CT64940" s="378"/>
      <c r="CU64940" s="378"/>
      <c r="CV64940" s="378"/>
      <c r="CW64940" s="378"/>
      <c r="CX64940" s="378"/>
      <c r="CY64940" s="378"/>
      <c r="CZ64940" s="378"/>
      <c r="DA64940" s="378"/>
      <c r="DB64940" s="378"/>
      <c r="DC64940" s="378"/>
      <c r="DD64940" s="378"/>
      <c r="DE64940" s="378"/>
      <c r="DF64940" s="378"/>
      <c r="DG64940" s="378"/>
      <c r="DH64940" s="378"/>
      <c r="DI64940" s="378"/>
      <c r="DJ64940" s="378"/>
      <c r="DK64940" s="378"/>
      <c r="DL64940" s="378"/>
      <c r="DM64940" s="378"/>
      <c r="DN64940" s="378"/>
      <c r="DO64940" s="378"/>
      <c r="DP64940" s="378"/>
      <c r="DQ64940" s="378"/>
      <c r="DR64940" s="378"/>
      <c r="DS64940" s="378"/>
      <c r="DT64940" s="378"/>
      <c r="DU64940" s="378"/>
      <c r="DV64940" s="378"/>
      <c r="DW64940" s="378"/>
      <c r="DX64940" s="378"/>
      <c r="DY64940" s="378"/>
      <c r="DZ64940" s="378"/>
      <c r="EA64940" s="378"/>
      <c r="EB64940" s="378"/>
      <c r="EC64940" s="378"/>
      <c r="ED64940" s="378"/>
      <c r="EE64940" s="378"/>
      <c r="EF64940" s="378"/>
      <c r="EG64940" s="378"/>
      <c r="EH64940" s="378"/>
      <c r="EI64940" s="378"/>
      <c r="EJ64940" s="378"/>
      <c r="EK64940" s="378"/>
      <c r="EL64940" s="378"/>
      <c r="EM64940" s="378"/>
      <c r="EN64940" s="378"/>
      <c r="EO64940" s="378"/>
      <c r="EP64940" s="378"/>
      <c r="EQ64940" s="378"/>
      <c r="ER64940" s="378"/>
      <c r="ES64940" s="378"/>
      <c r="ET64940" s="378"/>
      <c r="EU64940" s="378"/>
      <c r="EV64940" s="378"/>
      <c r="EW64940" s="378"/>
      <c r="EX64940" s="378"/>
      <c r="EY64940" s="378"/>
      <c r="EZ64940" s="378"/>
      <c r="FA64940" s="378"/>
      <c r="FB64940" s="378"/>
      <c r="FC64940" s="378"/>
      <c r="FD64940" s="378"/>
      <c r="FE64940" s="378"/>
      <c r="FF64940" s="378"/>
      <c r="FG64940" s="378"/>
      <c r="FH64940" s="378"/>
      <c r="FI64940" s="378"/>
      <c r="FJ64940" s="378"/>
      <c r="FK64940" s="378"/>
      <c r="FL64940" s="378"/>
      <c r="FM64940" s="378"/>
      <c r="FN64940" s="378"/>
      <c r="FO64940" s="378"/>
      <c r="FP64940" s="378"/>
      <c r="FQ64940" s="378"/>
      <c r="FR64940" s="378"/>
      <c r="FS64940" s="378"/>
      <c r="FT64940" s="378"/>
      <c r="FU64940" s="378"/>
      <c r="FV64940" s="378"/>
      <c r="FW64940" s="378"/>
      <c r="FX64940" s="378"/>
      <c r="FY64940" s="378"/>
      <c r="FZ64940" s="378"/>
      <c r="GA64940" s="378"/>
      <c r="GB64940" s="378"/>
      <c r="GC64940" s="378"/>
      <c r="GD64940" s="378"/>
      <c r="GE64940" s="378"/>
      <c r="GF64940" s="378"/>
      <c r="GG64940" s="378"/>
      <c r="GH64940" s="378"/>
      <c r="GI64940" s="378"/>
      <c r="GJ64940" s="378"/>
      <c r="GK64940" s="378"/>
      <c r="GL64940" s="378"/>
      <c r="GM64940" s="378"/>
      <c r="GN64940" s="378"/>
      <c r="GO64940" s="378"/>
      <c r="GP64940" s="378"/>
      <c r="GQ64940" s="378"/>
      <c r="GR64940" s="378"/>
      <c r="GS64940" s="378"/>
      <c r="GT64940" s="378"/>
      <c r="GU64940" s="378"/>
      <c r="GV64940" s="378"/>
      <c r="GW64940" s="378"/>
      <c r="GX64940" s="378"/>
      <c r="GY64940" s="378"/>
      <c r="GZ64940" s="378"/>
      <c r="HA64940" s="378"/>
      <c r="HB64940" s="378"/>
      <c r="HC64940" s="378"/>
      <c r="HD64940" s="378"/>
      <c r="HE64940" s="378"/>
      <c r="HF64940" s="378"/>
      <c r="HG64940" s="378"/>
      <c r="HH64940" s="378"/>
      <c r="HI64940" s="378"/>
      <c r="HJ64940" s="378"/>
      <c r="HK64940" s="378"/>
      <c r="HL64940" s="378"/>
      <c r="HM64940" s="378"/>
      <c r="HN64940" s="378"/>
      <c r="HO64940" s="378"/>
      <c r="HP64940" s="378"/>
      <c r="HQ64940" s="378"/>
      <c r="HR64940" s="378"/>
      <c r="HS64940" s="378"/>
      <c r="HT64940" s="378"/>
      <c r="HU64940" s="378"/>
      <c r="HV64940" s="378"/>
      <c r="HW64940" s="378"/>
      <c r="HX64940" s="378"/>
      <c r="HY64940" s="378"/>
      <c r="HZ64940" s="378"/>
      <c r="IA64940" s="378"/>
      <c r="IB64940" s="378"/>
      <c r="IC64940" s="378"/>
      <c r="ID64940" s="378"/>
      <c r="IE64940" s="378"/>
      <c r="IF64940" s="378"/>
      <c r="IG64940" s="378"/>
      <c r="IH64940" s="378"/>
      <c r="II64940" s="378"/>
      <c r="IJ64940" s="378"/>
      <c r="IK64940" s="378"/>
      <c r="IL64940" s="378"/>
    </row>
    <row r="64941" spans="2:246">
      <c r="B64941" s="378"/>
      <c r="C64941" s="378"/>
      <c r="D64941" s="378"/>
      <c r="E64941" s="378"/>
      <c r="F64941" s="378"/>
      <c r="G64941" s="378"/>
      <c r="H64941" s="378"/>
      <c r="I64941" s="378"/>
      <c r="J64941" s="378"/>
      <c r="K64941" s="378"/>
      <c r="L64941" s="378"/>
      <c r="M64941" s="378"/>
      <c r="N64941" s="378"/>
      <c r="O64941" s="378"/>
      <c r="P64941" s="378"/>
      <c r="Q64941" s="378"/>
      <c r="R64941" s="378"/>
      <c r="S64941" s="378"/>
      <c r="T64941" s="378"/>
      <c r="U64941" s="378"/>
      <c r="V64941" s="378"/>
      <c r="W64941" s="378"/>
      <c r="X64941" s="378"/>
      <c r="Y64941" s="378"/>
      <c r="Z64941" s="378"/>
      <c r="AA64941" s="378"/>
      <c r="AB64941" s="378"/>
      <c r="AC64941" s="378"/>
      <c r="AD64941" s="378"/>
      <c r="AE64941" s="378"/>
      <c r="AF64941" s="378"/>
      <c r="AG64941" s="378"/>
      <c r="AH64941" s="378"/>
      <c r="AI64941" s="378"/>
      <c r="AJ64941" s="378"/>
      <c r="AK64941" s="378"/>
      <c r="AL64941" s="378"/>
      <c r="AM64941" s="378"/>
      <c r="AN64941" s="378"/>
      <c r="AO64941" s="378"/>
      <c r="AP64941" s="378"/>
      <c r="AQ64941" s="378"/>
      <c r="AR64941" s="378"/>
      <c r="AS64941" s="378"/>
      <c r="AT64941" s="378"/>
      <c r="AU64941" s="378"/>
      <c r="AV64941" s="378"/>
      <c r="AW64941" s="378"/>
      <c r="AX64941" s="378"/>
      <c r="AY64941" s="378"/>
      <c r="AZ64941" s="378"/>
      <c r="BA64941" s="378"/>
      <c r="BB64941" s="378"/>
      <c r="BC64941" s="378"/>
      <c r="BD64941" s="378"/>
      <c r="BE64941" s="378"/>
      <c r="BF64941" s="378"/>
      <c r="BG64941" s="378"/>
      <c r="BH64941" s="378"/>
      <c r="BI64941" s="378"/>
      <c r="BJ64941" s="378"/>
      <c r="BK64941" s="378"/>
      <c r="BL64941" s="378"/>
      <c r="BM64941" s="378"/>
      <c r="BN64941" s="378"/>
      <c r="BO64941" s="378"/>
      <c r="BP64941" s="378"/>
      <c r="BQ64941" s="378"/>
      <c r="BR64941" s="378"/>
      <c r="BS64941" s="378"/>
      <c r="BT64941" s="378"/>
      <c r="BU64941" s="378"/>
      <c r="BV64941" s="378"/>
      <c r="BW64941" s="378"/>
      <c r="BX64941" s="378"/>
      <c r="BY64941" s="378"/>
      <c r="BZ64941" s="378"/>
      <c r="CA64941" s="378"/>
      <c r="CB64941" s="378"/>
      <c r="CC64941" s="378"/>
      <c r="CD64941" s="378"/>
      <c r="CE64941" s="378"/>
      <c r="CF64941" s="378"/>
      <c r="CG64941" s="378"/>
      <c r="CH64941" s="378"/>
      <c r="CI64941" s="378"/>
      <c r="CJ64941" s="378"/>
      <c r="CK64941" s="378"/>
      <c r="CL64941" s="378"/>
      <c r="CM64941" s="378"/>
      <c r="CN64941" s="378"/>
      <c r="CO64941" s="378"/>
      <c r="CP64941" s="378"/>
      <c r="CQ64941" s="378"/>
      <c r="CR64941" s="378"/>
      <c r="CS64941" s="378"/>
      <c r="CT64941" s="378"/>
      <c r="CU64941" s="378"/>
      <c r="CV64941" s="378"/>
      <c r="CW64941" s="378"/>
      <c r="CX64941" s="378"/>
      <c r="CY64941" s="378"/>
      <c r="CZ64941" s="378"/>
      <c r="DA64941" s="378"/>
      <c r="DB64941" s="378"/>
      <c r="DC64941" s="378"/>
      <c r="DD64941" s="378"/>
      <c r="DE64941" s="378"/>
      <c r="DF64941" s="378"/>
      <c r="DG64941" s="378"/>
      <c r="DH64941" s="378"/>
      <c r="DI64941" s="378"/>
      <c r="DJ64941" s="378"/>
      <c r="DK64941" s="378"/>
      <c r="DL64941" s="378"/>
      <c r="DM64941" s="378"/>
      <c r="DN64941" s="378"/>
      <c r="DO64941" s="378"/>
      <c r="DP64941" s="378"/>
      <c r="DQ64941" s="378"/>
      <c r="DR64941" s="378"/>
      <c r="DS64941" s="378"/>
      <c r="DT64941" s="378"/>
      <c r="DU64941" s="378"/>
      <c r="DV64941" s="378"/>
      <c r="DW64941" s="378"/>
      <c r="DX64941" s="378"/>
      <c r="DY64941" s="378"/>
      <c r="DZ64941" s="378"/>
      <c r="EA64941" s="378"/>
      <c r="EB64941" s="378"/>
      <c r="EC64941" s="378"/>
      <c r="ED64941" s="378"/>
      <c r="EE64941" s="378"/>
      <c r="EF64941" s="378"/>
      <c r="EG64941" s="378"/>
      <c r="EH64941" s="378"/>
      <c r="EI64941" s="378"/>
      <c r="EJ64941" s="378"/>
      <c r="EK64941" s="378"/>
      <c r="EL64941" s="378"/>
      <c r="EM64941" s="378"/>
      <c r="EN64941" s="378"/>
      <c r="EO64941" s="378"/>
      <c r="EP64941" s="378"/>
      <c r="EQ64941" s="378"/>
      <c r="ER64941" s="378"/>
      <c r="ES64941" s="378"/>
      <c r="ET64941" s="378"/>
      <c r="EU64941" s="378"/>
      <c r="EV64941" s="378"/>
      <c r="EW64941" s="378"/>
      <c r="EX64941" s="378"/>
      <c r="EY64941" s="378"/>
      <c r="EZ64941" s="378"/>
      <c r="FA64941" s="378"/>
      <c r="FB64941" s="378"/>
      <c r="FC64941" s="378"/>
      <c r="FD64941" s="378"/>
      <c r="FE64941" s="378"/>
      <c r="FF64941" s="378"/>
      <c r="FG64941" s="378"/>
      <c r="FH64941" s="378"/>
      <c r="FI64941" s="378"/>
      <c r="FJ64941" s="378"/>
      <c r="FK64941" s="378"/>
      <c r="FL64941" s="378"/>
      <c r="FM64941" s="378"/>
      <c r="FN64941" s="378"/>
      <c r="FO64941" s="378"/>
      <c r="FP64941" s="378"/>
      <c r="FQ64941" s="378"/>
      <c r="FR64941" s="378"/>
      <c r="FS64941" s="378"/>
      <c r="FT64941" s="378"/>
      <c r="FU64941" s="378"/>
      <c r="FV64941" s="378"/>
      <c r="FW64941" s="378"/>
      <c r="FX64941" s="378"/>
      <c r="FY64941" s="378"/>
      <c r="FZ64941" s="378"/>
      <c r="GA64941" s="378"/>
      <c r="GB64941" s="378"/>
      <c r="GC64941" s="378"/>
      <c r="GD64941" s="378"/>
      <c r="GE64941" s="378"/>
      <c r="GF64941" s="378"/>
      <c r="GG64941" s="378"/>
      <c r="GH64941" s="378"/>
      <c r="GI64941" s="378"/>
      <c r="GJ64941" s="378"/>
      <c r="GK64941" s="378"/>
      <c r="GL64941" s="378"/>
      <c r="GM64941" s="378"/>
      <c r="GN64941" s="378"/>
      <c r="GO64941" s="378"/>
      <c r="GP64941" s="378"/>
      <c r="GQ64941" s="378"/>
      <c r="GR64941" s="378"/>
      <c r="GS64941" s="378"/>
      <c r="GT64941" s="378"/>
      <c r="GU64941" s="378"/>
      <c r="GV64941" s="378"/>
      <c r="GW64941" s="378"/>
      <c r="GX64941" s="378"/>
      <c r="GY64941" s="378"/>
      <c r="GZ64941" s="378"/>
      <c r="HA64941" s="378"/>
      <c r="HB64941" s="378"/>
      <c r="HC64941" s="378"/>
      <c r="HD64941" s="378"/>
      <c r="HE64941" s="378"/>
      <c r="HF64941" s="378"/>
      <c r="HG64941" s="378"/>
      <c r="HH64941" s="378"/>
      <c r="HI64941" s="378"/>
      <c r="HJ64941" s="378"/>
      <c r="HK64941" s="378"/>
      <c r="HL64941" s="378"/>
      <c r="HM64941" s="378"/>
      <c r="HN64941" s="378"/>
      <c r="HO64941" s="378"/>
      <c r="HP64941" s="378"/>
      <c r="HQ64941" s="378"/>
      <c r="HR64941" s="378"/>
      <c r="HS64941" s="378"/>
      <c r="HT64941" s="378"/>
      <c r="HU64941" s="378"/>
      <c r="HV64941" s="378"/>
      <c r="HW64941" s="378"/>
      <c r="HX64941" s="378"/>
      <c r="HY64941" s="378"/>
      <c r="HZ64941" s="378"/>
      <c r="IA64941" s="378"/>
      <c r="IB64941" s="378"/>
      <c r="IC64941" s="378"/>
      <c r="ID64941" s="378"/>
      <c r="IE64941" s="378"/>
      <c r="IF64941" s="378"/>
      <c r="IG64941" s="378"/>
      <c r="IH64941" s="378"/>
      <c r="II64941" s="378"/>
      <c r="IJ64941" s="378"/>
      <c r="IK64941" s="378"/>
      <c r="IL64941" s="378"/>
    </row>
    <row r="64942" spans="2:246">
      <c r="B64942" s="378"/>
      <c r="C64942" s="378"/>
      <c r="D64942" s="378"/>
      <c r="E64942" s="378"/>
      <c r="F64942" s="378"/>
      <c r="G64942" s="378"/>
      <c r="H64942" s="378"/>
      <c r="I64942" s="378"/>
      <c r="J64942" s="378"/>
      <c r="K64942" s="378"/>
      <c r="L64942" s="378"/>
      <c r="M64942" s="378"/>
      <c r="N64942" s="378"/>
      <c r="O64942" s="378"/>
      <c r="P64942" s="378"/>
      <c r="Q64942" s="378"/>
      <c r="R64942" s="378"/>
      <c r="S64942" s="378"/>
      <c r="T64942" s="378"/>
      <c r="U64942" s="378"/>
      <c r="V64942" s="378"/>
      <c r="W64942" s="378"/>
      <c r="X64942" s="378"/>
      <c r="Y64942" s="378"/>
      <c r="Z64942" s="378"/>
      <c r="AA64942" s="378"/>
      <c r="AB64942" s="378"/>
      <c r="AC64942" s="378"/>
      <c r="AD64942" s="378"/>
      <c r="AE64942" s="378"/>
      <c r="AF64942" s="378"/>
      <c r="AG64942" s="378"/>
      <c r="AH64942" s="378"/>
      <c r="AI64942" s="378"/>
      <c r="AJ64942" s="378"/>
      <c r="AK64942" s="378"/>
      <c r="AL64942" s="378"/>
      <c r="AM64942" s="378"/>
      <c r="AN64942" s="378"/>
      <c r="AO64942" s="378"/>
      <c r="AP64942" s="378"/>
      <c r="AQ64942" s="378"/>
      <c r="AR64942" s="378"/>
      <c r="AS64942" s="378"/>
      <c r="AT64942" s="378"/>
      <c r="AU64942" s="378"/>
      <c r="AV64942" s="378"/>
      <c r="AW64942" s="378"/>
      <c r="AX64942" s="378"/>
      <c r="AY64942" s="378"/>
      <c r="AZ64942" s="378"/>
      <c r="BA64942" s="378"/>
      <c r="BB64942" s="378"/>
      <c r="BC64942" s="378"/>
      <c r="BD64942" s="378"/>
      <c r="BE64942" s="378"/>
      <c r="BF64942" s="378"/>
      <c r="BG64942" s="378"/>
      <c r="BH64942" s="378"/>
      <c r="BI64942" s="378"/>
      <c r="BJ64942" s="378"/>
      <c r="BK64942" s="378"/>
      <c r="BL64942" s="378"/>
      <c r="BM64942" s="378"/>
      <c r="BN64942" s="378"/>
      <c r="BO64942" s="378"/>
      <c r="BP64942" s="378"/>
      <c r="BQ64942" s="378"/>
      <c r="BR64942" s="378"/>
      <c r="BS64942" s="378"/>
      <c r="BT64942" s="378"/>
      <c r="BU64942" s="378"/>
      <c r="BV64942" s="378"/>
      <c r="BW64942" s="378"/>
      <c r="BX64942" s="378"/>
      <c r="BY64942" s="378"/>
      <c r="BZ64942" s="378"/>
      <c r="CA64942" s="378"/>
      <c r="CB64942" s="378"/>
      <c r="CC64942" s="378"/>
      <c r="CD64942" s="378"/>
      <c r="CE64942" s="378"/>
      <c r="CF64942" s="378"/>
      <c r="CG64942" s="378"/>
      <c r="CH64942" s="378"/>
      <c r="CI64942" s="378"/>
      <c r="CJ64942" s="378"/>
      <c r="CK64942" s="378"/>
      <c r="CL64942" s="378"/>
      <c r="CM64942" s="378"/>
      <c r="CN64942" s="378"/>
      <c r="CO64942" s="378"/>
      <c r="CP64942" s="378"/>
      <c r="CQ64942" s="378"/>
      <c r="CR64942" s="378"/>
      <c r="CS64942" s="378"/>
      <c r="CT64942" s="378"/>
      <c r="CU64942" s="378"/>
      <c r="CV64942" s="378"/>
      <c r="CW64942" s="378"/>
      <c r="CX64942" s="378"/>
      <c r="CY64942" s="378"/>
      <c r="CZ64942" s="378"/>
      <c r="DA64942" s="378"/>
      <c r="DB64942" s="378"/>
      <c r="DC64942" s="378"/>
      <c r="DD64942" s="378"/>
      <c r="DE64942" s="378"/>
      <c r="DF64942" s="378"/>
      <c r="DG64942" s="378"/>
      <c r="DH64942" s="378"/>
      <c r="DI64942" s="378"/>
      <c r="DJ64942" s="378"/>
      <c r="DK64942" s="378"/>
      <c r="DL64942" s="378"/>
      <c r="DM64942" s="378"/>
      <c r="DN64942" s="378"/>
      <c r="DO64942" s="378"/>
      <c r="DP64942" s="378"/>
      <c r="DQ64942" s="378"/>
      <c r="DR64942" s="378"/>
      <c r="DS64942" s="378"/>
      <c r="DT64942" s="378"/>
      <c r="DU64942" s="378"/>
      <c r="DV64942" s="378"/>
      <c r="DW64942" s="378"/>
      <c r="DX64942" s="378"/>
      <c r="DY64942" s="378"/>
      <c r="DZ64942" s="378"/>
      <c r="EA64942" s="378"/>
      <c r="EB64942" s="378"/>
      <c r="EC64942" s="378"/>
      <c r="ED64942" s="378"/>
      <c r="EE64942" s="378"/>
      <c r="EF64942" s="378"/>
      <c r="EG64942" s="378"/>
      <c r="EH64942" s="378"/>
      <c r="EI64942" s="378"/>
      <c r="EJ64942" s="378"/>
      <c r="EK64942" s="378"/>
      <c r="EL64942" s="378"/>
      <c r="EM64942" s="378"/>
      <c r="EN64942" s="378"/>
      <c r="EO64942" s="378"/>
      <c r="EP64942" s="378"/>
      <c r="EQ64942" s="378"/>
      <c r="ER64942" s="378"/>
      <c r="ES64942" s="378"/>
      <c r="ET64942" s="378"/>
      <c r="EU64942" s="378"/>
      <c r="EV64942" s="378"/>
      <c r="EW64942" s="378"/>
      <c r="EX64942" s="378"/>
      <c r="EY64942" s="378"/>
      <c r="EZ64942" s="378"/>
      <c r="FA64942" s="378"/>
      <c r="FB64942" s="378"/>
      <c r="FC64942" s="378"/>
      <c r="FD64942" s="378"/>
      <c r="FE64942" s="378"/>
      <c r="FF64942" s="378"/>
      <c r="FG64942" s="378"/>
      <c r="FH64942" s="378"/>
      <c r="FI64942" s="378"/>
      <c r="FJ64942" s="378"/>
      <c r="FK64942" s="378"/>
      <c r="FL64942" s="378"/>
      <c r="FM64942" s="378"/>
      <c r="FN64942" s="378"/>
      <c r="FO64942" s="378"/>
      <c r="FP64942" s="378"/>
      <c r="FQ64942" s="378"/>
      <c r="FR64942" s="378"/>
      <c r="FS64942" s="378"/>
      <c r="FT64942" s="378"/>
      <c r="FU64942" s="378"/>
      <c r="FV64942" s="378"/>
      <c r="FW64942" s="378"/>
      <c r="FX64942" s="378"/>
      <c r="FY64942" s="378"/>
      <c r="FZ64942" s="378"/>
      <c r="GA64942" s="378"/>
      <c r="GB64942" s="378"/>
      <c r="GC64942" s="378"/>
      <c r="GD64942" s="378"/>
      <c r="GE64942" s="378"/>
      <c r="GF64942" s="378"/>
      <c r="GG64942" s="378"/>
      <c r="GH64942" s="378"/>
      <c r="GI64942" s="378"/>
      <c r="GJ64942" s="378"/>
      <c r="GK64942" s="378"/>
      <c r="GL64942" s="378"/>
      <c r="GM64942" s="378"/>
      <c r="GN64942" s="378"/>
      <c r="GO64942" s="378"/>
      <c r="GP64942" s="378"/>
      <c r="GQ64942" s="378"/>
      <c r="GR64942" s="378"/>
      <c r="GS64942" s="378"/>
      <c r="GT64942" s="378"/>
      <c r="GU64942" s="378"/>
      <c r="GV64942" s="378"/>
      <c r="GW64942" s="378"/>
      <c r="GX64942" s="378"/>
      <c r="GY64942" s="378"/>
      <c r="GZ64942" s="378"/>
      <c r="HA64942" s="378"/>
      <c r="HB64942" s="378"/>
      <c r="HC64942" s="378"/>
      <c r="HD64942" s="378"/>
      <c r="HE64942" s="378"/>
      <c r="HF64942" s="378"/>
      <c r="HG64942" s="378"/>
      <c r="HH64942" s="378"/>
      <c r="HI64942" s="378"/>
      <c r="HJ64942" s="378"/>
      <c r="HK64942" s="378"/>
      <c r="HL64942" s="378"/>
      <c r="HM64942" s="378"/>
      <c r="HN64942" s="378"/>
      <c r="HO64942" s="378"/>
      <c r="HP64942" s="378"/>
      <c r="HQ64942" s="378"/>
      <c r="HR64942" s="378"/>
      <c r="HS64942" s="378"/>
      <c r="HT64942" s="378"/>
      <c r="HU64942" s="378"/>
      <c r="HV64942" s="378"/>
      <c r="HW64942" s="378"/>
      <c r="HX64942" s="378"/>
      <c r="HY64942" s="378"/>
      <c r="HZ64942" s="378"/>
      <c r="IA64942" s="378"/>
      <c r="IB64942" s="378"/>
      <c r="IC64942" s="378"/>
      <c r="ID64942" s="378"/>
      <c r="IE64942" s="378"/>
      <c r="IF64942" s="378"/>
      <c r="IG64942" s="378"/>
      <c r="IH64942" s="378"/>
      <c r="II64942" s="378"/>
      <c r="IJ64942" s="378"/>
      <c r="IK64942" s="378"/>
      <c r="IL64942" s="378"/>
    </row>
    <row r="64943" spans="2:246">
      <c r="B64943" s="378"/>
      <c r="C64943" s="378"/>
      <c r="D64943" s="378"/>
      <c r="E64943" s="378"/>
      <c r="F64943" s="378"/>
      <c r="G64943" s="378"/>
      <c r="H64943" s="378"/>
      <c r="I64943" s="378"/>
      <c r="J64943" s="378"/>
      <c r="K64943" s="378"/>
      <c r="L64943" s="378"/>
      <c r="M64943" s="378"/>
      <c r="N64943" s="378"/>
      <c r="O64943" s="378"/>
      <c r="P64943" s="378"/>
      <c r="Q64943" s="378"/>
      <c r="R64943" s="378"/>
      <c r="S64943" s="378"/>
      <c r="T64943" s="378"/>
      <c r="U64943" s="378"/>
      <c r="V64943" s="378"/>
      <c r="W64943" s="378"/>
      <c r="X64943" s="378"/>
      <c r="Y64943" s="378"/>
      <c r="Z64943" s="378"/>
      <c r="AA64943" s="378"/>
      <c r="AB64943" s="378"/>
      <c r="AC64943" s="378"/>
      <c r="AD64943" s="378"/>
      <c r="AE64943" s="378"/>
      <c r="AF64943" s="378"/>
      <c r="AG64943" s="378"/>
      <c r="AH64943" s="378"/>
      <c r="AI64943" s="378"/>
      <c r="AJ64943" s="378"/>
      <c r="AK64943" s="378"/>
      <c r="AL64943" s="378"/>
      <c r="AM64943" s="378"/>
      <c r="AN64943" s="378"/>
      <c r="AO64943" s="378"/>
      <c r="AP64943" s="378"/>
      <c r="AQ64943" s="378"/>
      <c r="AR64943" s="378"/>
      <c r="AS64943" s="378"/>
      <c r="AT64943" s="378"/>
      <c r="AU64943" s="378"/>
      <c r="AV64943" s="378"/>
      <c r="AW64943" s="378"/>
      <c r="AX64943" s="378"/>
      <c r="AY64943" s="378"/>
      <c r="AZ64943" s="378"/>
      <c r="BA64943" s="378"/>
      <c r="BB64943" s="378"/>
      <c r="BC64943" s="378"/>
      <c r="BD64943" s="378"/>
      <c r="BE64943" s="378"/>
      <c r="BF64943" s="378"/>
      <c r="BG64943" s="378"/>
      <c r="BH64943" s="378"/>
      <c r="BI64943" s="378"/>
      <c r="BJ64943" s="378"/>
      <c r="BK64943" s="378"/>
      <c r="BL64943" s="378"/>
      <c r="BM64943" s="378"/>
      <c r="BN64943" s="378"/>
      <c r="BO64943" s="378"/>
      <c r="BP64943" s="378"/>
      <c r="BQ64943" s="378"/>
      <c r="BR64943" s="378"/>
      <c r="BS64943" s="378"/>
      <c r="BT64943" s="378"/>
      <c r="BU64943" s="378"/>
      <c r="BV64943" s="378"/>
      <c r="BW64943" s="378"/>
      <c r="BX64943" s="378"/>
      <c r="BY64943" s="378"/>
      <c r="BZ64943" s="378"/>
      <c r="CA64943" s="378"/>
      <c r="CB64943" s="378"/>
      <c r="CC64943" s="378"/>
      <c r="CD64943" s="378"/>
      <c r="CE64943" s="378"/>
      <c r="CF64943" s="378"/>
      <c r="CG64943" s="378"/>
      <c r="CH64943" s="378"/>
      <c r="CI64943" s="378"/>
      <c r="CJ64943" s="378"/>
      <c r="CK64943" s="378"/>
      <c r="CL64943" s="378"/>
      <c r="CM64943" s="378"/>
      <c r="CN64943" s="378"/>
      <c r="CO64943" s="378"/>
      <c r="CP64943" s="378"/>
      <c r="CQ64943" s="378"/>
      <c r="CR64943" s="378"/>
      <c r="CS64943" s="378"/>
      <c r="CT64943" s="378"/>
      <c r="CU64943" s="378"/>
      <c r="CV64943" s="378"/>
      <c r="CW64943" s="378"/>
      <c r="CX64943" s="378"/>
      <c r="CY64943" s="378"/>
      <c r="CZ64943" s="378"/>
      <c r="DA64943" s="378"/>
      <c r="DB64943" s="378"/>
      <c r="DC64943" s="378"/>
      <c r="DD64943" s="378"/>
      <c r="DE64943" s="378"/>
      <c r="DF64943" s="378"/>
      <c r="DG64943" s="378"/>
      <c r="DH64943" s="378"/>
      <c r="DI64943" s="378"/>
      <c r="DJ64943" s="378"/>
      <c r="DK64943" s="378"/>
      <c r="DL64943" s="378"/>
      <c r="DM64943" s="378"/>
      <c r="DN64943" s="378"/>
      <c r="DO64943" s="378"/>
      <c r="DP64943" s="378"/>
      <c r="DQ64943" s="378"/>
      <c r="DR64943" s="378"/>
      <c r="DS64943" s="378"/>
      <c r="DT64943" s="378"/>
      <c r="DU64943" s="378"/>
      <c r="DV64943" s="378"/>
      <c r="DW64943" s="378"/>
      <c r="DX64943" s="378"/>
      <c r="DY64943" s="378"/>
      <c r="DZ64943" s="378"/>
      <c r="EA64943" s="378"/>
      <c r="EB64943" s="378"/>
      <c r="EC64943" s="378"/>
      <c r="ED64943" s="378"/>
      <c r="EE64943" s="378"/>
      <c r="EF64943" s="378"/>
      <c r="EG64943" s="378"/>
      <c r="EH64943" s="378"/>
      <c r="EI64943" s="378"/>
      <c r="EJ64943" s="378"/>
      <c r="EK64943" s="378"/>
      <c r="EL64943" s="378"/>
      <c r="EM64943" s="378"/>
      <c r="EN64943" s="378"/>
      <c r="EO64943" s="378"/>
      <c r="EP64943" s="378"/>
      <c r="EQ64943" s="378"/>
      <c r="ER64943" s="378"/>
      <c r="ES64943" s="378"/>
      <c r="ET64943" s="378"/>
      <c r="EU64943" s="378"/>
      <c r="EV64943" s="378"/>
      <c r="EW64943" s="378"/>
      <c r="EX64943" s="378"/>
      <c r="EY64943" s="378"/>
      <c r="EZ64943" s="378"/>
      <c r="FA64943" s="378"/>
      <c r="FB64943" s="378"/>
      <c r="FC64943" s="378"/>
      <c r="FD64943" s="378"/>
      <c r="FE64943" s="378"/>
      <c r="FF64943" s="378"/>
      <c r="FG64943" s="378"/>
      <c r="FH64943" s="378"/>
      <c r="FI64943" s="378"/>
      <c r="FJ64943" s="378"/>
      <c r="FK64943" s="378"/>
      <c r="FL64943" s="378"/>
      <c r="FM64943" s="378"/>
      <c r="FN64943" s="378"/>
      <c r="FO64943" s="378"/>
      <c r="FP64943" s="378"/>
      <c r="FQ64943" s="378"/>
      <c r="FR64943" s="378"/>
      <c r="FS64943" s="378"/>
      <c r="FT64943" s="378"/>
      <c r="FU64943" s="378"/>
      <c r="FV64943" s="378"/>
      <c r="FW64943" s="378"/>
      <c r="FX64943" s="378"/>
      <c r="FY64943" s="378"/>
      <c r="FZ64943" s="378"/>
      <c r="GA64943" s="378"/>
      <c r="GB64943" s="378"/>
      <c r="GC64943" s="378"/>
      <c r="GD64943" s="378"/>
      <c r="GE64943" s="378"/>
      <c r="GF64943" s="378"/>
      <c r="GG64943" s="378"/>
      <c r="GH64943" s="378"/>
      <c r="GI64943" s="378"/>
      <c r="GJ64943" s="378"/>
      <c r="GK64943" s="378"/>
      <c r="GL64943" s="378"/>
      <c r="GM64943" s="378"/>
      <c r="GN64943" s="378"/>
      <c r="GO64943" s="378"/>
      <c r="GP64943" s="378"/>
      <c r="GQ64943" s="378"/>
      <c r="GR64943" s="378"/>
      <c r="GS64943" s="378"/>
      <c r="GT64943" s="378"/>
      <c r="GU64943" s="378"/>
      <c r="GV64943" s="378"/>
      <c r="GW64943" s="378"/>
      <c r="GX64943" s="378"/>
      <c r="GY64943" s="378"/>
      <c r="GZ64943" s="378"/>
      <c r="HA64943" s="378"/>
      <c r="HB64943" s="378"/>
      <c r="HC64943" s="378"/>
      <c r="HD64943" s="378"/>
      <c r="HE64943" s="378"/>
      <c r="HF64943" s="378"/>
      <c r="HG64943" s="378"/>
      <c r="HH64943" s="378"/>
      <c r="HI64943" s="378"/>
      <c r="HJ64943" s="378"/>
      <c r="HK64943" s="378"/>
      <c r="HL64943" s="378"/>
      <c r="HM64943" s="378"/>
      <c r="HN64943" s="378"/>
      <c r="HO64943" s="378"/>
      <c r="HP64943" s="378"/>
      <c r="HQ64943" s="378"/>
      <c r="HR64943" s="378"/>
      <c r="HS64943" s="378"/>
      <c r="HT64943" s="378"/>
      <c r="HU64943" s="378"/>
      <c r="HV64943" s="378"/>
      <c r="HW64943" s="378"/>
      <c r="HX64943" s="378"/>
      <c r="HY64943" s="378"/>
      <c r="HZ64943" s="378"/>
      <c r="IA64943" s="378"/>
      <c r="IB64943" s="378"/>
      <c r="IC64943" s="378"/>
      <c r="ID64943" s="378"/>
      <c r="IE64943" s="378"/>
      <c r="IF64943" s="378"/>
      <c r="IG64943" s="378"/>
      <c r="IH64943" s="378"/>
      <c r="II64943" s="378"/>
      <c r="IJ64943" s="378"/>
      <c r="IK64943" s="378"/>
      <c r="IL64943" s="378"/>
    </row>
    <row r="64944" spans="2:246">
      <c r="B64944" s="378"/>
      <c r="C64944" s="378"/>
      <c r="D64944" s="378"/>
      <c r="E64944" s="378"/>
      <c r="F64944" s="378"/>
      <c r="G64944" s="378"/>
      <c r="H64944" s="378"/>
      <c r="I64944" s="378"/>
      <c r="J64944" s="378"/>
      <c r="K64944" s="378"/>
      <c r="L64944" s="378"/>
      <c r="M64944" s="378"/>
      <c r="N64944" s="378"/>
      <c r="O64944" s="378"/>
      <c r="P64944" s="378"/>
      <c r="Q64944" s="378"/>
      <c r="R64944" s="378"/>
      <c r="S64944" s="378"/>
      <c r="T64944" s="378"/>
      <c r="U64944" s="378"/>
      <c r="V64944" s="378"/>
      <c r="W64944" s="378"/>
      <c r="X64944" s="378"/>
      <c r="Y64944" s="378"/>
      <c r="Z64944" s="378"/>
      <c r="AA64944" s="378"/>
      <c r="AB64944" s="378"/>
      <c r="AC64944" s="378"/>
      <c r="AD64944" s="378"/>
      <c r="AE64944" s="378"/>
      <c r="AF64944" s="378"/>
      <c r="AG64944" s="378"/>
      <c r="AH64944" s="378"/>
      <c r="AI64944" s="378"/>
      <c r="AJ64944" s="378"/>
      <c r="AK64944" s="378"/>
      <c r="AL64944" s="378"/>
      <c r="AM64944" s="378"/>
      <c r="AN64944" s="378"/>
      <c r="AO64944" s="378"/>
      <c r="AP64944" s="378"/>
      <c r="AQ64944" s="378"/>
      <c r="AR64944" s="378"/>
      <c r="AS64944" s="378"/>
      <c r="AT64944" s="378"/>
      <c r="AU64944" s="378"/>
      <c r="AV64944" s="378"/>
      <c r="AW64944" s="378"/>
      <c r="AX64944" s="378"/>
      <c r="AY64944" s="378"/>
      <c r="AZ64944" s="378"/>
      <c r="BA64944" s="378"/>
      <c r="BB64944" s="378"/>
      <c r="BC64944" s="378"/>
      <c r="BD64944" s="378"/>
      <c r="BE64944" s="378"/>
      <c r="BF64944" s="378"/>
      <c r="BG64944" s="378"/>
      <c r="BH64944" s="378"/>
      <c r="BI64944" s="378"/>
      <c r="BJ64944" s="378"/>
      <c r="BK64944" s="378"/>
      <c r="BL64944" s="378"/>
      <c r="BM64944" s="378"/>
      <c r="BN64944" s="378"/>
      <c r="BO64944" s="378"/>
      <c r="BP64944" s="378"/>
      <c r="BQ64944" s="378"/>
      <c r="BR64944" s="378"/>
      <c r="BS64944" s="378"/>
      <c r="BT64944" s="378"/>
      <c r="BU64944" s="378"/>
      <c r="BV64944" s="378"/>
      <c r="BW64944" s="378"/>
      <c r="BX64944" s="378"/>
      <c r="BY64944" s="378"/>
      <c r="BZ64944" s="378"/>
      <c r="CA64944" s="378"/>
      <c r="CB64944" s="378"/>
      <c r="CC64944" s="378"/>
      <c r="CD64944" s="378"/>
      <c r="CE64944" s="378"/>
      <c r="CF64944" s="378"/>
      <c r="CG64944" s="378"/>
      <c r="CH64944" s="378"/>
      <c r="CI64944" s="378"/>
      <c r="CJ64944" s="378"/>
      <c r="CK64944" s="378"/>
      <c r="CL64944" s="378"/>
      <c r="CM64944" s="378"/>
      <c r="CN64944" s="378"/>
      <c r="CO64944" s="378"/>
      <c r="CP64944" s="378"/>
      <c r="CQ64944" s="378"/>
      <c r="CR64944" s="378"/>
      <c r="CS64944" s="378"/>
      <c r="CT64944" s="378"/>
      <c r="CU64944" s="378"/>
      <c r="CV64944" s="378"/>
      <c r="CW64944" s="378"/>
      <c r="CX64944" s="378"/>
      <c r="CY64944" s="378"/>
      <c r="CZ64944" s="378"/>
      <c r="DA64944" s="378"/>
      <c r="DB64944" s="378"/>
      <c r="DC64944" s="378"/>
      <c r="DD64944" s="378"/>
      <c r="DE64944" s="378"/>
      <c r="DF64944" s="378"/>
      <c r="DG64944" s="378"/>
      <c r="DH64944" s="378"/>
      <c r="DI64944" s="378"/>
      <c r="DJ64944" s="378"/>
      <c r="DK64944" s="378"/>
      <c r="DL64944" s="378"/>
      <c r="DM64944" s="378"/>
      <c r="DN64944" s="378"/>
      <c r="DO64944" s="378"/>
      <c r="DP64944" s="378"/>
      <c r="DQ64944" s="378"/>
      <c r="DR64944" s="378"/>
      <c r="DS64944" s="378"/>
      <c r="DT64944" s="378"/>
      <c r="DU64944" s="378"/>
      <c r="DV64944" s="378"/>
      <c r="DW64944" s="378"/>
      <c r="DX64944" s="378"/>
      <c r="DY64944" s="378"/>
      <c r="DZ64944" s="378"/>
      <c r="EA64944" s="378"/>
      <c r="EB64944" s="378"/>
      <c r="EC64944" s="378"/>
      <c r="ED64944" s="378"/>
      <c r="EE64944" s="378"/>
      <c r="EF64944" s="378"/>
      <c r="EG64944" s="378"/>
      <c r="EH64944" s="378"/>
      <c r="EI64944" s="378"/>
      <c r="EJ64944" s="378"/>
      <c r="EK64944" s="378"/>
      <c r="EL64944" s="378"/>
      <c r="EM64944" s="378"/>
      <c r="EN64944" s="378"/>
      <c r="EO64944" s="378"/>
      <c r="EP64944" s="378"/>
      <c r="EQ64944" s="378"/>
      <c r="ER64944" s="378"/>
      <c r="ES64944" s="378"/>
      <c r="ET64944" s="378"/>
      <c r="EU64944" s="378"/>
      <c r="EV64944" s="378"/>
      <c r="EW64944" s="378"/>
      <c r="EX64944" s="378"/>
      <c r="EY64944" s="378"/>
      <c r="EZ64944" s="378"/>
      <c r="FA64944" s="378"/>
      <c r="FB64944" s="378"/>
      <c r="FC64944" s="378"/>
      <c r="FD64944" s="378"/>
      <c r="FE64944" s="378"/>
      <c r="FF64944" s="378"/>
      <c r="FG64944" s="378"/>
      <c r="FH64944" s="378"/>
      <c r="FI64944" s="378"/>
      <c r="FJ64944" s="378"/>
      <c r="FK64944" s="378"/>
      <c r="FL64944" s="378"/>
      <c r="FM64944" s="378"/>
      <c r="FN64944" s="378"/>
      <c r="FO64944" s="378"/>
      <c r="FP64944" s="378"/>
      <c r="FQ64944" s="378"/>
      <c r="FR64944" s="378"/>
      <c r="FS64944" s="378"/>
      <c r="FT64944" s="378"/>
      <c r="FU64944" s="378"/>
      <c r="FV64944" s="378"/>
      <c r="FW64944" s="378"/>
      <c r="FX64944" s="378"/>
      <c r="FY64944" s="378"/>
      <c r="FZ64944" s="378"/>
      <c r="GA64944" s="378"/>
      <c r="GB64944" s="378"/>
      <c r="GC64944" s="378"/>
      <c r="GD64944" s="378"/>
      <c r="GE64944" s="378"/>
      <c r="GF64944" s="378"/>
      <c r="GG64944" s="378"/>
      <c r="GH64944" s="378"/>
      <c r="GI64944" s="378"/>
      <c r="GJ64944" s="378"/>
      <c r="GK64944" s="378"/>
      <c r="GL64944" s="378"/>
      <c r="GM64944" s="378"/>
      <c r="GN64944" s="378"/>
      <c r="GO64944" s="378"/>
      <c r="GP64944" s="378"/>
      <c r="GQ64944" s="378"/>
      <c r="GR64944" s="378"/>
      <c r="GS64944" s="378"/>
      <c r="GT64944" s="378"/>
      <c r="GU64944" s="378"/>
      <c r="GV64944" s="378"/>
      <c r="GW64944" s="378"/>
      <c r="GX64944" s="378"/>
      <c r="GY64944" s="378"/>
      <c r="GZ64944" s="378"/>
      <c r="HA64944" s="378"/>
      <c r="HB64944" s="378"/>
      <c r="HC64944" s="378"/>
      <c r="HD64944" s="378"/>
      <c r="HE64944" s="378"/>
      <c r="HF64944" s="378"/>
      <c r="HG64944" s="378"/>
      <c r="HH64944" s="378"/>
      <c r="HI64944" s="378"/>
      <c r="HJ64944" s="378"/>
      <c r="HK64944" s="378"/>
      <c r="HL64944" s="378"/>
      <c r="HM64944" s="378"/>
      <c r="HN64944" s="378"/>
      <c r="HO64944" s="378"/>
      <c r="HP64944" s="378"/>
      <c r="HQ64944" s="378"/>
      <c r="HR64944" s="378"/>
      <c r="HS64944" s="378"/>
      <c r="HT64944" s="378"/>
      <c r="HU64944" s="378"/>
      <c r="HV64944" s="378"/>
      <c r="HW64944" s="378"/>
      <c r="HX64944" s="378"/>
      <c r="HY64944" s="378"/>
      <c r="HZ64944" s="378"/>
      <c r="IA64944" s="378"/>
      <c r="IB64944" s="378"/>
      <c r="IC64944" s="378"/>
      <c r="ID64944" s="378"/>
      <c r="IE64944" s="378"/>
      <c r="IF64944" s="378"/>
      <c r="IG64944" s="378"/>
      <c r="IH64944" s="378"/>
      <c r="II64944" s="378"/>
      <c r="IJ64944" s="378"/>
      <c r="IK64944" s="378"/>
      <c r="IL64944" s="378"/>
    </row>
    <row r="64945" spans="2:246">
      <c r="B64945" s="378"/>
      <c r="C64945" s="378"/>
      <c r="D64945" s="378"/>
      <c r="E64945" s="378"/>
      <c r="F64945" s="378"/>
      <c r="G64945" s="378"/>
      <c r="H64945" s="378"/>
      <c r="I64945" s="378"/>
      <c r="J64945" s="378"/>
      <c r="K64945" s="378"/>
      <c r="L64945" s="378"/>
      <c r="M64945" s="378"/>
      <c r="N64945" s="378"/>
      <c r="O64945" s="378"/>
      <c r="P64945" s="378"/>
      <c r="Q64945" s="378"/>
      <c r="R64945" s="378"/>
      <c r="S64945" s="378"/>
      <c r="T64945" s="378"/>
      <c r="U64945" s="378"/>
      <c r="V64945" s="378"/>
      <c r="W64945" s="378"/>
      <c r="X64945" s="378"/>
      <c r="Y64945" s="378"/>
      <c r="Z64945" s="378"/>
      <c r="AA64945" s="378"/>
      <c r="AB64945" s="378"/>
      <c r="AC64945" s="378"/>
      <c r="AD64945" s="378"/>
      <c r="AE64945" s="378"/>
      <c r="AF64945" s="378"/>
      <c r="AG64945" s="378"/>
      <c r="AH64945" s="378"/>
      <c r="AI64945" s="378"/>
      <c r="AJ64945" s="378"/>
      <c r="AK64945" s="378"/>
      <c r="AL64945" s="378"/>
      <c r="AM64945" s="378"/>
      <c r="AN64945" s="378"/>
      <c r="AO64945" s="378"/>
      <c r="AP64945" s="378"/>
      <c r="AQ64945" s="378"/>
      <c r="AR64945" s="378"/>
      <c r="AS64945" s="378"/>
      <c r="AT64945" s="378"/>
      <c r="AU64945" s="378"/>
      <c r="AV64945" s="378"/>
      <c r="AW64945" s="378"/>
      <c r="AX64945" s="378"/>
      <c r="AY64945" s="378"/>
      <c r="AZ64945" s="378"/>
      <c r="BA64945" s="378"/>
      <c r="BB64945" s="378"/>
      <c r="BC64945" s="378"/>
      <c r="BD64945" s="378"/>
      <c r="BE64945" s="378"/>
      <c r="BF64945" s="378"/>
      <c r="BG64945" s="378"/>
      <c r="BH64945" s="378"/>
      <c r="BI64945" s="378"/>
      <c r="BJ64945" s="378"/>
      <c r="BK64945" s="378"/>
      <c r="BL64945" s="378"/>
      <c r="BM64945" s="378"/>
      <c r="BN64945" s="378"/>
      <c r="BO64945" s="378"/>
      <c r="BP64945" s="378"/>
      <c r="BQ64945" s="378"/>
      <c r="BR64945" s="378"/>
      <c r="BS64945" s="378"/>
      <c r="BT64945" s="378"/>
      <c r="BU64945" s="378"/>
      <c r="BV64945" s="378"/>
      <c r="BW64945" s="378"/>
      <c r="BX64945" s="378"/>
      <c r="BY64945" s="378"/>
      <c r="BZ64945" s="378"/>
      <c r="CA64945" s="378"/>
      <c r="CB64945" s="378"/>
      <c r="CC64945" s="378"/>
      <c r="CD64945" s="378"/>
      <c r="CE64945" s="378"/>
      <c r="CF64945" s="378"/>
      <c r="CG64945" s="378"/>
      <c r="CH64945" s="378"/>
      <c r="CI64945" s="378"/>
      <c r="CJ64945" s="378"/>
      <c r="CK64945" s="378"/>
      <c r="CL64945" s="378"/>
      <c r="CM64945" s="378"/>
      <c r="CN64945" s="378"/>
      <c r="CO64945" s="378"/>
      <c r="CP64945" s="378"/>
      <c r="CQ64945" s="378"/>
      <c r="CR64945" s="378"/>
      <c r="CS64945" s="378"/>
      <c r="CT64945" s="378"/>
      <c r="CU64945" s="378"/>
      <c r="CV64945" s="378"/>
      <c r="CW64945" s="378"/>
      <c r="CX64945" s="378"/>
      <c r="CY64945" s="378"/>
      <c r="CZ64945" s="378"/>
      <c r="DA64945" s="378"/>
      <c r="DB64945" s="378"/>
      <c r="DC64945" s="378"/>
      <c r="DD64945" s="378"/>
      <c r="DE64945" s="378"/>
      <c r="DF64945" s="378"/>
      <c r="DG64945" s="378"/>
      <c r="DH64945" s="378"/>
      <c r="DI64945" s="378"/>
      <c r="DJ64945" s="378"/>
      <c r="DK64945" s="378"/>
      <c r="DL64945" s="378"/>
      <c r="DM64945" s="378"/>
      <c r="DN64945" s="378"/>
      <c r="DO64945" s="378"/>
      <c r="DP64945" s="378"/>
      <c r="DQ64945" s="378"/>
      <c r="DR64945" s="378"/>
      <c r="DS64945" s="378"/>
      <c r="DT64945" s="378"/>
      <c r="DU64945" s="378"/>
      <c r="DV64945" s="378"/>
      <c r="DW64945" s="378"/>
      <c r="DX64945" s="378"/>
      <c r="DY64945" s="378"/>
      <c r="DZ64945" s="378"/>
      <c r="EA64945" s="378"/>
      <c r="EB64945" s="378"/>
      <c r="EC64945" s="378"/>
      <c r="ED64945" s="378"/>
      <c r="EE64945" s="378"/>
      <c r="EF64945" s="378"/>
      <c r="EG64945" s="378"/>
      <c r="EH64945" s="378"/>
      <c r="EI64945" s="378"/>
      <c r="EJ64945" s="378"/>
      <c r="EK64945" s="378"/>
      <c r="EL64945" s="378"/>
      <c r="EM64945" s="378"/>
      <c r="EN64945" s="378"/>
      <c r="EO64945" s="378"/>
      <c r="EP64945" s="378"/>
      <c r="EQ64945" s="378"/>
      <c r="ER64945" s="378"/>
      <c r="ES64945" s="378"/>
      <c r="ET64945" s="378"/>
      <c r="EU64945" s="378"/>
      <c r="EV64945" s="378"/>
      <c r="EW64945" s="378"/>
      <c r="EX64945" s="378"/>
      <c r="EY64945" s="378"/>
      <c r="EZ64945" s="378"/>
      <c r="FA64945" s="378"/>
      <c r="FB64945" s="378"/>
      <c r="FC64945" s="378"/>
      <c r="FD64945" s="378"/>
      <c r="FE64945" s="378"/>
      <c r="FF64945" s="378"/>
      <c r="FG64945" s="378"/>
      <c r="FH64945" s="378"/>
      <c r="FI64945" s="378"/>
      <c r="FJ64945" s="378"/>
      <c r="FK64945" s="378"/>
      <c r="FL64945" s="378"/>
      <c r="FM64945" s="378"/>
      <c r="FN64945" s="378"/>
      <c r="FO64945" s="378"/>
      <c r="FP64945" s="378"/>
      <c r="FQ64945" s="378"/>
      <c r="FR64945" s="378"/>
      <c r="FS64945" s="378"/>
      <c r="FT64945" s="378"/>
      <c r="FU64945" s="378"/>
      <c r="FV64945" s="378"/>
      <c r="FW64945" s="378"/>
      <c r="FX64945" s="378"/>
      <c r="FY64945" s="378"/>
      <c r="FZ64945" s="378"/>
      <c r="GA64945" s="378"/>
      <c r="GB64945" s="378"/>
      <c r="GC64945" s="378"/>
      <c r="GD64945" s="378"/>
      <c r="GE64945" s="378"/>
      <c r="GF64945" s="378"/>
      <c r="GG64945" s="378"/>
      <c r="GH64945" s="378"/>
      <c r="GI64945" s="378"/>
      <c r="GJ64945" s="378"/>
      <c r="GK64945" s="378"/>
      <c r="GL64945" s="378"/>
      <c r="GM64945" s="378"/>
      <c r="GN64945" s="378"/>
      <c r="GO64945" s="378"/>
      <c r="GP64945" s="378"/>
      <c r="GQ64945" s="378"/>
      <c r="GR64945" s="378"/>
      <c r="GS64945" s="378"/>
      <c r="GT64945" s="378"/>
      <c r="GU64945" s="378"/>
      <c r="GV64945" s="378"/>
      <c r="GW64945" s="378"/>
      <c r="GX64945" s="378"/>
      <c r="GY64945" s="378"/>
      <c r="GZ64945" s="378"/>
      <c r="HA64945" s="378"/>
      <c r="HB64945" s="378"/>
      <c r="HC64945" s="378"/>
      <c r="HD64945" s="378"/>
      <c r="HE64945" s="378"/>
      <c r="HF64945" s="378"/>
      <c r="HG64945" s="378"/>
      <c r="HH64945" s="378"/>
      <c r="HI64945" s="378"/>
      <c r="HJ64945" s="378"/>
      <c r="HK64945" s="378"/>
      <c r="HL64945" s="378"/>
      <c r="HM64945" s="378"/>
      <c r="HN64945" s="378"/>
      <c r="HO64945" s="378"/>
      <c r="HP64945" s="378"/>
      <c r="HQ64945" s="378"/>
      <c r="HR64945" s="378"/>
      <c r="HS64945" s="378"/>
      <c r="HT64945" s="378"/>
      <c r="HU64945" s="378"/>
      <c r="HV64945" s="378"/>
      <c r="HW64945" s="378"/>
      <c r="HX64945" s="378"/>
      <c r="HY64945" s="378"/>
      <c r="HZ64945" s="378"/>
      <c r="IA64945" s="378"/>
      <c r="IB64945" s="378"/>
      <c r="IC64945" s="378"/>
      <c r="ID64945" s="378"/>
      <c r="IE64945" s="378"/>
      <c r="IF64945" s="378"/>
      <c r="IG64945" s="378"/>
      <c r="IH64945" s="378"/>
      <c r="II64945" s="378"/>
      <c r="IJ64945" s="378"/>
      <c r="IK64945" s="378"/>
      <c r="IL64945" s="378"/>
    </row>
    <row r="64946" spans="2:246">
      <c r="B64946" s="378"/>
      <c r="C64946" s="378"/>
      <c r="D64946" s="378"/>
      <c r="E64946" s="378"/>
      <c r="F64946" s="378"/>
      <c r="G64946" s="378"/>
      <c r="H64946" s="378"/>
      <c r="I64946" s="378"/>
      <c r="J64946" s="378"/>
      <c r="K64946" s="378"/>
      <c r="L64946" s="378"/>
      <c r="M64946" s="378"/>
      <c r="N64946" s="378"/>
      <c r="O64946" s="378"/>
      <c r="P64946" s="378"/>
      <c r="Q64946" s="378"/>
      <c r="R64946" s="378"/>
      <c r="S64946" s="378"/>
      <c r="T64946" s="378"/>
      <c r="U64946" s="378"/>
      <c r="V64946" s="378"/>
      <c r="W64946" s="378"/>
      <c r="X64946" s="378"/>
      <c r="Y64946" s="378"/>
      <c r="Z64946" s="378"/>
      <c r="AA64946" s="378"/>
      <c r="AB64946" s="378"/>
      <c r="AC64946" s="378"/>
      <c r="AD64946" s="378"/>
      <c r="AE64946" s="378"/>
      <c r="AF64946" s="378"/>
      <c r="AG64946" s="378"/>
      <c r="AH64946" s="378"/>
      <c r="AI64946" s="378"/>
      <c r="AJ64946" s="378"/>
      <c r="AK64946" s="378"/>
      <c r="AL64946" s="378"/>
      <c r="AM64946" s="378"/>
      <c r="AN64946" s="378"/>
      <c r="AO64946" s="378"/>
      <c r="AP64946" s="378"/>
      <c r="AQ64946" s="378"/>
      <c r="AR64946" s="378"/>
      <c r="AS64946" s="378"/>
      <c r="AT64946" s="378"/>
      <c r="AU64946" s="378"/>
      <c r="AV64946" s="378"/>
      <c r="AW64946" s="378"/>
      <c r="AX64946" s="378"/>
      <c r="AY64946" s="378"/>
      <c r="AZ64946" s="378"/>
      <c r="BA64946" s="378"/>
      <c r="BB64946" s="378"/>
      <c r="BC64946" s="378"/>
      <c r="BD64946" s="378"/>
      <c r="BE64946" s="378"/>
      <c r="BF64946" s="378"/>
      <c r="BG64946" s="378"/>
      <c r="BH64946" s="378"/>
      <c r="BI64946" s="378"/>
      <c r="BJ64946" s="378"/>
      <c r="BK64946" s="378"/>
      <c r="BL64946" s="378"/>
      <c r="BM64946" s="378"/>
      <c r="BN64946" s="378"/>
      <c r="BO64946" s="378"/>
      <c r="BP64946" s="378"/>
      <c r="BQ64946" s="378"/>
      <c r="BR64946" s="378"/>
      <c r="BS64946" s="378"/>
      <c r="BT64946" s="378"/>
      <c r="BU64946" s="378"/>
      <c r="BV64946" s="378"/>
      <c r="BW64946" s="378"/>
      <c r="BX64946" s="378"/>
      <c r="BY64946" s="378"/>
      <c r="BZ64946" s="378"/>
      <c r="CA64946" s="378"/>
      <c r="CB64946" s="378"/>
      <c r="CC64946" s="378"/>
      <c r="CD64946" s="378"/>
      <c r="CE64946" s="378"/>
      <c r="CF64946" s="378"/>
      <c r="CG64946" s="378"/>
      <c r="CH64946" s="378"/>
      <c r="CI64946" s="378"/>
      <c r="CJ64946" s="378"/>
      <c r="CK64946" s="378"/>
      <c r="CL64946" s="378"/>
      <c r="CM64946" s="378"/>
      <c r="CN64946" s="378"/>
      <c r="CO64946" s="378"/>
      <c r="CP64946" s="378"/>
      <c r="CQ64946" s="378"/>
      <c r="CR64946" s="378"/>
      <c r="CS64946" s="378"/>
      <c r="CT64946" s="378"/>
      <c r="CU64946" s="378"/>
      <c r="CV64946" s="378"/>
      <c r="CW64946" s="378"/>
      <c r="CX64946" s="378"/>
      <c r="CY64946" s="378"/>
      <c r="CZ64946" s="378"/>
      <c r="DA64946" s="378"/>
      <c r="DB64946" s="378"/>
      <c r="DC64946" s="378"/>
      <c r="DD64946" s="378"/>
      <c r="DE64946" s="378"/>
      <c r="DF64946" s="378"/>
      <c r="DG64946" s="378"/>
      <c r="DH64946" s="378"/>
      <c r="DI64946" s="378"/>
      <c r="DJ64946" s="378"/>
      <c r="DK64946" s="378"/>
      <c r="DL64946" s="378"/>
      <c r="DM64946" s="378"/>
      <c r="DN64946" s="378"/>
      <c r="DO64946" s="378"/>
      <c r="DP64946" s="378"/>
      <c r="DQ64946" s="378"/>
      <c r="DR64946" s="378"/>
      <c r="DS64946" s="378"/>
      <c r="DT64946" s="378"/>
      <c r="DU64946" s="378"/>
      <c r="DV64946" s="378"/>
      <c r="DW64946" s="378"/>
      <c r="DX64946" s="378"/>
      <c r="DY64946" s="378"/>
      <c r="DZ64946" s="378"/>
      <c r="EA64946" s="378"/>
      <c r="EB64946" s="378"/>
      <c r="EC64946" s="378"/>
      <c r="ED64946" s="378"/>
      <c r="EE64946" s="378"/>
      <c r="EF64946" s="378"/>
      <c r="EG64946" s="378"/>
      <c r="EH64946" s="378"/>
      <c r="EI64946" s="378"/>
      <c r="EJ64946" s="378"/>
      <c r="EK64946" s="378"/>
      <c r="EL64946" s="378"/>
      <c r="EM64946" s="378"/>
      <c r="EN64946" s="378"/>
      <c r="EO64946" s="378"/>
      <c r="EP64946" s="378"/>
      <c r="EQ64946" s="378"/>
      <c r="ER64946" s="378"/>
      <c r="ES64946" s="378"/>
      <c r="ET64946" s="378"/>
      <c r="EU64946" s="378"/>
      <c r="EV64946" s="378"/>
      <c r="EW64946" s="378"/>
      <c r="EX64946" s="378"/>
      <c r="EY64946" s="378"/>
      <c r="EZ64946" s="378"/>
      <c r="FA64946" s="378"/>
      <c r="FB64946" s="378"/>
      <c r="FC64946" s="378"/>
      <c r="FD64946" s="378"/>
      <c r="FE64946" s="378"/>
      <c r="FF64946" s="378"/>
      <c r="FG64946" s="378"/>
      <c r="FH64946" s="378"/>
      <c r="FI64946" s="378"/>
      <c r="FJ64946" s="378"/>
      <c r="FK64946" s="378"/>
      <c r="FL64946" s="378"/>
      <c r="FM64946" s="378"/>
      <c r="FN64946" s="378"/>
      <c r="FO64946" s="378"/>
      <c r="FP64946" s="378"/>
      <c r="FQ64946" s="378"/>
      <c r="FR64946" s="378"/>
      <c r="FS64946" s="378"/>
      <c r="FT64946" s="378"/>
      <c r="FU64946" s="378"/>
      <c r="FV64946" s="378"/>
      <c r="FW64946" s="378"/>
      <c r="FX64946" s="378"/>
      <c r="FY64946" s="378"/>
      <c r="FZ64946" s="378"/>
      <c r="GA64946" s="378"/>
      <c r="GB64946" s="378"/>
      <c r="GC64946" s="378"/>
      <c r="GD64946" s="378"/>
      <c r="GE64946" s="378"/>
      <c r="GF64946" s="378"/>
      <c r="GG64946" s="378"/>
      <c r="GH64946" s="378"/>
      <c r="GI64946" s="378"/>
      <c r="GJ64946" s="378"/>
      <c r="GK64946" s="378"/>
      <c r="GL64946" s="378"/>
      <c r="GM64946" s="378"/>
      <c r="GN64946" s="378"/>
      <c r="GO64946" s="378"/>
      <c r="GP64946" s="378"/>
      <c r="GQ64946" s="378"/>
      <c r="GR64946" s="378"/>
      <c r="GS64946" s="378"/>
      <c r="GT64946" s="378"/>
      <c r="GU64946" s="378"/>
      <c r="GV64946" s="378"/>
      <c r="GW64946" s="378"/>
      <c r="GX64946" s="378"/>
      <c r="GY64946" s="378"/>
      <c r="GZ64946" s="378"/>
      <c r="HA64946" s="378"/>
      <c r="HB64946" s="378"/>
      <c r="HC64946" s="378"/>
      <c r="HD64946" s="378"/>
      <c r="HE64946" s="378"/>
      <c r="HF64946" s="378"/>
      <c r="HG64946" s="378"/>
      <c r="HH64946" s="378"/>
      <c r="HI64946" s="378"/>
      <c r="HJ64946" s="378"/>
      <c r="HK64946" s="378"/>
      <c r="HL64946" s="378"/>
      <c r="HM64946" s="378"/>
      <c r="HN64946" s="378"/>
      <c r="HO64946" s="378"/>
      <c r="HP64946" s="378"/>
      <c r="HQ64946" s="378"/>
      <c r="HR64946" s="378"/>
      <c r="HS64946" s="378"/>
      <c r="HT64946" s="378"/>
      <c r="HU64946" s="378"/>
      <c r="HV64946" s="378"/>
      <c r="HW64946" s="378"/>
      <c r="HX64946" s="378"/>
      <c r="HY64946" s="378"/>
      <c r="HZ64946" s="378"/>
      <c r="IA64946" s="378"/>
      <c r="IB64946" s="378"/>
      <c r="IC64946" s="378"/>
      <c r="ID64946" s="378"/>
      <c r="IE64946" s="378"/>
      <c r="IF64946" s="378"/>
      <c r="IG64946" s="378"/>
      <c r="IH64946" s="378"/>
      <c r="II64946" s="378"/>
      <c r="IJ64946" s="378"/>
      <c r="IK64946" s="378"/>
      <c r="IL64946" s="378"/>
    </row>
    <row r="64947" spans="2:246">
      <c r="B64947" s="378"/>
      <c r="C64947" s="378"/>
      <c r="D64947" s="378"/>
      <c r="E64947" s="378"/>
      <c r="F64947" s="378"/>
      <c r="G64947" s="378"/>
      <c r="H64947" s="378"/>
      <c r="I64947" s="378"/>
      <c r="J64947" s="378"/>
      <c r="K64947" s="378"/>
      <c r="L64947" s="378"/>
      <c r="M64947" s="378"/>
      <c r="N64947" s="378"/>
      <c r="O64947" s="378"/>
      <c r="P64947" s="378"/>
      <c r="Q64947" s="378"/>
      <c r="R64947" s="378"/>
      <c r="S64947" s="378"/>
      <c r="T64947" s="378"/>
      <c r="U64947" s="378"/>
      <c r="V64947" s="378"/>
      <c r="W64947" s="378"/>
      <c r="X64947" s="378"/>
      <c r="Y64947" s="378"/>
      <c r="Z64947" s="378"/>
      <c r="AA64947" s="378"/>
      <c r="AB64947" s="378"/>
      <c r="AC64947" s="378"/>
      <c r="AD64947" s="378"/>
      <c r="AE64947" s="378"/>
      <c r="AF64947" s="378"/>
      <c r="AG64947" s="378"/>
      <c r="AH64947" s="378"/>
      <c r="AI64947" s="378"/>
      <c r="AJ64947" s="378"/>
      <c r="AK64947" s="378"/>
      <c r="AL64947" s="378"/>
      <c r="AM64947" s="378"/>
      <c r="AN64947" s="378"/>
      <c r="AO64947" s="378"/>
      <c r="AP64947" s="378"/>
      <c r="AQ64947" s="378"/>
      <c r="AR64947" s="378"/>
      <c r="AS64947" s="378"/>
      <c r="AT64947" s="378"/>
      <c r="AU64947" s="378"/>
      <c r="AV64947" s="378"/>
      <c r="AW64947" s="378"/>
      <c r="AX64947" s="378"/>
      <c r="AY64947" s="378"/>
      <c r="AZ64947" s="378"/>
      <c r="BA64947" s="378"/>
      <c r="BB64947" s="378"/>
      <c r="BC64947" s="378"/>
      <c r="BD64947" s="378"/>
      <c r="BE64947" s="378"/>
      <c r="BF64947" s="378"/>
      <c r="BG64947" s="378"/>
      <c r="BH64947" s="378"/>
      <c r="BI64947" s="378"/>
      <c r="BJ64947" s="378"/>
      <c r="BK64947" s="378"/>
      <c r="BL64947" s="378"/>
      <c r="BM64947" s="378"/>
      <c r="BN64947" s="378"/>
      <c r="BO64947" s="378"/>
      <c r="BP64947" s="378"/>
      <c r="BQ64947" s="378"/>
      <c r="BR64947" s="378"/>
      <c r="BS64947" s="378"/>
      <c r="BT64947" s="378"/>
      <c r="BU64947" s="378"/>
      <c r="BV64947" s="378"/>
      <c r="BW64947" s="378"/>
      <c r="BX64947" s="378"/>
      <c r="BY64947" s="378"/>
      <c r="BZ64947" s="378"/>
      <c r="CA64947" s="378"/>
      <c r="CB64947" s="378"/>
      <c r="CC64947" s="378"/>
      <c r="CD64947" s="378"/>
      <c r="CE64947" s="378"/>
      <c r="CF64947" s="378"/>
      <c r="CG64947" s="378"/>
      <c r="CH64947" s="378"/>
      <c r="CI64947" s="378"/>
      <c r="CJ64947" s="378"/>
      <c r="CK64947" s="378"/>
      <c r="CL64947" s="378"/>
      <c r="CM64947" s="378"/>
      <c r="CN64947" s="378"/>
      <c r="CO64947" s="378"/>
      <c r="CP64947" s="378"/>
      <c r="CQ64947" s="378"/>
      <c r="CR64947" s="378"/>
      <c r="CS64947" s="378"/>
      <c r="CT64947" s="378"/>
      <c r="CU64947" s="378"/>
      <c r="CV64947" s="378"/>
      <c r="CW64947" s="378"/>
      <c r="CX64947" s="378"/>
      <c r="CY64947" s="378"/>
      <c r="CZ64947" s="378"/>
      <c r="DA64947" s="378"/>
      <c r="DB64947" s="378"/>
      <c r="DC64947" s="378"/>
      <c r="DD64947" s="378"/>
      <c r="DE64947" s="378"/>
      <c r="DF64947" s="378"/>
      <c r="DG64947" s="378"/>
      <c r="DH64947" s="378"/>
      <c r="DI64947" s="378"/>
      <c r="DJ64947" s="378"/>
      <c r="DK64947" s="378"/>
      <c r="DL64947" s="378"/>
      <c r="DM64947" s="378"/>
      <c r="DN64947" s="378"/>
      <c r="DO64947" s="378"/>
      <c r="DP64947" s="378"/>
      <c r="DQ64947" s="378"/>
      <c r="DR64947" s="378"/>
      <c r="DS64947" s="378"/>
      <c r="DT64947" s="378"/>
      <c r="DU64947" s="378"/>
      <c r="DV64947" s="378"/>
      <c r="DW64947" s="378"/>
      <c r="DX64947" s="378"/>
      <c r="DY64947" s="378"/>
      <c r="DZ64947" s="378"/>
      <c r="EA64947" s="378"/>
      <c r="EB64947" s="378"/>
      <c r="EC64947" s="378"/>
      <c r="ED64947" s="378"/>
      <c r="EE64947" s="378"/>
      <c r="EF64947" s="378"/>
      <c r="EG64947" s="378"/>
      <c r="EH64947" s="378"/>
      <c r="EI64947" s="378"/>
      <c r="EJ64947" s="378"/>
      <c r="EK64947" s="378"/>
      <c r="EL64947" s="378"/>
      <c r="EM64947" s="378"/>
      <c r="EN64947" s="378"/>
      <c r="EO64947" s="378"/>
      <c r="EP64947" s="378"/>
      <c r="EQ64947" s="378"/>
      <c r="ER64947" s="378"/>
      <c r="ES64947" s="378"/>
      <c r="ET64947" s="378"/>
      <c r="EU64947" s="378"/>
      <c r="EV64947" s="378"/>
      <c r="EW64947" s="378"/>
      <c r="EX64947" s="378"/>
      <c r="EY64947" s="378"/>
      <c r="EZ64947" s="378"/>
      <c r="FA64947" s="378"/>
      <c r="FB64947" s="378"/>
      <c r="FC64947" s="378"/>
      <c r="FD64947" s="378"/>
      <c r="FE64947" s="378"/>
      <c r="FF64947" s="378"/>
      <c r="FG64947" s="378"/>
      <c r="FH64947" s="378"/>
      <c r="FI64947" s="378"/>
      <c r="FJ64947" s="378"/>
      <c r="FK64947" s="378"/>
      <c r="FL64947" s="378"/>
      <c r="FM64947" s="378"/>
      <c r="FN64947" s="378"/>
      <c r="FO64947" s="378"/>
      <c r="FP64947" s="378"/>
      <c r="FQ64947" s="378"/>
      <c r="FR64947" s="378"/>
      <c r="FS64947" s="378"/>
      <c r="FT64947" s="378"/>
      <c r="FU64947" s="378"/>
      <c r="FV64947" s="378"/>
      <c r="FW64947" s="378"/>
      <c r="FX64947" s="378"/>
      <c r="FY64947" s="378"/>
      <c r="FZ64947" s="378"/>
      <c r="GA64947" s="378"/>
      <c r="GB64947" s="378"/>
      <c r="GC64947" s="378"/>
      <c r="GD64947" s="378"/>
      <c r="GE64947" s="378"/>
      <c r="GF64947" s="378"/>
      <c r="GG64947" s="378"/>
      <c r="GH64947" s="378"/>
      <c r="GI64947" s="378"/>
      <c r="GJ64947" s="378"/>
      <c r="GK64947" s="378"/>
      <c r="GL64947" s="378"/>
      <c r="GM64947" s="378"/>
      <c r="GN64947" s="378"/>
      <c r="GO64947" s="378"/>
      <c r="GP64947" s="378"/>
      <c r="GQ64947" s="378"/>
      <c r="GR64947" s="378"/>
      <c r="GS64947" s="378"/>
      <c r="GT64947" s="378"/>
      <c r="GU64947" s="378"/>
      <c r="GV64947" s="378"/>
      <c r="GW64947" s="378"/>
      <c r="GX64947" s="378"/>
      <c r="GY64947" s="378"/>
      <c r="GZ64947" s="378"/>
      <c r="HA64947" s="378"/>
      <c r="HB64947" s="378"/>
      <c r="HC64947" s="378"/>
      <c r="HD64947" s="378"/>
      <c r="HE64947" s="378"/>
      <c r="HF64947" s="378"/>
      <c r="HG64947" s="378"/>
      <c r="HH64947" s="378"/>
      <c r="HI64947" s="378"/>
      <c r="HJ64947" s="378"/>
      <c r="HK64947" s="378"/>
      <c r="HL64947" s="378"/>
      <c r="HM64947" s="378"/>
      <c r="HN64947" s="378"/>
      <c r="HO64947" s="378"/>
      <c r="HP64947" s="378"/>
      <c r="HQ64947" s="378"/>
      <c r="HR64947" s="378"/>
      <c r="HS64947" s="378"/>
      <c r="HT64947" s="378"/>
      <c r="HU64947" s="378"/>
      <c r="HV64947" s="378"/>
      <c r="HW64947" s="378"/>
      <c r="HX64947" s="378"/>
      <c r="HY64947" s="378"/>
      <c r="HZ64947" s="378"/>
      <c r="IA64947" s="378"/>
      <c r="IB64947" s="378"/>
      <c r="IC64947" s="378"/>
      <c r="ID64947" s="378"/>
      <c r="IE64947" s="378"/>
      <c r="IF64947" s="378"/>
      <c r="IG64947" s="378"/>
      <c r="IH64947" s="378"/>
      <c r="II64947" s="378"/>
      <c r="IJ64947" s="378"/>
      <c r="IK64947" s="378"/>
      <c r="IL64947" s="378"/>
    </row>
    <row r="64948" spans="2:246">
      <c r="B64948" s="378"/>
      <c r="C64948" s="378"/>
      <c r="D64948" s="378"/>
      <c r="E64948" s="378"/>
      <c r="F64948" s="378"/>
      <c r="G64948" s="378"/>
      <c r="H64948" s="378"/>
      <c r="I64948" s="378"/>
      <c r="J64948" s="378"/>
      <c r="K64948" s="378"/>
      <c r="L64948" s="378"/>
      <c r="M64948" s="378"/>
      <c r="N64948" s="378"/>
      <c r="O64948" s="378"/>
      <c r="P64948" s="378"/>
      <c r="Q64948" s="378"/>
      <c r="R64948" s="378"/>
      <c r="S64948" s="378"/>
      <c r="T64948" s="378"/>
      <c r="U64948" s="378"/>
      <c r="V64948" s="378"/>
      <c r="W64948" s="378"/>
      <c r="X64948" s="378"/>
      <c r="Y64948" s="378"/>
      <c r="Z64948" s="378"/>
      <c r="AA64948" s="378"/>
      <c r="AB64948" s="378"/>
      <c r="AC64948" s="378"/>
      <c r="AD64948" s="378"/>
      <c r="AE64948" s="378"/>
      <c r="AF64948" s="378"/>
      <c r="AG64948" s="378"/>
      <c r="AH64948" s="378"/>
      <c r="AI64948" s="378"/>
      <c r="AJ64948" s="378"/>
      <c r="AK64948" s="378"/>
      <c r="AL64948" s="378"/>
      <c r="AM64948" s="378"/>
      <c r="AN64948" s="378"/>
      <c r="AO64948" s="378"/>
      <c r="AP64948" s="378"/>
      <c r="AQ64948" s="378"/>
      <c r="AR64948" s="378"/>
      <c r="AS64948" s="378"/>
      <c r="AT64948" s="378"/>
      <c r="AU64948" s="378"/>
      <c r="AV64948" s="378"/>
      <c r="AW64948" s="378"/>
      <c r="AX64948" s="378"/>
      <c r="AY64948" s="378"/>
      <c r="AZ64948" s="378"/>
      <c r="BA64948" s="378"/>
      <c r="BB64948" s="378"/>
      <c r="BC64948" s="378"/>
      <c r="BD64948" s="378"/>
      <c r="BE64948" s="378"/>
      <c r="BF64948" s="378"/>
      <c r="BG64948" s="378"/>
      <c r="BH64948" s="378"/>
      <c r="BI64948" s="378"/>
      <c r="BJ64948" s="378"/>
      <c r="BK64948" s="378"/>
      <c r="BL64948" s="378"/>
      <c r="BM64948" s="378"/>
      <c r="BN64948" s="378"/>
      <c r="BO64948" s="378"/>
      <c r="BP64948" s="378"/>
      <c r="BQ64948" s="378"/>
      <c r="BR64948" s="378"/>
      <c r="BS64948" s="378"/>
      <c r="BT64948" s="378"/>
      <c r="BU64948" s="378"/>
      <c r="BV64948" s="378"/>
      <c r="BW64948" s="378"/>
      <c r="BX64948" s="378"/>
      <c r="BY64948" s="378"/>
      <c r="BZ64948" s="378"/>
      <c r="CA64948" s="378"/>
      <c r="CB64948" s="378"/>
      <c r="CC64948" s="378"/>
      <c r="CD64948" s="378"/>
      <c r="CE64948" s="378"/>
      <c r="CF64948" s="378"/>
      <c r="CG64948" s="378"/>
      <c r="CH64948" s="378"/>
      <c r="CI64948" s="378"/>
      <c r="CJ64948" s="378"/>
      <c r="CK64948" s="378"/>
      <c r="CL64948" s="378"/>
      <c r="CM64948" s="378"/>
      <c r="CN64948" s="378"/>
      <c r="CO64948" s="378"/>
      <c r="CP64948" s="378"/>
      <c r="CQ64948" s="378"/>
      <c r="CR64948" s="378"/>
      <c r="CS64948" s="378"/>
      <c r="CT64948" s="378"/>
      <c r="CU64948" s="378"/>
      <c r="CV64948" s="378"/>
      <c r="CW64948" s="378"/>
      <c r="CX64948" s="378"/>
      <c r="CY64948" s="378"/>
      <c r="CZ64948" s="378"/>
      <c r="DA64948" s="378"/>
      <c r="DB64948" s="378"/>
      <c r="DC64948" s="378"/>
      <c r="DD64948" s="378"/>
      <c r="DE64948" s="378"/>
      <c r="DF64948" s="378"/>
      <c r="DG64948" s="378"/>
      <c r="DH64948" s="378"/>
      <c r="DI64948" s="378"/>
      <c r="DJ64948" s="378"/>
      <c r="DK64948" s="378"/>
      <c r="DL64948" s="378"/>
      <c r="DM64948" s="378"/>
      <c r="DN64948" s="378"/>
      <c r="DO64948" s="378"/>
      <c r="DP64948" s="378"/>
      <c r="DQ64948" s="378"/>
      <c r="DR64948" s="378"/>
      <c r="DS64948" s="378"/>
      <c r="DT64948" s="378"/>
      <c r="DU64948" s="378"/>
      <c r="DV64948" s="378"/>
      <c r="DW64948" s="378"/>
      <c r="DX64948" s="378"/>
      <c r="DY64948" s="378"/>
      <c r="DZ64948" s="378"/>
      <c r="EA64948" s="378"/>
      <c r="EB64948" s="378"/>
      <c r="EC64948" s="378"/>
      <c r="ED64948" s="378"/>
      <c r="EE64948" s="378"/>
      <c r="EF64948" s="378"/>
      <c r="EG64948" s="378"/>
      <c r="EH64948" s="378"/>
      <c r="EI64948" s="378"/>
      <c r="EJ64948" s="378"/>
      <c r="EK64948" s="378"/>
      <c r="EL64948" s="378"/>
      <c r="EM64948" s="378"/>
      <c r="EN64948" s="378"/>
      <c r="EO64948" s="378"/>
      <c r="EP64948" s="378"/>
      <c r="EQ64948" s="378"/>
      <c r="ER64948" s="378"/>
      <c r="ES64948" s="378"/>
      <c r="ET64948" s="378"/>
      <c r="EU64948" s="378"/>
      <c r="EV64948" s="378"/>
      <c r="EW64948" s="378"/>
      <c r="EX64948" s="378"/>
      <c r="EY64948" s="378"/>
      <c r="EZ64948" s="378"/>
      <c r="FA64948" s="378"/>
      <c r="FB64948" s="378"/>
      <c r="FC64948" s="378"/>
      <c r="FD64948" s="378"/>
      <c r="FE64948" s="378"/>
      <c r="FF64948" s="378"/>
      <c r="FG64948" s="378"/>
      <c r="FH64948" s="378"/>
      <c r="FI64948" s="378"/>
      <c r="FJ64948" s="378"/>
      <c r="FK64948" s="378"/>
      <c r="FL64948" s="378"/>
      <c r="FM64948" s="378"/>
      <c r="FN64948" s="378"/>
      <c r="FO64948" s="378"/>
      <c r="FP64948" s="378"/>
      <c r="FQ64948" s="378"/>
      <c r="FR64948" s="378"/>
      <c r="FS64948" s="378"/>
      <c r="FT64948" s="378"/>
      <c r="FU64948" s="378"/>
      <c r="FV64948" s="378"/>
      <c r="FW64948" s="378"/>
      <c r="FX64948" s="378"/>
      <c r="FY64948" s="378"/>
      <c r="FZ64948" s="378"/>
      <c r="GA64948" s="378"/>
      <c r="GB64948" s="378"/>
      <c r="GC64948" s="378"/>
      <c r="GD64948" s="378"/>
      <c r="GE64948" s="378"/>
      <c r="GF64948" s="378"/>
      <c r="GG64948" s="378"/>
      <c r="GH64948" s="378"/>
      <c r="GI64948" s="378"/>
      <c r="GJ64948" s="378"/>
      <c r="GK64948" s="378"/>
      <c r="GL64948" s="378"/>
      <c r="GM64948" s="378"/>
      <c r="GN64948" s="378"/>
      <c r="GO64948" s="378"/>
      <c r="GP64948" s="378"/>
      <c r="GQ64948" s="378"/>
      <c r="GR64948" s="378"/>
      <c r="GS64948" s="378"/>
      <c r="GT64948" s="378"/>
      <c r="GU64948" s="378"/>
      <c r="GV64948" s="378"/>
      <c r="GW64948" s="378"/>
      <c r="GX64948" s="378"/>
      <c r="GY64948" s="378"/>
      <c r="GZ64948" s="378"/>
      <c r="HA64948" s="378"/>
      <c r="HB64948" s="378"/>
      <c r="HC64948" s="378"/>
      <c r="HD64948" s="378"/>
      <c r="HE64948" s="378"/>
      <c r="HF64948" s="378"/>
      <c r="HG64948" s="378"/>
      <c r="HH64948" s="378"/>
      <c r="HI64948" s="378"/>
      <c r="HJ64948" s="378"/>
      <c r="HK64948" s="378"/>
      <c r="HL64948" s="378"/>
      <c r="HM64948" s="378"/>
      <c r="HN64948" s="378"/>
      <c r="HO64948" s="378"/>
      <c r="HP64948" s="378"/>
      <c r="HQ64948" s="378"/>
      <c r="HR64948" s="378"/>
      <c r="HS64948" s="378"/>
      <c r="HT64948" s="378"/>
      <c r="HU64948" s="378"/>
      <c r="HV64948" s="378"/>
      <c r="HW64948" s="378"/>
      <c r="HX64948" s="378"/>
      <c r="HY64948" s="378"/>
      <c r="HZ64948" s="378"/>
      <c r="IA64948" s="378"/>
      <c r="IB64948" s="378"/>
      <c r="IC64948" s="378"/>
      <c r="ID64948" s="378"/>
      <c r="IE64948" s="378"/>
      <c r="IF64948" s="378"/>
      <c r="IG64948" s="378"/>
      <c r="IH64948" s="378"/>
      <c r="II64948" s="378"/>
      <c r="IJ64948" s="378"/>
      <c r="IK64948" s="378"/>
      <c r="IL64948" s="378"/>
    </row>
    <row r="64949" spans="2:246">
      <c r="B64949" s="378"/>
      <c r="C64949" s="378"/>
      <c r="D64949" s="378"/>
      <c r="E64949" s="378"/>
      <c r="F64949" s="378"/>
      <c r="G64949" s="378"/>
      <c r="H64949" s="378"/>
      <c r="I64949" s="378"/>
      <c r="J64949" s="378"/>
      <c r="K64949" s="378"/>
      <c r="L64949" s="378"/>
      <c r="M64949" s="378"/>
      <c r="N64949" s="378"/>
      <c r="O64949" s="378"/>
      <c r="P64949" s="378"/>
      <c r="Q64949" s="378"/>
      <c r="R64949" s="378"/>
      <c r="S64949" s="378"/>
      <c r="T64949" s="378"/>
      <c r="U64949" s="378"/>
      <c r="V64949" s="378"/>
      <c r="W64949" s="378"/>
      <c r="X64949" s="378"/>
      <c r="Y64949" s="378"/>
      <c r="Z64949" s="378"/>
      <c r="AA64949" s="378"/>
      <c r="AB64949" s="378"/>
      <c r="AC64949" s="378"/>
      <c r="AD64949" s="378"/>
      <c r="AE64949" s="378"/>
      <c r="AF64949" s="378"/>
      <c r="AG64949" s="378"/>
      <c r="AH64949" s="378"/>
      <c r="AI64949" s="378"/>
      <c r="AJ64949" s="378"/>
      <c r="AK64949" s="378"/>
      <c r="AL64949" s="378"/>
      <c r="AM64949" s="378"/>
      <c r="AN64949" s="378"/>
      <c r="AO64949" s="378"/>
      <c r="AP64949" s="378"/>
      <c r="AQ64949" s="378"/>
      <c r="AR64949" s="378"/>
      <c r="AS64949" s="378"/>
      <c r="AT64949" s="378"/>
      <c r="AU64949" s="378"/>
      <c r="AV64949" s="378"/>
      <c r="AW64949" s="378"/>
      <c r="AX64949" s="378"/>
      <c r="AY64949" s="378"/>
      <c r="AZ64949" s="378"/>
      <c r="BA64949" s="378"/>
      <c r="BB64949" s="378"/>
      <c r="BC64949" s="378"/>
      <c r="BD64949" s="378"/>
      <c r="BE64949" s="378"/>
      <c r="BF64949" s="378"/>
      <c r="BG64949" s="378"/>
      <c r="BH64949" s="378"/>
      <c r="BI64949" s="378"/>
      <c r="BJ64949" s="378"/>
      <c r="BK64949" s="378"/>
      <c r="BL64949" s="378"/>
      <c r="BM64949" s="378"/>
      <c r="BN64949" s="378"/>
      <c r="BO64949" s="378"/>
      <c r="BP64949" s="378"/>
      <c r="BQ64949" s="378"/>
      <c r="BR64949" s="378"/>
      <c r="BS64949" s="378"/>
      <c r="BT64949" s="378"/>
      <c r="BU64949" s="378"/>
      <c r="BV64949" s="378"/>
      <c r="BW64949" s="378"/>
      <c r="BX64949" s="378"/>
      <c r="BY64949" s="378"/>
      <c r="BZ64949" s="378"/>
      <c r="CA64949" s="378"/>
      <c r="CB64949" s="378"/>
      <c r="CC64949" s="378"/>
      <c r="CD64949" s="378"/>
      <c r="CE64949" s="378"/>
      <c r="CF64949" s="378"/>
      <c r="CG64949" s="378"/>
      <c r="CH64949" s="378"/>
      <c r="CI64949" s="378"/>
      <c r="CJ64949" s="378"/>
      <c r="CK64949" s="378"/>
      <c r="CL64949" s="378"/>
      <c r="CM64949" s="378"/>
      <c r="CN64949" s="378"/>
      <c r="CO64949" s="378"/>
      <c r="CP64949" s="378"/>
      <c r="CQ64949" s="378"/>
      <c r="CR64949" s="378"/>
      <c r="CS64949" s="378"/>
      <c r="CT64949" s="378"/>
      <c r="CU64949" s="378"/>
      <c r="CV64949" s="378"/>
      <c r="CW64949" s="378"/>
      <c r="CX64949" s="378"/>
      <c r="CY64949" s="378"/>
      <c r="CZ64949" s="378"/>
      <c r="DA64949" s="378"/>
      <c r="DB64949" s="378"/>
      <c r="DC64949" s="378"/>
      <c r="DD64949" s="378"/>
      <c r="DE64949" s="378"/>
      <c r="DF64949" s="378"/>
      <c r="DG64949" s="378"/>
      <c r="DH64949" s="378"/>
      <c r="DI64949" s="378"/>
      <c r="DJ64949" s="378"/>
      <c r="DK64949" s="378"/>
      <c r="DL64949" s="378"/>
      <c r="DM64949" s="378"/>
      <c r="DN64949" s="378"/>
      <c r="DO64949" s="378"/>
      <c r="DP64949" s="378"/>
      <c r="DQ64949" s="378"/>
      <c r="DR64949" s="378"/>
      <c r="DS64949" s="378"/>
      <c r="DT64949" s="378"/>
      <c r="DU64949" s="378"/>
      <c r="DV64949" s="378"/>
      <c r="DW64949" s="378"/>
      <c r="DX64949" s="378"/>
      <c r="DY64949" s="378"/>
      <c r="DZ64949" s="378"/>
      <c r="EA64949" s="378"/>
      <c r="EB64949" s="378"/>
      <c r="EC64949" s="378"/>
      <c r="ED64949" s="378"/>
      <c r="EE64949" s="378"/>
      <c r="EF64949" s="378"/>
      <c r="EG64949" s="378"/>
      <c r="EH64949" s="378"/>
      <c r="EI64949" s="378"/>
      <c r="EJ64949" s="378"/>
      <c r="EK64949" s="378"/>
      <c r="EL64949" s="378"/>
      <c r="EM64949" s="378"/>
      <c r="EN64949" s="378"/>
      <c r="EO64949" s="378"/>
      <c r="EP64949" s="378"/>
      <c r="EQ64949" s="378"/>
      <c r="ER64949" s="378"/>
      <c r="ES64949" s="378"/>
      <c r="ET64949" s="378"/>
      <c r="EU64949" s="378"/>
      <c r="EV64949" s="378"/>
      <c r="EW64949" s="378"/>
      <c r="EX64949" s="378"/>
      <c r="EY64949" s="378"/>
      <c r="EZ64949" s="378"/>
      <c r="FA64949" s="378"/>
      <c r="FB64949" s="378"/>
      <c r="FC64949" s="378"/>
      <c r="FD64949" s="378"/>
      <c r="FE64949" s="378"/>
      <c r="FF64949" s="378"/>
      <c r="FG64949" s="378"/>
      <c r="FH64949" s="378"/>
      <c r="FI64949" s="378"/>
      <c r="FJ64949" s="378"/>
      <c r="FK64949" s="378"/>
      <c r="FL64949" s="378"/>
      <c r="FM64949" s="378"/>
      <c r="FN64949" s="378"/>
      <c r="FO64949" s="378"/>
      <c r="FP64949" s="378"/>
      <c r="FQ64949" s="378"/>
      <c r="FR64949" s="378"/>
      <c r="FS64949" s="378"/>
      <c r="FT64949" s="378"/>
      <c r="FU64949" s="378"/>
      <c r="FV64949" s="378"/>
      <c r="FW64949" s="378"/>
      <c r="FX64949" s="378"/>
      <c r="FY64949" s="378"/>
      <c r="FZ64949" s="378"/>
      <c r="GA64949" s="378"/>
      <c r="GB64949" s="378"/>
      <c r="GC64949" s="378"/>
      <c r="GD64949" s="378"/>
      <c r="GE64949" s="378"/>
      <c r="GF64949" s="378"/>
      <c r="GG64949" s="378"/>
      <c r="GH64949" s="378"/>
      <c r="GI64949" s="378"/>
      <c r="GJ64949" s="378"/>
      <c r="GK64949" s="378"/>
      <c r="GL64949" s="378"/>
      <c r="GM64949" s="378"/>
      <c r="GN64949" s="378"/>
      <c r="GO64949" s="378"/>
      <c r="GP64949" s="378"/>
      <c r="GQ64949" s="378"/>
      <c r="GR64949" s="378"/>
      <c r="GS64949" s="378"/>
      <c r="GT64949" s="378"/>
      <c r="GU64949" s="378"/>
      <c r="GV64949" s="378"/>
      <c r="GW64949" s="378"/>
      <c r="GX64949" s="378"/>
      <c r="GY64949" s="378"/>
      <c r="GZ64949" s="378"/>
      <c r="HA64949" s="378"/>
      <c r="HB64949" s="378"/>
      <c r="HC64949" s="378"/>
      <c r="HD64949" s="378"/>
      <c r="HE64949" s="378"/>
      <c r="HF64949" s="378"/>
      <c r="HG64949" s="378"/>
      <c r="HH64949" s="378"/>
      <c r="HI64949" s="378"/>
      <c r="HJ64949" s="378"/>
      <c r="HK64949" s="378"/>
      <c r="HL64949" s="378"/>
      <c r="HM64949" s="378"/>
      <c r="HN64949" s="378"/>
      <c r="HO64949" s="378"/>
      <c r="HP64949" s="378"/>
      <c r="HQ64949" s="378"/>
      <c r="HR64949" s="378"/>
      <c r="HS64949" s="378"/>
      <c r="HT64949" s="378"/>
      <c r="HU64949" s="378"/>
      <c r="HV64949" s="378"/>
      <c r="HW64949" s="378"/>
      <c r="HX64949" s="378"/>
      <c r="HY64949" s="378"/>
      <c r="HZ64949" s="378"/>
      <c r="IA64949" s="378"/>
      <c r="IB64949" s="378"/>
      <c r="IC64949" s="378"/>
      <c r="ID64949" s="378"/>
      <c r="IE64949" s="378"/>
      <c r="IF64949" s="378"/>
      <c r="IG64949" s="378"/>
      <c r="IH64949" s="378"/>
      <c r="II64949" s="378"/>
      <c r="IJ64949" s="378"/>
      <c r="IK64949" s="378"/>
      <c r="IL64949" s="378"/>
    </row>
    <row r="64950" spans="2:246">
      <c r="B64950" s="378"/>
      <c r="C64950" s="378"/>
      <c r="D64950" s="378"/>
      <c r="E64950" s="378"/>
      <c r="F64950" s="378"/>
      <c r="G64950" s="378"/>
      <c r="H64950" s="378"/>
      <c r="I64950" s="378"/>
      <c r="J64950" s="378"/>
      <c r="K64950" s="378"/>
      <c r="L64950" s="378"/>
      <c r="M64950" s="378"/>
      <c r="N64950" s="378"/>
      <c r="O64950" s="378"/>
      <c r="P64950" s="378"/>
      <c r="Q64950" s="378"/>
      <c r="R64950" s="378"/>
      <c r="S64950" s="378"/>
      <c r="T64950" s="378"/>
      <c r="U64950" s="378"/>
      <c r="V64950" s="378"/>
      <c r="W64950" s="378"/>
      <c r="X64950" s="378"/>
      <c r="Y64950" s="378"/>
      <c r="Z64950" s="378"/>
      <c r="AA64950" s="378"/>
      <c r="AB64950" s="378"/>
      <c r="AC64950" s="378"/>
      <c r="AD64950" s="378"/>
      <c r="AE64950" s="378"/>
      <c r="AF64950" s="378"/>
      <c r="AG64950" s="378"/>
      <c r="AH64950" s="378"/>
      <c r="AI64950" s="378"/>
      <c r="AJ64950" s="378"/>
      <c r="AK64950" s="378"/>
      <c r="AL64950" s="378"/>
      <c r="AM64950" s="378"/>
      <c r="AN64950" s="378"/>
      <c r="AO64950" s="378"/>
      <c r="AP64950" s="378"/>
      <c r="AQ64950" s="378"/>
      <c r="AR64950" s="378"/>
      <c r="AS64950" s="378"/>
      <c r="AT64950" s="378"/>
      <c r="AU64950" s="378"/>
      <c r="AV64950" s="378"/>
      <c r="AW64950" s="378"/>
      <c r="AX64950" s="378"/>
      <c r="AY64950" s="378"/>
      <c r="AZ64950" s="378"/>
      <c r="BA64950" s="378"/>
      <c r="BB64950" s="378"/>
      <c r="BC64950" s="378"/>
      <c r="BD64950" s="378"/>
      <c r="BE64950" s="378"/>
      <c r="BF64950" s="378"/>
      <c r="BG64950" s="378"/>
      <c r="BH64950" s="378"/>
      <c r="BI64950" s="378"/>
      <c r="BJ64950" s="378"/>
      <c r="BK64950" s="378"/>
      <c r="BL64950" s="378"/>
      <c r="BM64950" s="378"/>
      <c r="BN64950" s="378"/>
      <c r="BO64950" s="378"/>
      <c r="BP64950" s="378"/>
      <c r="BQ64950" s="378"/>
      <c r="BR64950" s="378"/>
      <c r="BS64950" s="378"/>
      <c r="BT64950" s="378"/>
      <c r="BU64950" s="378"/>
      <c r="BV64950" s="378"/>
      <c r="BW64950" s="378"/>
      <c r="BX64950" s="378"/>
      <c r="BY64950" s="378"/>
      <c r="BZ64950" s="378"/>
      <c r="CA64950" s="378"/>
      <c r="CB64950" s="378"/>
      <c r="CC64950" s="378"/>
      <c r="CD64950" s="378"/>
      <c r="CE64950" s="378"/>
      <c r="CF64950" s="378"/>
      <c r="CG64950" s="378"/>
      <c r="CH64950" s="378"/>
      <c r="CI64950" s="378"/>
      <c r="CJ64950" s="378"/>
      <c r="CK64950" s="378"/>
      <c r="CL64950" s="378"/>
      <c r="CM64950" s="378"/>
      <c r="CN64950" s="378"/>
      <c r="CO64950" s="378"/>
      <c r="CP64950" s="378"/>
      <c r="CQ64950" s="378"/>
      <c r="CR64950" s="378"/>
      <c r="CS64950" s="378"/>
      <c r="CT64950" s="378"/>
      <c r="CU64950" s="378"/>
      <c r="CV64950" s="378"/>
      <c r="CW64950" s="378"/>
      <c r="CX64950" s="378"/>
      <c r="CY64950" s="378"/>
      <c r="CZ64950" s="378"/>
      <c r="DA64950" s="378"/>
      <c r="DB64950" s="378"/>
      <c r="DC64950" s="378"/>
      <c r="DD64950" s="378"/>
      <c r="DE64950" s="378"/>
      <c r="DF64950" s="378"/>
      <c r="DG64950" s="378"/>
      <c r="DH64950" s="378"/>
      <c r="DI64950" s="378"/>
      <c r="DJ64950" s="378"/>
      <c r="DK64950" s="378"/>
      <c r="DL64950" s="378"/>
      <c r="DM64950" s="378"/>
      <c r="DN64950" s="378"/>
      <c r="DO64950" s="378"/>
      <c r="DP64950" s="378"/>
      <c r="DQ64950" s="378"/>
      <c r="DR64950" s="378"/>
      <c r="DS64950" s="378"/>
      <c r="DT64950" s="378"/>
      <c r="DU64950" s="378"/>
      <c r="DV64950" s="378"/>
      <c r="DW64950" s="378"/>
      <c r="DX64950" s="378"/>
      <c r="DY64950" s="378"/>
      <c r="DZ64950" s="378"/>
      <c r="EA64950" s="378"/>
      <c r="EB64950" s="378"/>
      <c r="EC64950" s="378"/>
      <c r="ED64950" s="378"/>
      <c r="EE64950" s="378"/>
      <c r="EF64950" s="378"/>
      <c r="EG64950" s="378"/>
      <c r="EH64950" s="378"/>
      <c r="EI64950" s="378"/>
      <c r="EJ64950" s="378"/>
      <c r="EK64950" s="378"/>
      <c r="EL64950" s="378"/>
      <c r="EM64950" s="378"/>
      <c r="EN64950" s="378"/>
      <c r="EO64950" s="378"/>
      <c r="EP64950" s="378"/>
      <c r="EQ64950" s="378"/>
      <c r="ER64950" s="378"/>
      <c r="ES64950" s="378"/>
      <c r="ET64950" s="378"/>
      <c r="EU64950" s="378"/>
      <c r="EV64950" s="378"/>
      <c r="EW64950" s="378"/>
      <c r="EX64950" s="378"/>
      <c r="EY64950" s="378"/>
      <c r="EZ64950" s="378"/>
      <c r="FA64950" s="378"/>
      <c r="FB64950" s="378"/>
      <c r="FC64950" s="378"/>
      <c r="FD64950" s="378"/>
      <c r="FE64950" s="378"/>
      <c r="FF64950" s="378"/>
      <c r="FG64950" s="378"/>
      <c r="FH64950" s="378"/>
      <c r="FI64950" s="378"/>
      <c r="FJ64950" s="378"/>
      <c r="FK64950" s="378"/>
      <c r="FL64950" s="378"/>
      <c r="FM64950" s="378"/>
      <c r="FN64950" s="378"/>
      <c r="FO64950" s="378"/>
      <c r="FP64950" s="378"/>
      <c r="FQ64950" s="378"/>
      <c r="FR64950" s="378"/>
      <c r="FS64950" s="378"/>
      <c r="FT64950" s="378"/>
      <c r="FU64950" s="378"/>
      <c r="FV64950" s="378"/>
      <c r="FW64950" s="378"/>
      <c r="FX64950" s="378"/>
      <c r="FY64950" s="378"/>
      <c r="FZ64950" s="378"/>
      <c r="GA64950" s="378"/>
      <c r="GB64950" s="378"/>
      <c r="GC64950" s="378"/>
      <c r="GD64950" s="378"/>
      <c r="GE64950" s="378"/>
      <c r="GF64950" s="378"/>
      <c r="GG64950" s="378"/>
      <c r="GH64950" s="378"/>
      <c r="GI64950" s="378"/>
      <c r="GJ64950" s="378"/>
      <c r="GK64950" s="378"/>
      <c r="GL64950" s="378"/>
      <c r="GM64950" s="378"/>
      <c r="GN64950" s="378"/>
      <c r="GO64950" s="378"/>
      <c r="GP64950" s="378"/>
      <c r="GQ64950" s="378"/>
      <c r="GR64950" s="378"/>
      <c r="GS64950" s="378"/>
      <c r="GT64950" s="378"/>
      <c r="GU64950" s="378"/>
      <c r="GV64950" s="378"/>
      <c r="GW64950" s="378"/>
      <c r="GX64950" s="378"/>
      <c r="GY64950" s="378"/>
      <c r="GZ64950" s="378"/>
      <c r="HA64950" s="378"/>
      <c r="HB64950" s="378"/>
      <c r="HC64950" s="378"/>
      <c r="HD64950" s="378"/>
      <c r="HE64950" s="378"/>
      <c r="HF64950" s="378"/>
      <c r="HG64950" s="378"/>
      <c r="HH64950" s="378"/>
      <c r="HI64950" s="378"/>
      <c r="HJ64950" s="378"/>
      <c r="HK64950" s="378"/>
      <c r="HL64950" s="378"/>
      <c r="HM64950" s="378"/>
      <c r="HN64950" s="378"/>
      <c r="HO64950" s="378"/>
      <c r="HP64950" s="378"/>
      <c r="HQ64950" s="378"/>
      <c r="HR64950" s="378"/>
      <c r="HS64950" s="378"/>
      <c r="HT64950" s="378"/>
      <c r="HU64950" s="378"/>
      <c r="HV64950" s="378"/>
      <c r="HW64950" s="378"/>
      <c r="HX64950" s="378"/>
      <c r="HY64950" s="378"/>
      <c r="HZ64950" s="378"/>
      <c r="IA64950" s="378"/>
      <c r="IB64950" s="378"/>
      <c r="IC64950" s="378"/>
      <c r="ID64950" s="378"/>
      <c r="IE64950" s="378"/>
      <c r="IF64950" s="378"/>
      <c r="IG64950" s="378"/>
      <c r="IH64950" s="378"/>
      <c r="II64950" s="378"/>
      <c r="IJ64950" s="378"/>
      <c r="IK64950" s="378"/>
      <c r="IL64950" s="378"/>
    </row>
    <row r="64951" spans="2:246">
      <c r="B64951" s="378"/>
      <c r="C64951" s="378"/>
      <c r="D64951" s="378"/>
      <c r="E64951" s="378"/>
      <c r="F64951" s="378"/>
      <c r="G64951" s="378"/>
      <c r="H64951" s="378"/>
      <c r="I64951" s="378"/>
      <c r="J64951" s="378"/>
      <c r="K64951" s="378"/>
      <c r="L64951" s="378"/>
      <c r="M64951" s="378"/>
      <c r="N64951" s="378"/>
      <c r="O64951" s="378"/>
      <c r="P64951" s="378"/>
      <c r="Q64951" s="378"/>
      <c r="R64951" s="378"/>
      <c r="S64951" s="378"/>
      <c r="T64951" s="378"/>
      <c r="U64951" s="378"/>
      <c r="V64951" s="378"/>
      <c r="W64951" s="378"/>
      <c r="X64951" s="378"/>
      <c r="Y64951" s="378"/>
      <c r="Z64951" s="378"/>
      <c r="AA64951" s="378"/>
      <c r="AB64951" s="378"/>
      <c r="AC64951" s="378"/>
      <c r="AD64951" s="378"/>
      <c r="AE64951" s="378"/>
      <c r="AF64951" s="378"/>
      <c r="AG64951" s="378"/>
      <c r="AH64951" s="378"/>
      <c r="AI64951" s="378"/>
      <c r="AJ64951" s="378"/>
      <c r="AK64951" s="378"/>
      <c r="AL64951" s="378"/>
      <c r="AM64951" s="378"/>
      <c r="AN64951" s="378"/>
      <c r="AO64951" s="378"/>
      <c r="AP64951" s="378"/>
      <c r="AQ64951" s="378"/>
      <c r="AR64951" s="378"/>
      <c r="AS64951" s="378"/>
      <c r="AT64951" s="378"/>
      <c r="AU64951" s="378"/>
      <c r="AV64951" s="378"/>
      <c r="AW64951" s="378"/>
      <c r="AX64951" s="378"/>
      <c r="AY64951" s="378"/>
      <c r="AZ64951" s="378"/>
      <c r="BA64951" s="378"/>
      <c r="BB64951" s="378"/>
      <c r="BC64951" s="378"/>
      <c r="BD64951" s="378"/>
      <c r="BE64951" s="378"/>
      <c r="BF64951" s="378"/>
      <c r="BG64951" s="378"/>
      <c r="BH64951" s="378"/>
      <c r="BI64951" s="378"/>
      <c r="BJ64951" s="378"/>
      <c r="BK64951" s="378"/>
      <c r="BL64951" s="378"/>
      <c r="BM64951" s="378"/>
      <c r="BN64951" s="378"/>
      <c r="BO64951" s="378"/>
      <c r="BP64951" s="378"/>
      <c r="BQ64951" s="378"/>
      <c r="BR64951" s="378"/>
      <c r="BS64951" s="378"/>
      <c r="BT64951" s="378"/>
      <c r="BU64951" s="378"/>
      <c r="BV64951" s="378"/>
      <c r="BW64951" s="378"/>
      <c r="BX64951" s="378"/>
      <c r="BY64951" s="378"/>
      <c r="BZ64951" s="378"/>
      <c r="CA64951" s="378"/>
      <c r="CB64951" s="378"/>
      <c r="CC64951" s="378"/>
      <c r="CD64951" s="378"/>
      <c r="CE64951" s="378"/>
      <c r="CF64951" s="378"/>
      <c r="CG64951" s="378"/>
      <c r="CH64951" s="378"/>
      <c r="CI64951" s="378"/>
      <c r="CJ64951" s="378"/>
      <c r="CK64951" s="378"/>
      <c r="CL64951" s="378"/>
      <c r="CM64951" s="378"/>
      <c r="CN64951" s="378"/>
      <c r="CO64951" s="378"/>
      <c r="CP64951" s="378"/>
      <c r="CQ64951" s="378"/>
      <c r="CR64951" s="378"/>
      <c r="CS64951" s="378"/>
      <c r="CT64951" s="378"/>
      <c r="CU64951" s="378"/>
      <c r="CV64951" s="378"/>
      <c r="CW64951" s="378"/>
      <c r="CX64951" s="378"/>
      <c r="CY64951" s="378"/>
      <c r="CZ64951" s="378"/>
      <c r="DA64951" s="378"/>
      <c r="DB64951" s="378"/>
      <c r="DC64951" s="378"/>
      <c r="DD64951" s="378"/>
      <c r="DE64951" s="378"/>
      <c r="DF64951" s="378"/>
      <c r="DG64951" s="378"/>
      <c r="DH64951" s="378"/>
      <c r="DI64951" s="378"/>
      <c r="DJ64951" s="378"/>
      <c r="DK64951" s="378"/>
      <c r="DL64951" s="378"/>
      <c r="DM64951" s="378"/>
      <c r="DN64951" s="378"/>
      <c r="DO64951" s="378"/>
      <c r="DP64951" s="378"/>
      <c r="DQ64951" s="378"/>
      <c r="DR64951" s="378"/>
      <c r="DS64951" s="378"/>
      <c r="DT64951" s="378"/>
      <c r="DU64951" s="378"/>
      <c r="DV64951" s="378"/>
      <c r="DW64951" s="378"/>
      <c r="DX64951" s="378"/>
      <c r="DY64951" s="378"/>
      <c r="DZ64951" s="378"/>
      <c r="EA64951" s="378"/>
      <c r="EB64951" s="378"/>
      <c r="EC64951" s="378"/>
      <c r="ED64951" s="378"/>
      <c r="EE64951" s="378"/>
      <c r="EF64951" s="378"/>
      <c r="EG64951" s="378"/>
      <c r="EH64951" s="378"/>
      <c r="EI64951" s="378"/>
      <c r="EJ64951" s="378"/>
      <c r="EK64951" s="378"/>
      <c r="EL64951" s="378"/>
      <c r="EM64951" s="378"/>
      <c r="EN64951" s="378"/>
      <c r="EO64951" s="378"/>
      <c r="EP64951" s="378"/>
      <c r="EQ64951" s="378"/>
      <c r="ER64951" s="378"/>
      <c r="ES64951" s="378"/>
      <c r="ET64951" s="378"/>
      <c r="EU64951" s="378"/>
      <c r="EV64951" s="378"/>
      <c r="EW64951" s="378"/>
      <c r="EX64951" s="378"/>
      <c r="EY64951" s="378"/>
      <c r="EZ64951" s="378"/>
      <c r="FA64951" s="378"/>
      <c r="FB64951" s="378"/>
      <c r="FC64951" s="378"/>
      <c r="FD64951" s="378"/>
      <c r="FE64951" s="378"/>
      <c r="FF64951" s="378"/>
      <c r="FG64951" s="378"/>
      <c r="FH64951" s="378"/>
      <c r="FI64951" s="378"/>
      <c r="FJ64951" s="378"/>
      <c r="FK64951" s="378"/>
      <c r="FL64951" s="378"/>
      <c r="FM64951" s="378"/>
      <c r="FN64951" s="378"/>
      <c r="FO64951" s="378"/>
      <c r="FP64951" s="378"/>
      <c r="FQ64951" s="378"/>
      <c r="FR64951" s="378"/>
      <c r="FS64951" s="378"/>
      <c r="FT64951" s="378"/>
      <c r="FU64951" s="378"/>
      <c r="FV64951" s="378"/>
      <c r="FW64951" s="378"/>
      <c r="FX64951" s="378"/>
      <c r="FY64951" s="378"/>
      <c r="FZ64951" s="378"/>
      <c r="GA64951" s="378"/>
      <c r="GB64951" s="378"/>
      <c r="GC64951" s="378"/>
      <c r="GD64951" s="378"/>
      <c r="GE64951" s="378"/>
      <c r="GF64951" s="378"/>
      <c r="GG64951" s="378"/>
      <c r="GH64951" s="378"/>
      <c r="GI64951" s="378"/>
      <c r="GJ64951" s="378"/>
      <c r="GK64951" s="378"/>
      <c r="GL64951" s="378"/>
      <c r="GM64951" s="378"/>
      <c r="GN64951" s="378"/>
      <c r="GO64951" s="378"/>
      <c r="GP64951" s="378"/>
      <c r="GQ64951" s="378"/>
      <c r="GR64951" s="378"/>
      <c r="GS64951" s="378"/>
      <c r="GT64951" s="378"/>
      <c r="GU64951" s="378"/>
      <c r="GV64951" s="378"/>
      <c r="GW64951" s="378"/>
      <c r="GX64951" s="378"/>
      <c r="GY64951" s="378"/>
      <c r="GZ64951" s="378"/>
      <c r="HA64951" s="378"/>
      <c r="HB64951" s="378"/>
      <c r="HC64951" s="378"/>
      <c r="HD64951" s="378"/>
      <c r="HE64951" s="378"/>
      <c r="HF64951" s="378"/>
      <c r="HG64951" s="378"/>
      <c r="HH64951" s="378"/>
      <c r="HI64951" s="378"/>
      <c r="HJ64951" s="378"/>
      <c r="HK64951" s="378"/>
      <c r="HL64951" s="378"/>
      <c r="HM64951" s="378"/>
      <c r="HN64951" s="378"/>
      <c r="HO64951" s="378"/>
      <c r="HP64951" s="378"/>
      <c r="HQ64951" s="378"/>
      <c r="HR64951" s="378"/>
      <c r="HS64951" s="378"/>
      <c r="HT64951" s="378"/>
      <c r="HU64951" s="378"/>
      <c r="HV64951" s="378"/>
      <c r="HW64951" s="378"/>
      <c r="HX64951" s="378"/>
      <c r="HY64951" s="378"/>
      <c r="HZ64951" s="378"/>
      <c r="IA64951" s="378"/>
      <c r="IB64951" s="378"/>
      <c r="IC64951" s="378"/>
      <c r="ID64951" s="378"/>
      <c r="IE64951" s="378"/>
      <c r="IF64951" s="378"/>
      <c r="IG64951" s="378"/>
      <c r="IH64951" s="378"/>
      <c r="II64951" s="378"/>
      <c r="IJ64951" s="378"/>
      <c r="IK64951" s="378"/>
      <c r="IL64951" s="378"/>
    </row>
    <row r="64952" spans="2:246">
      <c r="B64952" s="378"/>
      <c r="C64952" s="378"/>
      <c r="D64952" s="378"/>
      <c r="E64952" s="378"/>
      <c r="F64952" s="378"/>
      <c r="G64952" s="378"/>
      <c r="H64952" s="378"/>
      <c r="I64952" s="378"/>
      <c r="J64952" s="378"/>
      <c r="K64952" s="378"/>
      <c r="L64952" s="378"/>
      <c r="M64952" s="378"/>
      <c r="N64952" s="378"/>
      <c r="O64952" s="378"/>
      <c r="P64952" s="378"/>
      <c r="Q64952" s="378"/>
      <c r="R64952" s="378"/>
      <c r="S64952" s="378"/>
      <c r="T64952" s="378"/>
      <c r="U64952" s="378"/>
      <c r="V64952" s="378"/>
      <c r="W64952" s="378"/>
      <c r="X64952" s="378"/>
      <c r="Y64952" s="378"/>
      <c r="Z64952" s="378"/>
      <c r="AA64952" s="378"/>
      <c r="AB64952" s="378"/>
      <c r="AC64952" s="378"/>
      <c r="AD64952" s="378"/>
      <c r="AE64952" s="378"/>
      <c r="AF64952" s="378"/>
      <c r="AG64952" s="378"/>
      <c r="AH64952" s="378"/>
      <c r="AI64952" s="378"/>
      <c r="AJ64952" s="378"/>
      <c r="AK64952" s="378"/>
      <c r="AL64952" s="378"/>
      <c r="AM64952" s="378"/>
      <c r="AN64952" s="378"/>
      <c r="AO64952" s="378"/>
      <c r="AP64952" s="378"/>
      <c r="AQ64952" s="378"/>
      <c r="AR64952" s="378"/>
      <c r="AS64952" s="378"/>
      <c r="AT64952" s="378"/>
      <c r="AU64952" s="378"/>
      <c r="AV64952" s="378"/>
      <c r="AW64952" s="378"/>
      <c r="AX64952" s="378"/>
      <c r="AY64952" s="378"/>
      <c r="AZ64952" s="378"/>
      <c r="BA64952" s="378"/>
      <c r="BB64952" s="378"/>
      <c r="BC64952" s="378"/>
      <c r="BD64952" s="378"/>
      <c r="BE64952" s="378"/>
      <c r="BF64952" s="378"/>
      <c r="BG64952" s="378"/>
      <c r="BH64952" s="378"/>
      <c r="BI64952" s="378"/>
      <c r="BJ64952" s="378"/>
      <c r="BK64952" s="378"/>
      <c r="BL64952" s="378"/>
      <c r="BM64952" s="378"/>
      <c r="BN64952" s="378"/>
      <c r="BO64952" s="378"/>
      <c r="BP64952" s="378"/>
      <c r="BQ64952" s="378"/>
      <c r="BR64952" s="378"/>
      <c r="BS64952" s="378"/>
      <c r="BT64952" s="378"/>
      <c r="BU64952" s="378"/>
      <c r="BV64952" s="378"/>
      <c r="BW64952" s="378"/>
      <c r="BX64952" s="378"/>
      <c r="BY64952" s="378"/>
      <c r="BZ64952" s="378"/>
      <c r="CA64952" s="378"/>
      <c r="CB64952" s="378"/>
      <c r="CC64952" s="378"/>
      <c r="CD64952" s="378"/>
      <c r="CE64952" s="378"/>
      <c r="CF64952" s="378"/>
      <c r="CG64952" s="378"/>
      <c r="CH64952" s="378"/>
      <c r="CI64952" s="378"/>
      <c r="CJ64952" s="378"/>
      <c r="CK64952" s="378"/>
      <c r="CL64952" s="378"/>
      <c r="CM64952" s="378"/>
      <c r="CN64952" s="378"/>
      <c r="CO64952" s="378"/>
      <c r="CP64952" s="378"/>
      <c r="CQ64952" s="378"/>
      <c r="CR64952" s="378"/>
      <c r="CS64952" s="378"/>
      <c r="CT64952" s="378"/>
      <c r="CU64952" s="378"/>
      <c r="CV64952" s="378"/>
      <c r="CW64952" s="378"/>
      <c r="CX64952" s="378"/>
      <c r="CY64952" s="378"/>
      <c r="CZ64952" s="378"/>
      <c r="DA64952" s="378"/>
      <c r="DB64952" s="378"/>
      <c r="DC64952" s="378"/>
      <c r="DD64952" s="378"/>
      <c r="DE64952" s="378"/>
      <c r="DF64952" s="378"/>
      <c r="DG64952" s="378"/>
      <c r="DH64952" s="378"/>
      <c r="DI64952" s="378"/>
      <c r="DJ64952" s="378"/>
      <c r="DK64952" s="378"/>
      <c r="DL64952" s="378"/>
      <c r="DM64952" s="378"/>
      <c r="DN64952" s="378"/>
      <c r="DO64952" s="378"/>
      <c r="DP64952" s="378"/>
      <c r="DQ64952" s="378"/>
      <c r="DR64952" s="378"/>
      <c r="DS64952" s="378"/>
      <c r="DT64952" s="378"/>
      <c r="DU64952" s="378"/>
      <c r="DV64952" s="378"/>
      <c r="DW64952" s="378"/>
      <c r="DX64952" s="378"/>
      <c r="DY64952" s="378"/>
      <c r="DZ64952" s="378"/>
      <c r="EA64952" s="378"/>
      <c r="EB64952" s="378"/>
      <c r="EC64952" s="378"/>
      <c r="ED64952" s="378"/>
      <c r="EE64952" s="378"/>
      <c r="EF64952" s="378"/>
      <c r="EG64952" s="378"/>
      <c r="EH64952" s="378"/>
      <c r="EI64952" s="378"/>
      <c r="EJ64952" s="378"/>
      <c r="EK64952" s="378"/>
      <c r="EL64952" s="378"/>
      <c r="EM64952" s="378"/>
      <c r="EN64952" s="378"/>
      <c r="EO64952" s="378"/>
      <c r="EP64952" s="378"/>
      <c r="EQ64952" s="378"/>
      <c r="ER64952" s="378"/>
      <c r="ES64952" s="378"/>
      <c r="ET64952" s="378"/>
      <c r="EU64952" s="378"/>
      <c r="EV64952" s="378"/>
      <c r="EW64952" s="378"/>
      <c r="EX64952" s="378"/>
      <c r="EY64952" s="378"/>
      <c r="EZ64952" s="378"/>
      <c r="FA64952" s="378"/>
      <c r="FB64952" s="378"/>
      <c r="FC64952" s="378"/>
      <c r="FD64952" s="378"/>
      <c r="FE64952" s="378"/>
      <c r="FF64952" s="378"/>
      <c r="FG64952" s="378"/>
      <c r="FH64952" s="378"/>
      <c r="FI64952" s="378"/>
      <c r="FJ64952" s="378"/>
      <c r="FK64952" s="378"/>
      <c r="FL64952" s="378"/>
      <c r="FM64952" s="378"/>
      <c r="FN64952" s="378"/>
      <c r="FO64952" s="378"/>
      <c r="FP64952" s="378"/>
      <c r="FQ64952" s="378"/>
      <c r="FR64952" s="378"/>
      <c r="FS64952" s="378"/>
      <c r="FT64952" s="378"/>
      <c r="FU64952" s="378"/>
      <c r="FV64952" s="378"/>
      <c r="FW64952" s="378"/>
      <c r="FX64952" s="378"/>
      <c r="FY64952" s="378"/>
      <c r="FZ64952" s="378"/>
      <c r="GA64952" s="378"/>
      <c r="GB64952" s="378"/>
      <c r="GC64952" s="378"/>
      <c r="GD64952" s="378"/>
      <c r="GE64952" s="378"/>
      <c r="GF64952" s="378"/>
      <c r="GG64952" s="378"/>
      <c r="GH64952" s="378"/>
      <c r="GI64952" s="378"/>
      <c r="GJ64952" s="378"/>
      <c r="GK64952" s="378"/>
      <c r="GL64952" s="378"/>
      <c r="GM64952" s="378"/>
      <c r="GN64952" s="378"/>
      <c r="GO64952" s="378"/>
      <c r="GP64952" s="378"/>
      <c r="GQ64952" s="378"/>
      <c r="GR64952" s="378"/>
      <c r="GS64952" s="378"/>
      <c r="GT64952" s="378"/>
      <c r="GU64952" s="378"/>
      <c r="GV64952" s="378"/>
      <c r="GW64952" s="378"/>
      <c r="GX64952" s="378"/>
      <c r="GY64952" s="378"/>
      <c r="GZ64952" s="378"/>
      <c r="HA64952" s="378"/>
      <c r="HB64952" s="378"/>
      <c r="HC64952" s="378"/>
      <c r="HD64952" s="378"/>
      <c r="HE64952" s="378"/>
      <c r="HF64952" s="378"/>
      <c r="HG64952" s="378"/>
      <c r="HH64952" s="378"/>
      <c r="HI64952" s="378"/>
      <c r="HJ64952" s="378"/>
      <c r="HK64952" s="378"/>
      <c r="HL64952" s="378"/>
      <c r="HM64952" s="378"/>
      <c r="HN64952" s="378"/>
      <c r="HO64952" s="378"/>
      <c r="HP64952" s="378"/>
      <c r="HQ64952" s="378"/>
      <c r="HR64952" s="378"/>
      <c r="HS64952" s="378"/>
      <c r="HT64952" s="378"/>
      <c r="HU64952" s="378"/>
      <c r="HV64952" s="378"/>
      <c r="HW64952" s="378"/>
      <c r="HX64952" s="378"/>
      <c r="HY64952" s="378"/>
      <c r="HZ64952" s="378"/>
      <c r="IA64952" s="378"/>
      <c r="IB64952" s="378"/>
      <c r="IC64952" s="378"/>
      <c r="ID64952" s="378"/>
      <c r="IE64952" s="378"/>
      <c r="IF64952" s="378"/>
      <c r="IG64952" s="378"/>
      <c r="IH64952" s="378"/>
      <c r="II64952" s="378"/>
      <c r="IJ64952" s="378"/>
      <c r="IK64952" s="378"/>
      <c r="IL64952" s="378"/>
    </row>
    <row r="64953" spans="2:246">
      <c r="B64953" s="378"/>
      <c r="C64953" s="378"/>
      <c r="D64953" s="378"/>
      <c r="E64953" s="378"/>
      <c r="F64953" s="378"/>
      <c r="G64953" s="378"/>
      <c r="H64953" s="378"/>
      <c r="I64953" s="378"/>
      <c r="J64953" s="378"/>
      <c r="K64953" s="378"/>
      <c r="L64953" s="378"/>
      <c r="M64953" s="378"/>
      <c r="N64953" s="378"/>
      <c r="O64953" s="378"/>
      <c r="P64953" s="378"/>
      <c r="Q64953" s="378"/>
      <c r="R64953" s="378"/>
      <c r="S64953" s="378"/>
      <c r="T64953" s="378"/>
      <c r="U64953" s="378"/>
      <c r="V64953" s="378"/>
      <c r="W64953" s="378"/>
      <c r="X64953" s="378"/>
      <c r="Y64953" s="378"/>
      <c r="Z64953" s="378"/>
      <c r="AA64953" s="378"/>
      <c r="AB64953" s="378"/>
      <c r="AC64953" s="378"/>
      <c r="AD64953" s="378"/>
      <c r="AE64953" s="378"/>
      <c r="AF64953" s="378"/>
      <c r="AG64953" s="378"/>
      <c r="AH64953" s="378"/>
      <c r="AI64953" s="378"/>
      <c r="AJ64953" s="378"/>
      <c r="AK64953" s="378"/>
      <c r="AL64953" s="378"/>
      <c r="AM64953" s="378"/>
      <c r="AN64953" s="378"/>
      <c r="AO64953" s="378"/>
      <c r="AP64953" s="378"/>
      <c r="AQ64953" s="378"/>
      <c r="AR64953" s="378"/>
      <c r="AS64953" s="378"/>
      <c r="AT64953" s="378"/>
      <c r="AU64953" s="378"/>
      <c r="AV64953" s="378"/>
      <c r="AW64953" s="378"/>
      <c r="AX64953" s="378"/>
      <c r="AY64953" s="378"/>
      <c r="AZ64953" s="378"/>
      <c r="BA64953" s="378"/>
      <c r="BB64953" s="378"/>
      <c r="BC64953" s="378"/>
      <c r="BD64953" s="378"/>
      <c r="BE64953" s="378"/>
      <c r="BF64953" s="378"/>
      <c r="BG64953" s="378"/>
      <c r="BH64953" s="378"/>
      <c r="BI64953" s="378"/>
      <c r="BJ64953" s="378"/>
      <c r="BK64953" s="378"/>
      <c r="BL64953" s="378"/>
      <c r="BM64953" s="378"/>
      <c r="BN64953" s="378"/>
      <c r="BO64953" s="378"/>
      <c r="BP64953" s="378"/>
      <c r="BQ64953" s="378"/>
      <c r="BR64953" s="378"/>
      <c r="BS64953" s="378"/>
      <c r="BT64953" s="378"/>
      <c r="BU64953" s="378"/>
      <c r="BV64953" s="378"/>
      <c r="BW64953" s="378"/>
      <c r="BX64953" s="378"/>
      <c r="BY64953" s="378"/>
      <c r="BZ64953" s="378"/>
      <c r="CA64953" s="378"/>
      <c r="CB64953" s="378"/>
      <c r="CC64953" s="378"/>
      <c r="CD64953" s="378"/>
      <c r="CE64953" s="378"/>
      <c r="CF64953" s="378"/>
      <c r="CG64953" s="378"/>
      <c r="CH64953" s="378"/>
      <c r="CI64953" s="378"/>
      <c r="CJ64953" s="378"/>
      <c r="CK64953" s="378"/>
      <c r="CL64953" s="378"/>
      <c r="CM64953" s="378"/>
      <c r="CN64953" s="378"/>
      <c r="CO64953" s="378"/>
      <c r="CP64953" s="378"/>
      <c r="CQ64953" s="378"/>
      <c r="CR64953" s="378"/>
      <c r="CS64953" s="378"/>
      <c r="CT64953" s="378"/>
      <c r="CU64953" s="378"/>
      <c r="CV64953" s="378"/>
      <c r="CW64953" s="378"/>
      <c r="CX64953" s="378"/>
      <c r="CY64953" s="378"/>
      <c r="CZ64953" s="378"/>
      <c r="DA64953" s="378"/>
      <c r="DB64953" s="378"/>
      <c r="DC64953" s="378"/>
      <c r="DD64953" s="378"/>
      <c r="DE64953" s="378"/>
      <c r="DF64953" s="378"/>
      <c r="DG64953" s="378"/>
      <c r="DH64953" s="378"/>
      <c r="DI64953" s="378"/>
      <c r="DJ64953" s="378"/>
      <c r="DK64953" s="378"/>
      <c r="DL64953" s="378"/>
      <c r="DM64953" s="378"/>
      <c r="DN64953" s="378"/>
      <c r="DO64953" s="378"/>
      <c r="DP64953" s="378"/>
      <c r="DQ64953" s="378"/>
      <c r="DR64953" s="378"/>
      <c r="DS64953" s="378"/>
      <c r="DT64953" s="378"/>
      <c r="DU64953" s="378"/>
      <c r="DV64953" s="378"/>
      <c r="DW64953" s="378"/>
      <c r="DX64953" s="378"/>
      <c r="DY64953" s="378"/>
      <c r="DZ64953" s="378"/>
      <c r="EA64953" s="378"/>
      <c r="EB64953" s="378"/>
      <c r="EC64953" s="378"/>
      <c r="ED64953" s="378"/>
      <c r="EE64953" s="378"/>
      <c r="EF64953" s="378"/>
      <c r="EG64953" s="378"/>
      <c r="EH64953" s="378"/>
      <c r="EI64953" s="378"/>
      <c r="EJ64953" s="378"/>
      <c r="EK64953" s="378"/>
      <c r="EL64953" s="378"/>
      <c r="EM64953" s="378"/>
      <c r="EN64953" s="378"/>
      <c r="EO64953" s="378"/>
      <c r="EP64953" s="378"/>
      <c r="EQ64953" s="378"/>
      <c r="ER64953" s="378"/>
      <c r="ES64953" s="378"/>
      <c r="ET64953" s="378"/>
      <c r="EU64953" s="378"/>
      <c r="EV64953" s="378"/>
      <c r="EW64953" s="378"/>
      <c r="EX64953" s="378"/>
      <c r="EY64953" s="378"/>
      <c r="EZ64953" s="378"/>
      <c r="FA64953" s="378"/>
      <c r="FB64953" s="378"/>
      <c r="FC64953" s="378"/>
      <c r="FD64953" s="378"/>
      <c r="FE64953" s="378"/>
      <c r="FF64953" s="378"/>
      <c r="FG64953" s="378"/>
      <c r="FH64953" s="378"/>
      <c r="FI64953" s="378"/>
      <c r="FJ64953" s="378"/>
      <c r="FK64953" s="378"/>
      <c r="FL64953" s="378"/>
      <c r="FM64953" s="378"/>
      <c r="FN64953" s="378"/>
      <c r="FO64953" s="378"/>
      <c r="FP64953" s="378"/>
      <c r="FQ64953" s="378"/>
      <c r="FR64953" s="378"/>
      <c r="FS64953" s="378"/>
      <c r="FT64953" s="378"/>
      <c r="FU64953" s="378"/>
      <c r="FV64953" s="378"/>
      <c r="FW64953" s="378"/>
      <c r="FX64953" s="378"/>
      <c r="FY64953" s="378"/>
      <c r="FZ64953" s="378"/>
      <c r="GA64953" s="378"/>
      <c r="GB64953" s="378"/>
      <c r="GC64953" s="378"/>
      <c r="GD64953" s="378"/>
      <c r="GE64953" s="378"/>
      <c r="GF64953" s="378"/>
      <c r="GG64953" s="378"/>
      <c r="GH64953" s="378"/>
      <c r="GI64953" s="378"/>
      <c r="GJ64953" s="378"/>
      <c r="GK64953" s="378"/>
      <c r="GL64953" s="378"/>
      <c r="GM64953" s="378"/>
      <c r="GN64953" s="378"/>
      <c r="GO64953" s="378"/>
      <c r="GP64953" s="378"/>
      <c r="GQ64953" s="378"/>
      <c r="GR64953" s="378"/>
      <c r="GS64953" s="378"/>
      <c r="GT64953" s="378"/>
      <c r="GU64953" s="378"/>
      <c r="GV64953" s="378"/>
      <c r="GW64953" s="378"/>
      <c r="GX64953" s="378"/>
      <c r="GY64953" s="378"/>
      <c r="GZ64953" s="378"/>
      <c r="HA64953" s="378"/>
      <c r="HB64953" s="378"/>
      <c r="HC64953" s="378"/>
      <c r="HD64953" s="378"/>
      <c r="HE64953" s="378"/>
      <c r="HF64953" s="378"/>
      <c r="HG64953" s="378"/>
      <c r="HH64953" s="378"/>
      <c r="HI64953" s="378"/>
      <c r="HJ64953" s="378"/>
      <c r="HK64953" s="378"/>
      <c r="HL64953" s="378"/>
      <c r="HM64953" s="378"/>
      <c r="HN64953" s="378"/>
      <c r="HO64953" s="378"/>
      <c r="HP64953" s="378"/>
      <c r="HQ64953" s="378"/>
      <c r="HR64953" s="378"/>
      <c r="HS64953" s="378"/>
      <c r="HT64953" s="378"/>
      <c r="HU64953" s="378"/>
      <c r="HV64953" s="378"/>
      <c r="HW64953" s="378"/>
      <c r="HX64953" s="378"/>
      <c r="HY64953" s="378"/>
      <c r="HZ64953" s="378"/>
      <c r="IA64953" s="378"/>
      <c r="IB64953" s="378"/>
      <c r="IC64953" s="378"/>
      <c r="ID64953" s="378"/>
      <c r="IE64953" s="378"/>
      <c r="IF64953" s="378"/>
      <c r="IG64953" s="378"/>
      <c r="IH64953" s="378"/>
      <c r="II64953" s="378"/>
      <c r="IJ64953" s="378"/>
      <c r="IK64953" s="378"/>
      <c r="IL64953" s="378"/>
    </row>
    <row r="64954" spans="2:246">
      <c r="B64954" s="378"/>
      <c r="C64954" s="378"/>
      <c r="D64954" s="378"/>
      <c r="E64954" s="378"/>
      <c r="F64954" s="378"/>
      <c r="G64954" s="378"/>
      <c r="H64954" s="378"/>
      <c r="I64954" s="378"/>
      <c r="J64954" s="378"/>
      <c r="K64954" s="378"/>
      <c r="L64954" s="378"/>
      <c r="M64954" s="378"/>
      <c r="N64954" s="378"/>
      <c r="O64954" s="378"/>
      <c r="P64954" s="378"/>
      <c r="Q64954" s="378"/>
      <c r="R64954" s="378"/>
      <c r="S64954" s="378"/>
      <c r="T64954" s="378"/>
      <c r="U64954" s="378"/>
      <c r="V64954" s="378"/>
      <c r="W64954" s="378"/>
      <c r="X64954" s="378"/>
      <c r="Y64954" s="378"/>
      <c r="Z64954" s="378"/>
      <c r="AA64954" s="378"/>
      <c r="AB64954" s="378"/>
      <c r="AC64954" s="378"/>
      <c r="AD64954" s="378"/>
      <c r="AE64954" s="378"/>
      <c r="AF64954" s="378"/>
      <c r="AG64954" s="378"/>
      <c r="AH64954" s="378"/>
      <c r="AI64954" s="378"/>
      <c r="AJ64954" s="378"/>
      <c r="AK64954" s="378"/>
      <c r="AL64954" s="378"/>
      <c r="AM64954" s="378"/>
      <c r="AN64954" s="378"/>
      <c r="AO64954" s="378"/>
      <c r="AP64954" s="378"/>
      <c r="AQ64954" s="378"/>
      <c r="AR64954" s="378"/>
      <c r="AS64954" s="378"/>
      <c r="AT64954" s="378"/>
      <c r="AU64954" s="378"/>
      <c r="AV64954" s="378"/>
      <c r="AW64954" s="378"/>
      <c r="AX64954" s="378"/>
      <c r="AY64954" s="378"/>
      <c r="AZ64954" s="378"/>
      <c r="BA64954" s="378"/>
      <c r="BB64954" s="378"/>
      <c r="BC64954" s="378"/>
      <c r="BD64954" s="378"/>
      <c r="BE64954" s="378"/>
      <c r="BF64954" s="378"/>
      <c r="BG64954" s="378"/>
      <c r="BH64954" s="378"/>
      <c r="BI64954" s="378"/>
      <c r="BJ64954" s="378"/>
      <c r="BK64954" s="378"/>
      <c r="BL64954" s="378"/>
      <c r="BM64954" s="378"/>
      <c r="BN64954" s="378"/>
      <c r="BO64954" s="378"/>
      <c r="BP64954" s="378"/>
      <c r="BQ64954" s="378"/>
      <c r="BR64954" s="378"/>
      <c r="BS64954" s="378"/>
      <c r="BT64954" s="378"/>
      <c r="BU64954" s="378"/>
      <c r="BV64954" s="378"/>
      <c r="BW64954" s="378"/>
      <c r="BX64954" s="378"/>
      <c r="BY64954" s="378"/>
      <c r="BZ64954" s="378"/>
      <c r="CA64954" s="378"/>
      <c r="CB64954" s="378"/>
      <c r="CC64954" s="378"/>
      <c r="CD64954" s="378"/>
      <c r="CE64954" s="378"/>
      <c r="CF64954" s="378"/>
      <c r="CG64954" s="378"/>
      <c r="CH64954" s="378"/>
      <c r="CI64954" s="378"/>
      <c r="CJ64954" s="378"/>
      <c r="CK64954" s="378"/>
      <c r="CL64954" s="378"/>
      <c r="CM64954" s="378"/>
      <c r="CN64954" s="378"/>
      <c r="CO64954" s="378"/>
      <c r="CP64954" s="378"/>
      <c r="CQ64954" s="378"/>
      <c r="CR64954" s="378"/>
      <c r="CS64954" s="378"/>
      <c r="CT64954" s="378"/>
      <c r="CU64954" s="378"/>
      <c r="CV64954" s="378"/>
      <c r="CW64954" s="378"/>
      <c r="CX64954" s="378"/>
      <c r="CY64954" s="378"/>
      <c r="CZ64954" s="378"/>
      <c r="DA64954" s="378"/>
      <c r="DB64954" s="378"/>
      <c r="DC64954" s="378"/>
      <c r="DD64954" s="378"/>
      <c r="DE64954" s="378"/>
      <c r="DF64954" s="378"/>
      <c r="DG64954" s="378"/>
      <c r="DH64954" s="378"/>
      <c r="DI64954" s="378"/>
      <c r="DJ64954" s="378"/>
      <c r="DK64954" s="378"/>
      <c r="DL64954" s="378"/>
      <c r="DM64954" s="378"/>
      <c r="DN64954" s="378"/>
      <c r="DO64954" s="378"/>
      <c r="DP64954" s="378"/>
      <c r="DQ64954" s="378"/>
      <c r="DR64954" s="378"/>
      <c r="DS64954" s="378"/>
      <c r="DT64954" s="378"/>
      <c r="DU64954" s="378"/>
      <c r="DV64954" s="378"/>
      <c r="DW64954" s="378"/>
      <c r="DX64954" s="378"/>
      <c r="DY64954" s="378"/>
      <c r="DZ64954" s="378"/>
      <c r="EA64954" s="378"/>
      <c r="EB64954" s="378"/>
      <c r="EC64954" s="378"/>
      <c r="ED64954" s="378"/>
      <c r="EE64954" s="378"/>
      <c r="EF64954" s="378"/>
      <c r="EG64954" s="378"/>
      <c r="EH64954" s="378"/>
      <c r="EI64954" s="378"/>
      <c r="EJ64954" s="378"/>
      <c r="EK64954" s="378"/>
      <c r="EL64954" s="378"/>
      <c r="EM64954" s="378"/>
      <c r="EN64954" s="378"/>
      <c r="EO64954" s="378"/>
      <c r="EP64954" s="378"/>
      <c r="EQ64954" s="378"/>
      <c r="ER64954" s="378"/>
      <c r="ES64954" s="378"/>
      <c r="ET64954" s="378"/>
      <c r="EU64954" s="378"/>
      <c r="EV64954" s="378"/>
      <c r="EW64954" s="378"/>
      <c r="EX64954" s="378"/>
      <c r="EY64954" s="378"/>
      <c r="EZ64954" s="378"/>
      <c r="FA64954" s="378"/>
      <c r="FB64954" s="378"/>
      <c r="FC64954" s="378"/>
      <c r="FD64954" s="378"/>
      <c r="FE64954" s="378"/>
      <c r="FF64954" s="378"/>
      <c r="FG64954" s="378"/>
      <c r="FH64954" s="378"/>
      <c r="FI64954" s="378"/>
      <c r="FJ64954" s="378"/>
      <c r="FK64954" s="378"/>
      <c r="FL64954" s="378"/>
      <c r="FM64954" s="378"/>
      <c r="FN64954" s="378"/>
      <c r="FO64954" s="378"/>
      <c r="FP64954" s="378"/>
      <c r="FQ64954" s="378"/>
      <c r="FR64954" s="378"/>
      <c r="FS64954" s="378"/>
      <c r="FT64954" s="378"/>
      <c r="FU64954" s="378"/>
      <c r="FV64954" s="378"/>
      <c r="FW64954" s="378"/>
      <c r="FX64954" s="378"/>
      <c r="FY64954" s="378"/>
      <c r="FZ64954" s="378"/>
      <c r="GA64954" s="378"/>
      <c r="GB64954" s="378"/>
      <c r="GC64954" s="378"/>
      <c r="GD64954" s="378"/>
      <c r="GE64954" s="378"/>
      <c r="GF64954" s="378"/>
      <c r="GG64954" s="378"/>
      <c r="GH64954" s="378"/>
      <c r="GI64954" s="378"/>
      <c r="GJ64954" s="378"/>
      <c r="GK64954" s="378"/>
      <c r="GL64954" s="378"/>
      <c r="GM64954" s="378"/>
      <c r="GN64954" s="378"/>
      <c r="GO64954" s="378"/>
      <c r="GP64954" s="378"/>
      <c r="GQ64954" s="378"/>
      <c r="GR64954" s="378"/>
      <c r="GS64954" s="378"/>
      <c r="GT64954" s="378"/>
      <c r="GU64954" s="378"/>
      <c r="GV64954" s="378"/>
      <c r="GW64954" s="378"/>
      <c r="GX64954" s="378"/>
      <c r="GY64954" s="378"/>
      <c r="GZ64954" s="378"/>
      <c r="HA64954" s="378"/>
      <c r="HB64954" s="378"/>
      <c r="HC64954" s="378"/>
      <c r="HD64954" s="378"/>
      <c r="HE64954" s="378"/>
      <c r="HF64954" s="378"/>
      <c r="HG64954" s="378"/>
      <c r="HH64954" s="378"/>
      <c r="HI64954" s="378"/>
      <c r="HJ64954" s="378"/>
      <c r="HK64954" s="378"/>
      <c r="HL64954" s="378"/>
      <c r="HM64954" s="378"/>
      <c r="HN64954" s="378"/>
      <c r="HO64954" s="378"/>
      <c r="HP64954" s="378"/>
      <c r="HQ64954" s="378"/>
      <c r="HR64954" s="378"/>
      <c r="HS64954" s="378"/>
      <c r="HT64954" s="378"/>
      <c r="HU64954" s="378"/>
      <c r="HV64954" s="378"/>
      <c r="HW64954" s="378"/>
      <c r="HX64954" s="378"/>
      <c r="HY64954" s="378"/>
      <c r="HZ64954" s="378"/>
      <c r="IA64954" s="378"/>
      <c r="IB64954" s="378"/>
      <c r="IC64954" s="378"/>
      <c r="ID64954" s="378"/>
      <c r="IE64954" s="378"/>
      <c r="IF64954" s="378"/>
      <c r="IG64954" s="378"/>
      <c r="IH64954" s="378"/>
      <c r="II64954" s="378"/>
      <c r="IJ64954" s="378"/>
      <c r="IK64954" s="378"/>
      <c r="IL64954" s="378"/>
    </row>
    <row r="64955" spans="2:246">
      <c r="B64955" s="378"/>
      <c r="C64955" s="378"/>
      <c r="D64955" s="378"/>
      <c r="E64955" s="378"/>
      <c r="F64955" s="378"/>
      <c r="G64955" s="378"/>
      <c r="H64955" s="378"/>
      <c r="I64955" s="378"/>
      <c r="J64955" s="378"/>
      <c r="K64955" s="378"/>
      <c r="L64955" s="378"/>
      <c r="M64955" s="378"/>
      <c r="N64955" s="378"/>
      <c r="O64955" s="378"/>
      <c r="P64955" s="378"/>
      <c r="Q64955" s="378"/>
      <c r="R64955" s="378"/>
      <c r="S64955" s="378"/>
      <c r="T64955" s="378"/>
      <c r="U64955" s="378"/>
      <c r="V64955" s="378"/>
      <c r="W64955" s="378"/>
      <c r="X64955" s="378"/>
      <c r="Y64955" s="378"/>
      <c r="Z64955" s="378"/>
      <c r="AA64955" s="378"/>
      <c r="AB64955" s="378"/>
      <c r="AC64955" s="378"/>
      <c r="AD64955" s="378"/>
      <c r="AE64955" s="378"/>
      <c r="AF64955" s="378"/>
      <c r="AG64955" s="378"/>
      <c r="AH64955" s="378"/>
      <c r="AI64955" s="378"/>
      <c r="AJ64955" s="378"/>
      <c r="AK64955" s="378"/>
      <c r="AL64955" s="378"/>
      <c r="AM64955" s="378"/>
      <c r="AN64955" s="378"/>
      <c r="AO64955" s="378"/>
      <c r="AP64955" s="378"/>
      <c r="AQ64955" s="378"/>
      <c r="AR64955" s="378"/>
      <c r="AS64955" s="378"/>
      <c r="AT64955" s="378"/>
      <c r="AU64955" s="378"/>
      <c r="AV64955" s="378"/>
      <c r="AW64955" s="378"/>
      <c r="AX64955" s="378"/>
      <c r="AY64955" s="378"/>
      <c r="AZ64955" s="378"/>
      <c r="BA64955" s="378"/>
      <c r="BB64955" s="378"/>
      <c r="BC64955" s="378"/>
      <c r="BD64955" s="378"/>
      <c r="BE64955" s="378"/>
      <c r="BF64955" s="378"/>
      <c r="BG64955" s="378"/>
      <c r="BH64955" s="378"/>
      <c r="BI64955" s="378"/>
      <c r="BJ64955" s="378"/>
      <c r="BK64955" s="378"/>
      <c r="BL64955" s="378"/>
      <c r="BM64955" s="378"/>
      <c r="BN64955" s="378"/>
      <c r="BO64955" s="378"/>
      <c r="BP64955" s="378"/>
      <c r="BQ64955" s="378"/>
      <c r="BR64955" s="378"/>
      <c r="BS64955" s="378"/>
      <c r="BT64955" s="378"/>
      <c r="BU64955" s="378"/>
      <c r="BV64955" s="378"/>
      <c r="BW64955" s="378"/>
      <c r="BX64955" s="378"/>
      <c r="BY64955" s="378"/>
      <c r="BZ64955" s="378"/>
      <c r="CA64955" s="378"/>
      <c r="CB64955" s="378"/>
      <c r="CC64955" s="378"/>
      <c r="CD64955" s="378"/>
      <c r="CE64955" s="378"/>
      <c r="CF64955" s="378"/>
      <c r="CG64955" s="378"/>
      <c r="CH64955" s="378"/>
      <c r="CI64955" s="378"/>
      <c r="CJ64955" s="378"/>
      <c r="CK64955" s="378"/>
      <c r="CL64955" s="378"/>
      <c r="CM64955" s="378"/>
      <c r="CN64955" s="378"/>
      <c r="CO64955" s="378"/>
      <c r="CP64955" s="378"/>
      <c r="CQ64955" s="378"/>
      <c r="CR64955" s="378"/>
      <c r="CS64955" s="378"/>
      <c r="CT64955" s="378"/>
      <c r="CU64955" s="378"/>
      <c r="CV64955" s="378"/>
      <c r="CW64955" s="378"/>
      <c r="CX64955" s="378"/>
      <c r="CY64955" s="378"/>
      <c r="CZ64955" s="378"/>
      <c r="DA64955" s="378"/>
      <c r="DB64955" s="378"/>
      <c r="DC64955" s="378"/>
      <c r="DD64955" s="378"/>
      <c r="DE64955" s="378"/>
      <c r="DF64955" s="378"/>
      <c r="DG64955" s="378"/>
      <c r="DH64955" s="378"/>
      <c r="DI64955" s="378"/>
      <c r="DJ64955" s="378"/>
      <c r="DK64955" s="378"/>
      <c r="DL64955" s="378"/>
      <c r="DM64955" s="378"/>
      <c r="DN64955" s="378"/>
      <c r="DO64955" s="378"/>
      <c r="DP64955" s="378"/>
      <c r="DQ64955" s="378"/>
      <c r="DR64955" s="378"/>
      <c r="DS64955" s="378"/>
      <c r="DT64955" s="378"/>
      <c r="DU64955" s="378"/>
      <c r="DV64955" s="378"/>
      <c r="DW64955" s="378"/>
      <c r="DX64955" s="378"/>
      <c r="DY64955" s="378"/>
      <c r="DZ64955" s="378"/>
      <c r="EA64955" s="378"/>
      <c r="EB64955" s="378"/>
      <c r="EC64955" s="378"/>
      <c r="ED64955" s="378"/>
      <c r="EE64955" s="378"/>
      <c r="EF64955" s="378"/>
      <c r="EG64955" s="378"/>
      <c r="EH64955" s="378"/>
      <c r="EI64955" s="378"/>
      <c r="EJ64955" s="378"/>
      <c r="EK64955" s="378"/>
      <c r="EL64955" s="378"/>
      <c r="EM64955" s="378"/>
      <c r="EN64955" s="378"/>
      <c r="EO64955" s="378"/>
      <c r="EP64955" s="378"/>
      <c r="EQ64955" s="378"/>
      <c r="ER64955" s="378"/>
      <c r="ES64955" s="378"/>
      <c r="ET64955" s="378"/>
      <c r="EU64955" s="378"/>
      <c r="EV64955" s="378"/>
      <c r="EW64955" s="378"/>
      <c r="EX64955" s="378"/>
      <c r="EY64955" s="378"/>
      <c r="EZ64955" s="378"/>
      <c r="FA64955" s="378"/>
      <c r="FB64955" s="378"/>
      <c r="FC64955" s="378"/>
      <c r="FD64955" s="378"/>
      <c r="FE64955" s="378"/>
      <c r="FF64955" s="378"/>
      <c r="FG64955" s="378"/>
      <c r="FH64955" s="378"/>
      <c r="FI64955" s="378"/>
      <c r="FJ64955" s="378"/>
      <c r="FK64955" s="378"/>
      <c r="FL64955" s="378"/>
      <c r="FM64955" s="378"/>
      <c r="FN64955" s="378"/>
      <c r="FO64955" s="378"/>
      <c r="FP64955" s="378"/>
      <c r="FQ64955" s="378"/>
      <c r="FR64955" s="378"/>
      <c r="FS64955" s="378"/>
      <c r="FT64955" s="378"/>
      <c r="FU64955" s="378"/>
      <c r="FV64955" s="378"/>
      <c r="FW64955" s="378"/>
      <c r="FX64955" s="378"/>
      <c r="FY64955" s="378"/>
      <c r="FZ64955" s="378"/>
      <c r="GA64955" s="378"/>
      <c r="GB64955" s="378"/>
      <c r="GC64955" s="378"/>
      <c r="GD64955" s="378"/>
      <c r="GE64955" s="378"/>
      <c r="GF64955" s="378"/>
      <c r="GG64955" s="378"/>
      <c r="GH64955" s="378"/>
      <c r="GI64955" s="378"/>
      <c r="GJ64955" s="378"/>
      <c r="GK64955" s="378"/>
      <c r="GL64955" s="378"/>
      <c r="GM64955" s="378"/>
      <c r="GN64955" s="378"/>
      <c r="GO64955" s="378"/>
      <c r="GP64955" s="378"/>
      <c r="GQ64955" s="378"/>
      <c r="GR64955" s="378"/>
      <c r="GS64955" s="378"/>
      <c r="GT64955" s="378"/>
      <c r="GU64955" s="378"/>
      <c r="GV64955" s="378"/>
      <c r="GW64955" s="378"/>
      <c r="GX64955" s="378"/>
      <c r="GY64955" s="378"/>
      <c r="GZ64955" s="378"/>
      <c r="HA64955" s="378"/>
      <c r="HB64955" s="378"/>
      <c r="HC64955" s="378"/>
      <c r="HD64955" s="378"/>
      <c r="HE64955" s="378"/>
      <c r="HF64955" s="378"/>
      <c r="HG64955" s="378"/>
      <c r="HH64955" s="378"/>
      <c r="HI64955" s="378"/>
      <c r="HJ64955" s="378"/>
      <c r="HK64955" s="378"/>
      <c r="HL64955" s="378"/>
      <c r="HM64955" s="378"/>
      <c r="HN64955" s="378"/>
      <c r="HO64955" s="378"/>
      <c r="HP64955" s="378"/>
      <c r="HQ64955" s="378"/>
      <c r="HR64955" s="378"/>
      <c r="HS64955" s="378"/>
      <c r="HT64955" s="378"/>
      <c r="HU64955" s="378"/>
      <c r="HV64955" s="378"/>
      <c r="HW64955" s="378"/>
      <c r="HX64955" s="378"/>
      <c r="HY64955" s="378"/>
      <c r="HZ64955" s="378"/>
      <c r="IA64955" s="378"/>
      <c r="IB64955" s="378"/>
      <c r="IC64955" s="378"/>
      <c r="ID64955" s="378"/>
      <c r="IE64955" s="378"/>
      <c r="IF64955" s="378"/>
      <c r="IG64955" s="378"/>
      <c r="IH64955" s="378"/>
      <c r="II64955" s="378"/>
      <c r="IJ64955" s="378"/>
      <c r="IK64955" s="378"/>
      <c r="IL64955" s="378"/>
    </row>
    <row r="64956" spans="2:246">
      <c r="B64956" s="378"/>
      <c r="C64956" s="378"/>
      <c r="D64956" s="378"/>
      <c r="E64956" s="378"/>
      <c r="F64956" s="378"/>
      <c r="G64956" s="378"/>
      <c r="H64956" s="378"/>
      <c r="I64956" s="378"/>
      <c r="J64956" s="378"/>
      <c r="K64956" s="378"/>
      <c r="L64956" s="378"/>
      <c r="M64956" s="378"/>
      <c r="N64956" s="378"/>
      <c r="O64956" s="378"/>
      <c r="P64956" s="378"/>
      <c r="Q64956" s="378"/>
      <c r="R64956" s="378"/>
      <c r="S64956" s="378"/>
      <c r="T64956" s="378"/>
      <c r="U64956" s="378"/>
      <c r="V64956" s="378"/>
      <c r="W64956" s="378"/>
      <c r="X64956" s="378"/>
      <c r="Y64956" s="378"/>
      <c r="Z64956" s="378"/>
      <c r="AA64956" s="378"/>
      <c r="AB64956" s="378"/>
      <c r="AC64956" s="378"/>
      <c r="AD64956" s="378"/>
      <c r="AE64956" s="378"/>
      <c r="AF64956" s="378"/>
      <c r="AG64956" s="378"/>
      <c r="AH64956" s="378"/>
      <c r="AI64956" s="378"/>
      <c r="AJ64956" s="378"/>
      <c r="AK64956" s="378"/>
      <c r="AL64956" s="378"/>
      <c r="AM64956" s="378"/>
      <c r="AN64956" s="378"/>
      <c r="AO64956" s="378"/>
      <c r="AP64956" s="378"/>
      <c r="AQ64956" s="378"/>
      <c r="AR64956" s="378"/>
      <c r="AS64956" s="378"/>
      <c r="AT64956" s="378"/>
      <c r="AU64956" s="378"/>
      <c r="AV64956" s="378"/>
      <c r="AW64956" s="378"/>
      <c r="AX64956" s="378"/>
      <c r="AY64956" s="378"/>
      <c r="AZ64956" s="378"/>
      <c r="BA64956" s="378"/>
      <c r="BB64956" s="378"/>
      <c r="BC64956" s="378"/>
      <c r="BD64956" s="378"/>
      <c r="BE64956" s="378"/>
      <c r="BF64956" s="378"/>
      <c r="BG64956" s="378"/>
      <c r="BH64956" s="378"/>
      <c r="BI64956" s="378"/>
      <c r="BJ64956" s="378"/>
      <c r="BK64956" s="378"/>
      <c r="BL64956" s="378"/>
      <c r="BM64956" s="378"/>
      <c r="BN64956" s="378"/>
      <c r="BO64956" s="378"/>
      <c r="BP64956" s="378"/>
      <c r="BQ64956" s="378"/>
      <c r="BR64956" s="378"/>
      <c r="BS64956" s="378"/>
      <c r="BT64956" s="378"/>
      <c r="BU64956" s="378"/>
      <c r="BV64956" s="378"/>
      <c r="BW64956" s="378"/>
      <c r="BX64956" s="378"/>
      <c r="BY64956" s="378"/>
      <c r="BZ64956" s="378"/>
      <c r="CA64956" s="378"/>
      <c r="CB64956" s="378"/>
      <c r="CC64956" s="378"/>
      <c r="CD64956" s="378"/>
      <c r="CE64956" s="378"/>
      <c r="CF64956" s="378"/>
      <c r="CG64956" s="378"/>
      <c r="CH64956" s="378"/>
      <c r="CI64956" s="378"/>
      <c r="CJ64956" s="378"/>
      <c r="CK64956" s="378"/>
      <c r="CL64956" s="378"/>
      <c r="CM64956" s="378"/>
      <c r="CN64956" s="378"/>
      <c r="CO64956" s="378"/>
      <c r="CP64956" s="378"/>
      <c r="CQ64956" s="378"/>
      <c r="CR64956" s="378"/>
      <c r="CS64956" s="378"/>
      <c r="CT64956" s="378"/>
      <c r="CU64956" s="378"/>
      <c r="CV64956" s="378"/>
      <c r="CW64956" s="378"/>
      <c r="CX64956" s="378"/>
      <c r="CY64956" s="378"/>
      <c r="CZ64956" s="378"/>
      <c r="DA64956" s="378"/>
      <c r="DB64956" s="378"/>
      <c r="DC64956" s="378"/>
      <c r="DD64956" s="378"/>
      <c r="DE64956" s="378"/>
      <c r="DF64956" s="378"/>
      <c r="DG64956" s="378"/>
      <c r="DH64956" s="378"/>
      <c r="DI64956" s="378"/>
      <c r="DJ64956" s="378"/>
      <c r="DK64956" s="378"/>
      <c r="DL64956" s="378"/>
      <c r="DM64956" s="378"/>
      <c r="DN64956" s="378"/>
      <c r="DO64956" s="378"/>
      <c r="DP64956" s="378"/>
      <c r="DQ64956" s="378"/>
      <c r="DR64956" s="378"/>
      <c r="DS64956" s="378"/>
      <c r="DT64956" s="378"/>
      <c r="DU64956" s="378"/>
      <c r="DV64956" s="378"/>
      <c r="DW64956" s="378"/>
      <c r="DX64956" s="378"/>
      <c r="DY64956" s="378"/>
      <c r="DZ64956" s="378"/>
      <c r="EA64956" s="378"/>
      <c r="EB64956" s="378"/>
      <c r="EC64956" s="378"/>
      <c r="ED64956" s="378"/>
      <c r="EE64956" s="378"/>
      <c r="EF64956" s="378"/>
      <c r="EG64956" s="378"/>
      <c r="EH64956" s="378"/>
      <c r="EI64956" s="378"/>
      <c r="EJ64956" s="378"/>
      <c r="EK64956" s="378"/>
      <c r="EL64956" s="378"/>
      <c r="EM64956" s="378"/>
      <c r="EN64956" s="378"/>
      <c r="EO64956" s="378"/>
      <c r="EP64956" s="378"/>
      <c r="EQ64956" s="378"/>
      <c r="ER64956" s="378"/>
      <c r="ES64956" s="378"/>
      <c r="ET64956" s="378"/>
      <c r="EU64956" s="378"/>
      <c r="EV64956" s="378"/>
      <c r="EW64956" s="378"/>
      <c r="EX64956" s="378"/>
      <c r="EY64956" s="378"/>
      <c r="EZ64956" s="378"/>
      <c r="FA64956" s="378"/>
      <c r="FB64956" s="378"/>
      <c r="FC64956" s="378"/>
      <c r="FD64956" s="378"/>
      <c r="FE64956" s="378"/>
      <c r="FF64956" s="378"/>
      <c r="FG64956" s="378"/>
      <c r="FH64956" s="378"/>
      <c r="FI64956" s="378"/>
      <c r="FJ64956" s="378"/>
      <c r="FK64956" s="378"/>
      <c r="FL64956" s="378"/>
      <c r="FM64956" s="378"/>
      <c r="FN64956" s="378"/>
      <c r="FO64956" s="378"/>
      <c r="FP64956" s="378"/>
      <c r="FQ64956" s="378"/>
      <c r="FR64956" s="378"/>
      <c r="FS64956" s="378"/>
      <c r="FT64956" s="378"/>
      <c r="FU64956" s="378"/>
      <c r="FV64956" s="378"/>
      <c r="FW64956" s="378"/>
      <c r="FX64956" s="378"/>
      <c r="FY64956" s="378"/>
      <c r="FZ64956" s="378"/>
      <c r="GA64956" s="378"/>
      <c r="GB64956" s="378"/>
      <c r="GC64956" s="378"/>
      <c r="GD64956" s="378"/>
      <c r="GE64956" s="378"/>
      <c r="GF64956" s="378"/>
      <c r="GG64956" s="378"/>
      <c r="GH64956" s="378"/>
      <c r="GI64956" s="378"/>
      <c r="GJ64956" s="378"/>
      <c r="GK64956" s="378"/>
      <c r="GL64956" s="378"/>
      <c r="GM64956" s="378"/>
      <c r="GN64956" s="378"/>
      <c r="GO64956" s="378"/>
      <c r="GP64956" s="378"/>
      <c r="GQ64956" s="378"/>
      <c r="GR64956" s="378"/>
      <c r="GS64956" s="378"/>
      <c r="GT64956" s="378"/>
      <c r="GU64956" s="378"/>
      <c r="GV64956" s="378"/>
      <c r="GW64956" s="378"/>
      <c r="GX64956" s="378"/>
      <c r="GY64956" s="378"/>
      <c r="GZ64956" s="378"/>
      <c r="HA64956" s="378"/>
      <c r="HB64956" s="378"/>
      <c r="HC64956" s="378"/>
      <c r="HD64956" s="378"/>
      <c r="HE64956" s="378"/>
      <c r="HF64956" s="378"/>
      <c r="HG64956" s="378"/>
      <c r="HH64956" s="378"/>
      <c r="HI64956" s="378"/>
      <c r="HJ64956" s="378"/>
      <c r="HK64956" s="378"/>
      <c r="HL64956" s="378"/>
      <c r="HM64956" s="378"/>
      <c r="HN64956" s="378"/>
      <c r="HO64956" s="378"/>
      <c r="HP64956" s="378"/>
      <c r="HQ64956" s="378"/>
      <c r="HR64956" s="378"/>
      <c r="HS64956" s="378"/>
      <c r="HT64956" s="378"/>
      <c r="HU64956" s="378"/>
      <c r="HV64956" s="378"/>
      <c r="HW64956" s="378"/>
      <c r="HX64956" s="378"/>
      <c r="HY64956" s="378"/>
      <c r="HZ64956" s="378"/>
      <c r="IA64956" s="378"/>
      <c r="IB64956" s="378"/>
      <c r="IC64956" s="378"/>
      <c r="ID64956" s="378"/>
      <c r="IE64956" s="378"/>
      <c r="IF64956" s="378"/>
      <c r="IG64956" s="378"/>
      <c r="IH64956" s="378"/>
      <c r="II64956" s="378"/>
      <c r="IJ64956" s="378"/>
      <c r="IK64956" s="378"/>
      <c r="IL64956" s="378"/>
    </row>
    <row r="64957" spans="2:246">
      <c r="B64957" s="378"/>
      <c r="C64957" s="378"/>
      <c r="D64957" s="378"/>
      <c r="E64957" s="378"/>
      <c r="F64957" s="378"/>
      <c r="G64957" s="378"/>
      <c r="H64957" s="378"/>
      <c r="I64957" s="378"/>
      <c r="J64957" s="378"/>
      <c r="K64957" s="378"/>
      <c r="L64957" s="378"/>
      <c r="M64957" s="378"/>
      <c r="N64957" s="378"/>
      <c r="O64957" s="378"/>
      <c r="P64957" s="378"/>
      <c r="Q64957" s="378"/>
      <c r="R64957" s="378"/>
      <c r="S64957" s="378"/>
      <c r="T64957" s="378"/>
      <c r="U64957" s="378"/>
      <c r="V64957" s="378"/>
      <c r="W64957" s="378"/>
      <c r="X64957" s="378"/>
      <c r="Y64957" s="378"/>
      <c r="Z64957" s="378"/>
      <c r="AA64957" s="378"/>
      <c r="AB64957" s="378"/>
      <c r="AC64957" s="378"/>
      <c r="AD64957" s="378"/>
      <c r="AE64957" s="378"/>
      <c r="AF64957" s="378"/>
      <c r="AG64957" s="378"/>
      <c r="AH64957" s="378"/>
      <c r="AI64957" s="378"/>
      <c r="AJ64957" s="378"/>
      <c r="AK64957" s="378"/>
      <c r="AL64957" s="378"/>
      <c r="AM64957" s="378"/>
      <c r="AN64957" s="378"/>
      <c r="AO64957" s="378"/>
      <c r="AP64957" s="378"/>
      <c r="AQ64957" s="378"/>
      <c r="AR64957" s="378"/>
      <c r="AS64957" s="378"/>
      <c r="AT64957" s="378"/>
      <c r="AU64957" s="378"/>
      <c r="AV64957" s="378"/>
      <c r="AW64957" s="378"/>
      <c r="AX64957" s="378"/>
      <c r="AY64957" s="378"/>
      <c r="AZ64957" s="378"/>
      <c r="BA64957" s="378"/>
      <c r="BB64957" s="378"/>
      <c r="BC64957" s="378"/>
      <c r="BD64957" s="378"/>
      <c r="BE64957" s="378"/>
      <c r="BF64957" s="378"/>
      <c r="BG64957" s="378"/>
      <c r="BH64957" s="378"/>
      <c r="BI64957" s="378"/>
      <c r="BJ64957" s="378"/>
      <c r="BK64957" s="378"/>
      <c r="BL64957" s="378"/>
      <c r="BM64957" s="378"/>
      <c r="BN64957" s="378"/>
      <c r="BO64957" s="378"/>
      <c r="BP64957" s="378"/>
      <c r="BQ64957" s="378"/>
      <c r="BR64957" s="378"/>
      <c r="BS64957" s="378"/>
      <c r="BT64957" s="378"/>
      <c r="BU64957" s="378"/>
      <c r="BV64957" s="378"/>
      <c r="BW64957" s="378"/>
      <c r="BX64957" s="378"/>
      <c r="BY64957" s="378"/>
      <c r="BZ64957" s="378"/>
      <c r="CA64957" s="378"/>
      <c r="CB64957" s="378"/>
      <c r="CC64957" s="378"/>
      <c r="CD64957" s="378"/>
      <c r="CE64957" s="378"/>
      <c r="CF64957" s="378"/>
      <c r="CG64957" s="378"/>
      <c r="CH64957" s="378"/>
      <c r="CI64957" s="378"/>
      <c r="CJ64957" s="378"/>
      <c r="CK64957" s="378"/>
      <c r="CL64957" s="378"/>
      <c r="CM64957" s="378"/>
      <c r="CN64957" s="378"/>
      <c r="CO64957" s="378"/>
      <c r="CP64957" s="378"/>
      <c r="CQ64957" s="378"/>
      <c r="CR64957" s="378"/>
      <c r="CS64957" s="378"/>
      <c r="CT64957" s="378"/>
      <c r="CU64957" s="378"/>
      <c r="CV64957" s="378"/>
      <c r="CW64957" s="378"/>
      <c r="CX64957" s="378"/>
      <c r="CY64957" s="378"/>
      <c r="CZ64957" s="378"/>
      <c r="DA64957" s="378"/>
      <c r="DB64957" s="378"/>
      <c r="DC64957" s="378"/>
      <c r="DD64957" s="378"/>
      <c r="DE64957" s="378"/>
      <c r="DF64957" s="378"/>
      <c r="DG64957" s="378"/>
      <c r="DH64957" s="378"/>
      <c r="DI64957" s="378"/>
      <c r="DJ64957" s="378"/>
      <c r="DK64957" s="378"/>
      <c r="DL64957" s="378"/>
      <c r="DM64957" s="378"/>
      <c r="DN64957" s="378"/>
      <c r="DO64957" s="378"/>
      <c r="DP64957" s="378"/>
      <c r="DQ64957" s="378"/>
      <c r="DR64957" s="378"/>
      <c r="DS64957" s="378"/>
      <c r="DT64957" s="378"/>
      <c r="DU64957" s="378"/>
      <c r="DV64957" s="378"/>
      <c r="DW64957" s="378"/>
      <c r="DX64957" s="378"/>
      <c r="DY64957" s="378"/>
      <c r="DZ64957" s="378"/>
      <c r="EA64957" s="378"/>
      <c r="EB64957" s="378"/>
      <c r="EC64957" s="378"/>
      <c r="ED64957" s="378"/>
      <c r="EE64957" s="378"/>
      <c r="EF64957" s="378"/>
      <c r="EG64957" s="378"/>
      <c r="EH64957" s="378"/>
      <c r="EI64957" s="378"/>
      <c r="EJ64957" s="378"/>
      <c r="EK64957" s="378"/>
      <c r="EL64957" s="378"/>
      <c r="EM64957" s="378"/>
      <c r="EN64957" s="378"/>
      <c r="EO64957" s="378"/>
      <c r="EP64957" s="378"/>
      <c r="EQ64957" s="378"/>
      <c r="ER64957" s="378"/>
      <c r="ES64957" s="378"/>
      <c r="ET64957" s="378"/>
      <c r="EU64957" s="378"/>
      <c r="EV64957" s="378"/>
      <c r="EW64957" s="378"/>
      <c r="EX64957" s="378"/>
      <c r="EY64957" s="378"/>
      <c r="EZ64957" s="378"/>
      <c r="FA64957" s="378"/>
      <c r="FB64957" s="378"/>
      <c r="FC64957" s="378"/>
      <c r="FD64957" s="378"/>
      <c r="FE64957" s="378"/>
      <c r="FF64957" s="378"/>
      <c r="FG64957" s="378"/>
      <c r="FH64957" s="378"/>
      <c r="FI64957" s="378"/>
      <c r="FJ64957" s="378"/>
      <c r="FK64957" s="378"/>
      <c r="FL64957" s="378"/>
      <c r="FM64957" s="378"/>
      <c r="FN64957" s="378"/>
      <c r="FO64957" s="378"/>
      <c r="FP64957" s="378"/>
      <c r="FQ64957" s="378"/>
      <c r="FR64957" s="378"/>
      <c r="FS64957" s="378"/>
      <c r="FT64957" s="378"/>
      <c r="FU64957" s="378"/>
      <c r="FV64957" s="378"/>
      <c r="FW64957" s="378"/>
      <c r="FX64957" s="378"/>
      <c r="FY64957" s="378"/>
      <c r="FZ64957" s="378"/>
      <c r="GA64957" s="378"/>
      <c r="GB64957" s="378"/>
      <c r="GC64957" s="378"/>
      <c r="GD64957" s="378"/>
      <c r="GE64957" s="378"/>
      <c r="GF64957" s="378"/>
      <c r="GG64957" s="378"/>
      <c r="GH64957" s="378"/>
      <c r="GI64957" s="378"/>
      <c r="GJ64957" s="378"/>
      <c r="GK64957" s="378"/>
      <c r="GL64957" s="378"/>
      <c r="GM64957" s="378"/>
      <c r="GN64957" s="378"/>
      <c r="GO64957" s="378"/>
      <c r="GP64957" s="378"/>
      <c r="GQ64957" s="378"/>
      <c r="GR64957" s="378"/>
      <c r="GS64957" s="378"/>
      <c r="GT64957" s="378"/>
      <c r="GU64957" s="378"/>
      <c r="GV64957" s="378"/>
      <c r="GW64957" s="378"/>
      <c r="GX64957" s="378"/>
      <c r="GY64957" s="378"/>
      <c r="GZ64957" s="378"/>
      <c r="HA64957" s="378"/>
      <c r="HB64957" s="378"/>
      <c r="HC64957" s="378"/>
      <c r="HD64957" s="378"/>
      <c r="HE64957" s="378"/>
      <c r="HF64957" s="378"/>
      <c r="HG64957" s="378"/>
      <c r="HH64957" s="378"/>
      <c r="HI64957" s="378"/>
      <c r="HJ64957" s="378"/>
      <c r="HK64957" s="378"/>
      <c r="HL64957" s="378"/>
      <c r="HM64957" s="378"/>
      <c r="HN64957" s="378"/>
      <c r="HO64957" s="378"/>
      <c r="HP64957" s="378"/>
      <c r="HQ64957" s="378"/>
      <c r="HR64957" s="378"/>
      <c r="HS64957" s="378"/>
      <c r="HT64957" s="378"/>
      <c r="HU64957" s="378"/>
      <c r="HV64957" s="378"/>
      <c r="HW64957" s="378"/>
      <c r="HX64957" s="378"/>
      <c r="HY64957" s="378"/>
      <c r="HZ64957" s="378"/>
      <c r="IA64957" s="378"/>
      <c r="IB64957" s="378"/>
      <c r="IC64957" s="378"/>
      <c r="ID64957" s="378"/>
      <c r="IE64957" s="378"/>
      <c r="IF64957" s="378"/>
      <c r="IG64957" s="378"/>
      <c r="IH64957" s="378"/>
      <c r="II64957" s="378"/>
      <c r="IJ64957" s="378"/>
      <c r="IK64957" s="378"/>
      <c r="IL64957" s="378"/>
    </row>
    <row r="64958" spans="2:246">
      <c r="B64958" s="378"/>
      <c r="C64958" s="378"/>
      <c r="D64958" s="378"/>
      <c r="E64958" s="378"/>
      <c r="F64958" s="378"/>
      <c r="G64958" s="378"/>
      <c r="H64958" s="378"/>
      <c r="I64958" s="378"/>
      <c r="J64958" s="378"/>
      <c r="K64958" s="378"/>
      <c r="L64958" s="378"/>
      <c r="M64958" s="378"/>
      <c r="N64958" s="378"/>
      <c r="O64958" s="378"/>
      <c r="P64958" s="378"/>
      <c r="Q64958" s="378"/>
      <c r="R64958" s="378"/>
      <c r="S64958" s="378"/>
      <c r="T64958" s="378"/>
      <c r="U64958" s="378"/>
      <c r="V64958" s="378"/>
      <c r="W64958" s="378"/>
      <c r="X64958" s="378"/>
      <c r="Y64958" s="378"/>
      <c r="Z64958" s="378"/>
      <c r="AA64958" s="378"/>
      <c r="AB64958" s="378"/>
      <c r="AC64958" s="378"/>
      <c r="AD64958" s="378"/>
      <c r="AE64958" s="378"/>
      <c r="AF64958" s="378"/>
      <c r="AG64958" s="378"/>
      <c r="AH64958" s="378"/>
      <c r="AI64958" s="378"/>
      <c r="AJ64958" s="378"/>
      <c r="AK64958" s="378"/>
      <c r="AL64958" s="378"/>
      <c r="AM64958" s="378"/>
      <c r="AN64958" s="378"/>
      <c r="AO64958" s="378"/>
      <c r="AP64958" s="378"/>
      <c r="AQ64958" s="378"/>
      <c r="AR64958" s="378"/>
      <c r="AS64958" s="378"/>
      <c r="AT64958" s="378"/>
      <c r="AU64958" s="378"/>
      <c r="AV64958" s="378"/>
      <c r="AW64958" s="378"/>
      <c r="AX64958" s="378"/>
      <c r="AY64958" s="378"/>
      <c r="AZ64958" s="378"/>
      <c r="BA64958" s="378"/>
      <c r="BB64958" s="378"/>
      <c r="BC64958" s="378"/>
      <c r="BD64958" s="378"/>
      <c r="BE64958" s="378"/>
      <c r="BF64958" s="378"/>
      <c r="BG64958" s="378"/>
      <c r="BH64958" s="378"/>
      <c r="BI64958" s="378"/>
      <c r="BJ64958" s="378"/>
      <c r="BK64958" s="378"/>
      <c r="BL64958" s="378"/>
      <c r="BM64958" s="378"/>
      <c r="BN64958" s="378"/>
      <c r="BO64958" s="378"/>
      <c r="BP64958" s="378"/>
      <c r="BQ64958" s="378"/>
      <c r="BR64958" s="378"/>
      <c r="BS64958" s="378"/>
      <c r="BT64958" s="378"/>
      <c r="BU64958" s="378"/>
      <c r="BV64958" s="378"/>
      <c r="BW64958" s="378"/>
      <c r="BX64958" s="378"/>
      <c r="BY64958" s="378"/>
      <c r="BZ64958" s="378"/>
      <c r="CA64958" s="378"/>
      <c r="CB64958" s="378"/>
      <c r="CC64958" s="378"/>
      <c r="CD64958" s="378"/>
      <c r="CE64958" s="378"/>
      <c r="CF64958" s="378"/>
      <c r="CG64958" s="378"/>
      <c r="CH64958" s="378"/>
      <c r="CI64958" s="378"/>
      <c r="CJ64958" s="378"/>
      <c r="CK64958" s="378"/>
      <c r="CL64958" s="378"/>
      <c r="CM64958" s="378"/>
      <c r="CN64958" s="378"/>
      <c r="CO64958" s="378"/>
      <c r="CP64958" s="378"/>
      <c r="CQ64958" s="378"/>
      <c r="CR64958" s="378"/>
      <c r="CS64958" s="378"/>
      <c r="CT64958" s="378"/>
      <c r="CU64958" s="378"/>
      <c r="CV64958" s="378"/>
      <c r="CW64958" s="378"/>
      <c r="CX64958" s="378"/>
      <c r="CY64958" s="378"/>
      <c r="CZ64958" s="378"/>
      <c r="DA64958" s="378"/>
      <c r="DB64958" s="378"/>
      <c r="DC64958" s="378"/>
      <c r="DD64958" s="378"/>
      <c r="DE64958" s="378"/>
      <c r="DF64958" s="378"/>
      <c r="DG64958" s="378"/>
      <c r="DH64958" s="378"/>
      <c r="DI64958" s="378"/>
      <c r="DJ64958" s="378"/>
      <c r="DK64958" s="378"/>
      <c r="DL64958" s="378"/>
      <c r="DM64958" s="378"/>
      <c r="DN64958" s="378"/>
      <c r="DO64958" s="378"/>
      <c r="DP64958" s="378"/>
      <c r="DQ64958" s="378"/>
      <c r="DR64958" s="378"/>
      <c r="DS64958" s="378"/>
      <c r="DT64958" s="378"/>
      <c r="DU64958" s="378"/>
      <c r="DV64958" s="378"/>
      <c r="DW64958" s="378"/>
      <c r="DX64958" s="378"/>
      <c r="DY64958" s="378"/>
      <c r="DZ64958" s="378"/>
      <c r="EA64958" s="378"/>
      <c r="EB64958" s="378"/>
      <c r="EC64958" s="378"/>
      <c r="ED64958" s="378"/>
      <c r="EE64958" s="378"/>
      <c r="EF64958" s="378"/>
      <c r="EG64958" s="378"/>
      <c r="EH64958" s="378"/>
      <c r="EI64958" s="378"/>
      <c r="EJ64958" s="378"/>
      <c r="EK64958" s="378"/>
      <c r="EL64958" s="378"/>
      <c r="EM64958" s="378"/>
      <c r="EN64958" s="378"/>
      <c r="EO64958" s="378"/>
      <c r="EP64958" s="378"/>
      <c r="EQ64958" s="378"/>
      <c r="ER64958" s="378"/>
      <c r="ES64958" s="378"/>
      <c r="ET64958" s="378"/>
      <c r="EU64958" s="378"/>
      <c r="EV64958" s="378"/>
      <c r="EW64958" s="378"/>
      <c r="EX64958" s="378"/>
      <c r="EY64958" s="378"/>
      <c r="EZ64958" s="378"/>
      <c r="FA64958" s="378"/>
      <c r="FB64958" s="378"/>
      <c r="FC64958" s="378"/>
      <c r="FD64958" s="378"/>
      <c r="FE64958" s="378"/>
      <c r="FF64958" s="378"/>
      <c r="FG64958" s="378"/>
      <c r="FH64958" s="378"/>
      <c r="FI64958" s="378"/>
      <c r="FJ64958" s="378"/>
      <c r="FK64958" s="378"/>
      <c r="FL64958" s="378"/>
      <c r="FM64958" s="378"/>
      <c r="FN64958" s="378"/>
      <c r="FO64958" s="378"/>
      <c r="FP64958" s="378"/>
      <c r="FQ64958" s="378"/>
      <c r="FR64958" s="378"/>
      <c r="FS64958" s="378"/>
      <c r="FT64958" s="378"/>
      <c r="FU64958" s="378"/>
      <c r="FV64958" s="378"/>
      <c r="FW64958" s="378"/>
      <c r="FX64958" s="378"/>
      <c r="FY64958" s="378"/>
      <c r="FZ64958" s="378"/>
      <c r="GA64958" s="378"/>
      <c r="GB64958" s="378"/>
      <c r="GC64958" s="378"/>
      <c r="GD64958" s="378"/>
      <c r="GE64958" s="378"/>
      <c r="GF64958" s="378"/>
      <c r="GG64958" s="378"/>
      <c r="GH64958" s="378"/>
      <c r="GI64958" s="378"/>
      <c r="GJ64958" s="378"/>
      <c r="GK64958" s="378"/>
      <c r="GL64958" s="378"/>
      <c r="GM64958" s="378"/>
      <c r="GN64958" s="378"/>
      <c r="GO64958" s="378"/>
      <c r="GP64958" s="378"/>
      <c r="GQ64958" s="378"/>
      <c r="GR64958" s="378"/>
      <c r="GS64958" s="378"/>
      <c r="GT64958" s="378"/>
      <c r="GU64958" s="378"/>
      <c r="GV64958" s="378"/>
      <c r="GW64958" s="378"/>
      <c r="GX64958" s="378"/>
      <c r="GY64958" s="378"/>
      <c r="GZ64958" s="378"/>
      <c r="HA64958" s="378"/>
      <c r="HB64958" s="378"/>
      <c r="HC64958" s="378"/>
      <c r="HD64958" s="378"/>
      <c r="HE64958" s="378"/>
      <c r="HF64958" s="378"/>
      <c r="HG64958" s="378"/>
      <c r="HH64958" s="378"/>
      <c r="HI64958" s="378"/>
      <c r="HJ64958" s="378"/>
      <c r="HK64958" s="378"/>
      <c r="HL64958" s="378"/>
      <c r="HM64958" s="378"/>
      <c r="HN64958" s="378"/>
      <c r="HO64958" s="378"/>
      <c r="HP64958" s="378"/>
      <c r="HQ64958" s="378"/>
      <c r="HR64958" s="378"/>
      <c r="HS64958" s="378"/>
      <c r="HT64958" s="378"/>
      <c r="HU64958" s="378"/>
      <c r="HV64958" s="378"/>
      <c r="HW64958" s="378"/>
      <c r="HX64958" s="378"/>
      <c r="HY64958" s="378"/>
      <c r="HZ64958" s="378"/>
      <c r="IA64958" s="378"/>
      <c r="IB64958" s="378"/>
      <c r="IC64958" s="378"/>
      <c r="ID64958" s="378"/>
      <c r="IE64958" s="378"/>
      <c r="IF64958" s="378"/>
      <c r="IG64958" s="378"/>
      <c r="IH64958" s="378"/>
      <c r="II64958" s="378"/>
      <c r="IJ64958" s="378"/>
      <c r="IK64958" s="378"/>
      <c r="IL64958" s="378"/>
    </row>
    <row r="64959" spans="2:246">
      <c r="B64959" s="378"/>
      <c r="C64959" s="378"/>
      <c r="D64959" s="378"/>
      <c r="E64959" s="378"/>
      <c r="F64959" s="378"/>
      <c r="G64959" s="378"/>
      <c r="H64959" s="378"/>
      <c r="I64959" s="378"/>
      <c r="J64959" s="378"/>
      <c r="K64959" s="378"/>
      <c r="L64959" s="378"/>
      <c r="M64959" s="378"/>
      <c r="N64959" s="378"/>
      <c r="O64959" s="378"/>
      <c r="P64959" s="378"/>
      <c r="Q64959" s="378"/>
      <c r="R64959" s="378"/>
      <c r="S64959" s="378"/>
      <c r="T64959" s="378"/>
      <c r="U64959" s="378"/>
      <c r="V64959" s="378"/>
      <c r="W64959" s="378"/>
      <c r="X64959" s="378"/>
      <c r="Y64959" s="378"/>
      <c r="Z64959" s="378"/>
      <c r="AA64959" s="378"/>
      <c r="AB64959" s="378"/>
      <c r="AC64959" s="378"/>
      <c r="AD64959" s="378"/>
      <c r="AE64959" s="378"/>
      <c r="AF64959" s="378"/>
      <c r="AG64959" s="378"/>
      <c r="AH64959" s="378"/>
      <c r="AI64959" s="378"/>
      <c r="AJ64959" s="378"/>
      <c r="AK64959" s="378"/>
      <c r="AL64959" s="378"/>
      <c r="AM64959" s="378"/>
      <c r="AN64959" s="378"/>
      <c r="AO64959" s="378"/>
      <c r="AP64959" s="378"/>
      <c r="AQ64959" s="378"/>
      <c r="AR64959" s="378"/>
      <c r="AS64959" s="378"/>
      <c r="AT64959" s="378"/>
      <c r="AU64959" s="378"/>
      <c r="AV64959" s="378"/>
      <c r="AW64959" s="378"/>
      <c r="AX64959" s="378"/>
      <c r="AY64959" s="378"/>
      <c r="AZ64959" s="378"/>
      <c r="BA64959" s="378"/>
      <c r="BB64959" s="378"/>
      <c r="BC64959" s="378"/>
      <c r="BD64959" s="378"/>
      <c r="BE64959" s="378"/>
      <c r="BF64959" s="378"/>
      <c r="BG64959" s="378"/>
      <c r="BH64959" s="378"/>
      <c r="BI64959" s="378"/>
      <c r="BJ64959" s="378"/>
      <c r="BK64959" s="378"/>
      <c r="BL64959" s="378"/>
      <c r="BM64959" s="378"/>
      <c r="BN64959" s="378"/>
      <c r="BO64959" s="378"/>
      <c r="BP64959" s="378"/>
      <c r="BQ64959" s="378"/>
      <c r="BR64959" s="378"/>
      <c r="BS64959" s="378"/>
      <c r="BT64959" s="378"/>
      <c r="BU64959" s="378"/>
      <c r="BV64959" s="378"/>
      <c r="BW64959" s="378"/>
      <c r="BX64959" s="378"/>
      <c r="BY64959" s="378"/>
      <c r="BZ64959" s="378"/>
      <c r="CA64959" s="378"/>
      <c r="CB64959" s="378"/>
      <c r="CC64959" s="378"/>
      <c r="CD64959" s="378"/>
      <c r="CE64959" s="378"/>
      <c r="CF64959" s="378"/>
      <c r="CG64959" s="378"/>
      <c r="CH64959" s="378"/>
      <c r="CI64959" s="378"/>
      <c r="CJ64959" s="378"/>
      <c r="CK64959" s="378"/>
      <c r="CL64959" s="378"/>
      <c r="CM64959" s="378"/>
      <c r="CN64959" s="378"/>
      <c r="CO64959" s="378"/>
      <c r="CP64959" s="378"/>
      <c r="CQ64959" s="378"/>
      <c r="CR64959" s="378"/>
      <c r="CS64959" s="378"/>
      <c r="CT64959" s="378"/>
      <c r="CU64959" s="378"/>
      <c r="CV64959" s="378"/>
      <c r="CW64959" s="378"/>
      <c r="CX64959" s="378"/>
      <c r="CY64959" s="378"/>
      <c r="CZ64959" s="378"/>
      <c r="DA64959" s="378"/>
      <c r="DB64959" s="378"/>
      <c r="DC64959" s="378"/>
      <c r="DD64959" s="378"/>
      <c r="DE64959" s="378"/>
      <c r="DF64959" s="378"/>
      <c r="DG64959" s="378"/>
      <c r="DH64959" s="378"/>
      <c r="DI64959" s="378"/>
      <c r="DJ64959" s="378"/>
      <c r="DK64959" s="378"/>
      <c r="DL64959" s="378"/>
      <c r="DM64959" s="378"/>
      <c r="DN64959" s="378"/>
      <c r="DO64959" s="378"/>
      <c r="DP64959" s="378"/>
      <c r="DQ64959" s="378"/>
      <c r="DR64959" s="378"/>
      <c r="DS64959" s="378"/>
      <c r="DT64959" s="378"/>
      <c r="DU64959" s="378"/>
      <c r="DV64959" s="378"/>
      <c r="DW64959" s="378"/>
      <c r="DX64959" s="378"/>
      <c r="DY64959" s="378"/>
      <c r="DZ64959" s="378"/>
      <c r="EA64959" s="378"/>
      <c r="EB64959" s="378"/>
      <c r="EC64959" s="378"/>
      <c r="ED64959" s="378"/>
      <c r="EE64959" s="378"/>
      <c r="EF64959" s="378"/>
      <c r="EG64959" s="378"/>
      <c r="EH64959" s="378"/>
      <c r="EI64959" s="378"/>
      <c r="EJ64959" s="378"/>
      <c r="EK64959" s="378"/>
      <c r="EL64959" s="378"/>
      <c r="EM64959" s="378"/>
      <c r="EN64959" s="378"/>
      <c r="EO64959" s="378"/>
      <c r="EP64959" s="378"/>
      <c r="EQ64959" s="378"/>
      <c r="ER64959" s="378"/>
      <c r="ES64959" s="378"/>
      <c r="ET64959" s="378"/>
      <c r="EU64959" s="378"/>
      <c r="EV64959" s="378"/>
      <c r="EW64959" s="378"/>
      <c r="EX64959" s="378"/>
      <c r="EY64959" s="378"/>
      <c r="EZ64959" s="378"/>
      <c r="FA64959" s="378"/>
      <c r="FB64959" s="378"/>
      <c r="FC64959" s="378"/>
      <c r="FD64959" s="378"/>
      <c r="FE64959" s="378"/>
      <c r="FF64959" s="378"/>
      <c r="FG64959" s="378"/>
      <c r="FH64959" s="378"/>
      <c r="FI64959" s="378"/>
      <c r="FJ64959" s="378"/>
      <c r="FK64959" s="378"/>
      <c r="FL64959" s="378"/>
      <c r="FM64959" s="378"/>
      <c r="FN64959" s="378"/>
      <c r="FO64959" s="378"/>
      <c r="FP64959" s="378"/>
      <c r="FQ64959" s="378"/>
      <c r="FR64959" s="378"/>
      <c r="FS64959" s="378"/>
      <c r="FT64959" s="378"/>
      <c r="FU64959" s="378"/>
      <c r="FV64959" s="378"/>
      <c r="FW64959" s="378"/>
      <c r="FX64959" s="378"/>
      <c r="FY64959" s="378"/>
      <c r="FZ64959" s="378"/>
      <c r="GA64959" s="378"/>
      <c r="GB64959" s="378"/>
      <c r="GC64959" s="378"/>
      <c r="GD64959" s="378"/>
      <c r="GE64959" s="378"/>
      <c r="GF64959" s="378"/>
      <c r="GG64959" s="378"/>
      <c r="GH64959" s="378"/>
      <c r="GI64959" s="378"/>
      <c r="GJ64959" s="378"/>
      <c r="GK64959" s="378"/>
      <c r="GL64959" s="378"/>
      <c r="GM64959" s="378"/>
      <c r="GN64959" s="378"/>
      <c r="GO64959" s="378"/>
      <c r="GP64959" s="378"/>
      <c r="GQ64959" s="378"/>
      <c r="GR64959" s="378"/>
      <c r="GS64959" s="378"/>
      <c r="GT64959" s="378"/>
      <c r="GU64959" s="378"/>
      <c r="GV64959" s="378"/>
      <c r="GW64959" s="378"/>
      <c r="GX64959" s="378"/>
      <c r="GY64959" s="378"/>
      <c r="GZ64959" s="378"/>
      <c r="HA64959" s="378"/>
      <c r="HB64959" s="378"/>
      <c r="HC64959" s="378"/>
      <c r="HD64959" s="378"/>
      <c r="HE64959" s="378"/>
      <c r="HF64959" s="378"/>
      <c r="HG64959" s="378"/>
      <c r="HH64959" s="378"/>
      <c r="HI64959" s="378"/>
      <c r="HJ64959" s="378"/>
      <c r="HK64959" s="378"/>
      <c r="HL64959" s="378"/>
      <c r="HM64959" s="378"/>
      <c r="HN64959" s="378"/>
      <c r="HO64959" s="378"/>
      <c r="HP64959" s="378"/>
      <c r="HQ64959" s="378"/>
      <c r="HR64959" s="378"/>
      <c r="HS64959" s="378"/>
      <c r="HT64959" s="378"/>
      <c r="HU64959" s="378"/>
      <c r="HV64959" s="378"/>
      <c r="HW64959" s="378"/>
      <c r="HX64959" s="378"/>
      <c r="HY64959" s="378"/>
      <c r="HZ64959" s="378"/>
      <c r="IA64959" s="378"/>
      <c r="IB64959" s="378"/>
      <c r="IC64959" s="378"/>
      <c r="ID64959" s="378"/>
      <c r="IE64959" s="378"/>
      <c r="IF64959" s="378"/>
      <c r="IG64959" s="378"/>
      <c r="IH64959" s="378"/>
      <c r="II64959" s="378"/>
      <c r="IJ64959" s="378"/>
      <c r="IK64959" s="378"/>
      <c r="IL64959" s="378"/>
    </row>
    <row r="64960" spans="2:246">
      <c r="B64960" s="378"/>
      <c r="C64960" s="378"/>
      <c r="D64960" s="378"/>
      <c r="E64960" s="378"/>
      <c r="F64960" s="378"/>
      <c r="G64960" s="378"/>
      <c r="H64960" s="378"/>
      <c r="I64960" s="378"/>
      <c r="J64960" s="378"/>
      <c r="K64960" s="378"/>
      <c r="L64960" s="378"/>
      <c r="M64960" s="378"/>
      <c r="N64960" s="378"/>
      <c r="O64960" s="378"/>
      <c r="P64960" s="378"/>
      <c r="Q64960" s="378"/>
      <c r="R64960" s="378"/>
      <c r="S64960" s="378"/>
      <c r="T64960" s="378"/>
      <c r="U64960" s="378"/>
      <c r="V64960" s="378"/>
      <c r="W64960" s="378"/>
      <c r="X64960" s="378"/>
      <c r="Y64960" s="378"/>
      <c r="Z64960" s="378"/>
      <c r="AA64960" s="378"/>
      <c r="AB64960" s="378"/>
      <c r="AC64960" s="378"/>
      <c r="AD64960" s="378"/>
      <c r="AE64960" s="378"/>
      <c r="AF64960" s="378"/>
      <c r="AG64960" s="378"/>
      <c r="AH64960" s="378"/>
      <c r="AI64960" s="378"/>
      <c r="AJ64960" s="378"/>
      <c r="AK64960" s="378"/>
      <c r="AL64960" s="378"/>
      <c r="AM64960" s="378"/>
      <c r="AN64960" s="378"/>
      <c r="AO64960" s="378"/>
      <c r="AP64960" s="378"/>
      <c r="AQ64960" s="378"/>
      <c r="AR64960" s="378"/>
      <c r="AS64960" s="378"/>
      <c r="AT64960" s="378"/>
      <c r="AU64960" s="378"/>
      <c r="AV64960" s="378"/>
      <c r="AW64960" s="378"/>
      <c r="AX64960" s="378"/>
      <c r="AY64960" s="378"/>
      <c r="AZ64960" s="378"/>
      <c r="BA64960" s="378"/>
      <c r="BB64960" s="378"/>
      <c r="BC64960" s="378"/>
      <c r="BD64960" s="378"/>
      <c r="BE64960" s="378"/>
      <c r="BF64960" s="378"/>
      <c r="BG64960" s="378"/>
      <c r="BH64960" s="378"/>
      <c r="BI64960" s="378"/>
      <c r="BJ64960" s="378"/>
      <c r="BK64960" s="378"/>
      <c r="BL64960" s="378"/>
      <c r="BM64960" s="378"/>
      <c r="BN64960" s="378"/>
      <c r="BO64960" s="378"/>
      <c r="BP64960" s="378"/>
      <c r="BQ64960" s="378"/>
      <c r="BR64960" s="378"/>
      <c r="BS64960" s="378"/>
      <c r="BT64960" s="378"/>
      <c r="BU64960" s="378"/>
      <c r="BV64960" s="378"/>
      <c r="BW64960" s="378"/>
      <c r="BX64960" s="378"/>
      <c r="BY64960" s="378"/>
      <c r="BZ64960" s="378"/>
      <c r="CA64960" s="378"/>
      <c r="CB64960" s="378"/>
      <c r="CC64960" s="378"/>
      <c r="CD64960" s="378"/>
      <c r="CE64960" s="378"/>
      <c r="CF64960" s="378"/>
      <c r="CG64960" s="378"/>
      <c r="CH64960" s="378"/>
      <c r="CI64960" s="378"/>
      <c r="CJ64960" s="378"/>
      <c r="CK64960" s="378"/>
      <c r="CL64960" s="378"/>
      <c r="CM64960" s="378"/>
      <c r="CN64960" s="378"/>
      <c r="CO64960" s="378"/>
      <c r="CP64960" s="378"/>
      <c r="CQ64960" s="378"/>
      <c r="CR64960" s="378"/>
      <c r="CS64960" s="378"/>
      <c r="CT64960" s="378"/>
      <c r="CU64960" s="378"/>
      <c r="CV64960" s="378"/>
      <c r="CW64960" s="378"/>
      <c r="CX64960" s="378"/>
      <c r="CY64960" s="378"/>
      <c r="CZ64960" s="378"/>
      <c r="DA64960" s="378"/>
      <c r="DB64960" s="378"/>
      <c r="DC64960" s="378"/>
      <c r="DD64960" s="378"/>
      <c r="DE64960" s="378"/>
      <c r="DF64960" s="378"/>
      <c r="DG64960" s="378"/>
      <c r="DH64960" s="378"/>
      <c r="DI64960" s="378"/>
      <c r="DJ64960" s="378"/>
      <c r="DK64960" s="378"/>
      <c r="DL64960" s="378"/>
      <c r="DM64960" s="378"/>
      <c r="DN64960" s="378"/>
      <c r="DO64960" s="378"/>
      <c r="DP64960" s="378"/>
      <c r="DQ64960" s="378"/>
      <c r="DR64960" s="378"/>
      <c r="DS64960" s="378"/>
      <c r="DT64960" s="378"/>
      <c r="DU64960" s="378"/>
      <c r="DV64960" s="378"/>
      <c r="DW64960" s="378"/>
      <c r="DX64960" s="378"/>
      <c r="DY64960" s="378"/>
      <c r="DZ64960" s="378"/>
      <c r="EA64960" s="378"/>
      <c r="EB64960" s="378"/>
      <c r="EC64960" s="378"/>
      <c r="ED64960" s="378"/>
      <c r="EE64960" s="378"/>
      <c r="EF64960" s="378"/>
      <c r="EG64960" s="378"/>
      <c r="EH64960" s="378"/>
      <c r="EI64960" s="378"/>
      <c r="EJ64960" s="378"/>
      <c r="EK64960" s="378"/>
      <c r="EL64960" s="378"/>
      <c r="EM64960" s="378"/>
      <c r="EN64960" s="378"/>
      <c r="EO64960" s="378"/>
      <c r="EP64960" s="378"/>
      <c r="EQ64960" s="378"/>
      <c r="ER64960" s="378"/>
      <c r="ES64960" s="378"/>
      <c r="ET64960" s="378"/>
      <c r="EU64960" s="378"/>
      <c r="EV64960" s="378"/>
      <c r="EW64960" s="378"/>
      <c r="EX64960" s="378"/>
      <c r="EY64960" s="378"/>
      <c r="EZ64960" s="378"/>
      <c r="FA64960" s="378"/>
      <c r="FB64960" s="378"/>
      <c r="FC64960" s="378"/>
      <c r="FD64960" s="378"/>
      <c r="FE64960" s="378"/>
      <c r="FF64960" s="378"/>
      <c r="FG64960" s="378"/>
      <c r="FH64960" s="378"/>
      <c r="FI64960" s="378"/>
      <c r="FJ64960" s="378"/>
      <c r="FK64960" s="378"/>
      <c r="FL64960" s="378"/>
      <c r="FM64960" s="378"/>
      <c r="FN64960" s="378"/>
      <c r="FO64960" s="378"/>
      <c r="FP64960" s="378"/>
      <c r="FQ64960" s="378"/>
      <c r="FR64960" s="378"/>
      <c r="FS64960" s="378"/>
      <c r="FT64960" s="378"/>
      <c r="FU64960" s="378"/>
      <c r="FV64960" s="378"/>
      <c r="FW64960" s="378"/>
      <c r="FX64960" s="378"/>
      <c r="FY64960" s="378"/>
      <c r="FZ64960" s="378"/>
      <c r="GA64960" s="378"/>
      <c r="GB64960" s="378"/>
      <c r="GC64960" s="378"/>
      <c r="GD64960" s="378"/>
      <c r="GE64960" s="378"/>
      <c r="GF64960" s="378"/>
      <c r="GG64960" s="378"/>
      <c r="GH64960" s="378"/>
      <c r="GI64960" s="378"/>
      <c r="GJ64960" s="378"/>
      <c r="GK64960" s="378"/>
      <c r="GL64960" s="378"/>
      <c r="GM64960" s="378"/>
      <c r="GN64960" s="378"/>
      <c r="GO64960" s="378"/>
      <c r="GP64960" s="378"/>
      <c r="GQ64960" s="378"/>
      <c r="GR64960" s="378"/>
      <c r="GS64960" s="378"/>
      <c r="GT64960" s="378"/>
      <c r="GU64960" s="378"/>
      <c r="GV64960" s="378"/>
      <c r="GW64960" s="378"/>
      <c r="GX64960" s="378"/>
      <c r="GY64960" s="378"/>
      <c r="GZ64960" s="378"/>
      <c r="HA64960" s="378"/>
      <c r="HB64960" s="378"/>
      <c r="HC64960" s="378"/>
      <c r="HD64960" s="378"/>
      <c r="HE64960" s="378"/>
      <c r="HF64960" s="378"/>
      <c r="HG64960" s="378"/>
      <c r="HH64960" s="378"/>
      <c r="HI64960" s="378"/>
      <c r="HJ64960" s="378"/>
      <c r="HK64960" s="378"/>
      <c r="HL64960" s="378"/>
      <c r="HM64960" s="378"/>
      <c r="HN64960" s="378"/>
      <c r="HO64960" s="378"/>
      <c r="HP64960" s="378"/>
      <c r="HQ64960" s="378"/>
      <c r="HR64960" s="378"/>
      <c r="HS64960" s="378"/>
      <c r="HT64960" s="378"/>
      <c r="HU64960" s="378"/>
      <c r="HV64960" s="378"/>
      <c r="HW64960" s="378"/>
      <c r="HX64960" s="378"/>
      <c r="HY64960" s="378"/>
      <c r="HZ64960" s="378"/>
      <c r="IA64960" s="378"/>
      <c r="IB64960" s="378"/>
      <c r="IC64960" s="378"/>
      <c r="ID64960" s="378"/>
      <c r="IE64960" s="378"/>
      <c r="IF64960" s="378"/>
      <c r="IG64960" s="378"/>
      <c r="IH64960" s="378"/>
      <c r="II64960" s="378"/>
      <c r="IJ64960" s="378"/>
      <c r="IK64960" s="378"/>
      <c r="IL64960" s="378"/>
    </row>
    <row r="64961" spans="2:246">
      <c r="B64961" s="378"/>
      <c r="C64961" s="378"/>
      <c r="D64961" s="378"/>
      <c r="E64961" s="378"/>
      <c r="F64961" s="378"/>
      <c r="G64961" s="378"/>
      <c r="H64961" s="378"/>
      <c r="I64961" s="378"/>
      <c r="J64961" s="378"/>
      <c r="K64961" s="378"/>
      <c r="L64961" s="378"/>
      <c r="M64961" s="378"/>
      <c r="N64961" s="378"/>
      <c r="O64961" s="378"/>
      <c r="P64961" s="378"/>
      <c r="Q64961" s="378"/>
      <c r="R64961" s="378"/>
      <c r="S64961" s="378"/>
      <c r="T64961" s="378"/>
      <c r="U64961" s="378"/>
      <c r="V64961" s="378"/>
      <c r="W64961" s="378"/>
      <c r="X64961" s="378"/>
      <c r="Y64961" s="378"/>
      <c r="Z64961" s="378"/>
      <c r="AA64961" s="378"/>
      <c r="AB64961" s="378"/>
      <c r="AC64961" s="378"/>
      <c r="AD64961" s="378"/>
      <c r="AE64961" s="378"/>
      <c r="AF64961" s="378"/>
      <c r="AG64961" s="378"/>
      <c r="AH64961" s="378"/>
      <c r="AI64961" s="378"/>
      <c r="AJ64961" s="378"/>
      <c r="AK64961" s="378"/>
      <c r="AL64961" s="378"/>
      <c r="AM64961" s="378"/>
      <c r="AN64961" s="378"/>
      <c r="AO64961" s="378"/>
      <c r="AP64961" s="378"/>
      <c r="AQ64961" s="378"/>
      <c r="AR64961" s="378"/>
      <c r="AS64961" s="378"/>
      <c r="AT64961" s="378"/>
      <c r="AU64961" s="378"/>
      <c r="AV64961" s="378"/>
      <c r="AW64961" s="378"/>
      <c r="AX64961" s="378"/>
      <c r="AY64961" s="378"/>
      <c r="AZ64961" s="378"/>
      <c r="BA64961" s="378"/>
      <c r="BB64961" s="378"/>
      <c r="BC64961" s="378"/>
      <c r="BD64961" s="378"/>
      <c r="BE64961" s="378"/>
      <c r="BF64961" s="378"/>
      <c r="BG64961" s="378"/>
      <c r="BH64961" s="378"/>
      <c r="BI64961" s="378"/>
      <c r="BJ64961" s="378"/>
      <c r="BK64961" s="378"/>
      <c r="BL64961" s="378"/>
      <c r="BM64961" s="378"/>
      <c r="BN64961" s="378"/>
      <c r="BO64961" s="378"/>
      <c r="BP64961" s="378"/>
      <c r="BQ64961" s="378"/>
      <c r="BR64961" s="378"/>
      <c r="BS64961" s="378"/>
      <c r="BT64961" s="378"/>
      <c r="BU64961" s="378"/>
      <c r="BV64961" s="378"/>
      <c r="BW64961" s="378"/>
      <c r="BX64961" s="378"/>
      <c r="BY64961" s="378"/>
      <c r="BZ64961" s="378"/>
      <c r="CA64961" s="378"/>
      <c r="CB64961" s="378"/>
      <c r="CC64961" s="378"/>
      <c r="CD64961" s="378"/>
      <c r="CE64961" s="378"/>
      <c r="CF64961" s="378"/>
      <c r="CG64961" s="378"/>
      <c r="CH64961" s="378"/>
      <c r="CI64961" s="378"/>
      <c r="CJ64961" s="378"/>
      <c r="CK64961" s="378"/>
      <c r="CL64961" s="378"/>
      <c r="CM64961" s="378"/>
      <c r="CN64961" s="378"/>
      <c r="CO64961" s="378"/>
      <c r="CP64961" s="378"/>
      <c r="CQ64961" s="378"/>
      <c r="CR64961" s="378"/>
      <c r="CS64961" s="378"/>
      <c r="CT64961" s="378"/>
      <c r="CU64961" s="378"/>
      <c r="CV64961" s="378"/>
      <c r="CW64961" s="378"/>
      <c r="CX64961" s="378"/>
      <c r="CY64961" s="378"/>
      <c r="CZ64961" s="378"/>
      <c r="DA64961" s="378"/>
      <c r="DB64961" s="378"/>
      <c r="DC64961" s="378"/>
      <c r="DD64961" s="378"/>
      <c r="DE64961" s="378"/>
      <c r="DF64961" s="378"/>
      <c r="DG64961" s="378"/>
      <c r="DH64961" s="378"/>
      <c r="DI64961" s="378"/>
      <c r="DJ64961" s="378"/>
      <c r="DK64961" s="378"/>
      <c r="DL64961" s="378"/>
      <c r="DM64961" s="378"/>
      <c r="DN64961" s="378"/>
      <c r="DO64961" s="378"/>
      <c r="DP64961" s="378"/>
      <c r="DQ64961" s="378"/>
      <c r="DR64961" s="378"/>
      <c r="DS64961" s="378"/>
      <c r="DT64961" s="378"/>
      <c r="DU64961" s="378"/>
      <c r="DV64961" s="378"/>
      <c r="DW64961" s="378"/>
      <c r="DX64961" s="378"/>
      <c r="DY64961" s="378"/>
      <c r="DZ64961" s="378"/>
      <c r="EA64961" s="378"/>
      <c r="EB64961" s="378"/>
      <c r="EC64961" s="378"/>
      <c r="ED64961" s="378"/>
      <c r="EE64961" s="378"/>
      <c r="EF64961" s="378"/>
      <c r="EG64961" s="378"/>
      <c r="EH64961" s="378"/>
      <c r="EI64961" s="378"/>
      <c r="EJ64961" s="378"/>
      <c r="EK64961" s="378"/>
      <c r="EL64961" s="378"/>
      <c r="EM64961" s="378"/>
      <c r="EN64961" s="378"/>
      <c r="EO64961" s="378"/>
      <c r="EP64961" s="378"/>
      <c r="EQ64961" s="378"/>
      <c r="ER64961" s="378"/>
      <c r="ES64961" s="378"/>
      <c r="ET64961" s="378"/>
      <c r="EU64961" s="378"/>
      <c r="EV64961" s="378"/>
      <c r="EW64961" s="378"/>
      <c r="EX64961" s="378"/>
      <c r="EY64961" s="378"/>
      <c r="EZ64961" s="378"/>
      <c r="FA64961" s="378"/>
      <c r="FB64961" s="378"/>
      <c r="FC64961" s="378"/>
      <c r="FD64961" s="378"/>
      <c r="FE64961" s="378"/>
      <c r="FF64961" s="378"/>
      <c r="FG64961" s="378"/>
      <c r="FH64961" s="378"/>
      <c r="FI64961" s="378"/>
      <c r="FJ64961" s="378"/>
      <c r="FK64961" s="378"/>
      <c r="FL64961" s="378"/>
      <c r="FM64961" s="378"/>
      <c r="FN64961" s="378"/>
      <c r="FO64961" s="378"/>
      <c r="FP64961" s="378"/>
      <c r="FQ64961" s="378"/>
      <c r="FR64961" s="378"/>
      <c r="FS64961" s="378"/>
      <c r="FT64961" s="378"/>
      <c r="FU64961" s="378"/>
      <c r="FV64961" s="378"/>
      <c r="FW64961" s="378"/>
      <c r="FX64961" s="378"/>
      <c r="FY64961" s="378"/>
      <c r="FZ64961" s="378"/>
      <c r="GA64961" s="378"/>
      <c r="GB64961" s="378"/>
      <c r="GC64961" s="378"/>
      <c r="GD64961" s="378"/>
      <c r="GE64961" s="378"/>
      <c r="GF64961" s="378"/>
      <c r="GG64961" s="378"/>
      <c r="GH64961" s="378"/>
      <c r="GI64961" s="378"/>
      <c r="GJ64961" s="378"/>
      <c r="GK64961" s="378"/>
      <c r="GL64961" s="378"/>
      <c r="GM64961" s="378"/>
      <c r="GN64961" s="378"/>
      <c r="GO64961" s="378"/>
      <c r="GP64961" s="378"/>
      <c r="GQ64961" s="378"/>
      <c r="GR64961" s="378"/>
      <c r="GS64961" s="378"/>
      <c r="GT64961" s="378"/>
      <c r="GU64961" s="378"/>
      <c r="GV64961" s="378"/>
      <c r="GW64961" s="378"/>
      <c r="GX64961" s="378"/>
      <c r="GY64961" s="378"/>
      <c r="GZ64961" s="378"/>
      <c r="HA64961" s="378"/>
      <c r="HB64961" s="378"/>
      <c r="HC64961" s="378"/>
      <c r="HD64961" s="378"/>
      <c r="HE64961" s="378"/>
      <c r="HF64961" s="378"/>
      <c r="HG64961" s="378"/>
      <c r="HH64961" s="378"/>
      <c r="HI64961" s="378"/>
      <c r="HJ64961" s="378"/>
      <c r="HK64961" s="378"/>
      <c r="HL64961" s="378"/>
      <c r="HM64961" s="378"/>
      <c r="HN64961" s="378"/>
      <c r="HO64961" s="378"/>
      <c r="HP64961" s="378"/>
      <c r="HQ64961" s="378"/>
      <c r="HR64961" s="378"/>
      <c r="HS64961" s="378"/>
      <c r="HT64961" s="378"/>
      <c r="HU64961" s="378"/>
      <c r="HV64961" s="378"/>
      <c r="HW64961" s="378"/>
      <c r="HX64961" s="378"/>
      <c r="HY64961" s="378"/>
      <c r="HZ64961" s="378"/>
      <c r="IA64961" s="378"/>
      <c r="IB64961" s="378"/>
      <c r="IC64961" s="378"/>
      <c r="ID64961" s="378"/>
      <c r="IE64961" s="378"/>
      <c r="IF64961" s="378"/>
      <c r="IG64961" s="378"/>
      <c r="IH64961" s="378"/>
      <c r="II64961" s="378"/>
      <c r="IJ64961" s="378"/>
      <c r="IK64961" s="378"/>
      <c r="IL64961" s="378"/>
    </row>
    <row r="64962" spans="2:246">
      <c r="B64962" s="378"/>
      <c r="C64962" s="378"/>
      <c r="D64962" s="378"/>
      <c r="E64962" s="378"/>
      <c r="F64962" s="378"/>
      <c r="G64962" s="378"/>
      <c r="H64962" s="378"/>
      <c r="I64962" s="378"/>
      <c r="J64962" s="378"/>
      <c r="K64962" s="378"/>
      <c r="L64962" s="378"/>
      <c r="M64962" s="378"/>
      <c r="N64962" s="378"/>
      <c r="O64962" s="378"/>
      <c r="P64962" s="378"/>
      <c r="Q64962" s="378"/>
      <c r="R64962" s="378"/>
      <c r="S64962" s="378"/>
      <c r="T64962" s="378"/>
      <c r="U64962" s="378"/>
      <c r="V64962" s="378"/>
      <c r="W64962" s="378"/>
      <c r="X64962" s="378"/>
      <c r="Y64962" s="378"/>
      <c r="Z64962" s="378"/>
      <c r="AA64962" s="378"/>
      <c r="AB64962" s="378"/>
      <c r="AC64962" s="378"/>
      <c r="AD64962" s="378"/>
      <c r="AE64962" s="378"/>
      <c r="AF64962" s="378"/>
      <c r="AG64962" s="378"/>
      <c r="AH64962" s="378"/>
      <c r="AI64962" s="378"/>
      <c r="AJ64962" s="378"/>
      <c r="AK64962" s="378"/>
      <c r="AL64962" s="378"/>
      <c r="AM64962" s="378"/>
      <c r="AN64962" s="378"/>
      <c r="AO64962" s="378"/>
      <c r="AP64962" s="378"/>
      <c r="AQ64962" s="378"/>
      <c r="AR64962" s="378"/>
      <c r="AS64962" s="378"/>
      <c r="AT64962" s="378"/>
      <c r="AU64962" s="378"/>
      <c r="AV64962" s="378"/>
      <c r="AW64962" s="378"/>
      <c r="AX64962" s="378"/>
      <c r="AY64962" s="378"/>
      <c r="AZ64962" s="378"/>
      <c r="BA64962" s="378"/>
      <c r="BB64962" s="378"/>
      <c r="BC64962" s="378"/>
      <c r="BD64962" s="378"/>
      <c r="BE64962" s="378"/>
      <c r="BF64962" s="378"/>
      <c r="BG64962" s="378"/>
      <c r="BH64962" s="378"/>
      <c r="BI64962" s="378"/>
      <c r="BJ64962" s="378"/>
      <c r="BK64962" s="378"/>
      <c r="BL64962" s="378"/>
      <c r="BM64962" s="378"/>
      <c r="BN64962" s="378"/>
      <c r="BO64962" s="378"/>
      <c r="BP64962" s="378"/>
      <c r="BQ64962" s="378"/>
      <c r="BR64962" s="378"/>
      <c r="BS64962" s="378"/>
      <c r="BT64962" s="378"/>
      <c r="BU64962" s="378"/>
      <c r="BV64962" s="378"/>
      <c r="BW64962" s="378"/>
      <c r="BX64962" s="378"/>
      <c r="BY64962" s="378"/>
      <c r="BZ64962" s="378"/>
      <c r="CA64962" s="378"/>
      <c r="CB64962" s="378"/>
      <c r="CC64962" s="378"/>
      <c r="CD64962" s="378"/>
      <c r="CE64962" s="378"/>
      <c r="CF64962" s="378"/>
      <c r="CG64962" s="378"/>
      <c r="CH64962" s="378"/>
      <c r="CI64962" s="378"/>
      <c r="CJ64962" s="378"/>
      <c r="CK64962" s="378"/>
      <c r="CL64962" s="378"/>
      <c r="CM64962" s="378"/>
      <c r="CN64962" s="378"/>
      <c r="CO64962" s="378"/>
      <c r="CP64962" s="378"/>
      <c r="CQ64962" s="378"/>
      <c r="CR64962" s="378"/>
      <c r="CS64962" s="378"/>
      <c r="CT64962" s="378"/>
      <c r="CU64962" s="378"/>
      <c r="CV64962" s="378"/>
      <c r="CW64962" s="378"/>
      <c r="CX64962" s="378"/>
      <c r="CY64962" s="378"/>
      <c r="CZ64962" s="378"/>
      <c r="DA64962" s="378"/>
      <c r="DB64962" s="378"/>
      <c r="DC64962" s="378"/>
      <c r="DD64962" s="378"/>
      <c r="DE64962" s="378"/>
      <c r="DF64962" s="378"/>
      <c r="DG64962" s="378"/>
      <c r="DH64962" s="378"/>
      <c r="DI64962" s="378"/>
      <c r="DJ64962" s="378"/>
      <c r="DK64962" s="378"/>
      <c r="DL64962" s="378"/>
      <c r="DM64962" s="378"/>
      <c r="DN64962" s="378"/>
      <c r="DO64962" s="378"/>
      <c r="DP64962" s="378"/>
      <c r="DQ64962" s="378"/>
      <c r="DR64962" s="378"/>
      <c r="DS64962" s="378"/>
      <c r="DT64962" s="378"/>
      <c r="DU64962" s="378"/>
      <c r="DV64962" s="378"/>
      <c r="DW64962" s="378"/>
      <c r="DX64962" s="378"/>
      <c r="DY64962" s="378"/>
      <c r="DZ64962" s="378"/>
      <c r="EA64962" s="378"/>
      <c r="EB64962" s="378"/>
      <c r="EC64962" s="378"/>
      <c r="ED64962" s="378"/>
      <c r="EE64962" s="378"/>
      <c r="EF64962" s="378"/>
      <c r="EG64962" s="378"/>
      <c r="EH64962" s="378"/>
      <c r="EI64962" s="378"/>
      <c r="EJ64962" s="378"/>
      <c r="EK64962" s="378"/>
      <c r="EL64962" s="378"/>
      <c r="EM64962" s="378"/>
      <c r="EN64962" s="378"/>
      <c r="EO64962" s="378"/>
      <c r="EP64962" s="378"/>
      <c r="EQ64962" s="378"/>
      <c r="ER64962" s="378"/>
      <c r="ES64962" s="378"/>
      <c r="ET64962" s="378"/>
      <c r="EU64962" s="378"/>
      <c r="EV64962" s="378"/>
      <c r="EW64962" s="378"/>
      <c r="EX64962" s="378"/>
      <c r="EY64962" s="378"/>
      <c r="EZ64962" s="378"/>
      <c r="FA64962" s="378"/>
      <c r="FB64962" s="378"/>
      <c r="FC64962" s="378"/>
      <c r="FD64962" s="378"/>
      <c r="FE64962" s="378"/>
      <c r="FF64962" s="378"/>
      <c r="FG64962" s="378"/>
      <c r="FH64962" s="378"/>
      <c r="FI64962" s="378"/>
      <c r="FJ64962" s="378"/>
      <c r="FK64962" s="378"/>
      <c r="FL64962" s="378"/>
      <c r="FM64962" s="378"/>
      <c r="FN64962" s="378"/>
      <c r="FO64962" s="378"/>
      <c r="FP64962" s="378"/>
      <c r="FQ64962" s="378"/>
      <c r="FR64962" s="378"/>
      <c r="FS64962" s="378"/>
      <c r="FT64962" s="378"/>
      <c r="FU64962" s="378"/>
      <c r="FV64962" s="378"/>
      <c r="FW64962" s="378"/>
      <c r="FX64962" s="378"/>
      <c r="FY64962" s="378"/>
      <c r="FZ64962" s="378"/>
      <c r="GA64962" s="378"/>
      <c r="GB64962" s="378"/>
      <c r="GC64962" s="378"/>
      <c r="GD64962" s="378"/>
      <c r="GE64962" s="378"/>
      <c r="GF64962" s="378"/>
      <c r="GG64962" s="378"/>
      <c r="GH64962" s="378"/>
      <c r="GI64962" s="378"/>
      <c r="GJ64962" s="378"/>
      <c r="GK64962" s="378"/>
      <c r="GL64962" s="378"/>
      <c r="GM64962" s="378"/>
      <c r="GN64962" s="378"/>
      <c r="GO64962" s="378"/>
      <c r="GP64962" s="378"/>
      <c r="GQ64962" s="378"/>
      <c r="GR64962" s="378"/>
      <c r="GS64962" s="378"/>
      <c r="GT64962" s="378"/>
      <c r="GU64962" s="378"/>
      <c r="GV64962" s="378"/>
      <c r="GW64962" s="378"/>
      <c r="GX64962" s="378"/>
      <c r="GY64962" s="378"/>
      <c r="GZ64962" s="378"/>
      <c r="HA64962" s="378"/>
      <c r="HB64962" s="378"/>
      <c r="HC64962" s="378"/>
      <c r="HD64962" s="378"/>
      <c r="HE64962" s="378"/>
      <c r="HF64962" s="378"/>
      <c r="HG64962" s="378"/>
      <c r="HH64962" s="378"/>
      <c r="HI64962" s="378"/>
      <c r="HJ64962" s="378"/>
      <c r="HK64962" s="378"/>
      <c r="HL64962" s="378"/>
      <c r="HM64962" s="378"/>
      <c r="HN64962" s="378"/>
      <c r="HO64962" s="378"/>
      <c r="HP64962" s="378"/>
      <c r="HQ64962" s="378"/>
      <c r="HR64962" s="378"/>
      <c r="HS64962" s="378"/>
      <c r="HT64962" s="378"/>
      <c r="HU64962" s="378"/>
      <c r="HV64962" s="378"/>
      <c r="HW64962" s="378"/>
      <c r="HX64962" s="378"/>
      <c r="HY64962" s="378"/>
      <c r="HZ64962" s="378"/>
      <c r="IA64962" s="378"/>
      <c r="IB64962" s="378"/>
      <c r="IC64962" s="378"/>
      <c r="ID64962" s="378"/>
      <c r="IE64962" s="378"/>
      <c r="IF64962" s="378"/>
      <c r="IG64962" s="378"/>
      <c r="IH64962" s="378"/>
      <c r="II64962" s="378"/>
      <c r="IJ64962" s="378"/>
      <c r="IK64962" s="378"/>
      <c r="IL64962" s="378"/>
    </row>
    <row r="64963" spans="2:246">
      <c r="B64963" s="378"/>
      <c r="C64963" s="378"/>
      <c r="D64963" s="378"/>
      <c r="E64963" s="378"/>
      <c r="F64963" s="378"/>
      <c r="G64963" s="378"/>
      <c r="H64963" s="378"/>
      <c r="I64963" s="378"/>
      <c r="J64963" s="378"/>
      <c r="K64963" s="378"/>
      <c r="L64963" s="378"/>
      <c r="M64963" s="378"/>
      <c r="N64963" s="378"/>
      <c r="O64963" s="378"/>
      <c r="P64963" s="378"/>
      <c r="Q64963" s="378"/>
      <c r="R64963" s="378"/>
      <c r="S64963" s="378"/>
      <c r="T64963" s="378"/>
      <c r="U64963" s="378"/>
      <c r="V64963" s="378"/>
      <c r="W64963" s="378"/>
      <c r="X64963" s="378"/>
      <c r="Y64963" s="378"/>
      <c r="Z64963" s="378"/>
      <c r="AA64963" s="378"/>
      <c r="AB64963" s="378"/>
      <c r="AC64963" s="378"/>
      <c r="AD64963" s="378"/>
      <c r="AE64963" s="378"/>
      <c r="AF64963" s="378"/>
      <c r="AG64963" s="378"/>
      <c r="AH64963" s="378"/>
      <c r="AI64963" s="378"/>
      <c r="AJ64963" s="378"/>
      <c r="AK64963" s="378"/>
      <c r="AL64963" s="378"/>
      <c r="AM64963" s="378"/>
      <c r="AN64963" s="378"/>
      <c r="AO64963" s="378"/>
      <c r="AP64963" s="378"/>
      <c r="AQ64963" s="378"/>
      <c r="AR64963" s="378"/>
      <c r="AS64963" s="378"/>
      <c r="AT64963" s="378"/>
      <c r="AU64963" s="378"/>
      <c r="AV64963" s="378"/>
      <c r="AW64963" s="378"/>
      <c r="AX64963" s="378"/>
      <c r="AY64963" s="378"/>
      <c r="AZ64963" s="378"/>
      <c r="BA64963" s="378"/>
      <c r="BB64963" s="378"/>
      <c r="BC64963" s="378"/>
      <c r="BD64963" s="378"/>
      <c r="BE64963" s="378"/>
      <c r="BF64963" s="378"/>
      <c r="BG64963" s="378"/>
      <c r="BH64963" s="378"/>
      <c r="BI64963" s="378"/>
      <c r="BJ64963" s="378"/>
      <c r="BK64963" s="378"/>
      <c r="BL64963" s="378"/>
      <c r="BM64963" s="378"/>
      <c r="BN64963" s="378"/>
      <c r="BO64963" s="378"/>
      <c r="BP64963" s="378"/>
      <c r="BQ64963" s="378"/>
      <c r="BR64963" s="378"/>
      <c r="BS64963" s="378"/>
      <c r="BT64963" s="378"/>
      <c r="BU64963" s="378"/>
      <c r="BV64963" s="378"/>
      <c r="BW64963" s="378"/>
      <c r="BX64963" s="378"/>
      <c r="BY64963" s="378"/>
      <c r="BZ64963" s="378"/>
      <c r="CA64963" s="378"/>
      <c r="CB64963" s="378"/>
      <c r="CC64963" s="378"/>
      <c r="CD64963" s="378"/>
      <c r="CE64963" s="378"/>
      <c r="CF64963" s="378"/>
      <c r="CG64963" s="378"/>
      <c r="CH64963" s="378"/>
      <c r="CI64963" s="378"/>
      <c r="CJ64963" s="378"/>
      <c r="CK64963" s="378"/>
      <c r="CL64963" s="378"/>
      <c r="CM64963" s="378"/>
      <c r="CN64963" s="378"/>
      <c r="CO64963" s="378"/>
      <c r="CP64963" s="378"/>
      <c r="CQ64963" s="378"/>
      <c r="CR64963" s="378"/>
      <c r="CS64963" s="378"/>
      <c r="CT64963" s="378"/>
      <c r="CU64963" s="378"/>
      <c r="CV64963" s="378"/>
      <c r="CW64963" s="378"/>
      <c r="CX64963" s="378"/>
      <c r="CY64963" s="378"/>
      <c r="CZ64963" s="378"/>
      <c r="DA64963" s="378"/>
      <c r="DB64963" s="378"/>
      <c r="DC64963" s="378"/>
      <c r="DD64963" s="378"/>
      <c r="DE64963" s="378"/>
      <c r="DF64963" s="378"/>
      <c r="DG64963" s="378"/>
      <c r="DH64963" s="378"/>
      <c r="DI64963" s="378"/>
      <c r="DJ64963" s="378"/>
      <c r="DK64963" s="378"/>
      <c r="DL64963" s="378"/>
      <c r="DM64963" s="378"/>
      <c r="DN64963" s="378"/>
      <c r="DO64963" s="378"/>
      <c r="DP64963" s="378"/>
      <c r="DQ64963" s="378"/>
      <c r="DR64963" s="378"/>
      <c r="DS64963" s="378"/>
      <c r="DT64963" s="378"/>
      <c r="DU64963" s="378"/>
      <c r="DV64963" s="378"/>
      <c r="DW64963" s="378"/>
      <c r="DX64963" s="378"/>
      <c r="DY64963" s="378"/>
      <c r="DZ64963" s="378"/>
      <c r="EA64963" s="378"/>
      <c r="EB64963" s="378"/>
      <c r="EC64963" s="378"/>
      <c r="ED64963" s="378"/>
      <c r="EE64963" s="378"/>
      <c r="EF64963" s="378"/>
      <c r="EG64963" s="378"/>
      <c r="EH64963" s="378"/>
      <c r="EI64963" s="378"/>
      <c r="EJ64963" s="378"/>
      <c r="EK64963" s="378"/>
      <c r="EL64963" s="378"/>
      <c r="EM64963" s="378"/>
      <c r="EN64963" s="378"/>
      <c r="EO64963" s="378"/>
      <c r="EP64963" s="378"/>
      <c r="EQ64963" s="378"/>
      <c r="ER64963" s="378"/>
      <c r="ES64963" s="378"/>
      <c r="ET64963" s="378"/>
      <c r="EU64963" s="378"/>
      <c r="EV64963" s="378"/>
      <c r="EW64963" s="378"/>
      <c r="EX64963" s="378"/>
      <c r="EY64963" s="378"/>
      <c r="EZ64963" s="378"/>
      <c r="FA64963" s="378"/>
      <c r="FB64963" s="378"/>
      <c r="FC64963" s="378"/>
      <c r="FD64963" s="378"/>
      <c r="FE64963" s="378"/>
      <c r="FF64963" s="378"/>
      <c r="FG64963" s="378"/>
      <c r="FH64963" s="378"/>
      <c r="FI64963" s="378"/>
      <c r="FJ64963" s="378"/>
      <c r="FK64963" s="378"/>
      <c r="FL64963" s="378"/>
      <c r="FM64963" s="378"/>
      <c r="FN64963" s="378"/>
      <c r="FO64963" s="378"/>
      <c r="FP64963" s="378"/>
      <c r="FQ64963" s="378"/>
      <c r="FR64963" s="378"/>
      <c r="FS64963" s="378"/>
      <c r="FT64963" s="378"/>
      <c r="FU64963" s="378"/>
      <c r="FV64963" s="378"/>
      <c r="FW64963" s="378"/>
      <c r="FX64963" s="378"/>
      <c r="FY64963" s="378"/>
      <c r="FZ64963" s="378"/>
      <c r="GA64963" s="378"/>
      <c r="GB64963" s="378"/>
      <c r="GC64963" s="378"/>
      <c r="GD64963" s="378"/>
      <c r="GE64963" s="378"/>
      <c r="GF64963" s="378"/>
      <c r="GG64963" s="378"/>
      <c r="GH64963" s="378"/>
      <c r="GI64963" s="378"/>
      <c r="GJ64963" s="378"/>
      <c r="GK64963" s="378"/>
      <c r="GL64963" s="378"/>
      <c r="GM64963" s="378"/>
      <c r="GN64963" s="378"/>
      <c r="GO64963" s="378"/>
      <c r="GP64963" s="378"/>
      <c r="GQ64963" s="378"/>
      <c r="GR64963" s="378"/>
      <c r="GS64963" s="378"/>
      <c r="GT64963" s="378"/>
      <c r="GU64963" s="378"/>
      <c r="GV64963" s="378"/>
      <c r="GW64963" s="378"/>
      <c r="GX64963" s="378"/>
      <c r="GY64963" s="378"/>
      <c r="GZ64963" s="378"/>
      <c r="HA64963" s="378"/>
      <c r="HB64963" s="378"/>
      <c r="HC64963" s="378"/>
      <c r="HD64963" s="378"/>
      <c r="HE64963" s="378"/>
      <c r="HF64963" s="378"/>
      <c r="HG64963" s="378"/>
      <c r="HH64963" s="378"/>
      <c r="HI64963" s="378"/>
      <c r="HJ64963" s="378"/>
      <c r="HK64963" s="378"/>
      <c r="HL64963" s="378"/>
      <c r="HM64963" s="378"/>
      <c r="HN64963" s="378"/>
      <c r="HO64963" s="378"/>
      <c r="HP64963" s="378"/>
      <c r="HQ64963" s="378"/>
      <c r="HR64963" s="378"/>
      <c r="HS64963" s="378"/>
      <c r="HT64963" s="378"/>
      <c r="HU64963" s="378"/>
      <c r="HV64963" s="378"/>
      <c r="HW64963" s="378"/>
      <c r="HX64963" s="378"/>
      <c r="HY64963" s="378"/>
      <c r="HZ64963" s="378"/>
      <c r="IA64963" s="378"/>
      <c r="IB64963" s="378"/>
      <c r="IC64963" s="378"/>
      <c r="ID64963" s="378"/>
      <c r="IE64963" s="378"/>
      <c r="IF64963" s="378"/>
      <c r="IG64963" s="378"/>
      <c r="IH64963" s="378"/>
      <c r="II64963" s="378"/>
      <c r="IJ64963" s="378"/>
      <c r="IK64963" s="378"/>
      <c r="IL64963" s="378"/>
    </row>
    <row r="64964" spans="2:246">
      <c r="B64964" s="378"/>
      <c r="C64964" s="378"/>
      <c r="D64964" s="378"/>
      <c r="E64964" s="378"/>
      <c r="F64964" s="378"/>
      <c r="G64964" s="378"/>
      <c r="H64964" s="378"/>
      <c r="I64964" s="378"/>
      <c r="J64964" s="378"/>
      <c r="K64964" s="378"/>
      <c r="L64964" s="378"/>
      <c r="M64964" s="378"/>
      <c r="N64964" s="378"/>
      <c r="O64964" s="378"/>
      <c r="P64964" s="378"/>
      <c r="Q64964" s="378"/>
      <c r="R64964" s="378"/>
      <c r="S64964" s="378"/>
      <c r="T64964" s="378"/>
      <c r="U64964" s="378"/>
      <c r="V64964" s="378"/>
      <c r="W64964" s="378"/>
      <c r="X64964" s="378"/>
      <c r="Y64964" s="378"/>
      <c r="Z64964" s="378"/>
      <c r="AA64964" s="378"/>
      <c r="AB64964" s="378"/>
      <c r="AC64964" s="378"/>
      <c r="AD64964" s="378"/>
      <c r="AE64964" s="378"/>
      <c r="AF64964" s="378"/>
      <c r="AG64964" s="378"/>
      <c r="AH64964" s="378"/>
      <c r="AI64964" s="378"/>
      <c r="AJ64964" s="378"/>
      <c r="AK64964" s="378"/>
      <c r="AL64964" s="378"/>
      <c r="AM64964" s="378"/>
      <c r="AN64964" s="378"/>
      <c r="AO64964" s="378"/>
      <c r="AP64964" s="378"/>
      <c r="AQ64964" s="378"/>
      <c r="AR64964" s="378"/>
      <c r="AS64964" s="378"/>
      <c r="AT64964" s="378"/>
      <c r="AU64964" s="378"/>
      <c r="AV64964" s="378"/>
      <c r="AW64964" s="378"/>
      <c r="AX64964" s="378"/>
      <c r="AY64964" s="378"/>
      <c r="AZ64964" s="378"/>
      <c r="BA64964" s="378"/>
      <c r="BB64964" s="378"/>
      <c r="BC64964" s="378"/>
      <c r="BD64964" s="378"/>
      <c r="BE64964" s="378"/>
      <c r="BF64964" s="378"/>
      <c r="BG64964" s="378"/>
      <c r="BH64964" s="378"/>
      <c r="BI64964" s="378"/>
      <c r="BJ64964" s="378"/>
      <c r="BK64964" s="378"/>
      <c r="BL64964" s="378"/>
      <c r="BM64964" s="378"/>
      <c r="BN64964" s="378"/>
      <c r="BO64964" s="378"/>
      <c r="BP64964" s="378"/>
      <c r="BQ64964" s="378"/>
      <c r="BR64964" s="378"/>
      <c r="BS64964" s="378"/>
      <c r="BT64964" s="378"/>
      <c r="BU64964" s="378"/>
      <c r="BV64964" s="378"/>
      <c r="BW64964" s="378"/>
      <c r="BX64964" s="378"/>
      <c r="BY64964" s="378"/>
      <c r="BZ64964" s="378"/>
      <c r="CA64964" s="378"/>
      <c r="CB64964" s="378"/>
      <c r="CC64964" s="378"/>
      <c r="CD64964" s="378"/>
      <c r="CE64964" s="378"/>
      <c r="CF64964" s="378"/>
      <c r="CG64964" s="378"/>
      <c r="CH64964" s="378"/>
      <c r="CI64964" s="378"/>
      <c r="CJ64964" s="378"/>
      <c r="CK64964" s="378"/>
      <c r="CL64964" s="378"/>
      <c r="CM64964" s="378"/>
      <c r="CN64964" s="378"/>
      <c r="CO64964" s="378"/>
      <c r="CP64964" s="378"/>
      <c r="CQ64964" s="378"/>
      <c r="CR64964" s="378"/>
      <c r="CS64964" s="378"/>
      <c r="CT64964" s="378"/>
      <c r="CU64964" s="378"/>
      <c r="CV64964" s="378"/>
      <c r="CW64964" s="378"/>
      <c r="CX64964" s="378"/>
      <c r="CY64964" s="378"/>
      <c r="CZ64964" s="378"/>
      <c r="DA64964" s="378"/>
      <c r="DB64964" s="378"/>
      <c r="DC64964" s="378"/>
      <c r="DD64964" s="378"/>
      <c r="DE64964" s="378"/>
      <c r="DF64964" s="378"/>
      <c r="DG64964" s="378"/>
      <c r="DH64964" s="378"/>
      <c r="DI64964" s="378"/>
      <c r="DJ64964" s="378"/>
      <c r="DK64964" s="378"/>
      <c r="DL64964" s="378"/>
      <c r="DM64964" s="378"/>
      <c r="DN64964" s="378"/>
      <c r="DO64964" s="378"/>
      <c r="DP64964" s="378"/>
      <c r="DQ64964" s="378"/>
      <c r="DR64964" s="378"/>
      <c r="DS64964" s="378"/>
      <c r="DT64964" s="378"/>
      <c r="DU64964" s="378"/>
      <c r="DV64964" s="378"/>
      <c r="DW64964" s="378"/>
      <c r="DX64964" s="378"/>
      <c r="DY64964" s="378"/>
      <c r="DZ64964" s="378"/>
      <c r="EA64964" s="378"/>
      <c r="EB64964" s="378"/>
      <c r="EC64964" s="378"/>
      <c r="ED64964" s="378"/>
      <c r="EE64964" s="378"/>
      <c r="EF64964" s="378"/>
      <c r="EG64964" s="378"/>
      <c r="EH64964" s="378"/>
      <c r="EI64964" s="378"/>
      <c r="EJ64964" s="378"/>
      <c r="EK64964" s="378"/>
      <c r="EL64964" s="378"/>
      <c r="EM64964" s="378"/>
      <c r="EN64964" s="378"/>
      <c r="EO64964" s="378"/>
      <c r="EP64964" s="378"/>
      <c r="EQ64964" s="378"/>
      <c r="ER64964" s="378"/>
      <c r="ES64964" s="378"/>
      <c r="ET64964" s="378"/>
      <c r="EU64964" s="378"/>
      <c r="EV64964" s="378"/>
      <c r="EW64964" s="378"/>
      <c r="EX64964" s="378"/>
      <c r="EY64964" s="378"/>
      <c r="EZ64964" s="378"/>
      <c r="FA64964" s="378"/>
      <c r="FB64964" s="378"/>
      <c r="FC64964" s="378"/>
      <c r="FD64964" s="378"/>
      <c r="FE64964" s="378"/>
      <c r="FF64964" s="378"/>
      <c r="FG64964" s="378"/>
      <c r="FH64964" s="378"/>
      <c r="FI64964" s="378"/>
      <c r="FJ64964" s="378"/>
      <c r="FK64964" s="378"/>
      <c r="FL64964" s="378"/>
      <c r="FM64964" s="378"/>
      <c r="FN64964" s="378"/>
      <c r="FO64964" s="378"/>
      <c r="FP64964" s="378"/>
      <c r="FQ64964" s="378"/>
      <c r="FR64964" s="378"/>
      <c r="FS64964" s="378"/>
      <c r="FT64964" s="378"/>
      <c r="FU64964" s="378"/>
      <c r="FV64964" s="378"/>
      <c r="FW64964" s="378"/>
      <c r="FX64964" s="378"/>
      <c r="FY64964" s="378"/>
      <c r="FZ64964" s="378"/>
      <c r="GA64964" s="378"/>
      <c r="GB64964" s="378"/>
      <c r="GC64964" s="378"/>
      <c r="GD64964" s="378"/>
      <c r="GE64964" s="378"/>
      <c r="GF64964" s="378"/>
      <c r="GG64964" s="378"/>
      <c r="GH64964" s="378"/>
      <c r="GI64964" s="378"/>
      <c r="GJ64964" s="378"/>
      <c r="GK64964" s="378"/>
      <c r="GL64964" s="378"/>
      <c r="GM64964" s="378"/>
      <c r="GN64964" s="378"/>
      <c r="GO64964" s="378"/>
      <c r="GP64964" s="378"/>
      <c r="GQ64964" s="378"/>
      <c r="GR64964" s="378"/>
      <c r="GS64964" s="378"/>
      <c r="GT64964" s="378"/>
      <c r="GU64964" s="378"/>
      <c r="GV64964" s="378"/>
      <c r="GW64964" s="378"/>
      <c r="GX64964" s="378"/>
      <c r="GY64964" s="378"/>
      <c r="GZ64964" s="378"/>
      <c r="HA64964" s="378"/>
      <c r="HB64964" s="378"/>
      <c r="HC64964" s="378"/>
      <c r="HD64964" s="378"/>
      <c r="HE64964" s="378"/>
      <c r="HF64964" s="378"/>
      <c r="HG64964" s="378"/>
      <c r="HH64964" s="378"/>
      <c r="HI64964" s="378"/>
      <c r="HJ64964" s="378"/>
      <c r="HK64964" s="378"/>
      <c r="HL64964" s="378"/>
      <c r="HM64964" s="378"/>
      <c r="HN64964" s="378"/>
      <c r="HO64964" s="378"/>
      <c r="HP64964" s="378"/>
      <c r="HQ64964" s="378"/>
      <c r="HR64964" s="378"/>
      <c r="HS64964" s="378"/>
      <c r="HT64964" s="378"/>
      <c r="HU64964" s="378"/>
      <c r="HV64964" s="378"/>
      <c r="HW64964" s="378"/>
      <c r="HX64964" s="378"/>
      <c r="HY64964" s="378"/>
      <c r="HZ64964" s="378"/>
      <c r="IA64964" s="378"/>
      <c r="IB64964" s="378"/>
      <c r="IC64964" s="378"/>
      <c r="ID64964" s="378"/>
      <c r="IE64964" s="378"/>
      <c r="IF64964" s="378"/>
      <c r="IG64964" s="378"/>
      <c r="IH64964" s="378"/>
      <c r="II64964" s="378"/>
      <c r="IJ64964" s="378"/>
      <c r="IK64964" s="378"/>
      <c r="IL64964" s="378"/>
    </row>
    <row r="64965" spans="2:246">
      <c r="B64965" s="378"/>
      <c r="C64965" s="378"/>
      <c r="D64965" s="378"/>
      <c r="E64965" s="378"/>
      <c r="F64965" s="378"/>
      <c r="G64965" s="378"/>
      <c r="H64965" s="378"/>
      <c r="I64965" s="378"/>
      <c r="J64965" s="378"/>
      <c r="K64965" s="378"/>
      <c r="L64965" s="378"/>
      <c r="M64965" s="378"/>
      <c r="N64965" s="378"/>
      <c r="O64965" s="378"/>
      <c r="P64965" s="378"/>
      <c r="Q64965" s="378"/>
      <c r="R64965" s="378"/>
      <c r="S64965" s="378"/>
      <c r="T64965" s="378"/>
      <c r="U64965" s="378"/>
      <c r="V64965" s="378"/>
      <c r="W64965" s="378"/>
      <c r="X64965" s="378"/>
      <c r="Y64965" s="378"/>
      <c r="Z64965" s="378"/>
      <c r="AA64965" s="378"/>
      <c r="AB64965" s="378"/>
      <c r="AC64965" s="378"/>
      <c r="AD64965" s="378"/>
      <c r="AE64965" s="378"/>
      <c r="AF64965" s="378"/>
      <c r="AG64965" s="378"/>
      <c r="AH64965" s="378"/>
      <c r="AI64965" s="378"/>
      <c r="AJ64965" s="378"/>
      <c r="AK64965" s="378"/>
      <c r="AL64965" s="378"/>
      <c r="AM64965" s="378"/>
      <c r="AN64965" s="378"/>
      <c r="AO64965" s="378"/>
      <c r="AP64965" s="378"/>
      <c r="AQ64965" s="378"/>
      <c r="AR64965" s="378"/>
      <c r="AS64965" s="378"/>
      <c r="AT64965" s="378"/>
      <c r="AU64965" s="378"/>
      <c r="AV64965" s="378"/>
      <c r="AW64965" s="378"/>
      <c r="AX64965" s="378"/>
      <c r="AY64965" s="378"/>
      <c r="AZ64965" s="378"/>
      <c r="BA64965" s="378"/>
      <c r="BB64965" s="378"/>
      <c r="BC64965" s="378"/>
      <c r="BD64965" s="378"/>
      <c r="BE64965" s="378"/>
      <c r="BF64965" s="378"/>
      <c r="BG64965" s="378"/>
      <c r="BH64965" s="378"/>
      <c r="BI64965" s="378"/>
      <c r="BJ64965" s="378"/>
      <c r="BK64965" s="378"/>
      <c r="BL64965" s="378"/>
      <c r="BM64965" s="378"/>
      <c r="BN64965" s="378"/>
      <c r="BO64965" s="378"/>
      <c r="BP64965" s="378"/>
      <c r="BQ64965" s="378"/>
      <c r="BR64965" s="378"/>
      <c r="BS64965" s="378"/>
      <c r="BT64965" s="378"/>
      <c r="BU64965" s="378"/>
      <c r="BV64965" s="378"/>
      <c r="BW64965" s="378"/>
      <c r="BX64965" s="378"/>
      <c r="BY64965" s="378"/>
      <c r="BZ64965" s="378"/>
      <c r="CA64965" s="378"/>
      <c r="CB64965" s="378"/>
      <c r="CC64965" s="378"/>
      <c r="CD64965" s="378"/>
      <c r="CE64965" s="378"/>
      <c r="CF64965" s="378"/>
      <c r="CG64965" s="378"/>
      <c r="CH64965" s="378"/>
      <c r="CI64965" s="378"/>
      <c r="CJ64965" s="378"/>
      <c r="CK64965" s="378"/>
      <c r="CL64965" s="378"/>
      <c r="CM64965" s="378"/>
      <c r="CN64965" s="378"/>
      <c r="CO64965" s="378"/>
      <c r="CP64965" s="378"/>
      <c r="CQ64965" s="378"/>
      <c r="CR64965" s="378"/>
      <c r="CS64965" s="378"/>
      <c r="CT64965" s="378"/>
      <c r="CU64965" s="378"/>
      <c r="CV64965" s="378"/>
      <c r="CW64965" s="378"/>
      <c r="CX64965" s="378"/>
      <c r="CY64965" s="378"/>
      <c r="CZ64965" s="378"/>
      <c r="DA64965" s="378"/>
      <c r="DB64965" s="378"/>
      <c r="DC64965" s="378"/>
      <c r="DD64965" s="378"/>
      <c r="DE64965" s="378"/>
      <c r="DF64965" s="378"/>
      <c r="DG64965" s="378"/>
      <c r="DH64965" s="378"/>
      <c r="DI64965" s="378"/>
      <c r="DJ64965" s="378"/>
      <c r="DK64965" s="378"/>
      <c r="DL64965" s="378"/>
      <c r="DM64965" s="378"/>
      <c r="DN64965" s="378"/>
      <c r="DO64965" s="378"/>
      <c r="DP64965" s="378"/>
      <c r="DQ64965" s="378"/>
      <c r="DR64965" s="378"/>
      <c r="DS64965" s="378"/>
      <c r="DT64965" s="378"/>
      <c r="DU64965" s="378"/>
      <c r="DV64965" s="378"/>
      <c r="DW64965" s="378"/>
      <c r="DX64965" s="378"/>
      <c r="DY64965" s="378"/>
      <c r="DZ64965" s="378"/>
      <c r="EA64965" s="378"/>
      <c r="EB64965" s="378"/>
      <c r="EC64965" s="378"/>
      <c r="ED64965" s="378"/>
      <c r="EE64965" s="378"/>
      <c r="EF64965" s="378"/>
      <c r="EG64965" s="378"/>
      <c r="EH64965" s="378"/>
      <c r="EI64965" s="378"/>
      <c r="EJ64965" s="378"/>
      <c r="EK64965" s="378"/>
      <c r="EL64965" s="378"/>
      <c r="EM64965" s="378"/>
      <c r="EN64965" s="378"/>
      <c r="EO64965" s="378"/>
      <c r="EP64965" s="378"/>
      <c r="EQ64965" s="378"/>
      <c r="ER64965" s="378"/>
      <c r="ES64965" s="378"/>
      <c r="ET64965" s="378"/>
      <c r="EU64965" s="378"/>
      <c r="EV64965" s="378"/>
      <c r="EW64965" s="378"/>
      <c r="EX64965" s="378"/>
      <c r="EY64965" s="378"/>
      <c r="EZ64965" s="378"/>
      <c r="FA64965" s="378"/>
      <c r="FB64965" s="378"/>
      <c r="FC64965" s="378"/>
      <c r="FD64965" s="378"/>
      <c r="FE64965" s="378"/>
      <c r="FF64965" s="378"/>
      <c r="FG64965" s="378"/>
      <c r="FH64965" s="378"/>
      <c r="FI64965" s="378"/>
      <c r="FJ64965" s="378"/>
      <c r="FK64965" s="378"/>
      <c r="FL64965" s="378"/>
      <c r="FM64965" s="378"/>
      <c r="FN64965" s="378"/>
      <c r="FO64965" s="378"/>
      <c r="FP64965" s="378"/>
      <c r="FQ64965" s="378"/>
      <c r="FR64965" s="378"/>
      <c r="FS64965" s="378"/>
      <c r="FT64965" s="378"/>
      <c r="FU64965" s="378"/>
      <c r="FV64965" s="378"/>
      <c r="FW64965" s="378"/>
      <c r="FX64965" s="378"/>
      <c r="FY64965" s="378"/>
      <c r="FZ64965" s="378"/>
      <c r="GA64965" s="378"/>
      <c r="GB64965" s="378"/>
      <c r="GC64965" s="378"/>
      <c r="GD64965" s="378"/>
      <c r="GE64965" s="378"/>
      <c r="GF64965" s="378"/>
      <c r="GG64965" s="378"/>
      <c r="GH64965" s="378"/>
      <c r="GI64965" s="378"/>
      <c r="GJ64965" s="378"/>
      <c r="GK64965" s="378"/>
      <c r="GL64965" s="378"/>
      <c r="GM64965" s="378"/>
      <c r="GN64965" s="378"/>
      <c r="GO64965" s="378"/>
      <c r="GP64965" s="378"/>
      <c r="GQ64965" s="378"/>
      <c r="GR64965" s="378"/>
      <c r="GS64965" s="378"/>
      <c r="GT64965" s="378"/>
      <c r="GU64965" s="378"/>
      <c r="GV64965" s="378"/>
      <c r="GW64965" s="378"/>
      <c r="GX64965" s="378"/>
      <c r="GY64965" s="378"/>
      <c r="GZ64965" s="378"/>
      <c r="HA64965" s="378"/>
      <c r="HB64965" s="378"/>
      <c r="HC64965" s="378"/>
      <c r="HD64965" s="378"/>
      <c r="HE64965" s="378"/>
      <c r="HF64965" s="378"/>
      <c r="HG64965" s="378"/>
      <c r="HH64965" s="378"/>
      <c r="HI64965" s="378"/>
      <c r="HJ64965" s="378"/>
      <c r="HK64965" s="378"/>
      <c r="HL64965" s="378"/>
      <c r="HM64965" s="378"/>
      <c r="HN64965" s="378"/>
      <c r="HO64965" s="378"/>
      <c r="HP64965" s="378"/>
      <c r="HQ64965" s="378"/>
      <c r="HR64965" s="378"/>
      <c r="HS64965" s="378"/>
      <c r="HT64965" s="378"/>
      <c r="HU64965" s="378"/>
      <c r="HV64965" s="378"/>
      <c r="HW64965" s="378"/>
      <c r="HX64965" s="378"/>
      <c r="HY64965" s="378"/>
      <c r="HZ64965" s="378"/>
      <c r="IA64965" s="378"/>
      <c r="IB64965" s="378"/>
      <c r="IC64965" s="378"/>
      <c r="ID64965" s="378"/>
      <c r="IE64965" s="378"/>
      <c r="IF64965" s="378"/>
      <c r="IG64965" s="378"/>
      <c r="IH64965" s="378"/>
      <c r="II64965" s="378"/>
      <c r="IJ64965" s="378"/>
      <c r="IK64965" s="378"/>
      <c r="IL64965" s="378"/>
    </row>
    <row r="64966" spans="2:246">
      <c r="B64966" s="378"/>
      <c r="C64966" s="378"/>
      <c r="D64966" s="378"/>
      <c r="E64966" s="378"/>
      <c r="F64966" s="378"/>
      <c r="G64966" s="378"/>
      <c r="H64966" s="378"/>
      <c r="I64966" s="378"/>
      <c r="J64966" s="378"/>
      <c r="K64966" s="378"/>
      <c r="L64966" s="378"/>
      <c r="M64966" s="378"/>
      <c r="N64966" s="378"/>
      <c r="O64966" s="378"/>
      <c r="P64966" s="378"/>
      <c r="Q64966" s="378"/>
      <c r="R64966" s="378"/>
      <c r="S64966" s="378"/>
      <c r="T64966" s="378"/>
      <c r="U64966" s="378"/>
      <c r="V64966" s="378"/>
      <c r="W64966" s="378"/>
      <c r="X64966" s="378"/>
      <c r="Y64966" s="378"/>
      <c r="Z64966" s="378"/>
      <c r="AA64966" s="378"/>
      <c r="AB64966" s="378"/>
      <c r="AC64966" s="378"/>
      <c r="AD64966" s="378"/>
      <c r="AE64966" s="378"/>
      <c r="AF64966" s="378"/>
      <c r="AG64966" s="378"/>
      <c r="AH64966" s="378"/>
      <c r="AI64966" s="378"/>
      <c r="AJ64966" s="378"/>
      <c r="AK64966" s="378"/>
      <c r="AL64966" s="378"/>
      <c r="AM64966" s="378"/>
      <c r="AN64966" s="378"/>
      <c r="AO64966" s="378"/>
      <c r="AP64966" s="378"/>
      <c r="AQ64966" s="378"/>
      <c r="AR64966" s="378"/>
      <c r="AS64966" s="378"/>
      <c r="AT64966" s="378"/>
      <c r="AU64966" s="378"/>
      <c r="AV64966" s="378"/>
      <c r="AW64966" s="378"/>
      <c r="AX64966" s="378"/>
      <c r="AY64966" s="378"/>
      <c r="AZ64966" s="378"/>
      <c r="BA64966" s="378"/>
      <c r="BB64966" s="378"/>
      <c r="BC64966" s="378"/>
      <c r="BD64966" s="378"/>
      <c r="BE64966" s="378"/>
      <c r="BF64966" s="378"/>
      <c r="BG64966" s="378"/>
      <c r="BH64966" s="378"/>
      <c r="BI64966" s="378"/>
      <c r="BJ64966" s="378"/>
      <c r="BK64966" s="378"/>
      <c r="BL64966" s="378"/>
      <c r="BM64966" s="378"/>
      <c r="BN64966" s="378"/>
      <c r="BO64966" s="378"/>
      <c r="BP64966" s="378"/>
      <c r="BQ64966" s="378"/>
      <c r="BR64966" s="378"/>
      <c r="BS64966" s="378"/>
      <c r="BT64966" s="378"/>
      <c r="BU64966" s="378"/>
      <c r="BV64966" s="378"/>
      <c r="BW64966" s="378"/>
      <c r="BX64966" s="378"/>
      <c r="BY64966" s="378"/>
      <c r="BZ64966" s="378"/>
      <c r="CA64966" s="378"/>
      <c r="CB64966" s="378"/>
      <c r="CC64966" s="378"/>
      <c r="CD64966" s="378"/>
      <c r="CE64966" s="378"/>
      <c r="CF64966" s="378"/>
      <c r="CG64966" s="378"/>
      <c r="CH64966" s="378"/>
      <c r="CI64966" s="378"/>
      <c r="CJ64966" s="378"/>
      <c r="CK64966" s="378"/>
      <c r="CL64966" s="378"/>
      <c r="CM64966" s="378"/>
      <c r="CN64966" s="378"/>
      <c r="CO64966" s="378"/>
      <c r="CP64966" s="378"/>
      <c r="CQ64966" s="378"/>
      <c r="CR64966" s="378"/>
      <c r="CS64966" s="378"/>
      <c r="CT64966" s="378"/>
      <c r="CU64966" s="378"/>
      <c r="CV64966" s="378"/>
      <c r="CW64966" s="378"/>
      <c r="CX64966" s="378"/>
      <c r="CY64966" s="378"/>
      <c r="CZ64966" s="378"/>
      <c r="DA64966" s="378"/>
      <c r="DB64966" s="378"/>
      <c r="DC64966" s="378"/>
      <c r="DD64966" s="378"/>
      <c r="DE64966" s="378"/>
      <c r="DF64966" s="378"/>
      <c r="DG64966" s="378"/>
      <c r="DH64966" s="378"/>
      <c r="DI64966" s="378"/>
      <c r="DJ64966" s="378"/>
      <c r="DK64966" s="378"/>
      <c r="DL64966" s="378"/>
      <c r="DM64966" s="378"/>
      <c r="DN64966" s="378"/>
      <c r="DO64966" s="378"/>
      <c r="DP64966" s="378"/>
      <c r="DQ64966" s="378"/>
      <c r="DR64966" s="378"/>
      <c r="DS64966" s="378"/>
      <c r="DT64966" s="378"/>
      <c r="DU64966" s="378"/>
      <c r="DV64966" s="378"/>
      <c r="DW64966" s="378"/>
      <c r="DX64966" s="378"/>
      <c r="DY64966" s="378"/>
      <c r="DZ64966" s="378"/>
      <c r="EA64966" s="378"/>
      <c r="EB64966" s="378"/>
      <c r="EC64966" s="378"/>
      <c r="ED64966" s="378"/>
      <c r="EE64966" s="378"/>
      <c r="EF64966" s="378"/>
      <c r="EG64966" s="378"/>
      <c r="EH64966" s="378"/>
      <c r="EI64966" s="378"/>
      <c r="EJ64966" s="378"/>
      <c r="EK64966" s="378"/>
      <c r="EL64966" s="378"/>
      <c r="EM64966" s="378"/>
      <c r="EN64966" s="378"/>
      <c r="EO64966" s="378"/>
      <c r="EP64966" s="378"/>
      <c r="EQ64966" s="378"/>
      <c r="ER64966" s="378"/>
      <c r="ES64966" s="378"/>
      <c r="ET64966" s="378"/>
      <c r="EU64966" s="378"/>
      <c r="EV64966" s="378"/>
      <c r="EW64966" s="378"/>
      <c r="EX64966" s="378"/>
      <c r="EY64966" s="378"/>
      <c r="EZ64966" s="378"/>
      <c r="FA64966" s="378"/>
      <c r="FB64966" s="378"/>
      <c r="FC64966" s="378"/>
      <c r="FD64966" s="378"/>
      <c r="FE64966" s="378"/>
      <c r="FF64966" s="378"/>
      <c r="FG64966" s="378"/>
      <c r="FH64966" s="378"/>
      <c r="FI64966" s="378"/>
      <c r="FJ64966" s="378"/>
      <c r="FK64966" s="378"/>
      <c r="FL64966" s="378"/>
      <c r="FM64966" s="378"/>
      <c r="FN64966" s="378"/>
      <c r="FO64966" s="378"/>
      <c r="FP64966" s="378"/>
      <c r="FQ64966" s="378"/>
      <c r="FR64966" s="378"/>
      <c r="FS64966" s="378"/>
      <c r="FT64966" s="378"/>
      <c r="FU64966" s="378"/>
      <c r="FV64966" s="378"/>
      <c r="FW64966" s="378"/>
      <c r="FX64966" s="378"/>
      <c r="FY64966" s="378"/>
      <c r="FZ64966" s="378"/>
      <c r="GA64966" s="378"/>
      <c r="GB64966" s="378"/>
      <c r="GC64966" s="378"/>
      <c r="GD64966" s="378"/>
      <c r="GE64966" s="378"/>
      <c r="GF64966" s="378"/>
      <c r="GG64966" s="378"/>
      <c r="GH64966" s="378"/>
      <c r="GI64966" s="378"/>
      <c r="GJ64966" s="378"/>
      <c r="GK64966" s="378"/>
      <c r="GL64966" s="378"/>
      <c r="GM64966" s="378"/>
      <c r="GN64966" s="378"/>
      <c r="GO64966" s="378"/>
      <c r="GP64966" s="378"/>
      <c r="GQ64966" s="378"/>
      <c r="GR64966" s="378"/>
      <c r="GS64966" s="378"/>
      <c r="GT64966" s="378"/>
      <c r="GU64966" s="378"/>
      <c r="GV64966" s="378"/>
      <c r="GW64966" s="378"/>
      <c r="GX64966" s="378"/>
      <c r="GY64966" s="378"/>
      <c r="GZ64966" s="378"/>
      <c r="HA64966" s="378"/>
      <c r="HB64966" s="378"/>
      <c r="HC64966" s="378"/>
      <c r="HD64966" s="378"/>
      <c r="HE64966" s="378"/>
      <c r="HF64966" s="378"/>
      <c r="HG64966" s="378"/>
      <c r="HH64966" s="378"/>
      <c r="HI64966" s="378"/>
      <c r="HJ64966" s="378"/>
      <c r="HK64966" s="378"/>
      <c r="HL64966" s="378"/>
      <c r="HM64966" s="378"/>
      <c r="HN64966" s="378"/>
      <c r="HO64966" s="378"/>
      <c r="HP64966" s="378"/>
      <c r="HQ64966" s="378"/>
      <c r="HR64966" s="378"/>
      <c r="HS64966" s="378"/>
      <c r="HT64966" s="378"/>
      <c r="HU64966" s="378"/>
      <c r="HV64966" s="378"/>
      <c r="HW64966" s="378"/>
      <c r="HX64966" s="378"/>
      <c r="HY64966" s="378"/>
      <c r="HZ64966" s="378"/>
      <c r="IA64966" s="378"/>
      <c r="IB64966" s="378"/>
      <c r="IC64966" s="378"/>
      <c r="ID64966" s="378"/>
      <c r="IE64966" s="378"/>
      <c r="IF64966" s="378"/>
      <c r="IG64966" s="378"/>
      <c r="IH64966" s="378"/>
      <c r="II64966" s="378"/>
      <c r="IJ64966" s="378"/>
      <c r="IK64966" s="378"/>
      <c r="IL64966" s="378"/>
    </row>
    <row r="64967" spans="2:246">
      <c r="B64967" s="378"/>
      <c r="C64967" s="378"/>
      <c r="D64967" s="378"/>
      <c r="E64967" s="378"/>
      <c r="F64967" s="378"/>
      <c r="G64967" s="378"/>
      <c r="H64967" s="378"/>
      <c r="I64967" s="378"/>
      <c r="J64967" s="378"/>
      <c r="K64967" s="378"/>
      <c r="L64967" s="378"/>
      <c r="M64967" s="378"/>
      <c r="N64967" s="378"/>
      <c r="O64967" s="378"/>
      <c r="P64967" s="378"/>
      <c r="Q64967" s="378"/>
      <c r="R64967" s="378"/>
      <c r="S64967" s="378"/>
      <c r="T64967" s="378"/>
      <c r="U64967" s="378"/>
      <c r="V64967" s="378"/>
      <c r="W64967" s="378"/>
      <c r="X64967" s="378"/>
      <c r="Y64967" s="378"/>
      <c r="Z64967" s="378"/>
      <c r="AA64967" s="378"/>
      <c r="AB64967" s="378"/>
      <c r="AC64967" s="378"/>
      <c r="AD64967" s="378"/>
      <c r="AE64967" s="378"/>
      <c r="AF64967" s="378"/>
      <c r="AG64967" s="378"/>
      <c r="AH64967" s="378"/>
      <c r="AI64967" s="378"/>
      <c r="AJ64967" s="378"/>
      <c r="AK64967" s="378"/>
      <c r="AL64967" s="378"/>
      <c r="AM64967" s="378"/>
      <c r="AN64967" s="378"/>
      <c r="AO64967" s="378"/>
      <c r="AP64967" s="378"/>
      <c r="AQ64967" s="378"/>
      <c r="AR64967" s="378"/>
      <c r="AS64967" s="378"/>
      <c r="AT64967" s="378"/>
      <c r="AU64967" s="378"/>
      <c r="AV64967" s="378"/>
      <c r="AW64967" s="378"/>
      <c r="AX64967" s="378"/>
      <c r="AY64967" s="378"/>
      <c r="AZ64967" s="378"/>
      <c r="BA64967" s="378"/>
      <c r="BB64967" s="378"/>
      <c r="BC64967" s="378"/>
      <c r="BD64967" s="378"/>
      <c r="BE64967" s="378"/>
      <c r="BF64967" s="378"/>
      <c r="BG64967" s="378"/>
      <c r="BH64967" s="378"/>
      <c r="BI64967" s="378"/>
      <c r="BJ64967" s="378"/>
      <c r="BK64967" s="378"/>
      <c r="BL64967" s="378"/>
      <c r="BM64967" s="378"/>
      <c r="BN64967" s="378"/>
      <c r="BO64967" s="378"/>
      <c r="BP64967" s="378"/>
      <c r="BQ64967" s="378"/>
      <c r="BR64967" s="378"/>
      <c r="BS64967" s="378"/>
      <c r="BT64967" s="378"/>
      <c r="BU64967" s="378"/>
      <c r="BV64967" s="378"/>
      <c r="BW64967" s="378"/>
      <c r="BX64967" s="378"/>
      <c r="BY64967" s="378"/>
      <c r="BZ64967" s="378"/>
      <c r="CA64967" s="378"/>
      <c r="CB64967" s="378"/>
      <c r="CC64967" s="378"/>
      <c r="CD64967" s="378"/>
      <c r="CE64967" s="378"/>
      <c r="CF64967" s="378"/>
      <c r="CG64967" s="378"/>
      <c r="CH64967" s="378"/>
      <c r="CI64967" s="378"/>
      <c r="CJ64967" s="378"/>
      <c r="CK64967" s="378"/>
      <c r="CL64967" s="378"/>
      <c r="CM64967" s="378"/>
      <c r="CN64967" s="378"/>
      <c r="CO64967" s="378"/>
      <c r="CP64967" s="378"/>
      <c r="CQ64967" s="378"/>
      <c r="CR64967" s="378"/>
      <c r="CS64967" s="378"/>
      <c r="CT64967" s="378"/>
      <c r="CU64967" s="378"/>
      <c r="CV64967" s="378"/>
      <c r="CW64967" s="378"/>
      <c r="CX64967" s="378"/>
      <c r="CY64967" s="378"/>
      <c r="CZ64967" s="378"/>
      <c r="DA64967" s="378"/>
      <c r="DB64967" s="378"/>
      <c r="DC64967" s="378"/>
      <c r="DD64967" s="378"/>
      <c r="DE64967" s="378"/>
      <c r="DF64967" s="378"/>
      <c r="DG64967" s="378"/>
      <c r="DH64967" s="378"/>
      <c r="DI64967" s="378"/>
      <c r="DJ64967" s="378"/>
      <c r="DK64967" s="378"/>
      <c r="DL64967" s="378"/>
      <c r="DM64967" s="378"/>
      <c r="DN64967" s="378"/>
      <c r="DO64967" s="378"/>
      <c r="DP64967" s="378"/>
      <c r="DQ64967" s="378"/>
      <c r="DR64967" s="378"/>
      <c r="DS64967" s="378"/>
      <c r="DT64967" s="378"/>
      <c r="DU64967" s="378"/>
      <c r="DV64967" s="378"/>
      <c r="DW64967" s="378"/>
      <c r="DX64967" s="378"/>
      <c r="DY64967" s="378"/>
      <c r="DZ64967" s="378"/>
      <c r="EA64967" s="378"/>
      <c r="EB64967" s="378"/>
      <c r="EC64967" s="378"/>
      <c r="ED64967" s="378"/>
      <c r="EE64967" s="378"/>
      <c r="EF64967" s="378"/>
      <c r="EG64967" s="378"/>
      <c r="EH64967" s="378"/>
      <c r="EI64967" s="378"/>
      <c r="EJ64967" s="378"/>
      <c r="EK64967" s="378"/>
      <c r="EL64967" s="378"/>
      <c r="EM64967" s="378"/>
      <c r="EN64967" s="378"/>
      <c r="EO64967" s="378"/>
      <c r="EP64967" s="378"/>
      <c r="EQ64967" s="378"/>
      <c r="ER64967" s="378"/>
      <c r="ES64967" s="378"/>
      <c r="ET64967" s="378"/>
      <c r="EU64967" s="378"/>
      <c r="EV64967" s="378"/>
      <c r="EW64967" s="378"/>
      <c r="EX64967" s="378"/>
      <c r="EY64967" s="378"/>
      <c r="EZ64967" s="378"/>
      <c r="FA64967" s="378"/>
      <c r="FB64967" s="378"/>
      <c r="FC64967" s="378"/>
      <c r="FD64967" s="378"/>
      <c r="FE64967" s="378"/>
      <c r="FF64967" s="378"/>
      <c r="FG64967" s="378"/>
      <c r="FH64967" s="378"/>
      <c r="FI64967" s="378"/>
      <c r="FJ64967" s="378"/>
      <c r="FK64967" s="378"/>
      <c r="FL64967" s="378"/>
      <c r="FM64967" s="378"/>
      <c r="FN64967" s="378"/>
      <c r="FO64967" s="378"/>
      <c r="FP64967" s="378"/>
      <c r="FQ64967" s="378"/>
      <c r="FR64967" s="378"/>
      <c r="FS64967" s="378"/>
      <c r="FT64967" s="378"/>
      <c r="FU64967" s="378"/>
      <c r="FV64967" s="378"/>
      <c r="FW64967" s="378"/>
      <c r="FX64967" s="378"/>
      <c r="FY64967" s="378"/>
      <c r="FZ64967" s="378"/>
      <c r="GA64967" s="378"/>
      <c r="GB64967" s="378"/>
      <c r="GC64967" s="378"/>
      <c r="GD64967" s="378"/>
      <c r="GE64967" s="378"/>
      <c r="GF64967" s="378"/>
      <c r="GG64967" s="378"/>
      <c r="GH64967" s="378"/>
      <c r="GI64967" s="378"/>
      <c r="GJ64967" s="378"/>
      <c r="GK64967" s="378"/>
      <c r="GL64967" s="378"/>
      <c r="GM64967" s="378"/>
      <c r="GN64967" s="378"/>
      <c r="GO64967" s="378"/>
      <c r="GP64967" s="378"/>
      <c r="GQ64967" s="378"/>
      <c r="GR64967" s="378"/>
      <c r="GS64967" s="378"/>
      <c r="GT64967" s="378"/>
      <c r="GU64967" s="378"/>
      <c r="GV64967" s="378"/>
      <c r="GW64967" s="378"/>
      <c r="GX64967" s="378"/>
      <c r="GY64967" s="378"/>
      <c r="GZ64967" s="378"/>
      <c r="HA64967" s="378"/>
      <c r="HB64967" s="378"/>
      <c r="HC64967" s="378"/>
      <c r="HD64967" s="378"/>
      <c r="HE64967" s="378"/>
      <c r="HF64967" s="378"/>
      <c r="HG64967" s="378"/>
      <c r="HH64967" s="378"/>
      <c r="HI64967" s="378"/>
      <c r="HJ64967" s="378"/>
      <c r="HK64967" s="378"/>
      <c r="HL64967" s="378"/>
      <c r="HM64967" s="378"/>
      <c r="HN64967" s="378"/>
      <c r="HO64967" s="378"/>
      <c r="HP64967" s="378"/>
      <c r="HQ64967" s="378"/>
      <c r="HR64967" s="378"/>
      <c r="HS64967" s="378"/>
      <c r="HT64967" s="378"/>
      <c r="HU64967" s="378"/>
      <c r="HV64967" s="378"/>
      <c r="HW64967" s="378"/>
      <c r="HX64967" s="378"/>
      <c r="HY64967" s="378"/>
      <c r="HZ64967" s="378"/>
      <c r="IA64967" s="378"/>
      <c r="IB64967" s="378"/>
      <c r="IC64967" s="378"/>
      <c r="ID64967" s="378"/>
      <c r="IE64967" s="378"/>
      <c r="IF64967" s="378"/>
      <c r="IG64967" s="378"/>
      <c r="IH64967" s="378"/>
      <c r="II64967" s="378"/>
      <c r="IJ64967" s="378"/>
      <c r="IK64967" s="378"/>
      <c r="IL64967" s="378"/>
    </row>
    <row r="64968" spans="2:246">
      <c r="B64968" s="378"/>
      <c r="C64968" s="378"/>
      <c r="D64968" s="378"/>
      <c r="E64968" s="378"/>
      <c r="F64968" s="378"/>
      <c r="G64968" s="378"/>
      <c r="H64968" s="378"/>
      <c r="I64968" s="378"/>
      <c r="J64968" s="378"/>
      <c r="K64968" s="378"/>
      <c r="L64968" s="378"/>
      <c r="M64968" s="378"/>
      <c r="N64968" s="378"/>
      <c r="O64968" s="378"/>
      <c r="P64968" s="378"/>
      <c r="Q64968" s="378"/>
      <c r="R64968" s="378"/>
      <c r="S64968" s="378"/>
      <c r="T64968" s="378"/>
      <c r="U64968" s="378"/>
      <c r="V64968" s="378"/>
      <c r="W64968" s="378"/>
      <c r="X64968" s="378"/>
      <c r="Y64968" s="378"/>
      <c r="Z64968" s="378"/>
      <c r="AA64968" s="378"/>
      <c r="AB64968" s="378"/>
      <c r="AC64968" s="378"/>
      <c r="AD64968" s="378"/>
      <c r="AE64968" s="378"/>
      <c r="AF64968" s="378"/>
      <c r="AG64968" s="378"/>
      <c r="AH64968" s="378"/>
      <c r="AI64968" s="378"/>
      <c r="AJ64968" s="378"/>
      <c r="AK64968" s="378"/>
      <c r="AL64968" s="378"/>
      <c r="AM64968" s="378"/>
      <c r="AN64968" s="378"/>
      <c r="AO64968" s="378"/>
      <c r="AP64968" s="378"/>
      <c r="AQ64968" s="378"/>
      <c r="AR64968" s="378"/>
      <c r="AS64968" s="378"/>
      <c r="AT64968" s="378"/>
      <c r="AU64968" s="378"/>
      <c r="AV64968" s="378"/>
      <c r="AW64968" s="378"/>
      <c r="AX64968" s="378"/>
      <c r="AY64968" s="378"/>
      <c r="AZ64968" s="378"/>
      <c r="BA64968" s="378"/>
      <c r="BB64968" s="378"/>
      <c r="BC64968" s="378"/>
      <c r="BD64968" s="378"/>
      <c r="BE64968" s="378"/>
      <c r="BF64968" s="378"/>
      <c r="BG64968" s="378"/>
      <c r="BH64968" s="378"/>
      <c r="BI64968" s="378"/>
      <c r="BJ64968" s="378"/>
      <c r="BK64968" s="378"/>
      <c r="BL64968" s="378"/>
      <c r="BM64968" s="378"/>
      <c r="BN64968" s="378"/>
      <c r="BO64968" s="378"/>
      <c r="BP64968" s="378"/>
      <c r="BQ64968" s="378"/>
      <c r="BR64968" s="378"/>
      <c r="BS64968" s="378"/>
      <c r="BT64968" s="378"/>
      <c r="BU64968" s="378"/>
      <c r="BV64968" s="378"/>
      <c r="BW64968" s="378"/>
      <c r="BX64968" s="378"/>
      <c r="BY64968" s="378"/>
      <c r="BZ64968" s="378"/>
      <c r="CA64968" s="378"/>
      <c r="CB64968" s="378"/>
      <c r="CC64968" s="378"/>
      <c r="CD64968" s="378"/>
      <c r="CE64968" s="378"/>
      <c r="CF64968" s="378"/>
      <c r="CG64968" s="378"/>
      <c r="CH64968" s="378"/>
      <c r="CI64968" s="378"/>
      <c r="CJ64968" s="378"/>
      <c r="CK64968" s="378"/>
      <c r="CL64968" s="378"/>
      <c r="CM64968" s="378"/>
      <c r="CN64968" s="378"/>
      <c r="CO64968" s="378"/>
      <c r="CP64968" s="378"/>
      <c r="CQ64968" s="378"/>
      <c r="CR64968" s="378"/>
      <c r="CS64968" s="378"/>
      <c r="CT64968" s="378"/>
      <c r="CU64968" s="378"/>
      <c r="CV64968" s="378"/>
      <c r="CW64968" s="378"/>
      <c r="CX64968" s="378"/>
      <c r="CY64968" s="378"/>
      <c r="CZ64968" s="378"/>
      <c r="DA64968" s="378"/>
      <c r="DB64968" s="378"/>
      <c r="DC64968" s="378"/>
      <c r="DD64968" s="378"/>
      <c r="DE64968" s="378"/>
      <c r="DF64968" s="378"/>
      <c r="DG64968" s="378"/>
      <c r="DH64968" s="378"/>
      <c r="DI64968" s="378"/>
      <c r="DJ64968" s="378"/>
      <c r="DK64968" s="378"/>
      <c r="DL64968" s="378"/>
      <c r="DM64968" s="378"/>
      <c r="DN64968" s="378"/>
      <c r="DO64968" s="378"/>
      <c r="DP64968" s="378"/>
      <c r="DQ64968" s="378"/>
      <c r="DR64968" s="378"/>
      <c r="DS64968" s="378"/>
      <c r="DT64968" s="378"/>
      <c r="DU64968" s="378"/>
      <c r="DV64968" s="378"/>
      <c r="DW64968" s="378"/>
      <c r="DX64968" s="378"/>
      <c r="DY64968" s="378"/>
      <c r="DZ64968" s="378"/>
      <c r="EA64968" s="378"/>
      <c r="EB64968" s="378"/>
      <c r="EC64968" s="378"/>
      <c r="ED64968" s="378"/>
      <c r="EE64968" s="378"/>
      <c r="EF64968" s="378"/>
      <c r="EG64968" s="378"/>
      <c r="EH64968" s="378"/>
      <c r="EI64968" s="378"/>
      <c r="EJ64968" s="378"/>
      <c r="EK64968" s="378"/>
      <c r="EL64968" s="378"/>
      <c r="EM64968" s="378"/>
      <c r="EN64968" s="378"/>
      <c r="EO64968" s="378"/>
      <c r="EP64968" s="378"/>
      <c r="EQ64968" s="378"/>
      <c r="ER64968" s="378"/>
      <c r="ES64968" s="378"/>
      <c r="ET64968" s="378"/>
      <c r="EU64968" s="378"/>
      <c r="EV64968" s="378"/>
      <c r="EW64968" s="378"/>
      <c r="EX64968" s="378"/>
      <c r="EY64968" s="378"/>
      <c r="EZ64968" s="378"/>
      <c r="FA64968" s="378"/>
      <c r="FB64968" s="378"/>
      <c r="FC64968" s="378"/>
      <c r="FD64968" s="378"/>
      <c r="FE64968" s="378"/>
      <c r="FF64968" s="378"/>
      <c r="FG64968" s="378"/>
      <c r="FH64968" s="378"/>
      <c r="FI64968" s="378"/>
      <c r="FJ64968" s="378"/>
      <c r="FK64968" s="378"/>
      <c r="FL64968" s="378"/>
      <c r="FM64968" s="378"/>
      <c r="FN64968" s="378"/>
      <c r="FO64968" s="378"/>
      <c r="FP64968" s="378"/>
      <c r="FQ64968" s="378"/>
      <c r="FR64968" s="378"/>
      <c r="FS64968" s="378"/>
      <c r="FT64968" s="378"/>
      <c r="FU64968" s="378"/>
      <c r="FV64968" s="378"/>
      <c r="FW64968" s="378"/>
      <c r="FX64968" s="378"/>
      <c r="FY64968" s="378"/>
      <c r="FZ64968" s="378"/>
      <c r="GA64968" s="378"/>
      <c r="GB64968" s="378"/>
      <c r="GC64968" s="378"/>
      <c r="GD64968" s="378"/>
      <c r="GE64968" s="378"/>
      <c r="GF64968" s="378"/>
      <c r="GG64968" s="378"/>
      <c r="GH64968" s="378"/>
      <c r="GI64968" s="378"/>
      <c r="GJ64968" s="378"/>
      <c r="GK64968" s="378"/>
      <c r="GL64968" s="378"/>
      <c r="GM64968" s="378"/>
      <c r="GN64968" s="378"/>
      <c r="GO64968" s="378"/>
      <c r="GP64968" s="378"/>
      <c r="GQ64968" s="378"/>
      <c r="GR64968" s="378"/>
      <c r="GS64968" s="378"/>
      <c r="GT64968" s="378"/>
      <c r="GU64968" s="378"/>
      <c r="GV64968" s="378"/>
      <c r="GW64968" s="378"/>
      <c r="GX64968" s="378"/>
      <c r="GY64968" s="378"/>
      <c r="GZ64968" s="378"/>
      <c r="HA64968" s="378"/>
      <c r="HB64968" s="378"/>
      <c r="HC64968" s="378"/>
      <c r="HD64968" s="378"/>
      <c r="HE64968" s="378"/>
      <c r="HF64968" s="378"/>
      <c r="HG64968" s="378"/>
      <c r="HH64968" s="378"/>
      <c r="HI64968" s="378"/>
      <c r="HJ64968" s="378"/>
      <c r="HK64968" s="378"/>
      <c r="HL64968" s="378"/>
      <c r="HM64968" s="378"/>
      <c r="HN64968" s="378"/>
      <c r="HO64968" s="378"/>
      <c r="HP64968" s="378"/>
      <c r="HQ64968" s="378"/>
      <c r="HR64968" s="378"/>
      <c r="HS64968" s="378"/>
      <c r="HT64968" s="378"/>
      <c r="HU64968" s="378"/>
      <c r="HV64968" s="378"/>
      <c r="HW64968" s="378"/>
      <c r="HX64968" s="378"/>
      <c r="HY64968" s="378"/>
      <c r="HZ64968" s="378"/>
      <c r="IA64968" s="378"/>
      <c r="IB64968" s="378"/>
      <c r="IC64968" s="378"/>
      <c r="ID64968" s="378"/>
      <c r="IE64968" s="378"/>
      <c r="IF64968" s="378"/>
      <c r="IG64968" s="378"/>
      <c r="IH64968" s="378"/>
      <c r="II64968" s="378"/>
      <c r="IJ64968" s="378"/>
      <c r="IK64968" s="378"/>
      <c r="IL64968" s="378"/>
    </row>
    <row r="64969" spans="2:246">
      <c r="B64969" s="378"/>
      <c r="C64969" s="378"/>
      <c r="D64969" s="378"/>
      <c r="E64969" s="378"/>
      <c r="F64969" s="378"/>
      <c r="G64969" s="378"/>
      <c r="H64969" s="378"/>
      <c r="I64969" s="378"/>
      <c r="J64969" s="378"/>
      <c r="K64969" s="378"/>
      <c r="L64969" s="378"/>
      <c r="M64969" s="378"/>
      <c r="N64969" s="378"/>
      <c r="O64969" s="378"/>
      <c r="P64969" s="378"/>
      <c r="Q64969" s="378"/>
      <c r="R64969" s="378"/>
      <c r="S64969" s="378"/>
      <c r="T64969" s="378"/>
      <c r="U64969" s="378"/>
      <c r="V64969" s="378"/>
      <c r="W64969" s="378"/>
      <c r="X64969" s="378"/>
      <c r="Y64969" s="378"/>
      <c r="Z64969" s="378"/>
      <c r="AA64969" s="378"/>
      <c r="AB64969" s="378"/>
      <c r="AC64969" s="378"/>
      <c r="AD64969" s="378"/>
      <c r="AE64969" s="378"/>
      <c r="AF64969" s="378"/>
      <c r="AG64969" s="378"/>
      <c r="AH64969" s="378"/>
      <c r="AI64969" s="378"/>
      <c r="AJ64969" s="378"/>
      <c r="AK64969" s="378"/>
      <c r="AL64969" s="378"/>
      <c r="AM64969" s="378"/>
      <c r="AN64969" s="378"/>
      <c r="AO64969" s="378"/>
      <c r="AP64969" s="378"/>
      <c r="AQ64969" s="378"/>
      <c r="AR64969" s="378"/>
      <c r="AS64969" s="378"/>
      <c r="AT64969" s="378"/>
      <c r="AU64969" s="378"/>
      <c r="AV64969" s="378"/>
      <c r="AW64969" s="378"/>
      <c r="AX64969" s="378"/>
      <c r="AY64969" s="378"/>
      <c r="AZ64969" s="378"/>
      <c r="BA64969" s="378"/>
      <c r="BB64969" s="378"/>
      <c r="BC64969" s="378"/>
      <c r="BD64969" s="378"/>
      <c r="BE64969" s="378"/>
      <c r="BF64969" s="378"/>
      <c r="BG64969" s="378"/>
      <c r="BH64969" s="378"/>
      <c r="BI64969" s="378"/>
      <c r="BJ64969" s="378"/>
      <c r="BK64969" s="378"/>
      <c r="BL64969" s="378"/>
      <c r="BM64969" s="378"/>
      <c r="BN64969" s="378"/>
      <c r="BO64969" s="378"/>
      <c r="BP64969" s="378"/>
      <c r="BQ64969" s="378"/>
      <c r="BR64969" s="378"/>
      <c r="BS64969" s="378"/>
      <c r="BT64969" s="378"/>
      <c r="BU64969" s="378"/>
      <c r="BV64969" s="378"/>
      <c r="BW64969" s="378"/>
      <c r="BX64969" s="378"/>
      <c r="BY64969" s="378"/>
      <c r="BZ64969" s="378"/>
      <c r="CA64969" s="378"/>
      <c r="CB64969" s="378"/>
      <c r="CC64969" s="378"/>
      <c r="CD64969" s="378"/>
      <c r="CE64969" s="378"/>
      <c r="CF64969" s="378"/>
      <c r="CG64969" s="378"/>
      <c r="CH64969" s="378"/>
      <c r="CI64969" s="378"/>
      <c r="CJ64969" s="378"/>
      <c r="CK64969" s="378"/>
      <c r="CL64969" s="378"/>
      <c r="CM64969" s="378"/>
      <c r="CN64969" s="378"/>
      <c r="CO64969" s="378"/>
      <c r="CP64969" s="378"/>
      <c r="CQ64969" s="378"/>
      <c r="CR64969" s="378"/>
      <c r="CS64969" s="378"/>
      <c r="CT64969" s="378"/>
      <c r="CU64969" s="378"/>
      <c r="CV64969" s="378"/>
      <c r="CW64969" s="378"/>
      <c r="CX64969" s="378"/>
      <c r="CY64969" s="378"/>
      <c r="CZ64969" s="378"/>
      <c r="DA64969" s="378"/>
      <c r="DB64969" s="378"/>
      <c r="DC64969" s="378"/>
      <c r="DD64969" s="378"/>
      <c r="DE64969" s="378"/>
      <c r="DF64969" s="378"/>
      <c r="DG64969" s="378"/>
      <c r="DH64969" s="378"/>
      <c r="DI64969" s="378"/>
      <c r="DJ64969" s="378"/>
      <c r="DK64969" s="378"/>
      <c r="DL64969" s="378"/>
      <c r="DM64969" s="378"/>
      <c r="DN64969" s="378"/>
      <c r="DO64969" s="378"/>
      <c r="DP64969" s="378"/>
      <c r="DQ64969" s="378"/>
      <c r="DR64969" s="378"/>
      <c r="DS64969" s="378"/>
      <c r="DT64969" s="378"/>
      <c r="DU64969" s="378"/>
      <c r="DV64969" s="378"/>
      <c r="DW64969" s="378"/>
      <c r="DX64969" s="378"/>
      <c r="DY64969" s="378"/>
      <c r="DZ64969" s="378"/>
      <c r="EA64969" s="378"/>
      <c r="EB64969" s="378"/>
      <c r="EC64969" s="378"/>
      <c r="ED64969" s="378"/>
      <c r="EE64969" s="378"/>
      <c r="EF64969" s="378"/>
      <c r="EG64969" s="378"/>
      <c r="EH64969" s="378"/>
      <c r="EI64969" s="378"/>
      <c r="EJ64969" s="378"/>
      <c r="EK64969" s="378"/>
      <c r="EL64969" s="378"/>
      <c r="EM64969" s="378"/>
      <c r="EN64969" s="378"/>
      <c r="EO64969" s="378"/>
      <c r="EP64969" s="378"/>
      <c r="EQ64969" s="378"/>
      <c r="ER64969" s="378"/>
      <c r="ES64969" s="378"/>
      <c r="ET64969" s="378"/>
      <c r="EU64969" s="378"/>
      <c r="EV64969" s="378"/>
      <c r="EW64969" s="378"/>
      <c r="EX64969" s="378"/>
      <c r="EY64969" s="378"/>
      <c r="EZ64969" s="378"/>
      <c r="FA64969" s="378"/>
      <c r="FB64969" s="378"/>
      <c r="FC64969" s="378"/>
      <c r="FD64969" s="378"/>
      <c r="FE64969" s="378"/>
      <c r="FF64969" s="378"/>
      <c r="FG64969" s="378"/>
      <c r="FH64969" s="378"/>
      <c r="FI64969" s="378"/>
      <c r="FJ64969" s="378"/>
      <c r="FK64969" s="378"/>
      <c r="FL64969" s="378"/>
      <c r="FM64969" s="378"/>
      <c r="FN64969" s="378"/>
      <c r="FO64969" s="378"/>
      <c r="FP64969" s="378"/>
      <c r="FQ64969" s="378"/>
      <c r="FR64969" s="378"/>
      <c r="FS64969" s="378"/>
      <c r="FT64969" s="378"/>
      <c r="FU64969" s="378"/>
      <c r="FV64969" s="378"/>
      <c r="FW64969" s="378"/>
      <c r="FX64969" s="378"/>
      <c r="FY64969" s="378"/>
      <c r="FZ64969" s="378"/>
      <c r="GA64969" s="378"/>
      <c r="GB64969" s="378"/>
      <c r="GC64969" s="378"/>
      <c r="GD64969" s="378"/>
      <c r="GE64969" s="378"/>
      <c r="GF64969" s="378"/>
      <c r="GG64969" s="378"/>
      <c r="GH64969" s="378"/>
      <c r="GI64969" s="378"/>
      <c r="GJ64969" s="378"/>
      <c r="GK64969" s="378"/>
      <c r="GL64969" s="378"/>
      <c r="GM64969" s="378"/>
      <c r="GN64969" s="378"/>
      <c r="GO64969" s="378"/>
      <c r="GP64969" s="378"/>
      <c r="GQ64969" s="378"/>
      <c r="GR64969" s="378"/>
      <c r="GS64969" s="378"/>
      <c r="GT64969" s="378"/>
      <c r="GU64969" s="378"/>
      <c r="GV64969" s="378"/>
      <c r="GW64969" s="378"/>
      <c r="GX64969" s="378"/>
      <c r="GY64969" s="378"/>
      <c r="GZ64969" s="378"/>
      <c r="HA64969" s="378"/>
      <c r="HB64969" s="378"/>
      <c r="HC64969" s="378"/>
      <c r="HD64969" s="378"/>
      <c r="HE64969" s="378"/>
      <c r="HF64969" s="378"/>
      <c r="HG64969" s="378"/>
      <c r="HH64969" s="378"/>
      <c r="HI64969" s="378"/>
      <c r="HJ64969" s="378"/>
      <c r="HK64969" s="378"/>
      <c r="HL64969" s="378"/>
      <c r="HM64969" s="378"/>
      <c r="HN64969" s="378"/>
      <c r="HO64969" s="378"/>
      <c r="HP64969" s="378"/>
      <c r="HQ64969" s="378"/>
      <c r="HR64969" s="378"/>
      <c r="HS64969" s="378"/>
      <c r="HT64969" s="378"/>
      <c r="HU64969" s="378"/>
      <c r="HV64969" s="378"/>
      <c r="HW64969" s="378"/>
      <c r="HX64969" s="378"/>
      <c r="HY64969" s="378"/>
      <c r="HZ64969" s="378"/>
      <c r="IA64969" s="378"/>
      <c r="IB64969" s="378"/>
      <c r="IC64969" s="378"/>
      <c r="ID64969" s="378"/>
      <c r="IE64969" s="378"/>
      <c r="IF64969" s="378"/>
      <c r="IG64969" s="378"/>
      <c r="IH64969" s="378"/>
      <c r="II64969" s="378"/>
      <c r="IJ64969" s="378"/>
      <c r="IK64969" s="378"/>
      <c r="IL64969" s="378"/>
    </row>
    <row r="64970" spans="2:246">
      <c r="B64970" s="378"/>
      <c r="C64970" s="378"/>
      <c r="D64970" s="378"/>
      <c r="E64970" s="378"/>
      <c r="F64970" s="378"/>
      <c r="G64970" s="378"/>
      <c r="H64970" s="378"/>
      <c r="I64970" s="378"/>
      <c r="J64970" s="378"/>
      <c r="K64970" s="378"/>
      <c r="L64970" s="378"/>
      <c r="M64970" s="378"/>
      <c r="N64970" s="378"/>
      <c r="O64970" s="378"/>
      <c r="P64970" s="378"/>
      <c r="Q64970" s="378"/>
      <c r="R64970" s="378"/>
      <c r="S64970" s="378"/>
      <c r="T64970" s="378"/>
      <c r="U64970" s="378"/>
      <c r="V64970" s="378"/>
      <c r="W64970" s="378"/>
      <c r="X64970" s="378"/>
      <c r="Y64970" s="378"/>
      <c r="Z64970" s="378"/>
      <c r="AA64970" s="378"/>
      <c r="AB64970" s="378"/>
      <c r="AC64970" s="378"/>
      <c r="AD64970" s="378"/>
      <c r="AE64970" s="378"/>
      <c r="AF64970" s="378"/>
      <c r="AG64970" s="378"/>
      <c r="AH64970" s="378"/>
      <c r="AI64970" s="378"/>
      <c r="AJ64970" s="378"/>
      <c r="AK64970" s="378"/>
      <c r="AL64970" s="378"/>
      <c r="AM64970" s="378"/>
      <c r="AN64970" s="378"/>
      <c r="AO64970" s="378"/>
      <c r="AP64970" s="378"/>
      <c r="AQ64970" s="378"/>
      <c r="AR64970" s="378"/>
      <c r="AS64970" s="378"/>
      <c r="AT64970" s="378"/>
      <c r="AU64970" s="378"/>
      <c r="AV64970" s="378"/>
      <c r="AW64970" s="378"/>
      <c r="AX64970" s="378"/>
      <c r="AY64970" s="378"/>
      <c r="AZ64970" s="378"/>
      <c r="BA64970" s="378"/>
      <c r="BB64970" s="378"/>
      <c r="BC64970" s="378"/>
      <c r="BD64970" s="378"/>
      <c r="BE64970" s="378"/>
      <c r="BF64970" s="378"/>
      <c r="BG64970" s="378"/>
      <c r="BH64970" s="378"/>
      <c r="BI64970" s="378"/>
      <c r="BJ64970" s="378"/>
      <c r="BK64970" s="378"/>
      <c r="BL64970" s="378"/>
      <c r="BM64970" s="378"/>
      <c r="BN64970" s="378"/>
      <c r="BO64970" s="378"/>
      <c r="BP64970" s="378"/>
      <c r="BQ64970" s="378"/>
      <c r="BR64970" s="378"/>
      <c r="BS64970" s="378"/>
      <c r="BT64970" s="378"/>
      <c r="BU64970" s="378"/>
      <c r="BV64970" s="378"/>
      <c r="BW64970" s="378"/>
      <c r="BX64970" s="378"/>
      <c r="BY64970" s="378"/>
      <c r="BZ64970" s="378"/>
      <c r="CA64970" s="378"/>
      <c r="CB64970" s="378"/>
      <c r="CC64970" s="378"/>
      <c r="CD64970" s="378"/>
      <c r="CE64970" s="378"/>
      <c r="CF64970" s="378"/>
      <c r="CG64970" s="378"/>
      <c r="CH64970" s="378"/>
      <c r="CI64970" s="378"/>
      <c r="CJ64970" s="378"/>
      <c r="CK64970" s="378"/>
      <c r="CL64970" s="378"/>
      <c r="CM64970" s="378"/>
      <c r="CN64970" s="378"/>
      <c r="CO64970" s="378"/>
      <c r="CP64970" s="378"/>
      <c r="CQ64970" s="378"/>
      <c r="CR64970" s="378"/>
      <c r="CS64970" s="378"/>
      <c r="CT64970" s="378"/>
      <c r="CU64970" s="378"/>
      <c r="CV64970" s="378"/>
      <c r="CW64970" s="378"/>
      <c r="CX64970" s="378"/>
      <c r="CY64970" s="378"/>
      <c r="CZ64970" s="378"/>
      <c r="DA64970" s="378"/>
      <c r="DB64970" s="378"/>
      <c r="DC64970" s="378"/>
      <c r="DD64970" s="378"/>
      <c r="DE64970" s="378"/>
      <c r="DF64970" s="378"/>
      <c r="DG64970" s="378"/>
      <c r="DH64970" s="378"/>
      <c r="DI64970" s="378"/>
      <c r="DJ64970" s="378"/>
      <c r="DK64970" s="378"/>
      <c r="DL64970" s="378"/>
      <c r="DM64970" s="378"/>
      <c r="DN64970" s="378"/>
      <c r="DO64970" s="378"/>
      <c r="DP64970" s="378"/>
      <c r="DQ64970" s="378"/>
      <c r="DR64970" s="378"/>
      <c r="DS64970" s="378"/>
      <c r="DT64970" s="378"/>
      <c r="DU64970" s="378"/>
      <c r="DV64970" s="378"/>
      <c r="DW64970" s="378"/>
      <c r="DX64970" s="378"/>
      <c r="DY64970" s="378"/>
      <c r="DZ64970" s="378"/>
      <c r="EA64970" s="378"/>
      <c r="EB64970" s="378"/>
      <c r="EC64970" s="378"/>
      <c r="ED64970" s="378"/>
      <c r="EE64970" s="378"/>
      <c r="EF64970" s="378"/>
      <c r="EG64970" s="378"/>
      <c r="EH64970" s="378"/>
      <c r="EI64970" s="378"/>
      <c r="EJ64970" s="378"/>
      <c r="EK64970" s="378"/>
      <c r="EL64970" s="378"/>
      <c r="EM64970" s="378"/>
      <c r="EN64970" s="378"/>
      <c r="EO64970" s="378"/>
      <c r="EP64970" s="378"/>
      <c r="EQ64970" s="378"/>
      <c r="ER64970" s="378"/>
      <c r="ES64970" s="378"/>
      <c r="ET64970" s="378"/>
      <c r="EU64970" s="378"/>
      <c r="EV64970" s="378"/>
      <c r="EW64970" s="378"/>
      <c r="EX64970" s="378"/>
      <c r="EY64970" s="378"/>
      <c r="EZ64970" s="378"/>
      <c r="FA64970" s="378"/>
      <c r="FB64970" s="378"/>
      <c r="FC64970" s="378"/>
      <c r="FD64970" s="378"/>
      <c r="FE64970" s="378"/>
      <c r="FF64970" s="378"/>
      <c r="FG64970" s="378"/>
      <c r="FH64970" s="378"/>
      <c r="FI64970" s="378"/>
      <c r="FJ64970" s="378"/>
      <c r="FK64970" s="378"/>
      <c r="FL64970" s="378"/>
      <c r="FM64970" s="378"/>
      <c r="FN64970" s="378"/>
      <c r="FO64970" s="378"/>
      <c r="FP64970" s="378"/>
      <c r="FQ64970" s="378"/>
      <c r="FR64970" s="378"/>
      <c r="FS64970" s="378"/>
      <c r="FT64970" s="378"/>
      <c r="FU64970" s="378"/>
      <c r="FV64970" s="378"/>
      <c r="FW64970" s="378"/>
      <c r="FX64970" s="378"/>
      <c r="FY64970" s="378"/>
      <c r="FZ64970" s="378"/>
      <c r="GA64970" s="378"/>
      <c r="GB64970" s="378"/>
      <c r="GC64970" s="378"/>
      <c r="GD64970" s="378"/>
      <c r="GE64970" s="378"/>
      <c r="GF64970" s="378"/>
      <c r="GG64970" s="378"/>
      <c r="GH64970" s="378"/>
      <c r="GI64970" s="378"/>
      <c r="GJ64970" s="378"/>
      <c r="GK64970" s="378"/>
      <c r="GL64970" s="378"/>
      <c r="GM64970" s="378"/>
      <c r="GN64970" s="378"/>
      <c r="GO64970" s="378"/>
      <c r="GP64970" s="378"/>
      <c r="GQ64970" s="378"/>
      <c r="GR64970" s="378"/>
      <c r="GS64970" s="378"/>
      <c r="GT64970" s="378"/>
      <c r="GU64970" s="378"/>
      <c r="GV64970" s="378"/>
      <c r="GW64970" s="378"/>
      <c r="GX64970" s="378"/>
      <c r="GY64970" s="378"/>
      <c r="GZ64970" s="378"/>
      <c r="HA64970" s="378"/>
      <c r="HB64970" s="378"/>
      <c r="HC64970" s="378"/>
      <c r="HD64970" s="378"/>
      <c r="HE64970" s="378"/>
      <c r="HF64970" s="378"/>
      <c r="HG64970" s="378"/>
      <c r="HH64970" s="378"/>
      <c r="HI64970" s="378"/>
      <c r="HJ64970" s="378"/>
      <c r="HK64970" s="378"/>
      <c r="HL64970" s="378"/>
      <c r="HM64970" s="378"/>
      <c r="HN64970" s="378"/>
      <c r="HO64970" s="378"/>
      <c r="HP64970" s="378"/>
      <c r="HQ64970" s="378"/>
      <c r="HR64970" s="378"/>
      <c r="HS64970" s="378"/>
      <c r="HT64970" s="378"/>
      <c r="HU64970" s="378"/>
      <c r="HV64970" s="378"/>
      <c r="HW64970" s="378"/>
      <c r="HX64970" s="378"/>
      <c r="HY64970" s="378"/>
      <c r="HZ64970" s="378"/>
      <c r="IA64970" s="378"/>
      <c r="IB64970" s="378"/>
      <c r="IC64970" s="378"/>
      <c r="ID64970" s="378"/>
      <c r="IE64970" s="378"/>
      <c r="IF64970" s="378"/>
      <c r="IG64970" s="378"/>
      <c r="IH64970" s="378"/>
      <c r="II64970" s="378"/>
      <c r="IJ64970" s="378"/>
      <c r="IK64970" s="378"/>
      <c r="IL64970" s="378"/>
    </row>
    <row r="64971" spans="2:246">
      <c r="B64971" s="378"/>
      <c r="C64971" s="378"/>
      <c r="D64971" s="378"/>
      <c r="E64971" s="378"/>
      <c r="F64971" s="378"/>
      <c r="G64971" s="378"/>
      <c r="H64971" s="378"/>
      <c r="I64971" s="378"/>
      <c r="J64971" s="378"/>
      <c r="K64971" s="378"/>
      <c r="L64971" s="378"/>
      <c r="M64971" s="378"/>
      <c r="N64971" s="378"/>
      <c r="O64971" s="378"/>
      <c r="P64971" s="378"/>
      <c r="Q64971" s="378"/>
      <c r="R64971" s="378"/>
      <c r="S64971" s="378"/>
      <c r="T64971" s="378"/>
      <c r="U64971" s="378"/>
      <c r="V64971" s="378"/>
      <c r="W64971" s="378"/>
      <c r="X64971" s="378"/>
      <c r="Y64971" s="378"/>
      <c r="Z64971" s="378"/>
      <c r="AA64971" s="378"/>
      <c r="AB64971" s="378"/>
      <c r="AC64971" s="378"/>
      <c r="AD64971" s="378"/>
      <c r="AE64971" s="378"/>
      <c r="AF64971" s="378"/>
      <c r="AG64971" s="378"/>
      <c r="AH64971" s="378"/>
      <c r="AI64971" s="378"/>
      <c r="AJ64971" s="378"/>
      <c r="AK64971" s="378"/>
      <c r="AL64971" s="378"/>
      <c r="AM64971" s="378"/>
      <c r="AN64971" s="378"/>
      <c r="AO64971" s="378"/>
      <c r="AP64971" s="378"/>
      <c r="AQ64971" s="378"/>
      <c r="AR64971" s="378"/>
      <c r="AS64971" s="378"/>
      <c r="AT64971" s="378"/>
      <c r="AU64971" s="378"/>
      <c r="AV64971" s="378"/>
      <c r="AW64971" s="378"/>
      <c r="AX64971" s="378"/>
      <c r="AY64971" s="378"/>
      <c r="AZ64971" s="378"/>
      <c r="BA64971" s="378"/>
      <c r="BB64971" s="378"/>
      <c r="BC64971" s="378"/>
      <c r="BD64971" s="378"/>
      <c r="BE64971" s="378"/>
      <c r="BF64971" s="378"/>
      <c r="BG64971" s="378"/>
      <c r="BH64971" s="378"/>
      <c r="BI64971" s="378"/>
      <c r="BJ64971" s="378"/>
      <c r="BK64971" s="378"/>
      <c r="BL64971" s="378"/>
      <c r="BM64971" s="378"/>
      <c r="BN64971" s="378"/>
      <c r="BO64971" s="378"/>
      <c r="BP64971" s="378"/>
      <c r="BQ64971" s="378"/>
      <c r="BR64971" s="378"/>
      <c r="BS64971" s="378"/>
      <c r="BT64971" s="378"/>
      <c r="BU64971" s="378"/>
      <c r="BV64971" s="378"/>
      <c r="BW64971" s="378"/>
      <c r="BX64971" s="378"/>
      <c r="BY64971" s="378"/>
      <c r="BZ64971" s="378"/>
      <c r="CA64971" s="378"/>
      <c r="CB64971" s="378"/>
      <c r="CC64971" s="378"/>
      <c r="CD64971" s="378"/>
      <c r="CE64971" s="378"/>
      <c r="CF64971" s="378"/>
      <c r="CG64971" s="378"/>
      <c r="CH64971" s="378"/>
      <c r="CI64971" s="378"/>
      <c r="CJ64971" s="378"/>
      <c r="CK64971" s="378"/>
      <c r="CL64971" s="378"/>
      <c r="CM64971" s="378"/>
      <c r="CN64971" s="378"/>
      <c r="CO64971" s="378"/>
      <c r="CP64971" s="378"/>
      <c r="CQ64971" s="378"/>
      <c r="CR64971" s="378"/>
      <c r="CS64971" s="378"/>
      <c r="CT64971" s="378"/>
      <c r="CU64971" s="378"/>
      <c r="CV64971" s="378"/>
      <c r="CW64971" s="378"/>
      <c r="CX64971" s="378"/>
      <c r="CY64971" s="378"/>
      <c r="CZ64971" s="378"/>
      <c r="DA64971" s="378"/>
      <c r="DB64971" s="378"/>
      <c r="DC64971" s="378"/>
      <c r="DD64971" s="378"/>
      <c r="DE64971" s="378"/>
      <c r="DF64971" s="378"/>
      <c r="DG64971" s="378"/>
      <c r="DH64971" s="378"/>
      <c r="DI64971" s="378"/>
      <c r="DJ64971" s="378"/>
      <c r="DK64971" s="378"/>
      <c r="DL64971" s="378"/>
      <c r="DM64971" s="378"/>
      <c r="DN64971" s="378"/>
      <c r="DO64971" s="378"/>
      <c r="DP64971" s="378"/>
      <c r="DQ64971" s="378"/>
      <c r="DR64971" s="378"/>
      <c r="DS64971" s="378"/>
      <c r="DT64971" s="378"/>
      <c r="DU64971" s="378"/>
      <c r="DV64971" s="378"/>
      <c r="DW64971" s="378"/>
      <c r="DX64971" s="378"/>
      <c r="DY64971" s="378"/>
      <c r="DZ64971" s="378"/>
      <c r="EA64971" s="378"/>
      <c r="EB64971" s="378"/>
      <c r="EC64971" s="378"/>
      <c r="ED64971" s="378"/>
      <c r="EE64971" s="378"/>
      <c r="EF64971" s="378"/>
      <c r="EG64971" s="378"/>
      <c r="EH64971" s="378"/>
      <c r="EI64971" s="378"/>
      <c r="EJ64971" s="378"/>
      <c r="EK64971" s="378"/>
      <c r="EL64971" s="378"/>
      <c r="EM64971" s="378"/>
      <c r="EN64971" s="378"/>
      <c r="EO64971" s="378"/>
      <c r="EP64971" s="378"/>
      <c r="EQ64971" s="378"/>
      <c r="ER64971" s="378"/>
      <c r="ES64971" s="378"/>
      <c r="ET64971" s="378"/>
      <c r="EU64971" s="378"/>
      <c r="EV64971" s="378"/>
      <c r="EW64971" s="378"/>
      <c r="EX64971" s="378"/>
      <c r="EY64971" s="378"/>
      <c r="EZ64971" s="378"/>
      <c r="FA64971" s="378"/>
      <c r="FB64971" s="378"/>
      <c r="FC64971" s="378"/>
      <c r="FD64971" s="378"/>
      <c r="FE64971" s="378"/>
      <c r="FF64971" s="378"/>
      <c r="FG64971" s="378"/>
      <c r="FH64971" s="378"/>
      <c r="FI64971" s="378"/>
      <c r="FJ64971" s="378"/>
      <c r="FK64971" s="378"/>
      <c r="FL64971" s="378"/>
      <c r="FM64971" s="378"/>
      <c r="FN64971" s="378"/>
      <c r="FO64971" s="378"/>
      <c r="FP64971" s="378"/>
      <c r="FQ64971" s="378"/>
      <c r="FR64971" s="378"/>
      <c r="FS64971" s="378"/>
      <c r="FT64971" s="378"/>
      <c r="FU64971" s="378"/>
      <c r="FV64971" s="378"/>
      <c r="FW64971" s="378"/>
      <c r="FX64971" s="378"/>
      <c r="FY64971" s="378"/>
      <c r="FZ64971" s="378"/>
      <c r="GA64971" s="378"/>
      <c r="GB64971" s="378"/>
      <c r="GC64971" s="378"/>
      <c r="GD64971" s="378"/>
      <c r="GE64971" s="378"/>
      <c r="GF64971" s="378"/>
      <c r="GG64971" s="378"/>
      <c r="GH64971" s="378"/>
      <c r="GI64971" s="378"/>
      <c r="GJ64971" s="378"/>
      <c r="GK64971" s="378"/>
      <c r="GL64971" s="378"/>
      <c r="GM64971" s="378"/>
      <c r="GN64971" s="378"/>
      <c r="GO64971" s="378"/>
      <c r="GP64971" s="378"/>
      <c r="GQ64971" s="378"/>
      <c r="GR64971" s="378"/>
      <c r="GS64971" s="378"/>
      <c r="GT64971" s="378"/>
      <c r="GU64971" s="378"/>
      <c r="GV64971" s="378"/>
      <c r="GW64971" s="378"/>
      <c r="GX64971" s="378"/>
      <c r="GY64971" s="378"/>
      <c r="GZ64971" s="378"/>
      <c r="HA64971" s="378"/>
      <c r="HB64971" s="378"/>
      <c r="HC64971" s="378"/>
      <c r="HD64971" s="378"/>
      <c r="HE64971" s="378"/>
      <c r="HF64971" s="378"/>
      <c r="HG64971" s="378"/>
      <c r="HH64971" s="378"/>
      <c r="HI64971" s="378"/>
      <c r="HJ64971" s="378"/>
      <c r="HK64971" s="378"/>
      <c r="HL64971" s="378"/>
      <c r="HM64971" s="378"/>
      <c r="HN64971" s="378"/>
      <c r="HO64971" s="378"/>
      <c r="HP64971" s="378"/>
      <c r="HQ64971" s="378"/>
      <c r="HR64971" s="378"/>
      <c r="HS64971" s="378"/>
      <c r="HT64971" s="378"/>
      <c r="HU64971" s="378"/>
      <c r="HV64971" s="378"/>
      <c r="HW64971" s="378"/>
      <c r="HX64971" s="378"/>
      <c r="HY64971" s="378"/>
      <c r="HZ64971" s="378"/>
      <c r="IA64971" s="378"/>
      <c r="IB64971" s="378"/>
      <c r="IC64971" s="378"/>
      <c r="ID64971" s="378"/>
      <c r="IE64971" s="378"/>
      <c r="IF64971" s="378"/>
      <c r="IG64971" s="378"/>
      <c r="IH64971" s="378"/>
      <c r="II64971" s="378"/>
      <c r="IJ64971" s="378"/>
      <c r="IK64971" s="378"/>
      <c r="IL64971" s="378"/>
    </row>
    <row r="64972" spans="2:246">
      <c r="B64972" s="378"/>
      <c r="C64972" s="378"/>
      <c r="D64972" s="378"/>
      <c r="E64972" s="378"/>
      <c r="F64972" s="378"/>
      <c r="G64972" s="378"/>
      <c r="H64972" s="378"/>
      <c r="I64972" s="378"/>
      <c r="J64972" s="378"/>
      <c r="K64972" s="378"/>
      <c r="L64972" s="378"/>
      <c r="M64972" s="378"/>
      <c r="N64972" s="378"/>
      <c r="O64972" s="378"/>
      <c r="P64972" s="378"/>
      <c r="Q64972" s="378"/>
      <c r="R64972" s="378"/>
      <c r="S64972" s="378"/>
      <c r="T64972" s="378"/>
      <c r="U64972" s="378"/>
      <c r="V64972" s="378"/>
      <c r="W64972" s="378"/>
      <c r="X64972" s="378"/>
      <c r="Y64972" s="378"/>
      <c r="Z64972" s="378"/>
      <c r="AA64972" s="378"/>
      <c r="AB64972" s="378"/>
      <c r="AC64972" s="378"/>
      <c r="AD64972" s="378"/>
      <c r="AE64972" s="378"/>
      <c r="AF64972" s="378"/>
      <c r="AG64972" s="378"/>
      <c r="AH64972" s="378"/>
      <c r="AI64972" s="378"/>
      <c r="AJ64972" s="378"/>
      <c r="AK64972" s="378"/>
      <c r="AL64972" s="378"/>
      <c r="AM64972" s="378"/>
      <c r="AN64972" s="378"/>
      <c r="AO64972" s="378"/>
      <c r="AP64972" s="378"/>
      <c r="AQ64972" s="378"/>
      <c r="AR64972" s="378"/>
      <c r="AS64972" s="378"/>
      <c r="AT64972" s="378"/>
      <c r="AU64972" s="378"/>
      <c r="AV64972" s="378"/>
      <c r="AW64972" s="378"/>
      <c r="AX64972" s="378"/>
      <c r="AY64972" s="378"/>
      <c r="AZ64972" s="378"/>
      <c r="BA64972" s="378"/>
      <c r="BB64972" s="378"/>
      <c r="BC64972" s="378"/>
      <c r="BD64972" s="378"/>
      <c r="BE64972" s="378"/>
      <c r="BF64972" s="378"/>
      <c r="BG64972" s="378"/>
      <c r="BH64972" s="378"/>
      <c r="BI64972" s="378"/>
      <c r="BJ64972" s="378"/>
      <c r="BK64972" s="378"/>
      <c r="BL64972" s="378"/>
      <c r="BM64972" s="378"/>
      <c r="BN64972" s="378"/>
      <c r="BO64972" s="378"/>
      <c r="BP64972" s="378"/>
      <c r="BQ64972" s="378"/>
      <c r="BR64972" s="378"/>
      <c r="BS64972" s="378"/>
      <c r="BT64972" s="378"/>
      <c r="BU64972" s="378"/>
      <c r="BV64972" s="378"/>
      <c r="BW64972" s="378"/>
      <c r="BX64972" s="378"/>
      <c r="BY64972" s="378"/>
      <c r="BZ64972" s="378"/>
      <c r="CA64972" s="378"/>
      <c r="CB64972" s="378"/>
      <c r="CC64972" s="378"/>
      <c r="CD64972" s="378"/>
      <c r="CE64972" s="378"/>
      <c r="CF64972" s="378"/>
      <c r="CG64972" s="378"/>
      <c r="CH64972" s="378"/>
      <c r="CI64972" s="378"/>
      <c r="CJ64972" s="378"/>
      <c r="CK64972" s="378"/>
      <c r="CL64972" s="378"/>
      <c r="CM64972" s="378"/>
      <c r="CN64972" s="378"/>
      <c r="CO64972" s="378"/>
      <c r="CP64972" s="378"/>
      <c r="CQ64972" s="378"/>
      <c r="CR64972" s="378"/>
      <c r="CS64972" s="378"/>
      <c r="CT64972" s="378"/>
      <c r="CU64972" s="378"/>
      <c r="CV64972" s="378"/>
      <c r="CW64972" s="378"/>
      <c r="CX64972" s="378"/>
      <c r="CY64972" s="378"/>
      <c r="CZ64972" s="378"/>
      <c r="DA64972" s="378"/>
      <c r="DB64972" s="378"/>
      <c r="DC64972" s="378"/>
      <c r="DD64972" s="378"/>
      <c r="DE64972" s="378"/>
      <c r="DF64972" s="378"/>
      <c r="DG64972" s="378"/>
      <c r="DH64972" s="378"/>
      <c r="DI64972" s="378"/>
      <c r="DJ64972" s="378"/>
      <c r="DK64972" s="378"/>
      <c r="DL64972" s="378"/>
      <c r="DM64972" s="378"/>
      <c r="DN64972" s="378"/>
      <c r="DO64972" s="378"/>
      <c r="DP64972" s="378"/>
      <c r="DQ64972" s="378"/>
      <c r="DR64972" s="378"/>
      <c r="DS64972" s="378"/>
      <c r="DT64972" s="378"/>
      <c r="DU64972" s="378"/>
      <c r="DV64972" s="378"/>
      <c r="DW64972" s="378"/>
      <c r="DX64972" s="378"/>
      <c r="DY64972" s="378"/>
      <c r="DZ64972" s="378"/>
      <c r="EA64972" s="378"/>
      <c r="EB64972" s="378"/>
      <c r="EC64972" s="378"/>
      <c r="ED64972" s="378"/>
      <c r="EE64972" s="378"/>
      <c r="EF64972" s="378"/>
      <c r="EG64972" s="378"/>
      <c r="EH64972" s="378"/>
      <c r="EI64972" s="378"/>
      <c r="EJ64972" s="378"/>
      <c r="EK64972" s="378"/>
      <c r="EL64972" s="378"/>
      <c r="EM64972" s="378"/>
      <c r="EN64972" s="378"/>
      <c r="EO64972" s="378"/>
      <c r="EP64972" s="378"/>
      <c r="EQ64972" s="378"/>
      <c r="ER64972" s="378"/>
      <c r="ES64972" s="378"/>
      <c r="ET64972" s="378"/>
      <c r="EU64972" s="378"/>
      <c r="EV64972" s="378"/>
      <c r="EW64972" s="378"/>
      <c r="EX64972" s="378"/>
      <c r="EY64972" s="378"/>
      <c r="EZ64972" s="378"/>
      <c r="FA64972" s="378"/>
      <c r="FB64972" s="378"/>
      <c r="FC64972" s="378"/>
      <c r="FD64972" s="378"/>
      <c r="FE64972" s="378"/>
      <c r="FF64972" s="378"/>
      <c r="FG64972" s="378"/>
      <c r="FH64972" s="378"/>
      <c r="FI64972" s="378"/>
      <c r="FJ64972" s="378"/>
      <c r="FK64972" s="378"/>
      <c r="FL64972" s="378"/>
      <c r="FM64972" s="378"/>
      <c r="FN64972" s="378"/>
      <c r="FO64972" s="378"/>
      <c r="FP64972" s="378"/>
      <c r="FQ64972" s="378"/>
      <c r="FR64972" s="378"/>
      <c r="FS64972" s="378"/>
      <c r="FT64972" s="378"/>
      <c r="FU64972" s="378"/>
      <c r="FV64972" s="378"/>
      <c r="FW64972" s="378"/>
      <c r="FX64972" s="378"/>
      <c r="FY64972" s="378"/>
      <c r="FZ64972" s="378"/>
      <c r="GA64972" s="378"/>
      <c r="GB64972" s="378"/>
      <c r="GC64972" s="378"/>
      <c r="GD64972" s="378"/>
      <c r="GE64972" s="378"/>
      <c r="GF64972" s="378"/>
      <c r="GG64972" s="378"/>
      <c r="GH64972" s="378"/>
      <c r="GI64972" s="378"/>
      <c r="GJ64972" s="378"/>
      <c r="GK64972" s="378"/>
      <c r="GL64972" s="378"/>
      <c r="GM64972" s="378"/>
      <c r="GN64972" s="378"/>
      <c r="GO64972" s="378"/>
      <c r="GP64972" s="378"/>
      <c r="GQ64972" s="378"/>
      <c r="GR64972" s="378"/>
      <c r="GS64972" s="378"/>
      <c r="GT64972" s="378"/>
      <c r="GU64972" s="378"/>
      <c r="GV64972" s="378"/>
      <c r="GW64972" s="378"/>
      <c r="GX64972" s="378"/>
      <c r="GY64972" s="378"/>
      <c r="GZ64972" s="378"/>
      <c r="HA64972" s="378"/>
      <c r="HB64972" s="378"/>
      <c r="HC64972" s="378"/>
      <c r="HD64972" s="378"/>
      <c r="HE64972" s="378"/>
      <c r="HF64972" s="378"/>
      <c r="HG64972" s="378"/>
      <c r="HH64972" s="378"/>
      <c r="HI64972" s="378"/>
      <c r="HJ64972" s="378"/>
      <c r="HK64972" s="378"/>
      <c r="HL64972" s="378"/>
      <c r="HM64972" s="378"/>
      <c r="HN64972" s="378"/>
      <c r="HO64972" s="378"/>
      <c r="HP64972" s="378"/>
      <c r="HQ64972" s="378"/>
      <c r="HR64972" s="378"/>
      <c r="HS64972" s="378"/>
      <c r="HT64972" s="378"/>
      <c r="HU64972" s="378"/>
      <c r="HV64972" s="378"/>
      <c r="HW64972" s="378"/>
      <c r="HX64972" s="378"/>
      <c r="HY64972" s="378"/>
      <c r="HZ64972" s="378"/>
      <c r="IA64972" s="378"/>
      <c r="IB64972" s="378"/>
      <c r="IC64972" s="378"/>
      <c r="ID64972" s="378"/>
      <c r="IE64972" s="378"/>
      <c r="IF64972" s="378"/>
      <c r="IG64972" s="378"/>
      <c r="IH64972" s="378"/>
      <c r="II64972" s="378"/>
      <c r="IJ64972" s="378"/>
      <c r="IK64972" s="378"/>
      <c r="IL64972" s="378"/>
    </row>
    <row r="64973" spans="2:246">
      <c r="B64973" s="378"/>
      <c r="C64973" s="378"/>
      <c r="D64973" s="378"/>
      <c r="E64973" s="378"/>
      <c r="F64973" s="378"/>
      <c r="G64973" s="378"/>
      <c r="H64973" s="378"/>
      <c r="I64973" s="378"/>
      <c r="J64973" s="378"/>
      <c r="K64973" s="378"/>
      <c r="L64973" s="378"/>
      <c r="M64973" s="378"/>
      <c r="N64973" s="378"/>
      <c r="O64973" s="378"/>
      <c r="P64973" s="378"/>
      <c r="Q64973" s="378"/>
      <c r="R64973" s="378"/>
      <c r="S64973" s="378"/>
      <c r="T64973" s="378"/>
      <c r="U64973" s="378"/>
      <c r="V64973" s="378"/>
      <c r="W64973" s="378"/>
      <c r="X64973" s="378"/>
      <c r="Y64973" s="378"/>
      <c r="Z64973" s="378"/>
      <c r="AA64973" s="378"/>
      <c r="AB64973" s="378"/>
      <c r="AC64973" s="378"/>
      <c r="AD64973" s="378"/>
      <c r="AE64973" s="378"/>
      <c r="AF64973" s="378"/>
      <c r="AG64973" s="378"/>
      <c r="AH64973" s="378"/>
      <c r="AI64973" s="378"/>
      <c r="AJ64973" s="378"/>
      <c r="AK64973" s="378"/>
      <c r="AL64973" s="378"/>
      <c r="AM64973" s="378"/>
      <c r="AN64973" s="378"/>
      <c r="AO64973" s="378"/>
      <c r="AP64973" s="378"/>
      <c r="AQ64973" s="378"/>
      <c r="AR64973" s="378"/>
      <c r="AS64973" s="378"/>
      <c r="AT64973" s="378"/>
      <c r="AU64973" s="378"/>
      <c r="AV64973" s="378"/>
      <c r="AW64973" s="378"/>
      <c r="AX64973" s="378"/>
      <c r="AY64973" s="378"/>
      <c r="AZ64973" s="378"/>
      <c r="BA64973" s="378"/>
      <c r="BB64973" s="378"/>
      <c r="BC64973" s="378"/>
      <c r="BD64973" s="378"/>
      <c r="BE64973" s="378"/>
      <c r="BF64973" s="378"/>
      <c r="BG64973" s="378"/>
      <c r="BH64973" s="378"/>
      <c r="BI64973" s="378"/>
      <c r="BJ64973" s="378"/>
      <c r="BK64973" s="378"/>
      <c r="BL64973" s="378"/>
      <c r="BM64973" s="378"/>
      <c r="BN64973" s="378"/>
      <c r="BO64973" s="378"/>
      <c r="BP64973" s="378"/>
      <c r="BQ64973" s="378"/>
      <c r="BR64973" s="378"/>
      <c r="BS64973" s="378"/>
      <c r="BT64973" s="378"/>
      <c r="BU64973" s="378"/>
      <c r="BV64973" s="378"/>
      <c r="BW64973" s="378"/>
      <c r="BX64973" s="378"/>
      <c r="BY64973" s="378"/>
      <c r="BZ64973" s="378"/>
      <c r="CA64973" s="378"/>
      <c r="CB64973" s="378"/>
      <c r="CC64973" s="378"/>
      <c r="CD64973" s="378"/>
      <c r="CE64973" s="378"/>
      <c r="CF64973" s="378"/>
      <c r="CG64973" s="378"/>
      <c r="CH64973" s="378"/>
      <c r="CI64973" s="378"/>
      <c r="CJ64973" s="378"/>
      <c r="CK64973" s="378"/>
      <c r="CL64973" s="378"/>
      <c r="CM64973" s="378"/>
      <c r="CN64973" s="378"/>
      <c r="CO64973" s="378"/>
      <c r="CP64973" s="378"/>
      <c r="CQ64973" s="378"/>
      <c r="CR64973" s="378"/>
      <c r="CS64973" s="378"/>
      <c r="CT64973" s="378"/>
      <c r="CU64973" s="378"/>
      <c r="CV64973" s="378"/>
      <c r="CW64973" s="378"/>
      <c r="CX64973" s="378"/>
      <c r="CY64973" s="378"/>
      <c r="CZ64973" s="378"/>
      <c r="DA64973" s="378"/>
      <c r="DB64973" s="378"/>
      <c r="DC64973" s="378"/>
      <c r="DD64973" s="378"/>
      <c r="DE64973" s="378"/>
      <c r="DF64973" s="378"/>
      <c r="DG64973" s="378"/>
      <c r="DH64973" s="378"/>
      <c r="DI64973" s="378"/>
      <c r="DJ64973" s="378"/>
      <c r="DK64973" s="378"/>
      <c r="DL64973" s="378"/>
      <c r="DM64973" s="378"/>
      <c r="DN64973" s="378"/>
      <c r="DO64973" s="378"/>
      <c r="DP64973" s="378"/>
      <c r="DQ64973" s="378"/>
      <c r="DR64973" s="378"/>
      <c r="DS64973" s="378"/>
      <c r="DT64973" s="378"/>
      <c r="DU64973" s="378"/>
      <c r="DV64973" s="378"/>
      <c r="DW64973" s="378"/>
      <c r="DX64973" s="378"/>
      <c r="DY64973" s="378"/>
      <c r="DZ64973" s="378"/>
      <c r="EA64973" s="378"/>
      <c r="EB64973" s="378"/>
      <c r="EC64973" s="378"/>
      <c r="ED64973" s="378"/>
      <c r="EE64973" s="378"/>
      <c r="EF64973" s="378"/>
      <c r="EG64973" s="378"/>
      <c r="EH64973" s="378"/>
      <c r="EI64973" s="378"/>
      <c r="EJ64973" s="378"/>
      <c r="EK64973" s="378"/>
      <c r="EL64973" s="378"/>
      <c r="EM64973" s="378"/>
      <c r="EN64973" s="378"/>
      <c r="EO64973" s="378"/>
      <c r="EP64973" s="378"/>
      <c r="EQ64973" s="378"/>
      <c r="ER64973" s="378"/>
      <c r="ES64973" s="378"/>
      <c r="ET64973" s="378"/>
      <c r="EU64973" s="378"/>
      <c r="EV64973" s="378"/>
      <c r="EW64973" s="378"/>
      <c r="EX64973" s="378"/>
      <c r="EY64973" s="378"/>
      <c r="EZ64973" s="378"/>
      <c r="FA64973" s="378"/>
      <c r="FB64973" s="378"/>
      <c r="FC64973" s="378"/>
      <c r="FD64973" s="378"/>
      <c r="FE64973" s="378"/>
      <c r="FF64973" s="378"/>
      <c r="FG64973" s="378"/>
      <c r="FH64973" s="378"/>
      <c r="FI64973" s="378"/>
      <c r="FJ64973" s="378"/>
      <c r="FK64973" s="378"/>
      <c r="FL64973" s="378"/>
      <c r="FM64973" s="378"/>
      <c r="FN64973" s="378"/>
      <c r="FO64973" s="378"/>
      <c r="FP64973" s="378"/>
      <c r="FQ64973" s="378"/>
      <c r="FR64973" s="378"/>
      <c r="FS64973" s="378"/>
      <c r="FT64973" s="378"/>
      <c r="FU64973" s="378"/>
      <c r="FV64973" s="378"/>
      <c r="FW64973" s="378"/>
      <c r="FX64973" s="378"/>
      <c r="FY64973" s="378"/>
      <c r="FZ64973" s="378"/>
      <c r="GA64973" s="378"/>
      <c r="GB64973" s="378"/>
      <c r="GC64973" s="378"/>
      <c r="GD64973" s="378"/>
      <c r="GE64973" s="378"/>
      <c r="GF64973" s="378"/>
      <c r="GG64973" s="378"/>
      <c r="GH64973" s="378"/>
      <c r="GI64973" s="378"/>
      <c r="GJ64973" s="378"/>
      <c r="GK64973" s="378"/>
      <c r="GL64973" s="378"/>
      <c r="GM64973" s="378"/>
      <c r="GN64973" s="378"/>
      <c r="GO64973" s="378"/>
      <c r="GP64973" s="378"/>
      <c r="GQ64973" s="378"/>
      <c r="GR64973" s="378"/>
      <c r="GS64973" s="378"/>
      <c r="GT64973" s="378"/>
      <c r="GU64973" s="378"/>
      <c r="GV64973" s="378"/>
      <c r="GW64973" s="378"/>
      <c r="GX64973" s="378"/>
      <c r="GY64973" s="378"/>
      <c r="GZ64973" s="378"/>
      <c r="HA64973" s="378"/>
      <c r="HB64973" s="378"/>
      <c r="HC64973" s="378"/>
      <c r="HD64973" s="378"/>
      <c r="HE64973" s="378"/>
      <c r="HF64973" s="378"/>
      <c r="HG64973" s="378"/>
      <c r="HH64973" s="378"/>
      <c r="HI64973" s="378"/>
      <c r="HJ64973" s="378"/>
      <c r="HK64973" s="378"/>
      <c r="HL64973" s="378"/>
      <c r="HM64973" s="378"/>
      <c r="HN64973" s="378"/>
      <c r="HO64973" s="378"/>
      <c r="HP64973" s="378"/>
      <c r="HQ64973" s="378"/>
      <c r="HR64973" s="378"/>
      <c r="HS64973" s="378"/>
      <c r="HT64973" s="378"/>
      <c r="HU64973" s="378"/>
      <c r="HV64973" s="378"/>
      <c r="HW64973" s="378"/>
      <c r="HX64973" s="378"/>
      <c r="HY64973" s="378"/>
      <c r="HZ64973" s="378"/>
      <c r="IA64973" s="378"/>
      <c r="IB64973" s="378"/>
      <c r="IC64973" s="378"/>
      <c r="ID64973" s="378"/>
      <c r="IE64973" s="378"/>
      <c r="IF64973" s="378"/>
      <c r="IG64973" s="378"/>
      <c r="IH64973" s="378"/>
      <c r="II64973" s="378"/>
      <c r="IJ64973" s="378"/>
      <c r="IK64973" s="378"/>
      <c r="IL64973" s="378"/>
    </row>
    <row r="64974" spans="2:246">
      <c r="B64974" s="378"/>
      <c r="C64974" s="378"/>
      <c r="D64974" s="378"/>
      <c r="E64974" s="378"/>
      <c r="F64974" s="378"/>
      <c r="G64974" s="378"/>
      <c r="H64974" s="378"/>
      <c r="I64974" s="378"/>
      <c r="J64974" s="378"/>
      <c r="K64974" s="378"/>
      <c r="L64974" s="378"/>
      <c r="M64974" s="378"/>
      <c r="N64974" s="378"/>
      <c r="O64974" s="378"/>
      <c r="P64974" s="378"/>
      <c r="Q64974" s="378"/>
      <c r="R64974" s="378"/>
      <c r="S64974" s="378"/>
      <c r="T64974" s="378"/>
      <c r="U64974" s="378"/>
      <c r="V64974" s="378"/>
      <c r="W64974" s="378"/>
      <c r="X64974" s="378"/>
      <c r="Y64974" s="378"/>
      <c r="Z64974" s="378"/>
      <c r="AA64974" s="378"/>
      <c r="AB64974" s="378"/>
      <c r="AC64974" s="378"/>
      <c r="AD64974" s="378"/>
      <c r="AE64974" s="378"/>
      <c r="AF64974" s="378"/>
      <c r="AG64974" s="378"/>
      <c r="AH64974" s="378"/>
      <c r="AI64974" s="378"/>
      <c r="AJ64974" s="378"/>
      <c r="AK64974" s="378"/>
      <c r="AL64974" s="378"/>
      <c r="AM64974" s="378"/>
      <c r="AN64974" s="378"/>
      <c r="AO64974" s="378"/>
      <c r="AP64974" s="378"/>
      <c r="AQ64974" s="378"/>
      <c r="AR64974" s="378"/>
      <c r="AS64974" s="378"/>
      <c r="AT64974" s="378"/>
      <c r="AU64974" s="378"/>
      <c r="AV64974" s="378"/>
      <c r="AW64974" s="378"/>
      <c r="AX64974" s="378"/>
      <c r="AY64974" s="378"/>
      <c r="AZ64974" s="378"/>
      <c r="BA64974" s="378"/>
      <c r="BB64974" s="378"/>
      <c r="BC64974" s="378"/>
      <c r="BD64974" s="378"/>
      <c r="BE64974" s="378"/>
      <c r="BF64974" s="378"/>
      <c r="BG64974" s="378"/>
      <c r="BH64974" s="378"/>
      <c r="BI64974" s="378"/>
      <c r="BJ64974" s="378"/>
      <c r="BK64974" s="378"/>
      <c r="BL64974" s="378"/>
      <c r="BM64974" s="378"/>
      <c r="BN64974" s="378"/>
      <c r="BO64974" s="378"/>
      <c r="BP64974" s="378"/>
      <c r="BQ64974" s="378"/>
      <c r="BR64974" s="378"/>
      <c r="BS64974" s="378"/>
      <c r="BT64974" s="378"/>
      <c r="BU64974" s="378"/>
      <c r="BV64974" s="378"/>
      <c r="BW64974" s="378"/>
      <c r="BX64974" s="378"/>
      <c r="BY64974" s="378"/>
      <c r="BZ64974" s="378"/>
      <c r="CA64974" s="378"/>
      <c r="CB64974" s="378"/>
      <c r="CC64974" s="378"/>
      <c r="CD64974" s="378"/>
      <c r="CE64974" s="378"/>
      <c r="CF64974" s="378"/>
      <c r="CG64974" s="378"/>
      <c r="CH64974" s="378"/>
      <c r="CI64974" s="378"/>
      <c r="CJ64974" s="378"/>
      <c r="CK64974" s="378"/>
      <c r="CL64974" s="378"/>
      <c r="CM64974" s="378"/>
      <c r="CN64974" s="378"/>
      <c r="CO64974" s="378"/>
      <c r="CP64974" s="378"/>
      <c r="CQ64974" s="378"/>
      <c r="CR64974" s="378"/>
      <c r="CS64974" s="378"/>
      <c r="CT64974" s="378"/>
      <c r="CU64974" s="378"/>
      <c r="CV64974" s="378"/>
      <c r="CW64974" s="378"/>
      <c r="CX64974" s="378"/>
      <c r="CY64974" s="378"/>
      <c r="CZ64974" s="378"/>
      <c r="DA64974" s="378"/>
      <c r="DB64974" s="378"/>
      <c r="DC64974" s="378"/>
      <c r="DD64974" s="378"/>
      <c r="DE64974" s="378"/>
      <c r="DF64974" s="378"/>
      <c r="DG64974" s="378"/>
      <c r="DH64974" s="378"/>
      <c r="DI64974" s="378"/>
      <c r="DJ64974" s="378"/>
      <c r="DK64974" s="378"/>
      <c r="DL64974" s="378"/>
      <c r="DM64974" s="378"/>
      <c r="DN64974" s="378"/>
      <c r="DO64974" s="378"/>
      <c r="DP64974" s="378"/>
      <c r="DQ64974" s="378"/>
      <c r="DR64974" s="378"/>
      <c r="DS64974" s="378"/>
      <c r="DT64974" s="378"/>
      <c r="DU64974" s="378"/>
      <c r="DV64974" s="378"/>
      <c r="DW64974" s="378"/>
      <c r="DX64974" s="378"/>
      <c r="DY64974" s="378"/>
      <c r="DZ64974" s="378"/>
      <c r="EA64974" s="378"/>
      <c r="EB64974" s="378"/>
      <c r="EC64974" s="378"/>
      <c r="ED64974" s="378"/>
      <c r="EE64974" s="378"/>
      <c r="EF64974" s="378"/>
      <c r="EG64974" s="378"/>
      <c r="EH64974" s="378"/>
      <c r="EI64974" s="378"/>
      <c r="EJ64974" s="378"/>
      <c r="EK64974" s="378"/>
      <c r="EL64974" s="378"/>
      <c r="EM64974" s="378"/>
      <c r="EN64974" s="378"/>
      <c r="EO64974" s="378"/>
      <c r="EP64974" s="378"/>
      <c r="EQ64974" s="378"/>
      <c r="ER64974" s="378"/>
      <c r="ES64974" s="378"/>
      <c r="ET64974" s="378"/>
      <c r="EU64974" s="378"/>
      <c r="EV64974" s="378"/>
      <c r="EW64974" s="378"/>
      <c r="EX64974" s="378"/>
      <c r="EY64974" s="378"/>
      <c r="EZ64974" s="378"/>
      <c r="FA64974" s="378"/>
      <c r="FB64974" s="378"/>
      <c r="FC64974" s="378"/>
      <c r="FD64974" s="378"/>
      <c r="FE64974" s="378"/>
      <c r="FF64974" s="378"/>
      <c r="FG64974" s="378"/>
      <c r="FH64974" s="378"/>
      <c r="FI64974" s="378"/>
      <c r="FJ64974" s="378"/>
      <c r="FK64974" s="378"/>
      <c r="FL64974" s="378"/>
      <c r="FM64974" s="378"/>
      <c r="FN64974" s="378"/>
      <c r="FO64974" s="378"/>
      <c r="FP64974" s="378"/>
      <c r="FQ64974" s="378"/>
      <c r="FR64974" s="378"/>
      <c r="FS64974" s="378"/>
      <c r="FT64974" s="378"/>
      <c r="FU64974" s="378"/>
      <c r="FV64974" s="378"/>
      <c r="FW64974" s="378"/>
      <c r="FX64974" s="378"/>
      <c r="FY64974" s="378"/>
      <c r="FZ64974" s="378"/>
      <c r="GA64974" s="378"/>
      <c r="GB64974" s="378"/>
      <c r="GC64974" s="378"/>
      <c r="GD64974" s="378"/>
      <c r="GE64974" s="378"/>
      <c r="GF64974" s="378"/>
      <c r="GG64974" s="378"/>
      <c r="GH64974" s="378"/>
      <c r="GI64974" s="378"/>
      <c r="GJ64974" s="378"/>
      <c r="GK64974" s="378"/>
      <c r="GL64974" s="378"/>
      <c r="GM64974" s="378"/>
      <c r="GN64974" s="378"/>
      <c r="GO64974" s="378"/>
      <c r="GP64974" s="378"/>
      <c r="GQ64974" s="378"/>
      <c r="GR64974" s="378"/>
      <c r="GS64974" s="378"/>
      <c r="GT64974" s="378"/>
      <c r="GU64974" s="378"/>
      <c r="GV64974" s="378"/>
      <c r="GW64974" s="378"/>
      <c r="GX64974" s="378"/>
      <c r="GY64974" s="378"/>
      <c r="GZ64974" s="378"/>
      <c r="HA64974" s="378"/>
      <c r="HB64974" s="378"/>
      <c r="HC64974" s="378"/>
      <c r="HD64974" s="378"/>
      <c r="HE64974" s="378"/>
      <c r="HF64974" s="378"/>
      <c r="HG64974" s="378"/>
      <c r="HH64974" s="378"/>
      <c r="HI64974" s="378"/>
      <c r="HJ64974" s="378"/>
      <c r="HK64974" s="378"/>
      <c r="HL64974" s="378"/>
      <c r="HM64974" s="378"/>
      <c r="HN64974" s="378"/>
      <c r="HO64974" s="378"/>
      <c r="HP64974" s="378"/>
      <c r="HQ64974" s="378"/>
      <c r="HR64974" s="378"/>
      <c r="HS64974" s="378"/>
      <c r="HT64974" s="378"/>
      <c r="HU64974" s="378"/>
      <c r="HV64974" s="378"/>
      <c r="HW64974" s="378"/>
      <c r="HX64974" s="378"/>
      <c r="HY64974" s="378"/>
      <c r="HZ64974" s="378"/>
      <c r="IA64974" s="378"/>
      <c r="IB64974" s="378"/>
      <c r="IC64974" s="378"/>
      <c r="ID64974" s="378"/>
      <c r="IE64974" s="378"/>
      <c r="IF64974" s="378"/>
      <c r="IG64974" s="378"/>
      <c r="IH64974" s="378"/>
      <c r="II64974" s="378"/>
      <c r="IJ64974" s="378"/>
      <c r="IK64974" s="378"/>
      <c r="IL64974" s="378"/>
    </row>
    <row r="64975" spans="2:246">
      <c r="B64975" s="378"/>
      <c r="C64975" s="378"/>
      <c r="D64975" s="378"/>
      <c r="E64975" s="378"/>
      <c r="F64975" s="378"/>
      <c r="G64975" s="378"/>
      <c r="H64975" s="378"/>
      <c r="I64975" s="378"/>
      <c r="J64975" s="378"/>
      <c r="K64975" s="378"/>
      <c r="L64975" s="378"/>
      <c r="M64975" s="378"/>
      <c r="N64975" s="378"/>
      <c r="O64975" s="378"/>
      <c r="P64975" s="378"/>
      <c r="Q64975" s="378"/>
      <c r="R64975" s="378"/>
      <c r="S64975" s="378"/>
      <c r="T64975" s="378"/>
      <c r="U64975" s="378"/>
      <c r="V64975" s="378"/>
      <c r="W64975" s="378"/>
      <c r="X64975" s="378"/>
      <c r="Y64975" s="378"/>
      <c r="Z64975" s="378"/>
      <c r="AA64975" s="378"/>
      <c r="AB64975" s="378"/>
      <c r="AC64975" s="378"/>
      <c r="AD64975" s="378"/>
      <c r="AE64975" s="378"/>
      <c r="AF64975" s="378"/>
      <c r="AG64975" s="378"/>
      <c r="AH64975" s="378"/>
      <c r="AI64975" s="378"/>
      <c r="AJ64975" s="378"/>
      <c r="AK64975" s="378"/>
      <c r="AL64975" s="378"/>
      <c r="AM64975" s="378"/>
      <c r="AN64975" s="378"/>
      <c r="AO64975" s="378"/>
      <c r="AP64975" s="378"/>
      <c r="AQ64975" s="378"/>
      <c r="AR64975" s="378"/>
      <c r="AS64975" s="378"/>
      <c r="AT64975" s="378"/>
      <c r="AU64975" s="378"/>
      <c r="AV64975" s="378"/>
      <c r="AW64975" s="378"/>
      <c r="AX64975" s="378"/>
      <c r="AY64975" s="378"/>
      <c r="AZ64975" s="378"/>
      <c r="BA64975" s="378"/>
      <c r="BB64975" s="378"/>
      <c r="BC64975" s="378"/>
      <c r="BD64975" s="378"/>
      <c r="BE64975" s="378"/>
      <c r="BF64975" s="378"/>
      <c r="BG64975" s="378"/>
      <c r="BH64975" s="378"/>
      <c r="BI64975" s="378"/>
      <c r="BJ64975" s="378"/>
      <c r="BK64975" s="378"/>
      <c r="BL64975" s="378"/>
      <c r="BM64975" s="378"/>
      <c r="BN64975" s="378"/>
      <c r="BO64975" s="378"/>
      <c r="BP64975" s="378"/>
      <c r="BQ64975" s="378"/>
      <c r="BR64975" s="378"/>
      <c r="BS64975" s="378"/>
      <c r="BT64975" s="378"/>
      <c r="BU64975" s="378"/>
      <c r="BV64975" s="378"/>
      <c r="BW64975" s="378"/>
      <c r="BX64975" s="378"/>
      <c r="BY64975" s="378"/>
      <c r="BZ64975" s="378"/>
      <c r="CA64975" s="378"/>
      <c r="CB64975" s="378"/>
      <c r="CC64975" s="378"/>
      <c r="CD64975" s="378"/>
      <c r="CE64975" s="378"/>
      <c r="CF64975" s="378"/>
      <c r="CG64975" s="378"/>
      <c r="CH64975" s="378"/>
      <c r="CI64975" s="378"/>
      <c r="CJ64975" s="378"/>
      <c r="CK64975" s="378"/>
      <c r="CL64975" s="378"/>
      <c r="CM64975" s="378"/>
      <c r="CN64975" s="378"/>
      <c r="CO64975" s="378"/>
      <c r="CP64975" s="378"/>
      <c r="CQ64975" s="378"/>
      <c r="CR64975" s="378"/>
      <c r="CS64975" s="378"/>
      <c r="CT64975" s="378"/>
      <c r="CU64975" s="378"/>
      <c r="CV64975" s="378"/>
      <c r="CW64975" s="378"/>
      <c r="CX64975" s="378"/>
      <c r="CY64975" s="378"/>
      <c r="CZ64975" s="378"/>
      <c r="DA64975" s="378"/>
      <c r="DB64975" s="378"/>
      <c r="DC64975" s="378"/>
      <c r="DD64975" s="378"/>
      <c r="DE64975" s="378"/>
      <c r="DF64975" s="378"/>
      <c r="DG64975" s="378"/>
      <c r="DH64975" s="378"/>
      <c r="DI64975" s="378"/>
      <c r="DJ64975" s="378"/>
      <c r="DK64975" s="378"/>
      <c r="DL64975" s="378"/>
      <c r="DM64975" s="378"/>
      <c r="DN64975" s="378"/>
      <c r="DO64975" s="378"/>
      <c r="DP64975" s="378"/>
      <c r="DQ64975" s="378"/>
      <c r="DR64975" s="378"/>
      <c r="DS64975" s="378"/>
      <c r="DT64975" s="378"/>
      <c r="DU64975" s="378"/>
      <c r="DV64975" s="378"/>
      <c r="DW64975" s="378"/>
      <c r="DX64975" s="378"/>
      <c r="DY64975" s="378"/>
      <c r="DZ64975" s="378"/>
      <c r="EA64975" s="378"/>
      <c r="EB64975" s="378"/>
      <c r="EC64975" s="378"/>
      <c r="ED64975" s="378"/>
      <c r="EE64975" s="378"/>
      <c r="EF64975" s="378"/>
      <c r="EG64975" s="378"/>
      <c r="EH64975" s="378"/>
      <c r="EI64975" s="378"/>
      <c r="EJ64975" s="378"/>
      <c r="EK64975" s="378"/>
      <c r="EL64975" s="378"/>
      <c r="EM64975" s="378"/>
      <c r="EN64975" s="378"/>
      <c r="EO64975" s="378"/>
      <c r="EP64975" s="378"/>
      <c r="EQ64975" s="378"/>
      <c r="ER64975" s="378"/>
      <c r="ES64975" s="378"/>
      <c r="ET64975" s="378"/>
      <c r="EU64975" s="378"/>
      <c r="EV64975" s="378"/>
      <c r="EW64975" s="378"/>
      <c r="EX64975" s="378"/>
      <c r="EY64975" s="378"/>
      <c r="EZ64975" s="378"/>
      <c r="FA64975" s="378"/>
      <c r="FB64975" s="378"/>
      <c r="FC64975" s="378"/>
      <c r="FD64975" s="378"/>
      <c r="FE64975" s="378"/>
      <c r="FF64975" s="378"/>
      <c r="FG64975" s="378"/>
      <c r="FH64975" s="378"/>
      <c r="FI64975" s="378"/>
      <c r="FJ64975" s="378"/>
      <c r="FK64975" s="378"/>
      <c r="FL64975" s="378"/>
      <c r="FM64975" s="378"/>
      <c r="FN64975" s="378"/>
      <c r="FO64975" s="378"/>
      <c r="FP64975" s="378"/>
      <c r="FQ64975" s="378"/>
      <c r="FR64975" s="378"/>
      <c r="FS64975" s="378"/>
      <c r="FT64975" s="378"/>
      <c r="FU64975" s="378"/>
      <c r="FV64975" s="378"/>
      <c r="FW64975" s="378"/>
      <c r="FX64975" s="378"/>
      <c r="FY64975" s="378"/>
      <c r="FZ64975" s="378"/>
      <c r="GA64975" s="378"/>
      <c r="GB64975" s="378"/>
      <c r="GC64975" s="378"/>
      <c r="GD64975" s="378"/>
      <c r="GE64975" s="378"/>
      <c r="GF64975" s="378"/>
      <c r="GG64975" s="378"/>
      <c r="GH64975" s="378"/>
      <c r="GI64975" s="378"/>
      <c r="GJ64975" s="378"/>
      <c r="GK64975" s="378"/>
      <c r="GL64975" s="378"/>
      <c r="GM64975" s="378"/>
      <c r="GN64975" s="378"/>
      <c r="GO64975" s="378"/>
      <c r="GP64975" s="378"/>
      <c r="GQ64975" s="378"/>
      <c r="GR64975" s="378"/>
      <c r="GS64975" s="378"/>
      <c r="GT64975" s="378"/>
      <c r="GU64975" s="378"/>
      <c r="GV64975" s="378"/>
      <c r="GW64975" s="378"/>
      <c r="GX64975" s="378"/>
      <c r="GY64975" s="378"/>
      <c r="GZ64975" s="378"/>
      <c r="HA64975" s="378"/>
      <c r="HB64975" s="378"/>
      <c r="HC64975" s="378"/>
      <c r="HD64975" s="378"/>
      <c r="HE64975" s="378"/>
      <c r="HF64975" s="378"/>
      <c r="HG64975" s="378"/>
      <c r="HH64975" s="378"/>
      <c r="HI64975" s="378"/>
      <c r="HJ64975" s="378"/>
      <c r="HK64975" s="378"/>
      <c r="HL64975" s="378"/>
      <c r="HM64975" s="378"/>
      <c r="HN64975" s="378"/>
      <c r="HO64975" s="378"/>
      <c r="HP64975" s="378"/>
      <c r="HQ64975" s="378"/>
      <c r="HR64975" s="378"/>
      <c r="HS64975" s="378"/>
      <c r="HT64975" s="378"/>
      <c r="HU64975" s="378"/>
      <c r="HV64975" s="378"/>
      <c r="HW64975" s="378"/>
      <c r="HX64975" s="378"/>
      <c r="HY64975" s="378"/>
      <c r="HZ64975" s="378"/>
      <c r="IA64975" s="378"/>
      <c r="IB64975" s="378"/>
      <c r="IC64975" s="378"/>
      <c r="ID64975" s="378"/>
      <c r="IE64975" s="378"/>
      <c r="IF64975" s="378"/>
      <c r="IG64975" s="378"/>
      <c r="IH64975" s="378"/>
      <c r="II64975" s="378"/>
      <c r="IJ64975" s="378"/>
      <c r="IK64975" s="378"/>
      <c r="IL64975" s="378"/>
    </row>
    <row r="64976" spans="2:246">
      <c r="B64976" s="378"/>
      <c r="C64976" s="378"/>
      <c r="D64976" s="378"/>
      <c r="E64976" s="378"/>
      <c r="F64976" s="378"/>
      <c r="G64976" s="378"/>
      <c r="H64976" s="378"/>
      <c r="I64976" s="378"/>
      <c r="J64976" s="378"/>
      <c r="K64976" s="378"/>
      <c r="L64976" s="378"/>
      <c r="M64976" s="378"/>
      <c r="N64976" s="378"/>
      <c r="O64976" s="378"/>
      <c r="P64976" s="378"/>
      <c r="Q64976" s="378"/>
      <c r="R64976" s="378"/>
      <c r="S64976" s="378"/>
      <c r="T64976" s="378"/>
      <c r="U64976" s="378"/>
      <c r="V64976" s="378"/>
      <c r="W64976" s="378"/>
      <c r="X64976" s="378"/>
      <c r="Y64976" s="378"/>
      <c r="Z64976" s="378"/>
      <c r="AA64976" s="378"/>
      <c r="AB64976" s="378"/>
      <c r="AC64976" s="378"/>
      <c r="AD64976" s="378"/>
      <c r="AE64976" s="378"/>
      <c r="AF64976" s="378"/>
      <c r="AG64976" s="378"/>
      <c r="AH64976" s="378"/>
      <c r="AI64976" s="378"/>
      <c r="AJ64976" s="378"/>
      <c r="AK64976" s="378"/>
      <c r="AL64976" s="378"/>
      <c r="AM64976" s="378"/>
      <c r="AN64976" s="378"/>
      <c r="AO64976" s="378"/>
      <c r="AP64976" s="378"/>
      <c r="AQ64976" s="378"/>
      <c r="AR64976" s="378"/>
      <c r="AS64976" s="378"/>
      <c r="AT64976" s="378"/>
      <c r="AU64976" s="378"/>
      <c r="AV64976" s="378"/>
      <c r="AW64976" s="378"/>
      <c r="AX64976" s="378"/>
      <c r="AY64976" s="378"/>
      <c r="AZ64976" s="378"/>
      <c r="BA64976" s="378"/>
      <c r="BB64976" s="378"/>
      <c r="BC64976" s="378"/>
      <c r="BD64976" s="378"/>
      <c r="BE64976" s="378"/>
      <c r="BF64976" s="378"/>
      <c r="BG64976" s="378"/>
      <c r="BH64976" s="378"/>
      <c r="BI64976" s="378"/>
      <c r="BJ64976" s="378"/>
      <c r="BK64976" s="378"/>
      <c r="BL64976" s="378"/>
      <c r="BM64976" s="378"/>
      <c r="BN64976" s="378"/>
      <c r="BO64976" s="378"/>
      <c r="BP64976" s="378"/>
      <c r="BQ64976" s="378"/>
      <c r="BR64976" s="378"/>
      <c r="BS64976" s="378"/>
      <c r="BT64976" s="378"/>
      <c r="BU64976" s="378"/>
      <c r="BV64976" s="378"/>
      <c r="BW64976" s="378"/>
      <c r="BX64976" s="378"/>
      <c r="BY64976" s="378"/>
      <c r="BZ64976" s="378"/>
      <c r="CA64976" s="378"/>
      <c r="CB64976" s="378"/>
      <c r="CC64976" s="378"/>
      <c r="CD64976" s="378"/>
      <c r="CE64976" s="378"/>
      <c r="CF64976" s="378"/>
      <c r="CG64976" s="378"/>
      <c r="CH64976" s="378"/>
      <c r="CI64976" s="378"/>
      <c r="CJ64976" s="378"/>
      <c r="CK64976" s="378"/>
      <c r="CL64976" s="378"/>
      <c r="CM64976" s="378"/>
      <c r="CN64976" s="378"/>
      <c r="CO64976" s="378"/>
      <c r="CP64976" s="378"/>
      <c r="CQ64976" s="378"/>
      <c r="CR64976" s="378"/>
      <c r="CS64976" s="378"/>
      <c r="CT64976" s="378"/>
      <c r="CU64976" s="378"/>
      <c r="CV64976" s="378"/>
      <c r="CW64976" s="378"/>
      <c r="CX64976" s="378"/>
      <c r="CY64976" s="378"/>
      <c r="CZ64976" s="378"/>
      <c r="DA64976" s="378"/>
      <c r="DB64976" s="378"/>
      <c r="DC64976" s="378"/>
      <c r="DD64976" s="378"/>
      <c r="DE64976" s="378"/>
      <c r="DF64976" s="378"/>
      <c r="DG64976" s="378"/>
      <c r="DH64976" s="378"/>
      <c r="DI64976" s="378"/>
      <c r="DJ64976" s="378"/>
      <c r="DK64976" s="378"/>
      <c r="DL64976" s="378"/>
      <c r="DM64976" s="378"/>
      <c r="DN64976" s="378"/>
      <c r="DO64976" s="378"/>
      <c r="DP64976" s="378"/>
      <c r="DQ64976" s="378"/>
      <c r="DR64976" s="378"/>
      <c r="DS64976" s="378"/>
      <c r="DT64976" s="378"/>
      <c r="DU64976" s="378"/>
      <c r="DV64976" s="378"/>
      <c r="DW64976" s="378"/>
      <c r="DX64976" s="378"/>
      <c r="DY64976" s="378"/>
      <c r="DZ64976" s="378"/>
      <c r="EA64976" s="378"/>
      <c r="EB64976" s="378"/>
      <c r="EC64976" s="378"/>
      <c r="ED64976" s="378"/>
      <c r="EE64976" s="378"/>
      <c r="EF64976" s="378"/>
      <c r="EG64976" s="378"/>
      <c r="EH64976" s="378"/>
      <c r="EI64976" s="378"/>
      <c r="EJ64976" s="378"/>
      <c r="EK64976" s="378"/>
      <c r="EL64976" s="378"/>
      <c r="EM64976" s="378"/>
      <c r="EN64976" s="378"/>
      <c r="EO64976" s="378"/>
      <c r="EP64976" s="378"/>
      <c r="EQ64976" s="378"/>
      <c r="ER64976" s="378"/>
      <c r="ES64976" s="378"/>
      <c r="ET64976" s="378"/>
      <c r="EU64976" s="378"/>
      <c r="EV64976" s="378"/>
      <c r="EW64976" s="378"/>
      <c r="EX64976" s="378"/>
      <c r="EY64976" s="378"/>
      <c r="EZ64976" s="378"/>
      <c r="FA64976" s="378"/>
      <c r="FB64976" s="378"/>
      <c r="FC64976" s="378"/>
      <c r="FD64976" s="378"/>
      <c r="FE64976" s="378"/>
      <c r="FF64976" s="378"/>
      <c r="FG64976" s="378"/>
      <c r="FH64976" s="378"/>
      <c r="FI64976" s="378"/>
      <c r="FJ64976" s="378"/>
      <c r="FK64976" s="378"/>
      <c r="FL64976" s="378"/>
      <c r="FM64976" s="378"/>
      <c r="FN64976" s="378"/>
      <c r="FO64976" s="378"/>
      <c r="FP64976" s="378"/>
      <c r="FQ64976" s="378"/>
      <c r="FR64976" s="378"/>
      <c r="FS64976" s="378"/>
      <c r="FT64976" s="378"/>
      <c r="FU64976" s="378"/>
      <c r="FV64976" s="378"/>
      <c r="FW64976" s="378"/>
      <c r="FX64976" s="378"/>
      <c r="FY64976" s="378"/>
      <c r="FZ64976" s="378"/>
      <c r="GA64976" s="378"/>
      <c r="GB64976" s="378"/>
      <c r="GC64976" s="378"/>
      <c r="GD64976" s="378"/>
      <c r="GE64976" s="378"/>
      <c r="GF64976" s="378"/>
      <c r="GG64976" s="378"/>
      <c r="GH64976" s="378"/>
      <c r="GI64976" s="378"/>
      <c r="GJ64976" s="378"/>
      <c r="GK64976" s="378"/>
      <c r="GL64976" s="378"/>
      <c r="GM64976" s="378"/>
      <c r="GN64976" s="378"/>
      <c r="GO64976" s="378"/>
      <c r="GP64976" s="378"/>
      <c r="GQ64976" s="378"/>
      <c r="GR64976" s="378"/>
      <c r="GS64976" s="378"/>
      <c r="GT64976" s="378"/>
      <c r="GU64976" s="378"/>
      <c r="GV64976" s="378"/>
      <c r="GW64976" s="378"/>
      <c r="GX64976" s="378"/>
      <c r="GY64976" s="378"/>
      <c r="GZ64976" s="378"/>
      <c r="HA64976" s="378"/>
      <c r="HB64976" s="378"/>
      <c r="HC64976" s="378"/>
      <c r="HD64976" s="378"/>
      <c r="HE64976" s="378"/>
      <c r="HF64976" s="378"/>
      <c r="HG64976" s="378"/>
      <c r="HH64976" s="378"/>
      <c r="HI64976" s="378"/>
      <c r="HJ64976" s="378"/>
      <c r="HK64976" s="378"/>
      <c r="HL64976" s="378"/>
      <c r="HM64976" s="378"/>
      <c r="HN64976" s="378"/>
      <c r="HO64976" s="378"/>
      <c r="HP64976" s="378"/>
      <c r="HQ64976" s="378"/>
      <c r="HR64976" s="378"/>
      <c r="HS64976" s="378"/>
      <c r="HT64976" s="378"/>
      <c r="HU64976" s="378"/>
      <c r="HV64976" s="378"/>
      <c r="HW64976" s="378"/>
      <c r="HX64976" s="378"/>
      <c r="HY64976" s="378"/>
      <c r="HZ64976" s="378"/>
      <c r="IA64976" s="378"/>
      <c r="IB64976" s="378"/>
      <c r="IC64976" s="378"/>
      <c r="ID64976" s="378"/>
      <c r="IE64976" s="378"/>
      <c r="IF64976" s="378"/>
      <c r="IG64976" s="378"/>
      <c r="IH64976" s="378"/>
      <c r="II64976" s="378"/>
      <c r="IJ64976" s="378"/>
      <c r="IK64976" s="378"/>
      <c r="IL64976" s="378"/>
    </row>
    <row r="64977" spans="2:246">
      <c r="B64977" s="378"/>
      <c r="C64977" s="378"/>
      <c r="D64977" s="378"/>
      <c r="E64977" s="378"/>
      <c r="F64977" s="378"/>
      <c r="G64977" s="378"/>
      <c r="H64977" s="378"/>
      <c r="I64977" s="378"/>
      <c r="J64977" s="378"/>
      <c r="K64977" s="378"/>
      <c r="L64977" s="378"/>
      <c r="M64977" s="378"/>
      <c r="N64977" s="378"/>
      <c r="O64977" s="378"/>
      <c r="P64977" s="378"/>
      <c r="Q64977" s="378"/>
      <c r="R64977" s="378"/>
      <c r="S64977" s="378"/>
      <c r="T64977" s="378"/>
      <c r="U64977" s="378"/>
      <c r="V64977" s="378"/>
      <c r="W64977" s="378"/>
      <c r="X64977" s="378"/>
      <c r="Y64977" s="378"/>
      <c r="Z64977" s="378"/>
      <c r="AA64977" s="378"/>
      <c r="AB64977" s="378"/>
      <c r="AC64977" s="378"/>
      <c r="AD64977" s="378"/>
      <c r="AE64977" s="378"/>
      <c r="AF64977" s="378"/>
      <c r="AG64977" s="378"/>
      <c r="AH64977" s="378"/>
      <c r="AI64977" s="378"/>
      <c r="AJ64977" s="378"/>
      <c r="AK64977" s="378"/>
      <c r="AL64977" s="378"/>
      <c r="AM64977" s="378"/>
      <c r="AN64977" s="378"/>
      <c r="AO64977" s="378"/>
      <c r="AP64977" s="378"/>
      <c r="AQ64977" s="378"/>
      <c r="AR64977" s="378"/>
      <c r="AS64977" s="378"/>
      <c r="AT64977" s="378"/>
      <c r="AU64977" s="378"/>
      <c r="AV64977" s="378"/>
      <c r="AW64977" s="378"/>
      <c r="AX64977" s="378"/>
      <c r="AY64977" s="378"/>
      <c r="AZ64977" s="378"/>
      <c r="BA64977" s="378"/>
      <c r="BB64977" s="378"/>
      <c r="BC64977" s="378"/>
      <c r="BD64977" s="378"/>
      <c r="BE64977" s="378"/>
      <c r="BF64977" s="378"/>
      <c r="BG64977" s="378"/>
      <c r="BH64977" s="378"/>
      <c r="BI64977" s="378"/>
      <c r="BJ64977" s="378"/>
      <c r="BK64977" s="378"/>
      <c r="BL64977" s="378"/>
      <c r="BM64977" s="378"/>
      <c r="BN64977" s="378"/>
      <c r="BO64977" s="378"/>
      <c r="BP64977" s="378"/>
      <c r="BQ64977" s="378"/>
      <c r="BR64977" s="378"/>
      <c r="BS64977" s="378"/>
      <c r="BT64977" s="378"/>
      <c r="BU64977" s="378"/>
      <c r="BV64977" s="378"/>
      <c r="BW64977" s="378"/>
      <c r="BX64977" s="378"/>
      <c r="BY64977" s="378"/>
      <c r="BZ64977" s="378"/>
      <c r="CA64977" s="378"/>
      <c r="CB64977" s="378"/>
      <c r="CC64977" s="378"/>
      <c r="CD64977" s="378"/>
      <c r="CE64977" s="378"/>
      <c r="CF64977" s="378"/>
      <c r="CG64977" s="378"/>
      <c r="CH64977" s="378"/>
      <c r="CI64977" s="378"/>
      <c r="CJ64977" s="378"/>
      <c r="CK64977" s="378"/>
      <c r="CL64977" s="378"/>
      <c r="CM64977" s="378"/>
      <c r="CN64977" s="378"/>
      <c r="CO64977" s="378"/>
      <c r="CP64977" s="378"/>
      <c r="CQ64977" s="378"/>
      <c r="CR64977" s="378"/>
      <c r="CS64977" s="378"/>
      <c r="CT64977" s="378"/>
      <c r="CU64977" s="378"/>
      <c r="CV64977" s="378"/>
      <c r="CW64977" s="378"/>
      <c r="CX64977" s="378"/>
      <c r="CY64977" s="378"/>
      <c r="CZ64977" s="378"/>
      <c r="DA64977" s="378"/>
      <c r="DB64977" s="378"/>
      <c r="DC64977" s="378"/>
      <c r="DD64977" s="378"/>
      <c r="DE64977" s="378"/>
      <c r="DF64977" s="378"/>
      <c r="DG64977" s="378"/>
      <c r="DH64977" s="378"/>
      <c r="DI64977" s="378"/>
      <c r="DJ64977" s="378"/>
      <c r="DK64977" s="378"/>
      <c r="DL64977" s="378"/>
      <c r="DM64977" s="378"/>
      <c r="DN64977" s="378"/>
      <c r="DO64977" s="378"/>
      <c r="DP64977" s="378"/>
      <c r="DQ64977" s="378"/>
      <c r="DR64977" s="378"/>
      <c r="DS64977" s="378"/>
      <c r="DT64977" s="378"/>
      <c r="DU64977" s="378"/>
      <c r="DV64977" s="378"/>
      <c r="DW64977" s="378"/>
      <c r="DX64977" s="378"/>
      <c r="DY64977" s="378"/>
      <c r="DZ64977" s="378"/>
      <c r="EA64977" s="378"/>
      <c r="EB64977" s="378"/>
      <c r="EC64977" s="378"/>
      <c r="ED64977" s="378"/>
      <c r="EE64977" s="378"/>
      <c r="EF64977" s="378"/>
      <c r="EG64977" s="378"/>
      <c r="EH64977" s="378"/>
      <c r="EI64977" s="378"/>
      <c r="EJ64977" s="378"/>
      <c r="EK64977" s="378"/>
      <c r="EL64977" s="378"/>
      <c r="EM64977" s="378"/>
      <c r="EN64977" s="378"/>
      <c r="EO64977" s="378"/>
      <c r="EP64977" s="378"/>
      <c r="EQ64977" s="378"/>
      <c r="ER64977" s="378"/>
      <c r="ES64977" s="378"/>
      <c r="ET64977" s="378"/>
      <c r="EU64977" s="378"/>
      <c r="EV64977" s="378"/>
      <c r="EW64977" s="378"/>
      <c r="EX64977" s="378"/>
      <c r="EY64977" s="378"/>
      <c r="EZ64977" s="378"/>
      <c r="FA64977" s="378"/>
      <c r="FB64977" s="378"/>
      <c r="FC64977" s="378"/>
      <c r="FD64977" s="378"/>
      <c r="FE64977" s="378"/>
      <c r="FF64977" s="378"/>
      <c r="FG64977" s="378"/>
      <c r="FH64977" s="378"/>
      <c r="FI64977" s="378"/>
      <c r="FJ64977" s="378"/>
      <c r="FK64977" s="378"/>
      <c r="FL64977" s="378"/>
      <c r="FM64977" s="378"/>
      <c r="FN64977" s="378"/>
      <c r="FO64977" s="378"/>
      <c r="FP64977" s="378"/>
      <c r="FQ64977" s="378"/>
      <c r="FR64977" s="378"/>
      <c r="FS64977" s="378"/>
      <c r="FT64977" s="378"/>
      <c r="FU64977" s="378"/>
      <c r="FV64977" s="378"/>
      <c r="FW64977" s="378"/>
      <c r="FX64977" s="378"/>
      <c r="FY64977" s="378"/>
      <c r="FZ64977" s="378"/>
      <c r="GA64977" s="378"/>
      <c r="GB64977" s="378"/>
      <c r="GC64977" s="378"/>
      <c r="GD64977" s="378"/>
      <c r="GE64977" s="378"/>
      <c r="GF64977" s="378"/>
      <c r="GG64977" s="378"/>
      <c r="GH64977" s="378"/>
      <c r="GI64977" s="378"/>
      <c r="GJ64977" s="378"/>
      <c r="GK64977" s="378"/>
      <c r="GL64977" s="378"/>
      <c r="GM64977" s="378"/>
      <c r="GN64977" s="378"/>
      <c r="GO64977" s="378"/>
      <c r="GP64977" s="378"/>
      <c r="GQ64977" s="378"/>
      <c r="GR64977" s="378"/>
      <c r="GS64977" s="378"/>
      <c r="GT64977" s="378"/>
      <c r="GU64977" s="378"/>
      <c r="GV64977" s="378"/>
      <c r="GW64977" s="378"/>
      <c r="GX64977" s="378"/>
      <c r="GY64977" s="378"/>
      <c r="GZ64977" s="378"/>
      <c r="HA64977" s="378"/>
      <c r="HB64977" s="378"/>
      <c r="HC64977" s="378"/>
      <c r="HD64977" s="378"/>
      <c r="HE64977" s="378"/>
      <c r="HF64977" s="378"/>
      <c r="HG64977" s="378"/>
      <c r="HH64977" s="378"/>
      <c r="HI64977" s="378"/>
      <c r="HJ64977" s="378"/>
      <c r="HK64977" s="378"/>
      <c r="HL64977" s="378"/>
      <c r="HM64977" s="378"/>
      <c r="HN64977" s="378"/>
      <c r="HO64977" s="378"/>
      <c r="HP64977" s="378"/>
      <c r="HQ64977" s="378"/>
      <c r="HR64977" s="378"/>
      <c r="HS64977" s="378"/>
      <c r="HT64977" s="378"/>
      <c r="HU64977" s="378"/>
      <c r="HV64977" s="378"/>
      <c r="HW64977" s="378"/>
      <c r="HX64977" s="378"/>
      <c r="HY64977" s="378"/>
      <c r="HZ64977" s="378"/>
      <c r="IA64977" s="378"/>
      <c r="IB64977" s="378"/>
      <c r="IC64977" s="378"/>
      <c r="ID64977" s="378"/>
      <c r="IE64977" s="378"/>
      <c r="IF64977" s="378"/>
      <c r="IG64977" s="378"/>
      <c r="IH64977" s="378"/>
      <c r="II64977" s="378"/>
      <c r="IJ64977" s="378"/>
      <c r="IK64977" s="378"/>
      <c r="IL64977" s="378"/>
    </row>
    <row r="64978" spans="2:246">
      <c r="B64978" s="378"/>
      <c r="C64978" s="378"/>
      <c r="D64978" s="378"/>
      <c r="E64978" s="378"/>
      <c r="F64978" s="378"/>
      <c r="G64978" s="378"/>
      <c r="H64978" s="378"/>
      <c r="I64978" s="378"/>
      <c r="J64978" s="378"/>
      <c r="K64978" s="378"/>
      <c r="L64978" s="378"/>
      <c r="M64978" s="378"/>
      <c r="N64978" s="378"/>
      <c r="O64978" s="378"/>
      <c r="P64978" s="378"/>
      <c r="Q64978" s="378"/>
      <c r="R64978" s="378"/>
      <c r="S64978" s="378"/>
      <c r="T64978" s="378"/>
      <c r="U64978" s="378"/>
      <c r="V64978" s="378"/>
      <c r="W64978" s="378"/>
      <c r="X64978" s="378"/>
      <c r="Y64978" s="378"/>
      <c r="Z64978" s="378"/>
      <c r="AA64978" s="378"/>
      <c r="AB64978" s="378"/>
      <c r="AC64978" s="378"/>
      <c r="AD64978" s="378"/>
      <c r="AE64978" s="378"/>
      <c r="AF64978" s="378"/>
      <c r="AG64978" s="378"/>
      <c r="AH64978" s="378"/>
      <c r="AI64978" s="378"/>
      <c r="AJ64978" s="378"/>
      <c r="AK64978" s="378"/>
      <c r="AL64978" s="378"/>
      <c r="AM64978" s="378"/>
      <c r="AN64978" s="378"/>
      <c r="AO64978" s="378"/>
      <c r="AP64978" s="378"/>
      <c r="AQ64978" s="378"/>
      <c r="AR64978" s="378"/>
      <c r="AS64978" s="378"/>
      <c r="AT64978" s="378"/>
      <c r="AU64978" s="378"/>
      <c r="AV64978" s="378"/>
      <c r="AW64978" s="378"/>
      <c r="AX64978" s="378"/>
      <c r="AY64978" s="378"/>
      <c r="AZ64978" s="378"/>
      <c r="BA64978" s="378"/>
      <c r="BB64978" s="378"/>
      <c r="BC64978" s="378"/>
      <c r="BD64978" s="378"/>
      <c r="BE64978" s="378"/>
      <c r="BF64978" s="378"/>
      <c r="BG64978" s="378"/>
      <c r="BH64978" s="378"/>
      <c r="BI64978" s="378"/>
      <c r="BJ64978" s="378"/>
      <c r="BK64978" s="378"/>
      <c r="BL64978" s="378"/>
      <c r="BM64978" s="378"/>
      <c r="BN64978" s="378"/>
      <c r="BO64978" s="378"/>
      <c r="BP64978" s="378"/>
      <c r="BQ64978" s="378"/>
      <c r="BR64978" s="378"/>
      <c r="BS64978" s="378"/>
      <c r="BT64978" s="378"/>
      <c r="BU64978" s="378"/>
      <c r="BV64978" s="378"/>
      <c r="BW64978" s="378"/>
      <c r="BX64978" s="378"/>
      <c r="BY64978" s="378"/>
      <c r="BZ64978" s="378"/>
      <c r="CA64978" s="378"/>
      <c r="CB64978" s="378"/>
      <c r="CC64978" s="378"/>
      <c r="CD64978" s="378"/>
      <c r="CE64978" s="378"/>
      <c r="CF64978" s="378"/>
      <c r="CG64978" s="378"/>
      <c r="CH64978" s="378"/>
      <c r="CI64978" s="378"/>
      <c r="CJ64978" s="378"/>
      <c r="CK64978" s="378"/>
      <c r="CL64978" s="378"/>
      <c r="CM64978" s="378"/>
      <c r="CN64978" s="378"/>
      <c r="CO64978" s="378"/>
      <c r="CP64978" s="378"/>
      <c r="CQ64978" s="378"/>
      <c r="CR64978" s="378"/>
      <c r="CS64978" s="378"/>
      <c r="CT64978" s="378"/>
      <c r="CU64978" s="378"/>
      <c r="CV64978" s="378"/>
      <c r="CW64978" s="378"/>
      <c r="CX64978" s="378"/>
      <c r="CY64978" s="378"/>
      <c r="CZ64978" s="378"/>
      <c r="DA64978" s="378"/>
      <c r="DB64978" s="378"/>
      <c r="DC64978" s="378"/>
      <c r="DD64978" s="378"/>
      <c r="DE64978" s="378"/>
      <c r="DF64978" s="378"/>
      <c r="DG64978" s="378"/>
      <c r="DH64978" s="378"/>
      <c r="DI64978" s="378"/>
      <c r="DJ64978" s="378"/>
      <c r="DK64978" s="378"/>
      <c r="DL64978" s="378"/>
      <c r="DM64978" s="378"/>
      <c r="DN64978" s="378"/>
      <c r="DO64978" s="378"/>
      <c r="DP64978" s="378"/>
      <c r="DQ64978" s="378"/>
      <c r="DR64978" s="378"/>
      <c r="DS64978" s="378"/>
      <c r="DT64978" s="378"/>
      <c r="DU64978" s="378"/>
      <c r="DV64978" s="378"/>
      <c r="DW64978" s="378"/>
      <c r="DX64978" s="378"/>
      <c r="DY64978" s="378"/>
      <c r="DZ64978" s="378"/>
      <c r="EA64978" s="378"/>
      <c r="EB64978" s="378"/>
      <c r="EC64978" s="378"/>
      <c r="ED64978" s="378"/>
      <c r="EE64978" s="378"/>
      <c r="EF64978" s="378"/>
      <c r="EG64978" s="378"/>
      <c r="EH64978" s="378"/>
      <c r="EI64978" s="378"/>
      <c r="EJ64978" s="378"/>
      <c r="EK64978" s="378"/>
      <c r="EL64978" s="378"/>
      <c r="EM64978" s="378"/>
      <c r="EN64978" s="378"/>
      <c r="EO64978" s="378"/>
      <c r="EP64978" s="378"/>
      <c r="EQ64978" s="378"/>
      <c r="ER64978" s="378"/>
      <c r="ES64978" s="378"/>
      <c r="ET64978" s="378"/>
      <c r="EU64978" s="378"/>
      <c r="EV64978" s="378"/>
      <c r="EW64978" s="378"/>
      <c r="EX64978" s="378"/>
      <c r="EY64978" s="378"/>
      <c r="EZ64978" s="378"/>
      <c r="FA64978" s="378"/>
      <c r="FB64978" s="378"/>
      <c r="FC64978" s="378"/>
      <c r="FD64978" s="378"/>
      <c r="FE64978" s="378"/>
      <c r="FF64978" s="378"/>
      <c r="FG64978" s="378"/>
      <c r="FH64978" s="378"/>
      <c r="FI64978" s="378"/>
      <c r="FJ64978" s="378"/>
      <c r="FK64978" s="378"/>
      <c r="FL64978" s="378"/>
      <c r="FM64978" s="378"/>
      <c r="FN64978" s="378"/>
      <c r="FO64978" s="378"/>
      <c r="FP64978" s="378"/>
      <c r="FQ64978" s="378"/>
      <c r="FR64978" s="378"/>
      <c r="FS64978" s="378"/>
      <c r="FT64978" s="378"/>
      <c r="FU64978" s="378"/>
      <c r="FV64978" s="378"/>
      <c r="FW64978" s="378"/>
      <c r="FX64978" s="378"/>
      <c r="FY64978" s="378"/>
      <c r="FZ64978" s="378"/>
      <c r="GA64978" s="378"/>
      <c r="GB64978" s="378"/>
      <c r="GC64978" s="378"/>
      <c r="GD64978" s="378"/>
      <c r="GE64978" s="378"/>
      <c r="GF64978" s="378"/>
      <c r="GG64978" s="378"/>
      <c r="GH64978" s="378"/>
      <c r="GI64978" s="378"/>
      <c r="GJ64978" s="378"/>
      <c r="GK64978" s="378"/>
      <c r="GL64978" s="378"/>
      <c r="GM64978" s="378"/>
      <c r="GN64978" s="378"/>
      <c r="GO64978" s="378"/>
      <c r="GP64978" s="378"/>
      <c r="GQ64978" s="378"/>
      <c r="GR64978" s="378"/>
      <c r="GS64978" s="378"/>
      <c r="GT64978" s="378"/>
      <c r="GU64978" s="378"/>
      <c r="GV64978" s="378"/>
      <c r="GW64978" s="378"/>
      <c r="GX64978" s="378"/>
      <c r="GY64978" s="378"/>
      <c r="GZ64978" s="378"/>
      <c r="HA64978" s="378"/>
      <c r="HB64978" s="378"/>
      <c r="HC64978" s="378"/>
      <c r="HD64978" s="378"/>
      <c r="HE64978" s="378"/>
      <c r="HF64978" s="378"/>
      <c r="HG64978" s="378"/>
      <c r="HH64978" s="378"/>
      <c r="HI64978" s="378"/>
      <c r="HJ64978" s="378"/>
      <c r="HK64978" s="378"/>
      <c r="HL64978" s="378"/>
      <c r="HM64978" s="378"/>
      <c r="HN64978" s="378"/>
      <c r="HO64978" s="378"/>
      <c r="HP64978" s="378"/>
      <c r="HQ64978" s="378"/>
      <c r="HR64978" s="378"/>
      <c r="HS64978" s="378"/>
      <c r="HT64978" s="378"/>
      <c r="HU64978" s="378"/>
      <c r="HV64978" s="378"/>
      <c r="HW64978" s="378"/>
      <c r="HX64978" s="378"/>
      <c r="HY64978" s="378"/>
      <c r="HZ64978" s="378"/>
      <c r="IA64978" s="378"/>
      <c r="IB64978" s="378"/>
      <c r="IC64978" s="378"/>
      <c r="ID64978" s="378"/>
      <c r="IE64978" s="378"/>
      <c r="IF64978" s="378"/>
      <c r="IG64978" s="378"/>
      <c r="IH64978" s="378"/>
      <c r="II64978" s="378"/>
      <c r="IJ64978" s="378"/>
      <c r="IK64978" s="378"/>
      <c r="IL64978" s="378"/>
    </row>
    <row r="64979" spans="2:246">
      <c r="B64979" s="378"/>
      <c r="C64979" s="378"/>
      <c r="D64979" s="378"/>
      <c r="E64979" s="378"/>
      <c r="F64979" s="378"/>
      <c r="G64979" s="378"/>
      <c r="H64979" s="378"/>
      <c r="I64979" s="378"/>
      <c r="J64979" s="378"/>
      <c r="K64979" s="378"/>
      <c r="L64979" s="378"/>
      <c r="M64979" s="378"/>
      <c r="N64979" s="378"/>
      <c r="O64979" s="378"/>
      <c r="P64979" s="378"/>
      <c r="Q64979" s="378"/>
      <c r="R64979" s="378"/>
      <c r="S64979" s="378"/>
      <c r="T64979" s="378"/>
      <c r="U64979" s="378"/>
      <c r="V64979" s="378"/>
      <c r="W64979" s="378"/>
      <c r="X64979" s="378"/>
      <c r="Y64979" s="378"/>
      <c r="Z64979" s="378"/>
      <c r="AA64979" s="378"/>
      <c r="AB64979" s="378"/>
      <c r="AC64979" s="378"/>
      <c r="AD64979" s="378"/>
      <c r="AE64979" s="378"/>
      <c r="AF64979" s="378"/>
      <c r="AG64979" s="378"/>
      <c r="AH64979" s="378"/>
      <c r="AI64979" s="378"/>
      <c r="AJ64979" s="378"/>
      <c r="AK64979" s="378"/>
      <c r="AL64979" s="378"/>
      <c r="AM64979" s="378"/>
      <c r="AN64979" s="378"/>
      <c r="AO64979" s="378"/>
      <c r="AP64979" s="378"/>
      <c r="AQ64979" s="378"/>
      <c r="AR64979" s="378"/>
      <c r="AS64979" s="378"/>
      <c r="AT64979" s="378"/>
      <c r="AU64979" s="378"/>
      <c r="AV64979" s="378"/>
      <c r="AW64979" s="378"/>
      <c r="AX64979" s="378"/>
      <c r="AY64979" s="378"/>
      <c r="AZ64979" s="378"/>
      <c r="BA64979" s="378"/>
      <c r="BB64979" s="378"/>
      <c r="BC64979" s="378"/>
      <c r="BD64979" s="378"/>
      <c r="BE64979" s="378"/>
      <c r="BF64979" s="378"/>
      <c r="BG64979" s="378"/>
      <c r="BH64979" s="378"/>
      <c r="BI64979" s="378"/>
      <c r="BJ64979" s="378"/>
      <c r="BK64979" s="378"/>
      <c r="BL64979" s="378"/>
      <c r="BM64979" s="378"/>
      <c r="BN64979" s="378"/>
      <c r="BO64979" s="378"/>
      <c r="BP64979" s="378"/>
      <c r="BQ64979" s="378"/>
      <c r="BR64979" s="378"/>
      <c r="BS64979" s="378"/>
      <c r="BT64979" s="378"/>
      <c r="BU64979" s="378"/>
      <c r="BV64979" s="378"/>
      <c r="BW64979" s="378"/>
      <c r="BX64979" s="378"/>
      <c r="BY64979" s="378"/>
      <c r="BZ64979" s="378"/>
      <c r="CA64979" s="378"/>
      <c r="CB64979" s="378"/>
      <c r="CC64979" s="378"/>
      <c r="CD64979" s="378"/>
      <c r="CE64979" s="378"/>
      <c r="CF64979" s="378"/>
      <c r="CG64979" s="378"/>
      <c r="CH64979" s="378"/>
      <c r="CI64979" s="378"/>
      <c r="CJ64979" s="378"/>
      <c r="CK64979" s="378"/>
      <c r="CL64979" s="378"/>
      <c r="CM64979" s="378"/>
      <c r="CN64979" s="378"/>
      <c r="CO64979" s="378"/>
      <c r="CP64979" s="378"/>
      <c r="CQ64979" s="378"/>
      <c r="CR64979" s="378"/>
      <c r="CS64979" s="378"/>
      <c r="CT64979" s="378"/>
      <c r="CU64979" s="378"/>
      <c r="CV64979" s="378"/>
      <c r="CW64979" s="378"/>
      <c r="CX64979" s="378"/>
      <c r="CY64979" s="378"/>
      <c r="CZ64979" s="378"/>
      <c r="DA64979" s="378"/>
      <c r="DB64979" s="378"/>
      <c r="DC64979" s="378"/>
      <c r="DD64979" s="378"/>
      <c r="DE64979" s="378"/>
      <c r="DF64979" s="378"/>
      <c r="DG64979" s="378"/>
      <c r="DH64979" s="378"/>
      <c r="DI64979" s="378"/>
      <c r="DJ64979" s="378"/>
      <c r="DK64979" s="378"/>
      <c r="DL64979" s="378"/>
      <c r="DM64979" s="378"/>
      <c r="DN64979" s="378"/>
      <c r="DO64979" s="378"/>
      <c r="DP64979" s="378"/>
      <c r="DQ64979" s="378"/>
      <c r="DR64979" s="378"/>
      <c r="DS64979" s="378"/>
      <c r="DT64979" s="378"/>
      <c r="DU64979" s="378"/>
      <c r="DV64979" s="378"/>
      <c r="DW64979" s="378"/>
      <c r="DX64979" s="378"/>
      <c r="DY64979" s="378"/>
      <c r="DZ64979" s="378"/>
      <c r="EA64979" s="378"/>
      <c r="EB64979" s="378"/>
      <c r="EC64979" s="378"/>
      <c r="ED64979" s="378"/>
      <c r="EE64979" s="378"/>
      <c r="EF64979" s="378"/>
      <c r="EG64979" s="378"/>
      <c r="EH64979" s="378"/>
      <c r="EI64979" s="378"/>
      <c r="EJ64979" s="378"/>
      <c r="EK64979" s="378"/>
      <c r="EL64979" s="378"/>
      <c r="EM64979" s="378"/>
      <c r="EN64979" s="378"/>
      <c r="EO64979" s="378"/>
      <c r="EP64979" s="378"/>
      <c r="EQ64979" s="378"/>
      <c r="ER64979" s="378"/>
      <c r="ES64979" s="378"/>
      <c r="ET64979" s="378"/>
      <c r="EU64979" s="378"/>
      <c r="EV64979" s="378"/>
      <c r="EW64979" s="378"/>
      <c r="EX64979" s="378"/>
      <c r="EY64979" s="378"/>
      <c r="EZ64979" s="378"/>
      <c r="FA64979" s="378"/>
      <c r="FB64979" s="378"/>
      <c r="FC64979" s="378"/>
      <c r="FD64979" s="378"/>
      <c r="FE64979" s="378"/>
      <c r="FF64979" s="378"/>
      <c r="FG64979" s="378"/>
      <c r="FH64979" s="378"/>
      <c r="FI64979" s="378"/>
      <c r="FJ64979" s="378"/>
      <c r="FK64979" s="378"/>
      <c r="FL64979" s="378"/>
      <c r="FM64979" s="378"/>
      <c r="FN64979" s="378"/>
      <c r="FO64979" s="378"/>
      <c r="FP64979" s="378"/>
      <c r="FQ64979" s="378"/>
      <c r="FR64979" s="378"/>
      <c r="FS64979" s="378"/>
      <c r="FT64979" s="378"/>
      <c r="FU64979" s="378"/>
      <c r="FV64979" s="378"/>
      <c r="FW64979" s="378"/>
      <c r="FX64979" s="378"/>
      <c r="FY64979" s="378"/>
      <c r="FZ64979" s="378"/>
      <c r="GA64979" s="378"/>
      <c r="GB64979" s="378"/>
      <c r="GC64979" s="378"/>
      <c r="GD64979" s="378"/>
      <c r="GE64979" s="378"/>
      <c r="GF64979" s="378"/>
      <c r="GG64979" s="378"/>
      <c r="GH64979" s="378"/>
      <c r="GI64979" s="378"/>
      <c r="GJ64979" s="378"/>
      <c r="GK64979" s="378"/>
      <c r="GL64979" s="378"/>
      <c r="GM64979" s="378"/>
      <c r="GN64979" s="378"/>
      <c r="GO64979" s="378"/>
      <c r="GP64979" s="378"/>
      <c r="GQ64979" s="378"/>
      <c r="GR64979" s="378"/>
      <c r="GS64979" s="378"/>
      <c r="GT64979" s="378"/>
      <c r="GU64979" s="378"/>
      <c r="GV64979" s="378"/>
      <c r="GW64979" s="378"/>
      <c r="GX64979" s="378"/>
      <c r="GY64979" s="378"/>
      <c r="GZ64979" s="378"/>
      <c r="HA64979" s="378"/>
      <c r="HB64979" s="378"/>
      <c r="HC64979" s="378"/>
      <c r="HD64979" s="378"/>
      <c r="HE64979" s="378"/>
      <c r="HF64979" s="378"/>
      <c r="HG64979" s="378"/>
      <c r="HH64979" s="378"/>
      <c r="HI64979" s="378"/>
      <c r="HJ64979" s="378"/>
      <c r="HK64979" s="378"/>
      <c r="HL64979" s="378"/>
      <c r="HM64979" s="378"/>
      <c r="HN64979" s="378"/>
      <c r="HO64979" s="378"/>
      <c r="HP64979" s="378"/>
      <c r="HQ64979" s="378"/>
      <c r="HR64979" s="378"/>
      <c r="HS64979" s="378"/>
      <c r="HT64979" s="378"/>
      <c r="HU64979" s="378"/>
      <c r="HV64979" s="378"/>
      <c r="HW64979" s="378"/>
      <c r="HX64979" s="378"/>
      <c r="HY64979" s="378"/>
      <c r="HZ64979" s="378"/>
      <c r="IA64979" s="378"/>
      <c r="IB64979" s="378"/>
      <c r="IC64979" s="378"/>
      <c r="ID64979" s="378"/>
      <c r="IE64979" s="378"/>
      <c r="IF64979" s="378"/>
      <c r="IG64979" s="378"/>
      <c r="IH64979" s="378"/>
      <c r="II64979" s="378"/>
      <c r="IJ64979" s="378"/>
      <c r="IK64979" s="378"/>
      <c r="IL64979" s="378"/>
    </row>
    <row r="64980" spans="2:246">
      <c r="B64980" s="378"/>
      <c r="C64980" s="378"/>
      <c r="D64980" s="378"/>
      <c r="E64980" s="378"/>
      <c r="F64980" s="378"/>
      <c r="G64980" s="378"/>
      <c r="H64980" s="378"/>
      <c r="I64980" s="378"/>
      <c r="J64980" s="378"/>
      <c r="K64980" s="378"/>
      <c r="L64980" s="378"/>
      <c r="M64980" s="378"/>
      <c r="N64980" s="378"/>
      <c r="O64980" s="378"/>
      <c r="P64980" s="378"/>
      <c r="Q64980" s="378"/>
      <c r="R64980" s="378"/>
      <c r="S64980" s="378"/>
      <c r="T64980" s="378"/>
      <c r="U64980" s="378"/>
      <c r="V64980" s="378"/>
      <c r="W64980" s="378"/>
      <c r="X64980" s="378"/>
      <c r="Y64980" s="378"/>
      <c r="Z64980" s="378"/>
      <c r="AA64980" s="378"/>
      <c r="AB64980" s="378"/>
      <c r="AC64980" s="378"/>
      <c r="AD64980" s="378"/>
      <c r="AE64980" s="378"/>
      <c r="AF64980" s="378"/>
      <c r="AG64980" s="378"/>
      <c r="AH64980" s="378"/>
      <c r="AI64980" s="378"/>
      <c r="AJ64980" s="378"/>
      <c r="AK64980" s="378"/>
      <c r="AL64980" s="378"/>
      <c r="AM64980" s="378"/>
      <c r="AN64980" s="378"/>
      <c r="AO64980" s="378"/>
      <c r="AP64980" s="378"/>
      <c r="AQ64980" s="378"/>
      <c r="AR64980" s="378"/>
      <c r="AS64980" s="378"/>
      <c r="AT64980" s="378"/>
      <c r="AU64980" s="378"/>
      <c r="AV64980" s="378"/>
      <c r="AW64980" s="378"/>
      <c r="AX64980" s="378"/>
      <c r="AY64980" s="378"/>
      <c r="AZ64980" s="378"/>
      <c r="BA64980" s="378"/>
      <c r="BB64980" s="378"/>
      <c r="BC64980" s="378"/>
      <c r="BD64980" s="378"/>
      <c r="BE64980" s="378"/>
      <c r="BF64980" s="378"/>
      <c r="BG64980" s="378"/>
      <c r="BH64980" s="378"/>
      <c r="BI64980" s="378"/>
      <c r="BJ64980" s="378"/>
      <c r="BK64980" s="378"/>
      <c r="BL64980" s="378"/>
      <c r="BM64980" s="378"/>
      <c r="BN64980" s="378"/>
      <c r="BO64980" s="378"/>
      <c r="BP64980" s="378"/>
      <c r="BQ64980" s="378"/>
      <c r="BR64980" s="378"/>
      <c r="BS64980" s="378"/>
      <c r="BT64980" s="378"/>
      <c r="BU64980" s="378"/>
      <c r="BV64980" s="378"/>
      <c r="BW64980" s="378"/>
      <c r="BX64980" s="378"/>
      <c r="BY64980" s="378"/>
      <c r="BZ64980" s="378"/>
      <c r="CA64980" s="378"/>
      <c r="CB64980" s="378"/>
      <c r="CC64980" s="378"/>
      <c r="CD64980" s="378"/>
      <c r="CE64980" s="378"/>
      <c r="CF64980" s="378"/>
      <c r="CG64980" s="378"/>
      <c r="CH64980" s="378"/>
      <c r="CI64980" s="378"/>
      <c r="CJ64980" s="378"/>
      <c r="CK64980" s="378"/>
      <c r="CL64980" s="378"/>
      <c r="CM64980" s="378"/>
      <c r="CN64980" s="378"/>
      <c r="CO64980" s="378"/>
      <c r="CP64980" s="378"/>
      <c r="CQ64980" s="378"/>
      <c r="CR64980" s="378"/>
      <c r="CS64980" s="378"/>
      <c r="CT64980" s="378"/>
      <c r="CU64980" s="378"/>
      <c r="CV64980" s="378"/>
      <c r="CW64980" s="378"/>
      <c r="CX64980" s="378"/>
      <c r="CY64980" s="378"/>
      <c r="CZ64980" s="378"/>
      <c r="DA64980" s="378"/>
      <c r="DB64980" s="378"/>
      <c r="DC64980" s="378"/>
      <c r="DD64980" s="378"/>
      <c r="DE64980" s="378"/>
      <c r="DF64980" s="378"/>
      <c r="DG64980" s="378"/>
      <c r="DH64980" s="378"/>
      <c r="DI64980" s="378"/>
      <c r="DJ64980" s="378"/>
      <c r="DK64980" s="378"/>
      <c r="DL64980" s="378"/>
      <c r="DM64980" s="378"/>
      <c r="DN64980" s="378"/>
      <c r="DO64980" s="378"/>
      <c r="DP64980" s="378"/>
      <c r="DQ64980" s="378"/>
      <c r="DR64980" s="378"/>
      <c r="DS64980" s="378"/>
      <c r="DT64980" s="378"/>
      <c r="DU64980" s="378"/>
      <c r="DV64980" s="378"/>
      <c r="DW64980" s="378"/>
      <c r="DX64980" s="378"/>
      <c r="DY64980" s="378"/>
      <c r="DZ64980" s="378"/>
      <c r="EA64980" s="378"/>
      <c r="EB64980" s="378"/>
      <c r="EC64980" s="378"/>
      <c r="ED64980" s="378"/>
      <c r="EE64980" s="378"/>
      <c r="EF64980" s="378"/>
      <c r="EG64980" s="378"/>
      <c r="EH64980" s="378"/>
      <c r="EI64980" s="378"/>
      <c r="EJ64980" s="378"/>
      <c r="EK64980" s="378"/>
      <c r="EL64980" s="378"/>
      <c r="EM64980" s="378"/>
      <c r="EN64980" s="378"/>
      <c r="EO64980" s="378"/>
      <c r="EP64980" s="378"/>
      <c r="EQ64980" s="378"/>
      <c r="ER64980" s="378"/>
      <c r="ES64980" s="378"/>
      <c r="ET64980" s="378"/>
      <c r="EU64980" s="378"/>
      <c r="EV64980" s="378"/>
      <c r="EW64980" s="378"/>
      <c r="EX64980" s="378"/>
      <c r="EY64980" s="378"/>
      <c r="EZ64980" s="378"/>
      <c r="FA64980" s="378"/>
      <c r="FB64980" s="378"/>
      <c r="FC64980" s="378"/>
      <c r="FD64980" s="378"/>
      <c r="FE64980" s="378"/>
      <c r="FF64980" s="378"/>
      <c r="FG64980" s="378"/>
      <c r="FH64980" s="378"/>
      <c r="FI64980" s="378"/>
      <c r="FJ64980" s="378"/>
      <c r="FK64980" s="378"/>
      <c r="FL64980" s="378"/>
      <c r="FM64980" s="378"/>
      <c r="FN64980" s="378"/>
      <c r="FO64980" s="378"/>
      <c r="FP64980" s="378"/>
      <c r="FQ64980" s="378"/>
      <c r="FR64980" s="378"/>
      <c r="FS64980" s="378"/>
      <c r="FT64980" s="378"/>
      <c r="FU64980" s="378"/>
      <c r="FV64980" s="378"/>
      <c r="FW64980" s="378"/>
      <c r="FX64980" s="378"/>
      <c r="FY64980" s="378"/>
      <c r="FZ64980" s="378"/>
      <c r="GA64980" s="378"/>
      <c r="GB64980" s="378"/>
      <c r="GC64980" s="378"/>
      <c r="GD64980" s="378"/>
      <c r="GE64980" s="378"/>
      <c r="GF64980" s="378"/>
      <c r="GG64980" s="378"/>
      <c r="GH64980" s="378"/>
      <c r="GI64980" s="378"/>
      <c r="GJ64980" s="378"/>
      <c r="GK64980" s="378"/>
      <c r="GL64980" s="378"/>
      <c r="GM64980" s="378"/>
      <c r="GN64980" s="378"/>
      <c r="GO64980" s="378"/>
      <c r="GP64980" s="378"/>
      <c r="GQ64980" s="378"/>
      <c r="GR64980" s="378"/>
      <c r="GS64980" s="378"/>
      <c r="GT64980" s="378"/>
      <c r="GU64980" s="378"/>
      <c r="GV64980" s="378"/>
      <c r="GW64980" s="378"/>
      <c r="GX64980" s="378"/>
      <c r="GY64980" s="378"/>
      <c r="GZ64980" s="378"/>
      <c r="HA64980" s="378"/>
      <c r="HB64980" s="378"/>
      <c r="HC64980" s="378"/>
      <c r="HD64980" s="378"/>
      <c r="HE64980" s="378"/>
      <c r="HF64980" s="378"/>
      <c r="HG64980" s="378"/>
      <c r="HH64980" s="378"/>
      <c r="HI64980" s="378"/>
      <c r="HJ64980" s="378"/>
      <c r="HK64980" s="378"/>
      <c r="HL64980" s="378"/>
      <c r="HM64980" s="378"/>
      <c r="HN64980" s="378"/>
      <c r="HO64980" s="378"/>
      <c r="HP64980" s="378"/>
      <c r="HQ64980" s="378"/>
      <c r="HR64980" s="378"/>
      <c r="HS64980" s="378"/>
      <c r="HT64980" s="378"/>
      <c r="HU64980" s="378"/>
      <c r="HV64980" s="378"/>
      <c r="HW64980" s="378"/>
      <c r="HX64980" s="378"/>
      <c r="HY64980" s="378"/>
      <c r="HZ64980" s="378"/>
      <c r="IA64980" s="378"/>
      <c r="IB64980" s="378"/>
      <c r="IC64980" s="378"/>
      <c r="ID64980" s="378"/>
      <c r="IE64980" s="378"/>
      <c r="IF64980" s="378"/>
      <c r="IG64980" s="378"/>
      <c r="IH64980" s="378"/>
      <c r="II64980" s="378"/>
      <c r="IJ64980" s="378"/>
      <c r="IK64980" s="378"/>
      <c r="IL64980" s="378"/>
    </row>
    <row r="64981" spans="2:246">
      <c r="B64981" s="378"/>
      <c r="C64981" s="378"/>
      <c r="D64981" s="378"/>
      <c r="E64981" s="378"/>
      <c r="F64981" s="378"/>
      <c r="G64981" s="378"/>
      <c r="H64981" s="378"/>
      <c r="I64981" s="378"/>
      <c r="J64981" s="378"/>
      <c r="K64981" s="378"/>
      <c r="L64981" s="378"/>
      <c r="M64981" s="378"/>
      <c r="N64981" s="378"/>
      <c r="O64981" s="378"/>
      <c r="P64981" s="378"/>
      <c r="Q64981" s="378"/>
      <c r="R64981" s="378"/>
      <c r="S64981" s="378"/>
      <c r="T64981" s="378"/>
      <c r="U64981" s="378"/>
      <c r="V64981" s="378"/>
      <c r="W64981" s="378"/>
      <c r="X64981" s="378"/>
      <c r="Y64981" s="378"/>
      <c r="Z64981" s="378"/>
      <c r="AA64981" s="378"/>
      <c r="AB64981" s="378"/>
      <c r="AC64981" s="378"/>
      <c r="AD64981" s="378"/>
      <c r="AE64981" s="378"/>
      <c r="AF64981" s="378"/>
      <c r="AG64981" s="378"/>
      <c r="AH64981" s="378"/>
      <c r="AI64981" s="378"/>
      <c r="AJ64981" s="378"/>
      <c r="AK64981" s="378"/>
      <c r="AL64981" s="378"/>
      <c r="AM64981" s="378"/>
      <c r="AN64981" s="378"/>
      <c r="AO64981" s="378"/>
      <c r="AP64981" s="378"/>
      <c r="AQ64981" s="378"/>
      <c r="AR64981" s="378"/>
      <c r="AS64981" s="378"/>
      <c r="AT64981" s="378"/>
      <c r="AU64981" s="378"/>
      <c r="AV64981" s="378"/>
      <c r="AW64981" s="378"/>
      <c r="AX64981" s="378"/>
      <c r="AY64981" s="378"/>
      <c r="AZ64981" s="378"/>
      <c r="BA64981" s="378"/>
      <c r="BB64981" s="378"/>
      <c r="BC64981" s="378"/>
      <c r="BD64981" s="378"/>
      <c r="BE64981" s="378"/>
      <c r="BF64981" s="378"/>
      <c r="BG64981" s="378"/>
      <c r="BH64981" s="378"/>
      <c r="BI64981" s="378"/>
      <c r="BJ64981" s="378"/>
      <c r="BK64981" s="378"/>
      <c r="BL64981" s="378"/>
      <c r="BM64981" s="378"/>
      <c r="BN64981" s="378"/>
      <c r="BO64981" s="378"/>
      <c r="BP64981" s="378"/>
      <c r="BQ64981" s="378"/>
      <c r="BR64981" s="378"/>
      <c r="BS64981" s="378"/>
      <c r="BT64981" s="378"/>
      <c r="BU64981" s="378"/>
      <c r="BV64981" s="378"/>
      <c r="BW64981" s="378"/>
      <c r="BX64981" s="378"/>
      <c r="BY64981" s="378"/>
      <c r="BZ64981" s="378"/>
      <c r="CA64981" s="378"/>
      <c r="CB64981" s="378"/>
      <c r="CC64981" s="378"/>
      <c r="CD64981" s="378"/>
      <c r="CE64981" s="378"/>
      <c r="CF64981" s="378"/>
      <c r="CG64981" s="378"/>
      <c r="CH64981" s="378"/>
      <c r="CI64981" s="378"/>
      <c r="CJ64981" s="378"/>
      <c r="CK64981" s="378"/>
      <c r="CL64981" s="378"/>
      <c r="CM64981" s="378"/>
      <c r="CN64981" s="378"/>
      <c r="CO64981" s="378"/>
      <c r="CP64981" s="378"/>
      <c r="CQ64981" s="378"/>
      <c r="CR64981" s="378"/>
      <c r="CS64981" s="378"/>
      <c r="CT64981" s="378"/>
      <c r="CU64981" s="378"/>
      <c r="CV64981" s="378"/>
      <c r="CW64981" s="378"/>
      <c r="CX64981" s="378"/>
      <c r="CY64981" s="378"/>
      <c r="CZ64981" s="378"/>
      <c r="DA64981" s="378"/>
      <c r="DB64981" s="378"/>
      <c r="DC64981" s="378"/>
      <c r="DD64981" s="378"/>
      <c r="DE64981" s="378"/>
      <c r="DF64981" s="378"/>
      <c r="DG64981" s="378"/>
      <c r="DH64981" s="378"/>
      <c r="DI64981" s="378"/>
      <c r="DJ64981" s="378"/>
      <c r="DK64981" s="378"/>
      <c r="DL64981" s="378"/>
      <c r="DM64981" s="378"/>
      <c r="DN64981" s="378"/>
      <c r="DO64981" s="378"/>
      <c r="DP64981" s="378"/>
      <c r="DQ64981" s="378"/>
      <c r="DR64981" s="378"/>
      <c r="DS64981" s="378"/>
      <c r="DT64981" s="378"/>
      <c r="DU64981" s="378"/>
      <c r="DV64981" s="378"/>
      <c r="DW64981" s="378"/>
      <c r="DX64981" s="378"/>
      <c r="DY64981" s="378"/>
      <c r="DZ64981" s="378"/>
      <c r="EA64981" s="378"/>
      <c r="EB64981" s="378"/>
      <c r="EC64981" s="378"/>
      <c r="ED64981" s="378"/>
      <c r="EE64981" s="378"/>
      <c r="EF64981" s="378"/>
      <c r="EG64981" s="378"/>
      <c r="EH64981" s="378"/>
      <c r="EI64981" s="378"/>
      <c r="EJ64981" s="378"/>
      <c r="EK64981" s="378"/>
      <c r="EL64981" s="378"/>
      <c r="EM64981" s="378"/>
      <c r="EN64981" s="378"/>
      <c r="EO64981" s="378"/>
      <c r="EP64981" s="378"/>
      <c r="EQ64981" s="378"/>
      <c r="ER64981" s="378"/>
      <c r="ES64981" s="378"/>
      <c r="ET64981" s="378"/>
      <c r="EU64981" s="378"/>
      <c r="EV64981" s="378"/>
      <c r="EW64981" s="378"/>
      <c r="EX64981" s="378"/>
      <c r="EY64981" s="378"/>
      <c r="EZ64981" s="378"/>
      <c r="FA64981" s="378"/>
      <c r="FB64981" s="378"/>
      <c r="FC64981" s="378"/>
      <c r="FD64981" s="378"/>
      <c r="FE64981" s="378"/>
      <c r="FF64981" s="378"/>
      <c r="FG64981" s="378"/>
      <c r="FH64981" s="378"/>
      <c r="FI64981" s="378"/>
      <c r="FJ64981" s="378"/>
      <c r="FK64981" s="378"/>
      <c r="FL64981" s="378"/>
      <c r="FM64981" s="378"/>
      <c r="FN64981" s="378"/>
      <c r="FO64981" s="378"/>
      <c r="FP64981" s="378"/>
      <c r="FQ64981" s="378"/>
      <c r="FR64981" s="378"/>
      <c r="FS64981" s="378"/>
      <c r="FT64981" s="378"/>
      <c r="FU64981" s="378"/>
      <c r="FV64981" s="378"/>
      <c r="FW64981" s="378"/>
      <c r="FX64981" s="378"/>
      <c r="FY64981" s="378"/>
      <c r="FZ64981" s="378"/>
      <c r="GA64981" s="378"/>
      <c r="GB64981" s="378"/>
      <c r="GC64981" s="378"/>
      <c r="GD64981" s="378"/>
      <c r="GE64981" s="378"/>
      <c r="GF64981" s="378"/>
      <c r="GG64981" s="378"/>
      <c r="GH64981" s="378"/>
      <c r="GI64981" s="378"/>
      <c r="GJ64981" s="378"/>
      <c r="GK64981" s="378"/>
      <c r="GL64981" s="378"/>
      <c r="GM64981" s="378"/>
      <c r="GN64981" s="378"/>
      <c r="GO64981" s="378"/>
      <c r="GP64981" s="378"/>
      <c r="GQ64981" s="378"/>
      <c r="GR64981" s="378"/>
      <c r="GS64981" s="378"/>
      <c r="GT64981" s="378"/>
      <c r="GU64981" s="378"/>
      <c r="GV64981" s="378"/>
      <c r="GW64981" s="378"/>
      <c r="GX64981" s="378"/>
      <c r="GY64981" s="378"/>
      <c r="GZ64981" s="378"/>
      <c r="HA64981" s="378"/>
      <c r="HB64981" s="378"/>
      <c r="HC64981" s="378"/>
      <c r="HD64981" s="378"/>
      <c r="HE64981" s="378"/>
      <c r="HF64981" s="378"/>
      <c r="HG64981" s="378"/>
      <c r="HH64981" s="378"/>
      <c r="HI64981" s="378"/>
      <c r="HJ64981" s="378"/>
      <c r="HK64981" s="378"/>
      <c r="HL64981" s="378"/>
      <c r="HM64981" s="378"/>
      <c r="HN64981" s="378"/>
      <c r="HO64981" s="378"/>
      <c r="HP64981" s="378"/>
      <c r="HQ64981" s="378"/>
      <c r="HR64981" s="378"/>
      <c r="HS64981" s="378"/>
      <c r="HT64981" s="378"/>
      <c r="HU64981" s="378"/>
      <c r="HV64981" s="378"/>
      <c r="HW64981" s="378"/>
      <c r="HX64981" s="378"/>
      <c r="HY64981" s="378"/>
      <c r="HZ64981" s="378"/>
      <c r="IA64981" s="378"/>
      <c r="IB64981" s="378"/>
      <c r="IC64981" s="378"/>
      <c r="ID64981" s="378"/>
      <c r="IE64981" s="378"/>
      <c r="IF64981" s="378"/>
      <c r="IG64981" s="378"/>
      <c r="IH64981" s="378"/>
      <c r="II64981" s="378"/>
      <c r="IJ64981" s="378"/>
      <c r="IK64981" s="378"/>
      <c r="IL64981" s="378"/>
    </row>
    <row r="64982" spans="2:246">
      <c r="B64982" s="378"/>
      <c r="C64982" s="378"/>
      <c r="D64982" s="378"/>
      <c r="E64982" s="378"/>
      <c r="F64982" s="378"/>
      <c r="G64982" s="378"/>
      <c r="H64982" s="378"/>
      <c r="I64982" s="378"/>
      <c r="J64982" s="378"/>
      <c r="K64982" s="378"/>
      <c r="L64982" s="378"/>
      <c r="M64982" s="378"/>
      <c r="N64982" s="378"/>
      <c r="O64982" s="378"/>
      <c r="P64982" s="378"/>
      <c r="Q64982" s="378"/>
      <c r="R64982" s="378"/>
      <c r="S64982" s="378"/>
      <c r="T64982" s="378"/>
      <c r="U64982" s="378"/>
      <c r="V64982" s="378"/>
      <c r="W64982" s="378"/>
      <c r="X64982" s="378"/>
      <c r="Y64982" s="378"/>
      <c r="Z64982" s="378"/>
      <c r="AA64982" s="378"/>
      <c r="AB64982" s="378"/>
      <c r="AC64982" s="378"/>
      <c r="AD64982" s="378"/>
      <c r="AE64982" s="378"/>
      <c r="AF64982" s="378"/>
      <c r="AG64982" s="378"/>
      <c r="AH64982" s="378"/>
      <c r="AI64982" s="378"/>
      <c r="AJ64982" s="378"/>
      <c r="AK64982" s="378"/>
      <c r="AL64982" s="378"/>
      <c r="AM64982" s="378"/>
      <c r="AN64982" s="378"/>
      <c r="AO64982" s="378"/>
      <c r="AP64982" s="378"/>
      <c r="AQ64982" s="378"/>
      <c r="AR64982" s="378"/>
      <c r="AS64982" s="378"/>
      <c r="AT64982" s="378"/>
      <c r="AU64982" s="378"/>
      <c r="AV64982" s="378"/>
      <c r="AW64982" s="378"/>
      <c r="AX64982" s="378"/>
      <c r="AY64982" s="378"/>
      <c r="AZ64982" s="378"/>
      <c r="BA64982" s="378"/>
      <c r="BB64982" s="378"/>
      <c r="BC64982" s="378"/>
      <c r="BD64982" s="378"/>
      <c r="BE64982" s="378"/>
      <c r="BF64982" s="378"/>
      <c r="BG64982" s="378"/>
      <c r="BH64982" s="378"/>
      <c r="BI64982" s="378"/>
      <c r="BJ64982" s="378"/>
      <c r="BK64982" s="378"/>
      <c r="BL64982" s="378"/>
      <c r="BM64982" s="378"/>
      <c r="BN64982" s="378"/>
      <c r="BO64982" s="378"/>
      <c r="BP64982" s="378"/>
      <c r="BQ64982" s="378"/>
      <c r="BR64982" s="378"/>
      <c r="BS64982" s="378"/>
      <c r="BT64982" s="378"/>
      <c r="BU64982" s="378"/>
      <c r="BV64982" s="378"/>
      <c r="BW64982" s="378"/>
      <c r="BX64982" s="378"/>
      <c r="BY64982" s="378"/>
      <c r="BZ64982" s="378"/>
      <c r="CA64982" s="378"/>
      <c r="CB64982" s="378"/>
      <c r="CC64982" s="378"/>
      <c r="CD64982" s="378"/>
      <c r="CE64982" s="378"/>
      <c r="CF64982" s="378"/>
      <c r="CG64982" s="378"/>
      <c r="CH64982" s="378"/>
      <c r="CI64982" s="378"/>
      <c r="CJ64982" s="378"/>
      <c r="CK64982" s="378"/>
      <c r="CL64982" s="378"/>
      <c r="CM64982" s="378"/>
      <c r="CN64982" s="378"/>
      <c r="CO64982" s="378"/>
      <c r="CP64982" s="378"/>
      <c r="CQ64982" s="378"/>
      <c r="CR64982" s="378"/>
      <c r="CS64982" s="378"/>
      <c r="CT64982" s="378"/>
      <c r="CU64982" s="378"/>
      <c r="CV64982" s="378"/>
      <c r="CW64982" s="378"/>
      <c r="CX64982" s="378"/>
      <c r="CY64982" s="378"/>
      <c r="CZ64982" s="378"/>
      <c r="DA64982" s="378"/>
      <c r="DB64982" s="378"/>
      <c r="DC64982" s="378"/>
      <c r="DD64982" s="378"/>
      <c r="DE64982" s="378"/>
      <c r="DF64982" s="378"/>
      <c r="DG64982" s="378"/>
      <c r="DH64982" s="378"/>
      <c r="DI64982" s="378"/>
      <c r="DJ64982" s="378"/>
      <c r="DK64982" s="378"/>
      <c r="DL64982" s="378"/>
      <c r="DM64982" s="378"/>
      <c r="DN64982" s="378"/>
      <c r="DO64982" s="378"/>
      <c r="DP64982" s="378"/>
      <c r="DQ64982" s="378"/>
      <c r="DR64982" s="378"/>
      <c r="DS64982" s="378"/>
      <c r="DT64982" s="378"/>
      <c r="DU64982" s="378"/>
      <c r="DV64982" s="378"/>
      <c r="DW64982" s="378"/>
      <c r="DX64982" s="378"/>
      <c r="DY64982" s="378"/>
      <c r="DZ64982" s="378"/>
      <c r="EA64982" s="378"/>
      <c r="EB64982" s="378"/>
      <c r="EC64982" s="378"/>
      <c r="ED64982" s="378"/>
      <c r="EE64982" s="378"/>
      <c r="EF64982" s="378"/>
      <c r="EG64982" s="378"/>
      <c r="EH64982" s="378"/>
      <c r="EI64982" s="378"/>
      <c r="EJ64982" s="378"/>
      <c r="EK64982" s="378"/>
      <c r="EL64982" s="378"/>
      <c r="EM64982" s="378"/>
      <c r="EN64982" s="378"/>
      <c r="EO64982" s="378"/>
      <c r="EP64982" s="378"/>
      <c r="EQ64982" s="378"/>
      <c r="ER64982" s="378"/>
      <c r="ES64982" s="378"/>
      <c r="ET64982" s="378"/>
      <c r="EU64982" s="378"/>
      <c r="EV64982" s="378"/>
      <c r="EW64982" s="378"/>
      <c r="EX64982" s="378"/>
      <c r="EY64982" s="378"/>
      <c r="EZ64982" s="378"/>
      <c r="FA64982" s="378"/>
      <c r="FB64982" s="378"/>
      <c r="FC64982" s="378"/>
      <c r="FD64982" s="378"/>
      <c r="FE64982" s="378"/>
      <c r="FF64982" s="378"/>
      <c r="FG64982" s="378"/>
      <c r="FH64982" s="378"/>
      <c r="FI64982" s="378"/>
      <c r="FJ64982" s="378"/>
      <c r="FK64982" s="378"/>
      <c r="FL64982" s="378"/>
      <c r="FM64982" s="378"/>
      <c r="FN64982" s="378"/>
      <c r="FO64982" s="378"/>
      <c r="FP64982" s="378"/>
      <c r="FQ64982" s="378"/>
      <c r="FR64982" s="378"/>
      <c r="FS64982" s="378"/>
      <c r="FT64982" s="378"/>
      <c r="FU64982" s="378"/>
      <c r="FV64982" s="378"/>
      <c r="FW64982" s="378"/>
      <c r="FX64982" s="378"/>
      <c r="FY64982" s="378"/>
      <c r="FZ64982" s="378"/>
      <c r="GA64982" s="378"/>
      <c r="GB64982" s="378"/>
      <c r="GC64982" s="378"/>
      <c r="GD64982" s="378"/>
      <c r="GE64982" s="378"/>
      <c r="GF64982" s="378"/>
      <c r="GG64982" s="378"/>
      <c r="GH64982" s="378"/>
      <c r="GI64982" s="378"/>
      <c r="GJ64982" s="378"/>
      <c r="GK64982" s="378"/>
      <c r="GL64982" s="378"/>
      <c r="GM64982" s="378"/>
      <c r="GN64982" s="378"/>
      <c r="GO64982" s="378"/>
      <c r="GP64982" s="378"/>
      <c r="GQ64982" s="378"/>
      <c r="GR64982" s="378"/>
      <c r="GS64982" s="378"/>
      <c r="GT64982" s="378"/>
      <c r="GU64982" s="378"/>
      <c r="GV64982" s="378"/>
      <c r="GW64982" s="378"/>
      <c r="GX64982" s="378"/>
      <c r="GY64982" s="378"/>
      <c r="GZ64982" s="378"/>
      <c r="HA64982" s="378"/>
      <c r="HB64982" s="378"/>
      <c r="HC64982" s="378"/>
      <c r="HD64982" s="378"/>
      <c r="HE64982" s="378"/>
      <c r="HF64982" s="378"/>
      <c r="HG64982" s="378"/>
      <c r="HH64982" s="378"/>
      <c r="HI64982" s="378"/>
      <c r="HJ64982" s="378"/>
      <c r="HK64982" s="378"/>
      <c r="HL64982" s="378"/>
      <c r="HM64982" s="378"/>
      <c r="HN64982" s="378"/>
      <c r="HO64982" s="378"/>
      <c r="HP64982" s="378"/>
      <c r="HQ64982" s="378"/>
      <c r="HR64982" s="378"/>
      <c r="HS64982" s="378"/>
      <c r="HT64982" s="378"/>
      <c r="HU64982" s="378"/>
      <c r="HV64982" s="378"/>
      <c r="HW64982" s="378"/>
      <c r="HX64982" s="378"/>
      <c r="HY64982" s="378"/>
      <c r="HZ64982" s="378"/>
      <c r="IA64982" s="378"/>
      <c r="IB64982" s="378"/>
      <c r="IC64982" s="378"/>
      <c r="ID64982" s="378"/>
      <c r="IE64982" s="378"/>
      <c r="IF64982" s="378"/>
      <c r="IG64982" s="378"/>
      <c r="IH64982" s="378"/>
      <c r="II64982" s="378"/>
      <c r="IJ64982" s="378"/>
      <c r="IK64982" s="378"/>
      <c r="IL64982" s="378"/>
    </row>
    <row r="64983" spans="2:246">
      <c r="B64983" s="378"/>
      <c r="C64983" s="378"/>
      <c r="D64983" s="378"/>
      <c r="E64983" s="378"/>
      <c r="F64983" s="378"/>
      <c r="G64983" s="378"/>
      <c r="H64983" s="378"/>
      <c r="I64983" s="378"/>
      <c r="J64983" s="378"/>
      <c r="K64983" s="378"/>
      <c r="L64983" s="378"/>
      <c r="M64983" s="378"/>
      <c r="N64983" s="378"/>
      <c r="O64983" s="378"/>
      <c r="P64983" s="378"/>
      <c r="Q64983" s="378"/>
      <c r="R64983" s="378"/>
      <c r="S64983" s="378"/>
      <c r="T64983" s="378"/>
      <c r="U64983" s="378"/>
      <c r="V64983" s="378"/>
      <c r="W64983" s="378"/>
      <c r="X64983" s="378"/>
      <c r="Y64983" s="378"/>
      <c r="Z64983" s="378"/>
      <c r="AA64983" s="378"/>
      <c r="AB64983" s="378"/>
      <c r="AC64983" s="378"/>
      <c r="AD64983" s="378"/>
      <c r="AE64983" s="378"/>
      <c r="AF64983" s="378"/>
      <c r="AG64983" s="378"/>
      <c r="AH64983" s="378"/>
      <c r="AI64983" s="378"/>
      <c r="AJ64983" s="378"/>
      <c r="AK64983" s="378"/>
      <c r="AL64983" s="378"/>
      <c r="AM64983" s="378"/>
      <c r="AN64983" s="378"/>
      <c r="AO64983" s="378"/>
      <c r="AP64983" s="378"/>
      <c r="AQ64983" s="378"/>
      <c r="AR64983" s="378"/>
      <c r="AS64983" s="378"/>
      <c r="AT64983" s="378"/>
      <c r="AU64983" s="378"/>
      <c r="AV64983" s="378"/>
      <c r="AW64983" s="378"/>
      <c r="AX64983" s="378"/>
      <c r="AY64983" s="378"/>
      <c r="AZ64983" s="378"/>
      <c r="BA64983" s="378"/>
      <c r="BB64983" s="378"/>
      <c r="BC64983" s="378"/>
      <c r="BD64983" s="378"/>
      <c r="BE64983" s="378"/>
      <c r="BF64983" s="378"/>
      <c r="BG64983" s="378"/>
      <c r="BH64983" s="378"/>
      <c r="BI64983" s="378"/>
      <c r="BJ64983" s="378"/>
      <c r="BK64983" s="378"/>
      <c r="BL64983" s="378"/>
      <c r="BM64983" s="378"/>
      <c r="BN64983" s="378"/>
      <c r="BO64983" s="378"/>
      <c r="BP64983" s="378"/>
      <c r="BQ64983" s="378"/>
      <c r="BR64983" s="378"/>
      <c r="BS64983" s="378"/>
      <c r="BT64983" s="378"/>
      <c r="BU64983" s="378"/>
      <c r="BV64983" s="378"/>
      <c r="BW64983" s="378"/>
      <c r="BX64983" s="378"/>
      <c r="BY64983" s="378"/>
      <c r="BZ64983" s="378"/>
      <c r="CA64983" s="378"/>
      <c r="CB64983" s="378"/>
      <c r="CC64983" s="378"/>
      <c r="CD64983" s="378"/>
      <c r="CE64983" s="378"/>
      <c r="CF64983" s="378"/>
      <c r="CG64983" s="378"/>
      <c r="CH64983" s="378"/>
      <c r="CI64983" s="378"/>
      <c r="CJ64983" s="378"/>
      <c r="CK64983" s="378"/>
      <c r="CL64983" s="378"/>
      <c r="CM64983" s="378"/>
      <c r="CN64983" s="378"/>
      <c r="CO64983" s="378"/>
      <c r="CP64983" s="378"/>
      <c r="CQ64983" s="378"/>
      <c r="CR64983" s="378"/>
      <c r="CS64983" s="378"/>
      <c r="CT64983" s="378"/>
      <c r="CU64983" s="378"/>
      <c r="CV64983" s="378"/>
      <c r="CW64983" s="378"/>
      <c r="CX64983" s="378"/>
      <c r="CY64983" s="378"/>
      <c r="CZ64983" s="378"/>
      <c r="DA64983" s="378"/>
      <c r="DB64983" s="378"/>
      <c r="DC64983" s="378"/>
      <c r="DD64983" s="378"/>
      <c r="DE64983" s="378"/>
      <c r="DF64983" s="378"/>
      <c r="DG64983" s="378"/>
      <c r="DH64983" s="378"/>
      <c r="DI64983" s="378"/>
      <c r="DJ64983" s="378"/>
      <c r="DK64983" s="378"/>
      <c r="DL64983" s="378"/>
      <c r="DM64983" s="378"/>
      <c r="DN64983" s="378"/>
      <c r="DO64983" s="378"/>
      <c r="DP64983" s="378"/>
      <c r="DQ64983" s="378"/>
      <c r="DR64983" s="378"/>
      <c r="DS64983" s="378"/>
      <c r="DT64983" s="378"/>
      <c r="DU64983" s="378"/>
      <c r="DV64983" s="378"/>
      <c r="DW64983" s="378"/>
      <c r="DX64983" s="378"/>
      <c r="DY64983" s="378"/>
      <c r="DZ64983" s="378"/>
      <c r="EA64983" s="378"/>
      <c r="EB64983" s="378"/>
      <c r="EC64983" s="378"/>
      <c r="ED64983" s="378"/>
      <c r="EE64983" s="378"/>
      <c r="EF64983" s="378"/>
      <c r="EG64983" s="378"/>
      <c r="EH64983" s="378"/>
      <c r="EI64983" s="378"/>
      <c r="EJ64983" s="378"/>
      <c r="EK64983" s="378"/>
      <c r="EL64983" s="378"/>
      <c r="EM64983" s="378"/>
      <c r="EN64983" s="378"/>
      <c r="EO64983" s="378"/>
      <c r="EP64983" s="378"/>
      <c r="EQ64983" s="378"/>
      <c r="ER64983" s="378"/>
      <c r="ES64983" s="378"/>
      <c r="ET64983" s="378"/>
      <c r="EU64983" s="378"/>
      <c r="EV64983" s="378"/>
      <c r="EW64983" s="378"/>
      <c r="EX64983" s="378"/>
      <c r="EY64983" s="378"/>
      <c r="EZ64983" s="378"/>
      <c r="FA64983" s="378"/>
      <c r="FB64983" s="378"/>
      <c r="FC64983" s="378"/>
      <c r="FD64983" s="378"/>
      <c r="FE64983" s="378"/>
      <c r="FF64983" s="378"/>
      <c r="FG64983" s="378"/>
      <c r="FH64983" s="378"/>
      <c r="FI64983" s="378"/>
      <c r="FJ64983" s="378"/>
      <c r="FK64983" s="378"/>
      <c r="FL64983" s="378"/>
      <c r="FM64983" s="378"/>
      <c r="FN64983" s="378"/>
      <c r="FO64983" s="378"/>
      <c r="FP64983" s="378"/>
      <c r="FQ64983" s="378"/>
      <c r="FR64983" s="378"/>
      <c r="FS64983" s="378"/>
      <c r="FT64983" s="378"/>
      <c r="FU64983" s="378"/>
      <c r="FV64983" s="378"/>
      <c r="FW64983" s="378"/>
      <c r="FX64983" s="378"/>
      <c r="FY64983" s="378"/>
      <c r="FZ64983" s="378"/>
      <c r="GA64983" s="378"/>
      <c r="GB64983" s="378"/>
      <c r="GC64983" s="378"/>
      <c r="GD64983" s="378"/>
      <c r="GE64983" s="378"/>
      <c r="GF64983" s="378"/>
      <c r="GG64983" s="378"/>
      <c r="GH64983" s="378"/>
      <c r="GI64983" s="378"/>
      <c r="GJ64983" s="378"/>
      <c r="GK64983" s="378"/>
      <c r="GL64983" s="378"/>
      <c r="GM64983" s="378"/>
      <c r="GN64983" s="378"/>
      <c r="GO64983" s="378"/>
      <c r="GP64983" s="378"/>
      <c r="GQ64983" s="378"/>
      <c r="GR64983" s="378"/>
      <c r="GS64983" s="378"/>
      <c r="GT64983" s="378"/>
      <c r="GU64983" s="378"/>
      <c r="GV64983" s="378"/>
      <c r="GW64983" s="378"/>
      <c r="GX64983" s="378"/>
      <c r="GY64983" s="378"/>
      <c r="GZ64983" s="378"/>
      <c r="HA64983" s="378"/>
      <c r="HB64983" s="378"/>
      <c r="HC64983" s="378"/>
      <c r="HD64983" s="378"/>
      <c r="HE64983" s="378"/>
      <c r="HF64983" s="378"/>
      <c r="HG64983" s="378"/>
      <c r="HH64983" s="378"/>
      <c r="HI64983" s="378"/>
      <c r="HJ64983" s="378"/>
      <c r="HK64983" s="378"/>
      <c r="HL64983" s="378"/>
      <c r="HM64983" s="378"/>
      <c r="HN64983" s="378"/>
      <c r="HO64983" s="378"/>
      <c r="HP64983" s="378"/>
      <c r="HQ64983" s="378"/>
      <c r="HR64983" s="378"/>
      <c r="HS64983" s="378"/>
      <c r="HT64983" s="378"/>
      <c r="HU64983" s="378"/>
      <c r="HV64983" s="378"/>
      <c r="HW64983" s="378"/>
      <c r="HX64983" s="378"/>
      <c r="HY64983" s="378"/>
      <c r="HZ64983" s="378"/>
      <c r="IA64983" s="378"/>
      <c r="IB64983" s="378"/>
      <c r="IC64983" s="378"/>
      <c r="ID64983" s="378"/>
      <c r="IE64983" s="378"/>
      <c r="IF64983" s="378"/>
      <c r="IG64983" s="378"/>
      <c r="IH64983" s="378"/>
      <c r="II64983" s="378"/>
      <c r="IJ64983" s="378"/>
      <c r="IK64983" s="378"/>
      <c r="IL64983" s="378"/>
    </row>
    <row r="64984" spans="2:246">
      <c r="B64984" s="378"/>
      <c r="C64984" s="378"/>
      <c r="D64984" s="378"/>
      <c r="E64984" s="378"/>
      <c r="F64984" s="378"/>
      <c r="G64984" s="378"/>
      <c r="H64984" s="378"/>
      <c r="I64984" s="378"/>
      <c r="J64984" s="378"/>
      <c r="K64984" s="378"/>
      <c r="L64984" s="378"/>
      <c r="M64984" s="378"/>
      <c r="N64984" s="378"/>
      <c r="O64984" s="378"/>
      <c r="P64984" s="378"/>
      <c r="Q64984" s="378"/>
      <c r="R64984" s="378"/>
      <c r="S64984" s="378"/>
      <c r="T64984" s="378"/>
      <c r="U64984" s="378"/>
      <c r="V64984" s="378"/>
      <c r="W64984" s="378"/>
      <c r="X64984" s="378"/>
      <c r="Y64984" s="378"/>
      <c r="Z64984" s="378"/>
      <c r="AA64984" s="378"/>
      <c r="AB64984" s="378"/>
      <c r="AC64984" s="378"/>
      <c r="AD64984" s="378"/>
      <c r="AE64984" s="378"/>
      <c r="AF64984" s="378"/>
      <c r="AG64984" s="378"/>
      <c r="AH64984" s="378"/>
      <c r="AI64984" s="378"/>
      <c r="AJ64984" s="378"/>
      <c r="AK64984" s="378"/>
      <c r="AL64984" s="378"/>
      <c r="AM64984" s="378"/>
      <c r="AN64984" s="378"/>
      <c r="AO64984" s="378"/>
      <c r="AP64984" s="378"/>
      <c r="AQ64984" s="378"/>
      <c r="AR64984" s="378"/>
      <c r="AS64984" s="378"/>
      <c r="AT64984" s="378"/>
      <c r="AU64984" s="378"/>
      <c r="AV64984" s="378"/>
      <c r="AW64984" s="378"/>
      <c r="AX64984" s="378"/>
      <c r="AY64984" s="378"/>
      <c r="AZ64984" s="378"/>
      <c r="BA64984" s="378"/>
      <c r="BB64984" s="378"/>
      <c r="BC64984" s="378"/>
      <c r="BD64984" s="378"/>
      <c r="BE64984" s="378"/>
      <c r="BF64984" s="378"/>
      <c r="BG64984" s="378"/>
      <c r="BH64984" s="378"/>
      <c r="BI64984" s="378"/>
      <c r="BJ64984" s="378"/>
      <c r="BK64984" s="378"/>
      <c r="BL64984" s="378"/>
      <c r="BM64984" s="378"/>
      <c r="BN64984" s="378"/>
      <c r="BO64984" s="378"/>
      <c r="BP64984" s="378"/>
      <c r="BQ64984" s="378"/>
      <c r="BR64984" s="378"/>
      <c r="BS64984" s="378"/>
      <c r="BT64984" s="378"/>
      <c r="BU64984" s="378"/>
      <c r="BV64984" s="378"/>
      <c r="BW64984" s="378"/>
      <c r="BX64984" s="378"/>
      <c r="BY64984" s="378"/>
      <c r="BZ64984" s="378"/>
      <c r="CA64984" s="378"/>
      <c r="CB64984" s="378"/>
      <c r="CC64984" s="378"/>
      <c r="CD64984" s="378"/>
      <c r="CE64984" s="378"/>
      <c r="CF64984" s="378"/>
      <c r="CG64984" s="378"/>
      <c r="CH64984" s="378"/>
      <c r="CI64984" s="378"/>
      <c r="CJ64984" s="378"/>
      <c r="CK64984" s="378"/>
      <c r="CL64984" s="378"/>
      <c r="CM64984" s="378"/>
      <c r="CN64984" s="378"/>
      <c r="CO64984" s="378"/>
      <c r="CP64984" s="378"/>
      <c r="CQ64984" s="378"/>
      <c r="CR64984" s="378"/>
      <c r="CS64984" s="378"/>
      <c r="CT64984" s="378"/>
      <c r="CU64984" s="378"/>
      <c r="CV64984" s="378"/>
      <c r="CW64984" s="378"/>
      <c r="CX64984" s="378"/>
      <c r="CY64984" s="378"/>
      <c r="CZ64984" s="378"/>
      <c r="DA64984" s="378"/>
      <c r="DB64984" s="378"/>
      <c r="DC64984" s="378"/>
      <c r="DD64984" s="378"/>
      <c r="DE64984" s="378"/>
      <c r="DF64984" s="378"/>
      <c r="DG64984" s="378"/>
      <c r="DH64984" s="378"/>
      <c r="DI64984" s="378"/>
      <c r="DJ64984" s="378"/>
      <c r="DK64984" s="378"/>
      <c r="DL64984" s="378"/>
      <c r="DM64984" s="378"/>
      <c r="DN64984" s="378"/>
      <c r="DO64984" s="378"/>
      <c r="DP64984" s="378"/>
      <c r="DQ64984" s="378"/>
      <c r="DR64984" s="378"/>
      <c r="DS64984" s="378"/>
      <c r="DT64984" s="378"/>
      <c r="DU64984" s="378"/>
      <c r="DV64984" s="378"/>
      <c r="DW64984" s="378"/>
      <c r="DX64984" s="378"/>
      <c r="DY64984" s="378"/>
      <c r="DZ64984" s="378"/>
      <c r="EA64984" s="378"/>
      <c r="EB64984" s="378"/>
      <c r="EC64984" s="378"/>
      <c r="ED64984" s="378"/>
      <c r="EE64984" s="378"/>
      <c r="EF64984" s="378"/>
      <c r="EG64984" s="378"/>
      <c r="EH64984" s="378"/>
      <c r="EI64984" s="378"/>
      <c r="EJ64984" s="378"/>
      <c r="EK64984" s="378"/>
      <c r="EL64984" s="378"/>
      <c r="EM64984" s="378"/>
      <c r="EN64984" s="378"/>
      <c r="EO64984" s="378"/>
      <c r="EP64984" s="378"/>
      <c r="EQ64984" s="378"/>
      <c r="ER64984" s="378"/>
      <c r="ES64984" s="378"/>
      <c r="ET64984" s="378"/>
      <c r="EU64984" s="378"/>
      <c r="EV64984" s="378"/>
      <c r="EW64984" s="378"/>
      <c r="EX64984" s="378"/>
      <c r="EY64984" s="378"/>
      <c r="EZ64984" s="378"/>
      <c r="FA64984" s="378"/>
      <c r="FB64984" s="378"/>
      <c r="FC64984" s="378"/>
      <c r="FD64984" s="378"/>
      <c r="FE64984" s="378"/>
      <c r="FF64984" s="378"/>
      <c r="FG64984" s="378"/>
      <c r="FH64984" s="378"/>
      <c r="FI64984" s="378"/>
      <c r="FJ64984" s="378"/>
      <c r="FK64984" s="378"/>
      <c r="FL64984" s="378"/>
      <c r="FM64984" s="378"/>
      <c r="FN64984" s="378"/>
      <c r="FO64984" s="378"/>
      <c r="FP64984" s="378"/>
      <c r="FQ64984" s="378"/>
      <c r="FR64984" s="378"/>
      <c r="FS64984" s="378"/>
      <c r="FT64984" s="378"/>
      <c r="FU64984" s="378"/>
      <c r="FV64984" s="378"/>
      <c r="FW64984" s="378"/>
      <c r="FX64984" s="378"/>
      <c r="FY64984" s="378"/>
      <c r="FZ64984" s="378"/>
      <c r="GA64984" s="378"/>
      <c r="GB64984" s="378"/>
      <c r="GC64984" s="378"/>
      <c r="GD64984" s="378"/>
      <c r="GE64984" s="378"/>
      <c r="GF64984" s="378"/>
      <c r="GG64984" s="378"/>
      <c r="GH64984" s="378"/>
      <c r="GI64984" s="378"/>
      <c r="GJ64984" s="378"/>
      <c r="GK64984" s="378"/>
      <c r="GL64984" s="378"/>
      <c r="GM64984" s="378"/>
      <c r="GN64984" s="378"/>
      <c r="GO64984" s="378"/>
      <c r="GP64984" s="378"/>
      <c r="GQ64984" s="378"/>
      <c r="GR64984" s="378"/>
      <c r="GS64984" s="378"/>
      <c r="GT64984" s="378"/>
      <c r="GU64984" s="378"/>
      <c r="GV64984" s="378"/>
      <c r="GW64984" s="378"/>
      <c r="GX64984" s="378"/>
      <c r="GY64984" s="378"/>
      <c r="GZ64984" s="378"/>
      <c r="HA64984" s="378"/>
      <c r="HB64984" s="378"/>
      <c r="HC64984" s="378"/>
      <c r="HD64984" s="378"/>
      <c r="HE64984" s="378"/>
      <c r="HF64984" s="378"/>
      <c r="HG64984" s="378"/>
      <c r="HH64984" s="378"/>
      <c r="HI64984" s="378"/>
      <c r="HJ64984" s="378"/>
      <c r="HK64984" s="378"/>
      <c r="HL64984" s="378"/>
      <c r="HM64984" s="378"/>
      <c r="HN64984" s="378"/>
      <c r="HO64984" s="378"/>
      <c r="HP64984" s="378"/>
      <c r="HQ64984" s="378"/>
      <c r="HR64984" s="378"/>
      <c r="HS64984" s="378"/>
      <c r="HT64984" s="378"/>
      <c r="HU64984" s="378"/>
      <c r="HV64984" s="378"/>
      <c r="HW64984" s="378"/>
      <c r="HX64984" s="378"/>
      <c r="HY64984" s="378"/>
      <c r="HZ64984" s="378"/>
      <c r="IA64984" s="378"/>
      <c r="IB64984" s="378"/>
      <c r="IC64984" s="378"/>
      <c r="ID64984" s="378"/>
      <c r="IE64984" s="378"/>
      <c r="IF64984" s="378"/>
      <c r="IG64984" s="378"/>
      <c r="IH64984" s="378"/>
      <c r="II64984" s="378"/>
      <c r="IJ64984" s="378"/>
      <c r="IK64984" s="378"/>
      <c r="IL64984" s="378"/>
    </row>
    <row r="64985" spans="2:246">
      <c r="B64985" s="378"/>
      <c r="C64985" s="378"/>
      <c r="D64985" s="378"/>
      <c r="E64985" s="378"/>
      <c r="F64985" s="378"/>
      <c r="G64985" s="378"/>
      <c r="H64985" s="378"/>
      <c r="I64985" s="378"/>
      <c r="J64985" s="378"/>
      <c r="K64985" s="378"/>
      <c r="L64985" s="378"/>
      <c r="M64985" s="378"/>
      <c r="N64985" s="378"/>
      <c r="O64985" s="378"/>
      <c r="P64985" s="378"/>
      <c r="Q64985" s="378"/>
      <c r="R64985" s="378"/>
      <c r="S64985" s="378"/>
      <c r="T64985" s="378"/>
      <c r="U64985" s="378"/>
      <c r="V64985" s="378"/>
      <c r="W64985" s="378"/>
      <c r="X64985" s="378"/>
      <c r="Y64985" s="378"/>
      <c r="Z64985" s="378"/>
      <c r="AA64985" s="378"/>
      <c r="AB64985" s="378"/>
      <c r="AC64985" s="378"/>
      <c r="AD64985" s="378"/>
      <c r="AE64985" s="378"/>
      <c r="AF64985" s="378"/>
      <c r="AG64985" s="378"/>
      <c r="AH64985" s="378"/>
      <c r="AI64985" s="378"/>
      <c r="AJ64985" s="378"/>
      <c r="AK64985" s="378"/>
      <c r="AL64985" s="378"/>
      <c r="AM64985" s="378"/>
      <c r="AN64985" s="378"/>
      <c r="AO64985" s="378"/>
      <c r="AP64985" s="378"/>
      <c r="AQ64985" s="378"/>
      <c r="AR64985" s="378"/>
      <c r="AS64985" s="378"/>
      <c r="AT64985" s="378"/>
      <c r="AU64985" s="378"/>
      <c r="AV64985" s="378"/>
      <c r="AW64985" s="378"/>
      <c r="AX64985" s="378"/>
      <c r="AY64985" s="378"/>
      <c r="AZ64985" s="378"/>
      <c r="BA64985" s="378"/>
      <c r="BB64985" s="378"/>
      <c r="BC64985" s="378"/>
      <c r="BD64985" s="378"/>
      <c r="BE64985" s="378"/>
      <c r="BF64985" s="378"/>
      <c r="BG64985" s="378"/>
      <c r="BH64985" s="378"/>
      <c r="BI64985" s="378"/>
      <c r="BJ64985" s="378"/>
      <c r="BK64985" s="378"/>
      <c r="BL64985" s="378"/>
      <c r="BM64985" s="378"/>
      <c r="BN64985" s="378"/>
      <c r="BO64985" s="378"/>
      <c r="BP64985" s="378"/>
      <c r="BQ64985" s="378"/>
      <c r="BR64985" s="378"/>
      <c r="BS64985" s="378"/>
      <c r="BT64985" s="378"/>
      <c r="BU64985" s="378"/>
      <c r="BV64985" s="378"/>
      <c r="BW64985" s="378"/>
      <c r="BX64985" s="378"/>
      <c r="BY64985" s="378"/>
      <c r="BZ64985" s="378"/>
      <c r="CA64985" s="378"/>
      <c r="CB64985" s="378"/>
      <c r="CC64985" s="378"/>
      <c r="CD64985" s="378"/>
      <c r="CE64985" s="378"/>
      <c r="CF64985" s="378"/>
      <c r="CG64985" s="378"/>
      <c r="CH64985" s="378"/>
      <c r="CI64985" s="378"/>
      <c r="CJ64985" s="378"/>
      <c r="CK64985" s="378"/>
      <c r="CL64985" s="378"/>
      <c r="CM64985" s="378"/>
      <c r="CN64985" s="378"/>
      <c r="CO64985" s="378"/>
      <c r="CP64985" s="378"/>
      <c r="CQ64985" s="378"/>
      <c r="CR64985" s="378"/>
      <c r="CS64985" s="378"/>
      <c r="CT64985" s="378"/>
      <c r="CU64985" s="378"/>
      <c r="CV64985" s="378"/>
      <c r="CW64985" s="378"/>
      <c r="CX64985" s="378"/>
      <c r="CY64985" s="378"/>
      <c r="CZ64985" s="378"/>
      <c r="DA64985" s="378"/>
      <c r="DB64985" s="378"/>
      <c r="DC64985" s="378"/>
      <c r="DD64985" s="378"/>
      <c r="DE64985" s="378"/>
      <c r="DF64985" s="378"/>
      <c r="DG64985" s="378"/>
      <c r="DH64985" s="378"/>
      <c r="DI64985" s="378"/>
      <c r="DJ64985" s="378"/>
      <c r="DK64985" s="378"/>
      <c r="DL64985" s="378"/>
      <c r="DM64985" s="378"/>
      <c r="DN64985" s="378"/>
      <c r="DO64985" s="378"/>
      <c r="DP64985" s="378"/>
      <c r="DQ64985" s="378"/>
      <c r="DR64985" s="378"/>
      <c r="DS64985" s="378"/>
      <c r="DT64985" s="378"/>
      <c r="DU64985" s="378"/>
      <c r="DV64985" s="378"/>
      <c r="DW64985" s="378"/>
      <c r="DX64985" s="378"/>
      <c r="DY64985" s="378"/>
      <c r="DZ64985" s="378"/>
      <c r="EA64985" s="378"/>
      <c r="EB64985" s="378"/>
      <c r="EC64985" s="378"/>
      <c r="ED64985" s="378"/>
      <c r="EE64985" s="378"/>
      <c r="EF64985" s="378"/>
      <c r="EG64985" s="378"/>
      <c r="EH64985" s="378"/>
      <c r="EI64985" s="378"/>
      <c r="EJ64985" s="378"/>
      <c r="EK64985" s="378"/>
      <c r="EL64985" s="378"/>
      <c r="EM64985" s="378"/>
      <c r="EN64985" s="378"/>
      <c r="EO64985" s="378"/>
      <c r="EP64985" s="378"/>
      <c r="EQ64985" s="378"/>
      <c r="ER64985" s="378"/>
      <c r="ES64985" s="378"/>
      <c r="ET64985" s="378"/>
      <c r="EU64985" s="378"/>
      <c r="EV64985" s="378"/>
      <c r="EW64985" s="378"/>
      <c r="EX64985" s="378"/>
      <c r="EY64985" s="378"/>
      <c r="EZ64985" s="378"/>
      <c r="FA64985" s="378"/>
      <c r="FB64985" s="378"/>
      <c r="FC64985" s="378"/>
      <c r="FD64985" s="378"/>
      <c r="FE64985" s="378"/>
      <c r="FF64985" s="378"/>
      <c r="FG64985" s="378"/>
      <c r="FH64985" s="378"/>
      <c r="FI64985" s="378"/>
      <c r="FJ64985" s="378"/>
      <c r="FK64985" s="378"/>
      <c r="FL64985" s="378"/>
      <c r="FM64985" s="378"/>
      <c r="FN64985" s="378"/>
      <c r="FO64985" s="378"/>
      <c r="FP64985" s="378"/>
      <c r="FQ64985" s="378"/>
      <c r="FR64985" s="378"/>
      <c r="FS64985" s="378"/>
      <c r="FT64985" s="378"/>
      <c r="FU64985" s="378"/>
      <c r="FV64985" s="378"/>
      <c r="FW64985" s="378"/>
      <c r="FX64985" s="378"/>
      <c r="FY64985" s="378"/>
      <c r="FZ64985" s="378"/>
      <c r="GA64985" s="378"/>
      <c r="GB64985" s="378"/>
      <c r="GC64985" s="378"/>
      <c r="GD64985" s="378"/>
      <c r="GE64985" s="378"/>
      <c r="GF64985" s="378"/>
      <c r="GG64985" s="378"/>
      <c r="GH64985" s="378"/>
      <c r="GI64985" s="378"/>
      <c r="GJ64985" s="378"/>
      <c r="GK64985" s="378"/>
      <c r="GL64985" s="378"/>
      <c r="GM64985" s="378"/>
      <c r="GN64985" s="378"/>
      <c r="GO64985" s="378"/>
      <c r="GP64985" s="378"/>
      <c r="GQ64985" s="378"/>
      <c r="GR64985" s="378"/>
      <c r="GS64985" s="378"/>
      <c r="GT64985" s="378"/>
      <c r="GU64985" s="378"/>
      <c r="GV64985" s="378"/>
      <c r="GW64985" s="378"/>
      <c r="GX64985" s="378"/>
      <c r="GY64985" s="378"/>
      <c r="GZ64985" s="378"/>
      <c r="HA64985" s="378"/>
      <c r="HB64985" s="378"/>
      <c r="HC64985" s="378"/>
      <c r="HD64985" s="378"/>
      <c r="HE64985" s="378"/>
      <c r="HF64985" s="378"/>
      <c r="HG64985" s="378"/>
      <c r="HH64985" s="378"/>
      <c r="HI64985" s="378"/>
      <c r="HJ64985" s="378"/>
      <c r="HK64985" s="378"/>
      <c r="HL64985" s="378"/>
      <c r="HM64985" s="378"/>
      <c r="HN64985" s="378"/>
      <c r="HO64985" s="378"/>
      <c r="HP64985" s="378"/>
      <c r="HQ64985" s="378"/>
      <c r="HR64985" s="378"/>
      <c r="HS64985" s="378"/>
      <c r="HT64985" s="378"/>
      <c r="HU64985" s="378"/>
      <c r="HV64985" s="378"/>
      <c r="HW64985" s="378"/>
      <c r="HX64985" s="378"/>
      <c r="HY64985" s="378"/>
      <c r="HZ64985" s="378"/>
      <c r="IA64985" s="378"/>
      <c r="IB64985" s="378"/>
      <c r="IC64985" s="378"/>
      <c r="ID64985" s="378"/>
      <c r="IE64985" s="378"/>
      <c r="IF64985" s="378"/>
      <c r="IG64985" s="378"/>
      <c r="IH64985" s="378"/>
      <c r="II64985" s="378"/>
      <c r="IJ64985" s="378"/>
      <c r="IK64985" s="378"/>
      <c r="IL64985" s="378"/>
    </row>
    <row r="64986" spans="2:246">
      <c r="B64986" s="378"/>
      <c r="C64986" s="378"/>
      <c r="D64986" s="378"/>
      <c r="E64986" s="378"/>
      <c r="F64986" s="378"/>
      <c r="G64986" s="378"/>
      <c r="H64986" s="378"/>
      <c r="I64986" s="378"/>
      <c r="J64986" s="378"/>
      <c r="K64986" s="378"/>
      <c r="L64986" s="378"/>
      <c r="M64986" s="378"/>
      <c r="N64986" s="378"/>
      <c r="O64986" s="378"/>
      <c r="P64986" s="378"/>
      <c r="Q64986" s="378"/>
      <c r="R64986" s="378"/>
      <c r="S64986" s="378"/>
      <c r="T64986" s="378"/>
      <c r="U64986" s="378"/>
      <c r="V64986" s="378"/>
      <c r="W64986" s="378"/>
      <c r="X64986" s="378"/>
      <c r="Y64986" s="378"/>
      <c r="Z64986" s="378"/>
      <c r="AA64986" s="378"/>
      <c r="AB64986" s="378"/>
      <c r="AC64986" s="378"/>
      <c r="AD64986" s="378"/>
      <c r="AE64986" s="378"/>
      <c r="AF64986" s="378"/>
      <c r="AG64986" s="378"/>
      <c r="AH64986" s="378"/>
      <c r="AI64986" s="378"/>
      <c r="AJ64986" s="378"/>
      <c r="AK64986" s="378"/>
      <c r="AL64986" s="378"/>
      <c r="AM64986" s="378"/>
      <c r="AN64986" s="378"/>
      <c r="AO64986" s="378"/>
      <c r="AP64986" s="378"/>
      <c r="AQ64986" s="378"/>
      <c r="AR64986" s="378"/>
      <c r="AS64986" s="378"/>
      <c r="AT64986" s="378"/>
      <c r="AU64986" s="378"/>
      <c r="AV64986" s="378"/>
      <c r="AW64986" s="378"/>
      <c r="AX64986" s="378"/>
      <c r="AY64986" s="378"/>
      <c r="AZ64986" s="378"/>
      <c r="BA64986" s="378"/>
      <c r="BB64986" s="378"/>
      <c r="BC64986" s="378"/>
      <c r="BD64986" s="378"/>
      <c r="BE64986" s="378"/>
      <c r="BF64986" s="378"/>
      <c r="BG64986" s="378"/>
      <c r="BH64986" s="378"/>
      <c r="BI64986" s="378"/>
      <c r="BJ64986" s="378"/>
      <c r="BK64986" s="378"/>
      <c r="BL64986" s="378"/>
      <c r="BM64986" s="378"/>
      <c r="BN64986" s="378"/>
      <c r="BO64986" s="378"/>
      <c r="BP64986" s="378"/>
      <c r="BQ64986" s="378"/>
      <c r="BR64986" s="378"/>
      <c r="BS64986" s="378"/>
      <c r="BT64986" s="378"/>
      <c r="BU64986" s="378"/>
      <c r="BV64986" s="378"/>
      <c r="BW64986" s="378"/>
      <c r="BX64986" s="378"/>
      <c r="BY64986" s="378"/>
      <c r="BZ64986" s="378"/>
      <c r="CA64986" s="378"/>
      <c r="CB64986" s="378"/>
      <c r="CC64986" s="378"/>
      <c r="CD64986" s="378"/>
      <c r="CE64986" s="378"/>
      <c r="CF64986" s="378"/>
      <c r="CG64986" s="378"/>
      <c r="CH64986" s="378"/>
      <c r="CI64986" s="378"/>
      <c r="CJ64986" s="378"/>
      <c r="CK64986" s="378"/>
      <c r="CL64986" s="378"/>
      <c r="CM64986" s="378"/>
      <c r="CN64986" s="378"/>
      <c r="CO64986" s="378"/>
      <c r="CP64986" s="378"/>
      <c r="CQ64986" s="378"/>
      <c r="CR64986" s="378"/>
      <c r="CS64986" s="378"/>
      <c r="CT64986" s="378"/>
      <c r="CU64986" s="378"/>
      <c r="CV64986" s="378"/>
      <c r="CW64986" s="378"/>
      <c r="CX64986" s="378"/>
      <c r="CY64986" s="378"/>
      <c r="CZ64986" s="378"/>
      <c r="DA64986" s="378"/>
      <c r="DB64986" s="378"/>
      <c r="DC64986" s="378"/>
      <c r="DD64986" s="378"/>
      <c r="DE64986" s="378"/>
      <c r="DF64986" s="378"/>
      <c r="DG64986" s="378"/>
      <c r="DH64986" s="378"/>
      <c r="DI64986" s="378"/>
      <c r="DJ64986" s="378"/>
      <c r="DK64986" s="378"/>
      <c r="DL64986" s="378"/>
      <c r="DM64986" s="378"/>
      <c r="DN64986" s="378"/>
      <c r="DO64986" s="378"/>
      <c r="DP64986" s="378"/>
      <c r="DQ64986" s="378"/>
      <c r="DR64986" s="378"/>
      <c r="DS64986" s="378"/>
      <c r="DT64986" s="378"/>
      <c r="DU64986" s="378"/>
      <c r="DV64986" s="378"/>
      <c r="DW64986" s="378"/>
      <c r="DX64986" s="378"/>
      <c r="DY64986" s="378"/>
      <c r="DZ64986" s="378"/>
      <c r="EA64986" s="378"/>
      <c r="EB64986" s="378"/>
      <c r="EC64986" s="378"/>
      <c r="ED64986" s="378"/>
      <c r="EE64986" s="378"/>
      <c r="EF64986" s="378"/>
      <c r="EG64986" s="378"/>
      <c r="EH64986" s="378"/>
      <c r="EI64986" s="378"/>
      <c r="EJ64986" s="378"/>
      <c r="EK64986" s="378"/>
      <c r="EL64986" s="378"/>
      <c r="EM64986" s="378"/>
      <c r="EN64986" s="378"/>
      <c r="EO64986" s="378"/>
      <c r="EP64986" s="378"/>
      <c r="EQ64986" s="378"/>
      <c r="ER64986" s="378"/>
      <c r="ES64986" s="378"/>
      <c r="ET64986" s="378"/>
      <c r="EU64986" s="378"/>
      <c r="EV64986" s="378"/>
      <c r="EW64986" s="378"/>
      <c r="EX64986" s="378"/>
      <c r="EY64986" s="378"/>
      <c r="EZ64986" s="378"/>
      <c r="FA64986" s="378"/>
      <c r="FB64986" s="378"/>
      <c r="FC64986" s="378"/>
      <c r="FD64986" s="378"/>
      <c r="FE64986" s="378"/>
      <c r="FF64986" s="378"/>
      <c r="FG64986" s="378"/>
      <c r="FH64986" s="378"/>
      <c r="FI64986" s="378"/>
      <c r="FJ64986" s="378"/>
      <c r="FK64986" s="378"/>
      <c r="FL64986" s="378"/>
      <c r="FM64986" s="378"/>
      <c r="FN64986" s="378"/>
      <c r="FO64986" s="378"/>
      <c r="FP64986" s="378"/>
      <c r="FQ64986" s="378"/>
      <c r="FR64986" s="378"/>
      <c r="FS64986" s="378"/>
      <c r="FT64986" s="378"/>
      <c r="FU64986" s="378"/>
      <c r="FV64986" s="378"/>
      <c r="FW64986" s="378"/>
      <c r="FX64986" s="378"/>
      <c r="FY64986" s="378"/>
      <c r="FZ64986" s="378"/>
      <c r="GA64986" s="378"/>
      <c r="GB64986" s="378"/>
      <c r="GC64986" s="378"/>
      <c r="GD64986" s="378"/>
      <c r="GE64986" s="378"/>
      <c r="GF64986" s="378"/>
      <c r="GG64986" s="378"/>
      <c r="GH64986" s="378"/>
      <c r="GI64986" s="378"/>
      <c r="GJ64986" s="378"/>
      <c r="GK64986" s="378"/>
      <c r="GL64986" s="378"/>
      <c r="GM64986" s="378"/>
      <c r="GN64986" s="378"/>
      <c r="GO64986" s="378"/>
      <c r="GP64986" s="378"/>
      <c r="GQ64986" s="378"/>
      <c r="GR64986" s="378"/>
      <c r="GS64986" s="378"/>
      <c r="GT64986" s="378"/>
      <c r="GU64986" s="378"/>
      <c r="GV64986" s="378"/>
      <c r="GW64986" s="378"/>
      <c r="GX64986" s="378"/>
      <c r="GY64986" s="378"/>
      <c r="GZ64986" s="378"/>
      <c r="HA64986" s="378"/>
      <c r="HB64986" s="378"/>
      <c r="HC64986" s="378"/>
      <c r="HD64986" s="378"/>
      <c r="HE64986" s="378"/>
      <c r="HF64986" s="378"/>
      <c r="HG64986" s="378"/>
      <c r="HH64986" s="378"/>
      <c r="HI64986" s="378"/>
      <c r="HJ64986" s="378"/>
      <c r="HK64986" s="378"/>
      <c r="HL64986" s="378"/>
      <c r="HM64986" s="378"/>
      <c r="HN64986" s="378"/>
      <c r="HO64986" s="378"/>
      <c r="HP64986" s="378"/>
      <c r="HQ64986" s="378"/>
      <c r="HR64986" s="378"/>
      <c r="HS64986" s="378"/>
      <c r="HT64986" s="378"/>
      <c r="HU64986" s="378"/>
      <c r="HV64986" s="378"/>
      <c r="HW64986" s="378"/>
      <c r="HX64986" s="378"/>
      <c r="HY64986" s="378"/>
      <c r="HZ64986" s="378"/>
      <c r="IA64986" s="378"/>
      <c r="IB64986" s="378"/>
      <c r="IC64986" s="378"/>
      <c r="ID64986" s="378"/>
      <c r="IE64986" s="378"/>
      <c r="IF64986" s="378"/>
      <c r="IG64986" s="378"/>
      <c r="IH64986" s="378"/>
      <c r="II64986" s="378"/>
      <c r="IJ64986" s="378"/>
      <c r="IK64986" s="378"/>
      <c r="IL64986" s="378"/>
    </row>
    <row r="64987" spans="2:246">
      <c r="B64987" s="378"/>
      <c r="C64987" s="378"/>
      <c r="D64987" s="378"/>
      <c r="E64987" s="378"/>
      <c r="F64987" s="378"/>
      <c r="G64987" s="378"/>
      <c r="H64987" s="378"/>
      <c r="I64987" s="378"/>
      <c r="J64987" s="378"/>
      <c r="K64987" s="378"/>
      <c r="L64987" s="378"/>
      <c r="M64987" s="378"/>
      <c r="N64987" s="378"/>
      <c r="O64987" s="378"/>
      <c r="P64987" s="378"/>
      <c r="Q64987" s="378"/>
      <c r="R64987" s="378"/>
      <c r="S64987" s="378"/>
      <c r="T64987" s="378"/>
      <c r="U64987" s="378"/>
      <c r="V64987" s="378"/>
      <c r="W64987" s="378"/>
      <c r="X64987" s="378"/>
      <c r="Y64987" s="378"/>
      <c r="Z64987" s="378"/>
      <c r="AA64987" s="378"/>
      <c r="AB64987" s="378"/>
      <c r="AC64987" s="378"/>
      <c r="AD64987" s="378"/>
      <c r="AE64987" s="378"/>
      <c r="AF64987" s="378"/>
      <c r="AG64987" s="378"/>
      <c r="AH64987" s="378"/>
      <c r="AI64987" s="378"/>
      <c r="AJ64987" s="378"/>
      <c r="AK64987" s="378"/>
      <c r="AL64987" s="378"/>
      <c r="AM64987" s="378"/>
      <c r="AN64987" s="378"/>
      <c r="AO64987" s="378"/>
      <c r="AP64987" s="378"/>
      <c r="AQ64987" s="378"/>
      <c r="AR64987" s="378"/>
      <c r="AS64987" s="378"/>
      <c r="AT64987" s="378"/>
      <c r="AU64987" s="378"/>
      <c r="AV64987" s="378"/>
      <c r="AW64987" s="378"/>
      <c r="AX64987" s="378"/>
      <c r="AY64987" s="378"/>
      <c r="AZ64987" s="378"/>
      <c r="BA64987" s="378"/>
      <c r="BB64987" s="378"/>
      <c r="BC64987" s="378"/>
      <c r="BD64987" s="378"/>
      <c r="BE64987" s="378"/>
      <c r="BF64987" s="378"/>
      <c r="BG64987" s="378"/>
      <c r="BH64987" s="378"/>
      <c r="BI64987" s="378"/>
      <c r="BJ64987" s="378"/>
      <c r="BK64987" s="378"/>
      <c r="BL64987" s="378"/>
      <c r="BM64987" s="378"/>
      <c r="BN64987" s="378"/>
      <c r="BO64987" s="378"/>
      <c r="BP64987" s="378"/>
      <c r="BQ64987" s="378"/>
      <c r="BR64987" s="378"/>
      <c r="BS64987" s="378"/>
      <c r="BT64987" s="378"/>
      <c r="BU64987" s="378"/>
      <c r="BV64987" s="378"/>
      <c r="BW64987" s="378"/>
      <c r="BX64987" s="378"/>
      <c r="BY64987" s="378"/>
      <c r="BZ64987" s="378"/>
      <c r="CA64987" s="378"/>
      <c r="CB64987" s="378"/>
      <c r="CC64987" s="378"/>
      <c r="CD64987" s="378"/>
      <c r="CE64987" s="378"/>
      <c r="CF64987" s="378"/>
      <c r="CG64987" s="378"/>
      <c r="CH64987" s="378"/>
      <c r="CI64987" s="378"/>
      <c r="CJ64987" s="378"/>
      <c r="CK64987" s="378"/>
      <c r="CL64987" s="378"/>
      <c r="CM64987" s="378"/>
      <c r="CN64987" s="378"/>
      <c r="CO64987" s="378"/>
      <c r="CP64987" s="378"/>
      <c r="CQ64987" s="378"/>
      <c r="CR64987" s="378"/>
      <c r="CS64987" s="378"/>
      <c r="CT64987" s="378"/>
      <c r="CU64987" s="378"/>
      <c r="CV64987" s="378"/>
      <c r="CW64987" s="378"/>
      <c r="CX64987" s="378"/>
      <c r="CY64987" s="378"/>
      <c r="CZ64987" s="378"/>
      <c r="DA64987" s="378"/>
      <c r="DB64987" s="378"/>
      <c r="DC64987" s="378"/>
      <c r="DD64987" s="378"/>
      <c r="DE64987" s="378"/>
      <c r="DF64987" s="378"/>
      <c r="DG64987" s="378"/>
      <c r="DH64987" s="378"/>
      <c r="DI64987" s="378"/>
      <c r="DJ64987" s="378"/>
      <c r="DK64987" s="378"/>
      <c r="DL64987" s="378"/>
      <c r="DM64987" s="378"/>
      <c r="DN64987" s="378"/>
      <c r="DO64987" s="378"/>
      <c r="DP64987" s="378"/>
      <c r="DQ64987" s="378"/>
      <c r="DR64987" s="378"/>
      <c r="DS64987" s="378"/>
      <c r="DT64987" s="378"/>
      <c r="DU64987" s="378"/>
      <c r="DV64987" s="378"/>
      <c r="DW64987" s="378"/>
      <c r="DX64987" s="378"/>
      <c r="DY64987" s="378"/>
      <c r="DZ64987" s="378"/>
      <c r="EA64987" s="378"/>
      <c r="EB64987" s="378"/>
      <c r="EC64987" s="378"/>
      <c r="ED64987" s="378"/>
      <c r="EE64987" s="378"/>
      <c r="EF64987" s="378"/>
      <c r="EG64987" s="378"/>
      <c r="EH64987" s="378"/>
      <c r="EI64987" s="378"/>
      <c r="EJ64987" s="378"/>
      <c r="EK64987" s="378"/>
      <c r="EL64987" s="378"/>
      <c r="EM64987" s="378"/>
      <c r="EN64987" s="378"/>
      <c r="EO64987" s="378"/>
      <c r="EP64987" s="378"/>
      <c r="EQ64987" s="378"/>
      <c r="ER64987" s="378"/>
      <c r="ES64987" s="378"/>
      <c r="ET64987" s="378"/>
      <c r="EU64987" s="378"/>
      <c r="EV64987" s="378"/>
      <c r="EW64987" s="378"/>
      <c r="EX64987" s="378"/>
      <c r="EY64987" s="378"/>
      <c r="EZ64987" s="378"/>
      <c r="FA64987" s="378"/>
      <c r="FB64987" s="378"/>
      <c r="FC64987" s="378"/>
      <c r="FD64987" s="378"/>
      <c r="FE64987" s="378"/>
      <c r="FF64987" s="378"/>
      <c r="FG64987" s="378"/>
      <c r="FH64987" s="378"/>
      <c r="FI64987" s="378"/>
      <c r="FJ64987" s="378"/>
      <c r="FK64987" s="378"/>
      <c r="FL64987" s="378"/>
      <c r="FM64987" s="378"/>
      <c r="FN64987" s="378"/>
      <c r="FO64987" s="378"/>
      <c r="FP64987" s="378"/>
      <c r="FQ64987" s="378"/>
      <c r="FR64987" s="378"/>
      <c r="FS64987" s="378"/>
      <c r="FT64987" s="378"/>
      <c r="FU64987" s="378"/>
      <c r="FV64987" s="378"/>
      <c r="FW64987" s="378"/>
      <c r="FX64987" s="378"/>
      <c r="FY64987" s="378"/>
      <c r="FZ64987" s="378"/>
      <c r="GA64987" s="378"/>
      <c r="GB64987" s="378"/>
      <c r="GC64987" s="378"/>
      <c r="GD64987" s="378"/>
      <c r="GE64987" s="378"/>
      <c r="GF64987" s="378"/>
      <c r="GG64987" s="378"/>
      <c r="GH64987" s="378"/>
      <c r="GI64987" s="378"/>
      <c r="GJ64987" s="378"/>
      <c r="GK64987" s="378"/>
      <c r="GL64987" s="378"/>
      <c r="GM64987" s="378"/>
      <c r="GN64987" s="378"/>
      <c r="GO64987" s="378"/>
      <c r="GP64987" s="378"/>
      <c r="GQ64987" s="378"/>
      <c r="GR64987" s="378"/>
      <c r="GS64987" s="378"/>
      <c r="GT64987" s="378"/>
      <c r="GU64987" s="378"/>
      <c r="GV64987" s="378"/>
      <c r="GW64987" s="378"/>
      <c r="GX64987" s="378"/>
      <c r="GY64987" s="378"/>
      <c r="GZ64987" s="378"/>
      <c r="HA64987" s="378"/>
      <c r="HB64987" s="378"/>
      <c r="HC64987" s="378"/>
      <c r="HD64987" s="378"/>
      <c r="HE64987" s="378"/>
      <c r="HF64987" s="378"/>
      <c r="HG64987" s="378"/>
      <c r="HH64987" s="378"/>
      <c r="HI64987" s="378"/>
      <c r="HJ64987" s="378"/>
      <c r="HK64987" s="378"/>
      <c r="HL64987" s="378"/>
      <c r="HM64987" s="378"/>
      <c r="HN64987" s="378"/>
      <c r="HO64987" s="378"/>
      <c r="HP64987" s="378"/>
      <c r="HQ64987" s="378"/>
      <c r="HR64987" s="378"/>
      <c r="HS64987" s="378"/>
      <c r="HT64987" s="378"/>
      <c r="HU64987" s="378"/>
      <c r="HV64987" s="378"/>
      <c r="HW64987" s="378"/>
      <c r="HX64987" s="378"/>
      <c r="HY64987" s="378"/>
      <c r="HZ64987" s="378"/>
      <c r="IA64987" s="378"/>
      <c r="IB64987" s="378"/>
      <c r="IC64987" s="378"/>
      <c r="ID64987" s="378"/>
      <c r="IE64987" s="378"/>
      <c r="IF64987" s="378"/>
      <c r="IG64987" s="378"/>
      <c r="IH64987" s="378"/>
      <c r="II64987" s="378"/>
      <c r="IJ64987" s="378"/>
      <c r="IK64987" s="378"/>
      <c r="IL64987" s="378"/>
    </row>
    <row r="64988" spans="2:246">
      <c r="B64988" s="378"/>
      <c r="C64988" s="378"/>
      <c r="D64988" s="378"/>
      <c r="E64988" s="378"/>
      <c r="F64988" s="378"/>
      <c r="G64988" s="378"/>
      <c r="H64988" s="378"/>
      <c r="I64988" s="378"/>
      <c r="J64988" s="378"/>
      <c r="K64988" s="378"/>
      <c r="L64988" s="378"/>
      <c r="M64988" s="378"/>
      <c r="N64988" s="378"/>
      <c r="O64988" s="378"/>
      <c r="P64988" s="378"/>
      <c r="Q64988" s="378"/>
      <c r="R64988" s="378"/>
      <c r="S64988" s="378"/>
      <c r="T64988" s="378"/>
      <c r="U64988" s="378"/>
      <c r="V64988" s="378"/>
      <c r="W64988" s="378"/>
      <c r="X64988" s="378"/>
      <c r="Y64988" s="378"/>
      <c r="Z64988" s="378"/>
      <c r="AA64988" s="378"/>
      <c r="AB64988" s="378"/>
      <c r="AC64988" s="378"/>
      <c r="AD64988" s="378"/>
      <c r="AE64988" s="378"/>
      <c r="AF64988" s="378"/>
      <c r="AG64988" s="378"/>
      <c r="AH64988" s="378"/>
      <c r="AI64988" s="378"/>
      <c r="AJ64988" s="378"/>
      <c r="AK64988" s="378"/>
      <c r="AL64988" s="378"/>
      <c r="AM64988" s="378"/>
      <c r="AN64988" s="378"/>
      <c r="AO64988" s="378"/>
      <c r="AP64988" s="378"/>
      <c r="AQ64988" s="378"/>
      <c r="AR64988" s="378"/>
      <c r="AS64988" s="378"/>
      <c r="AT64988" s="378"/>
      <c r="AU64988" s="378"/>
      <c r="AV64988" s="378"/>
      <c r="AW64988" s="378"/>
      <c r="AX64988" s="378"/>
      <c r="AY64988" s="378"/>
      <c r="AZ64988" s="378"/>
      <c r="BA64988" s="378"/>
      <c r="BB64988" s="378"/>
      <c r="BC64988" s="378"/>
      <c r="BD64988" s="378"/>
      <c r="BE64988" s="378"/>
      <c r="BF64988" s="378"/>
      <c r="BG64988" s="378"/>
      <c r="BH64988" s="378"/>
      <c r="BI64988" s="378"/>
      <c r="BJ64988" s="378"/>
      <c r="BK64988" s="378"/>
      <c r="BL64988" s="378"/>
      <c r="BM64988" s="378"/>
      <c r="BN64988" s="378"/>
      <c r="BO64988" s="378"/>
      <c r="BP64988" s="378"/>
      <c r="BQ64988" s="378"/>
      <c r="BR64988" s="378"/>
      <c r="BS64988" s="378"/>
      <c r="BT64988" s="378"/>
      <c r="BU64988" s="378"/>
      <c r="BV64988" s="378"/>
      <c r="BW64988" s="378"/>
      <c r="BX64988" s="378"/>
      <c r="BY64988" s="378"/>
      <c r="BZ64988" s="378"/>
      <c r="CA64988" s="378"/>
      <c r="CB64988" s="378"/>
      <c r="CC64988" s="378"/>
      <c r="CD64988" s="378"/>
      <c r="CE64988" s="378"/>
      <c r="CF64988" s="378"/>
      <c r="CG64988" s="378"/>
      <c r="CH64988" s="378"/>
      <c r="CI64988" s="378"/>
      <c r="CJ64988" s="378"/>
      <c r="CK64988" s="378"/>
      <c r="CL64988" s="378"/>
      <c r="CM64988" s="378"/>
      <c r="CN64988" s="378"/>
      <c r="CO64988" s="378"/>
      <c r="CP64988" s="378"/>
      <c r="CQ64988" s="378"/>
      <c r="CR64988" s="378"/>
      <c r="CS64988" s="378"/>
      <c r="CT64988" s="378"/>
      <c r="CU64988" s="378"/>
      <c r="CV64988" s="378"/>
      <c r="CW64988" s="378"/>
      <c r="CX64988" s="378"/>
      <c r="CY64988" s="378"/>
      <c r="CZ64988" s="378"/>
      <c r="DA64988" s="378"/>
      <c r="DB64988" s="378"/>
      <c r="DC64988" s="378"/>
      <c r="DD64988" s="378"/>
      <c r="DE64988" s="378"/>
      <c r="DF64988" s="378"/>
      <c r="DG64988" s="378"/>
      <c r="DH64988" s="378"/>
      <c r="DI64988" s="378"/>
      <c r="DJ64988" s="378"/>
      <c r="DK64988" s="378"/>
      <c r="DL64988" s="378"/>
      <c r="DM64988" s="378"/>
      <c r="DN64988" s="378"/>
      <c r="DO64988" s="378"/>
      <c r="DP64988" s="378"/>
      <c r="DQ64988" s="378"/>
      <c r="DR64988" s="378"/>
      <c r="DS64988" s="378"/>
      <c r="DT64988" s="378"/>
      <c r="DU64988" s="378"/>
      <c r="DV64988" s="378"/>
      <c r="DW64988" s="378"/>
      <c r="DX64988" s="378"/>
      <c r="DY64988" s="378"/>
      <c r="DZ64988" s="378"/>
      <c r="EA64988" s="378"/>
      <c r="EB64988" s="378"/>
      <c r="EC64988" s="378"/>
      <c r="ED64988" s="378"/>
      <c r="EE64988" s="378"/>
      <c r="EF64988" s="378"/>
      <c r="EG64988" s="378"/>
      <c r="EH64988" s="378"/>
      <c r="EI64988" s="378"/>
      <c r="EJ64988" s="378"/>
      <c r="EK64988" s="378"/>
      <c r="EL64988" s="378"/>
      <c r="EM64988" s="378"/>
      <c r="EN64988" s="378"/>
      <c r="EO64988" s="378"/>
      <c r="EP64988" s="378"/>
      <c r="EQ64988" s="378"/>
      <c r="ER64988" s="378"/>
      <c r="ES64988" s="378"/>
      <c r="ET64988" s="378"/>
      <c r="EU64988" s="378"/>
      <c r="EV64988" s="378"/>
      <c r="EW64988" s="378"/>
      <c r="EX64988" s="378"/>
      <c r="EY64988" s="378"/>
      <c r="EZ64988" s="378"/>
      <c r="FA64988" s="378"/>
      <c r="FB64988" s="378"/>
      <c r="FC64988" s="378"/>
      <c r="FD64988" s="378"/>
      <c r="FE64988" s="378"/>
      <c r="FF64988" s="378"/>
      <c r="FG64988" s="378"/>
      <c r="FH64988" s="378"/>
      <c r="FI64988" s="378"/>
      <c r="FJ64988" s="378"/>
      <c r="FK64988" s="378"/>
      <c r="FL64988" s="378"/>
      <c r="FM64988" s="378"/>
      <c r="FN64988" s="378"/>
      <c r="FO64988" s="378"/>
      <c r="FP64988" s="378"/>
      <c r="FQ64988" s="378"/>
      <c r="FR64988" s="378"/>
      <c r="FS64988" s="378"/>
      <c r="FT64988" s="378"/>
      <c r="FU64988" s="378"/>
      <c r="FV64988" s="378"/>
      <c r="FW64988" s="378"/>
      <c r="FX64988" s="378"/>
      <c r="FY64988" s="378"/>
      <c r="FZ64988" s="378"/>
      <c r="GA64988" s="378"/>
      <c r="GB64988" s="378"/>
      <c r="GC64988" s="378"/>
      <c r="GD64988" s="378"/>
      <c r="GE64988" s="378"/>
      <c r="GF64988" s="378"/>
      <c r="GG64988" s="378"/>
      <c r="GH64988" s="378"/>
      <c r="GI64988" s="378"/>
      <c r="GJ64988" s="378"/>
      <c r="GK64988" s="378"/>
      <c r="GL64988" s="378"/>
      <c r="GM64988" s="378"/>
      <c r="GN64988" s="378"/>
      <c r="GO64988" s="378"/>
      <c r="GP64988" s="378"/>
      <c r="GQ64988" s="378"/>
      <c r="GR64988" s="378"/>
      <c r="GS64988" s="378"/>
      <c r="GT64988" s="378"/>
      <c r="GU64988" s="378"/>
      <c r="GV64988" s="378"/>
      <c r="GW64988" s="378"/>
      <c r="GX64988" s="378"/>
      <c r="GY64988" s="378"/>
      <c r="GZ64988" s="378"/>
      <c r="HA64988" s="378"/>
      <c r="HB64988" s="378"/>
      <c r="HC64988" s="378"/>
      <c r="HD64988" s="378"/>
      <c r="HE64988" s="378"/>
      <c r="HF64988" s="378"/>
      <c r="HG64988" s="378"/>
      <c r="HH64988" s="378"/>
      <c r="HI64988" s="378"/>
      <c r="HJ64988" s="378"/>
      <c r="HK64988" s="378"/>
      <c r="HL64988" s="378"/>
      <c r="HM64988" s="378"/>
      <c r="HN64988" s="378"/>
      <c r="HO64988" s="378"/>
      <c r="HP64988" s="378"/>
      <c r="HQ64988" s="378"/>
      <c r="HR64988" s="378"/>
      <c r="HS64988" s="378"/>
      <c r="HT64988" s="378"/>
      <c r="HU64988" s="378"/>
      <c r="HV64988" s="378"/>
      <c r="HW64988" s="378"/>
      <c r="HX64988" s="378"/>
      <c r="HY64988" s="378"/>
      <c r="HZ64988" s="378"/>
      <c r="IA64988" s="378"/>
      <c r="IB64988" s="378"/>
      <c r="IC64988" s="378"/>
      <c r="ID64988" s="378"/>
      <c r="IE64988" s="378"/>
      <c r="IF64988" s="378"/>
      <c r="IG64988" s="378"/>
      <c r="IH64988" s="378"/>
      <c r="II64988" s="378"/>
      <c r="IJ64988" s="378"/>
      <c r="IK64988" s="378"/>
      <c r="IL64988" s="378"/>
    </row>
    <row r="64989" spans="2:246">
      <c r="B64989" s="378"/>
      <c r="C64989" s="378"/>
      <c r="D64989" s="378"/>
      <c r="E64989" s="378"/>
      <c r="F64989" s="378"/>
      <c r="G64989" s="378"/>
      <c r="H64989" s="378"/>
      <c r="I64989" s="378"/>
      <c r="J64989" s="378"/>
      <c r="K64989" s="378"/>
      <c r="L64989" s="378"/>
      <c r="M64989" s="378"/>
      <c r="N64989" s="378"/>
      <c r="O64989" s="378"/>
      <c r="P64989" s="378"/>
      <c r="Q64989" s="378"/>
      <c r="R64989" s="378"/>
      <c r="S64989" s="378"/>
      <c r="T64989" s="378"/>
      <c r="U64989" s="378"/>
      <c r="V64989" s="378"/>
      <c r="W64989" s="378"/>
      <c r="X64989" s="378"/>
      <c r="Y64989" s="378"/>
      <c r="Z64989" s="378"/>
      <c r="AA64989" s="378"/>
      <c r="AB64989" s="378"/>
      <c r="AC64989" s="378"/>
      <c r="AD64989" s="378"/>
      <c r="AE64989" s="378"/>
      <c r="AF64989" s="378"/>
      <c r="AG64989" s="378"/>
      <c r="AH64989" s="378"/>
      <c r="AI64989" s="378"/>
      <c r="AJ64989" s="378"/>
      <c r="AK64989" s="378"/>
      <c r="AL64989" s="378"/>
      <c r="AM64989" s="378"/>
      <c r="AN64989" s="378"/>
      <c r="AO64989" s="378"/>
      <c r="AP64989" s="378"/>
      <c r="AQ64989" s="378"/>
      <c r="AR64989" s="378"/>
      <c r="AS64989" s="378"/>
      <c r="AT64989" s="378"/>
      <c r="AU64989" s="378"/>
      <c r="AV64989" s="378"/>
      <c r="AW64989" s="378"/>
      <c r="AX64989" s="378"/>
      <c r="AY64989" s="378"/>
      <c r="AZ64989" s="378"/>
      <c r="BA64989" s="378"/>
      <c r="BB64989" s="378"/>
      <c r="BC64989" s="378"/>
      <c r="BD64989" s="378"/>
      <c r="BE64989" s="378"/>
      <c r="BF64989" s="378"/>
      <c r="BG64989" s="378"/>
      <c r="BH64989" s="378"/>
      <c r="BI64989" s="378"/>
      <c r="BJ64989" s="378"/>
      <c r="BK64989" s="378"/>
      <c r="BL64989" s="378"/>
      <c r="BM64989" s="378"/>
      <c r="BN64989" s="378"/>
      <c r="BO64989" s="378"/>
      <c r="BP64989" s="378"/>
      <c r="BQ64989" s="378"/>
      <c r="BR64989" s="378"/>
      <c r="BS64989" s="378"/>
      <c r="BT64989" s="378"/>
      <c r="BU64989" s="378"/>
      <c r="BV64989" s="378"/>
      <c r="BW64989" s="378"/>
      <c r="BX64989" s="378"/>
      <c r="BY64989" s="378"/>
      <c r="BZ64989" s="378"/>
      <c r="CA64989" s="378"/>
      <c r="CB64989" s="378"/>
      <c r="CC64989" s="378"/>
      <c r="CD64989" s="378"/>
      <c r="CE64989" s="378"/>
      <c r="CF64989" s="378"/>
      <c r="CG64989" s="378"/>
      <c r="CH64989" s="378"/>
      <c r="CI64989" s="378"/>
      <c r="CJ64989" s="378"/>
      <c r="CK64989" s="378"/>
      <c r="CL64989" s="378"/>
      <c r="CM64989" s="378"/>
      <c r="CN64989" s="378"/>
      <c r="CO64989" s="378"/>
      <c r="CP64989" s="378"/>
      <c r="CQ64989" s="378"/>
      <c r="CR64989" s="378"/>
      <c r="CS64989" s="378"/>
      <c r="CT64989" s="378"/>
      <c r="CU64989" s="378"/>
      <c r="CV64989" s="378"/>
      <c r="CW64989" s="378"/>
      <c r="CX64989" s="378"/>
      <c r="CY64989" s="378"/>
      <c r="CZ64989" s="378"/>
      <c r="DA64989" s="378"/>
      <c r="DB64989" s="378"/>
      <c r="DC64989" s="378"/>
      <c r="DD64989" s="378"/>
      <c r="DE64989" s="378"/>
      <c r="DF64989" s="378"/>
      <c r="DG64989" s="378"/>
      <c r="DH64989" s="378"/>
      <c r="DI64989" s="378"/>
      <c r="DJ64989" s="378"/>
      <c r="DK64989" s="378"/>
      <c r="DL64989" s="378"/>
      <c r="DM64989" s="378"/>
      <c r="DN64989" s="378"/>
      <c r="DO64989" s="378"/>
      <c r="DP64989" s="378"/>
      <c r="DQ64989" s="378"/>
      <c r="DR64989" s="378"/>
      <c r="DS64989" s="378"/>
      <c r="DT64989" s="378"/>
      <c r="DU64989" s="378"/>
      <c r="DV64989" s="378"/>
      <c r="DW64989" s="378"/>
      <c r="DX64989" s="378"/>
      <c r="DY64989" s="378"/>
      <c r="DZ64989" s="378"/>
      <c r="EA64989" s="378"/>
      <c r="EB64989" s="378"/>
      <c r="EC64989" s="378"/>
      <c r="ED64989" s="378"/>
      <c r="EE64989" s="378"/>
      <c r="EF64989" s="378"/>
      <c r="EG64989" s="378"/>
      <c r="EH64989" s="378"/>
      <c r="EI64989" s="378"/>
      <c r="EJ64989" s="378"/>
      <c r="EK64989" s="378"/>
      <c r="EL64989" s="378"/>
      <c r="EM64989" s="378"/>
      <c r="EN64989" s="378"/>
      <c r="EO64989" s="378"/>
      <c r="EP64989" s="378"/>
      <c r="EQ64989" s="378"/>
      <c r="ER64989" s="378"/>
      <c r="ES64989" s="378"/>
      <c r="ET64989" s="378"/>
      <c r="EU64989" s="378"/>
      <c r="EV64989" s="378"/>
      <c r="EW64989" s="378"/>
      <c r="EX64989" s="378"/>
      <c r="EY64989" s="378"/>
      <c r="EZ64989" s="378"/>
      <c r="FA64989" s="378"/>
      <c r="FB64989" s="378"/>
      <c r="FC64989" s="378"/>
      <c r="FD64989" s="378"/>
      <c r="FE64989" s="378"/>
      <c r="FF64989" s="378"/>
      <c r="FG64989" s="378"/>
      <c r="FH64989" s="378"/>
      <c r="FI64989" s="378"/>
      <c r="FJ64989" s="378"/>
      <c r="FK64989" s="378"/>
      <c r="FL64989" s="378"/>
      <c r="FM64989" s="378"/>
      <c r="FN64989" s="378"/>
      <c r="FO64989" s="378"/>
      <c r="FP64989" s="378"/>
      <c r="FQ64989" s="378"/>
      <c r="FR64989" s="378"/>
      <c r="FS64989" s="378"/>
      <c r="FT64989" s="378"/>
      <c r="FU64989" s="378"/>
      <c r="FV64989" s="378"/>
      <c r="FW64989" s="378"/>
      <c r="FX64989" s="378"/>
      <c r="FY64989" s="378"/>
      <c r="FZ64989" s="378"/>
      <c r="GA64989" s="378"/>
      <c r="GB64989" s="378"/>
      <c r="GC64989" s="378"/>
      <c r="GD64989" s="378"/>
      <c r="GE64989" s="378"/>
      <c r="GF64989" s="378"/>
      <c r="GG64989" s="378"/>
      <c r="GH64989" s="378"/>
      <c r="GI64989" s="378"/>
      <c r="GJ64989" s="378"/>
      <c r="GK64989" s="378"/>
      <c r="GL64989" s="378"/>
      <c r="GM64989" s="378"/>
      <c r="GN64989" s="378"/>
      <c r="GO64989" s="378"/>
      <c r="GP64989" s="378"/>
      <c r="GQ64989" s="378"/>
      <c r="GR64989" s="378"/>
      <c r="GS64989" s="378"/>
      <c r="GT64989" s="378"/>
      <c r="GU64989" s="378"/>
      <c r="GV64989" s="378"/>
      <c r="GW64989" s="378"/>
      <c r="GX64989" s="378"/>
      <c r="GY64989" s="378"/>
      <c r="GZ64989" s="378"/>
      <c r="HA64989" s="378"/>
      <c r="HB64989" s="378"/>
      <c r="HC64989" s="378"/>
      <c r="HD64989" s="378"/>
      <c r="HE64989" s="378"/>
      <c r="HF64989" s="378"/>
      <c r="HG64989" s="378"/>
      <c r="HH64989" s="378"/>
      <c r="HI64989" s="378"/>
      <c r="HJ64989" s="378"/>
      <c r="HK64989" s="378"/>
      <c r="HL64989" s="378"/>
      <c r="HM64989" s="378"/>
      <c r="HN64989" s="378"/>
      <c r="HO64989" s="378"/>
      <c r="HP64989" s="378"/>
      <c r="HQ64989" s="378"/>
      <c r="HR64989" s="378"/>
      <c r="HS64989" s="378"/>
      <c r="HT64989" s="378"/>
      <c r="HU64989" s="378"/>
      <c r="HV64989" s="378"/>
      <c r="HW64989" s="378"/>
      <c r="HX64989" s="378"/>
      <c r="HY64989" s="378"/>
      <c r="HZ64989" s="378"/>
      <c r="IA64989" s="378"/>
      <c r="IB64989" s="378"/>
      <c r="IC64989" s="378"/>
      <c r="ID64989" s="378"/>
      <c r="IE64989" s="378"/>
      <c r="IF64989" s="378"/>
      <c r="IG64989" s="378"/>
      <c r="IH64989" s="378"/>
      <c r="II64989" s="378"/>
      <c r="IJ64989" s="378"/>
      <c r="IK64989" s="378"/>
      <c r="IL64989" s="378"/>
    </row>
    <row r="64990" spans="2:246">
      <c r="B64990" s="378"/>
      <c r="C64990" s="378"/>
      <c r="D64990" s="378"/>
      <c r="E64990" s="378"/>
      <c r="F64990" s="378"/>
      <c r="G64990" s="378"/>
      <c r="H64990" s="378"/>
      <c r="I64990" s="378"/>
      <c r="J64990" s="378"/>
      <c r="K64990" s="378"/>
      <c r="L64990" s="378"/>
      <c r="M64990" s="378"/>
      <c r="N64990" s="378"/>
      <c r="O64990" s="378"/>
      <c r="P64990" s="378"/>
      <c r="Q64990" s="378"/>
      <c r="R64990" s="378"/>
      <c r="S64990" s="378"/>
      <c r="T64990" s="378"/>
      <c r="U64990" s="378"/>
      <c r="V64990" s="378"/>
      <c r="W64990" s="378"/>
      <c r="X64990" s="378"/>
      <c r="Y64990" s="378"/>
      <c r="Z64990" s="378"/>
      <c r="AA64990" s="378"/>
      <c r="AB64990" s="378"/>
      <c r="AC64990" s="378"/>
      <c r="AD64990" s="378"/>
      <c r="AE64990" s="378"/>
      <c r="AF64990" s="378"/>
      <c r="AG64990" s="378"/>
      <c r="AH64990" s="378"/>
      <c r="AI64990" s="378"/>
      <c r="AJ64990" s="378"/>
      <c r="AK64990" s="378"/>
      <c r="AL64990" s="378"/>
      <c r="AM64990" s="378"/>
      <c r="AN64990" s="378"/>
      <c r="AO64990" s="378"/>
      <c r="AP64990" s="378"/>
      <c r="AQ64990" s="378"/>
      <c r="AR64990" s="378"/>
      <c r="AS64990" s="378"/>
      <c r="AT64990" s="378"/>
      <c r="AU64990" s="378"/>
      <c r="AV64990" s="378"/>
      <c r="AW64990" s="378"/>
      <c r="AX64990" s="378"/>
      <c r="AY64990" s="378"/>
      <c r="AZ64990" s="378"/>
      <c r="BA64990" s="378"/>
      <c r="BB64990" s="378"/>
      <c r="BC64990" s="378"/>
      <c r="BD64990" s="378"/>
      <c r="BE64990" s="378"/>
      <c r="BF64990" s="378"/>
      <c r="BG64990" s="378"/>
      <c r="BH64990" s="378"/>
      <c r="BI64990" s="378"/>
      <c r="BJ64990" s="378"/>
      <c r="BK64990" s="378"/>
      <c r="BL64990" s="378"/>
      <c r="BM64990" s="378"/>
      <c r="BN64990" s="378"/>
      <c r="BO64990" s="378"/>
      <c r="BP64990" s="378"/>
      <c r="BQ64990" s="378"/>
      <c r="BR64990" s="378"/>
      <c r="BS64990" s="378"/>
      <c r="BT64990" s="378"/>
      <c r="BU64990" s="378"/>
      <c r="BV64990" s="378"/>
      <c r="BW64990" s="378"/>
      <c r="BX64990" s="378"/>
      <c r="BY64990" s="378"/>
      <c r="BZ64990" s="378"/>
      <c r="CA64990" s="378"/>
      <c r="CB64990" s="378"/>
      <c r="CC64990" s="378"/>
      <c r="CD64990" s="378"/>
      <c r="CE64990" s="378"/>
      <c r="CF64990" s="378"/>
      <c r="CG64990" s="378"/>
      <c r="CH64990" s="378"/>
      <c r="CI64990" s="378"/>
      <c r="CJ64990" s="378"/>
      <c r="CK64990" s="378"/>
      <c r="CL64990" s="378"/>
      <c r="CM64990" s="378"/>
      <c r="CN64990" s="378"/>
      <c r="CO64990" s="378"/>
      <c r="CP64990" s="378"/>
      <c r="CQ64990" s="378"/>
      <c r="CR64990" s="378"/>
      <c r="CS64990" s="378"/>
      <c r="CT64990" s="378"/>
      <c r="CU64990" s="378"/>
      <c r="CV64990" s="378"/>
      <c r="CW64990" s="378"/>
      <c r="CX64990" s="378"/>
      <c r="CY64990" s="378"/>
      <c r="CZ64990" s="378"/>
      <c r="DA64990" s="378"/>
      <c r="DB64990" s="378"/>
      <c r="DC64990" s="378"/>
      <c r="DD64990" s="378"/>
      <c r="DE64990" s="378"/>
      <c r="DF64990" s="378"/>
      <c r="DG64990" s="378"/>
      <c r="DH64990" s="378"/>
      <c r="DI64990" s="378"/>
      <c r="DJ64990" s="378"/>
      <c r="DK64990" s="378"/>
      <c r="DL64990" s="378"/>
      <c r="DM64990" s="378"/>
      <c r="DN64990" s="378"/>
      <c r="DO64990" s="378"/>
      <c r="DP64990" s="378"/>
      <c r="DQ64990" s="378"/>
      <c r="DR64990" s="378"/>
      <c r="DS64990" s="378"/>
      <c r="DT64990" s="378"/>
      <c r="DU64990" s="378"/>
      <c r="DV64990" s="378"/>
      <c r="DW64990" s="378"/>
      <c r="DX64990" s="378"/>
      <c r="DY64990" s="378"/>
      <c r="DZ64990" s="378"/>
      <c r="EA64990" s="378"/>
      <c r="EB64990" s="378"/>
      <c r="EC64990" s="378"/>
      <c r="ED64990" s="378"/>
      <c r="EE64990" s="378"/>
      <c r="EF64990" s="378"/>
      <c r="EG64990" s="378"/>
      <c r="EH64990" s="378"/>
      <c r="EI64990" s="378"/>
      <c r="EJ64990" s="378"/>
      <c r="EK64990" s="378"/>
      <c r="EL64990" s="378"/>
      <c r="EM64990" s="378"/>
      <c r="EN64990" s="378"/>
      <c r="EO64990" s="378"/>
      <c r="EP64990" s="378"/>
      <c r="EQ64990" s="378"/>
      <c r="ER64990" s="378"/>
      <c r="ES64990" s="378"/>
      <c r="ET64990" s="378"/>
      <c r="EU64990" s="378"/>
      <c r="EV64990" s="378"/>
      <c r="EW64990" s="378"/>
      <c r="EX64990" s="378"/>
      <c r="EY64990" s="378"/>
      <c r="EZ64990" s="378"/>
      <c r="FA64990" s="378"/>
      <c r="FB64990" s="378"/>
      <c r="FC64990" s="378"/>
      <c r="FD64990" s="378"/>
      <c r="FE64990" s="378"/>
      <c r="FF64990" s="378"/>
      <c r="FG64990" s="378"/>
      <c r="FH64990" s="378"/>
      <c r="FI64990" s="378"/>
      <c r="FJ64990" s="378"/>
      <c r="FK64990" s="378"/>
      <c r="FL64990" s="378"/>
      <c r="FM64990" s="378"/>
      <c r="FN64990" s="378"/>
      <c r="FO64990" s="378"/>
      <c r="FP64990" s="378"/>
      <c r="FQ64990" s="378"/>
      <c r="FR64990" s="378"/>
      <c r="FS64990" s="378"/>
      <c r="FT64990" s="378"/>
      <c r="FU64990" s="378"/>
      <c r="FV64990" s="378"/>
      <c r="FW64990" s="378"/>
      <c r="FX64990" s="378"/>
      <c r="FY64990" s="378"/>
      <c r="FZ64990" s="378"/>
      <c r="GA64990" s="378"/>
      <c r="GB64990" s="378"/>
      <c r="GC64990" s="378"/>
      <c r="GD64990" s="378"/>
      <c r="GE64990" s="378"/>
      <c r="GF64990" s="378"/>
      <c r="GG64990" s="378"/>
      <c r="GH64990" s="378"/>
      <c r="GI64990" s="378"/>
      <c r="GJ64990" s="378"/>
      <c r="GK64990" s="378"/>
      <c r="GL64990" s="378"/>
      <c r="GM64990" s="378"/>
      <c r="GN64990" s="378"/>
      <c r="GO64990" s="378"/>
      <c r="GP64990" s="378"/>
      <c r="GQ64990" s="378"/>
      <c r="GR64990" s="378"/>
      <c r="GS64990" s="378"/>
      <c r="GT64990" s="378"/>
      <c r="GU64990" s="378"/>
      <c r="GV64990" s="378"/>
      <c r="GW64990" s="378"/>
      <c r="GX64990" s="378"/>
      <c r="GY64990" s="378"/>
      <c r="GZ64990" s="378"/>
      <c r="HA64990" s="378"/>
      <c r="HB64990" s="378"/>
      <c r="HC64990" s="378"/>
      <c r="HD64990" s="378"/>
      <c r="HE64990" s="378"/>
      <c r="HF64990" s="378"/>
      <c r="HG64990" s="378"/>
      <c r="HH64990" s="378"/>
      <c r="HI64990" s="378"/>
      <c r="HJ64990" s="378"/>
      <c r="HK64990" s="378"/>
      <c r="HL64990" s="378"/>
      <c r="HM64990" s="378"/>
      <c r="HN64990" s="378"/>
      <c r="HO64990" s="378"/>
      <c r="HP64990" s="378"/>
      <c r="HQ64990" s="378"/>
      <c r="HR64990" s="378"/>
      <c r="HS64990" s="378"/>
      <c r="HT64990" s="378"/>
      <c r="HU64990" s="378"/>
      <c r="HV64990" s="378"/>
      <c r="HW64990" s="378"/>
      <c r="HX64990" s="378"/>
      <c r="HY64990" s="378"/>
      <c r="HZ64990" s="378"/>
      <c r="IA64990" s="378"/>
      <c r="IB64990" s="378"/>
      <c r="IC64990" s="378"/>
      <c r="ID64990" s="378"/>
      <c r="IE64990" s="378"/>
      <c r="IF64990" s="378"/>
      <c r="IG64990" s="378"/>
      <c r="IH64990" s="378"/>
      <c r="II64990" s="378"/>
      <c r="IJ64990" s="378"/>
      <c r="IK64990" s="378"/>
      <c r="IL64990" s="378"/>
    </row>
    <row r="64991" spans="2:246">
      <c r="B64991" s="378"/>
      <c r="C64991" s="378"/>
      <c r="D64991" s="378"/>
      <c r="E64991" s="378"/>
      <c r="F64991" s="378"/>
      <c r="G64991" s="378"/>
      <c r="H64991" s="378"/>
      <c r="I64991" s="378"/>
      <c r="J64991" s="378"/>
      <c r="K64991" s="378"/>
      <c r="L64991" s="378"/>
      <c r="M64991" s="378"/>
      <c r="N64991" s="378"/>
      <c r="O64991" s="378"/>
      <c r="P64991" s="378"/>
      <c r="Q64991" s="378"/>
      <c r="R64991" s="378"/>
      <c r="S64991" s="378"/>
      <c r="T64991" s="378"/>
      <c r="U64991" s="378"/>
      <c r="V64991" s="378"/>
      <c r="W64991" s="378"/>
      <c r="X64991" s="378"/>
      <c r="Y64991" s="378"/>
      <c r="Z64991" s="378"/>
      <c r="AA64991" s="378"/>
      <c r="AB64991" s="378"/>
      <c r="AC64991" s="378"/>
      <c r="AD64991" s="378"/>
      <c r="AE64991" s="378"/>
      <c r="AF64991" s="378"/>
      <c r="AG64991" s="378"/>
      <c r="AH64991" s="378"/>
      <c r="AI64991" s="378"/>
      <c r="AJ64991" s="378"/>
      <c r="AK64991" s="378"/>
      <c r="AL64991" s="378"/>
      <c r="AM64991" s="378"/>
      <c r="AN64991" s="378"/>
      <c r="AO64991" s="378"/>
      <c r="AP64991" s="378"/>
      <c r="AQ64991" s="378"/>
      <c r="AR64991" s="378"/>
      <c r="AS64991" s="378"/>
      <c r="AT64991" s="378"/>
      <c r="AU64991" s="378"/>
      <c r="AV64991" s="378"/>
      <c r="AW64991" s="378"/>
      <c r="AX64991" s="378"/>
      <c r="AY64991" s="378"/>
      <c r="AZ64991" s="378"/>
      <c r="BA64991" s="378"/>
      <c r="BB64991" s="378"/>
      <c r="BC64991" s="378"/>
      <c r="BD64991" s="378"/>
      <c r="BE64991" s="378"/>
      <c r="BF64991" s="378"/>
      <c r="BG64991" s="378"/>
      <c r="BH64991" s="378"/>
      <c r="BI64991" s="378"/>
      <c r="BJ64991" s="378"/>
      <c r="BK64991" s="378"/>
      <c r="BL64991" s="378"/>
      <c r="BM64991" s="378"/>
      <c r="BN64991" s="378"/>
      <c r="BO64991" s="378"/>
      <c r="BP64991" s="378"/>
      <c r="BQ64991" s="378"/>
      <c r="BR64991" s="378"/>
      <c r="BS64991" s="378"/>
      <c r="BT64991" s="378"/>
      <c r="BU64991" s="378"/>
      <c r="BV64991" s="378"/>
      <c r="BW64991" s="378"/>
      <c r="BX64991" s="378"/>
      <c r="BY64991" s="378"/>
      <c r="BZ64991" s="378"/>
      <c r="CA64991" s="378"/>
      <c r="CB64991" s="378"/>
      <c r="CC64991" s="378"/>
      <c r="CD64991" s="378"/>
      <c r="CE64991" s="378"/>
      <c r="CF64991" s="378"/>
      <c r="CG64991" s="378"/>
      <c r="CH64991" s="378"/>
      <c r="CI64991" s="378"/>
      <c r="CJ64991" s="378"/>
      <c r="CK64991" s="378"/>
      <c r="CL64991" s="378"/>
      <c r="CM64991" s="378"/>
      <c r="CN64991" s="378"/>
      <c r="CO64991" s="378"/>
      <c r="CP64991" s="378"/>
      <c r="CQ64991" s="378"/>
      <c r="CR64991" s="378"/>
      <c r="CS64991" s="378"/>
      <c r="CT64991" s="378"/>
      <c r="CU64991" s="378"/>
      <c r="CV64991" s="378"/>
      <c r="CW64991" s="378"/>
      <c r="CX64991" s="378"/>
      <c r="CY64991" s="378"/>
      <c r="CZ64991" s="378"/>
      <c r="DA64991" s="378"/>
      <c r="DB64991" s="378"/>
      <c r="DC64991" s="378"/>
      <c r="DD64991" s="378"/>
      <c r="DE64991" s="378"/>
      <c r="DF64991" s="378"/>
      <c r="DG64991" s="378"/>
      <c r="DH64991" s="378"/>
      <c r="DI64991" s="378"/>
      <c r="DJ64991" s="378"/>
      <c r="DK64991" s="378"/>
      <c r="DL64991" s="378"/>
      <c r="DM64991" s="378"/>
      <c r="DN64991" s="378"/>
      <c r="DO64991" s="378"/>
      <c r="DP64991" s="378"/>
      <c r="DQ64991" s="378"/>
      <c r="DR64991" s="378"/>
      <c r="DS64991" s="378"/>
      <c r="DT64991" s="378"/>
      <c r="DU64991" s="378"/>
      <c r="DV64991" s="378"/>
      <c r="DW64991" s="378"/>
      <c r="DX64991" s="378"/>
      <c r="DY64991" s="378"/>
      <c r="DZ64991" s="378"/>
      <c r="EA64991" s="378"/>
      <c r="EB64991" s="378"/>
      <c r="EC64991" s="378"/>
      <c r="ED64991" s="378"/>
      <c r="EE64991" s="378"/>
      <c r="EF64991" s="378"/>
      <c r="EG64991" s="378"/>
      <c r="EH64991" s="378"/>
      <c r="EI64991" s="378"/>
      <c r="EJ64991" s="378"/>
      <c r="EK64991" s="378"/>
      <c r="EL64991" s="378"/>
      <c r="EM64991" s="378"/>
      <c r="EN64991" s="378"/>
      <c r="EO64991" s="378"/>
      <c r="EP64991" s="378"/>
      <c r="EQ64991" s="378"/>
      <c r="ER64991" s="378"/>
      <c r="ES64991" s="378"/>
      <c r="ET64991" s="378"/>
      <c r="EU64991" s="378"/>
      <c r="EV64991" s="378"/>
      <c r="EW64991" s="378"/>
      <c r="EX64991" s="378"/>
      <c r="EY64991" s="378"/>
      <c r="EZ64991" s="378"/>
      <c r="FA64991" s="378"/>
      <c r="FB64991" s="378"/>
      <c r="FC64991" s="378"/>
      <c r="FD64991" s="378"/>
      <c r="FE64991" s="378"/>
      <c r="FF64991" s="378"/>
      <c r="FG64991" s="378"/>
      <c r="FH64991" s="378"/>
      <c r="FI64991" s="378"/>
      <c r="FJ64991" s="378"/>
      <c r="FK64991" s="378"/>
      <c r="FL64991" s="378"/>
      <c r="FM64991" s="378"/>
      <c r="FN64991" s="378"/>
      <c r="FO64991" s="378"/>
      <c r="FP64991" s="378"/>
      <c r="FQ64991" s="378"/>
      <c r="FR64991" s="378"/>
      <c r="FS64991" s="378"/>
      <c r="FT64991" s="378"/>
      <c r="FU64991" s="378"/>
      <c r="FV64991" s="378"/>
      <c r="FW64991" s="378"/>
      <c r="FX64991" s="378"/>
      <c r="FY64991" s="378"/>
      <c r="FZ64991" s="378"/>
      <c r="GA64991" s="378"/>
      <c r="GB64991" s="378"/>
      <c r="GC64991" s="378"/>
      <c r="GD64991" s="378"/>
      <c r="GE64991" s="378"/>
      <c r="GF64991" s="378"/>
      <c r="GG64991" s="378"/>
      <c r="GH64991" s="378"/>
      <c r="GI64991" s="378"/>
      <c r="GJ64991" s="378"/>
      <c r="GK64991" s="378"/>
      <c r="GL64991" s="378"/>
      <c r="GM64991" s="378"/>
      <c r="GN64991" s="378"/>
      <c r="GO64991" s="378"/>
      <c r="GP64991" s="378"/>
      <c r="GQ64991" s="378"/>
      <c r="GR64991" s="378"/>
      <c r="GS64991" s="378"/>
      <c r="GT64991" s="378"/>
      <c r="GU64991" s="378"/>
      <c r="GV64991" s="378"/>
      <c r="GW64991" s="378"/>
      <c r="GX64991" s="378"/>
      <c r="GY64991" s="378"/>
      <c r="GZ64991" s="378"/>
      <c r="HA64991" s="378"/>
      <c r="HB64991" s="378"/>
      <c r="HC64991" s="378"/>
      <c r="HD64991" s="378"/>
      <c r="HE64991" s="378"/>
      <c r="HF64991" s="378"/>
      <c r="HG64991" s="378"/>
      <c r="HH64991" s="378"/>
      <c r="HI64991" s="378"/>
      <c r="HJ64991" s="378"/>
      <c r="HK64991" s="378"/>
      <c r="HL64991" s="378"/>
      <c r="HM64991" s="378"/>
      <c r="HN64991" s="378"/>
      <c r="HO64991" s="378"/>
      <c r="HP64991" s="378"/>
      <c r="HQ64991" s="378"/>
      <c r="HR64991" s="378"/>
      <c r="HS64991" s="378"/>
      <c r="HT64991" s="378"/>
      <c r="HU64991" s="378"/>
      <c r="HV64991" s="378"/>
      <c r="HW64991" s="378"/>
      <c r="HX64991" s="378"/>
      <c r="HY64991" s="378"/>
      <c r="HZ64991" s="378"/>
      <c r="IA64991" s="378"/>
      <c r="IB64991" s="378"/>
      <c r="IC64991" s="378"/>
      <c r="ID64991" s="378"/>
      <c r="IE64991" s="378"/>
      <c r="IF64991" s="378"/>
      <c r="IG64991" s="378"/>
      <c r="IH64991" s="378"/>
      <c r="II64991" s="378"/>
      <c r="IJ64991" s="378"/>
      <c r="IK64991" s="378"/>
      <c r="IL64991" s="378"/>
    </row>
    <row r="64992" spans="2:246">
      <c r="B64992" s="378"/>
      <c r="C64992" s="378"/>
      <c r="D64992" s="378"/>
      <c r="E64992" s="378"/>
      <c r="F64992" s="378"/>
      <c r="G64992" s="378"/>
      <c r="H64992" s="378"/>
      <c r="I64992" s="378"/>
      <c r="J64992" s="378"/>
      <c r="K64992" s="378"/>
      <c r="L64992" s="378"/>
      <c r="M64992" s="378"/>
      <c r="N64992" s="378"/>
      <c r="O64992" s="378"/>
      <c r="P64992" s="378"/>
      <c r="Q64992" s="378"/>
      <c r="R64992" s="378"/>
      <c r="S64992" s="378"/>
      <c r="T64992" s="378"/>
      <c r="U64992" s="378"/>
      <c r="V64992" s="378"/>
      <c r="W64992" s="378"/>
      <c r="X64992" s="378"/>
      <c r="Y64992" s="378"/>
      <c r="Z64992" s="378"/>
      <c r="AA64992" s="378"/>
      <c r="AB64992" s="378"/>
      <c r="AC64992" s="378"/>
      <c r="AD64992" s="378"/>
      <c r="AE64992" s="378"/>
      <c r="AF64992" s="378"/>
      <c r="AG64992" s="378"/>
      <c r="AH64992" s="378"/>
      <c r="AI64992" s="378"/>
      <c r="AJ64992" s="378"/>
      <c r="AK64992" s="378"/>
      <c r="AL64992" s="378"/>
      <c r="AM64992" s="378"/>
      <c r="AN64992" s="378"/>
      <c r="AO64992" s="378"/>
      <c r="AP64992" s="378"/>
      <c r="AQ64992" s="378"/>
      <c r="AR64992" s="378"/>
      <c r="AS64992" s="378"/>
      <c r="AT64992" s="378"/>
      <c r="AU64992" s="378"/>
      <c r="AV64992" s="378"/>
      <c r="AW64992" s="378"/>
      <c r="AX64992" s="378"/>
      <c r="AY64992" s="378"/>
      <c r="AZ64992" s="378"/>
      <c r="BA64992" s="378"/>
      <c r="BB64992" s="378"/>
      <c r="BC64992" s="378"/>
      <c r="BD64992" s="378"/>
      <c r="BE64992" s="378"/>
      <c r="BF64992" s="378"/>
      <c r="BG64992" s="378"/>
      <c r="BH64992" s="378"/>
      <c r="BI64992" s="378"/>
      <c r="BJ64992" s="378"/>
      <c r="BK64992" s="378"/>
      <c r="BL64992" s="378"/>
      <c r="BM64992" s="378"/>
      <c r="BN64992" s="378"/>
      <c r="BO64992" s="378"/>
      <c r="BP64992" s="378"/>
      <c r="BQ64992" s="378"/>
      <c r="BR64992" s="378"/>
      <c r="BS64992" s="378"/>
      <c r="BT64992" s="378"/>
      <c r="BU64992" s="378"/>
      <c r="BV64992" s="378"/>
      <c r="BW64992" s="378"/>
      <c r="BX64992" s="378"/>
      <c r="BY64992" s="378"/>
      <c r="BZ64992" s="378"/>
      <c r="CA64992" s="378"/>
      <c r="CB64992" s="378"/>
      <c r="CC64992" s="378"/>
      <c r="CD64992" s="378"/>
      <c r="CE64992" s="378"/>
      <c r="CF64992" s="378"/>
      <c r="CG64992" s="378"/>
      <c r="CH64992" s="378"/>
      <c r="CI64992" s="378"/>
      <c r="CJ64992" s="378"/>
      <c r="CK64992" s="378"/>
      <c r="CL64992" s="378"/>
      <c r="CM64992" s="378"/>
      <c r="CN64992" s="378"/>
      <c r="CO64992" s="378"/>
      <c r="CP64992" s="378"/>
      <c r="CQ64992" s="378"/>
      <c r="CR64992" s="378"/>
      <c r="CS64992" s="378"/>
      <c r="CT64992" s="378"/>
      <c r="CU64992" s="378"/>
      <c r="CV64992" s="378"/>
      <c r="CW64992" s="378"/>
      <c r="CX64992" s="378"/>
      <c r="CY64992" s="378"/>
      <c r="CZ64992" s="378"/>
      <c r="DA64992" s="378"/>
      <c r="DB64992" s="378"/>
      <c r="DC64992" s="378"/>
      <c r="DD64992" s="378"/>
      <c r="DE64992" s="378"/>
      <c r="DF64992" s="378"/>
      <c r="DG64992" s="378"/>
      <c r="DH64992" s="378"/>
      <c r="DI64992" s="378"/>
      <c r="DJ64992" s="378"/>
      <c r="DK64992" s="378"/>
      <c r="DL64992" s="378"/>
      <c r="DM64992" s="378"/>
      <c r="DN64992" s="378"/>
      <c r="DO64992" s="378"/>
      <c r="DP64992" s="378"/>
      <c r="DQ64992" s="378"/>
      <c r="DR64992" s="378"/>
      <c r="DS64992" s="378"/>
      <c r="DT64992" s="378"/>
      <c r="DU64992" s="378"/>
      <c r="DV64992" s="378"/>
      <c r="DW64992" s="378"/>
      <c r="DX64992" s="378"/>
      <c r="DY64992" s="378"/>
      <c r="DZ64992" s="378"/>
      <c r="EA64992" s="378"/>
      <c r="EB64992" s="378"/>
      <c r="EC64992" s="378"/>
      <c r="ED64992" s="378"/>
      <c r="EE64992" s="378"/>
      <c r="EF64992" s="378"/>
      <c r="EG64992" s="378"/>
      <c r="EH64992" s="378"/>
      <c r="EI64992" s="378"/>
      <c r="EJ64992" s="378"/>
      <c r="EK64992" s="378"/>
      <c r="EL64992" s="378"/>
      <c r="EM64992" s="378"/>
      <c r="EN64992" s="378"/>
      <c r="EO64992" s="378"/>
      <c r="EP64992" s="378"/>
      <c r="EQ64992" s="378"/>
      <c r="ER64992" s="378"/>
      <c r="ES64992" s="378"/>
      <c r="ET64992" s="378"/>
      <c r="EU64992" s="378"/>
      <c r="EV64992" s="378"/>
      <c r="EW64992" s="378"/>
      <c r="EX64992" s="378"/>
      <c r="EY64992" s="378"/>
      <c r="EZ64992" s="378"/>
      <c r="FA64992" s="378"/>
      <c r="FB64992" s="378"/>
      <c r="FC64992" s="378"/>
      <c r="FD64992" s="378"/>
      <c r="FE64992" s="378"/>
      <c r="FF64992" s="378"/>
      <c r="FG64992" s="378"/>
      <c r="FH64992" s="378"/>
      <c r="FI64992" s="378"/>
      <c r="FJ64992" s="378"/>
      <c r="FK64992" s="378"/>
      <c r="FL64992" s="378"/>
      <c r="FM64992" s="378"/>
      <c r="FN64992" s="378"/>
      <c r="FO64992" s="378"/>
      <c r="FP64992" s="378"/>
      <c r="FQ64992" s="378"/>
      <c r="FR64992" s="378"/>
      <c r="FS64992" s="378"/>
      <c r="FT64992" s="378"/>
      <c r="FU64992" s="378"/>
      <c r="FV64992" s="378"/>
      <c r="FW64992" s="378"/>
      <c r="FX64992" s="378"/>
      <c r="FY64992" s="378"/>
      <c r="FZ64992" s="378"/>
      <c r="GA64992" s="378"/>
      <c r="GB64992" s="378"/>
      <c r="GC64992" s="378"/>
      <c r="GD64992" s="378"/>
      <c r="GE64992" s="378"/>
      <c r="GF64992" s="378"/>
      <c r="GG64992" s="378"/>
      <c r="GH64992" s="378"/>
      <c r="GI64992" s="378"/>
      <c r="GJ64992" s="378"/>
      <c r="GK64992" s="378"/>
      <c r="GL64992" s="378"/>
      <c r="GM64992" s="378"/>
      <c r="GN64992" s="378"/>
      <c r="GO64992" s="378"/>
      <c r="GP64992" s="378"/>
      <c r="GQ64992" s="378"/>
      <c r="GR64992" s="378"/>
      <c r="GS64992" s="378"/>
      <c r="GT64992" s="378"/>
      <c r="GU64992" s="378"/>
      <c r="GV64992" s="378"/>
      <c r="GW64992" s="378"/>
      <c r="GX64992" s="378"/>
      <c r="GY64992" s="378"/>
      <c r="GZ64992" s="378"/>
      <c r="HA64992" s="378"/>
      <c r="HB64992" s="378"/>
      <c r="HC64992" s="378"/>
      <c r="HD64992" s="378"/>
      <c r="HE64992" s="378"/>
      <c r="HF64992" s="378"/>
      <c r="HG64992" s="378"/>
      <c r="HH64992" s="378"/>
      <c r="HI64992" s="378"/>
      <c r="HJ64992" s="378"/>
      <c r="HK64992" s="378"/>
      <c r="HL64992" s="378"/>
      <c r="HM64992" s="378"/>
      <c r="HN64992" s="378"/>
      <c r="HO64992" s="378"/>
      <c r="HP64992" s="378"/>
      <c r="HQ64992" s="378"/>
      <c r="HR64992" s="378"/>
      <c r="HS64992" s="378"/>
      <c r="HT64992" s="378"/>
      <c r="HU64992" s="378"/>
      <c r="HV64992" s="378"/>
      <c r="HW64992" s="378"/>
      <c r="HX64992" s="378"/>
      <c r="HY64992" s="378"/>
      <c r="HZ64992" s="378"/>
      <c r="IA64992" s="378"/>
      <c r="IB64992" s="378"/>
      <c r="IC64992" s="378"/>
      <c r="ID64992" s="378"/>
      <c r="IE64992" s="378"/>
      <c r="IF64992" s="378"/>
      <c r="IG64992" s="378"/>
      <c r="IH64992" s="378"/>
      <c r="II64992" s="378"/>
      <c r="IJ64992" s="378"/>
      <c r="IK64992" s="378"/>
      <c r="IL64992" s="378"/>
    </row>
    <row r="64993" spans="2:246">
      <c r="B64993" s="378"/>
      <c r="C64993" s="378"/>
      <c r="D64993" s="378"/>
      <c r="E64993" s="378"/>
      <c r="F64993" s="378"/>
      <c r="G64993" s="378"/>
      <c r="H64993" s="378"/>
      <c r="I64993" s="378"/>
      <c r="J64993" s="378"/>
      <c r="K64993" s="378"/>
      <c r="L64993" s="378"/>
      <c r="M64993" s="378"/>
      <c r="N64993" s="378"/>
      <c r="O64993" s="378"/>
      <c r="P64993" s="378"/>
      <c r="Q64993" s="378"/>
      <c r="R64993" s="378"/>
      <c r="S64993" s="378"/>
      <c r="T64993" s="378"/>
      <c r="U64993" s="378"/>
      <c r="V64993" s="378"/>
      <c r="W64993" s="378"/>
      <c r="X64993" s="378"/>
      <c r="Y64993" s="378"/>
      <c r="Z64993" s="378"/>
      <c r="AA64993" s="378"/>
      <c r="AB64993" s="378"/>
      <c r="AC64993" s="378"/>
      <c r="AD64993" s="378"/>
      <c r="AE64993" s="378"/>
      <c r="AF64993" s="378"/>
      <c r="AG64993" s="378"/>
      <c r="AH64993" s="378"/>
      <c r="AI64993" s="378"/>
      <c r="AJ64993" s="378"/>
      <c r="AK64993" s="378"/>
      <c r="AL64993" s="378"/>
      <c r="AM64993" s="378"/>
      <c r="AN64993" s="378"/>
      <c r="AO64993" s="378"/>
      <c r="AP64993" s="378"/>
      <c r="AQ64993" s="378"/>
      <c r="AR64993" s="378"/>
      <c r="AS64993" s="378"/>
      <c r="AT64993" s="378"/>
      <c r="AU64993" s="378"/>
      <c r="AV64993" s="378"/>
      <c r="AW64993" s="378"/>
      <c r="AX64993" s="378"/>
      <c r="AY64993" s="378"/>
      <c r="AZ64993" s="378"/>
      <c r="BA64993" s="378"/>
      <c r="BB64993" s="378"/>
      <c r="BC64993" s="378"/>
      <c r="BD64993" s="378"/>
      <c r="BE64993" s="378"/>
      <c r="BF64993" s="378"/>
      <c r="BG64993" s="378"/>
      <c r="BH64993" s="378"/>
      <c r="BI64993" s="378"/>
      <c r="BJ64993" s="378"/>
      <c r="BK64993" s="378"/>
      <c r="BL64993" s="378"/>
      <c r="BM64993" s="378"/>
      <c r="BN64993" s="378"/>
      <c r="BO64993" s="378"/>
      <c r="BP64993" s="378"/>
      <c r="BQ64993" s="378"/>
      <c r="BR64993" s="378"/>
      <c r="BS64993" s="378"/>
      <c r="BT64993" s="378"/>
      <c r="BU64993" s="378"/>
      <c r="BV64993" s="378"/>
      <c r="BW64993" s="378"/>
      <c r="BX64993" s="378"/>
      <c r="BY64993" s="378"/>
      <c r="BZ64993" s="378"/>
      <c r="CA64993" s="378"/>
      <c r="CB64993" s="378"/>
      <c r="CC64993" s="378"/>
      <c r="CD64993" s="378"/>
      <c r="CE64993" s="378"/>
      <c r="CF64993" s="378"/>
      <c r="CG64993" s="378"/>
      <c r="CH64993" s="378"/>
      <c r="CI64993" s="378"/>
      <c r="CJ64993" s="378"/>
      <c r="CK64993" s="378"/>
      <c r="CL64993" s="378"/>
      <c r="CM64993" s="378"/>
      <c r="CN64993" s="378"/>
      <c r="CO64993" s="378"/>
      <c r="CP64993" s="378"/>
      <c r="CQ64993" s="378"/>
      <c r="CR64993" s="378"/>
      <c r="CS64993" s="378"/>
      <c r="CT64993" s="378"/>
      <c r="CU64993" s="378"/>
      <c r="CV64993" s="378"/>
      <c r="CW64993" s="378"/>
      <c r="CX64993" s="378"/>
      <c r="CY64993" s="378"/>
      <c r="CZ64993" s="378"/>
      <c r="DA64993" s="378"/>
      <c r="DB64993" s="378"/>
      <c r="DC64993" s="378"/>
      <c r="DD64993" s="378"/>
      <c r="DE64993" s="378"/>
      <c r="DF64993" s="378"/>
      <c r="DG64993" s="378"/>
      <c r="DH64993" s="378"/>
      <c r="DI64993" s="378"/>
      <c r="DJ64993" s="378"/>
      <c r="DK64993" s="378"/>
      <c r="DL64993" s="378"/>
      <c r="DM64993" s="378"/>
      <c r="DN64993" s="378"/>
      <c r="DO64993" s="378"/>
      <c r="DP64993" s="378"/>
      <c r="DQ64993" s="378"/>
      <c r="DR64993" s="378"/>
      <c r="DS64993" s="378"/>
      <c r="DT64993" s="378"/>
      <c r="DU64993" s="378"/>
      <c r="DV64993" s="378"/>
      <c r="DW64993" s="378"/>
      <c r="DX64993" s="378"/>
      <c r="DY64993" s="378"/>
      <c r="DZ64993" s="378"/>
      <c r="EA64993" s="378"/>
      <c r="EB64993" s="378"/>
      <c r="EC64993" s="378"/>
      <c r="ED64993" s="378"/>
      <c r="EE64993" s="378"/>
      <c r="EF64993" s="378"/>
      <c r="EG64993" s="378"/>
      <c r="EH64993" s="378"/>
      <c r="EI64993" s="378"/>
      <c r="EJ64993" s="378"/>
      <c r="EK64993" s="378"/>
      <c r="EL64993" s="378"/>
      <c r="EM64993" s="378"/>
      <c r="EN64993" s="378"/>
      <c r="EO64993" s="378"/>
      <c r="EP64993" s="378"/>
      <c r="EQ64993" s="378"/>
      <c r="ER64993" s="378"/>
      <c r="ES64993" s="378"/>
      <c r="ET64993" s="378"/>
      <c r="EU64993" s="378"/>
      <c r="EV64993" s="378"/>
      <c r="EW64993" s="378"/>
      <c r="EX64993" s="378"/>
      <c r="EY64993" s="378"/>
      <c r="EZ64993" s="378"/>
      <c r="FA64993" s="378"/>
      <c r="FB64993" s="378"/>
      <c r="FC64993" s="378"/>
      <c r="FD64993" s="378"/>
      <c r="FE64993" s="378"/>
      <c r="FF64993" s="378"/>
      <c r="FG64993" s="378"/>
      <c r="FH64993" s="378"/>
      <c r="FI64993" s="378"/>
      <c r="FJ64993" s="378"/>
      <c r="FK64993" s="378"/>
      <c r="FL64993" s="378"/>
      <c r="FM64993" s="378"/>
      <c r="FN64993" s="378"/>
      <c r="FO64993" s="378"/>
      <c r="FP64993" s="378"/>
      <c r="FQ64993" s="378"/>
      <c r="FR64993" s="378"/>
      <c r="FS64993" s="378"/>
      <c r="FT64993" s="378"/>
      <c r="FU64993" s="378"/>
      <c r="FV64993" s="378"/>
      <c r="FW64993" s="378"/>
      <c r="FX64993" s="378"/>
      <c r="FY64993" s="378"/>
      <c r="FZ64993" s="378"/>
      <c r="GA64993" s="378"/>
      <c r="GB64993" s="378"/>
      <c r="GC64993" s="378"/>
      <c r="GD64993" s="378"/>
      <c r="GE64993" s="378"/>
      <c r="GF64993" s="378"/>
      <c r="GG64993" s="378"/>
      <c r="GH64993" s="378"/>
      <c r="GI64993" s="378"/>
      <c r="GJ64993" s="378"/>
      <c r="GK64993" s="378"/>
      <c r="GL64993" s="378"/>
      <c r="GM64993" s="378"/>
      <c r="GN64993" s="378"/>
      <c r="GO64993" s="378"/>
      <c r="GP64993" s="378"/>
      <c r="GQ64993" s="378"/>
      <c r="GR64993" s="378"/>
      <c r="GS64993" s="378"/>
      <c r="GT64993" s="378"/>
      <c r="GU64993" s="378"/>
      <c r="GV64993" s="378"/>
      <c r="GW64993" s="378"/>
      <c r="GX64993" s="378"/>
      <c r="GY64993" s="378"/>
      <c r="GZ64993" s="378"/>
      <c r="HA64993" s="378"/>
      <c r="HB64993" s="378"/>
      <c r="HC64993" s="378"/>
      <c r="HD64993" s="378"/>
      <c r="HE64993" s="378"/>
      <c r="HF64993" s="378"/>
      <c r="HG64993" s="378"/>
      <c r="HH64993" s="378"/>
      <c r="HI64993" s="378"/>
      <c r="HJ64993" s="378"/>
      <c r="HK64993" s="378"/>
      <c r="HL64993" s="378"/>
      <c r="HM64993" s="378"/>
      <c r="HN64993" s="378"/>
      <c r="HO64993" s="378"/>
      <c r="HP64993" s="378"/>
      <c r="HQ64993" s="378"/>
      <c r="HR64993" s="378"/>
      <c r="HS64993" s="378"/>
      <c r="HT64993" s="378"/>
      <c r="HU64993" s="378"/>
      <c r="HV64993" s="378"/>
      <c r="HW64993" s="378"/>
      <c r="HX64993" s="378"/>
      <c r="HY64993" s="378"/>
      <c r="HZ64993" s="378"/>
      <c r="IA64993" s="378"/>
      <c r="IB64993" s="378"/>
      <c r="IC64993" s="378"/>
      <c r="ID64993" s="378"/>
      <c r="IE64993" s="378"/>
      <c r="IF64993" s="378"/>
      <c r="IG64993" s="378"/>
      <c r="IH64993" s="378"/>
      <c r="II64993" s="378"/>
      <c r="IJ64993" s="378"/>
      <c r="IK64993" s="378"/>
      <c r="IL64993" s="378"/>
    </row>
    <row r="64994" spans="2:246">
      <c r="B64994" s="378"/>
      <c r="C64994" s="378"/>
      <c r="D64994" s="378"/>
      <c r="E64994" s="378"/>
      <c r="F64994" s="378"/>
      <c r="G64994" s="378"/>
      <c r="H64994" s="378"/>
      <c r="I64994" s="378"/>
      <c r="J64994" s="378"/>
      <c r="K64994" s="378"/>
      <c r="L64994" s="378"/>
      <c r="M64994" s="378"/>
      <c r="N64994" s="378"/>
      <c r="O64994" s="378"/>
      <c r="P64994" s="378"/>
      <c r="Q64994" s="378"/>
      <c r="R64994" s="378"/>
      <c r="S64994" s="378"/>
      <c r="T64994" s="378"/>
      <c r="U64994" s="378"/>
      <c r="V64994" s="378"/>
      <c r="W64994" s="378"/>
      <c r="X64994" s="378"/>
      <c r="Y64994" s="378"/>
      <c r="Z64994" s="378"/>
      <c r="AA64994" s="378"/>
      <c r="AB64994" s="378"/>
      <c r="AC64994" s="378"/>
      <c r="AD64994" s="378"/>
      <c r="AE64994" s="378"/>
      <c r="AF64994" s="378"/>
      <c r="AG64994" s="378"/>
      <c r="AH64994" s="378"/>
      <c r="AI64994" s="378"/>
      <c r="AJ64994" s="378"/>
      <c r="AK64994" s="378"/>
      <c r="AL64994" s="378"/>
      <c r="AM64994" s="378"/>
      <c r="AN64994" s="378"/>
      <c r="AO64994" s="378"/>
      <c r="AP64994" s="378"/>
      <c r="AQ64994" s="378"/>
      <c r="AR64994" s="378"/>
      <c r="AS64994" s="378"/>
      <c r="AT64994" s="378"/>
      <c r="AU64994" s="378"/>
      <c r="AV64994" s="378"/>
      <c r="AW64994" s="378"/>
      <c r="AX64994" s="378"/>
      <c r="AY64994" s="378"/>
      <c r="AZ64994" s="378"/>
      <c r="BA64994" s="378"/>
      <c r="BB64994" s="378"/>
      <c r="BC64994" s="378"/>
      <c r="BD64994" s="378"/>
      <c r="BE64994" s="378"/>
      <c r="BF64994" s="378"/>
      <c r="BG64994" s="378"/>
      <c r="BH64994" s="378"/>
      <c r="BI64994" s="378"/>
      <c r="BJ64994" s="378"/>
      <c r="BK64994" s="378"/>
      <c r="BL64994" s="378"/>
      <c r="BM64994" s="378"/>
      <c r="BN64994" s="378"/>
      <c r="BO64994" s="378"/>
      <c r="BP64994" s="378"/>
      <c r="BQ64994" s="378"/>
      <c r="BR64994" s="378"/>
      <c r="BS64994" s="378"/>
      <c r="BT64994" s="378"/>
      <c r="BU64994" s="378"/>
      <c r="BV64994" s="378"/>
      <c r="BW64994" s="378"/>
      <c r="BX64994" s="378"/>
      <c r="BY64994" s="378"/>
      <c r="BZ64994" s="378"/>
      <c r="CA64994" s="378"/>
      <c r="CB64994" s="378"/>
      <c r="CC64994" s="378"/>
      <c r="CD64994" s="378"/>
      <c r="CE64994" s="378"/>
      <c r="CF64994" s="378"/>
      <c r="CG64994" s="378"/>
      <c r="CH64994" s="378"/>
      <c r="CI64994" s="378"/>
      <c r="CJ64994" s="378"/>
      <c r="CK64994" s="378"/>
      <c r="CL64994" s="378"/>
      <c r="CM64994" s="378"/>
      <c r="CN64994" s="378"/>
      <c r="CO64994" s="378"/>
      <c r="CP64994" s="378"/>
      <c r="CQ64994" s="378"/>
      <c r="CR64994" s="378"/>
      <c r="CS64994" s="378"/>
      <c r="CT64994" s="378"/>
      <c r="CU64994" s="378"/>
      <c r="CV64994" s="378"/>
      <c r="CW64994" s="378"/>
      <c r="CX64994" s="378"/>
      <c r="CY64994" s="378"/>
      <c r="CZ64994" s="378"/>
      <c r="DA64994" s="378"/>
      <c r="DB64994" s="378"/>
      <c r="DC64994" s="378"/>
      <c r="DD64994" s="378"/>
      <c r="DE64994" s="378"/>
      <c r="DF64994" s="378"/>
      <c r="DG64994" s="378"/>
      <c r="DH64994" s="378"/>
      <c r="DI64994" s="378"/>
      <c r="DJ64994" s="378"/>
      <c r="DK64994" s="378"/>
      <c r="DL64994" s="378"/>
      <c r="DM64994" s="378"/>
      <c r="DN64994" s="378"/>
      <c r="DO64994" s="378"/>
      <c r="DP64994" s="378"/>
      <c r="DQ64994" s="378"/>
      <c r="DR64994" s="378"/>
      <c r="DS64994" s="378"/>
      <c r="DT64994" s="378"/>
      <c r="DU64994" s="378"/>
      <c r="DV64994" s="378"/>
      <c r="DW64994" s="378"/>
      <c r="DX64994" s="378"/>
      <c r="DY64994" s="378"/>
      <c r="DZ64994" s="378"/>
      <c r="EA64994" s="378"/>
      <c r="EB64994" s="378"/>
      <c r="EC64994" s="378"/>
      <c r="ED64994" s="378"/>
      <c r="EE64994" s="378"/>
      <c r="EF64994" s="378"/>
      <c r="EG64994" s="378"/>
      <c r="EH64994" s="378"/>
      <c r="EI64994" s="378"/>
      <c r="EJ64994" s="378"/>
      <c r="EK64994" s="378"/>
      <c r="EL64994" s="378"/>
      <c r="EM64994" s="378"/>
      <c r="EN64994" s="378"/>
      <c r="EO64994" s="378"/>
      <c r="EP64994" s="378"/>
      <c r="EQ64994" s="378"/>
      <c r="ER64994" s="378"/>
      <c r="ES64994" s="378"/>
      <c r="ET64994" s="378"/>
      <c r="EU64994" s="378"/>
      <c r="EV64994" s="378"/>
      <c r="EW64994" s="378"/>
      <c r="EX64994" s="378"/>
      <c r="EY64994" s="378"/>
      <c r="EZ64994" s="378"/>
      <c r="FA64994" s="378"/>
      <c r="FB64994" s="378"/>
      <c r="FC64994" s="378"/>
      <c r="FD64994" s="378"/>
      <c r="FE64994" s="378"/>
      <c r="FF64994" s="378"/>
      <c r="FG64994" s="378"/>
      <c r="FH64994" s="378"/>
      <c r="FI64994" s="378"/>
      <c r="FJ64994" s="378"/>
      <c r="FK64994" s="378"/>
      <c r="FL64994" s="378"/>
      <c r="FM64994" s="378"/>
      <c r="FN64994" s="378"/>
      <c r="FO64994" s="378"/>
      <c r="FP64994" s="378"/>
      <c r="FQ64994" s="378"/>
      <c r="FR64994" s="378"/>
      <c r="FS64994" s="378"/>
      <c r="FT64994" s="378"/>
      <c r="FU64994" s="378"/>
      <c r="FV64994" s="378"/>
      <c r="FW64994" s="378"/>
      <c r="FX64994" s="378"/>
      <c r="FY64994" s="378"/>
      <c r="FZ64994" s="378"/>
      <c r="GA64994" s="378"/>
      <c r="GB64994" s="378"/>
      <c r="GC64994" s="378"/>
      <c r="GD64994" s="378"/>
      <c r="GE64994" s="378"/>
      <c r="GF64994" s="378"/>
      <c r="GG64994" s="378"/>
      <c r="GH64994" s="378"/>
      <c r="GI64994" s="378"/>
      <c r="GJ64994" s="378"/>
      <c r="GK64994" s="378"/>
      <c r="GL64994" s="378"/>
      <c r="GM64994" s="378"/>
      <c r="GN64994" s="378"/>
      <c r="GO64994" s="378"/>
      <c r="GP64994" s="378"/>
      <c r="GQ64994" s="378"/>
      <c r="GR64994" s="378"/>
      <c r="GS64994" s="378"/>
      <c r="GT64994" s="378"/>
      <c r="GU64994" s="378"/>
      <c r="GV64994" s="378"/>
      <c r="GW64994" s="378"/>
      <c r="GX64994" s="378"/>
      <c r="GY64994" s="378"/>
      <c r="GZ64994" s="378"/>
      <c r="HA64994" s="378"/>
      <c r="HB64994" s="378"/>
      <c r="HC64994" s="378"/>
      <c r="HD64994" s="378"/>
      <c r="HE64994" s="378"/>
      <c r="HF64994" s="378"/>
      <c r="HG64994" s="378"/>
      <c r="HH64994" s="378"/>
      <c r="HI64994" s="378"/>
      <c r="HJ64994" s="378"/>
      <c r="HK64994" s="378"/>
      <c r="HL64994" s="378"/>
      <c r="HM64994" s="378"/>
      <c r="HN64994" s="378"/>
      <c r="HO64994" s="378"/>
      <c r="HP64994" s="378"/>
      <c r="HQ64994" s="378"/>
      <c r="HR64994" s="378"/>
      <c r="HS64994" s="378"/>
      <c r="HT64994" s="378"/>
      <c r="HU64994" s="378"/>
      <c r="HV64994" s="378"/>
      <c r="HW64994" s="378"/>
      <c r="HX64994" s="378"/>
      <c r="HY64994" s="378"/>
      <c r="HZ64994" s="378"/>
      <c r="IA64994" s="378"/>
      <c r="IB64994" s="378"/>
      <c r="IC64994" s="378"/>
      <c r="ID64994" s="378"/>
      <c r="IE64994" s="378"/>
      <c r="IF64994" s="378"/>
      <c r="IG64994" s="378"/>
      <c r="IH64994" s="378"/>
      <c r="II64994" s="378"/>
      <c r="IJ64994" s="378"/>
      <c r="IK64994" s="378"/>
      <c r="IL64994" s="378"/>
    </row>
    <row r="64995" spans="2:246">
      <c r="B64995" s="378"/>
      <c r="C64995" s="378"/>
      <c r="D64995" s="378"/>
      <c r="E64995" s="378"/>
      <c r="F64995" s="378"/>
      <c r="G64995" s="378"/>
      <c r="H64995" s="378"/>
      <c r="I64995" s="378"/>
      <c r="J64995" s="378"/>
      <c r="K64995" s="378"/>
      <c r="L64995" s="378"/>
      <c r="M64995" s="378"/>
      <c r="N64995" s="378"/>
      <c r="O64995" s="378"/>
      <c r="P64995" s="378"/>
      <c r="Q64995" s="378"/>
      <c r="R64995" s="378"/>
      <c r="S64995" s="378"/>
      <c r="T64995" s="378"/>
      <c r="U64995" s="378"/>
      <c r="V64995" s="378"/>
      <c r="W64995" s="378"/>
      <c r="X64995" s="378"/>
      <c r="Y64995" s="378"/>
      <c r="Z64995" s="378"/>
      <c r="AA64995" s="378"/>
      <c r="AB64995" s="378"/>
      <c r="AC64995" s="378"/>
      <c r="AD64995" s="378"/>
      <c r="AE64995" s="378"/>
      <c r="AF64995" s="378"/>
      <c r="AG64995" s="378"/>
      <c r="AH64995" s="378"/>
      <c r="AI64995" s="378"/>
      <c r="AJ64995" s="378"/>
      <c r="AK64995" s="378"/>
      <c r="AL64995" s="378"/>
      <c r="AM64995" s="378"/>
      <c r="AN64995" s="378"/>
      <c r="AO64995" s="378"/>
      <c r="AP64995" s="378"/>
      <c r="AQ64995" s="378"/>
      <c r="AR64995" s="378"/>
      <c r="AS64995" s="378"/>
      <c r="AT64995" s="378"/>
      <c r="AU64995" s="378"/>
      <c r="AV64995" s="378"/>
      <c r="AW64995" s="378"/>
      <c r="AX64995" s="378"/>
      <c r="AY64995" s="378"/>
      <c r="AZ64995" s="378"/>
      <c r="BA64995" s="378"/>
      <c r="BB64995" s="378"/>
      <c r="BC64995" s="378"/>
      <c r="BD64995" s="378"/>
      <c r="BE64995" s="378"/>
      <c r="BF64995" s="378"/>
      <c r="BG64995" s="378"/>
      <c r="BH64995" s="378"/>
      <c r="BI64995" s="378"/>
      <c r="BJ64995" s="378"/>
      <c r="BK64995" s="378"/>
      <c r="BL64995" s="378"/>
      <c r="BM64995" s="378"/>
      <c r="BN64995" s="378"/>
      <c r="BO64995" s="378"/>
      <c r="BP64995" s="378"/>
      <c r="BQ64995" s="378"/>
      <c r="BR64995" s="378"/>
      <c r="BS64995" s="378"/>
      <c r="BT64995" s="378"/>
      <c r="BU64995" s="378"/>
      <c r="BV64995" s="378"/>
      <c r="BW64995" s="378"/>
      <c r="BX64995" s="378"/>
      <c r="BY64995" s="378"/>
      <c r="BZ64995" s="378"/>
      <c r="CA64995" s="378"/>
      <c r="CB64995" s="378"/>
      <c r="CC64995" s="378"/>
      <c r="CD64995" s="378"/>
      <c r="CE64995" s="378"/>
      <c r="CF64995" s="378"/>
      <c r="CG64995" s="378"/>
      <c r="CH64995" s="378"/>
      <c r="CI64995" s="378"/>
      <c r="CJ64995" s="378"/>
      <c r="CK64995" s="378"/>
      <c r="CL64995" s="378"/>
      <c r="CM64995" s="378"/>
      <c r="CN64995" s="378"/>
      <c r="CO64995" s="378"/>
      <c r="CP64995" s="378"/>
      <c r="CQ64995" s="378"/>
      <c r="CR64995" s="378"/>
      <c r="CS64995" s="378"/>
      <c r="CT64995" s="378"/>
      <c r="CU64995" s="378"/>
      <c r="CV64995" s="378"/>
      <c r="CW64995" s="378"/>
      <c r="CX64995" s="378"/>
      <c r="CY64995" s="378"/>
      <c r="CZ64995" s="378"/>
      <c r="DA64995" s="378"/>
      <c r="DB64995" s="378"/>
      <c r="DC64995" s="378"/>
      <c r="DD64995" s="378"/>
      <c r="DE64995" s="378"/>
      <c r="DF64995" s="378"/>
      <c r="DG64995" s="378"/>
      <c r="DH64995" s="378"/>
      <c r="DI64995" s="378"/>
      <c r="DJ64995" s="378"/>
      <c r="DK64995" s="378"/>
      <c r="DL64995" s="378"/>
      <c r="DM64995" s="378"/>
      <c r="DN64995" s="378"/>
      <c r="DO64995" s="378"/>
      <c r="DP64995" s="378"/>
      <c r="DQ64995" s="378"/>
      <c r="DR64995" s="378"/>
      <c r="DS64995" s="378"/>
      <c r="DT64995" s="378"/>
      <c r="DU64995" s="378"/>
      <c r="DV64995" s="378"/>
      <c r="DW64995" s="378"/>
      <c r="DX64995" s="378"/>
      <c r="DY64995" s="378"/>
      <c r="DZ64995" s="378"/>
      <c r="EA64995" s="378"/>
      <c r="EB64995" s="378"/>
      <c r="EC64995" s="378"/>
      <c r="ED64995" s="378"/>
      <c r="EE64995" s="378"/>
      <c r="EF64995" s="378"/>
      <c r="EG64995" s="378"/>
      <c r="EH64995" s="378"/>
      <c r="EI64995" s="378"/>
      <c r="EJ64995" s="378"/>
      <c r="EK64995" s="378"/>
      <c r="EL64995" s="378"/>
      <c r="EM64995" s="378"/>
      <c r="EN64995" s="378"/>
      <c r="EO64995" s="378"/>
      <c r="EP64995" s="378"/>
      <c r="EQ64995" s="378"/>
      <c r="ER64995" s="378"/>
      <c r="ES64995" s="378"/>
      <c r="ET64995" s="378"/>
      <c r="EU64995" s="378"/>
      <c r="EV64995" s="378"/>
      <c r="EW64995" s="378"/>
      <c r="EX64995" s="378"/>
      <c r="EY64995" s="378"/>
      <c r="EZ64995" s="378"/>
      <c r="FA64995" s="378"/>
      <c r="FB64995" s="378"/>
      <c r="FC64995" s="378"/>
      <c r="FD64995" s="378"/>
      <c r="FE64995" s="378"/>
      <c r="FF64995" s="378"/>
      <c r="FG64995" s="378"/>
      <c r="FH64995" s="378"/>
      <c r="FI64995" s="378"/>
      <c r="FJ64995" s="378"/>
      <c r="FK64995" s="378"/>
      <c r="FL64995" s="378"/>
      <c r="FM64995" s="378"/>
      <c r="FN64995" s="378"/>
      <c r="FO64995" s="378"/>
      <c r="FP64995" s="378"/>
      <c r="FQ64995" s="378"/>
      <c r="FR64995" s="378"/>
      <c r="FS64995" s="378"/>
      <c r="FT64995" s="378"/>
      <c r="FU64995" s="378"/>
      <c r="FV64995" s="378"/>
      <c r="FW64995" s="378"/>
      <c r="FX64995" s="378"/>
      <c r="FY64995" s="378"/>
      <c r="FZ64995" s="378"/>
      <c r="GA64995" s="378"/>
      <c r="GB64995" s="378"/>
      <c r="GC64995" s="378"/>
      <c r="GD64995" s="378"/>
      <c r="GE64995" s="378"/>
      <c r="GF64995" s="378"/>
      <c r="GG64995" s="378"/>
      <c r="GH64995" s="378"/>
      <c r="GI64995" s="378"/>
      <c r="GJ64995" s="378"/>
      <c r="GK64995" s="378"/>
      <c r="GL64995" s="378"/>
      <c r="GM64995" s="378"/>
      <c r="GN64995" s="378"/>
      <c r="GO64995" s="378"/>
      <c r="GP64995" s="378"/>
      <c r="GQ64995" s="378"/>
      <c r="GR64995" s="378"/>
      <c r="GS64995" s="378"/>
      <c r="GT64995" s="378"/>
      <c r="GU64995" s="378"/>
      <c r="GV64995" s="378"/>
      <c r="GW64995" s="378"/>
      <c r="GX64995" s="378"/>
      <c r="GY64995" s="378"/>
      <c r="GZ64995" s="378"/>
      <c r="HA64995" s="378"/>
      <c r="HB64995" s="378"/>
      <c r="HC64995" s="378"/>
      <c r="HD64995" s="378"/>
      <c r="HE64995" s="378"/>
      <c r="HF64995" s="378"/>
      <c r="HG64995" s="378"/>
      <c r="HH64995" s="378"/>
      <c r="HI64995" s="378"/>
      <c r="HJ64995" s="378"/>
      <c r="HK64995" s="378"/>
      <c r="HL64995" s="378"/>
      <c r="HM64995" s="378"/>
      <c r="HN64995" s="378"/>
      <c r="HO64995" s="378"/>
      <c r="HP64995" s="378"/>
      <c r="HQ64995" s="378"/>
      <c r="HR64995" s="378"/>
      <c r="HS64995" s="378"/>
      <c r="HT64995" s="378"/>
      <c r="HU64995" s="378"/>
      <c r="HV64995" s="378"/>
      <c r="HW64995" s="378"/>
      <c r="HX64995" s="378"/>
      <c r="HY64995" s="378"/>
      <c r="HZ64995" s="378"/>
      <c r="IA64995" s="378"/>
      <c r="IB64995" s="378"/>
      <c r="IC64995" s="378"/>
      <c r="ID64995" s="378"/>
      <c r="IE64995" s="378"/>
      <c r="IF64995" s="378"/>
      <c r="IG64995" s="378"/>
      <c r="IH64995" s="378"/>
      <c r="II64995" s="378"/>
      <c r="IJ64995" s="378"/>
      <c r="IK64995" s="378"/>
      <c r="IL64995" s="378"/>
    </row>
    <row r="64996" spans="2:246">
      <c r="B64996" s="378"/>
      <c r="C64996" s="378"/>
      <c r="D64996" s="378"/>
      <c r="E64996" s="378"/>
      <c r="F64996" s="378"/>
      <c r="G64996" s="378"/>
      <c r="H64996" s="378"/>
      <c r="I64996" s="378"/>
      <c r="J64996" s="378"/>
      <c r="K64996" s="378"/>
      <c r="L64996" s="378"/>
      <c r="M64996" s="378"/>
      <c r="N64996" s="378"/>
      <c r="O64996" s="378"/>
      <c r="P64996" s="378"/>
      <c r="Q64996" s="378"/>
      <c r="R64996" s="378"/>
      <c r="S64996" s="378"/>
      <c r="T64996" s="378"/>
      <c r="U64996" s="378"/>
      <c r="V64996" s="378"/>
      <c r="W64996" s="378"/>
      <c r="X64996" s="378"/>
      <c r="Y64996" s="378"/>
      <c r="Z64996" s="378"/>
      <c r="AA64996" s="378"/>
      <c r="AB64996" s="378"/>
      <c r="AC64996" s="378"/>
      <c r="AD64996" s="378"/>
      <c r="AE64996" s="378"/>
      <c r="AF64996" s="378"/>
      <c r="AG64996" s="378"/>
      <c r="AH64996" s="378"/>
      <c r="AI64996" s="378"/>
      <c r="AJ64996" s="378"/>
      <c r="AK64996" s="378"/>
      <c r="AL64996" s="378"/>
      <c r="AM64996" s="378"/>
      <c r="AN64996" s="378"/>
      <c r="AO64996" s="378"/>
      <c r="AP64996" s="378"/>
      <c r="AQ64996" s="378"/>
      <c r="AR64996" s="378"/>
      <c r="AS64996" s="378"/>
      <c r="AT64996" s="378"/>
      <c r="AU64996" s="378"/>
      <c r="AV64996" s="378"/>
      <c r="AW64996" s="378"/>
      <c r="AX64996" s="378"/>
      <c r="AY64996" s="378"/>
      <c r="AZ64996" s="378"/>
      <c r="BA64996" s="378"/>
      <c r="BB64996" s="378"/>
      <c r="BC64996" s="378"/>
      <c r="BD64996" s="378"/>
      <c r="BE64996" s="378"/>
      <c r="BF64996" s="378"/>
      <c r="BG64996" s="378"/>
      <c r="BH64996" s="378"/>
      <c r="BI64996" s="378"/>
      <c r="BJ64996" s="378"/>
      <c r="BK64996" s="378"/>
      <c r="BL64996" s="378"/>
      <c r="BM64996" s="378"/>
      <c r="BN64996" s="378"/>
      <c r="BO64996" s="378"/>
      <c r="BP64996" s="378"/>
      <c r="BQ64996" s="378"/>
      <c r="BR64996" s="378"/>
      <c r="BS64996" s="378"/>
      <c r="BT64996" s="378"/>
      <c r="BU64996" s="378"/>
      <c r="BV64996" s="378"/>
      <c r="BW64996" s="378"/>
      <c r="BX64996" s="378"/>
      <c r="BY64996" s="378"/>
      <c r="BZ64996" s="378"/>
      <c r="CA64996" s="378"/>
      <c r="CB64996" s="378"/>
      <c r="CC64996" s="378"/>
      <c r="CD64996" s="378"/>
      <c r="CE64996" s="378"/>
      <c r="CF64996" s="378"/>
      <c r="CG64996" s="378"/>
      <c r="CH64996" s="378"/>
      <c r="CI64996" s="378"/>
      <c r="CJ64996" s="378"/>
      <c r="CK64996" s="378"/>
      <c r="CL64996" s="378"/>
      <c r="CM64996" s="378"/>
      <c r="CN64996" s="378"/>
      <c r="CO64996" s="378"/>
      <c r="CP64996" s="378"/>
      <c r="CQ64996" s="378"/>
      <c r="CR64996" s="378"/>
      <c r="CS64996" s="378"/>
      <c r="CT64996" s="378"/>
      <c r="CU64996" s="378"/>
      <c r="CV64996" s="378"/>
      <c r="CW64996" s="378"/>
      <c r="CX64996" s="378"/>
      <c r="CY64996" s="378"/>
      <c r="CZ64996" s="378"/>
      <c r="DA64996" s="378"/>
      <c r="DB64996" s="378"/>
      <c r="DC64996" s="378"/>
      <c r="DD64996" s="378"/>
      <c r="DE64996" s="378"/>
      <c r="DF64996" s="378"/>
      <c r="DG64996" s="378"/>
      <c r="DH64996" s="378"/>
      <c r="DI64996" s="378"/>
      <c r="DJ64996" s="378"/>
      <c r="DK64996" s="378"/>
      <c r="DL64996" s="378"/>
      <c r="DM64996" s="378"/>
      <c r="DN64996" s="378"/>
      <c r="DO64996" s="378"/>
      <c r="DP64996" s="378"/>
      <c r="DQ64996" s="378"/>
      <c r="DR64996" s="378"/>
      <c r="DS64996" s="378"/>
      <c r="DT64996" s="378"/>
      <c r="DU64996" s="378"/>
      <c r="DV64996" s="378"/>
      <c r="DW64996" s="378"/>
      <c r="DX64996" s="378"/>
      <c r="DY64996" s="378"/>
      <c r="DZ64996" s="378"/>
      <c r="EA64996" s="378"/>
      <c r="EB64996" s="378"/>
      <c r="EC64996" s="378"/>
      <c r="ED64996" s="378"/>
      <c r="EE64996" s="378"/>
      <c r="EF64996" s="378"/>
      <c r="EG64996" s="378"/>
      <c r="EH64996" s="378"/>
      <c r="EI64996" s="378"/>
      <c r="EJ64996" s="378"/>
      <c r="EK64996" s="378"/>
      <c r="EL64996" s="378"/>
      <c r="EM64996" s="378"/>
      <c r="EN64996" s="378"/>
      <c r="EO64996" s="378"/>
      <c r="EP64996" s="378"/>
      <c r="EQ64996" s="378"/>
      <c r="ER64996" s="378"/>
      <c r="ES64996" s="378"/>
      <c r="ET64996" s="378"/>
      <c r="EU64996" s="378"/>
      <c r="EV64996" s="378"/>
      <c r="EW64996" s="378"/>
      <c r="EX64996" s="378"/>
      <c r="EY64996" s="378"/>
      <c r="EZ64996" s="378"/>
      <c r="FA64996" s="378"/>
      <c r="FB64996" s="378"/>
      <c r="FC64996" s="378"/>
      <c r="FD64996" s="378"/>
      <c r="FE64996" s="378"/>
      <c r="FF64996" s="378"/>
      <c r="FG64996" s="378"/>
      <c r="FH64996" s="378"/>
      <c r="FI64996" s="378"/>
      <c r="FJ64996" s="378"/>
      <c r="FK64996" s="378"/>
      <c r="FL64996" s="378"/>
      <c r="FM64996" s="378"/>
      <c r="FN64996" s="378"/>
      <c r="FO64996" s="378"/>
      <c r="FP64996" s="378"/>
      <c r="FQ64996" s="378"/>
      <c r="FR64996" s="378"/>
      <c r="FS64996" s="378"/>
      <c r="FT64996" s="378"/>
      <c r="FU64996" s="378"/>
      <c r="FV64996" s="378"/>
      <c r="FW64996" s="378"/>
      <c r="FX64996" s="378"/>
      <c r="FY64996" s="378"/>
      <c r="FZ64996" s="378"/>
      <c r="GA64996" s="378"/>
      <c r="GB64996" s="378"/>
      <c r="GC64996" s="378"/>
      <c r="GD64996" s="378"/>
      <c r="GE64996" s="378"/>
      <c r="GF64996" s="378"/>
      <c r="GG64996" s="378"/>
      <c r="GH64996" s="378"/>
      <c r="GI64996" s="378"/>
      <c r="GJ64996" s="378"/>
      <c r="GK64996" s="378"/>
      <c r="GL64996" s="378"/>
      <c r="GM64996" s="378"/>
      <c r="GN64996" s="378"/>
      <c r="GO64996" s="378"/>
      <c r="GP64996" s="378"/>
      <c r="GQ64996" s="378"/>
      <c r="GR64996" s="378"/>
      <c r="GS64996" s="378"/>
      <c r="GT64996" s="378"/>
      <c r="GU64996" s="378"/>
      <c r="GV64996" s="378"/>
      <c r="GW64996" s="378"/>
      <c r="GX64996" s="378"/>
      <c r="GY64996" s="378"/>
      <c r="GZ64996" s="378"/>
      <c r="HA64996" s="378"/>
      <c r="HB64996" s="378"/>
      <c r="HC64996" s="378"/>
      <c r="HD64996" s="378"/>
      <c r="HE64996" s="378"/>
      <c r="HF64996" s="378"/>
      <c r="HG64996" s="378"/>
      <c r="HH64996" s="378"/>
      <c r="HI64996" s="378"/>
      <c r="HJ64996" s="378"/>
      <c r="HK64996" s="378"/>
      <c r="HL64996" s="378"/>
      <c r="HM64996" s="378"/>
      <c r="HN64996" s="378"/>
      <c r="HO64996" s="378"/>
      <c r="HP64996" s="378"/>
      <c r="HQ64996" s="378"/>
      <c r="HR64996" s="378"/>
      <c r="HS64996" s="378"/>
      <c r="HT64996" s="378"/>
      <c r="HU64996" s="378"/>
      <c r="HV64996" s="378"/>
      <c r="HW64996" s="378"/>
      <c r="HX64996" s="378"/>
      <c r="HY64996" s="378"/>
      <c r="HZ64996" s="378"/>
      <c r="IA64996" s="378"/>
      <c r="IB64996" s="378"/>
      <c r="IC64996" s="378"/>
      <c r="ID64996" s="378"/>
      <c r="IE64996" s="378"/>
      <c r="IF64996" s="378"/>
      <c r="IG64996" s="378"/>
      <c r="IH64996" s="378"/>
      <c r="II64996" s="378"/>
      <c r="IJ64996" s="378"/>
      <c r="IK64996" s="378"/>
      <c r="IL64996" s="378"/>
    </row>
    <row r="64997" spans="2:246">
      <c r="B64997" s="378"/>
      <c r="C64997" s="378"/>
      <c r="D64997" s="378"/>
      <c r="E64997" s="378"/>
      <c r="F64997" s="378"/>
      <c r="G64997" s="378"/>
      <c r="H64997" s="378"/>
      <c r="I64997" s="378"/>
      <c r="J64997" s="378"/>
      <c r="K64997" s="378"/>
      <c r="L64997" s="378"/>
      <c r="M64997" s="378"/>
      <c r="N64997" s="378"/>
      <c r="O64997" s="378"/>
      <c r="P64997" s="378"/>
      <c r="Q64997" s="378"/>
      <c r="R64997" s="378"/>
      <c r="S64997" s="378"/>
      <c r="T64997" s="378"/>
      <c r="U64997" s="378"/>
      <c r="V64997" s="378"/>
      <c r="W64997" s="378"/>
      <c r="X64997" s="378"/>
      <c r="Y64997" s="378"/>
      <c r="Z64997" s="378"/>
      <c r="AA64997" s="378"/>
      <c r="AB64997" s="378"/>
      <c r="AC64997" s="378"/>
      <c r="AD64997" s="378"/>
      <c r="AE64997" s="378"/>
      <c r="AF64997" s="378"/>
      <c r="AG64997" s="378"/>
      <c r="AH64997" s="378"/>
      <c r="AI64997" s="378"/>
      <c r="AJ64997" s="378"/>
      <c r="AK64997" s="378"/>
      <c r="AL64997" s="378"/>
      <c r="AM64997" s="378"/>
      <c r="AN64997" s="378"/>
      <c r="AO64997" s="378"/>
      <c r="AP64997" s="378"/>
      <c r="AQ64997" s="378"/>
      <c r="AR64997" s="378"/>
      <c r="AS64997" s="378"/>
      <c r="AT64997" s="378"/>
      <c r="AU64997" s="378"/>
      <c r="AV64997" s="378"/>
      <c r="AW64997" s="378"/>
      <c r="AX64997" s="378"/>
      <c r="AY64997" s="378"/>
      <c r="AZ64997" s="378"/>
      <c r="BA64997" s="378"/>
      <c r="BB64997" s="378"/>
      <c r="BC64997" s="378"/>
      <c r="BD64997" s="378"/>
      <c r="BE64997" s="378"/>
      <c r="BF64997" s="378"/>
      <c r="BG64997" s="378"/>
      <c r="BH64997" s="378"/>
      <c r="BI64997" s="378"/>
      <c r="BJ64997" s="378"/>
      <c r="BK64997" s="378"/>
      <c r="BL64997" s="378"/>
      <c r="BM64997" s="378"/>
      <c r="BN64997" s="378"/>
      <c r="BO64997" s="378"/>
      <c r="BP64997" s="378"/>
      <c r="BQ64997" s="378"/>
      <c r="BR64997" s="378"/>
      <c r="BS64997" s="378"/>
      <c r="BT64997" s="378"/>
      <c r="BU64997" s="378"/>
      <c r="BV64997" s="378"/>
      <c r="BW64997" s="378"/>
      <c r="BX64997" s="378"/>
      <c r="BY64997" s="378"/>
      <c r="BZ64997" s="378"/>
      <c r="CA64997" s="378"/>
      <c r="CB64997" s="378"/>
      <c r="CC64997" s="378"/>
      <c r="CD64997" s="378"/>
      <c r="CE64997" s="378"/>
      <c r="CF64997" s="378"/>
      <c r="CG64997" s="378"/>
      <c r="CH64997" s="378"/>
      <c r="CI64997" s="378"/>
      <c r="CJ64997" s="378"/>
      <c r="CK64997" s="378"/>
      <c r="CL64997" s="378"/>
      <c r="CM64997" s="378"/>
      <c r="CN64997" s="378"/>
      <c r="CO64997" s="378"/>
      <c r="CP64997" s="378"/>
      <c r="CQ64997" s="378"/>
      <c r="CR64997" s="378"/>
      <c r="CS64997" s="378"/>
      <c r="CT64997" s="378"/>
      <c r="CU64997" s="378"/>
      <c r="CV64997" s="378"/>
      <c r="CW64997" s="378"/>
      <c r="CX64997" s="378"/>
      <c r="CY64997" s="378"/>
      <c r="CZ64997" s="378"/>
      <c r="DA64997" s="378"/>
      <c r="DB64997" s="378"/>
      <c r="DC64997" s="378"/>
      <c r="DD64997" s="378"/>
      <c r="DE64997" s="378"/>
      <c r="DF64997" s="378"/>
      <c r="DG64997" s="378"/>
      <c r="DH64997" s="378"/>
      <c r="DI64997" s="378"/>
      <c r="DJ64997" s="378"/>
      <c r="DK64997" s="378"/>
      <c r="DL64997" s="378"/>
      <c r="DM64997" s="378"/>
      <c r="DN64997" s="378"/>
      <c r="DO64997" s="378"/>
      <c r="DP64997" s="378"/>
      <c r="DQ64997" s="378"/>
      <c r="DR64997" s="378"/>
      <c r="DS64997" s="378"/>
      <c r="DT64997" s="378"/>
      <c r="DU64997" s="378"/>
      <c r="DV64997" s="378"/>
      <c r="DW64997" s="378"/>
      <c r="DX64997" s="378"/>
      <c r="DY64997" s="378"/>
      <c r="DZ64997" s="378"/>
      <c r="EA64997" s="378"/>
      <c r="EB64997" s="378"/>
      <c r="EC64997" s="378"/>
      <c r="ED64997" s="378"/>
      <c r="EE64997" s="378"/>
      <c r="EF64997" s="378"/>
      <c r="EG64997" s="378"/>
      <c r="EH64997" s="378"/>
      <c r="EI64997" s="378"/>
      <c r="EJ64997" s="378"/>
      <c r="EK64997" s="378"/>
      <c r="EL64997" s="378"/>
      <c r="EM64997" s="378"/>
      <c r="EN64997" s="378"/>
      <c r="EO64997" s="378"/>
      <c r="EP64997" s="378"/>
      <c r="EQ64997" s="378"/>
      <c r="ER64997" s="378"/>
      <c r="ES64997" s="378"/>
      <c r="ET64997" s="378"/>
      <c r="EU64997" s="378"/>
      <c r="EV64997" s="378"/>
      <c r="EW64997" s="378"/>
      <c r="EX64997" s="378"/>
      <c r="EY64997" s="378"/>
      <c r="EZ64997" s="378"/>
      <c r="FA64997" s="378"/>
      <c r="FB64997" s="378"/>
      <c r="FC64997" s="378"/>
      <c r="FD64997" s="378"/>
      <c r="FE64997" s="378"/>
      <c r="FF64997" s="378"/>
      <c r="FG64997" s="378"/>
      <c r="FH64997" s="378"/>
      <c r="FI64997" s="378"/>
      <c r="FJ64997" s="378"/>
      <c r="FK64997" s="378"/>
      <c r="FL64997" s="378"/>
      <c r="FM64997" s="378"/>
      <c r="FN64997" s="378"/>
      <c r="FO64997" s="378"/>
      <c r="FP64997" s="378"/>
      <c r="FQ64997" s="378"/>
      <c r="FR64997" s="378"/>
      <c r="FS64997" s="378"/>
      <c r="FT64997" s="378"/>
      <c r="FU64997" s="378"/>
      <c r="FV64997" s="378"/>
      <c r="FW64997" s="378"/>
      <c r="FX64997" s="378"/>
      <c r="FY64997" s="378"/>
      <c r="FZ64997" s="378"/>
      <c r="GA64997" s="378"/>
      <c r="GB64997" s="378"/>
      <c r="GC64997" s="378"/>
      <c r="GD64997" s="378"/>
      <c r="GE64997" s="378"/>
      <c r="GF64997" s="378"/>
      <c r="GG64997" s="378"/>
      <c r="GH64997" s="378"/>
      <c r="GI64997" s="378"/>
      <c r="GJ64997" s="378"/>
      <c r="GK64997" s="378"/>
      <c r="GL64997" s="378"/>
      <c r="GM64997" s="378"/>
      <c r="GN64997" s="378"/>
      <c r="GO64997" s="378"/>
      <c r="GP64997" s="378"/>
      <c r="GQ64997" s="378"/>
      <c r="GR64997" s="378"/>
      <c r="GS64997" s="378"/>
      <c r="GT64997" s="378"/>
      <c r="GU64997" s="378"/>
      <c r="GV64997" s="378"/>
      <c r="GW64997" s="378"/>
      <c r="GX64997" s="378"/>
      <c r="GY64997" s="378"/>
      <c r="GZ64997" s="378"/>
      <c r="HA64997" s="378"/>
      <c r="HB64997" s="378"/>
      <c r="HC64997" s="378"/>
      <c r="HD64997" s="378"/>
      <c r="HE64997" s="378"/>
      <c r="HF64997" s="378"/>
      <c r="HG64997" s="378"/>
      <c r="HH64997" s="378"/>
      <c r="HI64997" s="378"/>
      <c r="HJ64997" s="378"/>
      <c r="HK64997" s="378"/>
      <c r="HL64997" s="378"/>
      <c r="HM64997" s="378"/>
      <c r="HN64997" s="378"/>
      <c r="HO64997" s="378"/>
      <c r="HP64997" s="378"/>
      <c r="HQ64997" s="378"/>
      <c r="HR64997" s="378"/>
      <c r="HS64997" s="378"/>
      <c r="HT64997" s="378"/>
      <c r="HU64997" s="378"/>
      <c r="HV64997" s="378"/>
      <c r="HW64997" s="378"/>
      <c r="HX64997" s="378"/>
      <c r="HY64997" s="378"/>
      <c r="HZ64997" s="378"/>
      <c r="IA64997" s="378"/>
      <c r="IB64997" s="378"/>
      <c r="IC64997" s="378"/>
      <c r="ID64997" s="378"/>
      <c r="IE64997" s="378"/>
      <c r="IF64997" s="378"/>
      <c r="IG64997" s="378"/>
      <c r="IH64997" s="378"/>
      <c r="II64997" s="378"/>
      <c r="IJ64997" s="378"/>
      <c r="IK64997" s="378"/>
      <c r="IL64997" s="378"/>
    </row>
    <row r="64998" spans="2:246">
      <c r="B64998" s="378"/>
      <c r="C64998" s="378"/>
      <c r="D64998" s="378"/>
      <c r="E64998" s="378"/>
      <c r="F64998" s="378"/>
      <c r="G64998" s="378"/>
      <c r="H64998" s="378"/>
      <c r="I64998" s="378"/>
      <c r="J64998" s="378"/>
      <c r="K64998" s="378"/>
      <c r="L64998" s="378"/>
      <c r="M64998" s="378"/>
      <c r="N64998" s="378"/>
      <c r="O64998" s="378"/>
      <c r="P64998" s="378"/>
      <c r="Q64998" s="378"/>
      <c r="R64998" s="378"/>
      <c r="S64998" s="378"/>
      <c r="T64998" s="378"/>
      <c r="U64998" s="378"/>
      <c r="V64998" s="378"/>
      <c r="W64998" s="378"/>
      <c r="X64998" s="378"/>
      <c r="Y64998" s="378"/>
      <c r="Z64998" s="378"/>
      <c r="AA64998" s="378"/>
      <c r="AB64998" s="378"/>
      <c r="AC64998" s="378"/>
      <c r="AD64998" s="378"/>
      <c r="AE64998" s="378"/>
      <c r="AF64998" s="378"/>
      <c r="AG64998" s="378"/>
      <c r="AH64998" s="378"/>
      <c r="AI64998" s="378"/>
      <c r="AJ64998" s="378"/>
      <c r="AK64998" s="378"/>
      <c r="AL64998" s="378"/>
      <c r="AM64998" s="378"/>
      <c r="AN64998" s="378"/>
      <c r="AO64998" s="378"/>
      <c r="AP64998" s="378"/>
      <c r="AQ64998" s="378"/>
      <c r="AR64998" s="378"/>
      <c r="AS64998" s="378"/>
      <c r="AT64998" s="378"/>
      <c r="AU64998" s="378"/>
      <c r="AV64998" s="378"/>
      <c r="AW64998" s="378"/>
      <c r="AX64998" s="378"/>
      <c r="AY64998" s="378"/>
      <c r="AZ64998" s="378"/>
      <c r="BA64998" s="378"/>
      <c r="BB64998" s="378"/>
      <c r="BC64998" s="378"/>
      <c r="BD64998" s="378"/>
      <c r="BE64998" s="378"/>
      <c r="BF64998" s="378"/>
      <c r="BG64998" s="378"/>
      <c r="BH64998" s="378"/>
      <c r="BI64998" s="378"/>
      <c r="BJ64998" s="378"/>
      <c r="BK64998" s="378"/>
      <c r="BL64998" s="378"/>
      <c r="BM64998" s="378"/>
      <c r="BN64998" s="378"/>
      <c r="BO64998" s="378"/>
      <c r="BP64998" s="378"/>
      <c r="BQ64998" s="378"/>
      <c r="BR64998" s="378"/>
      <c r="BS64998" s="378"/>
      <c r="BT64998" s="378"/>
      <c r="BU64998" s="378"/>
      <c r="BV64998" s="378"/>
      <c r="BW64998" s="378"/>
      <c r="BX64998" s="378"/>
      <c r="BY64998" s="378"/>
      <c r="BZ64998" s="378"/>
      <c r="CA64998" s="378"/>
      <c r="CB64998" s="378"/>
      <c r="CC64998" s="378"/>
      <c r="CD64998" s="378"/>
      <c r="CE64998" s="378"/>
      <c r="CF64998" s="378"/>
      <c r="CG64998" s="378"/>
      <c r="CH64998" s="378"/>
      <c r="CI64998" s="378"/>
      <c r="CJ64998" s="378"/>
      <c r="CK64998" s="378"/>
      <c r="CL64998" s="378"/>
      <c r="CM64998" s="378"/>
      <c r="CN64998" s="378"/>
      <c r="CO64998" s="378"/>
      <c r="CP64998" s="378"/>
      <c r="CQ64998" s="378"/>
      <c r="CR64998" s="378"/>
      <c r="CS64998" s="378"/>
      <c r="CT64998" s="378"/>
      <c r="CU64998" s="378"/>
      <c r="CV64998" s="378"/>
      <c r="CW64998" s="378"/>
      <c r="CX64998" s="378"/>
      <c r="CY64998" s="378"/>
      <c r="CZ64998" s="378"/>
      <c r="DA64998" s="378"/>
      <c r="DB64998" s="378"/>
      <c r="DC64998" s="378"/>
      <c r="DD64998" s="378"/>
      <c r="DE64998" s="378"/>
      <c r="DF64998" s="378"/>
      <c r="DG64998" s="378"/>
      <c r="DH64998" s="378"/>
      <c r="DI64998" s="378"/>
      <c r="DJ64998" s="378"/>
      <c r="DK64998" s="378"/>
      <c r="DL64998" s="378"/>
      <c r="DM64998" s="378"/>
      <c r="DN64998" s="378"/>
      <c r="DO64998" s="378"/>
      <c r="DP64998" s="378"/>
      <c r="DQ64998" s="378"/>
      <c r="DR64998" s="378"/>
      <c r="DS64998" s="378"/>
      <c r="DT64998" s="378"/>
      <c r="DU64998" s="378"/>
      <c r="DV64998" s="378"/>
      <c r="DW64998" s="378"/>
      <c r="DX64998" s="378"/>
      <c r="DY64998" s="378"/>
      <c r="DZ64998" s="378"/>
      <c r="EA64998" s="378"/>
      <c r="EB64998" s="378"/>
      <c r="EC64998" s="378"/>
      <c r="ED64998" s="378"/>
      <c r="EE64998" s="378"/>
      <c r="EF64998" s="378"/>
      <c r="EG64998" s="378"/>
      <c r="EH64998" s="378"/>
      <c r="EI64998" s="378"/>
      <c r="EJ64998" s="378"/>
      <c r="EK64998" s="378"/>
      <c r="EL64998" s="378"/>
      <c r="EM64998" s="378"/>
      <c r="EN64998" s="378"/>
      <c r="EO64998" s="378"/>
      <c r="EP64998" s="378"/>
      <c r="EQ64998" s="378"/>
      <c r="ER64998" s="378"/>
      <c r="ES64998" s="378"/>
      <c r="ET64998" s="378"/>
      <c r="EU64998" s="378"/>
      <c r="EV64998" s="378"/>
      <c r="EW64998" s="378"/>
      <c r="EX64998" s="378"/>
      <c r="EY64998" s="378"/>
      <c r="EZ64998" s="378"/>
      <c r="FA64998" s="378"/>
      <c r="FB64998" s="378"/>
      <c r="FC64998" s="378"/>
      <c r="FD64998" s="378"/>
      <c r="FE64998" s="378"/>
      <c r="FF64998" s="378"/>
      <c r="FG64998" s="378"/>
      <c r="FH64998" s="378"/>
      <c r="FI64998" s="378"/>
      <c r="FJ64998" s="378"/>
      <c r="FK64998" s="378"/>
      <c r="FL64998" s="378"/>
      <c r="FM64998" s="378"/>
      <c r="FN64998" s="378"/>
      <c r="FO64998" s="378"/>
      <c r="FP64998" s="378"/>
      <c r="FQ64998" s="378"/>
      <c r="FR64998" s="378"/>
      <c r="FS64998" s="378"/>
      <c r="FT64998" s="378"/>
      <c r="FU64998" s="378"/>
      <c r="FV64998" s="378"/>
      <c r="FW64998" s="378"/>
      <c r="FX64998" s="378"/>
      <c r="FY64998" s="378"/>
      <c r="FZ64998" s="378"/>
      <c r="GA64998" s="378"/>
      <c r="GB64998" s="378"/>
      <c r="GC64998" s="378"/>
      <c r="GD64998" s="378"/>
      <c r="GE64998" s="378"/>
      <c r="GF64998" s="378"/>
      <c r="GG64998" s="378"/>
      <c r="GH64998" s="378"/>
      <c r="GI64998" s="378"/>
      <c r="GJ64998" s="378"/>
      <c r="GK64998" s="378"/>
      <c r="GL64998" s="378"/>
      <c r="GM64998" s="378"/>
      <c r="GN64998" s="378"/>
      <c r="GO64998" s="378"/>
      <c r="GP64998" s="378"/>
      <c r="GQ64998" s="378"/>
      <c r="GR64998" s="378"/>
      <c r="GS64998" s="378"/>
      <c r="GT64998" s="378"/>
      <c r="GU64998" s="378"/>
      <c r="GV64998" s="378"/>
      <c r="GW64998" s="378"/>
      <c r="GX64998" s="378"/>
      <c r="GY64998" s="378"/>
      <c r="GZ64998" s="378"/>
      <c r="HA64998" s="378"/>
      <c r="HB64998" s="378"/>
      <c r="HC64998" s="378"/>
      <c r="HD64998" s="378"/>
      <c r="HE64998" s="378"/>
      <c r="HF64998" s="378"/>
      <c r="HG64998" s="378"/>
      <c r="HH64998" s="378"/>
      <c r="HI64998" s="378"/>
      <c r="HJ64998" s="378"/>
      <c r="HK64998" s="378"/>
      <c r="HL64998" s="378"/>
      <c r="HM64998" s="378"/>
      <c r="HN64998" s="378"/>
      <c r="HO64998" s="378"/>
      <c r="HP64998" s="378"/>
      <c r="HQ64998" s="378"/>
      <c r="HR64998" s="378"/>
      <c r="HS64998" s="378"/>
      <c r="HT64998" s="378"/>
      <c r="HU64998" s="378"/>
      <c r="HV64998" s="378"/>
      <c r="HW64998" s="378"/>
      <c r="HX64998" s="378"/>
      <c r="HY64998" s="378"/>
      <c r="HZ64998" s="378"/>
      <c r="IA64998" s="378"/>
      <c r="IB64998" s="378"/>
      <c r="IC64998" s="378"/>
      <c r="ID64998" s="378"/>
      <c r="IE64998" s="378"/>
      <c r="IF64998" s="378"/>
      <c r="IG64998" s="378"/>
      <c r="IH64998" s="378"/>
      <c r="II64998" s="378"/>
      <c r="IJ64998" s="378"/>
      <c r="IK64998" s="378"/>
      <c r="IL64998" s="378"/>
    </row>
    <row r="64999" spans="2:246">
      <c r="B64999" s="378"/>
      <c r="C64999" s="378"/>
      <c r="D64999" s="378"/>
      <c r="E64999" s="378"/>
      <c r="F64999" s="378"/>
      <c r="G64999" s="378"/>
      <c r="H64999" s="378"/>
      <c r="I64999" s="378"/>
      <c r="J64999" s="378"/>
      <c r="K64999" s="378"/>
      <c r="L64999" s="378"/>
      <c r="M64999" s="378"/>
      <c r="N64999" s="378"/>
      <c r="O64999" s="378"/>
      <c r="P64999" s="378"/>
      <c r="Q64999" s="378"/>
      <c r="R64999" s="378"/>
      <c r="S64999" s="378"/>
      <c r="T64999" s="378"/>
      <c r="U64999" s="378"/>
      <c r="V64999" s="378"/>
      <c r="W64999" s="378"/>
      <c r="X64999" s="378"/>
      <c r="Y64999" s="378"/>
      <c r="Z64999" s="378"/>
      <c r="AA64999" s="378"/>
      <c r="AB64999" s="378"/>
      <c r="AC64999" s="378"/>
      <c r="AD64999" s="378"/>
      <c r="AE64999" s="378"/>
      <c r="AF64999" s="378"/>
      <c r="AG64999" s="378"/>
      <c r="AH64999" s="378"/>
      <c r="AI64999" s="378"/>
      <c r="AJ64999" s="378"/>
      <c r="AK64999" s="378"/>
      <c r="AL64999" s="378"/>
      <c r="AM64999" s="378"/>
      <c r="AN64999" s="378"/>
      <c r="AO64999" s="378"/>
      <c r="AP64999" s="378"/>
      <c r="AQ64999" s="378"/>
      <c r="AR64999" s="378"/>
      <c r="AS64999" s="378"/>
      <c r="AT64999" s="378"/>
      <c r="AU64999" s="378"/>
      <c r="AV64999" s="378"/>
      <c r="AW64999" s="378"/>
      <c r="AX64999" s="378"/>
      <c r="AY64999" s="378"/>
      <c r="AZ64999" s="378"/>
      <c r="BA64999" s="378"/>
      <c r="BB64999" s="378"/>
      <c r="BC64999" s="378"/>
      <c r="BD64999" s="378"/>
      <c r="BE64999" s="378"/>
      <c r="BF64999" s="378"/>
      <c r="BG64999" s="378"/>
      <c r="BH64999" s="378"/>
      <c r="BI64999" s="378"/>
      <c r="BJ64999" s="378"/>
      <c r="BK64999" s="378"/>
      <c r="BL64999" s="378"/>
      <c r="BM64999" s="378"/>
      <c r="BN64999" s="378"/>
      <c r="BO64999" s="378"/>
      <c r="BP64999" s="378"/>
      <c r="BQ64999" s="378"/>
      <c r="BR64999" s="378"/>
      <c r="BS64999" s="378"/>
      <c r="BT64999" s="378"/>
      <c r="BU64999" s="378"/>
      <c r="BV64999" s="378"/>
      <c r="BW64999" s="378"/>
      <c r="BX64999" s="378"/>
      <c r="BY64999" s="378"/>
      <c r="BZ64999" s="378"/>
      <c r="CA64999" s="378"/>
      <c r="CB64999" s="378"/>
      <c r="CC64999" s="378"/>
      <c r="CD64999" s="378"/>
      <c r="CE64999" s="378"/>
      <c r="CF64999" s="378"/>
      <c r="CG64999" s="378"/>
      <c r="CH64999" s="378"/>
      <c r="CI64999" s="378"/>
      <c r="CJ64999" s="378"/>
      <c r="CK64999" s="378"/>
      <c r="CL64999" s="378"/>
      <c r="CM64999" s="378"/>
      <c r="CN64999" s="378"/>
      <c r="CO64999" s="378"/>
      <c r="CP64999" s="378"/>
      <c r="CQ64999" s="378"/>
      <c r="CR64999" s="378"/>
      <c r="CS64999" s="378"/>
      <c r="CT64999" s="378"/>
      <c r="CU64999" s="378"/>
      <c r="CV64999" s="378"/>
      <c r="CW64999" s="378"/>
      <c r="CX64999" s="378"/>
      <c r="CY64999" s="378"/>
      <c r="CZ64999" s="378"/>
      <c r="DA64999" s="378"/>
      <c r="DB64999" s="378"/>
      <c r="DC64999" s="378"/>
      <c r="DD64999" s="378"/>
      <c r="DE64999" s="378"/>
      <c r="DF64999" s="378"/>
      <c r="DG64999" s="378"/>
      <c r="DH64999" s="378"/>
      <c r="DI64999" s="378"/>
      <c r="DJ64999" s="378"/>
      <c r="DK64999" s="378"/>
      <c r="DL64999" s="378"/>
      <c r="DM64999" s="378"/>
      <c r="DN64999" s="378"/>
      <c r="DO64999" s="378"/>
      <c r="DP64999" s="378"/>
      <c r="DQ64999" s="378"/>
      <c r="DR64999" s="378"/>
      <c r="DS64999" s="378"/>
      <c r="DT64999" s="378"/>
      <c r="DU64999" s="378"/>
      <c r="DV64999" s="378"/>
      <c r="DW64999" s="378"/>
      <c r="DX64999" s="378"/>
      <c r="DY64999" s="378"/>
      <c r="DZ64999" s="378"/>
      <c r="EA64999" s="378"/>
      <c r="EB64999" s="378"/>
      <c r="EC64999" s="378"/>
      <c r="ED64999" s="378"/>
      <c r="EE64999" s="378"/>
      <c r="EF64999" s="378"/>
      <c r="EG64999" s="378"/>
      <c r="EH64999" s="378"/>
      <c r="EI64999" s="378"/>
      <c r="EJ64999" s="378"/>
      <c r="EK64999" s="378"/>
      <c r="EL64999" s="378"/>
      <c r="EM64999" s="378"/>
      <c r="EN64999" s="378"/>
      <c r="EO64999" s="378"/>
      <c r="EP64999" s="378"/>
      <c r="EQ64999" s="378"/>
      <c r="ER64999" s="378"/>
      <c r="ES64999" s="378"/>
      <c r="ET64999" s="378"/>
      <c r="EU64999" s="378"/>
      <c r="EV64999" s="378"/>
      <c r="EW64999" s="378"/>
      <c r="EX64999" s="378"/>
      <c r="EY64999" s="378"/>
      <c r="EZ64999" s="378"/>
      <c r="FA64999" s="378"/>
      <c r="FB64999" s="378"/>
      <c r="FC64999" s="378"/>
      <c r="FD64999" s="378"/>
      <c r="FE64999" s="378"/>
      <c r="FF64999" s="378"/>
      <c r="FG64999" s="378"/>
      <c r="FH64999" s="378"/>
      <c r="FI64999" s="378"/>
      <c r="FJ64999" s="378"/>
      <c r="FK64999" s="378"/>
      <c r="FL64999" s="378"/>
      <c r="FM64999" s="378"/>
      <c r="FN64999" s="378"/>
      <c r="FO64999" s="378"/>
      <c r="FP64999" s="378"/>
      <c r="FQ64999" s="378"/>
      <c r="FR64999" s="378"/>
      <c r="FS64999" s="378"/>
      <c r="FT64999" s="378"/>
      <c r="FU64999" s="378"/>
      <c r="FV64999" s="378"/>
      <c r="FW64999" s="378"/>
      <c r="FX64999" s="378"/>
      <c r="FY64999" s="378"/>
      <c r="FZ64999" s="378"/>
      <c r="GA64999" s="378"/>
      <c r="GB64999" s="378"/>
      <c r="GC64999" s="378"/>
      <c r="GD64999" s="378"/>
      <c r="GE64999" s="378"/>
      <c r="GF64999" s="378"/>
      <c r="GG64999" s="378"/>
      <c r="GH64999" s="378"/>
      <c r="GI64999" s="378"/>
      <c r="GJ64999" s="378"/>
      <c r="GK64999" s="378"/>
      <c r="GL64999" s="378"/>
      <c r="GM64999" s="378"/>
      <c r="GN64999" s="378"/>
      <c r="GO64999" s="378"/>
      <c r="GP64999" s="378"/>
      <c r="GQ64999" s="378"/>
      <c r="GR64999" s="378"/>
      <c r="GS64999" s="378"/>
      <c r="GT64999" s="378"/>
      <c r="GU64999" s="378"/>
      <c r="GV64999" s="378"/>
      <c r="GW64999" s="378"/>
      <c r="GX64999" s="378"/>
      <c r="GY64999" s="378"/>
      <c r="GZ64999" s="378"/>
      <c r="HA64999" s="378"/>
      <c r="HB64999" s="378"/>
      <c r="HC64999" s="378"/>
      <c r="HD64999" s="378"/>
      <c r="HE64999" s="378"/>
      <c r="HF64999" s="378"/>
      <c r="HG64999" s="378"/>
      <c r="HH64999" s="378"/>
      <c r="HI64999" s="378"/>
      <c r="HJ64999" s="378"/>
      <c r="HK64999" s="378"/>
      <c r="HL64999" s="378"/>
      <c r="HM64999" s="378"/>
      <c r="HN64999" s="378"/>
      <c r="HO64999" s="378"/>
      <c r="HP64999" s="378"/>
      <c r="HQ64999" s="378"/>
      <c r="HR64999" s="378"/>
      <c r="HS64999" s="378"/>
      <c r="HT64999" s="378"/>
      <c r="HU64999" s="378"/>
      <c r="HV64999" s="378"/>
      <c r="HW64999" s="378"/>
      <c r="HX64999" s="378"/>
      <c r="HY64999" s="378"/>
      <c r="HZ64999" s="378"/>
      <c r="IA64999" s="378"/>
      <c r="IB64999" s="378"/>
      <c r="IC64999" s="378"/>
      <c r="ID64999" s="378"/>
      <c r="IE64999" s="378"/>
      <c r="IF64999" s="378"/>
      <c r="IG64999" s="378"/>
      <c r="IH64999" s="378"/>
      <c r="II64999" s="378"/>
      <c r="IJ64999" s="378"/>
      <c r="IK64999" s="378"/>
      <c r="IL64999" s="378"/>
    </row>
    <row r="65000" spans="2:246">
      <c r="B65000" s="378"/>
      <c r="C65000" s="378"/>
      <c r="D65000" s="378"/>
      <c r="E65000" s="378"/>
      <c r="F65000" s="378"/>
      <c r="G65000" s="378"/>
      <c r="H65000" s="378"/>
      <c r="I65000" s="378"/>
      <c r="J65000" s="378"/>
      <c r="K65000" s="378"/>
      <c r="L65000" s="378"/>
      <c r="M65000" s="378"/>
      <c r="N65000" s="378"/>
      <c r="O65000" s="378"/>
      <c r="P65000" s="378"/>
      <c r="Q65000" s="378"/>
      <c r="R65000" s="378"/>
      <c r="S65000" s="378"/>
      <c r="T65000" s="378"/>
      <c r="U65000" s="378"/>
      <c r="V65000" s="378"/>
      <c r="W65000" s="378"/>
      <c r="X65000" s="378"/>
      <c r="Y65000" s="378"/>
      <c r="Z65000" s="378"/>
      <c r="AA65000" s="378"/>
      <c r="AB65000" s="378"/>
      <c r="AC65000" s="378"/>
      <c r="AD65000" s="378"/>
      <c r="AE65000" s="378"/>
      <c r="AF65000" s="378"/>
      <c r="AG65000" s="378"/>
      <c r="AH65000" s="378"/>
      <c r="AI65000" s="378"/>
      <c r="AJ65000" s="378"/>
      <c r="AK65000" s="378"/>
      <c r="AL65000" s="378"/>
      <c r="AM65000" s="378"/>
      <c r="AN65000" s="378"/>
      <c r="AO65000" s="378"/>
      <c r="AP65000" s="378"/>
      <c r="AQ65000" s="378"/>
      <c r="AR65000" s="378"/>
      <c r="AS65000" s="378"/>
      <c r="AT65000" s="378"/>
      <c r="AU65000" s="378"/>
      <c r="AV65000" s="378"/>
      <c r="AW65000" s="378"/>
      <c r="AX65000" s="378"/>
      <c r="AY65000" s="378"/>
      <c r="AZ65000" s="378"/>
      <c r="BA65000" s="378"/>
      <c r="BB65000" s="378"/>
      <c r="BC65000" s="378"/>
      <c r="BD65000" s="378"/>
      <c r="BE65000" s="378"/>
      <c r="BF65000" s="378"/>
      <c r="BG65000" s="378"/>
      <c r="BH65000" s="378"/>
      <c r="BI65000" s="378"/>
      <c r="BJ65000" s="378"/>
      <c r="BK65000" s="378"/>
      <c r="BL65000" s="378"/>
      <c r="BM65000" s="378"/>
      <c r="BN65000" s="378"/>
      <c r="BO65000" s="378"/>
      <c r="BP65000" s="378"/>
      <c r="BQ65000" s="378"/>
      <c r="BR65000" s="378"/>
      <c r="BS65000" s="378"/>
      <c r="BT65000" s="378"/>
      <c r="BU65000" s="378"/>
      <c r="BV65000" s="378"/>
      <c r="BW65000" s="378"/>
      <c r="BX65000" s="378"/>
      <c r="BY65000" s="378"/>
      <c r="BZ65000" s="378"/>
      <c r="CA65000" s="378"/>
      <c r="CB65000" s="378"/>
      <c r="CC65000" s="378"/>
      <c r="CD65000" s="378"/>
      <c r="CE65000" s="378"/>
      <c r="CF65000" s="378"/>
      <c r="CG65000" s="378"/>
      <c r="CH65000" s="378"/>
      <c r="CI65000" s="378"/>
      <c r="CJ65000" s="378"/>
      <c r="CK65000" s="378"/>
      <c r="CL65000" s="378"/>
      <c r="CM65000" s="378"/>
      <c r="CN65000" s="378"/>
      <c r="CO65000" s="378"/>
      <c r="CP65000" s="378"/>
      <c r="CQ65000" s="378"/>
      <c r="CR65000" s="378"/>
      <c r="CS65000" s="378"/>
      <c r="CT65000" s="378"/>
      <c r="CU65000" s="378"/>
      <c r="CV65000" s="378"/>
      <c r="CW65000" s="378"/>
      <c r="CX65000" s="378"/>
      <c r="CY65000" s="378"/>
      <c r="CZ65000" s="378"/>
      <c r="DA65000" s="378"/>
      <c r="DB65000" s="378"/>
      <c r="DC65000" s="378"/>
      <c r="DD65000" s="378"/>
      <c r="DE65000" s="378"/>
      <c r="DF65000" s="378"/>
      <c r="DG65000" s="378"/>
      <c r="DH65000" s="378"/>
      <c r="DI65000" s="378"/>
      <c r="DJ65000" s="378"/>
      <c r="DK65000" s="378"/>
      <c r="DL65000" s="378"/>
      <c r="DM65000" s="378"/>
      <c r="DN65000" s="378"/>
      <c r="DO65000" s="378"/>
      <c r="DP65000" s="378"/>
      <c r="DQ65000" s="378"/>
      <c r="DR65000" s="378"/>
      <c r="DS65000" s="378"/>
      <c r="DT65000" s="378"/>
      <c r="DU65000" s="378"/>
      <c r="DV65000" s="378"/>
      <c r="DW65000" s="378"/>
      <c r="DX65000" s="378"/>
      <c r="DY65000" s="378"/>
      <c r="DZ65000" s="378"/>
      <c r="EA65000" s="378"/>
      <c r="EB65000" s="378"/>
      <c r="EC65000" s="378"/>
      <c r="ED65000" s="378"/>
      <c r="EE65000" s="378"/>
      <c r="EF65000" s="378"/>
      <c r="EG65000" s="378"/>
      <c r="EH65000" s="378"/>
      <c r="EI65000" s="378"/>
      <c r="EJ65000" s="378"/>
      <c r="EK65000" s="378"/>
      <c r="EL65000" s="378"/>
      <c r="EM65000" s="378"/>
      <c r="EN65000" s="378"/>
      <c r="EO65000" s="378"/>
      <c r="EP65000" s="378"/>
      <c r="EQ65000" s="378"/>
      <c r="ER65000" s="378"/>
      <c r="ES65000" s="378"/>
      <c r="ET65000" s="378"/>
      <c r="EU65000" s="378"/>
      <c r="EV65000" s="378"/>
      <c r="EW65000" s="378"/>
      <c r="EX65000" s="378"/>
      <c r="EY65000" s="378"/>
      <c r="EZ65000" s="378"/>
      <c r="FA65000" s="378"/>
      <c r="FB65000" s="378"/>
      <c r="FC65000" s="378"/>
      <c r="FD65000" s="378"/>
      <c r="FE65000" s="378"/>
      <c r="FF65000" s="378"/>
      <c r="FG65000" s="378"/>
      <c r="FH65000" s="378"/>
      <c r="FI65000" s="378"/>
      <c r="FJ65000" s="378"/>
      <c r="FK65000" s="378"/>
      <c r="FL65000" s="378"/>
      <c r="FM65000" s="378"/>
      <c r="FN65000" s="378"/>
      <c r="FO65000" s="378"/>
      <c r="FP65000" s="378"/>
      <c r="FQ65000" s="378"/>
      <c r="FR65000" s="378"/>
      <c r="FS65000" s="378"/>
      <c r="FT65000" s="378"/>
      <c r="FU65000" s="378"/>
      <c r="FV65000" s="378"/>
      <c r="FW65000" s="378"/>
      <c r="FX65000" s="378"/>
      <c r="FY65000" s="378"/>
      <c r="FZ65000" s="378"/>
      <c r="GA65000" s="378"/>
      <c r="GB65000" s="378"/>
      <c r="GC65000" s="378"/>
      <c r="GD65000" s="378"/>
      <c r="GE65000" s="378"/>
      <c r="GF65000" s="378"/>
      <c r="GG65000" s="378"/>
      <c r="GH65000" s="378"/>
      <c r="GI65000" s="378"/>
      <c r="GJ65000" s="378"/>
      <c r="GK65000" s="378"/>
      <c r="GL65000" s="378"/>
      <c r="GM65000" s="378"/>
      <c r="GN65000" s="378"/>
      <c r="GO65000" s="378"/>
      <c r="GP65000" s="378"/>
      <c r="GQ65000" s="378"/>
      <c r="GR65000" s="378"/>
      <c r="GS65000" s="378"/>
      <c r="GT65000" s="378"/>
      <c r="GU65000" s="378"/>
      <c r="GV65000" s="378"/>
      <c r="GW65000" s="378"/>
      <c r="GX65000" s="378"/>
      <c r="GY65000" s="378"/>
      <c r="GZ65000" s="378"/>
      <c r="HA65000" s="378"/>
      <c r="HB65000" s="378"/>
      <c r="HC65000" s="378"/>
      <c r="HD65000" s="378"/>
      <c r="HE65000" s="378"/>
      <c r="HF65000" s="378"/>
      <c r="HG65000" s="378"/>
      <c r="HH65000" s="378"/>
      <c r="HI65000" s="378"/>
      <c r="HJ65000" s="378"/>
      <c r="HK65000" s="378"/>
      <c r="HL65000" s="378"/>
      <c r="HM65000" s="378"/>
      <c r="HN65000" s="378"/>
      <c r="HO65000" s="378"/>
      <c r="HP65000" s="378"/>
      <c r="HQ65000" s="378"/>
      <c r="HR65000" s="378"/>
      <c r="HS65000" s="378"/>
      <c r="HT65000" s="378"/>
      <c r="HU65000" s="378"/>
      <c r="HV65000" s="378"/>
      <c r="HW65000" s="378"/>
      <c r="HX65000" s="378"/>
      <c r="HY65000" s="378"/>
      <c r="HZ65000" s="378"/>
      <c r="IA65000" s="378"/>
      <c r="IB65000" s="378"/>
      <c r="IC65000" s="378"/>
      <c r="ID65000" s="378"/>
      <c r="IE65000" s="378"/>
      <c r="IF65000" s="378"/>
      <c r="IG65000" s="378"/>
      <c r="IH65000" s="378"/>
      <c r="II65000" s="378"/>
      <c r="IJ65000" s="378"/>
      <c r="IK65000" s="378"/>
      <c r="IL65000" s="378"/>
    </row>
    <row r="65001" spans="2:246">
      <c r="B65001" s="378"/>
      <c r="C65001" s="378"/>
      <c r="D65001" s="378"/>
      <c r="E65001" s="378"/>
      <c r="F65001" s="378"/>
      <c r="G65001" s="378"/>
      <c r="H65001" s="378"/>
      <c r="I65001" s="378"/>
      <c r="J65001" s="378"/>
      <c r="K65001" s="378"/>
      <c r="L65001" s="378"/>
      <c r="M65001" s="378"/>
      <c r="N65001" s="378"/>
      <c r="O65001" s="378"/>
      <c r="P65001" s="378"/>
      <c r="Q65001" s="378"/>
      <c r="R65001" s="378"/>
      <c r="S65001" s="378"/>
      <c r="T65001" s="378"/>
      <c r="U65001" s="378"/>
      <c r="V65001" s="378"/>
      <c r="W65001" s="378"/>
      <c r="X65001" s="378"/>
      <c r="Y65001" s="378"/>
      <c r="Z65001" s="378"/>
      <c r="AA65001" s="378"/>
      <c r="AB65001" s="378"/>
      <c r="AC65001" s="378"/>
      <c r="AD65001" s="378"/>
      <c r="AE65001" s="378"/>
      <c r="AF65001" s="378"/>
      <c r="AG65001" s="378"/>
      <c r="AH65001" s="378"/>
      <c r="AI65001" s="378"/>
      <c r="AJ65001" s="378"/>
      <c r="AK65001" s="378"/>
      <c r="AL65001" s="378"/>
      <c r="AM65001" s="378"/>
      <c r="AN65001" s="378"/>
      <c r="AO65001" s="378"/>
      <c r="AP65001" s="378"/>
      <c r="AQ65001" s="378"/>
      <c r="AR65001" s="378"/>
      <c r="AS65001" s="378"/>
      <c r="AT65001" s="378"/>
      <c r="AU65001" s="378"/>
      <c r="AV65001" s="378"/>
      <c r="AW65001" s="378"/>
      <c r="AX65001" s="378"/>
      <c r="AY65001" s="378"/>
      <c r="AZ65001" s="378"/>
      <c r="BA65001" s="378"/>
      <c r="BB65001" s="378"/>
      <c r="BC65001" s="378"/>
      <c r="BD65001" s="378"/>
      <c r="BE65001" s="378"/>
      <c r="BF65001" s="378"/>
      <c r="BG65001" s="378"/>
      <c r="BH65001" s="378"/>
      <c r="BI65001" s="378"/>
      <c r="BJ65001" s="378"/>
      <c r="BK65001" s="378"/>
      <c r="BL65001" s="378"/>
      <c r="BM65001" s="378"/>
      <c r="BN65001" s="378"/>
      <c r="BO65001" s="378"/>
      <c r="BP65001" s="378"/>
      <c r="BQ65001" s="378"/>
      <c r="BR65001" s="378"/>
      <c r="BS65001" s="378"/>
      <c r="BT65001" s="378"/>
      <c r="BU65001" s="378"/>
      <c r="BV65001" s="378"/>
      <c r="BW65001" s="378"/>
      <c r="BX65001" s="378"/>
      <c r="BY65001" s="378"/>
      <c r="BZ65001" s="378"/>
      <c r="CA65001" s="378"/>
      <c r="CB65001" s="378"/>
      <c r="CC65001" s="378"/>
      <c r="CD65001" s="378"/>
      <c r="CE65001" s="378"/>
      <c r="CF65001" s="378"/>
      <c r="CG65001" s="378"/>
      <c r="CH65001" s="378"/>
      <c r="CI65001" s="378"/>
      <c r="CJ65001" s="378"/>
      <c r="CK65001" s="378"/>
      <c r="CL65001" s="378"/>
      <c r="CM65001" s="378"/>
      <c r="CN65001" s="378"/>
      <c r="CO65001" s="378"/>
      <c r="CP65001" s="378"/>
      <c r="CQ65001" s="378"/>
      <c r="CR65001" s="378"/>
      <c r="CS65001" s="378"/>
      <c r="CT65001" s="378"/>
      <c r="CU65001" s="378"/>
      <c r="CV65001" s="378"/>
      <c r="CW65001" s="378"/>
      <c r="CX65001" s="378"/>
      <c r="CY65001" s="378"/>
      <c r="CZ65001" s="378"/>
      <c r="DA65001" s="378"/>
      <c r="DB65001" s="378"/>
      <c r="DC65001" s="378"/>
      <c r="DD65001" s="378"/>
      <c r="DE65001" s="378"/>
      <c r="DF65001" s="378"/>
      <c r="DG65001" s="378"/>
      <c r="DH65001" s="378"/>
      <c r="DI65001" s="378"/>
      <c r="DJ65001" s="378"/>
      <c r="DK65001" s="378"/>
      <c r="DL65001" s="378"/>
      <c r="DM65001" s="378"/>
      <c r="DN65001" s="378"/>
      <c r="DO65001" s="378"/>
      <c r="DP65001" s="378"/>
      <c r="DQ65001" s="378"/>
      <c r="DR65001" s="378"/>
      <c r="DS65001" s="378"/>
      <c r="DT65001" s="378"/>
      <c r="DU65001" s="378"/>
      <c r="DV65001" s="378"/>
      <c r="DW65001" s="378"/>
      <c r="DX65001" s="378"/>
      <c r="DY65001" s="378"/>
      <c r="DZ65001" s="378"/>
      <c r="EA65001" s="378"/>
      <c r="EB65001" s="378"/>
      <c r="EC65001" s="378"/>
      <c r="ED65001" s="378"/>
      <c r="EE65001" s="378"/>
      <c r="EF65001" s="378"/>
      <c r="EG65001" s="378"/>
      <c r="EH65001" s="378"/>
      <c r="EI65001" s="378"/>
      <c r="EJ65001" s="378"/>
      <c r="EK65001" s="378"/>
      <c r="EL65001" s="378"/>
      <c r="EM65001" s="378"/>
      <c r="EN65001" s="378"/>
      <c r="EO65001" s="378"/>
      <c r="EP65001" s="378"/>
      <c r="EQ65001" s="378"/>
      <c r="ER65001" s="378"/>
      <c r="ES65001" s="378"/>
      <c r="ET65001" s="378"/>
      <c r="EU65001" s="378"/>
      <c r="EV65001" s="378"/>
      <c r="EW65001" s="378"/>
      <c r="EX65001" s="378"/>
      <c r="EY65001" s="378"/>
      <c r="EZ65001" s="378"/>
      <c r="FA65001" s="378"/>
      <c r="FB65001" s="378"/>
      <c r="FC65001" s="378"/>
      <c r="FD65001" s="378"/>
      <c r="FE65001" s="378"/>
      <c r="FF65001" s="378"/>
      <c r="FG65001" s="378"/>
      <c r="FH65001" s="378"/>
      <c r="FI65001" s="378"/>
      <c r="FJ65001" s="378"/>
      <c r="FK65001" s="378"/>
      <c r="FL65001" s="378"/>
      <c r="FM65001" s="378"/>
      <c r="FN65001" s="378"/>
      <c r="FO65001" s="378"/>
      <c r="FP65001" s="378"/>
      <c r="FQ65001" s="378"/>
      <c r="FR65001" s="378"/>
      <c r="FS65001" s="378"/>
      <c r="FT65001" s="378"/>
      <c r="FU65001" s="378"/>
      <c r="FV65001" s="378"/>
      <c r="FW65001" s="378"/>
      <c r="FX65001" s="378"/>
      <c r="FY65001" s="378"/>
      <c r="FZ65001" s="378"/>
      <c r="GA65001" s="378"/>
      <c r="GB65001" s="378"/>
      <c r="GC65001" s="378"/>
      <c r="GD65001" s="378"/>
      <c r="GE65001" s="378"/>
      <c r="GF65001" s="378"/>
      <c r="GG65001" s="378"/>
      <c r="GH65001" s="378"/>
      <c r="GI65001" s="378"/>
      <c r="GJ65001" s="378"/>
      <c r="GK65001" s="378"/>
      <c r="GL65001" s="378"/>
      <c r="GM65001" s="378"/>
      <c r="GN65001" s="378"/>
      <c r="GO65001" s="378"/>
      <c r="GP65001" s="378"/>
      <c r="GQ65001" s="378"/>
      <c r="GR65001" s="378"/>
      <c r="GS65001" s="378"/>
      <c r="GT65001" s="378"/>
      <c r="GU65001" s="378"/>
      <c r="GV65001" s="378"/>
      <c r="GW65001" s="378"/>
      <c r="GX65001" s="378"/>
      <c r="GY65001" s="378"/>
      <c r="GZ65001" s="378"/>
      <c r="HA65001" s="378"/>
      <c r="HB65001" s="378"/>
      <c r="HC65001" s="378"/>
      <c r="HD65001" s="378"/>
      <c r="HE65001" s="378"/>
      <c r="HF65001" s="378"/>
      <c r="HG65001" s="378"/>
      <c r="HH65001" s="378"/>
      <c r="HI65001" s="378"/>
      <c r="HJ65001" s="378"/>
      <c r="HK65001" s="378"/>
      <c r="HL65001" s="378"/>
      <c r="HM65001" s="378"/>
      <c r="HN65001" s="378"/>
      <c r="HO65001" s="378"/>
      <c r="HP65001" s="378"/>
      <c r="HQ65001" s="378"/>
      <c r="HR65001" s="378"/>
      <c r="HS65001" s="378"/>
      <c r="HT65001" s="378"/>
      <c r="HU65001" s="378"/>
      <c r="HV65001" s="378"/>
      <c r="HW65001" s="378"/>
      <c r="HX65001" s="378"/>
      <c r="HY65001" s="378"/>
      <c r="HZ65001" s="378"/>
      <c r="IA65001" s="378"/>
      <c r="IB65001" s="378"/>
      <c r="IC65001" s="378"/>
      <c r="ID65001" s="378"/>
      <c r="IE65001" s="378"/>
      <c r="IF65001" s="378"/>
      <c r="IG65001" s="378"/>
      <c r="IH65001" s="378"/>
      <c r="II65001" s="378"/>
      <c r="IJ65001" s="378"/>
      <c r="IK65001" s="378"/>
      <c r="IL65001" s="378"/>
    </row>
    <row r="65002" spans="2:246">
      <c r="B65002" s="378"/>
      <c r="C65002" s="378"/>
      <c r="D65002" s="378"/>
      <c r="E65002" s="378"/>
      <c r="F65002" s="378"/>
      <c r="G65002" s="378"/>
      <c r="H65002" s="378"/>
      <c r="I65002" s="378"/>
      <c r="J65002" s="378"/>
      <c r="K65002" s="378"/>
      <c r="L65002" s="378"/>
      <c r="M65002" s="378"/>
      <c r="N65002" s="378"/>
      <c r="O65002" s="378"/>
      <c r="P65002" s="378"/>
      <c r="Q65002" s="378"/>
      <c r="R65002" s="378"/>
      <c r="S65002" s="378"/>
      <c r="T65002" s="378"/>
      <c r="U65002" s="378"/>
      <c r="V65002" s="378"/>
      <c r="W65002" s="378"/>
      <c r="X65002" s="378"/>
      <c r="Y65002" s="378"/>
      <c r="Z65002" s="378"/>
      <c r="AA65002" s="378"/>
      <c r="AB65002" s="378"/>
      <c r="AC65002" s="378"/>
      <c r="AD65002" s="378"/>
      <c r="AE65002" s="378"/>
      <c r="AF65002" s="378"/>
      <c r="AG65002" s="378"/>
      <c r="AH65002" s="378"/>
      <c r="AI65002" s="378"/>
      <c r="AJ65002" s="378"/>
      <c r="AK65002" s="378"/>
      <c r="AL65002" s="378"/>
      <c r="AM65002" s="378"/>
      <c r="AN65002" s="378"/>
      <c r="AO65002" s="378"/>
      <c r="AP65002" s="378"/>
      <c r="AQ65002" s="378"/>
      <c r="AR65002" s="378"/>
      <c r="AS65002" s="378"/>
      <c r="AT65002" s="378"/>
      <c r="AU65002" s="378"/>
      <c r="AV65002" s="378"/>
      <c r="AW65002" s="378"/>
      <c r="AX65002" s="378"/>
      <c r="AY65002" s="378"/>
      <c r="AZ65002" s="378"/>
      <c r="BA65002" s="378"/>
      <c r="BB65002" s="378"/>
      <c r="BC65002" s="378"/>
      <c r="BD65002" s="378"/>
      <c r="BE65002" s="378"/>
      <c r="BF65002" s="378"/>
      <c r="BG65002" s="378"/>
      <c r="BH65002" s="378"/>
      <c r="BI65002" s="378"/>
      <c r="BJ65002" s="378"/>
      <c r="BK65002" s="378"/>
      <c r="BL65002" s="378"/>
      <c r="BM65002" s="378"/>
      <c r="BN65002" s="378"/>
      <c r="BO65002" s="378"/>
      <c r="BP65002" s="378"/>
      <c r="BQ65002" s="378"/>
      <c r="BR65002" s="378"/>
      <c r="BS65002" s="378"/>
      <c r="BT65002" s="378"/>
      <c r="BU65002" s="378"/>
      <c r="BV65002" s="378"/>
      <c r="BW65002" s="378"/>
      <c r="BX65002" s="378"/>
      <c r="BY65002" s="378"/>
      <c r="BZ65002" s="378"/>
      <c r="CA65002" s="378"/>
      <c r="CB65002" s="378"/>
      <c r="CC65002" s="378"/>
      <c r="CD65002" s="378"/>
      <c r="CE65002" s="378"/>
      <c r="CF65002" s="378"/>
      <c r="CG65002" s="378"/>
      <c r="CH65002" s="378"/>
      <c r="CI65002" s="378"/>
      <c r="CJ65002" s="378"/>
      <c r="CK65002" s="378"/>
      <c r="CL65002" s="378"/>
      <c r="CM65002" s="378"/>
      <c r="CN65002" s="378"/>
      <c r="CO65002" s="378"/>
      <c r="CP65002" s="378"/>
      <c r="CQ65002" s="378"/>
      <c r="CR65002" s="378"/>
      <c r="CS65002" s="378"/>
      <c r="CT65002" s="378"/>
      <c r="CU65002" s="378"/>
      <c r="CV65002" s="378"/>
      <c r="CW65002" s="378"/>
      <c r="CX65002" s="378"/>
      <c r="CY65002" s="378"/>
      <c r="CZ65002" s="378"/>
      <c r="DA65002" s="378"/>
      <c r="DB65002" s="378"/>
      <c r="DC65002" s="378"/>
      <c r="DD65002" s="378"/>
      <c r="DE65002" s="378"/>
      <c r="DF65002" s="378"/>
      <c r="DG65002" s="378"/>
      <c r="DH65002" s="378"/>
      <c r="DI65002" s="378"/>
      <c r="DJ65002" s="378"/>
      <c r="DK65002" s="378"/>
      <c r="DL65002" s="378"/>
      <c r="DM65002" s="378"/>
      <c r="DN65002" s="378"/>
      <c r="DO65002" s="378"/>
      <c r="DP65002" s="378"/>
      <c r="DQ65002" s="378"/>
      <c r="DR65002" s="378"/>
      <c r="DS65002" s="378"/>
      <c r="DT65002" s="378"/>
      <c r="DU65002" s="378"/>
      <c r="DV65002" s="378"/>
      <c r="DW65002" s="378"/>
      <c r="DX65002" s="378"/>
      <c r="DY65002" s="378"/>
      <c r="DZ65002" s="378"/>
      <c r="EA65002" s="378"/>
      <c r="EB65002" s="378"/>
      <c r="EC65002" s="378"/>
      <c r="ED65002" s="378"/>
      <c r="EE65002" s="378"/>
      <c r="EF65002" s="378"/>
      <c r="EG65002" s="378"/>
      <c r="EH65002" s="378"/>
      <c r="EI65002" s="378"/>
      <c r="EJ65002" s="378"/>
      <c r="EK65002" s="378"/>
      <c r="EL65002" s="378"/>
      <c r="EM65002" s="378"/>
      <c r="EN65002" s="378"/>
      <c r="EO65002" s="378"/>
      <c r="EP65002" s="378"/>
      <c r="EQ65002" s="378"/>
      <c r="ER65002" s="378"/>
      <c r="ES65002" s="378"/>
      <c r="ET65002" s="378"/>
      <c r="EU65002" s="378"/>
      <c r="EV65002" s="378"/>
      <c r="EW65002" s="378"/>
      <c r="EX65002" s="378"/>
      <c r="EY65002" s="378"/>
      <c r="EZ65002" s="378"/>
      <c r="FA65002" s="378"/>
      <c r="FB65002" s="378"/>
      <c r="FC65002" s="378"/>
      <c r="FD65002" s="378"/>
      <c r="FE65002" s="378"/>
      <c r="FF65002" s="378"/>
      <c r="FG65002" s="378"/>
      <c r="FH65002" s="378"/>
      <c r="FI65002" s="378"/>
      <c r="FJ65002" s="378"/>
      <c r="FK65002" s="378"/>
      <c r="FL65002" s="378"/>
      <c r="FM65002" s="378"/>
      <c r="FN65002" s="378"/>
      <c r="FO65002" s="378"/>
      <c r="FP65002" s="378"/>
      <c r="FQ65002" s="378"/>
      <c r="FR65002" s="378"/>
      <c r="FS65002" s="378"/>
      <c r="FT65002" s="378"/>
      <c r="FU65002" s="378"/>
      <c r="FV65002" s="378"/>
      <c r="FW65002" s="378"/>
      <c r="FX65002" s="378"/>
      <c r="FY65002" s="378"/>
      <c r="FZ65002" s="378"/>
      <c r="GA65002" s="378"/>
      <c r="GB65002" s="378"/>
      <c r="GC65002" s="378"/>
      <c r="GD65002" s="378"/>
      <c r="GE65002" s="378"/>
      <c r="GF65002" s="378"/>
      <c r="GG65002" s="378"/>
      <c r="GH65002" s="378"/>
      <c r="GI65002" s="378"/>
      <c r="GJ65002" s="378"/>
      <c r="GK65002" s="378"/>
      <c r="GL65002" s="378"/>
      <c r="GM65002" s="378"/>
      <c r="GN65002" s="378"/>
      <c r="GO65002" s="378"/>
      <c r="GP65002" s="378"/>
      <c r="GQ65002" s="378"/>
      <c r="GR65002" s="378"/>
      <c r="GS65002" s="378"/>
      <c r="GT65002" s="378"/>
      <c r="GU65002" s="378"/>
      <c r="GV65002" s="378"/>
      <c r="GW65002" s="378"/>
      <c r="GX65002" s="378"/>
      <c r="GY65002" s="378"/>
      <c r="GZ65002" s="378"/>
      <c r="HA65002" s="378"/>
      <c r="HB65002" s="378"/>
      <c r="HC65002" s="378"/>
      <c r="HD65002" s="378"/>
      <c r="HE65002" s="378"/>
      <c r="HF65002" s="378"/>
      <c r="HG65002" s="378"/>
      <c r="HH65002" s="378"/>
      <c r="HI65002" s="378"/>
      <c r="HJ65002" s="378"/>
      <c r="HK65002" s="378"/>
      <c r="HL65002" s="378"/>
      <c r="HM65002" s="378"/>
      <c r="HN65002" s="378"/>
      <c r="HO65002" s="378"/>
      <c r="HP65002" s="378"/>
      <c r="HQ65002" s="378"/>
      <c r="HR65002" s="378"/>
      <c r="HS65002" s="378"/>
      <c r="HT65002" s="378"/>
      <c r="HU65002" s="378"/>
      <c r="HV65002" s="378"/>
      <c r="HW65002" s="378"/>
      <c r="HX65002" s="378"/>
      <c r="HY65002" s="378"/>
      <c r="HZ65002" s="378"/>
      <c r="IA65002" s="378"/>
      <c r="IB65002" s="378"/>
      <c r="IC65002" s="378"/>
      <c r="ID65002" s="378"/>
      <c r="IE65002" s="378"/>
      <c r="IF65002" s="378"/>
      <c r="IG65002" s="378"/>
      <c r="IH65002" s="378"/>
      <c r="II65002" s="378"/>
      <c r="IJ65002" s="378"/>
      <c r="IK65002" s="378"/>
      <c r="IL65002" s="378"/>
    </row>
    <row r="65003" spans="2:246">
      <c r="B65003" s="378"/>
      <c r="C65003" s="378"/>
      <c r="D65003" s="378"/>
      <c r="E65003" s="378"/>
      <c r="F65003" s="378"/>
      <c r="G65003" s="378"/>
      <c r="H65003" s="378"/>
      <c r="I65003" s="378"/>
      <c r="J65003" s="378"/>
      <c r="K65003" s="378"/>
      <c r="L65003" s="378"/>
      <c r="M65003" s="378"/>
      <c r="N65003" s="378"/>
      <c r="O65003" s="378"/>
      <c r="P65003" s="378"/>
      <c r="Q65003" s="378"/>
      <c r="R65003" s="378"/>
      <c r="S65003" s="378"/>
      <c r="T65003" s="378"/>
      <c r="U65003" s="378"/>
      <c r="V65003" s="378"/>
      <c r="W65003" s="378"/>
      <c r="X65003" s="378"/>
      <c r="Y65003" s="378"/>
      <c r="Z65003" s="378"/>
      <c r="AA65003" s="378"/>
      <c r="AB65003" s="378"/>
      <c r="AC65003" s="378"/>
      <c r="AD65003" s="378"/>
      <c r="AE65003" s="378"/>
      <c r="AF65003" s="378"/>
      <c r="AG65003" s="378"/>
      <c r="AH65003" s="378"/>
      <c r="AI65003" s="378"/>
      <c r="AJ65003" s="378"/>
      <c r="AK65003" s="378"/>
      <c r="AL65003" s="378"/>
      <c r="AM65003" s="378"/>
      <c r="AN65003" s="378"/>
      <c r="AO65003" s="378"/>
      <c r="AP65003" s="378"/>
      <c r="AQ65003" s="378"/>
      <c r="AR65003" s="378"/>
      <c r="AS65003" s="378"/>
      <c r="AT65003" s="378"/>
      <c r="AU65003" s="378"/>
      <c r="AV65003" s="378"/>
      <c r="AW65003" s="378"/>
      <c r="AX65003" s="378"/>
      <c r="AY65003" s="378"/>
      <c r="AZ65003" s="378"/>
      <c r="BA65003" s="378"/>
      <c r="BB65003" s="378"/>
      <c r="BC65003" s="378"/>
      <c r="BD65003" s="378"/>
      <c r="BE65003" s="378"/>
      <c r="BF65003" s="378"/>
      <c r="BG65003" s="378"/>
      <c r="BH65003" s="378"/>
      <c r="BI65003" s="378"/>
      <c r="BJ65003" s="378"/>
      <c r="BK65003" s="378"/>
      <c r="BL65003" s="378"/>
      <c r="BM65003" s="378"/>
      <c r="BN65003" s="378"/>
      <c r="BO65003" s="378"/>
      <c r="BP65003" s="378"/>
      <c r="BQ65003" s="378"/>
      <c r="BR65003" s="378"/>
      <c r="BS65003" s="378"/>
      <c r="BT65003" s="378"/>
      <c r="BU65003" s="378"/>
      <c r="BV65003" s="378"/>
      <c r="BW65003" s="378"/>
      <c r="BX65003" s="378"/>
      <c r="BY65003" s="378"/>
      <c r="BZ65003" s="378"/>
      <c r="CA65003" s="378"/>
      <c r="CB65003" s="378"/>
      <c r="CC65003" s="378"/>
      <c r="CD65003" s="378"/>
      <c r="CE65003" s="378"/>
      <c r="CF65003" s="378"/>
      <c r="CG65003" s="378"/>
      <c r="CH65003" s="378"/>
      <c r="CI65003" s="378"/>
      <c r="CJ65003" s="378"/>
      <c r="CK65003" s="378"/>
      <c r="CL65003" s="378"/>
      <c r="CM65003" s="378"/>
      <c r="CN65003" s="378"/>
      <c r="CO65003" s="378"/>
      <c r="CP65003" s="378"/>
      <c r="CQ65003" s="378"/>
      <c r="CR65003" s="378"/>
      <c r="CS65003" s="378"/>
      <c r="CT65003" s="378"/>
      <c r="CU65003" s="378"/>
      <c r="CV65003" s="378"/>
      <c r="CW65003" s="378"/>
      <c r="CX65003" s="378"/>
      <c r="CY65003" s="378"/>
      <c r="CZ65003" s="378"/>
      <c r="DA65003" s="378"/>
      <c r="DB65003" s="378"/>
      <c r="DC65003" s="378"/>
      <c r="DD65003" s="378"/>
      <c r="DE65003" s="378"/>
      <c r="DF65003" s="378"/>
      <c r="DG65003" s="378"/>
      <c r="DH65003" s="378"/>
      <c r="DI65003" s="378"/>
      <c r="DJ65003" s="378"/>
      <c r="DK65003" s="378"/>
      <c r="DL65003" s="378"/>
      <c r="DM65003" s="378"/>
      <c r="DN65003" s="378"/>
      <c r="DO65003" s="378"/>
      <c r="DP65003" s="378"/>
      <c r="DQ65003" s="378"/>
      <c r="DR65003" s="378"/>
      <c r="DS65003" s="378"/>
      <c r="DT65003" s="378"/>
      <c r="DU65003" s="378"/>
      <c r="DV65003" s="378"/>
      <c r="DW65003" s="378"/>
      <c r="DX65003" s="378"/>
      <c r="DY65003" s="378"/>
      <c r="DZ65003" s="378"/>
      <c r="EA65003" s="378"/>
      <c r="EB65003" s="378"/>
      <c r="EC65003" s="378"/>
      <c r="ED65003" s="378"/>
      <c r="EE65003" s="378"/>
      <c r="EF65003" s="378"/>
      <c r="EG65003" s="378"/>
      <c r="EH65003" s="378"/>
      <c r="EI65003" s="378"/>
      <c r="EJ65003" s="378"/>
      <c r="EK65003" s="378"/>
      <c r="EL65003" s="378"/>
      <c r="EM65003" s="378"/>
      <c r="EN65003" s="378"/>
      <c r="EO65003" s="378"/>
      <c r="EP65003" s="378"/>
      <c r="EQ65003" s="378"/>
      <c r="ER65003" s="378"/>
      <c r="ES65003" s="378"/>
      <c r="ET65003" s="378"/>
      <c r="EU65003" s="378"/>
      <c r="EV65003" s="378"/>
      <c r="EW65003" s="378"/>
      <c r="EX65003" s="378"/>
      <c r="EY65003" s="378"/>
      <c r="EZ65003" s="378"/>
      <c r="FA65003" s="378"/>
      <c r="FB65003" s="378"/>
      <c r="FC65003" s="378"/>
      <c r="FD65003" s="378"/>
      <c r="FE65003" s="378"/>
      <c r="FF65003" s="378"/>
      <c r="FG65003" s="378"/>
      <c r="FH65003" s="378"/>
      <c r="FI65003" s="378"/>
      <c r="FJ65003" s="378"/>
      <c r="FK65003" s="378"/>
      <c r="FL65003" s="378"/>
      <c r="FM65003" s="378"/>
      <c r="FN65003" s="378"/>
      <c r="FO65003" s="378"/>
      <c r="FP65003" s="378"/>
      <c r="FQ65003" s="378"/>
      <c r="FR65003" s="378"/>
      <c r="FS65003" s="378"/>
      <c r="FT65003" s="378"/>
      <c r="FU65003" s="378"/>
      <c r="FV65003" s="378"/>
      <c r="FW65003" s="378"/>
      <c r="FX65003" s="378"/>
      <c r="FY65003" s="378"/>
      <c r="FZ65003" s="378"/>
      <c r="GA65003" s="378"/>
      <c r="GB65003" s="378"/>
      <c r="GC65003" s="378"/>
      <c r="GD65003" s="378"/>
      <c r="GE65003" s="378"/>
      <c r="GF65003" s="378"/>
      <c r="GG65003" s="378"/>
      <c r="GH65003" s="378"/>
      <c r="GI65003" s="378"/>
      <c r="GJ65003" s="378"/>
      <c r="GK65003" s="378"/>
      <c r="GL65003" s="378"/>
      <c r="GM65003" s="378"/>
      <c r="GN65003" s="378"/>
      <c r="GO65003" s="378"/>
      <c r="GP65003" s="378"/>
      <c r="GQ65003" s="378"/>
      <c r="GR65003" s="378"/>
      <c r="GS65003" s="378"/>
      <c r="GT65003" s="378"/>
      <c r="GU65003" s="378"/>
      <c r="GV65003" s="378"/>
      <c r="GW65003" s="378"/>
      <c r="GX65003" s="378"/>
      <c r="GY65003" s="378"/>
      <c r="GZ65003" s="378"/>
      <c r="HA65003" s="378"/>
      <c r="HB65003" s="378"/>
      <c r="HC65003" s="378"/>
      <c r="HD65003" s="378"/>
      <c r="HE65003" s="378"/>
      <c r="HF65003" s="378"/>
      <c r="HG65003" s="378"/>
      <c r="HH65003" s="378"/>
      <c r="HI65003" s="378"/>
      <c r="HJ65003" s="378"/>
      <c r="HK65003" s="378"/>
      <c r="HL65003" s="378"/>
      <c r="HM65003" s="378"/>
      <c r="HN65003" s="378"/>
      <c r="HO65003" s="378"/>
      <c r="HP65003" s="378"/>
      <c r="HQ65003" s="378"/>
      <c r="HR65003" s="378"/>
      <c r="HS65003" s="378"/>
      <c r="HT65003" s="378"/>
      <c r="HU65003" s="378"/>
      <c r="HV65003" s="378"/>
      <c r="HW65003" s="378"/>
      <c r="HX65003" s="378"/>
      <c r="HY65003" s="378"/>
      <c r="HZ65003" s="378"/>
      <c r="IA65003" s="378"/>
      <c r="IB65003" s="378"/>
      <c r="IC65003" s="378"/>
      <c r="ID65003" s="378"/>
      <c r="IE65003" s="378"/>
      <c r="IF65003" s="378"/>
      <c r="IG65003" s="378"/>
      <c r="IH65003" s="378"/>
      <c r="II65003" s="378"/>
      <c r="IJ65003" s="378"/>
      <c r="IK65003" s="378"/>
      <c r="IL65003" s="378"/>
    </row>
    <row r="65004" spans="2:246">
      <c r="B65004" s="378"/>
      <c r="C65004" s="378"/>
      <c r="D65004" s="378"/>
      <c r="E65004" s="378"/>
      <c r="F65004" s="378"/>
      <c r="G65004" s="378"/>
      <c r="H65004" s="378"/>
      <c r="I65004" s="378"/>
      <c r="J65004" s="378"/>
      <c r="K65004" s="378"/>
      <c r="L65004" s="378"/>
      <c r="M65004" s="378"/>
      <c r="N65004" s="378"/>
      <c r="O65004" s="378"/>
      <c r="P65004" s="378"/>
      <c r="Q65004" s="378"/>
      <c r="R65004" s="378"/>
      <c r="S65004" s="378"/>
      <c r="T65004" s="378"/>
      <c r="U65004" s="378"/>
      <c r="V65004" s="378"/>
      <c r="W65004" s="378"/>
      <c r="X65004" s="378"/>
      <c r="Y65004" s="378"/>
      <c r="Z65004" s="378"/>
      <c r="AA65004" s="378"/>
      <c r="AB65004" s="378"/>
      <c r="AC65004" s="378"/>
      <c r="AD65004" s="378"/>
      <c r="AE65004" s="378"/>
      <c r="AF65004" s="378"/>
      <c r="AG65004" s="378"/>
      <c r="AH65004" s="378"/>
      <c r="AI65004" s="378"/>
      <c r="AJ65004" s="378"/>
      <c r="AK65004" s="378"/>
      <c r="AL65004" s="378"/>
      <c r="AM65004" s="378"/>
      <c r="AN65004" s="378"/>
      <c r="AO65004" s="378"/>
      <c r="AP65004" s="378"/>
      <c r="AQ65004" s="378"/>
      <c r="AR65004" s="378"/>
      <c r="AS65004" s="378"/>
      <c r="AT65004" s="378"/>
      <c r="AU65004" s="378"/>
      <c r="AV65004" s="378"/>
      <c r="AW65004" s="378"/>
      <c r="AX65004" s="378"/>
      <c r="AY65004" s="378"/>
      <c r="AZ65004" s="378"/>
      <c r="BA65004" s="378"/>
      <c r="BB65004" s="378"/>
      <c r="BC65004" s="378"/>
      <c r="BD65004" s="378"/>
      <c r="BE65004" s="378"/>
      <c r="BF65004" s="378"/>
      <c r="BG65004" s="378"/>
      <c r="BH65004" s="378"/>
      <c r="BI65004" s="378"/>
      <c r="BJ65004" s="378"/>
      <c r="BK65004" s="378"/>
      <c r="BL65004" s="378"/>
      <c r="BM65004" s="378"/>
      <c r="BN65004" s="378"/>
      <c r="BO65004" s="378"/>
      <c r="BP65004" s="378"/>
      <c r="BQ65004" s="378"/>
      <c r="BR65004" s="378"/>
      <c r="BS65004" s="378"/>
      <c r="BT65004" s="378"/>
      <c r="BU65004" s="378"/>
      <c r="BV65004" s="378"/>
      <c r="BW65004" s="378"/>
      <c r="BX65004" s="378"/>
      <c r="BY65004" s="378"/>
      <c r="BZ65004" s="378"/>
      <c r="CA65004" s="378"/>
      <c r="CB65004" s="378"/>
      <c r="CC65004" s="378"/>
      <c r="CD65004" s="378"/>
      <c r="CE65004" s="378"/>
      <c r="CF65004" s="378"/>
      <c r="CG65004" s="378"/>
      <c r="CH65004" s="378"/>
      <c r="CI65004" s="378"/>
      <c r="CJ65004" s="378"/>
      <c r="CK65004" s="378"/>
      <c r="CL65004" s="378"/>
      <c r="CM65004" s="378"/>
      <c r="CN65004" s="378"/>
      <c r="CO65004" s="378"/>
      <c r="CP65004" s="378"/>
      <c r="CQ65004" s="378"/>
      <c r="CR65004" s="378"/>
      <c r="CS65004" s="378"/>
      <c r="CT65004" s="378"/>
      <c r="CU65004" s="378"/>
      <c r="CV65004" s="378"/>
      <c r="CW65004" s="378"/>
      <c r="CX65004" s="378"/>
      <c r="CY65004" s="378"/>
      <c r="CZ65004" s="378"/>
      <c r="DA65004" s="378"/>
      <c r="DB65004" s="378"/>
      <c r="DC65004" s="378"/>
      <c r="DD65004" s="378"/>
      <c r="DE65004" s="378"/>
      <c r="DF65004" s="378"/>
      <c r="DG65004" s="378"/>
      <c r="DH65004" s="378"/>
      <c r="DI65004" s="378"/>
      <c r="DJ65004" s="378"/>
      <c r="DK65004" s="378"/>
      <c r="DL65004" s="378"/>
      <c r="DM65004" s="378"/>
      <c r="DN65004" s="378"/>
      <c r="DO65004" s="378"/>
      <c r="DP65004" s="378"/>
      <c r="DQ65004" s="378"/>
      <c r="DR65004" s="378"/>
      <c r="DS65004" s="378"/>
      <c r="DT65004" s="378"/>
      <c r="DU65004" s="378"/>
      <c r="DV65004" s="378"/>
      <c r="DW65004" s="378"/>
      <c r="DX65004" s="378"/>
      <c r="DY65004" s="378"/>
      <c r="DZ65004" s="378"/>
      <c r="EA65004" s="378"/>
      <c r="EB65004" s="378"/>
      <c r="EC65004" s="378"/>
      <c r="ED65004" s="378"/>
      <c r="EE65004" s="378"/>
      <c r="EF65004" s="378"/>
      <c r="EG65004" s="378"/>
      <c r="EH65004" s="378"/>
      <c r="EI65004" s="378"/>
      <c r="EJ65004" s="378"/>
      <c r="EK65004" s="378"/>
      <c r="EL65004" s="378"/>
      <c r="EM65004" s="378"/>
      <c r="EN65004" s="378"/>
      <c r="EO65004" s="378"/>
      <c r="EP65004" s="378"/>
      <c r="EQ65004" s="378"/>
      <c r="ER65004" s="378"/>
      <c r="ES65004" s="378"/>
      <c r="ET65004" s="378"/>
      <c r="EU65004" s="378"/>
      <c r="EV65004" s="378"/>
      <c r="EW65004" s="378"/>
      <c r="EX65004" s="378"/>
      <c r="EY65004" s="378"/>
      <c r="EZ65004" s="378"/>
      <c r="FA65004" s="378"/>
      <c r="FB65004" s="378"/>
      <c r="FC65004" s="378"/>
      <c r="FD65004" s="378"/>
      <c r="FE65004" s="378"/>
      <c r="FF65004" s="378"/>
      <c r="FG65004" s="378"/>
      <c r="FH65004" s="378"/>
      <c r="FI65004" s="378"/>
      <c r="FJ65004" s="378"/>
      <c r="FK65004" s="378"/>
      <c r="FL65004" s="378"/>
      <c r="FM65004" s="378"/>
      <c r="FN65004" s="378"/>
      <c r="FO65004" s="378"/>
      <c r="FP65004" s="378"/>
      <c r="FQ65004" s="378"/>
      <c r="FR65004" s="378"/>
      <c r="FS65004" s="378"/>
      <c r="FT65004" s="378"/>
      <c r="FU65004" s="378"/>
      <c r="FV65004" s="378"/>
      <c r="FW65004" s="378"/>
      <c r="FX65004" s="378"/>
      <c r="FY65004" s="378"/>
      <c r="FZ65004" s="378"/>
      <c r="GA65004" s="378"/>
      <c r="GB65004" s="378"/>
      <c r="GC65004" s="378"/>
      <c r="GD65004" s="378"/>
      <c r="GE65004" s="378"/>
      <c r="GF65004" s="378"/>
      <c r="GG65004" s="378"/>
      <c r="GH65004" s="378"/>
      <c r="GI65004" s="378"/>
      <c r="GJ65004" s="378"/>
      <c r="GK65004" s="378"/>
      <c r="GL65004" s="378"/>
      <c r="GM65004" s="378"/>
      <c r="GN65004" s="378"/>
      <c r="GO65004" s="378"/>
      <c r="GP65004" s="378"/>
      <c r="GQ65004" s="378"/>
      <c r="GR65004" s="378"/>
      <c r="GS65004" s="378"/>
      <c r="GT65004" s="378"/>
      <c r="GU65004" s="378"/>
      <c r="GV65004" s="378"/>
      <c r="GW65004" s="378"/>
      <c r="GX65004" s="378"/>
      <c r="GY65004" s="378"/>
      <c r="GZ65004" s="378"/>
      <c r="HA65004" s="378"/>
      <c r="HB65004" s="378"/>
      <c r="HC65004" s="378"/>
      <c r="HD65004" s="378"/>
      <c r="HE65004" s="378"/>
      <c r="HF65004" s="378"/>
      <c r="HG65004" s="378"/>
      <c r="HH65004" s="378"/>
      <c r="HI65004" s="378"/>
      <c r="HJ65004" s="378"/>
      <c r="HK65004" s="378"/>
      <c r="HL65004" s="378"/>
      <c r="HM65004" s="378"/>
      <c r="HN65004" s="378"/>
      <c r="HO65004" s="378"/>
      <c r="HP65004" s="378"/>
      <c r="HQ65004" s="378"/>
      <c r="HR65004" s="378"/>
      <c r="HS65004" s="378"/>
      <c r="HT65004" s="378"/>
      <c r="HU65004" s="378"/>
      <c r="HV65004" s="378"/>
      <c r="HW65004" s="378"/>
      <c r="HX65004" s="378"/>
      <c r="HY65004" s="378"/>
      <c r="HZ65004" s="378"/>
      <c r="IA65004" s="378"/>
      <c r="IB65004" s="378"/>
      <c r="IC65004" s="378"/>
      <c r="ID65004" s="378"/>
      <c r="IE65004" s="378"/>
      <c r="IF65004" s="378"/>
      <c r="IG65004" s="378"/>
      <c r="IH65004" s="378"/>
      <c r="II65004" s="378"/>
      <c r="IJ65004" s="378"/>
      <c r="IK65004" s="378"/>
      <c r="IL65004" s="378"/>
    </row>
    <row r="65005" spans="2:246">
      <c r="B65005" s="378"/>
      <c r="C65005" s="378"/>
      <c r="D65005" s="378"/>
      <c r="E65005" s="378"/>
      <c r="F65005" s="378"/>
      <c r="G65005" s="378"/>
      <c r="H65005" s="378"/>
      <c r="I65005" s="378"/>
      <c r="J65005" s="378"/>
      <c r="K65005" s="378"/>
      <c r="L65005" s="378"/>
      <c r="M65005" s="378"/>
      <c r="N65005" s="378"/>
      <c r="O65005" s="378"/>
      <c r="P65005" s="378"/>
      <c r="Q65005" s="378"/>
      <c r="R65005" s="378"/>
      <c r="S65005" s="378"/>
      <c r="T65005" s="378"/>
      <c r="U65005" s="378"/>
      <c r="V65005" s="378"/>
      <c r="W65005" s="378"/>
      <c r="X65005" s="378"/>
      <c r="Y65005" s="378"/>
      <c r="Z65005" s="378"/>
      <c r="AA65005" s="378"/>
      <c r="AB65005" s="378"/>
      <c r="AC65005" s="378"/>
      <c r="AD65005" s="378"/>
      <c r="AE65005" s="378"/>
      <c r="AF65005" s="378"/>
      <c r="AG65005" s="378"/>
      <c r="AH65005" s="378"/>
      <c r="AI65005" s="378"/>
      <c r="AJ65005" s="378"/>
      <c r="AK65005" s="378"/>
      <c r="AL65005" s="378"/>
      <c r="AM65005" s="378"/>
      <c r="AN65005" s="378"/>
      <c r="AO65005" s="378"/>
      <c r="AP65005" s="378"/>
      <c r="AQ65005" s="378"/>
      <c r="AR65005" s="378"/>
      <c r="AS65005" s="378"/>
      <c r="AT65005" s="378"/>
      <c r="AU65005" s="378"/>
      <c r="AV65005" s="378"/>
      <c r="AW65005" s="378"/>
      <c r="AX65005" s="378"/>
      <c r="AY65005" s="378"/>
      <c r="AZ65005" s="378"/>
      <c r="BA65005" s="378"/>
      <c r="BB65005" s="378"/>
      <c r="BC65005" s="378"/>
      <c r="BD65005" s="378"/>
      <c r="BE65005" s="378"/>
      <c r="BF65005" s="378"/>
      <c r="BG65005" s="378"/>
      <c r="BH65005" s="378"/>
      <c r="BI65005" s="378"/>
      <c r="BJ65005" s="378"/>
      <c r="BK65005" s="378"/>
      <c r="BL65005" s="378"/>
      <c r="BM65005" s="378"/>
      <c r="BN65005" s="378"/>
      <c r="BO65005" s="378"/>
      <c r="BP65005" s="378"/>
      <c r="BQ65005" s="378"/>
      <c r="BR65005" s="378"/>
      <c r="BS65005" s="378"/>
      <c r="BT65005" s="378"/>
      <c r="BU65005" s="378"/>
      <c r="BV65005" s="378"/>
      <c r="BW65005" s="378"/>
      <c r="BX65005" s="378"/>
      <c r="BY65005" s="378"/>
      <c r="BZ65005" s="378"/>
      <c r="CA65005" s="378"/>
      <c r="CB65005" s="378"/>
      <c r="CC65005" s="378"/>
      <c r="CD65005" s="378"/>
      <c r="CE65005" s="378"/>
      <c r="CF65005" s="378"/>
      <c r="CG65005" s="378"/>
      <c r="CH65005" s="378"/>
      <c r="CI65005" s="378"/>
      <c r="CJ65005" s="378"/>
      <c r="CK65005" s="378"/>
      <c r="CL65005" s="378"/>
      <c r="CM65005" s="378"/>
      <c r="CN65005" s="378"/>
      <c r="CO65005" s="378"/>
      <c r="CP65005" s="378"/>
      <c r="CQ65005" s="378"/>
      <c r="CR65005" s="378"/>
      <c r="CS65005" s="378"/>
      <c r="CT65005" s="378"/>
      <c r="CU65005" s="378"/>
      <c r="CV65005" s="378"/>
      <c r="CW65005" s="378"/>
      <c r="CX65005" s="378"/>
      <c r="CY65005" s="378"/>
      <c r="CZ65005" s="378"/>
      <c r="DA65005" s="378"/>
      <c r="DB65005" s="378"/>
      <c r="DC65005" s="378"/>
      <c r="DD65005" s="378"/>
      <c r="DE65005" s="378"/>
      <c r="DF65005" s="378"/>
      <c r="DG65005" s="378"/>
      <c r="DH65005" s="378"/>
      <c r="DI65005" s="378"/>
      <c r="DJ65005" s="378"/>
      <c r="DK65005" s="378"/>
      <c r="DL65005" s="378"/>
      <c r="DM65005" s="378"/>
      <c r="DN65005" s="378"/>
      <c r="DO65005" s="378"/>
      <c r="DP65005" s="378"/>
      <c r="DQ65005" s="378"/>
      <c r="DR65005" s="378"/>
      <c r="DS65005" s="378"/>
      <c r="DT65005" s="378"/>
      <c r="DU65005" s="378"/>
      <c r="DV65005" s="378"/>
      <c r="DW65005" s="378"/>
      <c r="DX65005" s="378"/>
      <c r="DY65005" s="378"/>
      <c r="DZ65005" s="378"/>
      <c r="EA65005" s="378"/>
      <c r="EB65005" s="378"/>
      <c r="EC65005" s="378"/>
      <c r="ED65005" s="378"/>
      <c r="EE65005" s="378"/>
      <c r="EF65005" s="378"/>
      <c r="EG65005" s="378"/>
      <c r="EH65005" s="378"/>
      <c r="EI65005" s="378"/>
      <c r="EJ65005" s="378"/>
      <c r="EK65005" s="378"/>
      <c r="EL65005" s="378"/>
      <c r="EM65005" s="378"/>
      <c r="EN65005" s="378"/>
      <c r="EO65005" s="378"/>
      <c r="EP65005" s="378"/>
      <c r="EQ65005" s="378"/>
      <c r="ER65005" s="378"/>
      <c r="ES65005" s="378"/>
      <c r="ET65005" s="378"/>
      <c r="EU65005" s="378"/>
      <c r="EV65005" s="378"/>
      <c r="EW65005" s="378"/>
      <c r="EX65005" s="378"/>
      <c r="EY65005" s="378"/>
      <c r="EZ65005" s="378"/>
      <c r="FA65005" s="378"/>
      <c r="FB65005" s="378"/>
      <c r="FC65005" s="378"/>
      <c r="FD65005" s="378"/>
      <c r="FE65005" s="378"/>
      <c r="FF65005" s="378"/>
      <c r="FG65005" s="378"/>
      <c r="FH65005" s="378"/>
      <c r="FI65005" s="378"/>
      <c r="FJ65005" s="378"/>
      <c r="FK65005" s="378"/>
      <c r="FL65005" s="378"/>
      <c r="FM65005" s="378"/>
      <c r="FN65005" s="378"/>
      <c r="FO65005" s="378"/>
      <c r="FP65005" s="378"/>
      <c r="FQ65005" s="378"/>
      <c r="FR65005" s="378"/>
      <c r="FS65005" s="378"/>
      <c r="FT65005" s="378"/>
      <c r="FU65005" s="378"/>
      <c r="FV65005" s="378"/>
      <c r="FW65005" s="378"/>
      <c r="FX65005" s="378"/>
      <c r="FY65005" s="378"/>
      <c r="FZ65005" s="378"/>
      <c r="GA65005" s="378"/>
      <c r="GB65005" s="378"/>
      <c r="GC65005" s="378"/>
      <c r="GD65005" s="378"/>
      <c r="GE65005" s="378"/>
      <c r="GF65005" s="378"/>
      <c r="GG65005" s="378"/>
      <c r="GH65005" s="378"/>
      <c r="GI65005" s="378"/>
      <c r="GJ65005" s="378"/>
      <c r="GK65005" s="378"/>
      <c r="GL65005" s="378"/>
      <c r="GM65005" s="378"/>
      <c r="GN65005" s="378"/>
      <c r="GO65005" s="378"/>
      <c r="GP65005" s="378"/>
      <c r="GQ65005" s="378"/>
      <c r="GR65005" s="378"/>
      <c r="GS65005" s="378"/>
      <c r="GT65005" s="378"/>
      <c r="GU65005" s="378"/>
      <c r="GV65005" s="378"/>
      <c r="GW65005" s="378"/>
      <c r="GX65005" s="378"/>
      <c r="GY65005" s="378"/>
      <c r="GZ65005" s="378"/>
      <c r="HA65005" s="378"/>
      <c r="HB65005" s="378"/>
      <c r="HC65005" s="378"/>
      <c r="HD65005" s="378"/>
      <c r="HE65005" s="378"/>
      <c r="HF65005" s="378"/>
      <c r="HG65005" s="378"/>
      <c r="HH65005" s="378"/>
      <c r="HI65005" s="378"/>
      <c r="HJ65005" s="378"/>
      <c r="HK65005" s="378"/>
      <c r="HL65005" s="378"/>
      <c r="HM65005" s="378"/>
      <c r="HN65005" s="378"/>
      <c r="HO65005" s="378"/>
      <c r="HP65005" s="378"/>
      <c r="HQ65005" s="378"/>
      <c r="HR65005" s="378"/>
      <c r="HS65005" s="378"/>
      <c r="HT65005" s="378"/>
      <c r="HU65005" s="378"/>
      <c r="HV65005" s="378"/>
      <c r="HW65005" s="378"/>
      <c r="HX65005" s="378"/>
      <c r="HY65005" s="378"/>
      <c r="HZ65005" s="378"/>
      <c r="IA65005" s="378"/>
      <c r="IB65005" s="378"/>
      <c r="IC65005" s="378"/>
      <c r="ID65005" s="378"/>
      <c r="IE65005" s="378"/>
      <c r="IF65005" s="378"/>
      <c r="IG65005" s="378"/>
      <c r="IH65005" s="378"/>
      <c r="II65005" s="378"/>
      <c r="IJ65005" s="378"/>
      <c r="IK65005" s="378"/>
      <c r="IL65005" s="378"/>
    </row>
    <row r="65006" spans="2:246">
      <c r="B65006" s="378"/>
      <c r="C65006" s="378"/>
      <c r="D65006" s="378"/>
      <c r="E65006" s="378"/>
      <c r="F65006" s="378"/>
      <c r="G65006" s="378"/>
      <c r="H65006" s="378"/>
      <c r="I65006" s="378"/>
      <c r="J65006" s="378"/>
      <c r="K65006" s="378"/>
      <c r="L65006" s="378"/>
      <c r="M65006" s="378"/>
      <c r="N65006" s="378"/>
      <c r="O65006" s="378"/>
      <c r="P65006" s="378"/>
      <c r="Q65006" s="378"/>
      <c r="R65006" s="378"/>
      <c r="S65006" s="378"/>
      <c r="T65006" s="378"/>
      <c r="U65006" s="378"/>
      <c r="V65006" s="378"/>
      <c r="W65006" s="378"/>
      <c r="X65006" s="378"/>
      <c r="Y65006" s="378"/>
      <c r="Z65006" s="378"/>
      <c r="AA65006" s="378"/>
      <c r="AB65006" s="378"/>
      <c r="AC65006" s="378"/>
      <c r="AD65006" s="378"/>
      <c r="AE65006" s="378"/>
      <c r="AF65006" s="378"/>
      <c r="AG65006" s="378"/>
      <c r="AH65006" s="378"/>
      <c r="AI65006" s="378"/>
      <c r="AJ65006" s="378"/>
      <c r="AK65006" s="378"/>
      <c r="AL65006" s="378"/>
      <c r="AM65006" s="378"/>
      <c r="AN65006" s="378"/>
      <c r="AO65006" s="378"/>
      <c r="AP65006" s="378"/>
      <c r="AQ65006" s="378"/>
      <c r="AR65006" s="378"/>
      <c r="AS65006" s="378"/>
      <c r="AT65006" s="378"/>
      <c r="AU65006" s="378"/>
      <c r="AV65006" s="378"/>
      <c r="AW65006" s="378"/>
      <c r="AX65006" s="378"/>
      <c r="AY65006" s="378"/>
      <c r="AZ65006" s="378"/>
      <c r="BA65006" s="378"/>
      <c r="BB65006" s="378"/>
      <c r="BC65006" s="378"/>
      <c r="BD65006" s="378"/>
      <c r="BE65006" s="378"/>
      <c r="BF65006" s="378"/>
      <c r="BG65006" s="378"/>
      <c r="BH65006" s="378"/>
      <c r="BI65006" s="378"/>
      <c r="BJ65006" s="378"/>
      <c r="BK65006" s="378"/>
      <c r="BL65006" s="378"/>
      <c r="BM65006" s="378"/>
      <c r="BN65006" s="378"/>
      <c r="BO65006" s="378"/>
      <c r="BP65006" s="378"/>
      <c r="BQ65006" s="378"/>
      <c r="BR65006" s="378"/>
      <c r="BS65006" s="378"/>
      <c r="BT65006" s="378"/>
      <c r="BU65006" s="378"/>
      <c r="BV65006" s="378"/>
      <c r="BW65006" s="378"/>
      <c r="BX65006" s="378"/>
      <c r="BY65006" s="378"/>
      <c r="BZ65006" s="378"/>
      <c r="CA65006" s="378"/>
      <c r="CB65006" s="378"/>
      <c r="CC65006" s="378"/>
      <c r="CD65006" s="378"/>
      <c r="CE65006" s="378"/>
      <c r="CF65006" s="378"/>
      <c r="CG65006" s="378"/>
      <c r="CH65006" s="378"/>
      <c r="CI65006" s="378"/>
      <c r="CJ65006" s="378"/>
      <c r="CK65006" s="378"/>
      <c r="CL65006" s="378"/>
      <c r="CM65006" s="378"/>
      <c r="CN65006" s="378"/>
      <c r="CO65006" s="378"/>
      <c r="CP65006" s="378"/>
      <c r="CQ65006" s="378"/>
      <c r="CR65006" s="378"/>
      <c r="CS65006" s="378"/>
      <c r="CT65006" s="378"/>
      <c r="CU65006" s="378"/>
      <c r="CV65006" s="378"/>
      <c r="CW65006" s="378"/>
      <c r="CX65006" s="378"/>
      <c r="CY65006" s="378"/>
      <c r="CZ65006" s="378"/>
      <c r="DA65006" s="378"/>
      <c r="DB65006" s="378"/>
      <c r="DC65006" s="378"/>
      <c r="DD65006" s="378"/>
      <c r="DE65006" s="378"/>
      <c r="DF65006" s="378"/>
      <c r="DG65006" s="378"/>
      <c r="DH65006" s="378"/>
      <c r="DI65006" s="378"/>
      <c r="DJ65006" s="378"/>
      <c r="DK65006" s="378"/>
      <c r="DL65006" s="378"/>
      <c r="DM65006" s="378"/>
      <c r="DN65006" s="378"/>
      <c r="DO65006" s="378"/>
      <c r="DP65006" s="378"/>
      <c r="DQ65006" s="378"/>
      <c r="DR65006" s="378"/>
      <c r="DS65006" s="378"/>
      <c r="DT65006" s="378"/>
      <c r="DU65006" s="378"/>
      <c r="DV65006" s="378"/>
      <c r="DW65006" s="378"/>
      <c r="DX65006" s="378"/>
      <c r="DY65006" s="378"/>
      <c r="DZ65006" s="378"/>
      <c r="EA65006" s="378"/>
      <c r="EB65006" s="378"/>
      <c r="EC65006" s="378"/>
      <c r="ED65006" s="378"/>
      <c r="EE65006" s="378"/>
      <c r="EF65006" s="378"/>
      <c r="EG65006" s="378"/>
      <c r="EH65006" s="378"/>
      <c r="EI65006" s="378"/>
      <c r="EJ65006" s="378"/>
      <c r="EK65006" s="378"/>
      <c r="EL65006" s="378"/>
      <c r="EM65006" s="378"/>
      <c r="EN65006" s="378"/>
      <c r="EO65006" s="378"/>
      <c r="EP65006" s="378"/>
      <c r="EQ65006" s="378"/>
      <c r="ER65006" s="378"/>
      <c r="ES65006" s="378"/>
      <c r="ET65006" s="378"/>
      <c r="EU65006" s="378"/>
      <c r="EV65006" s="378"/>
      <c r="EW65006" s="378"/>
      <c r="EX65006" s="378"/>
      <c r="EY65006" s="378"/>
      <c r="EZ65006" s="378"/>
      <c r="FA65006" s="378"/>
      <c r="FB65006" s="378"/>
      <c r="FC65006" s="378"/>
      <c r="FD65006" s="378"/>
      <c r="FE65006" s="378"/>
      <c r="FF65006" s="378"/>
      <c r="FG65006" s="378"/>
      <c r="FH65006" s="378"/>
      <c r="FI65006" s="378"/>
      <c r="FJ65006" s="378"/>
      <c r="FK65006" s="378"/>
      <c r="FL65006" s="378"/>
      <c r="FM65006" s="378"/>
      <c r="FN65006" s="378"/>
      <c r="FO65006" s="378"/>
      <c r="FP65006" s="378"/>
      <c r="FQ65006" s="378"/>
      <c r="FR65006" s="378"/>
      <c r="FS65006" s="378"/>
      <c r="FT65006" s="378"/>
      <c r="FU65006" s="378"/>
      <c r="FV65006" s="378"/>
      <c r="FW65006" s="378"/>
      <c r="FX65006" s="378"/>
      <c r="FY65006" s="378"/>
      <c r="FZ65006" s="378"/>
      <c r="GA65006" s="378"/>
      <c r="GB65006" s="378"/>
      <c r="GC65006" s="378"/>
      <c r="GD65006" s="378"/>
      <c r="GE65006" s="378"/>
      <c r="GF65006" s="378"/>
      <c r="GG65006" s="378"/>
      <c r="GH65006" s="378"/>
      <c r="GI65006" s="378"/>
      <c r="GJ65006" s="378"/>
      <c r="GK65006" s="378"/>
      <c r="GL65006" s="378"/>
      <c r="GM65006" s="378"/>
      <c r="GN65006" s="378"/>
      <c r="GO65006" s="378"/>
      <c r="GP65006" s="378"/>
      <c r="GQ65006" s="378"/>
      <c r="GR65006" s="378"/>
      <c r="GS65006" s="378"/>
      <c r="GT65006" s="378"/>
      <c r="GU65006" s="378"/>
      <c r="GV65006" s="378"/>
      <c r="GW65006" s="378"/>
      <c r="GX65006" s="378"/>
      <c r="GY65006" s="378"/>
      <c r="GZ65006" s="378"/>
      <c r="HA65006" s="378"/>
      <c r="HB65006" s="378"/>
      <c r="HC65006" s="378"/>
      <c r="HD65006" s="378"/>
      <c r="HE65006" s="378"/>
      <c r="HF65006" s="378"/>
      <c r="HG65006" s="378"/>
      <c r="HH65006" s="378"/>
      <c r="HI65006" s="378"/>
      <c r="HJ65006" s="378"/>
      <c r="HK65006" s="378"/>
      <c r="HL65006" s="378"/>
      <c r="HM65006" s="378"/>
      <c r="HN65006" s="378"/>
      <c r="HO65006" s="378"/>
      <c r="HP65006" s="378"/>
      <c r="HQ65006" s="378"/>
      <c r="HR65006" s="378"/>
      <c r="HS65006" s="378"/>
      <c r="HT65006" s="378"/>
      <c r="HU65006" s="378"/>
      <c r="HV65006" s="378"/>
      <c r="HW65006" s="378"/>
      <c r="HX65006" s="378"/>
      <c r="HY65006" s="378"/>
      <c r="HZ65006" s="378"/>
      <c r="IA65006" s="378"/>
      <c r="IB65006" s="378"/>
      <c r="IC65006" s="378"/>
      <c r="ID65006" s="378"/>
      <c r="IE65006" s="378"/>
      <c r="IF65006" s="378"/>
      <c r="IG65006" s="378"/>
      <c r="IH65006" s="378"/>
      <c r="II65006" s="378"/>
      <c r="IJ65006" s="378"/>
      <c r="IK65006" s="378"/>
      <c r="IL65006" s="378"/>
    </row>
    <row r="65007" spans="2:246">
      <c r="B65007" s="378"/>
      <c r="C65007" s="378"/>
      <c r="D65007" s="378"/>
      <c r="E65007" s="378"/>
      <c r="F65007" s="378"/>
      <c r="G65007" s="378"/>
      <c r="H65007" s="378"/>
      <c r="I65007" s="378"/>
      <c r="J65007" s="378"/>
      <c r="K65007" s="378"/>
      <c r="L65007" s="378"/>
      <c r="M65007" s="378"/>
      <c r="N65007" s="378"/>
      <c r="O65007" s="378"/>
      <c r="P65007" s="378"/>
      <c r="Q65007" s="378"/>
      <c r="R65007" s="378"/>
      <c r="S65007" s="378"/>
      <c r="T65007" s="378"/>
      <c r="U65007" s="378"/>
      <c r="V65007" s="378"/>
      <c r="W65007" s="378"/>
      <c r="X65007" s="378"/>
      <c r="Y65007" s="378"/>
      <c r="Z65007" s="378"/>
      <c r="AA65007" s="378"/>
      <c r="AB65007" s="378"/>
      <c r="AC65007" s="378"/>
      <c r="AD65007" s="378"/>
      <c r="AE65007" s="378"/>
      <c r="AF65007" s="378"/>
      <c r="AG65007" s="378"/>
      <c r="AH65007" s="378"/>
      <c r="AI65007" s="378"/>
      <c r="AJ65007" s="378"/>
      <c r="AK65007" s="378"/>
      <c r="AL65007" s="378"/>
      <c r="AM65007" s="378"/>
      <c r="AN65007" s="378"/>
      <c r="AO65007" s="378"/>
      <c r="AP65007" s="378"/>
      <c r="AQ65007" s="378"/>
      <c r="AR65007" s="378"/>
      <c r="AS65007" s="378"/>
      <c r="AT65007" s="378"/>
      <c r="AU65007" s="378"/>
      <c r="AV65007" s="378"/>
      <c r="AW65007" s="378"/>
      <c r="AX65007" s="378"/>
      <c r="AY65007" s="378"/>
      <c r="AZ65007" s="378"/>
      <c r="BA65007" s="378"/>
      <c r="BB65007" s="378"/>
      <c r="BC65007" s="378"/>
      <c r="BD65007" s="378"/>
      <c r="BE65007" s="378"/>
      <c r="BF65007" s="378"/>
      <c r="BG65007" s="378"/>
      <c r="BH65007" s="378"/>
      <c r="BI65007" s="378"/>
      <c r="BJ65007" s="378"/>
      <c r="BK65007" s="378"/>
      <c r="BL65007" s="378"/>
      <c r="BM65007" s="378"/>
      <c r="BN65007" s="378"/>
      <c r="BO65007" s="378"/>
      <c r="BP65007" s="378"/>
      <c r="BQ65007" s="378"/>
      <c r="BR65007" s="378"/>
      <c r="BS65007" s="378"/>
      <c r="BT65007" s="378"/>
      <c r="BU65007" s="378"/>
      <c r="BV65007" s="378"/>
      <c r="BW65007" s="378"/>
      <c r="BX65007" s="378"/>
      <c r="BY65007" s="378"/>
      <c r="BZ65007" s="378"/>
      <c r="CA65007" s="378"/>
      <c r="CB65007" s="378"/>
      <c r="CC65007" s="378"/>
      <c r="CD65007" s="378"/>
      <c r="CE65007" s="378"/>
      <c r="CF65007" s="378"/>
      <c r="CG65007" s="378"/>
      <c r="CH65007" s="378"/>
      <c r="CI65007" s="378"/>
      <c r="CJ65007" s="378"/>
      <c r="CK65007" s="378"/>
      <c r="CL65007" s="378"/>
      <c r="CM65007" s="378"/>
      <c r="CN65007" s="378"/>
      <c r="CO65007" s="378"/>
      <c r="CP65007" s="378"/>
      <c r="CQ65007" s="378"/>
      <c r="CR65007" s="378"/>
      <c r="CS65007" s="378"/>
      <c r="CT65007" s="378"/>
      <c r="CU65007" s="378"/>
      <c r="CV65007" s="378"/>
      <c r="CW65007" s="378"/>
      <c r="CX65007" s="378"/>
      <c r="CY65007" s="378"/>
      <c r="CZ65007" s="378"/>
      <c r="DA65007" s="378"/>
      <c r="DB65007" s="378"/>
      <c r="DC65007" s="378"/>
      <c r="DD65007" s="378"/>
      <c r="DE65007" s="378"/>
      <c r="DF65007" s="378"/>
      <c r="DG65007" s="378"/>
      <c r="DH65007" s="378"/>
      <c r="DI65007" s="378"/>
      <c r="DJ65007" s="378"/>
      <c r="DK65007" s="378"/>
      <c r="DL65007" s="378"/>
      <c r="DM65007" s="378"/>
      <c r="DN65007" s="378"/>
      <c r="DO65007" s="378"/>
      <c r="DP65007" s="378"/>
      <c r="DQ65007" s="378"/>
      <c r="DR65007" s="378"/>
      <c r="DS65007" s="378"/>
      <c r="DT65007" s="378"/>
      <c r="DU65007" s="378"/>
      <c r="DV65007" s="378"/>
      <c r="DW65007" s="378"/>
      <c r="DX65007" s="378"/>
      <c r="DY65007" s="378"/>
      <c r="DZ65007" s="378"/>
      <c r="EA65007" s="378"/>
      <c r="EB65007" s="378"/>
      <c r="EC65007" s="378"/>
      <c r="ED65007" s="378"/>
      <c r="EE65007" s="378"/>
      <c r="EF65007" s="378"/>
      <c r="EG65007" s="378"/>
      <c r="EH65007" s="378"/>
      <c r="EI65007" s="378"/>
      <c r="EJ65007" s="378"/>
      <c r="EK65007" s="378"/>
      <c r="EL65007" s="378"/>
      <c r="EM65007" s="378"/>
      <c r="EN65007" s="378"/>
      <c r="EO65007" s="378"/>
      <c r="EP65007" s="378"/>
      <c r="EQ65007" s="378"/>
      <c r="ER65007" s="378"/>
      <c r="ES65007" s="378"/>
      <c r="ET65007" s="378"/>
      <c r="EU65007" s="378"/>
      <c r="EV65007" s="378"/>
      <c r="EW65007" s="378"/>
      <c r="EX65007" s="378"/>
      <c r="EY65007" s="378"/>
      <c r="EZ65007" s="378"/>
      <c r="FA65007" s="378"/>
      <c r="FB65007" s="378"/>
      <c r="FC65007" s="378"/>
      <c r="FD65007" s="378"/>
      <c r="FE65007" s="378"/>
      <c r="FF65007" s="378"/>
      <c r="FG65007" s="378"/>
      <c r="FH65007" s="378"/>
      <c r="FI65007" s="378"/>
      <c r="FJ65007" s="378"/>
      <c r="FK65007" s="378"/>
      <c r="FL65007" s="378"/>
      <c r="FM65007" s="378"/>
      <c r="FN65007" s="378"/>
      <c r="FO65007" s="378"/>
      <c r="FP65007" s="378"/>
      <c r="FQ65007" s="378"/>
      <c r="FR65007" s="378"/>
      <c r="FS65007" s="378"/>
      <c r="FT65007" s="378"/>
      <c r="FU65007" s="378"/>
      <c r="FV65007" s="378"/>
      <c r="FW65007" s="378"/>
      <c r="FX65007" s="378"/>
      <c r="FY65007" s="378"/>
      <c r="FZ65007" s="378"/>
      <c r="GA65007" s="378"/>
      <c r="GB65007" s="378"/>
      <c r="GC65007" s="378"/>
      <c r="GD65007" s="378"/>
      <c r="GE65007" s="378"/>
      <c r="GF65007" s="378"/>
      <c r="GG65007" s="378"/>
      <c r="GH65007" s="378"/>
      <c r="GI65007" s="378"/>
      <c r="GJ65007" s="378"/>
      <c r="GK65007" s="378"/>
      <c r="GL65007" s="378"/>
      <c r="GM65007" s="378"/>
      <c r="GN65007" s="378"/>
      <c r="GO65007" s="378"/>
      <c r="GP65007" s="378"/>
      <c r="GQ65007" s="378"/>
      <c r="GR65007" s="378"/>
      <c r="GS65007" s="378"/>
      <c r="GT65007" s="378"/>
      <c r="GU65007" s="378"/>
      <c r="GV65007" s="378"/>
      <c r="GW65007" s="378"/>
      <c r="GX65007" s="378"/>
      <c r="GY65007" s="378"/>
      <c r="GZ65007" s="378"/>
      <c r="HA65007" s="378"/>
      <c r="HB65007" s="378"/>
      <c r="HC65007" s="378"/>
      <c r="HD65007" s="378"/>
      <c r="HE65007" s="378"/>
      <c r="HF65007" s="378"/>
      <c r="HG65007" s="378"/>
      <c r="HH65007" s="378"/>
      <c r="HI65007" s="378"/>
      <c r="HJ65007" s="378"/>
      <c r="HK65007" s="378"/>
      <c r="HL65007" s="378"/>
      <c r="HM65007" s="378"/>
      <c r="HN65007" s="378"/>
      <c r="HO65007" s="378"/>
      <c r="HP65007" s="378"/>
      <c r="HQ65007" s="378"/>
      <c r="HR65007" s="378"/>
      <c r="HS65007" s="378"/>
      <c r="HT65007" s="378"/>
      <c r="HU65007" s="378"/>
      <c r="HV65007" s="378"/>
      <c r="HW65007" s="378"/>
      <c r="HX65007" s="378"/>
      <c r="HY65007" s="378"/>
      <c r="HZ65007" s="378"/>
      <c r="IA65007" s="378"/>
      <c r="IB65007" s="378"/>
      <c r="IC65007" s="378"/>
      <c r="ID65007" s="378"/>
      <c r="IE65007" s="378"/>
      <c r="IF65007" s="378"/>
      <c r="IG65007" s="378"/>
      <c r="IH65007" s="378"/>
      <c r="II65007" s="378"/>
      <c r="IJ65007" s="378"/>
      <c r="IK65007" s="378"/>
      <c r="IL65007" s="378"/>
    </row>
    <row r="65008" spans="2:246">
      <c r="B65008" s="378"/>
      <c r="C65008" s="378"/>
      <c r="D65008" s="378"/>
      <c r="E65008" s="378"/>
      <c r="F65008" s="378"/>
      <c r="G65008" s="378"/>
      <c r="H65008" s="378"/>
      <c r="I65008" s="378"/>
      <c r="J65008" s="378"/>
      <c r="K65008" s="378"/>
      <c r="L65008" s="378"/>
      <c r="M65008" s="378"/>
      <c r="N65008" s="378"/>
      <c r="O65008" s="378"/>
      <c r="P65008" s="378"/>
      <c r="Q65008" s="378"/>
      <c r="R65008" s="378"/>
      <c r="S65008" s="378"/>
      <c r="T65008" s="378"/>
      <c r="U65008" s="378"/>
      <c r="V65008" s="378"/>
      <c r="W65008" s="378"/>
      <c r="X65008" s="378"/>
      <c r="Y65008" s="378"/>
      <c r="Z65008" s="378"/>
      <c r="AA65008" s="378"/>
      <c r="AB65008" s="378"/>
      <c r="AC65008" s="378"/>
      <c r="AD65008" s="378"/>
      <c r="AE65008" s="378"/>
      <c r="AF65008" s="378"/>
      <c r="AG65008" s="378"/>
      <c r="AH65008" s="378"/>
      <c r="AI65008" s="378"/>
      <c r="AJ65008" s="378"/>
      <c r="AK65008" s="378"/>
      <c r="AL65008" s="378"/>
      <c r="AM65008" s="378"/>
      <c r="AN65008" s="378"/>
      <c r="AO65008" s="378"/>
      <c r="AP65008" s="378"/>
      <c r="AQ65008" s="378"/>
      <c r="AR65008" s="378"/>
      <c r="AS65008" s="378"/>
      <c r="AT65008" s="378"/>
      <c r="AU65008" s="378"/>
      <c r="AV65008" s="378"/>
      <c r="AW65008" s="378"/>
      <c r="AX65008" s="378"/>
      <c r="AY65008" s="378"/>
      <c r="AZ65008" s="378"/>
      <c r="BA65008" s="378"/>
      <c r="BB65008" s="378"/>
      <c r="BC65008" s="378"/>
      <c r="BD65008" s="378"/>
      <c r="BE65008" s="378"/>
      <c r="BF65008" s="378"/>
      <c r="BG65008" s="378"/>
      <c r="BH65008" s="378"/>
      <c r="BI65008" s="378"/>
      <c r="BJ65008" s="378"/>
      <c r="BK65008" s="378"/>
      <c r="BL65008" s="378"/>
      <c r="BM65008" s="378"/>
      <c r="BN65008" s="378"/>
      <c r="BO65008" s="378"/>
      <c r="BP65008" s="378"/>
      <c r="BQ65008" s="378"/>
      <c r="BR65008" s="378"/>
      <c r="BS65008" s="378"/>
      <c r="BT65008" s="378"/>
      <c r="BU65008" s="378"/>
      <c r="BV65008" s="378"/>
      <c r="BW65008" s="378"/>
      <c r="BX65008" s="378"/>
      <c r="BY65008" s="378"/>
      <c r="BZ65008" s="378"/>
      <c r="CA65008" s="378"/>
      <c r="CB65008" s="378"/>
      <c r="CC65008" s="378"/>
      <c r="CD65008" s="378"/>
      <c r="CE65008" s="378"/>
      <c r="CF65008" s="378"/>
      <c r="CG65008" s="378"/>
      <c r="CH65008" s="378"/>
      <c r="CI65008" s="378"/>
      <c r="CJ65008" s="378"/>
      <c r="CK65008" s="378"/>
      <c r="CL65008" s="378"/>
      <c r="CM65008" s="378"/>
      <c r="CN65008" s="378"/>
      <c r="CO65008" s="378"/>
      <c r="CP65008" s="378"/>
      <c r="CQ65008" s="378"/>
      <c r="CR65008" s="378"/>
      <c r="CS65008" s="378"/>
      <c r="CT65008" s="378"/>
      <c r="CU65008" s="378"/>
      <c r="CV65008" s="378"/>
      <c r="CW65008" s="378"/>
      <c r="CX65008" s="378"/>
      <c r="CY65008" s="378"/>
      <c r="CZ65008" s="378"/>
      <c r="DA65008" s="378"/>
      <c r="DB65008" s="378"/>
      <c r="DC65008" s="378"/>
      <c r="DD65008" s="378"/>
      <c r="DE65008" s="378"/>
      <c r="DF65008" s="378"/>
      <c r="DG65008" s="378"/>
      <c r="DH65008" s="378"/>
      <c r="DI65008" s="378"/>
      <c r="DJ65008" s="378"/>
      <c r="DK65008" s="378"/>
      <c r="DL65008" s="378"/>
      <c r="DM65008" s="378"/>
      <c r="DN65008" s="378"/>
      <c r="DO65008" s="378"/>
      <c r="DP65008" s="378"/>
      <c r="DQ65008" s="378"/>
      <c r="DR65008" s="378"/>
      <c r="DS65008" s="378"/>
      <c r="DT65008" s="378"/>
      <c r="DU65008" s="378"/>
      <c r="DV65008" s="378"/>
      <c r="DW65008" s="378"/>
      <c r="DX65008" s="378"/>
      <c r="DY65008" s="378"/>
      <c r="DZ65008" s="378"/>
      <c r="EA65008" s="378"/>
      <c r="EB65008" s="378"/>
      <c r="EC65008" s="378"/>
      <c r="ED65008" s="378"/>
      <c r="EE65008" s="378"/>
      <c r="EF65008" s="378"/>
      <c r="EG65008" s="378"/>
      <c r="EH65008" s="378"/>
      <c r="EI65008" s="378"/>
      <c r="EJ65008" s="378"/>
      <c r="EK65008" s="378"/>
      <c r="EL65008" s="378"/>
      <c r="EM65008" s="378"/>
      <c r="EN65008" s="378"/>
      <c r="EO65008" s="378"/>
      <c r="EP65008" s="378"/>
      <c r="EQ65008" s="378"/>
      <c r="ER65008" s="378"/>
      <c r="ES65008" s="378"/>
      <c r="ET65008" s="378"/>
      <c r="EU65008" s="378"/>
      <c r="EV65008" s="378"/>
      <c r="EW65008" s="378"/>
      <c r="EX65008" s="378"/>
      <c r="EY65008" s="378"/>
      <c r="EZ65008" s="378"/>
      <c r="FA65008" s="378"/>
      <c r="FB65008" s="378"/>
      <c r="FC65008" s="378"/>
      <c r="FD65008" s="378"/>
      <c r="FE65008" s="378"/>
      <c r="FF65008" s="378"/>
      <c r="FG65008" s="378"/>
      <c r="FH65008" s="378"/>
      <c r="FI65008" s="378"/>
      <c r="FJ65008" s="378"/>
      <c r="FK65008" s="378"/>
      <c r="FL65008" s="378"/>
      <c r="FM65008" s="378"/>
      <c r="FN65008" s="378"/>
      <c r="FO65008" s="378"/>
      <c r="FP65008" s="378"/>
      <c r="FQ65008" s="378"/>
      <c r="FR65008" s="378"/>
      <c r="FS65008" s="378"/>
      <c r="FT65008" s="378"/>
      <c r="FU65008" s="378"/>
      <c r="FV65008" s="378"/>
      <c r="FW65008" s="378"/>
      <c r="FX65008" s="378"/>
      <c r="FY65008" s="378"/>
      <c r="FZ65008" s="378"/>
      <c r="GA65008" s="378"/>
      <c r="GB65008" s="378"/>
      <c r="GC65008" s="378"/>
      <c r="GD65008" s="378"/>
      <c r="GE65008" s="378"/>
      <c r="GF65008" s="378"/>
      <c r="GG65008" s="378"/>
      <c r="GH65008" s="378"/>
      <c r="GI65008" s="378"/>
      <c r="GJ65008" s="378"/>
      <c r="GK65008" s="378"/>
      <c r="GL65008" s="378"/>
      <c r="GM65008" s="378"/>
      <c r="GN65008" s="378"/>
      <c r="GO65008" s="378"/>
      <c r="GP65008" s="378"/>
      <c r="GQ65008" s="378"/>
      <c r="GR65008" s="378"/>
      <c r="GS65008" s="378"/>
      <c r="GT65008" s="378"/>
      <c r="GU65008" s="378"/>
      <c r="GV65008" s="378"/>
      <c r="GW65008" s="378"/>
      <c r="GX65008" s="378"/>
      <c r="GY65008" s="378"/>
      <c r="GZ65008" s="378"/>
      <c r="HA65008" s="378"/>
      <c r="HB65008" s="378"/>
      <c r="HC65008" s="378"/>
      <c r="HD65008" s="378"/>
      <c r="HE65008" s="378"/>
      <c r="HF65008" s="378"/>
      <c r="HG65008" s="378"/>
      <c r="HH65008" s="378"/>
      <c r="HI65008" s="378"/>
      <c r="HJ65008" s="378"/>
      <c r="HK65008" s="378"/>
      <c r="HL65008" s="378"/>
      <c r="HM65008" s="378"/>
      <c r="HN65008" s="378"/>
      <c r="HO65008" s="378"/>
      <c r="HP65008" s="378"/>
      <c r="HQ65008" s="378"/>
      <c r="HR65008" s="378"/>
      <c r="HS65008" s="378"/>
      <c r="HT65008" s="378"/>
      <c r="HU65008" s="378"/>
      <c r="HV65008" s="378"/>
      <c r="HW65008" s="378"/>
      <c r="HX65008" s="378"/>
      <c r="HY65008" s="378"/>
      <c r="HZ65008" s="378"/>
      <c r="IA65008" s="378"/>
      <c r="IB65008" s="378"/>
      <c r="IC65008" s="378"/>
      <c r="ID65008" s="378"/>
      <c r="IE65008" s="378"/>
      <c r="IF65008" s="378"/>
      <c r="IG65008" s="378"/>
      <c r="IH65008" s="378"/>
      <c r="II65008" s="378"/>
      <c r="IJ65008" s="378"/>
      <c r="IK65008" s="378"/>
      <c r="IL65008" s="378"/>
    </row>
    <row r="65009" spans="2:246">
      <c r="B65009" s="378"/>
      <c r="C65009" s="378"/>
      <c r="D65009" s="378"/>
      <c r="E65009" s="378"/>
      <c r="F65009" s="378"/>
      <c r="G65009" s="378"/>
      <c r="H65009" s="378"/>
      <c r="I65009" s="378"/>
      <c r="J65009" s="378"/>
      <c r="K65009" s="378"/>
      <c r="L65009" s="378"/>
      <c r="M65009" s="378"/>
      <c r="N65009" s="378"/>
      <c r="O65009" s="378"/>
      <c r="P65009" s="378"/>
      <c r="Q65009" s="378"/>
      <c r="R65009" s="378"/>
      <c r="S65009" s="378"/>
      <c r="T65009" s="378"/>
      <c r="U65009" s="378"/>
      <c r="V65009" s="378"/>
      <c r="W65009" s="378"/>
      <c r="X65009" s="378"/>
      <c r="Y65009" s="378"/>
      <c r="Z65009" s="378"/>
      <c r="AA65009" s="378"/>
      <c r="AB65009" s="378"/>
      <c r="AC65009" s="378"/>
      <c r="AD65009" s="378"/>
      <c r="AE65009" s="378"/>
      <c r="AF65009" s="378"/>
      <c r="AG65009" s="378"/>
      <c r="AH65009" s="378"/>
      <c r="AI65009" s="378"/>
      <c r="AJ65009" s="378"/>
      <c r="AK65009" s="378"/>
      <c r="AL65009" s="378"/>
      <c r="AM65009" s="378"/>
      <c r="AN65009" s="378"/>
      <c r="AO65009" s="378"/>
      <c r="AP65009" s="378"/>
      <c r="AQ65009" s="378"/>
      <c r="AR65009" s="378"/>
      <c r="AS65009" s="378"/>
      <c r="AT65009" s="378"/>
      <c r="AU65009" s="378"/>
      <c r="AV65009" s="378"/>
      <c r="AW65009" s="378"/>
      <c r="AX65009" s="378"/>
      <c r="AY65009" s="378"/>
      <c r="AZ65009" s="378"/>
      <c r="BA65009" s="378"/>
      <c r="BB65009" s="378"/>
      <c r="BC65009" s="378"/>
      <c r="BD65009" s="378"/>
      <c r="BE65009" s="378"/>
      <c r="BF65009" s="378"/>
      <c r="BG65009" s="378"/>
      <c r="BH65009" s="378"/>
      <c r="BI65009" s="378"/>
      <c r="BJ65009" s="378"/>
      <c r="BK65009" s="378"/>
      <c r="BL65009" s="378"/>
      <c r="BM65009" s="378"/>
      <c r="BN65009" s="378"/>
      <c r="BO65009" s="378"/>
      <c r="BP65009" s="378"/>
      <c r="BQ65009" s="378"/>
      <c r="BR65009" s="378"/>
      <c r="BS65009" s="378"/>
      <c r="BT65009" s="378"/>
      <c r="BU65009" s="378"/>
      <c r="BV65009" s="378"/>
      <c r="BW65009" s="378"/>
      <c r="BX65009" s="378"/>
      <c r="BY65009" s="378"/>
      <c r="BZ65009" s="378"/>
      <c r="CA65009" s="378"/>
      <c r="CB65009" s="378"/>
      <c r="CC65009" s="378"/>
      <c r="CD65009" s="378"/>
      <c r="CE65009" s="378"/>
      <c r="CF65009" s="378"/>
      <c r="CG65009" s="378"/>
      <c r="CH65009" s="378"/>
      <c r="CI65009" s="378"/>
      <c r="CJ65009" s="378"/>
      <c r="CK65009" s="378"/>
      <c r="CL65009" s="378"/>
      <c r="CM65009" s="378"/>
      <c r="CN65009" s="378"/>
      <c r="CO65009" s="378"/>
      <c r="CP65009" s="378"/>
      <c r="CQ65009" s="378"/>
      <c r="CR65009" s="378"/>
      <c r="CS65009" s="378"/>
      <c r="CT65009" s="378"/>
      <c r="CU65009" s="378"/>
      <c r="CV65009" s="378"/>
      <c r="CW65009" s="378"/>
      <c r="CX65009" s="378"/>
      <c r="CY65009" s="378"/>
      <c r="CZ65009" s="378"/>
      <c r="DA65009" s="378"/>
      <c r="DB65009" s="378"/>
      <c r="DC65009" s="378"/>
      <c r="DD65009" s="378"/>
      <c r="DE65009" s="378"/>
      <c r="DF65009" s="378"/>
      <c r="DG65009" s="378"/>
      <c r="DH65009" s="378"/>
      <c r="DI65009" s="378"/>
      <c r="DJ65009" s="378"/>
      <c r="DK65009" s="378"/>
      <c r="DL65009" s="378"/>
      <c r="DM65009" s="378"/>
      <c r="DN65009" s="378"/>
      <c r="DO65009" s="378"/>
      <c r="DP65009" s="378"/>
      <c r="DQ65009" s="378"/>
      <c r="DR65009" s="378"/>
      <c r="DS65009" s="378"/>
      <c r="DT65009" s="378"/>
      <c r="DU65009" s="378"/>
      <c r="DV65009" s="378"/>
      <c r="DW65009" s="378"/>
      <c r="DX65009" s="378"/>
      <c r="DY65009" s="378"/>
      <c r="DZ65009" s="378"/>
      <c r="EA65009" s="378"/>
      <c r="EB65009" s="378"/>
      <c r="EC65009" s="378"/>
      <c r="ED65009" s="378"/>
      <c r="EE65009" s="378"/>
      <c r="EF65009" s="378"/>
      <c r="EG65009" s="378"/>
      <c r="EH65009" s="378"/>
      <c r="EI65009" s="378"/>
      <c r="EJ65009" s="378"/>
      <c r="EK65009" s="378"/>
      <c r="EL65009" s="378"/>
      <c r="EM65009" s="378"/>
      <c r="EN65009" s="378"/>
      <c r="EO65009" s="378"/>
      <c r="EP65009" s="378"/>
      <c r="EQ65009" s="378"/>
      <c r="ER65009" s="378"/>
      <c r="ES65009" s="378"/>
      <c r="ET65009" s="378"/>
      <c r="EU65009" s="378"/>
      <c r="EV65009" s="378"/>
      <c r="EW65009" s="378"/>
      <c r="EX65009" s="378"/>
      <c r="EY65009" s="378"/>
      <c r="EZ65009" s="378"/>
      <c r="FA65009" s="378"/>
      <c r="FB65009" s="378"/>
      <c r="FC65009" s="378"/>
      <c r="FD65009" s="378"/>
      <c r="FE65009" s="378"/>
      <c r="FF65009" s="378"/>
      <c r="FG65009" s="378"/>
      <c r="FH65009" s="378"/>
      <c r="FI65009" s="378"/>
      <c r="FJ65009" s="378"/>
      <c r="FK65009" s="378"/>
      <c r="FL65009" s="378"/>
      <c r="FM65009" s="378"/>
      <c r="FN65009" s="378"/>
      <c r="FO65009" s="378"/>
      <c r="FP65009" s="378"/>
      <c r="FQ65009" s="378"/>
      <c r="FR65009" s="378"/>
      <c r="FS65009" s="378"/>
      <c r="FT65009" s="378"/>
      <c r="FU65009" s="378"/>
      <c r="FV65009" s="378"/>
      <c r="FW65009" s="378"/>
      <c r="FX65009" s="378"/>
      <c r="FY65009" s="378"/>
      <c r="FZ65009" s="378"/>
      <c r="GA65009" s="378"/>
      <c r="GB65009" s="378"/>
      <c r="GC65009" s="378"/>
      <c r="GD65009" s="378"/>
      <c r="GE65009" s="378"/>
      <c r="GF65009" s="378"/>
      <c r="GG65009" s="378"/>
      <c r="GH65009" s="378"/>
      <c r="GI65009" s="378"/>
      <c r="GJ65009" s="378"/>
      <c r="GK65009" s="378"/>
      <c r="GL65009" s="378"/>
      <c r="GM65009" s="378"/>
      <c r="GN65009" s="378"/>
      <c r="GO65009" s="378"/>
      <c r="GP65009" s="378"/>
      <c r="GQ65009" s="378"/>
      <c r="GR65009" s="378"/>
      <c r="GS65009" s="378"/>
      <c r="GT65009" s="378"/>
      <c r="GU65009" s="378"/>
      <c r="GV65009" s="378"/>
      <c r="GW65009" s="378"/>
      <c r="GX65009" s="378"/>
      <c r="GY65009" s="378"/>
      <c r="GZ65009" s="378"/>
      <c r="HA65009" s="378"/>
      <c r="HB65009" s="378"/>
      <c r="HC65009" s="378"/>
      <c r="HD65009" s="378"/>
      <c r="HE65009" s="378"/>
      <c r="HF65009" s="378"/>
      <c r="HG65009" s="378"/>
      <c r="HH65009" s="378"/>
      <c r="HI65009" s="378"/>
      <c r="HJ65009" s="378"/>
      <c r="HK65009" s="378"/>
      <c r="HL65009" s="378"/>
      <c r="HM65009" s="378"/>
      <c r="HN65009" s="378"/>
      <c r="HO65009" s="378"/>
      <c r="HP65009" s="378"/>
      <c r="HQ65009" s="378"/>
      <c r="HR65009" s="378"/>
      <c r="HS65009" s="378"/>
      <c r="HT65009" s="378"/>
      <c r="HU65009" s="378"/>
      <c r="HV65009" s="378"/>
      <c r="HW65009" s="378"/>
      <c r="HX65009" s="378"/>
      <c r="HY65009" s="378"/>
      <c r="HZ65009" s="378"/>
      <c r="IA65009" s="378"/>
      <c r="IB65009" s="378"/>
      <c r="IC65009" s="378"/>
      <c r="ID65009" s="378"/>
      <c r="IE65009" s="378"/>
      <c r="IF65009" s="378"/>
      <c r="IG65009" s="378"/>
      <c r="IH65009" s="378"/>
      <c r="II65009" s="378"/>
      <c r="IJ65009" s="378"/>
      <c r="IK65009" s="378"/>
      <c r="IL65009" s="378"/>
    </row>
    <row r="65010" spans="2:246">
      <c r="B65010" s="378"/>
      <c r="C65010" s="378"/>
      <c r="D65010" s="378"/>
      <c r="E65010" s="378"/>
      <c r="F65010" s="378"/>
      <c r="G65010" s="378"/>
      <c r="H65010" s="378"/>
      <c r="I65010" s="378"/>
      <c r="J65010" s="378"/>
      <c r="K65010" s="378"/>
      <c r="L65010" s="378"/>
      <c r="M65010" s="378"/>
      <c r="N65010" s="378"/>
      <c r="O65010" s="378"/>
      <c r="P65010" s="378"/>
      <c r="Q65010" s="378"/>
      <c r="R65010" s="378"/>
      <c r="S65010" s="378"/>
      <c r="T65010" s="378"/>
      <c r="U65010" s="378"/>
      <c r="V65010" s="378"/>
      <c r="W65010" s="378"/>
      <c r="X65010" s="378"/>
      <c r="Y65010" s="378"/>
      <c r="Z65010" s="378"/>
      <c r="AA65010" s="378"/>
      <c r="AB65010" s="378"/>
      <c r="AC65010" s="378"/>
      <c r="AD65010" s="378"/>
      <c r="AE65010" s="378"/>
      <c r="AF65010" s="378"/>
      <c r="AG65010" s="378"/>
      <c r="AH65010" s="378"/>
      <c r="AI65010" s="378"/>
      <c r="AJ65010" s="378"/>
      <c r="AK65010" s="378"/>
      <c r="AL65010" s="378"/>
      <c r="AM65010" s="378"/>
      <c r="AN65010" s="378"/>
      <c r="AO65010" s="378"/>
      <c r="AP65010" s="378"/>
      <c r="AQ65010" s="378"/>
      <c r="AR65010" s="378"/>
      <c r="AS65010" s="378"/>
      <c r="AT65010" s="378"/>
      <c r="AU65010" s="378"/>
      <c r="AV65010" s="378"/>
      <c r="AW65010" s="378"/>
      <c r="AX65010" s="378"/>
      <c r="AY65010" s="378"/>
      <c r="AZ65010" s="378"/>
      <c r="BA65010" s="378"/>
      <c r="BB65010" s="378"/>
      <c r="BC65010" s="378"/>
      <c r="BD65010" s="378"/>
      <c r="BE65010" s="378"/>
      <c r="BF65010" s="378"/>
      <c r="BG65010" s="378"/>
      <c r="BH65010" s="378"/>
      <c r="BI65010" s="378"/>
      <c r="BJ65010" s="378"/>
      <c r="BK65010" s="378"/>
      <c r="BL65010" s="378"/>
      <c r="BM65010" s="378"/>
      <c r="BN65010" s="378"/>
      <c r="BO65010" s="378"/>
      <c r="BP65010" s="378"/>
      <c r="BQ65010" s="378"/>
      <c r="BR65010" s="378"/>
      <c r="BS65010" s="378"/>
      <c r="BT65010" s="378"/>
      <c r="BU65010" s="378"/>
      <c r="BV65010" s="378"/>
      <c r="BW65010" s="378"/>
      <c r="BX65010" s="378"/>
      <c r="BY65010" s="378"/>
      <c r="BZ65010" s="378"/>
      <c r="CA65010" s="378"/>
      <c r="CB65010" s="378"/>
      <c r="CC65010" s="378"/>
      <c r="CD65010" s="378"/>
      <c r="CE65010" s="378"/>
      <c r="CF65010" s="378"/>
      <c r="CG65010" s="378"/>
      <c r="CH65010" s="378"/>
      <c r="CI65010" s="378"/>
      <c r="CJ65010" s="378"/>
      <c r="CK65010" s="378"/>
      <c r="CL65010" s="378"/>
      <c r="CM65010" s="378"/>
      <c r="CN65010" s="378"/>
      <c r="CO65010" s="378"/>
      <c r="CP65010" s="378"/>
      <c r="CQ65010" s="378"/>
      <c r="CR65010" s="378"/>
      <c r="CS65010" s="378"/>
      <c r="CT65010" s="378"/>
      <c r="CU65010" s="378"/>
      <c r="CV65010" s="378"/>
      <c r="CW65010" s="378"/>
      <c r="CX65010" s="378"/>
      <c r="CY65010" s="378"/>
      <c r="CZ65010" s="378"/>
      <c r="DA65010" s="378"/>
      <c r="DB65010" s="378"/>
      <c r="DC65010" s="378"/>
      <c r="DD65010" s="378"/>
      <c r="DE65010" s="378"/>
      <c r="DF65010" s="378"/>
      <c r="DG65010" s="378"/>
      <c r="DH65010" s="378"/>
      <c r="DI65010" s="378"/>
      <c r="DJ65010" s="378"/>
      <c r="DK65010" s="378"/>
      <c r="DL65010" s="378"/>
      <c r="DM65010" s="378"/>
      <c r="DN65010" s="378"/>
      <c r="DO65010" s="378"/>
      <c r="DP65010" s="378"/>
      <c r="DQ65010" s="378"/>
      <c r="DR65010" s="378"/>
      <c r="DS65010" s="378"/>
      <c r="DT65010" s="378"/>
      <c r="DU65010" s="378"/>
      <c r="DV65010" s="378"/>
      <c r="DW65010" s="378"/>
      <c r="DX65010" s="378"/>
      <c r="DY65010" s="378"/>
      <c r="DZ65010" s="378"/>
      <c r="EA65010" s="378"/>
      <c r="EB65010" s="378"/>
      <c r="EC65010" s="378"/>
      <c r="ED65010" s="378"/>
      <c r="EE65010" s="378"/>
      <c r="EF65010" s="378"/>
      <c r="EG65010" s="378"/>
      <c r="EH65010" s="378"/>
      <c r="EI65010" s="378"/>
      <c r="EJ65010" s="378"/>
      <c r="EK65010" s="378"/>
      <c r="EL65010" s="378"/>
      <c r="EM65010" s="378"/>
      <c r="EN65010" s="378"/>
      <c r="EO65010" s="378"/>
      <c r="EP65010" s="378"/>
      <c r="EQ65010" s="378"/>
      <c r="ER65010" s="378"/>
      <c r="ES65010" s="378"/>
      <c r="ET65010" s="378"/>
      <c r="EU65010" s="378"/>
      <c r="EV65010" s="378"/>
      <c r="EW65010" s="378"/>
      <c r="EX65010" s="378"/>
      <c r="EY65010" s="378"/>
      <c r="EZ65010" s="378"/>
      <c r="FA65010" s="378"/>
      <c r="FB65010" s="378"/>
      <c r="FC65010" s="378"/>
      <c r="FD65010" s="378"/>
      <c r="FE65010" s="378"/>
      <c r="FF65010" s="378"/>
      <c r="FG65010" s="378"/>
      <c r="FH65010" s="378"/>
      <c r="FI65010" s="378"/>
      <c r="FJ65010" s="378"/>
      <c r="FK65010" s="378"/>
      <c r="FL65010" s="378"/>
      <c r="FM65010" s="378"/>
      <c r="FN65010" s="378"/>
      <c r="FO65010" s="378"/>
      <c r="FP65010" s="378"/>
      <c r="FQ65010" s="378"/>
      <c r="FR65010" s="378"/>
      <c r="FS65010" s="378"/>
      <c r="FT65010" s="378"/>
      <c r="FU65010" s="378"/>
      <c r="FV65010" s="378"/>
      <c r="FW65010" s="378"/>
      <c r="FX65010" s="378"/>
      <c r="FY65010" s="378"/>
      <c r="FZ65010" s="378"/>
      <c r="GA65010" s="378"/>
      <c r="GB65010" s="378"/>
      <c r="GC65010" s="378"/>
      <c r="GD65010" s="378"/>
      <c r="GE65010" s="378"/>
      <c r="GF65010" s="378"/>
      <c r="GG65010" s="378"/>
      <c r="GH65010" s="378"/>
      <c r="GI65010" s="378"/>
      <c r="GJ65010" s="378"/>
      <c r="GK65010" s="378"/>
      <c r="GL65010" s="378"/>
      <c r="GM65010" s="378"/>
      <c r="GN65010" s="378"/>
      <c r="GO65010" s="378"/>
      <c r="GP65010" s="378"/>
      <c r="GQ65010" s="378"/>
      <c r="GR65010" s="378"/>
      <c r="GS65010" s="378"/>
      <c r="GT65010" s="378"/>
      <c r="GU65010" s="378"/>
      <c r="GV65010" s="378"/>
      <c r="GW65010" s="378"/>
      <c r="GX65010" s="378"/>
      <c r="GY65010" s="378"/>
      <c r="GZ65010" s="378"/>
      <c r="HA65010" s="378"/>
      <c r="HB65010" s="378"/>
      <c r="HC65010" s="378"/>
      <c r="HD65010" s="378"/>
      <c r="HE65010" s="378"/>
      <c r="HF65010" s="378"/>
      <c r="HG65010" s="378"/>
      <c r="HH65010" s="378"/>
      <c r="HI65010" s="378"/>
      <c r="HJ65010" s="378"/>
      <c r="HK65010" s="378"/>
      <c r="HL65010" s="378"/>
      <c r="HM65010" s="378"/>
      <c r="HN65010" s="378"/>
      <c r="HO65010" s="378"/>
      <c r="HP65010" s="378"/>
      <c r="HQ65010" s="378"/>
      <c r="HR65010" s="378"/>
      <c r="HS65010" s="378"/>
      <c r="HT65010" s="378"/>
      <c r="HU65010" s="378"/>
      <c r="HV65010" s="378"/>
      <c r="HW65010" s="378"/>
      <c r="HX65010" s="378"/>
      <c r="HY65010" s="378"/>
      <c r="HZ65010" s="378"/>
      <c r="IA65010" s="378"/>
      <c r="IB65010" s="378"/>
      <c r="IC65010" s="378"/>
      <c r="ID65010" s="378"/>
      <c r="IE65010" s="378"/>
      <c r="IF65010" s="378"/>
      <c r="IG65010" s="378"/>
      <c r="IH65010" s="378"/>
      <c r="II65010" s="378"/>
      <c r="IJ65010" s="378"/>
      <c r="IK65010" s="378"/>
      <c r="IL65010" s="378"/>
    </row>
    <row r="65011" spans="2:246">
      <c r="B65011" s="378"/>
      <c r="C65011" s="378"/>
      <c r="D65011" s="378"/>
      <c r="E65011" s="378"/>
      <c r="F65011" s="378"/>
      <c r="G65011" s="378"/>
      <c r="H65011" s="378"/>
      <c r="I65011" s="378"/>
      <c r="J65011" s="378"/>
      <c r="K65011" s="378"/>
      <c r="L65011" s="378"/>
      <c r="M65011" s="378"/>
      <c r="N65011" s="378"/>
      <c r="O65011" s="378"/>
      <c r="P65011" s="378"/>
      <c r="Q65011" s="378"/>
      <c r="R65011" s="378"/>
      <c r="S65011" s="378"/>
      <c r="T65011" s="378"/>
      <c r="U65011" s="378"/>
      <c r="V65011" s="378"/>
      <c r="W65011" s="378"/>
      <c r="X65011" s="378"/>
      <c r="Y65011" s="378"/>
      <c r="Z65011" s="378"/>
      <c r="AA65011" s="378"/>
      <c r="AB65011" s="378"/>
      <c r="AC65011" s="378"/>
      <c r="AD65011" s="378"/>
      <c r="AE65011" s="378"/>
      <c r="AF65011" s="378"/>
      <c r="AG65011" s="378"/>
      <c r="AH65011" s="378"/>
      <c r="AI65011" s="378"/>
      <c r="AJ65011" s="378"/>
      <c r="AK65011" s="378"/>
      <c r="AL65011" s="378"/>
      <c r="AM65011" s="378"/>
      <c r="AN65011" s="378"/>
      <c r="AO65011" s="378"/>
      <c r="AP65011" s="378"/>
      <c r="AQ65011" s="378"/>
      <c r="AR65011" s="378"/>
      <c r="AS65011" s="378"/>
      <c r="AT65011" s="378"/>
      <c r="AU65011" s="378"/>
      <c r="AV65011" s="378"/>
      <c r="AW65011" s="378"/>
      <c r="AX65011" s="378"/>
      <c r="AY65011" s="378"/>
      <c r="AZ65011" s="378"/>
      <c r="BA65011" s="378"/>
      <c r="BB65011" s="378"/>
      <c r="BC65011" s="378"/>
      <c r="BD65011" s="378"/>
      <c r="BE65011" s="378"/>
      <c r="BF65011" s="378"/>
      <c r="BG65011" s="378"/>
      <c r="BH65011" s="378"/>
      <c r="BI65011" s="378"/>
      <c r="BJ65011" s="378"/>
      <c r="BK65011" s="378"/>
      <c r="BL65011" s="378"/>
      <c r="BM65011" s="378"/>
      <c r="BN65011" s="378"/>
      <c r="BO65011" s="378"/>
      <c r="BP65011" s="378"/>
      <c r="BQ65011" s="378"/>
      <c r="BR65011" s="378"/>
      <c r="BS65011" s="378"/>
      <c r="BT65011" s="378"/>
      <c r="BU65011" s="378"/>
      <c r="BV65011" s="378"/>
      <c r="BW65011" s="378"/>
      <c r="BX65011" s="378"/>
      <c r="BY65011" s="378"/>
      <c r="BZ65011" s="378"/>
      <c r="CA65011" s="378"/>
      <c r="CB65011" s="378"/>
      <c r="CC65011" s="378"/>
      <c r="CD65011" s="378"/>
      <c r="CE65011" s="378"/>
      <c r="CF65011" s="378"/>
      <c r="CG65011" s="378"/>
      <c r="CH65011" s="378"/>
      <c r="CI65011" s="378"/>
      <c r="CJ65011" s="378"/>
      <c r="CK65011" s="378"/>
      <c r="CL65011" s="378"/>
      <c r="CM65011" s="378"/>
      <c r="CN65011" s="378"/>
      <c r="CO65011" s="378"/>
      <c r="CP65011" s="378"/>
      <c r="CQ65011" s="378"/>
      <c r="CR65011" s="378"/>
      <c r="CS65011" s="378"/>
      <c r="CT65011" s="378"/>
      <c r="CU65011" s="378"/>
      <c r="CV65011" s="378"/>
      <c r="CW65011" s="378"/>
      <c r="CX65011" s="378"/>
      <c r="CY65011" s="378"/>
      <c r="CZ65011" s="378"/>
      <c r="DA65011" s="378"/>
      <c r="DB65011" s="378"/>
      <c r="DC65011" s="378"/>
      <c r="DD65011" s="378"/>
      <c r="DE65011" s="378"/>
      <c r="DF65011" s="378"/>
      <c r="DG65011" s="378"/>
      <c r="DH65011" s="378"/>
      <c r="DI65011" s="378"/>
      <c r="DJ65011" s="378"/>
      <c r="DK65011" s="378"/>
      <c r="DL65011" s="378"/>
      <c r="DM65011" s="378"/>
      <c r="DN65011" s="378"/>
      <c r="DO65011" s="378"/>
      <c r="DP65011" s="378"/>
      <c r="DQ65011" s="378"/>
      <c r="DR65011" s="378"/>
      <c r="DS65011" s="378"/>
      <c r="DT65011" s="378"/>
      <c r="DU65011" s="378"/>
      <c r="DV65011" s="378"/>
      <c r="DW65011" s="378"/>
      <c r="DX65011" s="378"/>
      <c r="DY65011" s="378"/>
      <c r="DZ65011" s="378"/>
      <c r="EA65011" s="378"/>
      <c r="EB65011" s="378"/>
      <c r="EC65011" s="378"/>
      <c r="ED65011" s="378"/>
      <c r="EE65011" s="378"/>
      <c r="EF65011" s="378"/>
      <c r="EG65011" s="378"/>
      <c r="EH65011" s="378"/>
      <c r="EI65011" s="378"/>
      <c r="EJ65011" s="378"/>
      <c r="EK65011" s="378"/>
      <c r="EL65011" s="378"/>
      <c r="EM65011" s="378"/>
      <c r="EN65011" s="378"/>
      <c r="EO65011" s="378"/>
      <c r="EP65011" s="378"/>
      <c r="EQ65011" s="378"/>
      <c r="ER65011" s="378"/>
      <c r="ES65011" s="378"/>
      <c r="ET65011" s="378"/>
      <c r="EU65011" s="378"/>
      <c r="EV65011" s="378"/>
      <c r="EW65011" s="378"/>
      <c r="EX65011" s="378"/>
      <c r="EY65011" s="378"/>
      <c r="EZ65011" s="378"/>
      <c r="FA65011" s="378"/>
      <c r="FB65011" s="378"/>
      <c r="FC65011" s="378"/>
      <c r="FD65011" s="378"/>
      <c r="FE65011" s="378"/>
      <c r="FF65011" s="378"/>
      <c r="FG65011" s="378"/>
      <c r="FH65011" s="378"/>
      <c r="FI65011" s="378"/>
      <c r="FJ65011" s="378"/>
      <c r="FK65011" s="378"/>
      <c r="FL65011" s="378"/>
      <c r="FM65011" s="378"/>
      <c r="FN65011" s="378"/>
      <c r="FO65011" s="378"/>
      <c r="FP65011" s="378"/>
      <c r="FQ65011" s="378"/>
      <c r="FR65011" s="378"/>
      <c r="FS65011" s="378"/>
      <c r="FT65011" s="378"/>
      <c r="FU65011" s="378"/>
      <c r="FV65011" s="378"/>
      <c r="FW65011" s="378"/>
      <c r="FX65011" s="378"/>
      <c r="FY65011" s="378"/>
      <c r="FZ65011" s="378"/>
      <c r="GA65011" s="378"/>
      <c r="GB65011" s="378"/>
      <c r="GC65011" s="378"/>
      <c r="GD65011" s="378"/>
      <c r="GE65011" s="378"/>
      <c r="GF65011" s="378"/>
      <c r="GG65011" s="378"/>
      <c r="GH65011" s="378"/>
      <c r="GI65011" s="378"/>
      <c r="GJ65011" s="378"/>
      <c r="GK65011" s="378"/>
      <c r="GL65011" s="378"/>
      <c r="GM65011" s="378"/>
      <c r="GN65011" s="378"/>
      <c r="GO65011" s="378"/>
      <c r="GP65011" s="378"/>
      <c r="GQ65011" s="378"/>
      <c r="GR65011" s="378"/>
      <c r="GS65011" s="378"/>
      <c r="GT65011" s="378"/>
      <c r="GU65011" s="378"/>
      <c r="GV65011" s="378"/>
      <c r="GW65011" s="378"/>
      <c r="GX65011" s="378"/>
      <c r="GY65011" s="378"/>
      <c r="GZ65011" s="378"/>
      <c r="HA65011" s="378"/>
      <c r="HB65011" s="378"/>
      <c r="HC65011" s="378"/>
      <c r="HD65011" s="378"/>
      <c r="HE65011" s="378"/>
      <c r="HF65011" s="378"/>
      <c r="HG65011" s="378"/>
      <c r="HH65011" s="378"/>
      <c r="HI65011" s="378"/>
      <c r="HJ65011" s="378"/>
      <c r="HK65011" s="378"/>
      <c r="HL65011" s="378"/>
      <c r="HM65011" s="378"/>
      <c r="HN65011" s="378"/>
      <c r="HO65011" s="378"/>
      <c r="HP65011" s="378"/>
      <c r="HQ65011" s="378"/>
      <c r="HR65011" s="378"/>
      <c r="HS65011" s="378"/>
      <c r="HT65011" s="378"/>
      <c r="HU65011" s="378"/>
      <c r="HV65011" s="378"/>
      <c r="HW65011" s="378"/>
      <c r="HX65011" s="378"/>
      <c r="HY65011" s="378"/>
      <c r="HZ65011" s="378"/>
      <c r="IA65011" s="378"/>
      <c r="IB65011" s="378"/>
      <c r="IC65011" s="378"/>
      <c r="ID65011" s="378"/>
      <c r="IE65011" s="378"/>
      <c r="IF65011" s="378"/>
      <c r="IG65011" s="378"/>
      <c r="IH65011" s="378"/>
      <c r="II65011" s="378"/>
      <c r="IJ65011" s="378"/>
      <c r="IK65011" s="378"/>
      <c r="IL65011" s="378"/>
    </row>
    <row r="65012" spans="2:246">
      <c r="B65012" s="378"/>
      <c r="C65012" s="378"/>
      <c r="D65012" s="378"/>
      <c r="E65012" s="378"/>
      <c r="F65012" s="378"/>
      <c r="G65012" s="378"/>
      <c r="H65012" s="378"/>
      <c r="I65012" s="378"/>
      <c r="J65012" s="378"/>
      <c r="K65012" s="378"/>
      <c r="L65012" s="378"/>
      <c r="M65012" s="378"/>
      <c r="N65012" s="378"/>
      <c r="O65012" s="378"/>
      <c r="P65012" s="378"/>
      <c r="Q65012" s="378"/>
      <c r="R65012" s="378"/>
      <c r="S65012" s="378"/>
      <c r="T65012" s="378"/>
      <c r="U65012" s="378"/>
      <c r="V65012" s="378"/>
      <c r="W65012" s="378"/>
      <c r="X65012" s="378"/>
      <c r="Y65012" s="378"/>
      <c r="Z65012" s="378"/>
      <c r="AA65012" s="378"/>
      <c r="AB65012" s="378"/>
      <c r="AC65012" s="378"/>
      <c r="AD65012" s="378"/>
      <c r="AE65012" s="378"/>
      <c r="AF65012" s="378"/>
      <c r="AG65012" s="378"/>
      <c r="AH65012" s="378"/>
      <c r="AI65012" s="378"/>
      <c r="AJ65012" s="378"/>
      <c r="AK65012" s="378"/>
      <c r="AL65012" s="378"/>
      <c r="AM65012" s="378"/>
      <c r="AN65012" s="378"/>
      <c r="AO65012" s="378"/>
      <c r="AP65012" s="378"/>
      <c r="AQ65012" s="378"/>
      <c r="AR65012" s="378"/>
      <c r="AS65012" s="378"/>
      <c r="AT65012" s="378"/>
      <c r="AU65012" s="378"/>
      <c r="AV65012" s="378"/>
      <c r="AW65012" s="378"/>
      <c r="AX65012" s="378"/>
      <c r="AY65012" s="378"/>
      <c r="AZ65012" s="378"/>
      <c r="BA65012" s="378"/>
      <c r="BB65012" s="378"/>
      <c r="BC65012" s="378"/>
      <c r="BD65012" s="378"/>
      <c r="BE65012" s="378"/>
      <c r="BF65012" s="378"/>
      <c r="BG65012" s="378"/>
      <c r="BH65012" s="378"/>
      <c r="BI65012" s="378"/>
      <c r="BJ65012" s="378"/>
      <c r="BK65012" s="378"/>
      <c r="BL65012" s="378"/>
      <c r="BM65012" s="378"/>
      <c r="BN65012" s="378"/>
      <c r="BO65012" s="378"/>
      <c r="BP65012" s="378"/>
      <c r="BQ65012" s="378"/>
      <c r="BR65012" s="378"/>
      <c r="BS65012" s="378"/>
      <c r="BT65012" s="378"/>
      <c r="BU65012" s="378"/>
      <c r="BV65012" s="378"/>
      <c r="BW65012" s="378"/>
      <c r="BX65012" s="378"/>
      <c r="BY65012" s="378"/>
      <c r="BZ65012" s="378"/>
      <c r="CA65012" s="378"/>
      <c r="CB65012" s="378"/>
      <c r="CC65012" s="378"/>
      <c r="CD65012" s="378"/>
      <c r="CE65012" s="378"/>
      <c r="CF65012" s="378"/>
      <c r="CG65012" s="378"/>
      <c r="CH65012" s="378"/>
      <c r="CI65012" s="378"/>
      <c r="CJ65012" s="378"/>
      <c r="CK65012" s="378"/>
      <c r="CL65012" s="378"/>
      <c r="CM65012" s="378"/>
      <c r="CN65012" s="378"/>
      <c r="CO65012" s="378"/>
      <c r="CP65012" s="378"/>
      <c r="CQ65012" s="378"/>
      <c r="CR65012" s="378"/>
      <c r="CS65012" s="378"/>
      <c r="CT65012" s="378"/>
      <c r="CU65012" s="378"/>
      <c r="CV65012" s="378"/>
      <c r="CW65012" s="378"/>
      <c r="CX65012" s="378"/>
      <c r="CY65012" s="378"/>
      <c r="CZ65012" s="378"/>
      <c r="DA65012" s="378"/>
      <c r="DB65012" s="378"/>
      <c r="DC65012" s="378"/>
      <c r="DD65012" s="378"/>
      <c r="DE65012" s="378"/>
      <c r="DF65012" s="378"/>
      <c r="DG65012" s="378"/>
      <c r="DH65012" s="378"/>
      <c r="DI65012" s="378"/>
      <c r="DJ65012" s="378"/>
      <c r="DK65012" s="378"/>
      <c r="DL65012" s="378"/>
      <c r="DM65012" s="378"/>
      <c r="DN65012" s="378"/>
      <c r="DO65012" s="378"/>
      <c r="DP65012" s="378"/>
      <c r="DQ65012" s="378"/>
      <c r="DR65012" s="378"/>
      <c r="DS65012" s="378"/>
      <c r="DT65012" s="378"/>
      <c r="DU65012" s="378"/>
      <c r="DV65012" s="378"/>
      <c r="DW65012" s="378"/>
      <c r="DX65012" s="378"/>
      <c r="DY65012" s="378"/>
      <c r="DZ65012" s="378"/>
      <c r="EA65012" s="378"/>
      <c r="EB65012" s="378"/>
      <c r="EC65012" s="378"/>
      <c r="ED65012" s="378"/>
      <c r="EE65012" s="378"/>
      <c r="EF65012" s="378"/>
      <c r="EG65012" s="378"/>
      <c r="EH65012" s="378"/>
      <c r="EI65012" s="378"/>
      <c r="EJ65012" s="378"/>
      <c r="EK65012" s="378"/>
      <c r="EL65012" s="378"/>
      <c r="EM65012" s="378"/>
      <c r="EN65012" s="378"/>
      <c r="EO65012" s="378"/>
      <c r="EP65012" s="378"/>
      <c r="EQ65012" s="378"/>
      <c r="ER65012" s="378"/>
      <c r="ES65012" s="378"/>
      <c r="ET65012" s="378"/>
      <c r="EU65012" s="378"/>
      <c r="EV65012" s="378"/>
      <c r="EW65012" s="378"/>
      <c r="EX65012" s="378"/>
      <c r="EY65012" s="378"/>
      <c r="EZ65012" s="378"/>
      <c r="FA65012" s="378"/>
      <c r="FB65012" s="378"/>
      <c r="FC65012" s="378"/>
      <c r="FD65012" s="378"/>
      <c r="FE65012" s="378"/>
      <c r="FF65012" s="378"/>
      <c r="FG65012" s="378"/>
      <c r="FH65012" s="378"/>
      <c r="FI65012" s="378"/>
      <c r="FJ65012" s="378"/>
      <c r="FK65012" s="378"/>
      <c r="FL65012" s="378"/>
      <c r="FM65012" s="378"/>
      <c r="FN65012" s="378"/>
      <c r="FO65012" s="378"/>
      <c r="FP65012" s="378"/>
      <c r="FQ65012" s="378"/>
      <c r="FR65012" s="378"/>
      <c r="FS65012" s="378"/>
      <c r="FT65012" s="378"/>
      <c r="FU65012" s="378"/>
      <c r="FV65012" s="378"/>
      <c r="FW65012" s="378"/>
      <c r="FX65012" s="378"/>
      <c r="FY65012" s="378"/>
      <c r="FZ65012" s="378"/>
      <c r="GA65012" s="378"/>
      <c r="GB65012" s="378"/>
      <c r="GC65012" s="378"/>
      <c r="GD65012" s="378"/>
      <c r="GE65012" s="378"/>
      <c r="GF65012" s="378"/>
      <c r="GG65012" s="378"/>
      <c r="GH65012" s="378"/>
      <c r="GI65012" s="378"/>
      <c r="GJ65012" s="378"/>
      <c r="GK65012" s="378"/>
      <c r="GL65012" s="378"/>
      <c r="GM65012" s="378"/>
      <c r="GN65012" s="378"/>
      <c r="GO65012" s="378"/>
      <c r="GP65012" s="378"/>
      <c r="GQ65012" s="378"/>
      <c r="GR65012" s="378"/>
      <c r="GS65012" s="378"/>
      <c r="GT65012" s="378"/>
      <c r="GU65012" s="378"/>
      <c r="GV65012" s="378"/>
      <c r="GW65012" s="378"/>
      <c r="GX65012" s="378"/>
      <c r="GY65012" s="378"/>
      <c r="GZ65012" s="378"/>
      <c r="HA65012" s="378"/>
      <c r="HB65012" s="378"/>
      <c r="HC65012" s="378"/>
      <c r="HD65012" s="378"/>
      <c r="HE65012" s="378"/>
      <c r="HF65012" s="378"/>
      <c r="HG65012" s="378"/>
      <c r="HH65012" s="378"/>
      <c r="HI65012" s="378"/>
      <c r="HJ65012" s="378"/>
      <c r="HK65012" s="378"/>
      <c r="HL65012" s="378"/>
      <c r="HM65012" s="378"/>
      <c r="HN65012" s="378"/>
      <c r="HO65012" s="378"/>
      <c r="HP65012" s="378"/>
      <c r="HQ65012" s="378"/>
      <c r="HR65012" s="378"/>
      <c r="HS65012" s="378"/>
      <c r="HT65012" s="378"/>
      <c r="HU65012" s="378"/>
      <c r="HV65012" s="378"/>
      <c r="HW65012" s="378"/>
      <c r="HX65012" s="378"/>
      <c r="HY65012" s="378"/>
      <c r="HZ65012" s="378"/>
      <c r="IA65012" s="378"/>
      <c r="IB65012" s="378"/>
      <c r="IC65012" s="378"/>
      <c r="ID65012" s="378"/>
      <c r="IE65012" s="378"/>
      <c r="IF65012" s="378"/>
      <c r="IG65012" s="378"/>
      <c r="IH65012" s="378"/>
      <c r="II65012" s="378"/>
      <c r="IJ65012" s="378"/>
      <c r="IK65012" s="378"/>
      <c r="IL65012" s="378"/>
    </row>
    <row r="65013" spans="2:246">
      <c r="B65013" s="378"/>
      <c r="C65013" s="378"/>
      <c r="D65013" s="378"/>
      <c r="E65013" s="378"/>
      <c r="F65013" s="378"/>
      <c r="G65013" s="378"/>
      <c r="H65013" s="378"/>
      <c r="I65013" s="378"/>
      <c r="J65013" s="378"/>
      <c r="K65013" s="378"/>
      <c r="L65013" s="378"/>
      <c r="M65013" s="378"/>
      <c r="N65013" s="378"/>
      <c r="O65013" s="378"/>
      <c r="P65013" s="378"/>
      <c r="Q65013" s="378"/>
      <c r="R65013" s="378"/>
      <c r="S65013" s="378"/>
      <c r="T65013" s="378"/>
      <c r="U65013" s="378"/>
      <c r="V65013" s="378"/>
      <c r="W65013" s="378"/>
      <c r="X65013" s="378"/>
      <c r="Y65013" s="378"/>
      <c r="Z65013" s="378"/>
      <c r="AA65013" s="378"/>
      <c r="AB65013" s="378"/>
      <c r="AC65013" s="378"/>
      <c r="AD65013" s="378"/>
      <c r="AE65013" s="378"/>
      <c r="AF65013" s="378"/>
      <c r="AG65013" s="378"/>
      <c r="AH65013" s="378"/>
      <c r="AI65013" s="378"/>
      <c r="AJ65013" s="378"/>
      <c r="AK65013" s="378"/>
      <c r="AL65013" s="378"/>
      <c r="AM65013" s="378"/>
      <c r="AN65013" s="378"/>
      <c r="AO65013" s="378"/>
      <c r="AP65013" s="378"/>
      <c r="AQ65013" s="378"/>
      <c r="AR65013" s="378"/>
      <c r="AS65013" s="378"/>
      <c r="AT65013" s="378"/>
      <c r="AU65013" s="378"/>
      <c r="AV65013" s="378"/>
      <c r="AW65013" s="378"/>
      <c r="AX65013" s="378"/>
      <c r="AY65013" s="378"/>
      <c r="AZ65013" s="378"/>
      <c r="BA65013" s="378"/>
      <c r="BB65013" s="378"/>
      <c r="BC65013" s="378"/>
      <c r="BD65013" s="378"/>
      <c r="BE65013" s="378"/>
      <c r="BF65013" s="378"/>
      <c r="BG65013" s="378"/>
      <c r="BH65013" s="378"/>
      <c r="BI65013" s="378"/>
      <c r="BJ65013" s="378"/>
      <c r="BK65013" s="378"/>
      <c r="BL65013" s="378"/>
      <c r="BM65013" s="378"/>
      <c r="BN65013" s="378"/>
      <c r="BO65013" s="378"/>
      <c r="BP65013" s="378"/>
      <c r="BQ65013" s="378"/>
      <c r="BR65013" s="378"/>
      <c r="BS65013" s="378"/>
      <c r="BT65013" s="378"/>
      <c r="BU65013" s="378"/>
      <c r="BV65013" s="378"/>
      <c r="BW65013" s="378"/>
      <c r="BX65013" s="378"/>
      <c r="BY65013" s="378"/>
      <c r="BZ65013" s="378"/>
      <c r="CA65013" s="378"/>
      <c r="CB65013" s="378"/>
      <c r="CC65013" s="378"/>
      <c r="CD65013" s="378"/>
      <c r="CE65013" s="378"/>
      <c r="CF65013" s="378"/>
      <c r="CG65013" s="378"/>
      <c r="CH65013" s="378"/>
      <c r="CI65013" s="378"/>
      <c r="CJ65013" s="378"/>
      <c r="CK65013" s="378"/>
      <c r="CL65013" s="378"/>
      <c r="CM65013" s="378"/>
      <c r="CN65013" s="378"/>
      <c r="CO65013" s="378"/>
      <c r="CP65013" s="378"/>
      <c r="CQ65013" s="378"/>
      <c r="CR65013" s="378"/>
      <c r="CS65013" s="378"/>
      <c r="CT65013" s="378"/>
      <c r="CU65013" s="378"/>
      <c r="CV65013" s="378"/>
      <c r="CW65013" s="378"/>
      <c r="CX65013" s="378"/>
      <c r="CY65013" s="378"/>
      <c r="CZ65013" s="378"/>
      <c r="DA65013" s="378"/>
      <c r="DB65013" s="378"/>
      <c r="DC65013" s="378"/>
      <c r="DD65013" s="378"/>
      <c r="DE65013" s="378"/>
      <c r="DF65013" s="378"/>
      <c r="DG65013" s="378"/>
      <c r="DH65013" s="378"/>
      <c r="DI65013" s="378"/>
      <c r="DJ65013" s="378"/>
      <c r="DK65013" s="378"/>
      <c r="DL65013" s="378"/>
      <c r="DM65013" s="378"/>
      <c r="DN65013" s="378"/>
      <c r="DO65013" s="378"/>
      <c r="DP65013" s="378"/>
      <c r="DQ65013" s="378"/>
      <c r="DR65013" s="378"/>
      <c r="DS65013" s="378"/>
      <c r="DT65013" s="378"/>
      <c r="DU65013" s="378"/>
      <c r="DV65013" s="378"/>
      <c r="DW65013" s="378"/>
      <c r="DX65013" s="378"/>
      <c r="DY65013" s="378"/>
      <c r="DZ65013" s="378"/>
      <c r="EA65013" s="378"/>
      <c r="EB65013" s="378"/>
      <c r="EC65013" s="378"/>
      <c r="ED65013" s="378"/>
      <c r="EE65013" s="378"/>
      <c r="EF65013" s="378"/>
      <c r="EG65013" s="378"/>
      <c r="EH65013" s="378"/>
      <c r="EI65013" s="378"/>
      <c r="EJ65013" s="378"/>
      <c r="EK65013" s="378"/>
      <c r="EL65013" s="378"/>
      <c r="EM65013" s="378"/>
      <c r="EN65013" s="378"/>
      <c r="EO65013" s="378"/>
      <c r="EP65013" s="378"/>
      <c r="EQ65013" s="378"/>
      <c r="ER65013" s="378"/>
      <c r="ES65013" s="378"/>
      <c r="ET65013" s="378"/>
      <c r="EU65013" s="378"/>
      <c r="EV65013" s="378"/>
      <c r="EW65013" s="378"/>
      <c r="EX65013" s="378"/>
      <c r="EY65013" s="378"/>
      <c r="EZ65013" s="378"/>
      <c r="FA65013" s="378"/>
      <c r="FB65013" s="378"/>
      <c r="FC65013" s="378"/>
      <c r="FD65013" s="378"/>
      <c r="FE65013" s="378"/>
      <c r="FF65013" s="378"/>
      <c r="FG65013" s="378"/>
      <c r="FH65013" s="378"/>
      <c r="FI65013" s="378"/>
      <c r="FJ65013" s="378"/>
      <c r="FK65013" s="378"/>
      <c r="FL65013" s="378"/>
      <c r="FM65013" s="378"/>
      <c r="FN65013" s="378"/>
      <c r="FO65013" s="378"/>
      <c r="FP65013" s="378"/>
      <c r="FQ65013" s="378"/>
      <c r="FR65013" s="378"/>
      <c r="FS65013" s="378"/>
      <c r="FT65013" s="378"/>
      <c r="FU65013" s="378"/>
      <c r="FV65013" s="378"/>
      <c r="FW65013" s="378"/>
      <c r="FX65013" s="378"/>
      <c r="FY65013" s="378"/>
      <c r="FZ65013" s="378"/>
      <c r="GA65013" s="378"/>
      <c r="GB65013" s="378"/>
      <c r="GC65013" s="378"/>
      <c r="GD65013" s="378"/>
      <c r="GE65013" s="378"/>
      <c r="GF65013" s="378"/>
      <c r="GG65013" s="378"/>
      <c r="GH65013" s="378"/>
      <c r="GI65013" s="378"/>
      <c r="GJ65013" s="378"/>
      <c r="GK65013" s="378"/>
      <c r="GL65013" s="378"/>
      <c r="GM65013" s="378"/>
      <c r="GN65013" s="378"/>
      <c r="GO65013" s="378"/>
      <c r="GP65013" s="378"/>
      <c r="GQ65013" s="378"/>
      <c r="GR65013" s="378"/>
      <c r="GS65013" s="378"/>
      <c r="GT65013" s="378"/>
      <c r="GU65013" s="378"/>
      <c r="GV65013" s="378"/>
      <c r="GW65013" s="378"/>
      <c r="GX65013" s="378"/>
      <c r="GY65013" s="378"/>
      <c r="GZ65013" s="378"/>
      <c r="HA65013" s="378"/>
      <c r="HB65013" s="378"/>
      <c r="HC65013" s="378"/>
      <c r="HD65013" s="378"/>
      <c r="HE65013" s="378"/>
      <c r="HF65013" s="378"/>
      <c r="HG65013" s="378"/>
      <c r="HH65013" s="378"/>
      <c r="HI65013" s="378"/>
      <c r="HJ65013" s="378"/>
      <c r="HK65013" s="378"/>
      <c r="HL65013" s="378"/>
      <c r="HM65013" s="378"/>
      <c r="HN65013" s="378"/>
      <c r="HO65013" s="378"/>
      <c r="HP65013" s="378"/>
      <c r="HQ65013" s="378"/>
      <c r="HR65013" s="378"/>
      <c r="HS65013" s="378"/>
      <c r="HT65013" s="378"/>
      <c r="HU65013" s="378"/>
      <c r="HV65013" s="378"/>
      <c r="HW65013" s="378"/>
      <c r="HX65013" s="378"/>
      <c r="HY65013" s="378"/>
      <c r="HZ65013" s="378"/>
      <c r="IA65013" s="378"/>
      <c r="IB65013" s="378"/>
      <c r="IC65013" s="378"/>
      <c r="ID65013" s="378"/>
      <c r="IE65013" s="378"/>
      <c r="IF65013" s="378"/>
      <c r="IG65013" s="378"/>
      <c r="IH65013" s="378"/>
      <c r="II65013" s="378"/>
      <c r="IJ65013" s="378"/>
      <c r="IK65013" s="378"/>
      <c r="IL65013" s="378"/>
    </row>
    <row r="65014" spans="2:246">
      <c r="B65014" s="378"/>
      <c r="C65014" s="378"/>
      <c r="D65014" s="378"/>
      <c r="E65014" s="378"/>
      <c r="F65014" s="378"/>
      <c r="G65014" s="378"/>
      <c r="H65014" s="378"/>
      <c r="I65014" s="378"/>
      <c r="J65014" s="378"/>
      <c r="K65014" s="378"/>
      <c r="L65014" s="378"/>
      <c r="M65014" s="378"/>
      <c r="N65014" s="378"/>
      <c r="O65014" s="378"/>
      <c r="P65014" s="378"/>
      <c r="Q65014" s="378"/>
      <c r="R65014" s="378"/>
      <c r="S65014" s="378"/>
      <c r="T65014" s="378"/>
      <c r="U65014" s="378"/>
      <c r="V65014" s="378"/>
      <c r="W65014" s="378"/>
      <c r="X65014" s="378"/>
      <c r="Y65014" s="378"/>
      <c r="Z65014" s="378"/>
      <c r="AA65014" s="378"/>
      <c r="AB65014" s="378"/>
      <c r="AC65014" s="378"/>
      <c r="AD65014" s="378"/>
      <c r="AE65014" s="378"/>
      <c r="AF65014" s="378"/>
      <c r="AG65014" s="378"/>
      <c r="AH65014" s="378"/>
      <c r="AI65014" s="378"/>
      <c r="AJ65014" s="378"/>
      <c r="AK65014" s="378"/>
      <c r="AL65014" s="378"/>
      <c r="AM65014" s="378"/>
      <c r="AN65014" s="378"/>
      <c r="AO65014" s="378"/>
      <c r="AP65014" s="378"/>
      <c r="AQ65014" s="378"/>
      <c r="AR65014" s="378"/>
      <c r="AS65014" s="378"/>
      <c r="AT65014" s="378"/>
      <c r="AU65014" s="378"/>
      <c r="AV65014" s="378"/>
      <c r="AW65014" s="378"/>
      <c r="AX65014" s="378"/>
      <c r="AY65014" s="378"/>
      <c r="AZ65014" s="378"/>
      <c r="BA65014" s="378"/>
      <c r="BB65014" s="378"/>
      <c r="BC65014" s="378"/>
      <c r="BD65014" s="378"/>
      <c r="BE65014" s="378"/>
      <c r="BF65014" s="378"/>
      <c r="BG65014" s="378"/>
      <c r="BH65014" s="378"/>
      <c r="BI65014" s="378"/>
      <c r="BJ65014" s="378"/>
      <c r="BK65014" s="378"/>
      <c r="BL65014" s="378"/>
      <c r="BM65014" s="378"/>
      <c r="BN65014" s="378"/>
      <c r="BO65014" s="378"/>
      <c r="BP65014" s="378"/>
      <c r="BQ65014" s="378"/>
      <c r="BR65014" s="378"/>
      <c r="BS65014" s="378"/>
      <c r="BT65014" s="378"/>
      <c r="BU65014" s="378"/>
      <c r="BV65014" s="378"/>
      <c r="BW65014" s="378"/>
      <c r="BX65014" s="378"/>
      <c r="BY65014" s="378"/>
      <c r="BZ65014" s="378"/>
      <c r="CA65014" s="378"/>
      <c r="CB65014" s="378"/>
      <c r="CC65014" s="378"/>
      <c r="CD65014" s="378"/>
      <c r="CE65014" s="378"/>
      <c r="CF65014" s="378"/>
      <c r="CG65014" s="378"/>
      <c r="CH65014" s="378"/>
      <c r="CI65014" s="378"/>
      <c r="CJ65014" s="378"/>
      <c r="CK65014" s="378"/>
      <c r="CL65014" s="378"/>
      <c r="CM65014" s="378"/>
      <c r="CN65014" s="378"/>
      <c r="CO65014" s="378"/>
      <c r="CP65014" s="378"/>
      <c r="CQ65014" s="378"/>
      <c r="CR65014" s="378"/>
      <c r="CS65014" s="378"/>
      <c r="CT65014" s="378"/>
      <c r="CU65014" s="378"/>
      <c r="CV65014" s="378"/>
      <c r="CW65014" s="378"/>
      <c r="CX65014" s="378"/>
      <c r="CY65014" s="378"/>
      <c r="CZ65014" s="378"/>
      <c r="DA65014" s="378"/>
      <c r="DB65014" s="378"/>
      <c r="DC65014" s="378"/>
      <c r="DD65014" s="378"/>
      <c r="DE65014" s="378"/>
      <c r="DF65014" s="378"/>
      <c r="DG65014" s="378"/>
      <c r="DH65014" s="378"/>
      <c r="DI65014" s="378"/>
      <c r="DJ65014" s="378"/>
      <c r="DK65014" s="378"/>
      <c r="DL65014" s="378"/>
      <c r="DM65014" s="378"/>
      <c r="DN65014" s="378"/>
      <c r="DO65014" s="378"/>
      <c r="DP65014" s="378"/>
      <c r="DQ65014" s="378"/>
      <c r="DR65014" s="378"/>
      <c r="DS65014" s="378"/>
      <c r="DT65014" s="378"/>
      <c r="DU65014" s="378"/>
      <c r="DV65014" s="378"/>
      <c r="DW65014" s="378"/>
      <c r="DX65014" s="378"/>
      <c r="DY65014" s="378"/>
      <c r="DZ65014" s="378"/>
      <c r="EA65014" s="378"/>
      <c r="EB65014" s="378"/>
      <c r="EC65014" s="378"/>
      <c r="ED65014" s="378"/>
      <c r="EE65014" s="378"/>
      <c r="EF65014" s="378"/>
      <c r="EG65014" s="378"/>
      <c r="EH65014" s="378"/>
      <c r="EI65014" s="378"/>
      <c r="EJ65014" s="378"/>
      <c r="EK65014" s="378"/>
      <c r="EL65014" s="378"/>
      <c r="EM65014" s="378"/>
      <c r="EN65014" s="378"/>
      <c r="EO65014" s="378"/>
      <c r="EP65014" s="378"/>
      <c r="EQ65014" s="378"/>
      <c r="ER65014" s="378"/>
      <c r="ES65014" s="378"/>
      <c r="ET65014" s="378"/>
      <c r="EU65014" s="378"/>
      <c r="EV65014" s="378"/>
      <c r="EW65014" s="378"/>
      <c r="EX65014" s="378"/>
      <c r="EY65014" s="378"/>
      <c r="EZ65014" s="378"/>
      <c r="FA65014" s="378"/>
      <c r="FB65014" s="378"/>
      <c r="FC65014" s="378"/>
      <c r="FD65014" s="378"/>
      <c r="FE65014" s="378"/>
      <c r="FF65014" s="378"/>
      <c r="FG65014" s="378"/>
      <c r="FH65014" s="378"/>
      <c r="FI65014" s="378"/>
      <c r="FJ65014" s="378"/>
      <c r="FK65014" s="378"/>
      <c r="FL65014" s="378"/>
      <c r="FM65014" s="378"/>
      <c r="FN65014" s="378"/>
      <c r="FO65014" s="378"/>
      <c r="FP65014" s="378"/>
      <c r="FQ65014" s="378"/>
      <c r="FR65014" s="378"/>
      <c r="FS65014" s="378"/>
      <c r="FT65014" s="378"/>
      <c r="FU65014" s="378"/>
      <c r="FV65014" s="378"/>
      <c r="FW65014" s="378"/>
      <c r="FX65014" s="378"/>
      <c r="FY65014" s="378"/>
      <c r="FZ65014" s="378"/>
      <c r="GA65014" s="378"/>
      <c r="GB65014" s="378"/>
      <c r="GC65014" s="378"/>
      <c r="GD65014" s="378"/>
      <c r="GE65014" s="378"/>
      <c r="GF65014" s="378"/>
      <c r="GG65014" s="378"/>
      <c r="GH65014" s="378"/>
      <c r="GI65014" s="378"/>
      <c r="GJ65014" s="378"/>
      <c r="GK65014" s="378"/>
      <c r="GL65014" s="378"/>
      <c r="GM65014" s="378"/>
      <c r="GN65014" s="378"/>
      <c r="GO65014" s="378"/>
      <c r="GP65014" s="378"/>
      <c r="GQ65014" s="378"/>
      <c r="GR65014" s="378"/>
      <c r="GS65014" s="378"/>
      <c r="GT65014" s="378"/>
      <c r="GU65014" s="378"/>
      <c r="GV65014" s="378"/>
      <c r="GW65014" s="378"/>
      <c r="GX65014" s="378"/>
      <c r="GY65014" s="378"/>
      <c r="GZ65014" s="378"/>
      <c r="HA65014" s="378"/>
      <c r="HB65014" s="378"/>
      <c r="HC65014" s="378"/>
      <c r="HD65014" s="378"/>
      <c r="HE65014" s="378"/>
      <c r="HF65014" s="378"/>
      <c r="HG65014" s="378"/>
      <c r="HH65014" s="378"/>
      <c r="HI65014" s="378"/>
      <c r="HJ65014" s="378"/>
      <c r="HK65014" s="378"/>
      <c r="HL65014" s="378"/>
      <c r="HM65014" s="378"/>
      <c r="HN65014" s="378"/>
      <c r="HO65014" s="378"/>
      <c r="HP65014" s="378"/>
      <c r="HQ65014" s="378"/>
      <c r="HR65014" s="378"/>
      <c r="HS65014" s="378"/>
      <c r="HT65014" s="378"/>
      <c r="HU65014" s="378"/>
      <c r="HV65014" s="378"/>
      <c r="HW65014" s="378"/>
      <c r="HX65014" s="378"/>
      <c r="HY65014" s="378"/>
      <c r="HZ65014" s="378"/>
      <c r="IA65014" s="378"/>
      <c r="IB65014" s="378"/>
      <c r="IC65014" s="378"/>
      <c r="ID65014" s="378"/>
      <c r="IE65014" s="378"/>
      <c r="IF65014" s="378"/>
      <c r="IG65014" s="378"/>
      <c r="IH65014" s="378"/>
      <c r="II65014" s="378"/>
      <c r="IJ65014" s="378"/>
      <c r="IK65014" s="378"/>
      <c r="IL65014" s="378"/>
    </row>
    <row r="65015" spans="2:246">
      <c r="B65015" s="378"/>
      <c r="C65015" s="378"/>
      <c r="D65015" s="378"/>
      <c r="E65015" s="378"/>
      <c r="F65015" s="378"/>
      <c r="G65015" s="378"/>
      <c r="H65015" s="378"/>
      <c r="I65015" s="378"/>
      <c r="J65015" s="378"/>
      <c r="K65015" s="378"/>
      <c r="L65015" s="378"/>
      <c r="M65015" s="378"/>
      <c r="N65015" s="378"/>
      <c r="O65015" s="378"/>
      <c r="P65015" s="378"/>
      <c r="Q65015" s="378"/>
      <c r="R65015" s="378"/>
      <c r="S65015" s="378"/>
      <c r="T65015" s="378"/>
      <c r="U65015" s="378"/>
      <c r="V65015" s="378"/>
      <c r="W65015" s="378"/>
      <c r="X65015" s="378"/>
      <c r="Y65015" s="378"/>
      <c r="Z65015" s="378"/>
      <c r="AA65015" s="378"/>
      <c r="AB65015" s="378"/>
      <c r="AC65015" s="378"/>
      <c r="AD65015" s="378"/>
      <c r="AE65015" s="378"/>
      <c r="AF65015" s="378"/>
      <c r="AG65015" s="378"/>
      <c r="AH65015" s="378"/>
      <c r="AI65015" s="378"/>
      <c r="AJ65015" s="378"/>
      <c r="AK65015" s="378"/>
      <c r="AL65015" s="378"/>
      <c r="AM65015" s="378"/>
      <c r="AN65015" s="378"/>
      <c r="AO65015" s="378"/>
      <c r="AP65015" s="378"/>
      <c r="AQ65015" s="378"/>
      <c r="AR65015" s="378"/>
      <c r="AS65015" s="378"/>
      <c r="AT65015" s="378"/>
      <c r="AU65015" s="378"/>
      <c r="AV65015" s="378"/>
      <c r="AW65015" s="378"/>
      <c r="AX65015" s="378"/>
      <c r="AY65015" s="378"/>
      <c r="AZ65015" s="378"/>
      <c r="BA65015" s="378"/>
      <c r="BB65015" s="378"/>
      <c r="BC65015" s="378"/>
      <c r="BD65015" s="378"/>
      <c r="BE65015" s="378"/>
      <c r="BF65015" s="378"/>
      <c r="BG65015" s="378"/>
      <c r="BH65015" s="378"/>
      <c r="BI65015" s="378"/>
      <c r="BJ65015" s="378"/>
      <c r="BK65015" s="378"/>
      <c r="BL65015" s="378"/>
      <c r="BM65015" s="378"/>
      <c r="BN65015" s="378"/>
      <c r="BO65015" s="378"/>
      <c r="BP65015" s="378"/>
      <c r="BQ65015" s="378"/>
      <c r="BR65015" s="378"/>
      <c r="BS65015" s="378"/>
      <c r="BT65015" s="378"/>
      <c r="BU65015" s="378"/>
      <c r="BV65015" s="378"/>
      <c r="BW65015" s="378"/>
      <c r="BX65015" s="378"/>
      <c r="BY65015" s="378"/>
      <c r="BZ65015" s="378"/>
      <c r="CA65015" s="378"/>
      <c r="CB65015" s="378"/>
      <c r="CC65015" s="378"/>
      <c r="CD65015" s="378"/>
      <c r="CE65015" s="378"/>
      <c r="CF65015" s="378"/>
      <c r="CG65015" s="378"/>
      <c r="CH65015" s="378"/>
      <c r="CI65015" s="378"/>
      <c r="CJ65015" s="378"/>
      <c r="CK65015" s="378"/>
      <c r="CL65015" s="378"/>
      <c r="CM65015" s="378"/>
      <c r="CN65015" s="378"/>
      <c r="CO65015" s="378"/>
      <c r="CP65015" s="378"/>
      <c r="CQ65015" s="378"/>
      <c r="CR65015" s="378"/>
      <c r="CS65015" s="378"/>
      <c r="CT65015" s="378"/>
      <c r="CU65015" s="378"/>
      <c r="CV65015" s="378"/>
      <c r="CW65015" s="378"/>
      <c r="CX65015" s="378"/>
      <c r="CY65015" s="378"/>
      <c r="CZ65015" s="378"/>
      <c r="DA65015" s="378"/>
      <c r="DB65015" s="378"/>
      <c r="DC65015" s="378"/>
      <c r="DD65015" s="378"/>
      <c r="DE65015" s="378"/>
      <c r="DF65015" s="378"/>
      <c r="DG65015" s="378"/>
      <c r="DH65015" s="378"/>
      <c r="DI65015" s="378"/>
      <c r="DJ65015" s="378"/>
      <c r="DK65015" s="378"/>
      <c r="DL65015" s="378"/>
      <c r="DM65015" s="378"/>
      <c r="DN65015" s="378"/>
      <c r="DO65015" s="378"/>
      <c r="DP65015" s="378"/>
      <c r="DQ65015" s="378"/>
      <c r="DR65015" s="378"/>
      <c r="DS65015" s="378"/>
      <c r="DT65015" s="378"/>
      <c r="DU65015" s="378"/>
      <c r="DV65015" s="378"/>
      <c r="DW65015" s="378"/>
      <c r="DX65015" s="378"/>
      <c r="DY65015" s="378"/>
      <c r="DZ65015" s="378"/>
      <c r="EA65015" s="378"/>
      <c r="EB65015" s="378"/>
      <c r="EC65015" s="378"/>
      <c r="ED65015" s="378"/>
      <c r="EE65015" s="378"/>
      <c r="EF65015" s="378"/>
      <c r="EG65015" s="378"/>
      <c r="EH65015" s="378"/>
      <c r="EI65015" s="378"/>
      <c r="EJ65015" s="378"/>
      <c r="EK65015" s="378"/>
      <c r="EL65015" s="378"/>
      <c r="EM65015" s="378"/>
      <c r="EN65015" s="378"/>
      <c r="EO65015" s="378"/>
      <c r="EP65015" s="378"/>
      <c r="EQ65015" s="378"/>
      <c r="ER65015" s="378"/>
      <c r="ES65015" s="378"/>
      <c r="ET65015" s="378"/>
      <c r="EU65015" s="378"/>
      <c r="EV65015" s="378"/>
      <c r="EW65015" s="378"/>
      <c r="EX65015" s="378"/>
      <c r="EY65015" s="378"/>
      <c r="EZ65015" s="378"/>
      <c r="FA65015" s="378"/>
      <c r="FB65015" s="378"/>
      <c r="FC65015" s="378"/>
      <c r="FD65015" s="378"/>
      <c r="FE65015" s="378"/>
      <c r="FF65015" s="378"/>
      <c r="FG65015" s="378"/>
      <c r="FH65015" s="378"/>
      <c r="FI65015" s="378"/>
      <c r="FJ65015" s="378"/>
      <c r="FK65015" s="378"/>
      <c r="FL65015" s="378"/>
      <c r="FM65015" s="378"/>
      <c r="FN65015" s="378"/>
      <c r="FO65015" s="378"/>
      <c r="FP65015" s="378"/>
      <c r="FQ65015" s="378"/>
      <c r="FR65015" s="378"/>
      <c r="FS65015" s="378"/>
      <c r="FT65015" s="378"/>
      <c r="FU65015" s="378"/>
      <c r="FV65015" s="378"/>
      <c r="FW65015" s="378"/>
      <c r="FX65015" s="378"/>
      <c r="FY65015" s="378"/>
      <c r="FZ65015" s="378"/>
      <c r="GA65015" s="378"/>
      <c r="GB65015" s="378"/>
      <c r="GC65015" s="378"/>
      <c r="GD65015" s="378"/>
      <c r="GE65015" s="378"/>
      <c r="GF65015" s="378"/>
      <c r="GG65015" s="378"/>
      <c r="GH65015" s="378"/>
      <c r="GI65015" s="378"/>
      <c r="GJ65015" s="378"/>
      <c r="GK65015" s="378"/>
      <c r="GL65015" s="378"/>
      <c r="GM65015" s="378"/>
      <c r="GN65015" s="378"/>
      <c r="GO65015" s="378"/>
      <c r="GP65015" s="378"/>
      <c r="GQ65015" s="378"/>
      <c r="GR65015" s="378"/>
      <c r="GS65015" s="378"/>
      <c r="GT65015" s="378"/>
      <c r="GU65015" s="378"/>
      <c r="GV65015" s="378"/>
      <c r="GW65015" s="378"/>
      <c r="GX65015" s="378"/>
      <c r="GY65015" s="378"/>
      <c r="GZ65015" s="378"/>
      <c r="HA65015" s="378"/>
      <c r="HB65015" s="378"/>
      <c r="HC65015" s="378"/>
      <c r="HD65015" s="378"/>
      <c r="HE65015" s="378"/>
      <c r="HF65015" s="378"/>
      <c r="HG65015" s="378"/>
      <c r="HH65015" s="378"/>
      <c r="HI65015" s="378"/>
      <c r="HJ65015" s="378"/>
      <c r="HK65015" s="378"/>
      <c r="HL65015" s="378"/>
      <c r="HM65015" s="378"/>
      <c r="HN65015" s="378"/>
      <c r="HO65015" s="378"/>
      <c r="HP65015" s="378"/>
      <c r="HQ65015" s="378"/>
      <c r="HR65015" s="378"/>
      <c r="HS65015" s="378"/>
      <c r="HT65015" s="378"/>
      <c r="HU65015" s="378"/>
      <c r="HV65015" s="378"/>
      <c r="HW65015" s="378"/>
      <c r="HX65015" s="378"/>
      <c r="HY65015" s="378"/>
      <c r="HZ65015" s="378"/>
      <c r="IA65015" s="378"/>
      <c r="IB65015" s="378"/>
      <c r="IC65015" s="378"/>
      <c r="ID65015" s="378"/>
      <c r="IE65015" s="378"/>
      <c r="IF65015" s="378"/>
      <c r="IG65015" s="378"/>
      <c r="IH65015" s="378"/>
      <c r="II65015" s="378"/>
      <c r="IJ65015" s="378"/>
      <c r="IK65015" s="378"/>
      <c r="IL65015" s="378"/>
    </row>
    <row r="65016" spans="2:246">
      <c r="B65016" s="378"/>
      <c r="C65016" s="378"/>
      <c r="D65016" s="378"/>
      <c r="E65016" s="378"/>
      <c r="F65016" s="378"/>
      <c r="G65016" s="378"/>
      <c r="H65016" s="378"/>
      <c r="I65016" s="378"/>
      <c r="J65016" s="378"/>
      <c r="K65016" s="378"/>
      <c r="L65016" s="378"/>
      <c r="M65016" s="378"/>
      <c r="N65016" s="378"/>
      <c r="O65016" s="378"/>
      <c r="P65016" s="378"/>
      <c r="Q65016" s="378"/>
      <c r="R65016" s="378"/>
      <c r="S65016" s="378"/>
      <c r="T65016" s="378"/>
      <c r="U65016" s="378"/>
      <c r="V65016" s="378"/>
      <c r="W65016" s="378"/>
      <c r="X65016" s="378"/>
      <c r="Y65016" s="378"/>
      <c r="Z65016" s="378"/>
      <c r="AA65016" s="378"/>
      <c r="AB65016" s="378"/>
      <c r="AC65016" s="378"/>
      <c r="AD65016" s="378"/>
      <c r="AE65016" s="378"/>
      <c r="AF65016" s="378"/>
      <c r="AG65016" s="378"/>
      <c r="AH65016" s="378"/>
      <c r="AI65016" s="378"/>
      <c r="AJ65016" s="378"/>
      <c r="AK65016" s="378"/>
      <c r="AL65016" s="378"/>
      <c r="AM65016" s="378"/>
      <c r="AN65016" s="378"/>
      <c r="AO65016" s="378"/>
      <c r="AP65016" s="378"/>
      <c r="AQ65016" s="378"/>
      <c r="AR65016" s="378"/>
      <c r="AS65016" s="378"/>
      <c r="AT65016" s="378"/>
      <c r="AU65016" s="378"/>
      <c r="AV65016" s="378"/>
      <c r="AW65016" s="378"/>
      <c r="AX65016" s="378"/>
      <c r="AY65016" s="378"/>
      <c r="AZ65016" s="378"/>
      <c r="BA65016" s="378"/>
      <c r="BB65016" s="378"/>
      <c r="BC65016" s="378"/>
      <c r="BD65016" s="378"/>
      <c r="BE65016" s="378"/>
      <c r="BF65016" s="378"/>
      <c r="BG65016" s="378"/>
      <c r="BH65016" s="378"/>
      <c r="BI65016" s="378"/>
      <c r="BJ65016" s="378"/>
      <c r="BK65016" s="378"/>
      <c r="BL65016" s="378"/>
      <c r="BM65016" s="378"/>
      <c r="BN65016" s="378"/>
      <c r="BO65016" s="378"/>
      <c r="BP65016" s="378"/>
      <c r="BQ65016" s="378"/>
      <c r="BR65016" s="378"/>
      <c r="BS65016" s="378"/>
      <c r="BT65016" s="378"/>
      <c r="BU65016" s="378"/>
      <c r="BV65016" s="378"/>
      <c r="BW65016" s="378"/>
      <c r="BX65016" s="378"/>
      <c r="BY65016" s="378"/>
      <c r="BZ65016" s="378"/>
      <c r="CA65016" s="378"/>
      <c r="CB65016" s="378"/>
      <c r="CC65016" s="378"/>
      <c r="CD65016" s="378"/>
      <c r="CE65016" s="378"/>
      <c r="CF65016" s="378"/>
      <c r="CG65016" s="378"/>
      <c r="CH65016" s="378"/>
      <c r="CI65016" s="378"/>
      <c r="CJ65016" s="378"/>
      <c r="CK65016" s="378"/>
      <c r="CL65016" s="378"/>
      <c r="CM65016" s="378"/>
      <c r="CN65016" s="378"/>
      <c r="CO65016" s="378"/>
      <c r="CP65016" s="378"/>
      <c r="CQ65016" s="378"/>
      <c r="CR65016" s="378"/>
      <c r="CS65016" s="378"/>
      <c r="CT65016" s="378"/>
      <c r="CU65016" s="378"/>
      <c r="CV65016" s="378"/>
      <c r="CW65016" s="378"/>
      <c r="CX65016" s="378"/>
      <c r="CY65016" s="378"/>
      <c r="CZ65016" s="378"/>
      <c r="DA65016" s="378"/>
      <c r="DB65016" s="378"/>
      <c r="DC65016" s="378"/>
      <c r="DD65016" s="378"/>
      <c r="DE65016" s="378"/>
      <c r="DF65016" s="378"/>
      <c r="DG65016" s="378"/>
      <c r="DH65016" s="378"/>
      <c r="DI65016" s="378"/>
      <c r="DJ65016" s="378"/>
      <c r="DK65016" s="378"/>
      <c r="DL65016" s="378"/>
      <c r="DM65016" s="378"/>
      <c r="DN65016" s="378"/>
      <c r="DO65016" s="378"/>
      <c r="DP65016" s="378"/>
      <c r="DQ65016" s="378"/>
      <c r="DR65016" s="378"/>
      <c r="DS65016" s="378"/>
      <c r="DT65016" s="378"/>
      <c r="DU65016" s="378"/>
      <c r="DV65016" s="378"/>
      <c r="DW65016" s="378"/>
      <c r="DX65016" s="378"/>
      <c r="DY65016" s="378"/>
      <c r="DZ65016" s="378"/>
      <c r="EA65016" s="378"/>
      <c r="EB65016" s="378"/>
      <c r="EC65016" s="378"/>
      <c r="ED65016" s="378"/>
      <c r="EE65016" s="378"/>
      <c r="EF65016" s="378"/>
      <c r="EG65016" s="378"/>
      <c r="EH65016" s="378"/>
      <c r="EI65016" s="378"/>
      <c r="EJ65016" s="378"/>
      <c r="EK65016" s="378"/>
      <c r="EL65016" s="378"/>
      <c r="EM65016" s="378"/>
      <c r="EN65016" s="378"/>
      <c r="EO65016" s="378"/>
      <c r="EP65016" s="378"/>
      <c r="EQ65016" s="378"/>
      <c r="ER65016" s="378"/>
      <c r="ES65016" s="378"/>
      <c r="ET65016" s="378"/>
      <c r="EU65016" s="378"/>
      <c r="EV65016" s="378"/>
      <c r="EW65016" s="378"/>
      <c r="EX65016" s="378"/>
      <c r="EY65016" s="378"/>
      <c r="EZ65016" s="378"/>
      <c r="FA65016" s="378"/>
      <c r="FB65016" s="378"/>
      <c r="FC65016" s="378"/>
      <c r="FD65016" s="378"/>
      <c r="FE65016" s="378"/>
      <c r="FF65016" s="378"/>
      <c r="FG65016" s="378"/>
      <c r="FH65016" s="378"/>
      <c r="FI65016" s="378"/>
      <c r="FJ65016" s="378"/>
      <c r="FK65016" s="378"/>
      <c r="FL65016" s="378"/>
      <c r="FM65016" s="378"/>
      <c r="FN65016" s="378"/>
      <c r="FO65016" s="378"/>
      <c r="FP65016" s="378"/>
      <c r="FQ65016" s="378"/>
      <c r="FR65016" s="378"/>
      <c r="FS65016" s="378"/>
      <c r="FT65016" s="378"/>
      <c r="FU65016" s="378"/>
      <c r="FV65016" s="378"/>
      <c r="FW65016" s="378"/>
      <c r="FX65016" s="378"/>
      <c r="FY65016" s="378"/>
      <c r="FZ65016" s="378"/>
      <c r="GA65016" s="378"/>
      <c r="GB65016" s="378"/>
      <c r="GC65016" s="378"/>
      <c r="GD65016" s="378"/>
      <c r="GE65016" s="378"/>
      <c r="GF65016" s="378"/>
      <c r="GG65016" s="378"/>
      <c r="GH65016" s="378"/>
      <c r="GI65016" s="378"/>
      <c r="GJ65016" s="378"/>
      <c r="GK65016" s="378"/>
      <c r="GL65016" s="378"/>
      <c r="GM65016" s="378"/>
      <c r="GN65016" s="378"/>
      <c r="GO65016" s="378"/>
      <c r="GP65016" s="378"/>
      <c r="GQ65016" s="378"/>
      <c r="GR65016" s="378"/>
      <c r="GS65016" s="378"/>
      <c r="GT65016" s="378"/>
      <c r="GU65016" s="378"/>
      <c r="GV65016" s="378"/>
      <c r="GW65016" s="378"/>
      <c r="GX65016" s="378"/>
      <c r="GY65016" s="378"/>
      <c r="GZ65016" s="378"/>
      <c r="HA65016" s="378"/>
      <c r="HB65016" s="378"/>
      <c r="HC65016" s="378"/>
      <c r="HD65016" s="378"/>
      <c r="HE65016" s="378"/>
      <c r="HF65016" s="378"/>
      <c r="HG65016" s="378"/>
      <c r="HH65016" s="378"/>
      <c r="HI65016" s="378"/>
      <c r="HJ65016" s="378"/>
      <c r="HK65016" s="378"/>
      <c r="HL65016" s="378"/>
      <c r="HM65016" s="378"/>
      <c r="HN65016" s="378"/>
      <c r="HO65016" s="378"/>
      <c r="HP65016" s="378"/>
      <c r="HQ65016" s="378"/>
      <c r="HR65016" s="378"/>
      <c r="HS65016" s="378"/>
      <c r="HT65016" s="378"/>
      <c r="HU65016" s="378"/>
      <c r="HV65016" s="378"/>
      <c r="HW65016" s="378"/>
      <c r="HX65016" s="378"/>
      <c r="HY65016" s="378"/>
      <c r="HZ65016" s="378"/>
      <c r="IA65016" s="378"/>
      <c r="IB65016" s="378"/>
      <c r="IC65016" s="378"/>
      <c r="ID65016" s="378"/>
      <c r="IE65016" s="378"/>
      <c r="IF65016" s="378"/>
      <c r="IG65016" s="378"/>
      <c r="IH65016" s="378"/>
      <c r="II65016" s="378"/>
      <c r="IJ65016" s="378"/>
      <c r="IK65016" s="378"/>
      <c r="IL65016" s="378"/>
    </row>
    <row r="65017" spans="2:246">
      <c r="B65017" s="378"/>
      <c r="C65017" s="378"/>
      <c r="D65017" s="378"/>
      <c r="E65017" s="378"/>
      <c r="F65017" s="378"/>
      <c r="G65017" s="378"/>
      <c r="H65017" s="378"/>
      <c r="I65017" s="378"/>
      <c r="J65017" s="378"/>
      <c r="K65017" s="378"/>
      <c r="L65017" s="378"/>
      <c r="M65017" s="378"/>
      <c r="N65017" s="378"/>
      <c r="O65017" s="378"/>
      <c r="P65017" s="378"/>
      <c r="Q65017" s="378"/>
      <c r="R65017" s="378"/>
      <c r="S65017" s="378"/>
      <c r="T65017" s="378"/>
      <c r="U65017" s="378"/>
      <c r="V65017" s="378"/>
      <c r="W65017" s="378"/>
      <c r="X65017" s="378"/>
      <c r="Y65017" s="378"/>
      <c r="Z65017" s="378"/>
      <c r="AA65017" s="378"/>
      <c r="AB65017" s="378"/>
      <c r="AC65017" s="378"/>
      <c r="AD65017" s="378"/>
      <c r="AE65017" s="378"/>
      <c r="AF65017" s="378"/>
      <c r="AG65017" s="378"/>
      <c r="AH65017" s="378"/>
      <c r="AI65017" s="378"/>
      <c r="AJ65017" s="378"/>
      <c r="AK65017" s="378"/>
      <c r="AL65017" s="378"/>
      <c r="AM65017" s="378"/>
      <c r="AN65017" s="378"/>
      <c r="AO65017" s="378"/>
      <c r="AP65017" s="378"/>
      <c r="AQ65017" s="378"/>
      <c r="AR65017" s="378"/>
      <c r="AS65017" s="378"/>
      <c r="AT65017" s="378"/>
      <c r="AU65017" s="378"/>
      <c r="AV65017" s="378"/>
      <c r="AW65017" s="378"/>
      <c r="AX65017" s="378"/>
      <c r="AY65017" s="378"/>
      <c r="AZ65017" s="378"/>
      <c r="BA65017" s="378"/>
      <c r="BB65017" s="378"/>
      <c r="BC65017" s="378"/>
      <c r="BD65017" s="378"/>
      <c r="BE65017" s="378"/>
      <c r="BF65017" s="378"/>
      <c r="BG65017" s="378"/>
      <c r="BH65017" s="378"/>
      <c r="BI65017" s="378"/>
      <c r="BJ65017" s="378"/>
      <c r="BK65017" s="378"/>
      <c r="BL65017" s="378"/>
      <c r="BM65017" s="378"/>
      <c r="BN65017" s="378"/>
      <c r="BO65017" s="378"/>
      <c r="BP65017" s="378"/>
      <c r="BQ65017" s="378"/>
      <c r="BR65017" s="378"/>
      <c r="BS65017" s="378"/>
      <c r="BT65017" s="378"/>
      <c r="BU65017" s="378"/>
      <c r="BV65017" s="378"/>
      <c r="BW65017" s="378"/>
      <c r="BX65017" s="378"/>
      <c r="BY65017" s="378"/>
      <c r="BZ65017" s="378"/>
      <c r="CA65017" s="378"/>
      <c r="CB65017" s="378"/>
      <c r="CC65017" s="378"/>
      <c r="CD65017" s="378"/>
      <c r="CE65017" s="378"/>
      <c r="CF65017" s="378"/>
      <c r="CG65017" s="378"/>
      <c r="CH65017" s="378"/>
      <c r="CI65017" s="378"/>
      <c r="CJ65017" s="378"/>
      <c r="CK65017" s="378"/>
      <c r="CL65017" s="378"/>
      <c r="CM65017" s="378"/>
      <c r="CN65017" s="378"/>
      <c r="CO65017" s="378"/>
      <c r="CP65017" s="378"/>
      <c r="CQ65017" s="378"/>
      <c r="CR65017" s="378"/>
      <c r="CS65017" s="378"/>
      <c r="CT65017" s="378"/>
      <c r="CU65017" s="378"/>
      <c r="CV65017" s="378"/>
      <c r="CW65017" s="378"/>
      <c r="CX65017" s="378"/>
      <c r="CY65017" s="378"/>
      <c r="CZ65017" s="378"/>
      <c r="DA65017" s="378"/>
      <c r="DB65017" s="378"/>
      <c r="DC65017" s="378"/>
      <c r="DD65017" s="378"/>
      <c r="DE65017" s="378"/>
      <c r="DF65017" s="378"/>
      <c r="DG65017" s="378"/>
      <c r="DH65017" s="378"/>
      <c r="DI65017" s="378"/>
      <c r="DJ65017" s="378"/>
      <c r="DK65017" s="378"/>
      <c r="DL65017" s="378"/>
      <c r="DM65017" s="378"/>
      <c r="DN65017" s="378"/>
      <c r="DO65017" s="378"/>
      <c r="DP65017" s="378"/>
      <c r="DQ65017" s="378"/>
      <c r="DR65017" s="378"/>
      <c r="DS65017" s="378"/>
      <c r="DT65017" s="378"/>
      <c r="DU65017" s="378"/>
      <c r="DV65017" s="378"/>
      <c r="DW65017" s="378"/>
      <c r="DX65017" s="378"/>
      <c r="DY65017" s="378"/>
      <c r="DZ65017" s="378"/>
      <c r="EA65017" s="378"/>
      <c r="EB65017" s="378"/>
      <c r="EC65017" s="378"/>
      <c r="ED65017" s="378"/>
      <c r="EE65017" s="378"/>
      <c r="EF65017" s="378"/>
      <c r="EG65017" s="378"/>
      <c r="EH65017" s="378"/>
      <c r="EI65017" s="378"/>
      <c r="EJ65017" s="378"/>
      <c r="EK65017" s="378"/>
      <c r="EL65017" s="378"/>
      <c r="EM65017" s="378"/>
      <c r="EN65017" s="378"/>
      <c r="EO65017" s="378"/>
      <c r="EP65017" s="378"/>
      <c r="EQ65017" s="378"/>
      <c r="ER65017" s="378"/>
      <c r="ES65017" s="378"/>
      <c r="ET65017" s="378"/>
      <c r="EU65017" s="378"/>
      <c r="EV65017" s="378"/>
      <c r="EW65017" s="378"/>
      <c r="EX65017" s="378"/>
      <c r="EY65017" s="378"/>
      <c r="EZ65017" s="378"/>
      <c r="FA65017" s="378"/>
      <c r="FB65017" s="378"/>
      <c r="FC65017" s="378"/>
      <c r="FD65017" s="378"/>
      <c r="FE65017" s="378"/>
      <c r="FF65017" s="378"/>
      <c r="FG65017" s="378"/>
      <c r="FH65017" s="378"/>
      <c r="FI65017" s="378"/>
      <c r="FJ65017" s="378"/>
      <c r="FK65017" s="378"/>
      <c r="FL65017" s="378"/>
      <c r="FM65017" s="378"/>
      <c r="FN65017" s="378"/>
      <c r="FO65017" s="378"/>
      <c r="FP65017" s="378"/>
      <c r="FQ65017" s="378"/>
      <c r="FR65017" s="378"/>
      <c r="FS65017" s="378"/>
      <c r="FT65017" s="378"/>
      <c r="FU65017" s="378"/>
      <c r="FV65017" s="378"/>
      <c r="FW65017" s="378"/>
      <c r="FX65017" s="378"/>
      <c r="FY65017" s="378"/>
      <c r="FZ65017" s="378"/>
      <c r="GA65017" s="378"/>
      <c r="GB65017" s="378"/>
      <c r="GC65017" s="378"/>
      <c r="GD65017" s="378"/>
      <c r="GE65017" s="378"/>
      <c r="GF65017" s="378"/>
      <c r="GG65017" s="378"/>
      <c r="GH65017" s="378"/>
      <c r="GI65017" s="378"/>
      <c r="GJ65017" s="378"/>
      <c r="GK65017" s="378"/>
      <c r="GL65017" s="378"/>
      <c r="GM65017" s="378"/>
      <c r="GN65017" s="378"/>
      <c r="GO65017" s="378"/>
      <c r="GP65017" s="378"/>
      <c r="GQ65017" s="378"/>
      <c r="GR65017" s="378"/>
      <c r="GS65017" s="378"/>
      <c r="GT65017" s="378"/>
      <c r="GU65017" s="378"/>
      <c r="GV65017" s="378"/>
      <c r="GW65017" s="378"/>
      <c r="GX65017" s="378"/>
      <c r="GY65017" s="378"/>
      <c r="GZ65017" s="378"/>
      <c r="HA65017" s="378"/>
      <c r="HB65017" s="378"/>
      <c r="HC65017" s="378"/>
      <c r="HD65017" s="378"/>
      <c r="HE65017" s="378"/>
      <c r="HF65017" s="378"/>
      <c r="HG65017" s="378"/>
      <c r="HH65017" s="378"/>
      <c r="HI65017" s="378"/>
      <c r="HJ65017" s="378"/>
      <c r="HK65017" s="378"/>
      <c r="HL65017" s="378"/>
      <c r="HM65017" s="378"/>
      <c r="HN65017" s="378"/>
      <c r="HO65017" s="378"/>
      <c r="HP65017" s="378"/>
      <c r="HQ65017" s="378"/>
      <c r="HR65017" s="378"/>
      <c r="HS65017" s="378"/>
      <c r="HT65017" s="378"/>
      <c r="HU65017" s="378"/>
      <c r="HV65017" s="378"/>
      <c r="HW65017" s="378"/>
      <c r="HX65017" s="378"/>
      <c r="HY65017" s="378"/>
      <c r="HZ65017" s="378"/>
      <c r="IA65017" s="378"/>
      <c r="IB65017" s="378"/>
      <c r="IC65017" s="378"/>
      <c r="ID65017" s="378"/>
      <c r="IE65017" s="378"/>
      <c r="IF65017" s="378"/>
      <c r="IG65017" s="378"/>
      <c r="IH65017" s="378"/>
      <c r="II65017" s="378"/>
      <c r="IJ65017" s="378"/>
      <c r="IK65017" s="378"/>
      <c r="IL65017" s="378"/>
    </row>
    <row r="65018" spans="2:246">
      <c r="B65018" s="378"/>
      <c r="C65018" s="378"/>
      <c r="D65018" s="378"/>
      <c r="E65018" s="378"/>
      <c r="F65018" s="378"/>
      <c r="G65018" s="378"/>
      <c r="H65018" s="378"/>
      <c r="I65018" s="378"/>
      <c r="J65018" s="378"/>
      <c r="K65018" s="378"/>
      <c r="L65018" s="378"/>
      <c r="M65018" s="378"/>
      <c r="N65018" s="378"/>
      <c r="O65018" s="378"/>
      <c r="P65018" s="378"/>
      <c r="Q65018" s="378"/>
      <c r="R65018" s="378"/>
      <c r="S65018" s="378"/>
      <c r="T65018" s="378"/>
      <c r="U65018" s="378"/>
      <c r="V65018" s="378"/>
      <c r="W65018" s="378"/>
      <c r="X65018" s="378"/>
      <c r="Y65018" s="378"/>
      <c r="Z65018" s="378"/>
      <c r="AA65018" s="378"/>
      <c r="AB65018" s="378"/>
      <c r="AC65018" s="378"/>
      <c r="AD65018" s="378"/>
      <c r="AE65018" s="378"/>
      <c r="AF65018" s="378"/>
      <c r="AG65018" s="378"/>
      <c r="AH65018" s="378"/>
      <c r="AI65018" s="378"/>
      <c r="AJ65018" s="378"/>
      <c r="AK65018" s="378"/>
      <c r="AL65018" s="378"/>
      <c r="AM65018" s="378"/>
      <c r="AN65018" s="378"/>
      <c r="AO65018" s="378"/>
      <c r="AP65018" s="378"/>
      <c r="AQ65018" s="378"/>
      <c r="AR65018" s="378"/>
      <c r="AS65018" s="378"/>
      <c r="AT65018" s="378"/>
      <c r="AU65018" s="378"/>
      <c r="AV65018" s="378"/>
      <c r="AW65018" s="378"/>
      <c r="AX65018" s="378"/>
      <c r="AY65018" s="378"/>
      <c r="AZ65018" s="378"/>
      <c r="BA65018" s="378"/>
      <c r="BB65018" s="378"/>
      <c r="BC65018" s="378"/>
      <c r="BD65018" s="378"/>
      <c r="BE65018" s="378"/>
      <c r="BF65018" s="378"/>
      <c r="BG65018" s="378"/>
      <c r="BH65018" s="378"/>
      <c r="BI65018" s="378"/>
      <c r="BJ65018" s="378"/>
      <c r="BK65018" s="378"/>
      <c r="BL65018" s="378"/>
      <c r="BM65018" s="378"/>
      <c r="BN65018" s="378"/>
      <c r="BO65018" s="378"/>
      <c r="BP65018" s="378"/>
      <c r="BQ65018" s="378"/>
      <c r="BR65018" s="378"/>
      <c r="BS65018" s="378"/>
      <c r="BT65018" s="378"/>
      <c r="BU65018" s="378"/>
      <c r="BV65018" s="378"/>
      <c r="BW65018" s="378"/>
      <c r="BX65018" s="378"/>
      <c r="BY65018" s="378"/>
      <c r="BZ65018" s="378"/>
      <c r="CA65018" s="378"/>
      <c r="CB65018" s="378"/>
      <c r="CC65018" s="378"/>
      <c r="CD65018" s="378"/>
      <c r="CE65018" s="378"/>
      <c r="CF65018" s="378"/>
      <c r="CG65018" s="378"/>
      <c r="CH65018" s="378"/>
      <c r="CI65018" s="378"/>
      <c r="CJ65018" s="378"/>
      <c r="CK65018" s="378"/>
      <c r="CL65018" s="378"/>
      <c r="CM65018" s="378"/>
      <c r="CN65018" s="378"/>
      <c r="CO65018" s="378"/>
      <c r="CP65018" s="378"/>
      <c r="CQ65018" s="378"/>
      <c r="CR65018" s="378"/>
      <c r="CS65018" s="378"/>
      <c r="CT65018" s="378"/>
      <c r="CU65018" s="378"/>
      <c r="CV65018" s="378"/>
      <c r="CW65018" s="378"/>
      <c r="CX65018" s="378"/>
      <c r="CY65018" s="378"/>
      <c r="CZ65018" s="378"/>
      <c r="DA65018" s="378"/>
      <c r="DB65018" s="378"/>
      <c r="DC65018" s="378"/>
      <c r="DD65018" s="378"/>
      <c r="DE65018" s="378"/>
      <c r="DF65018" s="378"/>
      <c r="DG65018" s="378"/>
      <c r="DH65018" s="378"/>
      <c r="DI65018" s="378"/>
      <c r="DJ65018" s="378"/>
      <c r="DK65018" s="378"/>
      <c r="DL65018" s="378"/>
      <c r="DM65018" s="378"/>
      <c r="DN65018" s="378"/>
      <c r="DO65018" s="378"/>
      <c r="DP65018" s="378"/>
      <c r="DQ65018" s="378"/>
      <c r="DR65018" s="378"/>
      <c r="DS65018" s="378"/>
      <c r="DT65018" s="378"/>
      <c r="DU65018" s="378"/>
      <c r="DV65018" s="378"/>
      <c r="DW65018" s="378"/>
      <c r="DX65018" s="378"/>
      <c r="DY65018" s="378"/>
      <c r="DZ65018" s="378"/>
      <c r="EA65018" s="378"/>
      <c r="EB65018" s="378"/>
      <c r="EC65018" s="378"/>
      <c r="ED65018" s="378"/>
      <c r="EE65018" s="378"/>
      <c r="EF65018" s="378"/>
      <c r="EG65018" s="378"/>
      <c r="EH65018" s="378"/>
      <c r="EI65018" s="378"/>
      <c r="EJ65018" s="378"/>
      <c r="EK65018" s="378"/>
      <c r="EL65018" s="378"/>
      <c r="EM65018" s="378"/>
      <c r="EN65018" s="378"/>
      <c r="EO65018" s="378"/>
      <c r="EP65018" s="378"/>
      <c r="EQ65018" s="378"/>
      <c r="ER65018" s="378"/>
      <c r="ES65018" s="378"/>
      <c r="ET65018" s="378"/>
      <c r="EU65018" s="378"/>
      <c r="EV65018" s="378"/>
      <c r="EW65018" s="378"/>
      <c r="EX65018" s="378"/>
      <c r="EY65018" s="378"/>
      <c r="EZ65018" s="378"/>
      <c r="FA65018" s="378"/>
      <c r="FB65018" s="378"/>
      <c r="FC65018" s="378"/>
      <c r="FD65018" s="378"/>
      <c r="FE65018" s="378"/>
      <c r="FF65018" s="378"/>
      <c r="FG65018" s="378"/>
      <c r="FH65018" s="378"/>
      <c r="FI65018" s="378"/>
      <c r="FJ65018" s="378"/>
      <c r="FK65018" s="378"/>
      <c r="FL65018" s="378"/>
      <c r="FM65018" s="378"/>
      <c r="FN65018" s="378"/>
      <c r="FO65018" s="378"/>
      <c r="FP65018" s="378"/>
      <c r="FQ65018" s="378"/>
      <c r="FR65018" s="378"/>
      <c r="FS65018" s="378"/>
      <c r="FT65018" s="378"/>
      <c r="FU65018" s="378"/>
      <c r="FV65018" s="378"/>
      <c r="FW65018" s="378"/>
      <c r="FX65018" s="378"/>
      <c r="FY65018" s="378"/>
      <c r="FZ65018" s="378"/>
      <c r="GA65018" s="378"/>
      <c r="GB65018" s="378"/>
      <c r="GC65018" s="378"/>
      <c r="GD65018" s="378"/>
      <c r="GE65018" s="378"/>
      <c r="GF65018" s="378"/>
      <c r="GG65018" s="378"/>
      <c r="GH65018" s="378"/>
      <c r="GI65018" s="378"/>
      <c r="GJ65018" s="378"/>
      <c r="GK65018" s="378"/>
      <c r="GL65018" s="378"/>
      <c r="GM65018" s="378"/>
      <c r="GN65018" s="378"/>
      <c r="GO65018" s="378"/>
      <c r="GP65018" s="378"/>
      <c r="GQ65018" s="378"/>
      <c r="GR65018" s="378"/>
      <c r="GS65018" s="378"/>
      <c r="GT65018" s="378"/>
      <c r="GU65018" s="378"/>
      <c r="GV65018" s="378"/>
      <c r="GW65018" s="378"/>
      <c r="GX65018" s="378"/>
      <c r="GY65018" s="378"/>
      <c r="GZ65018" s="378"/>
      <c r="HA65018" s="378"/>
      <c r="HB65018" s="378"/>
      <c r="HC65018" s="378"/>
      <c r="HD65018" s="378"/>
      <c r="HE65018" s="378"/>
      <c r="HF65018" s="378"/>
      <c r="HG65018" s="378"/>
      <c r="HH65018" s="378"/>
      <c r="HI65018" s="378"/>
      <c r="HJ65018" s="378"/>
      <c r="HK65018" s="378"/>
      <c r="HL65018" s="378"/>
      <c r="HM65018" s="378"/>
      <c r="HN65018" s="378"/>
      <c r="HO65018" s="378"/>
      <c r="HP65018" s="378"/>
      <c r="HQ65018" s="378"/>
      <c r="HR65018" s="378"/>
      <c r="HS65018" s="378"/>
      <c r="HT65018" s="378"/>
      <c r="HU65018" s="378"/>
      <c r="HV65018" s="378"/>
      <c r="HW65018" s="378"/>
      <c r="HX65018" s="378"/>
      <c r="HY65018" s="378"/>
      <c r="HZ65018" s="378"/>
      <c r="IA65018" s="378"/>
      <c r="IB65018" s="378"/>
      <c r="IC65018" s="378"/>
      <c r="ID65018" s="378"/>
      <c r="IE65018" s="378"/>
      <c r="IF65018" s="378"/>
      <c r="IG65018" s="378"/>
      <c r="IH65018" s="378"/>
      <c r="II65018" s="378"/>
      <c r="IJ65018" s="378"/>
      <c r="IK65018" s="378"/>
      <c r="IL65018" s="378"/>
    </row>
    <row r="65019" spans="2:246">
      <c r="B65019" s="378"/>
      <c r="C65019" s="378"/>
      <c r="D65019" s="378"/>
      <c r="E65019" s="378"/>
      <c r="F65019" s="378"/>
      <c r="G65019" s="378"/>
      <c r="H65019" s="378"/>
      <c r="I65019" s="378"/>
      <c r="J65019" s="378"/>
      <c r="K65019" s="378"/>
      <c r="L65019" s="378"/>
      <c r="M65019" s="378"/>
      <c r="N65019" s="378"/>
      <c r="O65019" s="378"/>
      <c r="P65019" s="378"/>
      <c r="Q65019" s="378"/>
      <c r="R65019" s="378"/>
      <c r="S65019" s="378"/>
      <c r="T65019" s="378"/>
      <c r="U65019" s="378"/>
      <c r="V65019" s="378"/>
      <c r="W65019" s="378"/>
      <c r="X65019" s="378"/>
      <c r="Y65019" s="378"/>
      <c r="Z65019" s="378"/>
      <c r="AA65019" s="378"/>
      <c r="AB65019" s="378"/>
      <c r="AC65019" s="378"/>
      <c r="AD65019" s="378"/>
      <c r="AE65019" s="378"/>
      <c r="AF65019" s="378"/>
      <c r="AG65019" s="378"/>
      <c r="AH65019" s="378"/>
      <c r="AI65019" s="378"/>
      <c r="AJ65019" s="378"/>
      <c r="AK65019" s="378"/>
      <c r="AL65019" s="378"/>
      <c r="AM65019" s="378"/>
      <c r="AN65019" s="378"/>
      <c r="AO65019" s="378"/>
      <c r="AP65019" s="378"/>
      <c r="AQ65019" s="378"/>
      <c r="AR65019" s="378"/>
      <c r="AS65019" s="378"/>
      <c r="AT65019" s="378"/>
      <c r="AU65019" s="378"/>
      <c r="AV65019" s="378"/>
      <c r="AW65019" s="378"/>
      <c r="AX65019" s="378"/>
      <c r="AY65019" s="378"/>
      <c r="AZ65019" s="378"/>
      <c r="BA65019" s="378"/>
      <c r="BB65019" s="378"/>
      <c r="BC65019" s="378"/>
      <c r="BD65019" s="378"/>
      <c r="BE65019" s="378"/>
      <c r="BF65019" s="378"/>
      <c r="BG65019" s="378"/>
      <c r="BH65019" s="378"/>
      <c r="BI65019" s="378"/>
      <c r="BJ65019" s="378"/>
      <c r="BK65019" s="378"/>
      <c r="BL65019" s="378"/>
      <c r="BM65019" s="378"/>
      <c r="BN65019" s="378"/>
      <c r="BO65019" s="378"/>
      <c r="BP65019" s="378"/>
      <c r="BQ65019" s="378"/>
      <c r="BR65019" s="378"/>
      <c r="BS65019" s="378"/>
      <c r="BT65019" s="378"/>
      <c r="BU65019" s="378"/>
      <c r="BV65019" s="378"/>
      <c r="BW65019" s="378"/>
      <c r="BX65019" s="378"/>
      <c r="BY65019" s="378"/>
      <c r="BZ65019" s="378"/>
      <c r="CA65019" s="378"/>
      <c r="CB65019" s="378"/>
      <c r="CC65019" s="378"/>
      <c r="CD65019" s="378"/>
      <c r="CE65019" s="378"/>
      <c r="CF65019" s="378"/>
      <c r="CG65019" s="378"/>
      <c r="CH65019" s="378"/>
      <c r="CI65019" s="378"/>
      <c r="CJ65019" s="378"/>
      <c r="CK65019" s="378"/>
      <c r="CL65019" s="378"/>
      <c r="CM65019" s="378"/>
      <c r="CN65019" s="378"/>
      <c r="CO65019" s="378"/>
      <c r="CP65019" s="378"/>
      <c r="CQ65019" s="378"/>
      <c r="CR65019" s="378"/>
      <c r="CS65019" s="378"/>
      <c r="CT65019" s="378"/>
      <c r="CU65019" s="378"/>
      <c r="CV65019" s="378"/>
      <c r="CW65019" s="378"/>
      <c r="CX65019" s="378"/>
      <c r="CY65019" s="378"/>
      <c r="CZ65019" s="378"/>
      <c r="DA65019" s="378"/>
      <c r="DB65019" s="378"/>
      <c r="DC65019" s="378"/>
      <c r="DD65019" s="378"/>
      <c r="DE65019" s="378"/>
      <c r="DF65019" s="378"/>
      <c r="DG65019" s="378"/>
      <c r="DH65019" s="378"/>
      <c r="DI65019" s="378"/>
      <c r="DJ65019" s="378"/>
      <c r="DK65019" s="378"/>
      <c r="DL65019" s="378"/>
      <c r="DM65019" s="378"/>
      <c r="DN65019" s="378"/>
      <c r="DO65019" s="378"/>
      <c r="DP65019" s="378"/>
      <c r="DQ65019" s="378"/>
      <c r="DR65019" s="378"/>
      <c r="DS65019" s="378"/>
      <c r="DT65019" s="378"/>
      <c r="DU65019" s="378"/>
      <c r="DV65019" s="378"/>
      <c r="DW65019" s="378"/>
      <c r="DX65019" s="378"/>
      <c r="DY65019" s="378"/>
      <c r="DZ65019" s="378"/>
      <c r="EA65019" s="378"/>
      <c r="EB65019" s="378"/>
      <c r="EC65019" s="378"/>
      <c r="ED65019" s="378"/>
      <c r="EE65019" s="378"/>
      <c r="EF65019" s="378"/>
      <c r="EG65019" s="378"/>
      <c r="EH65019" s="378"/>
      <c r="EI65019" s="378"/>
      <c r="EJ65019" s="378"/>
      <c r="EK65019" s="378"/>
      <c r="EL65019" s="378"/>
      <c r="EM65019" s="378"/>
      <c r="EN65019" s="378"/>
      <c r="EO65019" s="378"/>
      <c r="EP65019" s="378"/>
      <c r="EQ65019" s="378"/>
      <c r="ER65019" s="378"/>
      <c r="ES65019" s="378"/>
      <c r="ET65019" s="378"/>
      <c r="EU65019" s="378"/>
      <c r="EV65019" s="378"/>
      <c r="EW65019" s="378"/>
      <c r="EX65019" s="378"/>
      <c r="EY65019" s="378"/>
      <c r="EZ65019" s="378"/>
      <c r="FA65019" s="378"/>
      <c r="FB65019" s="378"/>
      <c r="FC65019" s="378"/>
      <c r="FD65019" s="378"/>
      <c r="FE65019" s="378"/>
      <c r="FF65019" s="378"/>
      <c r="FG65019" s="378"/>
      <c r="FH65019" s="378"/>
      <c r="FI65019" s="378"/>
      <c r="FJ65019" s="378"/>
      <c r="FK65019" s="378"/>
      <c r="FL65019" s="378"/>
      <c r="FM65019" s="378"/>
      <c r="FN65019" s="378"/>
      <c r="FO65019" s="378"/>
      <c r="FP65019" s="378"/>
      <c r="FQ65019" s="378"/>
      <c r="FR65019" s="378"/>
      <c r="FS65019" s="378"/>
      <c r="FT65019" s="378"/>
      <c r="FU65019" s="378"/>
      <c r="FV65019" s="378"/>
      <c r="FW65019" s="378"/>
      <c r="FX65019" s="378"/>
      <c r="FY65019" s="378"/>
      <c r="FZ65019" s="378"/>
      <c r="GA65019" s="378"/>
      <c r="GB65019" s="378"/>
      <c r="GC65019" s="378"/>
      <c r="GD65019" s="378"/>
      <c r="GE65019" s="378"/>
      <c r="GF65019" s="378"/>
      <c r="GG65019" s="378"/>
      <c r="GH65019" s="378"/>
      <c r="GI65019" s="378"/>
      <c r="GJ65019" s="378"/>
      <c r="GK65019" s="378"/>
      <c r="GL65019" s="378"/>
      <c r="GM65019" s="378"/>
      <c r="GN65019" s="378"/>
      <c r="GO65019" s="378"/>
      <c r="GP65019" s="378"/>
      <c r="GQ65019" s="378"/>
      <c r="GR65019" s="378"/>
      <c r="GS65019" s="378"/>
      <c r="GT65019" s="378"/>
      <c r="GU65019" s="378"/>
      <c r="GV65019" s="378"/>
      <c r="GW65019" s="378"/>
      <c r="GX65019" s="378"/>
      <c r="GY65019" s="378"/>
      <c r="GZ65019" s="378"/>
      <c r="HA65019" s="378"/>
      <c r="HB65019" s="378"/>
      <c r="HC65019" s="378"/>
      <c r="HD65019" s="378"/>
      <c r="HE65019" s="378"/>
      <c r="HF65019" s="378"/>
      <c r="HG65019" s="378"/>
      <c r="HH65019" s="378"/>
      <c r="HI65019" s="378"/>
      <c r="HJ65019" s="378"/>
      <c r="HK65019" s="378"/>
      <c r="HL65019" s="378"/>
      <c r="HM65019" s="378"/>
      <c r="HN65019" s="378"/>
      <c r="HO65019" s="378"/>
      <c r="HP65019" s="378"/>
      <c r="HQ65019" s="378"/>
      <c r="HR65019" s="378"/>
      <c r="HS65019" s="378"/>
      <c r="HT65019" s="378"/>
      <c r="HU65019" s="378"/>
      <c r="HV65019" s="378"/>
      <c r="HW65019" s="378"/>
      <c r="HX65019" s="378"/>
      <c r="HY65019" s="378"/>
      <c r="HZ65019" s="378"/>
      <c r="IA65019" s="378"/>
      <c r="IB65019" s="378"/>
      <c r="IC65019" s="378"/>
      <c r="ID65019" s="378"/>
      <c r="IE65019" s="378"/>
      <c r="IF65019" s="378"/>
      <c r="IG65019" s="378"/>
      <c r="IH65019" s="378"/>
      <c r="II65019" s="378"/>
      <c r="IJ65019" s="378"/>
      <c r="IK65019" s="378"/>
      <c r="IL65019" s="378"/>
    </row>
    <row r="65020" spans="2:246">
      <c r="B65020" s="378"/>
      <c r="C65020" s="378"/>
      <c r="D65020" s="378"/>
      <c r="E65020" s="378"/>
      <c r="F65020" s="378"/>
      <c r="G65020" s="378"/>
      <c r="H65020" s="378"/>
      <c r="I65020" s="378"/>
      <c r="J65020" s="378"/>
      <c r="K65020" s="378"/>
      <c r="L65020" s="378"/>
      <c r="M65020" s="378"/>
      <c r="N65020" s="378"/>
      <c r="O65020" s="378"/>
      <c r="P65020" s="378"/>
      <c r="Q65020" s="378"/>
      <c r="R65020" s="378"/>
      <c r="S65020" s="378"/>
      <c r="T65020" s="378"/>
      <c r="U65020" s="378"/>
      <c r="V65020" s="378"/>
      <c r="W65020" s="378"/>
      <c r="X65020" s="378"/>
      <c r="Y65020" s="378"/>
      <c r="Z65020" s="378"/>
      <c r="AA65020" s="378"/>
      <c r="AB65020" s="378"/>
      <c r="AC65020" s="378"/>
      <c r="AD65020" s="378"/>
      <c r="AE65020" s="378"/>
      <c r="AF65020" s="378"/>
      <c r="AG65020" s="378"/>
      <c r="AH65020" s="378"/>
      <c r="AI65020" s="378"/>
      <c r="AJ65020" s="378"/>
      <c r="AK65020" s="378"/>
      <c r="AL65020" s="378"/>
      <c r="AM65020" s="378"/>
      <c r="AN65020" s="378"/>
      <c r="AO65020" s="378"/>
      <c r="AP65020" s="378"/>
      <c r="AQ65020" s="378"/>
      <c r="AR65020" s="378"/>
      <c r="AS65020" s="378"/>
      <c r="AT65020" s="378"/>
      <c r="AU65020" s="378"/>
      <c r="AV65020" s="378"/>
      <c r="AW65020" s="378"/>
      <c r="AX65020" s="378"/>
      <c r="AY65020" s="378"/>
      <c r="AZ65020" s="378"/>
      <c r="BA65020" s="378"/>
      <c r="BB65020" s="378"/>
      <c r="BC65020" s="378"/>
      <c r="BD65020" s="378"/>
      <c r="BE65020" s="378"/>
      <c r="BF65020" s="378"/>
      <c r="BG65020" s="378"/>
      <c r="BH65020" s="378"/>
      <c r="BI65020" s="378"/>
      <c r="BJ65020" s="378"/>
      <c r="BK65020" s="378"/>
      <c r="BL65020" s="378"/>
      <c r="BM65020" s="378"/>
      <c r="BN65020" s="378"/>
      <c r="BO65020" s="378"/>
      <c r="BP65020" s="378"/>
      <c r="BQ65020" s="378"/>
      <c r="BR65020" s="378"/>
      <c r="BS65020" s="378"/>
      <c r="BT65020" s="378"/>
      <c r="BU65020" s="378"/>
      <c r="BV65020" s="378"/>
      <c r="BW65020" s="378"/>
      <c r="BX65020" s="378"/>
      <c r="BY65020" s="378"/>
      <c r="BZ65020" s="378"/>
      <c r="CA65020" s="378"/>
      <c r="CB65020" s="378"/>
      <c r="CC65020" s="378"/>
      <c r="CD65020" s="378"/>
      <c r="CE65020" s="378"/>
      <c r="CF65020" s="378"/>
      <c r="CG65020" s="378"/>
      <c r="CH65020" s="378"/>
      <c r="CI65020" s="378"/>
      <c r="CJ65020" s="378"/>
      <c r="CK65020" s="378"/>
      <c r="CL65020" s="378"/>
      <c r="CM65020" s="378"/>
      <c r="CN65020" s="378"/>
      <c r="CO65020" s="378"/>
      <c r="CP65020" s="378"/>
      <c r="CQ65020" s="378"/>
      <c r="CR65020" s="378"/>
      <c r="CS65020" s="378"/>
      <c r="CT65020" s="378"/>
      <c r="CU65020" s="378"/>
      <c r="CV65020" s="378"/>
      <c r="CW65020" s="378"/>
      <c r="CX65020" s="378"/>
      <c r="CY65020" s="378"/>
      <c r="CZ65020" s="378"/>
      <c r="DA65020" s="378"/>
      <c r="DB65020" s="378"/>
      <c r="DC65020" s="378"/>
      <c r="DD65020" s="378"/>
      <c r="DE65020" s="378"/>
      <c r="DF65020" s="378"/>
      <c r="DG65020" s="378"/>
      <c r="DH65020" s="378"/>
      <c r="DI65020" s="378"/>
      <c r="DJ65020" s="378"/>
      <c r="DK65020" s="378"/>
      <c r="DL65020" s="378"/>
      <c r="DM65020" s="378"/>
      <c r="DN65020" s="378"/>
      <c r="DO65020" s="378"/>
      <c r="DP65020" s="378"/>
      <c r="DQ65020" s="378"/>
      <c r="DR65020" s="378"/>
      <c r="DS65020" s="378"/>
      <c r="DT65020" s="378"/>
      <c r="DU65020" s="378"/>
      <c r="DV65020" s="378"/>
      <c r="DW65020" s="378"/>
      <c r="DX65020" s="378"/>
      <c r="DY65020" s="378"/>
      <c r="DZ65020" s="378"/>
      <c r="EA65020" s="378"/>
      <c r="EB65020" s="378"/>
      <c r="EC65020" s="378"/>
      <c r="ED65020" s="378"/>
      <c r="EE65020" s="378"/>
      <c r="EF65020" s="378"/>
      <c r="EG65020" s="378"/>
      <c r="EH65020" s="378"/>
      <c r="EI65020" s="378"/>
      <c r="EJ65020" s="378"/>
      <c r="EK65020" s="378"/>
      <c r="EL65020" s="378"/>
      <c r="EM65020" s="378"/>
      <c r="EN65020" s="378"/>
      <c r="EO65020" s="378"/>
      <c r="EP65020" s="378"/>
      <c r="EQ65020" s="378"/>
      <c r="ER65020" s="378"/>
      <c r="ES65020" s="378"/>
      <c r="ET65020" s="378"/>
      <c r="EU65020" s="378"/>
      <c r="EV65020" s="378"/>
      <c r="EW65020" s="378"/>
      <c r="EX65020" s="378"/>
      <c r="EY65020" s="378"/>
      <c r="EZ65020" s="378"/>
      <c r="FA65020" s="378"/>
      <c r="FB65020" s="378"/>
      <c r="FC65020" s="378"/>
      <c r="FD65020" s="378"/>
      <c r="FE65020" s="378"/>
      <c r="FF65020" s="378"/>
      <c r="FG65020" s="378"/>
      <c r="FH65020" s="378"/>
      <c r="FI65020" s="378"/>
      <c r="FJ65020" s="378"/>
      <c r="FK65020" s="378"/>
      <c r="FL65020" s="378"/>
      <c r="FM65020" s="378"/>
      <c r="FN65020" s="378"/>
      <c r="FO65020" s="378"/>
      <c r="FP65020" s="378"/>
      <c r="FQ65020" s="378"/>
      <c r="FR65020" s="378"/>
      <c r="FS65020" s="378"/>
      <c r="FT65020" s="378"/>
      <c r="FU65020" s="378"/>
      <c r="FV65020" s="378"/>
      <c r="FW65020" s="378"/>
      <c r="FX65020" s="378"/>
      <c r="FY65020" s="378"/>
      <c r="FZ65020" s="378"/>
      <c r="GA65020" s="378"/>
      <c r="GB65020" s="378"/>
      <c r="GC65020" s="378"/>
      <c r="GD65020" s="378"/>
      <c r="GE65020" s="378"/>
      <c r="GF65020" s="378"/>
      <c r="GG65020" s="378"/>
      <c r="GH65020" s="378"/>
      <c r="GI65020" s="378"/>
      <c r="GJ65020" s="378"/>
      <c r="GK65020" s="378"/>
      <c r="GL65020" s="378"/>
      <c r="GM65020" s="378"/>
      <c r="GN65020" s="378"/>
      <c r="GO65020" s="378"/>
      <c r="GP65020" s="378"/>
      <c r="GQ65020" s="378"/>
      <c r="GR65020" s="378"/>
      <c r="GS65020" s="378"/>
      <c r="GT65020" s="378"/>
      <c r="GU65020" s="378"/>
      <c r="GV65020" s="378"/>
      <c r="GW65020" s="378"/>
      <c r="GX65020" s="378"/>
      <c r="GY65020" s="378"/>
      <c r="GZ65020" s="378"/>
      <c r="HA65020" s="378"/>
      <c r="HB65020" s="378"/>
      <c r="HC65020" s="378"/>
      <c r="HD65020" s="378"/>
      <c r="HE65020" s="378"/>
      <c r="HF65020" s="378"/>
      <c r="HG65020" s="378"/>
      <c r="HH65020" s="378"/>
      <c r="HI65020" s="378"/>
      <c r="HJ65020" s="378"/>
      <c r="HK65020" s="378"/>
      <c r="HL65020" s="378"/>
      <c r="HM65020" s="378"/>
      <c r="HN65020" s="378"/>
      <c r="HO65020" s="378"/>
      <c r="HP65020" s="378"/>
      <c r="HQ65020" s="378"/>
      <c r="HR65020" s="378"/>
      <c r="HS65020" s="378"/>
      <c r="HT65020" s="378"/>
      <c r="HU65020" s="378"/>
      <c r="HV65020" s="378"/>
      <c r="HW65020" s="378"/>
      <c r="HX65020" s="378"/>
      <c r="HY65020" s="378"/>
      <c r="HZ65020" s="378"/>
      <c r="IA65020" s="378"/>
      <c r="IB65020" s="378"/>
      <c r="IC65020" s="378"/>
      <c r="ID65020" s="378"/>
      <c r="IE65020" s="378"/>
      <c r="IF65020" s="378"/>
      <c r="IG65020" s="378"/>
      <c r="IH65020" s="378"/>
      <c r="II65020" s="378"/>
      <c r="IJ65020" s="378"/>
      <c r="IK65020" s="378"/>
      <c r="IL65020" s="378"/>
    </row>
    <row r="65021" spans="2:246">
      <c r="B65021" s="378"/>
      <c r="C65021" s="378"/>
      <c r="D65021" s="378"/>
      <c r="E65021" s="378"/>
      <c r="F65021" s="378"/>
      <c r="G65021" s="378"/>
      <c r="H65021" s="378"/>
      <c r="I65021" s="378"/>
      <c r="J65021" s="378"/>
      <c r="K65021" s="378"/>
      <c r="L65021" s="378"/>
      <c r="M65021" s="378"/>
      <c r="N65021" s="378"/>
      <c r="O65021" s="378"/>
      <c r="P65021" s="378"/>
      <c r="Q65021" s="378"/>
      <c r="R65021" s="378"/>
      <c r="S65021" s="378"/>
      <c r="T65021" s="378"/>
      <c r="U65021" s="378"/>
      <c r="V65021" s="378"/>
      <c r="W65021" s="378"/>
      <c r="X65021" s="378"/>
      <c r="Y65021" s="378"/>
      <c r="Z65021" s="378"/>
      <c r="AA65021" s="378"/>
      <c r="AB65021" s="378"/>
      <c r="AC65021" s="378"/>
      <c r="AD65021" s="378"/>
      <c r="AE65021" s="378"/>
      <c r="AF65021" s="378"/>
      <c r="AG65021" s="378"/>
      <c r="AH65021" s="378"/>
      <c r="AI65021" s="378"/>
      <c r="AJ65021" s="378"/>
      <c r="AK65021" s="378"/>
      <c r="AL65021" s="378"/>
      <c r="AM65021" s="378"/>
      <c r="AN65021" s="378"/>
      <c r="AO65021" s="378"/>
      <c r="AP65021" s="378"/>
      <c r="AQ65021" s="378"/>
      <c r="AR65021" s="378"/>
      <c r="AS65021" s="378"/>
      <c r="AT65021" s="378"/>
      <c r="AU65021" s="378"/>
      <c r="AV65021" s="378"/>
      <c r="AW65021" s="378"/>
      <c r="AX65021" s="378"/>
      <c r="AY65021" s="378"/>
      <c r="AZ65021" s="378"/>
      <c r="BA65021" s="378"/>
      <c r="BB65021" s="378"/>
      <c r="BC65021" s="378"/>
      <c r="BD65021" s="378"/>
      <c r="BE65021" s="378"/>
      <c r="BF65021" s="378"/>
      <c r="BG65021" s="378"/>
      <c r="BH65021" s="378"/>
      <c r="BI65021" s="378"/>
      <c r="BJ65021" s="378"/>
      <c r="BK65021" s="378"/>
      <c r="BL65021" s="378"/>
      <c r="BM65021" s="378"/>
      <c r="BN65021" s="378"/>
      <c r="BO65021" s="378"/>
      <c r="BP65021" s="378"/>
      <c r="BQ65021" s="378"/>
      <c r="BR65021" s="378"/>
      <c r="BS65021" s="378"/>
      <c r="BT65021" s="378"/>
      <c r="BU65021" s="378"/>
      <c r="BV65021" s="378"/>
      <c r="BW65021" s="378"/>
      <c r="BX65021" s="378"/>
      <c r="BY65021" s="378"/>
      <c r="BZ65021" s="378"/>
      <c r="CA65021" s="378"/>
      <c r="CB65021" s="378"/>
      <c r="CC65021" s="378"/>
      <c r="CD65021" s="378"/>
      <c r="CE65021" s="378"/>
      <c r="CF65021" s="378"/>
      <c r="CG65021" s="378"/>
      <c r="CH65021" s="378"/>
      <c r="CI65021" s="378"/>
      <c r="CJ65021" s="378"/>
      <c r="CK65021" s="378"/>
      <c r="CL65021" s="378"/>
      <c r="CM65021" s="378"/>
      <c r="CN65021" s="378"/>
      <c r="CO65021" s="378"/>
      <c r="CP65021" s="378"/>
      <c r="CQ65021" s="378"/>
      <c r="CR65021" s="378"/>
      <c r="CS65021" s="378"/>
      <c r="CT65021" s="378"/>
      <c r="CU65021" s="378"/>
      <c r="CV65021" s="378"/>
      <c r="CW65021" s="378"/>
      <c r="CX65021" s="378"/>
      <c r="CY65021" s="378"/>
      <c r="CZ65021" s="378"/>
      <c r="DA65021" s="378"/>
      <c r="DB65021" s="378"/>
      <c r="DC65021" s="378"/>
      <c r="DD65021" s="378"/>
      <c r="DE65021" s="378"/>
      <c r="DF65021" s="378"/>
      <c r="DG65021" s="378"/>
      <c r="DH65021" s="378"/>
      <c r="DI65021" s="378"/>
      <c r="DJ65021" s="378"/>
      <c r="DK65021" s="378"/>
      <c r="DL65021" s="378"/>
      <c r="DM65021" s="378"/>
      <c r="DN65021" s="378"/>
      <c r="DO65021" s="378"/>
      <c r="DP65021" s="378"/>
      <c r="DQ65021" s="378"/>
      <c r="DR65021" s="378"/>
      <c r="DS65021" s="378"/>
      <c r="DT65021" s="378"/>
      <c r="DU65021" s="378"/>
      <c r="DV65021" s="378"/>
      <c r="DW65021" s="378"/>
      <c r="DX65021" s="378"/>
      <c r="DY65021" s="378"/>
      <c r="DZ65021" s="378"/>
      <c r="EA65021" s="378"/>
      <c r="EB65021" s="378"/>
      <c r="EC65021" s="378"/>
      <c r="ED65021" s="378"/>
      <c r="EE65021" s="378"/>
      <c r="EF65021" s="378"/>
      <c r="EG65021" s="378"/>
      <c r="EH65021" s="378"/>
      <c r="EI65021" s="378"/>
      <c r="EJ65021" s="378"/>
      <c r="EK65021" s="378"/>
      <c r="EL65021" s="378"/>
      <c r="EM65021" s="378"/>
      <c r="EN65021" s="378"/>
      <c r="EO65021" s="378"/>
      <c r="EP65021" s="378"/>
      <c r="EQ65021" s="378"/>
      <c r="ER65021" s="378"/>
      <c r="ES65021" s="378"/>
      <c r="ET65021" s="378"/>
      <c r="EU65021" s="378"/>
      <c r="EV65021" s="378"/>
      <c r="EW65021" s="378"/>
      <c r="EX65021" s="378"/>
      <c r="EY65021" s="378"/>
      <c r="EZ65021" s="378"/>
      <c r="FA65021" s="378"/>
      <c r="FB65021" s="378"/>
      <c r="FC65021" s="378"/>
      <c r="FD65021" s="378"/>
      <c r="FE65021" s="378"/>
      <c r="FF65021" s="378"/>
      <c r="FG65021" s="378"/>
      <c r="FH65021" s="378"/>
      <c r="FI65021" s="378"/>
      <c r="FJ65021" s="378"/>
      <c r="FK65021" s="378"/>
      <c r="FL65021" s="378"/>
      <c r="FM65021" s="378"/>
      <c r="FN65021" s="378"/>
      <c r="FO65021" s="378"/>
      <c r="FP65021" s="378"/>
      <c r="FQ65021" s="378"/>
      <c r="FR65021" s="378"/>
      <c r="FS65021" s="378"/>
      <c r="FT65021" s="378"/>
      <c r="FU65021" s="378"/>
      <c r="FV65021" s="378"/>
      <c r="FW65021" s="378"/>
      <c r="FX65021" s="378"/>
      <c r="FY65021" s="378"/>
      <c r="FZ65021" s="378"/>
      <c r="GA65021" s="378"/>
      <c r="GB65021" s="378"/>
      <c r="GC65021" s="378"/>
      <c r="GD65021" s="378"/>
      <c r="GE65021" s="378"/>
      <c r="GF65021" s="378"/>
      <c r="GG65021" s="378"/>
      <c r="GH65021" s="378"/>
      <c r="GI65021" s="378"/>
      <c r="GJ65021" s="378"/>
      <c r="GK65021" s="378"/>
      <c r="GL65021" s="378"/>
      <c r="GM65021" s="378"/>
      <c r="GN65021" s="378"/>
      <c r="GO65021" s="378"/>
      <c r="GP65021" s="378"/>
      <c r="GQ65021" s="378"/>
      <c r="GR65021" s="378"/>
      <c r="GS65021" s="378"/>
      <c r="GT65021" s="378"/>
      <c r="GU65021" s="378"/>
      <c r="GV65021" s="378"/>
      <c r="GW65021" s="378"/>
      <c r="GX65021" s="378"/>
      <c r="GY65021" s="378"/>
      <c r="GZ65021" s="378"/>
      <c r="HA65021" s="378"/>
      <c r="HB65021" s="378"/>
      <c r="HC65021" s="378"/>
      <c r="HD65021" s="378"/>
      <c r="HE65021" s="378"/>
      <c r="HF65021" s="378"/>
      <c r="HG65021" s="378"/>
      <c r="HH65021" s="378"/>
      <c r="HI65021" s="378"/>
      <c r="HJ65021" s="378"/>
      <c r="HK65021" s="378"/>
      <c r="HL65021" s="378"/>
      <c r="HM65021" s="378"/>
      <c r="HN65021" s="378"/>
      <c r="HO65021" s="378"/>
      <c r="HP65021" s="378"/>
      <c r="HQ65021" s="378"/>
      <c r="HR65021" s="378"/>
      <c r="HS65021" s="378"/>
      <c r="HT65021" s="378"/>
      <c r="HU65021" s="378"/>
      <c r="HV65021" s="378"/>
      <c r="HW65021" s="378"/>
      <c r="HX65021" s="378"/>
      <c r="HY65021" s="378"/>
      <c r="HZ65021" s="378"/>
      <c r="IA65021" s="378"/>
      <c r="IB65021" s="378"/>
      <c r="IC65021" s="378"/>
      <c r="ID65021" s="378"/>
      <c r="IE65021" s="378"/>
      <c r="IF65021" s="378"/>
      <c r="IG65021" s="378"/>
      <c r="IH65021" s="378"/>
      <c r="II65021" s="378"/>
      <c r="IJ65021" s="378"/>
      <c r="IK65021" s="378"/>
      <c r="IL65021" s="378"/>
    </row>
    <row r="65022" spans="2:246">
      <c r="B65022" s="378"/>
      <c r="C65022" s="378"/>
      <c r="D65022" s="378"/>
      <c r="E65022" s="378"/>
      <c r="F65022" s="378"/>
      <c r="G65022" s="378"/>
      <c r="H65022" s="378"/>
      <c r="I65022" s="378"/>
      <c r="J65022" s="378"/>
      <c r="K65022" s="378"/>
      <c r="L65022" s="378"/>
      <c r="M65022" s="378"/>
      <c r="N65022" s="378"/>
      <c r="O65022" s="378"/>
      <c r="P65022" s="378"/>
      <c r="Q65022" s="378"/>
      <c r="R65022" s="378"/>
      <c r="S65022" s="378"/>
      <c r="T65022" s="378"/>
      <c r="U65022" s="378"/>
      <c r="V65022" s="378"/>
      <c r="W65022" s="378"/>
      <c r="X65022" s="378"/>
      <c r="Y65022" s="378"/>
      <c r="Z65022" s="378"/>
      <c r="AA65022" s="378"/>
      <c r="AB65022" s="378"/>
      <c r="AC65022" s="378"/>
      <c r="AD65022" s="378"/>
      <c r="AE65022" s="378"/>
      <c r="AF65022" s="378"/>
      <c r="AG65022" s="378"/>
      <c r="AH65022" s="378"/>
      <c r="AI65022" s="378"/>
      <c r="AJ65022" s="378"/>
      <c r="AK65022" s="378"/>
      <c r="AL65022" s="378"/>
      <c r="AM65022" s="378"/>
      <c r="AN65022" s="378"/>
      <c r="AO65022" s="378"/>
      <c r="AP65022" s="378"/>
      <c r="AQ65022" s="378"/>
      <c r="AR65022" s="378"/>
      <c r="AS65022" s="378"/>
      <c r="AT65022" s="378"/>
      <c r="AU65022" s="378"/>
      <c r="AV65022" s="378"/>
      <c r="AW65022" s="378"/>
      <c r="AX65022" s="378"/>
      <c r="AY65022" s="378"/>
      <c r="AZ65022" s="378"/>
      <c r="BA65022" s="378"/>
      <c r="BB65022" s="378"/>
      <c r="BC65022" s="378"/>
      <c r="BD65022" s="378"/>
      <c r="BE65022" s="378"/>
      <c r="BF65022" s="378"/>
      <c r="BG65022" s="378"/>
      <c r="BH65022" s="378"/>
      <c r="BI65022" s="378"/>
      <c r="BJ65022" s="378"/>
      <c r="BK65022" s="378"/>
      <c r="BL65022" s="378"/>
      <c r="BM65022" s="378"/>
      <c r="BN65022" s="378"/>
      <c r="BO65022" s="378"/>
      <c r="BP65022" s="378"/>
      <c r="BQ65022" s="378"/>
      <c r="BR65022" s="378"/>
      <c r="BS65022" s="378"/>
      <c r="BT65022" s="378"/>
      <c r="BU65022" s="378"/>
      <c r="BV65022" s="378"/>
      <c r="BW65022" s="378"/>
      <c r="BX65022" s="378"/>
      <c r="BY65022" s="378"/>
      <c r="BZ65022" s="378"/>
      <c r="CA65022" s="378"/>
      <c r="CB65022" s="378"/>
      <c r="CC65022" s="378"/>
      <c r="CD65022" s="378"/>
      <c r="CE65022" s="378"/>
      <c r="CF65022" s="378"/>
      <c r="CG65022" s="378"/>
      <c r="CH65022" s="378"/>
      <c r="CI65022" s="378"/>
      <c r="CJ65022" s="378"/>
      <c r="CK65022" s="378"/>
      <c r="CL65022" s="378"/>
      <c r="CM65022" s="378"/>
      <c r="CN65022" s="378"/>
      <c r="CO65022" s="378"/>
      <c r="CP65022" s="378"/>
      <c r="CQ65022" s="378"/>
      <c r="CR65022" s="378"/>
      <c r="CS65022" s="378"/>
      <c r="CT65022" s="378"/>
      <c r="CU65022" s="378"/>
      <c r="CV65022" s="378"/>
      <c r="CW65022" s="378"/>
      <c r="CX65022" s="378"/>
      <c r="CY65022" s="378"/>
      <c r="CZ65022" s="378"/>
      <c r="DA65022" s="378"/>
      <c r="DB65022" s="378"/>
      <c r="DC65022" s="378"/>
      <c r="DD65022" s="378"/>
      <c r="DE65022" s="378"/>
      <c r="DF65022" s="378"/>
      <c r="DG65022" s="378"/>
      <c r="DH65022" s="378"/>
      <c r="DI65022" s="378"/>
      <c r="DJ65022" s="378"/>
      <c r="DK65022" s="378"/>
      <c r="DL65022" s="378"/>
      <c r="DM65022" s="378"/>
      <c r="DN65022" s="378"/>
      <c r="DO65022" s="378"/>
      <c r="DP65022" s="378"/>
      <c r="DQ65022" s="378"/>
      <c r="DR65022" s="378"/>
      <c r="DS65022" s="378"/>
      <c r="DT65022" s="378"/>
      <c r="DU65022" s="378"/>
      <c r="DV65022" s="378"/>
      <c r="DW65022" s="378"/>
      <c r="DX65022" s="378"/>
      <c r="DY65022" s="378"/>
      <c r="DZ65022" s="378"/>
      <c r="EA65022" s="378"/>
      <c r="EB65022" s="378"/>
      <c r="EC65022" s="378"/>
      <c r="ED65022" s="378"/>
      <c r="EE65022" s="378"/>
      <c r="EF65022" s="378"/>
      <c r="EG65022" s="378"/>
      <c r="EH65022" s="378"/>
      <c r="EI65022" s="378"/>
      <c r="EJ65022" s="378"/>
      <c r="EK65022" s="378"/>
      <c r="EL65022" s="378"/>
      <c r="EM65022" s="378"/>
      <c r="EN65022" s="378"/>
      <c r="EO65022" s="378"/>
      <c r="EP65022" s="378"/>
      <c r="EQ65022" s="378"/>
      <c r="ER65022" s="378"/>
      <c r="ES65022" s="378"/>
      <c r="ET65022" s="378"/>
      <c r="EU65022" s="378"/>
      <c r="EV65022" s="378"/>
      <c r="EW65022" s="378"/>
      <c r="EX65022" s="378"/>
      <c r="EY65022" s="378"/>
      <c r="EZ65022" s="378"/>
      <c r="FA65022" s="378"/>
      <c r="FB65022" s="378"/>
      <c r="FC65022" s="378"/>
      <c r="FD65022" s="378"/>
      <c r="FE65022" s="378"/>
      <c r="FF65022" s="378"/>
      <c r="FG65022" s="378"/>
      <c r="FH65022" s="378"/>
      <c r="FI65022" s="378"/>
      <c r="FJ65022" s="378"/>
      <c r="FK65022" s="378"/>
      <c r="FL65022" s="378"/>
      <c r="FM65022" s="378"/>
      <c r="FN65022" s="378"/>
      <c r="FO65022" s="378"/>
      <c r="FP65022" s="378"/>
      <c r="FQ65022" s="378"/>
      <c r="FR65022" s="378"/>
      <c r="FS65022" s="378"/>
      <c r="FT65022" s="378"/>
      <c r="FU65022" s="378"/>
      <c r="FV65022" s="378"/>
      <c r="FW65022" s="378"/>
      <c r="FX65022" s="378"/>
      <c r="FY65022" s="378"/>
      <c r="FZ65022" s="378"/>
      <c r="GA65022" s="378"/>
      <c r="GB65022" s="378"/>
      <c r="GC65022" s="378"/>
      <c r="GD65022" s="378"/>
      <c r="GE65022" s="378"/>
      <c r="GF65022" s="378"/>
      <c r="GG65022" s="378"/>
      <c r="GH65022" s="378"/>
      <c r="GI65022" s="378"/>
      <c r="GJ65022" s="378"/>
      <c r="GK65022" s="378"/>
      <c r="GL65022" s="378"/>
      <c r="GM65022" s="378"/>
      <c r="GN65022" s="378"/>
      <c r="GO65022" s="378"/>
      <c r="GP65022" s="378"/>
      <c r="GQ65022" s="378"/>
      <c r="GR65022" s="378"/>
      <c r="GS65022" s="378"/>
      <c r="GT65022" s="378"/>
      <c r="GU65022" s="378"/>
      <c r="GV65022" s="378"/>
      <c r="GW65022" s="378"/>
      <c r="GX65022" s="378"/>
      <c r="GY65022" s="378"/>
      <c r="GZ65022" s="378"/>
      <c r="HA65022" s="378"/>
      <c r="HB65022" s="378"/>
      <c r="HC65022" s="378"/>
      <c r="HD65022" s="378"/>
      <c r="HE65022" s="378"/>
      <c r="HF65022" s="378"/>
      <c r="HG65022" s="378"/>
      <c r="HH65022" s="378"/>
      <c r="HI65022" s="378"/>
      <c r="HJ65022" s="378"/>
      <c r="HK65022" s="378"/>
      <c r="HL65022" s="378"/>
      <c r="HM65022" s="378"/>
      <c r="HN65022" s="378"/>
      <c r="HO65022" s="378"/>
      <c r="HP65022" s="378"/>
      <c r="HQ65022" s="378"/>
      <c r="HR65022" s="378"/>
      <c r="HS65022" s="378"/>
      <c r="HT65022" s="378"/>
      <c r="HU65022" s="378"/>
      <c r="HV65022" s="378"/>
      <c r="HW65022" s="378"/>
      <c r="HX65022" s="378"/>
      <c r="HY65022" s="378"/>
      <c r="HZ65022" s="378"/>
      <c r="IA65022" s="378"/>
      <c r="IB65022" s="378"/>
      <c r="IC65022" s="378"/>
      <c r="ID65022" s="378"/>
      <c r="IE65022" s="378"/>
      <c r="IF65022" s="378"/>
      <c r="IG65022" s="378"/>
      <c r="IH65022" s="378"/>
      <c r="II65022" s="378"/>
      <c r="IJ65022" s="378"/>
      <c r="IK65022" s="378"/>
      <c r="IL65022" s="378"/>
    </row>
    <row r="65023" spans="2:246">
      <c r="B65023" s="378"/>
      <c r="C65023" s="378"/>
      <c r="D65023" s="378"/>
      <c r="E65023" s="378"/>
      <c r="F65023" s="378"/>
      <c r="G65023" s="378"/>
      <c r="H65023" s="378"/>
      <c r="I65023" s="378"/>
      <c r="J65023" s="378"/>
      <c r="K65023" s="378"/>
      <c r="L65023" s="378"/>
      <c r="M65023" s="378"/>
      <c r="N65023" s="378"/>
      <c r="O65023" s="378"/>
      <c r="P65023" s="378"/>
      <c r="Q65023" s="378"/>
      <c r="R65023" s="378"/>
      <c r="S65023" s="378"/>
      <c r="T65023" s="378"/>
      <c r="U65023" s="378"/>
      <c r="V65023" s="378"/>
      <c r="W65023" s="378"/>
      <c r="X65023" s="378"/>
      <c r="Y65023" s="378"/>
      <c r="Z65023" s="378"/>
      <c r="AA65023" s="378"/>
      <c r="AB65023" s="378"/>
      <c r="AC65023" s="378"/>
      <c r="AD65023" s="378"/>
      <c r="AE65023" s="378"/>
      <c r="AF65023" s="378"/>
      <c r="AG65023" s="378"/>
      <c r="AH65023" s="378"/>
      <c r="AI65023" s="378"/>
      <c r="AJ65023" s="378"/>
      <c r="AK65023" s="378"/>
      <c r="AL65023" s="378"/>
      <c r="AM65023" s="378"/>
      <c r="AN65023" s="378"/>
      <c r="AO65023" s="378"/>
      <c r="AP65023" s="378"/>
      <c r="AQ65023" s="378"/>
      <c r="AR65023" s="378"/>
      <c r="AS65023" s="378"/>
      <c r="AT65023" s="378"/>
      <c r="AU65023" s="378"/>
      <c r="AV65023" s="378"/>
      <c r="AW65023" s="378"/>
      <c r="AX65023" s="378"/>
      <c r="AY65023" s="378"/>
      <c r="AZ65023" s="378"/>
      <c r="BA65023" s="378"/>
      <c r="BB65023" s="378"/>
      <c r="BC65023" s="378"/>
      <c r="BD65023" s="378"/>
      <c r="BE65023" s="378"/>
      <c r="BF65023" s="378"/>
      <c r="BG65023" s="378"/>
      <c r="BH65023" s="378"/>
      <c r="BI65023" s="378"/>
      <c r="BJ65023" s="378"/>
      <c r="BK65023" s="378"/>
      <c r="BL65023" s="378"/>
      <c r="BM65023" s="378"/>
      <c r="BN65023" s="378"/>
      <c r="BO65023" s="378"/>
      <c r="BP65023" s="378"/>
      <c r="BQ65023" s="378"/>
      <c r="BR65023" s="378"/>
      <c r="BS65023" s="378"/>
      <c r="BT65023" s="378"/>
      <c r="BU65023" s="378"/>
      <c r="BV65023" s="378"/>
      <c r="BW65023" s="378"/>
      <c r="BX65023" s="378"/>
      <c r="BY65023" s="378"/>
      <c r="BZ65023" s="378"/>
      <c r="CA65023" s="378"/>
      <c r="CB65023" s="378"/>
      <c r="CC65023" s="378"/>
      <c r="CD65023" s="378"/>
      <c r="CE65023" s="378"/>
      <c r="CF65023" s="378"/>
      <c r="CG65023" s="378"/>
      <c r="CH65023" s="378"/>
      <c r="CI65023" s="378"/>
      <c r="CJ65023" s="378"/>
      <c r="CK65023" s="378"/>
      <c r="CL65023" s="378"/>
      <c r="CM65023" s="378"/>
      <c r="CN65023" s="378"/>
      <c r="CO65023" s="378"/>
      <c r="CP65023" s="378"/>
      <c r="CQ65023" s="378"/>
      <c r="CR65023" s="378"/>
      <c r="CS65023" s="378"/>
      <c r="CT65023" s="378"/>
      <c r="CU65023" s="378"/>
      <c r="CV65023" s="378"/>
      <c r="CW65023" s="378"/>
      <c r="CX65023" s="378"/>
      <c r="CY65023" s="378"/>
      <c r="CZ65023" s="378"/>
      <c r="DA65023" s="378"/>
      <c r="DB65023" s="378"/>
      <c r="DC65023" s="378"/>
      <c r="DD65023" s="378"/>
      <c r="DE65023" s="378"/>
      <c r="DF65023" s="378"/>
      <c r="DG65023" s="378"/>
      <c r="DH65023" s="378"/>
      <c r="DI65023" s="378"/>
      <c r="DJ65023" s="378"/>
      <c r="DK65023" s="378"/>
      <c r="DL65023" s="378"/>
      <c r="DM65023" s="378"/>
      <c r="DN65023" s="378"/>
      <c r="DO65023" s="378"/>
      <c r="DP65023" s="378"/>
      <c r="DQ65023" s="378"/>
      <c r="DR65023" s="378"/>
      <c r="DS65023" s="378"/>
      <c r="DT65023" s="378"/>
      <c r="DU65023" s="378"/>
      <c r="DV65023" s="378"/>
      <c r="DW65023" s="378"/>
      <c r="DX65023" s="378"/>
      <c r="DY65023" s="378"/>
      <c r="DZ65023" s="378"/>
      <c r="EA65023" s="378"/>
      <c r="EB65023" s="378"/>
      <c r="EC65023" s="378"/>
      <c r="ED65023" s="378"/>
      <c r="EE65023" s="378"/>
      <c r="EF65023" s="378"/>
      <c r="EG65023" s="378"/>
      <c r="EH65023" s="378"/>
      <c r="EI65023" s="378"/>
      <c r="EJ65023" s="378"/>
      <c r="EK65023" s="378"/>
      <c r="EL65023" s="378"/>
      <c r="EM65023" s="378"/>
      <c r="EN65023" s="378"/>
      <c r="EO65023" s="378"/>
      <c r="EP65023" s="378"/>
      <c r="EQ65023" s="378"/>
      <c r="ER65023" s="378"/>
      <c r="ES65023" s="378"/>
      <c r="ET65023" s="378"/>
      <c r="EU65023" s="378"/>
      <c r="EV65023" s="378"/>
      <c r="EW65023" s="378"/>
      <c r="EX65023" s="378"/>
      <c r="EY65023" s="378"/>
      <c r="EZ65023" s="378"/>
      <c r="FA65023" s="378"/>
      <c r="FB65023" s="378"/>
      <c r="FC65023" s="378"/>
      <c r="FD65023" s="378"/>
      <c r="FE65023" s="378"/>
      <c r="FF65023" s="378"/>
      <c r="FG65023" s="378"/>
      <c r="FH65023" s="378"/>
      <c r="FI65023" s="378"/>
      <c r="FJ65023" s="378"/>
      <c r="FK65023" s="378"/>
      <c r="FL65023" s="378"/>
      <c r="FM65023" s="378"/>
      <c r="FN65023" s="378"/>
      <c r="FO65023" s="378"/>
      <c r="FP65023" s="378"/>
      <c r="FQ65023" s="378"/>
      <c r="FR65023" s="378"/>
      <c r="FS65023" s="378"/>
      <c r="FT65023" s="378"/>
      <c r="FU65023" s="378"/>
      <c r="FV65023" s="378"/>
      <c r="FW65023" s="378"/>
      <c r="FX65023" s="378"/>
      <c r="FY65023" s="378"/>
      <c r="FZ65023" s="378"/>
      <c r="GA65023" s="378"/>
      <c r="GB65023" s="378"/>
      <c r="GC65023" s="378"/>
      <c r="GD65023" s="378"/>
      <c r="GE65023" s="378"/>
      <c r="GF65023" s="378"/>
      <c r="GG65023" s="378"/>
      <c r="GH65023" s="378"/>
      <c r="GI65023" s="378"/>
      <c r="GJ65023" s="378"/>
      <c r="GK65023" s="378"/>
      <c r="GL65023" s="378"/>
      <c r="GM65023" s="378"/>
      <c r="GN65023" s="378"/>
      <c r="GO65023" s="378"/>
      <c r="GP65023" s="378"/>
      <c r="GQ65023" s="378"/>
      <c r="GR65023" s="378"/>
      <c r="GS65023" s="378"/>
      <c r="GT65023" s="378"/>
      <c r="GU65023" s="378"/>
      <c r="GV65023" s="378"/>
      <c r="GW65023" s="378"/>
      <c r="GX65023" s="378"/>
      <c r="GY65023" s="378"/>
      <c r="GZ65023" s="378"/>
      <c r="HA65023" s="378"/>
      <c r="HB65023" s="378"/>
      <c r="HC65023" s="378"/>
      <c r="HD65023" s="378"/>
      <c r="HE65023" s="378"/>
      <c r="HF65023" s="378"/>
      <c r="HG65023" s="378"/>
      <c r="HH65023" s="378"/>
      <c r="HI65023" s="378"/>
      <c r="HJ65023" s="378"/>
      <c r="HK65023" s="378"/>
      <c r="HL65023" s="378"/>
      <c r="HM65023" s="378"/>
      <c r="HN65023" s="378"/>
      <c r="HO65023" s="378"/>
      <c r="HP65023" s="378"/>
      <c r="HQ65023" s="378"/>
      <c r="HR65023" s="378"/>
      <c r="HS65023" s="378"/>
      <c r="HT65023" s="378"/>
      <c r="HU65023" s="378"/>
      <c r="HV65023" s="378"/>
      <c r="HW65023" s="378"/>
      <c r="HX65023" s="378"/>
      <c r="HY65023" s="378"/>
      <c r="HZ65023" s="378"/>
      <c r="IA65023" s="378"/>
      <c r="IB65023" s="378"/>
      <c r="IC65023" s="378"/>
      <c r="ID65023" s="378"/>
      <c r="IE65023" s="378"/>
      <c r="IF65023" s="378"/>
      <c r="IG65023" s="378"/>
      <c r="IH65023" s="378"/>
      <c r="II65023" s="378"/>
      <c r="IJ65023" s="378"/>
      <c r="IK65023" s="378"/>
      <c r="IL65023" s="378"/>
    </row>
    <row r="65024" spans="2:246">
      <c r="B65024" s="378"/>
      <c r="C65024" s="378"/>
      <c r="D65024" s="378"/>
      <c r="E65024" s="378"/>
      <c r="F65024" s="378"/>
      <c r="G65024" s="378"/>
      <c r="H65024" s="378"/>
      <c r="I65024" s="378"/>
      <c r="J65024" s="378"/>
      <c r="K65024" s="378"/>
      <c r="L65024" s="378"/>
      <c r="M65024" s="378"/>
      <c r="N65024" s="378"/>
      <c r="O65024" s="378"/>
      <c r="P65024" s="378"/>
      <c r="Q65024" s="378"/>
      <c r="R65024" s="378"/>
      <c r="S65024" s="378"/>
      <c r="T65024" s="378"/>
      <c r="U65024" s="378"/>
      <c r="V65024" s="378"/>
      <c r="W65024" s="378"/>
      <c r="X65024" s="378"/>
      <c r="Y65024" s="378"/>
      <c r="Z65024" s="378"/>
      <c r="AA65024" s="378"/>
      <c r="AB65024" s="378"/>
      <c r="AC65024" s="378"/>
      <c r="AD65024" s="378"/>
      <c r="AE65024" s="378"/>
      <c r="AF65024" s="378"/>
      <c r="AG65024" s="378"/>
      <c r="AH65024" s="378"/>
      <c r="AI65024" s="378"/>
      <c r="AJ65024" s="378"/>
      <c r="AK65024" s="378"/>
      <c r="AL65024" s="378"/>
      <c r="AM65024" s="378"/>
      <c r="AN65024" s="378"/>
      <c r="AO65024" s="378"/>
      <c r="AP65024" s="378"/>
      <c r="AQ65024" s="378"/>
      <c r="AR65024" s="378"/>
      <c r="AS65024" s="378"/>
      <c r="AT65024" s="378"/>
      <c r="AU65024" s="378"/>
      <c r="AV65024" s="378"/>
      <c r="AW65024" s="378"/>
      <c r="AX65024" s="378"/>
      <c r="AY65024" s="378"/>
      <c r="AZ65024" s="378"/>
      <c r="BA65024" s="378"/>
      <c r="BB65024" s="378"/>
      <c r="BC65024" s="378"/>
      <c r="BD65024" s="378"/>
      <c r="BE65024" s="378"/>
      <c r="BF65024" s="378"/>
      <c r="BG65024" s="378"/>
      <c r="BH65024" s="378"/>
      <c r="BI65024" s="378"/>
      <c r="BJ65024" s="378"/>
      <c r="BK65024" s="378"/>
      <c r="BL65024" s="378"/>
      <c r="BM65024" s="378"/>
      <c r="BN65024" s="378"/>
      <c r="BO65024" s="378"/>
      <c r="BP65024" s="378"/>
      <c r="BQ65024" s="378"/>
      <c r="BR65024" s="378"/>
      <c r="BS65024" s="378"/>
      <c r="BT65024" s="378"/>
      <c r="BU65024" s="378"/>
      <c r="BV65024" s="378"/>
      <c r="BW65024" s="378"/>
      <c r="BX65024" s="378"/>
      <c r="BY65024" s="378"/>
      <c r="BZ65024" s="378"/>
      <c r="CA65024" s="378"/>
      <c r="CB65024" s="378"/>
      <c r="CC65024" s="378"/>
      <c r="CD65024" s="378"/>
      <c r="CE65024" s="378"/>
      <c r="CF65024" s="378"/>
      <c r="CG65024" s="378"/>
      <c r="CH65024" s="378"/>
      <c r="CI65024" s="378"/>
      <c r="CJ65024" s="378"/>
      <c r="CK65024" s="378"/>
      <c r="CL65024" s="378"/>
      <c r="CM65024" s="378"/>
      <c r="CN65024" s="378"/>
      <c r="CO65024" s="378"/>
      <c r="CP65024" s="378"/>
      <c r="CQ65024" s="378"/>
      <c r="CR65024" s="378"/>
      <c r="CS65024" s="378"/>
      <c r="CT65024" s="378"/>
      <c r="CU65024" s="378"/>
      <c r="CV65024" s="378"/>
      <c r="CW65024" s="378"/>
      <c r="CX65024" s="378"/>
      <c r="CY65024" s="378"/>
      <c r="CZ65024" s="378"/>
      <c r="DA65024" s="378"/>
      <c r="DB65024" s="378"/>
      <c r="DC65024" s="378"/>
      <c r="DD65024" s="378"/>
      <c r="DE65024" s="378"/>
      <c r="DF65024" s="378"/>
      <c r="DG65024" s="378"/>
      <c r="DH65024" s="378"/>
      <c r="DI65024" s="378"/>
      <c r="DJ65024" s="378"/>
      <c r="DK65024" s="378"/>
      <c r="DL65024" s="378"/>
      <c r="DM65024" s="378"/>
      <c r="DN65024" s="378"/>
      <c r="DO65024" s="378"/>
      <c r="DP65024" s="378"/>
      <c r="DQ65024" s="378"/>
      <c r="DR65024" s="378"/>
      <c r="DS65024" s="378"/>
      <c r="DT65024" s="378"/>
      <c r="DU65024" s="378"/>
      <c r="DV65024" s="378"/>
      <c r="DW65024" s="378"/>
      <c r="DX65024" s="378"/>
      <c r="DY65024" s="378"/>
      <c r="DZ65024" s="378"/>
      <c r="EA65024" s="378"/>
      <c r="EB65024" s="378"/>
      <c r="EC65024" s="378"/>
      <c r="ED65024" s="378"/>
      <c r="EE65024" s="378"/>
      <c r="EF65024" s="378"/>
      <c r="EG65024" s="378"/>
      <c r="EH65024" s="378"/>
      <c r="EI65024" s="378"/>
      <c r="EJ65024" s="378"/>
      <c r="EK65024" s="378"/>
      <c r="EL65024" s="378"/>
      <c r="EM65024" s="378"/>
      <c r="EN65024" s="378"/>
      <c r="EO65024" s="378"/>
      <c r="EP65024" s="378"/>
      <c r="EQ65024" s="378"/>
      <c r="ER65024" s="378"/>
      <c r="ES65024" s="378"/>
      <c r="ET65024" s="378"/>
      <c r="EU65024" s="378"/>
      <c r="EV65024" s="378"/>
      <c r="EW65024" s="378"/>
      <c r="EX65024" s="378"/>
      <c r="EY65024" s="378"/>
      <c r="EZ65024" s="378"/>
      <c r="FA65024" s="378"/>
      <c r="FB65024" s="378"/>
      <c r="FC65024" s="378"/>
      <c r="FD65024" s="378"/>
      <c r="FE65024" s="378"/>
      <c r="FF65024" s="378"/>
      <c r="FG65024" s="378"/>
      <c r="FH65024" s="378"/>
      <c r="FI65024" s="378"/>
      <c r="FJ65024" s="378"/>
      <c r="FK65024" s="378"/>
      <c r="FL65024" s="378"/>
      <c r="FM65024" s="378"/>
      <c r="FN65024" s="378"/>
      <c r="FO65024" s="378"/>
      <c r="FP65024" s="378"/>
      <c r="FQ65024" s="378"/>
      <c r="FR65024" s="378"/>
      <c r="FS65024" s="378"/>
      <c r="FT65024" s="378"/>
      <c r="FU65024" s="378"/>
      <c r="FV65024" s="378"/>
      <c r="FW65024" s="378"/>
      <c r="FX65024" s="378"/>
      <c r="FY65024" s="378"/>
      <c r="FZ65024" s="378"/>
      <c r="GA65024" s="378"/>
      <c r="GB65024" s="378"/>
      <c r="GC65024" s="378"/>
      <c r="GD65024" s="378"/>
      <c r="GE65024" s="378"/>
      <c r="GF65024" s="378"/>
      <c r="GG65024" s="378"/>
      <c r="GH65024" s="378"/>
      <c r="GI65024" s="378"/>
      <c r="GJ65024" s="378"/>
      <c r="GK65024" s="378"/>
      <c r="GL65024" s="378"/>
      <c r="GM65024" s="378"/>
      <c r="GN65024" s="378"/>
      <c r="GO65024" s="378"/>
      <c r="GP65024" s="378"/>
      <c r="GQ65024" s="378"/>
      <c r="GR65024" s="378"/>
      <c r="GS65024" s="378"/>
      <c r="GT65024" s="378"/>
      <c r="GU65024" s="378"/>
      <c r="GV65024" s="378"/>
      <c r="GW65024" s="378"/>
      <c r="GX65024" s="378"/>
      <c r="GY65024" s="378"/>
      <c r="GZ65024" s="378"/>
      <c r="HA65024" s="378"/>
      <c r="HB65024" s="378"/>
      <c r="HC65024" s="378"/>
      <c r="HD65024" s="378"/>
      <c r="HE65024" s="378"/>
      <c r="HF65024" s="378"/>
      <c r="HG65024" s="378"/>
      <c r="HH65024" s="378"/>
      <c r="HI65024" s="378"/>
      <c r="HJ65024" s="378"/>
      <c r="HK65024" s="378"/>
      <c r="HL65024" s="378"/>
      <c r="HM65024" s="378"/>
      <c r="HN65024" s="378"/>
      <c r="HO65024" s="378"/>
      <c r="HP65024" s="378"/>
      <c r="HQ65024" s="378"/>
      <c r="HR65024" s="378"/>
      <c r="HS65024" s="378"/>
      <c r="HT65024" s="378"/>
      <c r="HU65024" s="378"/>
      <c r="HV65024" s="378"/>
      <c r="HW65024" s="378"/>
      <c r="HX65024" s="378"/>
      <c r="HY65024" s="378"/>
      <c r="HZ65024" s="378"/>
      <c r="IA65024" s="378"/>
      <c r="IB65024" s="378"/>
      <c r="IC65024" s="378"/>
      <c r="ID65024" s="378"/>
      <c r="IE65024" s="378"/>
      <c r="IF65024" s="378"/>
      <c r="IG65024" s="378"/>
      <c r="IH65024" s="378"/>
      <c r="II65024" s="378"/>
      <c r="IJ65024" s="378"/>
      <c r="IK65024" s="378"/>
      <c r="IL65024" s="378"/>
    </row>
    <row r="65025" spans="2:246">
      <c r="B65025" s="378"/>
      <c r="C65025" s="378"/>
      <c r="D65025" s="378"/>
      <c r="E65025" s="378"/>
      <c r="F65025" s="378"/>
      <c r="G65025" s="378"/>
      <c r="H65025" s="378"/>
      <c r="I65025" s="378"/>
      <c r="J65025" s="378"/>
      <c r="K65025" s="378"/>
      <c r="L65025" s="378"/>
      <c r="M65025" s="378"/>
      <c r="N65025" s="378"/>
      <c r="O65025" s="378"/>
      <c r="P65025" s="378"/>
      <c r="Q65025" s="378"/>
      <c r="R65025" s="378"/>
      <c r="S65025" s="378"/>
      <c r="T65025" s="378"/>
      <c r="U65025" s="378"/>
      <c r="V65025" s="378"/>
      <c r="W65025" s="378"/>
      <c r="X65025" s="378"/>
      <c r="Y65025" s="378"/>
      <c r="Z65025" s="378"/>
      <c r="AA65025" s="378"/>
      <c r="AB65025" s="378"/>
      <c r="AC65025" s="378"/>
      <c r="AD65025" s="378"/>
      <c r="AE65025" s="378"/>
      <c r="AF65025" s="378"/>
      <c r="AG65025" s="378"/>
      <c r="AH65025" s="378"/>
      <c r="AI65025" s="378"/>
      <c r="AJ65025" s="378"/>
      <c r="AK65025" s="378"/>
      <c r="AL65025" s="378"/>
      <c r="AM65025" s="378"/>
      <c r="AN65025" s="378"/>
      <c r="AO65025" s="378"/>
      <c r="AP65025" s="378"/>
      <c r="AQ65025" s="378"/>
      <c r="AR65025" s="378"/>
      <c r="AS65025" s="378"/>
      <c r="AT65025" s="378"/>
      <c r="AU65025" s="378"/>
      <c r="AV65025" s="378"/>
      <c r="AW65025" s="378"/>
      <c r="AX65025" s="378"/>
      <c r="AY65025" s="378"/>
      <c r="AZ65025" s="378"/>
      <c r="BA65025" s="378"/>
      <c r="BB65025" s="378"/>
      <c r="BC65025" s="378"/>
      <c r="BD65025" s="378"/>
      <c r="BE65025" s="378"/>
      <c r="BF65025" s="378"/>
      <c r="BG65025" s="378"/>
      <c r="BH65025" s="378"/>
      <c r="BI65025" s="378"/>
      <c r="BJ65025" s="378"/>
      <c r="BK65025" s="378"/>
      <c r="BL65025" s="378"/>
      <c r="BM65025" s="378"/>
      <c r="BN65025" s="378"/>
      <c r="BO65025" s="378"/>
      <c r="BP65025" s="378"/>
      <c r="BQ65025" s="378"/>
      <c r="BR65025" s="378"/>
      <c r="BS65025" s="378"/>
      <c r="BT65025" s="378"/>
      <c r="BU65025" s="378"/>
      <c r="BV65025" s="378"/>
      <c r="BW65025" s="378"/>
      <c r="BX65025" s="378"/>
      <c r="BY65025" s="378"/>
      <c r="BZ65025" s="378"/>
      <c r="CA65025" s="378"/>
      <c r="CB65025" s="378"/>
      <c r="CC65025" s="378"/>
      <c r="CD65025" s="378"/>
      <c r="CE65025" s="378"/>
      <c r="CF65025" s="378"/>
      <c r="CG65025" s="378"/>
      <c r="CH65025" s="378"/>
      <c r="CI65025" s="378"/>
      <c r="CJ65025" s="378"/>
      <c r="CK65025" s="378"/>
      <c r="CL65025" s="378"/>
      <c r="CM65025" s="378"/>
      <c r="CN65025" s="378"/>
      <c r="CO65025" s="378"/>
      <c r="CP65025" s="378"/>
      <c r="CQ65025" s="378"/>
      <c r="CR65025" s="378"/>
      <c r="CS65025" s="378"/>
      <c r="CT65025" s="378"/>
      <c r="CU65025" s="378"/>
      <c r="CV65025" s="378"/>
      <c r="CW65025" s="378"/>
      <c r="CX65025" s="378"/>
      <c r="CY65025" s="378"/>
      <c r="CZ65025" s="378"/>
      <c r="DA65025" s="378"/>
      <c r="DB65025" s="378"/>
      <c r="DC65025" s="378"/>
      <c r="DD65025" s="378"/>
      <c r="DE65025" s="378"/>
      <c r="DF65025" s="378"/>
      <c r="DG65025" s="378"/>
      <c r="DH65025" s="378"/>
      <c r="DI65025" s="378"/>
      <c r="DJ65025" s="378"/>
      <c r="DK65025" s="378"/>
      <c r="DL65025" s="378"/>
      <c r="DM65025" s="378"/>
      <c r="DN65025" s="378"/>
      <c r="DO65025" s="378"/>
      <c r="DP65025" s="378"/>
      <c r="DQ65025" s="378"/>
      <c r="DR65025" s="378"/>
      <c r="DS65025" s="378"/>
      <c r="DT65025" s="378"/>
      <c r="DU65025" s="378"/>
      <c r="DV65025" s="378"/>
      <c r="DW65025" s="378"/>
      <c r="DX65025" s="378"/>
      <c r="DY65025" s="378"/>
      <c r="DZ65025" s="378"/>
      <c r="EA65025" s="378"/>
      <c r="EB65025" s="378"/>
      <c r="EC65025" s="378"/>
      <c r="ED65025" s="378"/>
      <c r="EE65025" s="378"/>
      <c r="EF65025" s="378"/>
      <c r="EG65025" s="378"/>
      <c r="EH65025" s="378"/>
      <c r="EI65025" s="378"/>
      <c r="EJ65025" s="378"/>
      <c r="EK65025" s="378"/>
      <c r="EL65025" s="378"/>
      <c r="EM65025" s="378"/>
      <c r="EN65025" s="378"/>
      <c r="EO65025" s="378"/>
      <c r="EP65025" s="378"/>
      <c r="EQ65025" s="378"/>
      <c r="ER65025" s="378"/>
      <c r="ES65025" s="378"/>
      <c r="ET65025" s="378"/>
      <c r="EU65025" s="378"/>
      <c r="EV65025" s="378"/>
      <c r="EW65025" s="378"/>
      <c r="EX65025" s="378"/>
      <c r="EY65025" s="378"/>
      <c r="EZ65025" s="378"/>
      <c r="FA65025" s="378"/>
      <c r="FB65025" s="378"/>
      <c r="FC65025" s="378"/>
      <c r="FD65025" s="378"/>
      <c r="FE65025" s="378"/>
      <c r="FF65025" s="378"/>
      <c r="FG65025" s="378"/>
      <c r="FH65025" s="378"/>
      <c r="FI65025" s="378"/>
      <c r="FJ65025" s="378"/>
      <c r="FK65025" s="378"/>
      <c r="FL65025" s="378"/>
      <c r="FM65025" s="378"/>
      <c r="FN65025" s="378"/>
      <c r="FO65025" s="378"/>
      <c r="FP65025" s="378"/>
      <c r="FQ65025" s="378"/>
      <c r="FR65025" s="378"/>
      <c r="FS65025" s="378"/>
      <c r="FT65025" s="378"/>
      <c r="FU65025" s="378"/>
      <c r="FV65025" s="378"/>
      <c r="FW65025" s="378"/>
      <c r="FX65025" s="378"/>
      <c r="FY65025" s="378"/>
      <c r="FZ65025" s="378"/>
      <c r="GA65025" s="378"/>
      <c r="GB65025" s="378"/>
      <c r="GC65025" s="378"/>
      <c r="GD65025" s="378"/>
      <c r="GE65025" s="378"/>
      <c r="GF65025" s="378"/>
      <c r="GG65025" s="378"/>
      <c r="GH65025" s="378"/>
      <c r="GI65025" s="378"/>
      <c r="GJ65025" s="378"/>
      <c r="GK65025" s="378"/>
      <c r="GL65025" s="378"/>
      <c r="GM65025" s="378"/>
      <c r="GN65025" s="378"/>
      <c r="GO65025" s="378"/>
      <c r="GP65025" s="378"/>
      <c r="GQ65025" s="378"/>
      <c r="GR65025" s="378"/>
      <c r="GS65025" s="378"/>
      <c r="GT65025" s="378"/>
      <c r="GU65025" s="378"/>
      <c r="GV65025" s="378"/>
      <c r="GW65025" s="378"/>
      <c r="GX65025" s="378"/>
      <c r="GY65025" s="378"/>
      <c r="GZ65025" s="378"/>
      <c r="HA65025" s="378"/>
      <c r="HB65025" s="378"/>
      <c r="HC65025" s="378"/>
      <c r="HD65025" s="378"/>
      <c r="HE65025" s="378"/>
      <c r="HF65025" s="378"/>
      <c r="HG65025" s="378"/>
      <c r="HH65025" s="378"/>
      <c r="HI65025" s="378"/>
      <c r="HJ65025" s="378"/>
      <c r="HK65025" s="378"/>
      <c r="HL65025" s="378"/>
      <c r="HM65025" s="378"/>
      <c r="HN65025" s="378"/>
      <c r="HO65025" s="378"/>
      <c r="HP65025" s="378"/>
      <c r="HQ65025" s="378"/>
      <c r="HR65025" s="378"/>
      <c r="HS65025" s="378"/>
      <c r="HT65025" s="378"/>
      <c r="HU65025" s="378"/>
      <c r="HV65025" s="378"/>
      <c r="HW65025" s="378"/>
      <c r="HX65025" s="378"/>
      <c r="HY65025" s="378"/>
      <c r="HZ65025" s="378"/>
      <c r="IA65025" s="378"/>
      <c r="IB65025" s="378"/>
      <c r="IC65025" s="378"/>
      <c r="ID65025" s="378"/>
      <c r="IE65025" s="378"/>
      <c r="IF65025" s="378"/>
      <c r="IG65025" s="378"/>
      <c r="IH65025" s="378"/>
      <c r="II65025" s="378"/>
      <c r="IJ65025" s="378"/>
      <c r="IK65025" s="378"/>
      <c r="IL65025" s="378"/>
    </row>
    <row r="65026" spans="2:246">
      <c r="B65026" s="378"/>
      <c r="C65026" s="378"/>
      <c r="D65026" s="378"/>
      <c r="E65026" s="378"/>
      <c r="F65026" s="378"/>
      <c r="G65026" s="378"/>
      <c r="H65026" s="378"/>
      <c r="I65026" s="378"/>
      <c r="J65026" s="378"/>
      <c r="K65026" s="378"/>
      <c r="L65026" s="378"/>
      <c r="M65026" s="378"/>
      <c r="N65026" s="378"/>
      <c r="O65026" s="378"/>
      <c r="P65026" s="378"/>
      <c r="Q65026" s="378"/>
      <c r="R65026" s="378"/>
      <c r="S65026" s="378"/>
      <c r="T65026" s="378"/>
      <c r="U65026" s="378"/>
      <c r="V65026" s="378"/>
      <c r="W65026" s="378"/>
      <c r="X65026" s="378"/>
      <c r="Y65026" s="378"/>
      <c r="Z65026" s="378"/>
      <c r="AA65026" s="378"/>
      <c r="AB65026" s="378"/>
      <c r="AC65026" s="378"/>
      <c r="AD65026" s="378"/>
      <c r="AE65026" s="378"/>
      <c r="AF65026" s="378"/>
      <c r="AG65026" s="378"/>
      <c r="AH65026" s="378"/>
      <c r="AI65026" s="378"/>
      <c r="AJ65026" s="378"/>
      <c r="AK65026" s="378"/>
      <c r="AL65026" s="378"/>
      <c r="AM65026" s="378"/>
      <c r="AN65026" s="378"/>
      <c r="AO65026" s="378"/>
      <c r="AP65026" s="378"/>
      <c r="AQ65026" s="378"/>
      <c r="AR65026" s="378"/>
      <c r="AS65026" s="378"/>
      <c r="AT65026" s="378"/>
      <c r="AU65026" s="378"/>
      <c r="AV65026" s="378"/>
      <c r="AW65026" s="378"/>
      <c r="AX65026" s="378"/>
      <c r="AY65026" s="378"/>
      <c r="AZ65026" s="378"/>
      <c r="BA65026" s="378"/>
      <c r="BB65026" s="378"/>
      <c r="BC65026" s="378"/>
      <c r="BD65026" s="378"/>
      <c r="BE65026" s="378"/>
      <c r="BF65026" s="378"/>
      <c r="BG65026" s="378"/>
      <c r="BH65026" s="378"/>
      <c r="BI65026" s="378"/>
      <c r="BJ65026" s="378"/>
      <c r="BK65026" s="378"/>
      <c r="BL65026" s="378"/>
      <c r="BM65026" s="378"/>
      <c r="BN65026" s="378"/>
      <c r="BO65026" s="378"/>
      <c r="BP65026" s="378"/>
      <c r="BQ65026" s="378"/>
      <c r="BR65026" s="378"/>
      <c r="BS65026" s="378"/>
      <c r="BT65026" s="378"/>
      <c r="BU65026" s="378"/>
      <c r="BV65026" s="378"/>
      <c r="BW65026" s="378"/>
      <c r="BX65026" s="378"/>
      <c r="BY65026" s="378"/>
      <c r="BZ65026" s="378"/>
      <c r="CA65026" s="378"/>
      <c r="CB65026" s="378"/>
      <c r="CC65026" s="378"/>
      <c r="CD65026" s="378"/>
      <c r="CE65026" s="378"/>
      <c r="CF65026" s="378"/>
      <c r="CG65026" s="378"/>
      <c r="CH65026" s="378"/>
      <c r="CI65026" s="378"/>
      <c r="CJ65026" s="378"/>
      <c r="CK65026" s="378"/>
      <c r="CL65026" s="378"/>
      <c r="CM65026" s="378"/>
      <c r="CN65026" s="378"/>
      <c r="CO65026" s="378"/>
      <c r="CP65026" s="378"/>
      <c r="CQ65026" s="378"/>
      <c r="CR65026" s="378"/>
      <c r="CS65026" s="378"/>
      <c r="CT65026" s="378"/>
      <c r="CU65026" s="378"/>
      <c r="CV65026" s="378"/>
      <c r="CW65026" s="378"/>
      <c r="CX65026" s="378"/>
      <c r="CY65026" s="378"/>
      <c r="CZ65026" s="378"/>
      <c r="DA65026" s="378"/>
      <c r="DB65026" s="378"/>
      <c r="DC65026" s="378"/>
      <c r="DD65026" s="378"/>
      <c r="DE65026" s="378"/>
      <c r="DF65026" s="378"/>
      <c r="DG65026" s="378"/>
      <c r="DH65026" s="378"/>
      <c r="DI65026" s="378"/>
      <c r="DJ65026" s="378"/>
      <c r="DK65026" s="378"/>
      <c r="DL65026" s="378"/>
      <c r="DM65026" s="378"/>
      <c r="DN65026" s="378"/>
      <c r="DO65026" s="378"/>
      <c r="DP65026" s="378"/>
      <c r="DQ65026" s="378"/>
      <c r="DR65026" s="378"/>
      <c r="DS65026" s="378"/>
      <c r="DT65026" s="378"/>
      <c r="DU65026" s="378"/>
      <c r="DV65026" s="378"/>
      <c r="DW65026" s="378"/>
      <c r="DX65026" s="378"/>
      <c r="DY65026" s="378"/>
      <c r="DZ65026" s="378"/>
      <c r="EA65026" s="378"/>
      <c r="EB65026" s="378"/>
      <c r="EC65026" s="378"/>
      <c r="ED65026" s="378"/>
      <c r="EE65026" s="378"/>
      <c r="EF65026" s="378"/>
      <c r="EG65026" s="378"/>
      <c r="EH65026" s="378"/>
      <c r="EI65026" s="378"/>
      <c r="EJ65026" s="378"/>
      <c r="EK65026" s="378"/>
      <c r="EL65026" s="378"/>
      <c r="EM65026" s="378"/>
      <c r="EN65026" s="378"/>
      <c r="EO65026" s="378"/>
      <c r="EP65026" s="378"/>
      <c r="EQ65026" s="378"/>
      <c r="ER65026" s="378"/>
      <c r="ES65026" s="378"/>
      <c r="ET65026" s="378"/>
      <c r="EU65026" s="378"/>
      <c r="EV65026" s="378"/>
      <c r="EW65026" s="378"/>
      <c r="EX65026" s="378"/>
      <c r="EY65026" s="378"/>
      <c r="EZ65026" s="378"/>
      <c r="FA65026" s="378"/>
      <c r="FB65026" s="378"/>
      <c r="FC65026" s="378"/>
      <c r="FD65026" s="378"/>
      <c r="FE65026" s="378"/>
      <c r="FF65026" s="378"/>
      <c r="FG65026" s="378"/>
      <c r="FH65026" s="378"/>
      <c r="FI65026" s="378"/>
      <c r="FJ65026" s="378"/>
      <c r="FK65026" s="378"/>
      <c r="FL65026" s="378"/>
      <c r="FM65026" s="378"/>
      <c r="FN65026" s="378"/>
      <c r="FO65026" s="378"/>
      <c r="FP65026" s="378"/>
      <c r="FQ65026" s="378"/>
      <c r="FR65026" s="378"/>
      <c r="FS65026" s="378"/>
      <c r="FT65026" s="378"/>
      <c r="FU65026" s="378"/>
      <c r="FV65026" s="378"/>
      <c r="FW65026" s="378"/>
      <c r="FX65026" s="378"/>
      <c r="FY65026" s="378"/>
      <c r="FZ65026" s="378"/>
      <c r="GA65026" s="378"/>
      <c r="GB65026" s="378"/>
      <c r="GC65026" s="378"/>
      <c r="GD65026" s="378"/>
      <c r="GE65026" s="378"/>
      <c r="GF65026" s="378"/>
      <c r="GG65026" s="378"/>
      <c r="GH65026" s="378"/>
      <c r="GI65026" s="378"/>
      <c r="GJ65026" s="378"/>
      <c r="GK65026" s="378"/>
      <c r="GL65026" s="378"/>
      <c r="GM65026" s="378"/>
      <c r="GN65026" s="378"/>
      <c r="GO65026" s="378"/>
      <c r="GP65026" s="378"/>
      <c r="GQ65026" s="378"/>
      <c r="GR65026" s="378"/>
      <c r="GS65026" s="378"/>
      <c r="GT65026" s="378"/>
      <c r="GU65026" s="378"/>
      <c r="GV65026" s="378"/>
      <c r="GW65026" s="378"/>
      <c r="GX65026" s="378"/>
      <c r="GY65026" s="378"/>
      <c r="GZ65026" s="378"/>
      <c r="HA65026" s="378"/>
      <c r="HB65026" s="378"/>
      <c r="HC65026" s="378"/>
      <c r="HD65026" s="378"/>
      <c r="HE65026" s="378"/>
      <c r="HF65026" s="378"/>
      <c r="HG65026" s="378"/>
      <c r="HH65026" s="378"/>
      <c r="HI65026" s="378"/>
      <c r="HJ65026" s="378"/>
      <c r="HK65026" s="378"/>
      <c r="HL65026" s="378"/>
      <c r="HM65026" s="378"/>
      <c r="HN65026" s="378"/>
      <c r="HO65026" s="378"/>
      <c r="HP65026" s="378"/>
      <c r="HQ65026" s="378"/>
      <c r="HR65026" s="378"/>
      <c r="HS65026" s="378"/>
      <c r="HT65026" s="378"/>
      <c r="HU65026" s="378"/>
      <c r="HV65026" s="378"/>
      <c r="HW65026" s="378"/>
      <c r="HX65026" s="378"/>
      <c r="HY65026" s="378"/>
      <c r="HZ65026" s="378"/>
      <c r="IA65026" s="378"/>
      <c r="IB65026" s="378"/>
      <c r="IC65026" s="378"/>
      <c r="ID65026" s="378"/>
      <c r="IE65026" s="378"/>
      <c r="IF65026" s="378"/>
      <c r="IG65026" s="378"/>
      <c r="IH65026" s="378"/>
      <c r="II65026" s="378"/>
      <c r="IJ65026" s="378"/>
      <c r="IK65026" s="378"/>
      <c r="IL65026" s="378"/>
    </row>
    <row r="65027" spans="2:246">
      <c r="B65027" s="378"/>
      <c r="C65027" s="378"/>
      <c r="D65027" s="378"/>
      <c r="E65027" s="378"/>
      <c r="F65027" s="378"/>
      <c r="G65027" s="378"/>
      <c r="H65027" s="378"/>
      <c r="I65027" s="378"/>
      <c r="J65027" s="378"/>
      <c r="K65027" s="378"/>
      <c r="L65027" s="378"/>
      <c r="M65027" s="378"/>
      <c r="N65027" s="378"/>
      <c r="O65027" s="378"/>
      <c r="P65027" s="378"/>
      <c r="Q65027" s="378"/>
      <c r="R65027" s="378"/>
      <c r="S65027" s="378"/>
      <c r="T65027" s="378"/>
      <c r="U65027" s="378"/>
      <c r="V65027" s="378"/>
      <c r="W65027" s="378"/>
      <c r="X65027" s="378"/>
      <c r="Y65027" s="378"/>
      <c r="Z65027" s="378"/>
      <c r="AA65027" s="378"/>
      <c r="AB65027" s="378"/>
      <c r="AC65027" s="378"/>
      <c r="AD65027" s="378"/>
      <c r="AE65027" s="378"/>
      <c r="AF65027" s="378"/>
      <c r="AG65027" s="378"/>
      <c r="AH65027" s="378"/>
      <c r="AI65027" s="378"/>
      <c r="AJ65027" s="378"/>
      <c r="AK65027" s="378"/>
      <c r="AL65027" s="378"/>
      <c r="AM65027" s="378"/>
      <c r="AN65027" s="378"/>
      <c r="AO65027" s="378"/>
      <c r="AP65027" s="378"/>
      <c r="AQ65027" s="378"/>
      <c r="AR65027" s="378"/>
      <c r="AS65027" s="378"/>
      <c r="AT65027" s="378"/>
      <c r="AU65027" s="378"/>
      <c r="AV65027" s="378"/>
      <c r="AW65027" s="378"/>
      <c r="AX65027" s="378"/>
      <c r="AY65027" s="378"/>
      <c r="AZ65027" s="378"/>
      <c r="BA65027" s="378"/>
      <c r="BB65027" s="378"/>
      <c r="BC65027" s="378"/>
      <c r="BD65027" s="378"/>
      <c r="BE65027" s="378"/>
      <c r="BF65027" s="378"/>
      <c r="BG65027" s="378"/>
      <c r="BH65027" s="378"/>
      <c r="BI65027" s="378"/>
      <c r="BJ65027" s="378"/>
      <c r="BK65027" s="378"/>
      <c r="BL65027" s="378"/>
      <c r="BM65027" s="378"/>
      <c r="BN65027" s="378"/>
      <c r="BO65027" s="378"/>
      <c r="BP65027" s="378"/>
      <c r="BQ65027" s="378"/>
      <c r="BR65027" s="378"/>
      <c r="BS65027" s="378"/>
      <c r="BT65027" s="378"/>
      <c r="BU65027" s="378"/>
      <c r="BV65027" s="378"/>
      <c r="BW65027" s="378"/>
      <c r="BX65027" s="378"/>
      <c r="BY65027" s="378"/>
      <c r="BZ65027" s="378"/>
      <c r="CA65027" s="378"/>
      <c r="CB65027" s="378"/>
      <c r="CC65027" s="378"/>
      <c r="CD65027" s="378"/>
      <c r="CE65027" s="378"/>
      <c r="CF65027" s="378"/>
      <c r="CG65027" s="378"/>
      <c r="CH65027" s="378"/>
      <c r="CI65027" s="378"/>
      <c r="CJ65027" s="378"/>
      <c r="CK65027" s="378"/>
      <c r="CL65027" s="378"/>
      <c r="CM65027" s="378"/>
      <c r="CN65027" s="378"/>
      <c r="CO65027" s="378"/>
      <c r="CP65027" s="378"/>
      <c r="CQ65027" s="378"/>
      <c r="CR65027" s="378"/>
      <c r="CS65027" s="378"/>
      <c r="CT65027" s="378"/>
      <c r="CU65027" s="378"/>
      <c r="CV65027" s="378"/>
      <c r="CW65027" s="378"/>
      <c r="CX65027" s="378"/>
      <c r="CY65027" s="378"/>
      <c r="CZ65027" s="378"/>
      <c r="DA65027" s="378"/>
      <c r="DB65027" s="378"/>
      <c r="DC65027" s="378"/>
      <c r="DD65027" s="378"/>
      <c r="DE65027" s="378"/>
      <c r="DF65027" s="378"/>
      <c r="DG65027" s="378"/>
      <c r="DH65027" s="378"/>
      <c r="DI65027" s="378"/>
      <c r="DJ65027" s="378"/>
      <c r="DK65027" s="378"/>
      <c r="DL65027" s="378"/>
      <c r="DM65027" s="378"/>
      <c r="DN65027" s="378"/>
      <c r="DO65027" s="378"/>
      <c r="DP65027" s="378"/>
      <c r="DQ65027" s="378"/>
      <c r="DR65027" s="378"/>
      <c r="DS65027" s="378"/>
      <c r="DT65027" s="378"/>
      <c r="DU65027" s="378"/>
      <c r="DV65027" s="378"/>
      <c r="DW65027" s="378"/>
      <c r="DX65027" s="378"/>
      <c r="DY65027" s="378"/>
      <c r="DZ65027" s="378"/>
      <c r="EA65027" s="378"/>
      <c r="EB65027" s="378"/>
      <c r="EC65027" s="378"/>
      <c r="ED65027" s="378"/>
      <c r="EE65027" s="378"/>
      <c r="EF65027" s="378"/>
      <c r="EG65027" s="378"/>
      <c r="EH65027" s="378"/>
      <c r="EI65027" s="378"/>
      <c r="EJ65027" s="378"/>
      <c r="EK65027" s="378"/>
      <c r="EL65027" s="378"/>
      <c r="EM65027" s="378"/>
      <c r="EN65027" s="378"/>
      <c r="EO65027" s="378"/>
      <c r="EP65027" s="378"/>
      <c r="EQ65027" s="378"/>
      <c r="ER65027" s="378"/>
      <c r="ES65027" s="378"/>
      <c r="ET65027" s="378"/>
      <c r="EU65027" s="378"/>
      <c r="EV65027" s="378"/>
      <c r="EW65027" s="378"/>
      <c r="EX65027" s="378"/>
      <c r="EY65027" s="378"/>
      <c r="EZ65027" s="378"/>
      <c r="FA65027" s="378"/>
      <c r="FB65027" s="378"/>
      <c r="FC65027" s="378"/>
      <c r="FD65027" s="378"/>
      <c r="FE65027" s="378"/>
      <c r="FF65027" s="378"/>
      <c r="FG65027" s="378"/>
      <c r="FH65027" s="378"/>
      <c r="FI65027" s="378"/>
      <c r="FJ65027" s="378"/>
      <c r="FK65027" s="378"/>
      <c r="FL65027" s="378"/>
      <c r="FM65027" s="378"/>
      <c r="FN65027" s="378"/>
      <c r="FO65027" s="378"/>
      <c r="FP65027" s="378"/>
      <c r="FQ65027" s="378"/>
      <c r="FR65027" s="378"/>
      <c r="FS65027" s="378"/>
      <c r="FT65027" s="378"/>
      <c r="FU65027" s="378"/>
      <c r="FV65027" s="378"/>
      <c r="FW65027" s="378"/>
      <c r="FX65027" s="378"/>
      <c r="FY65027" s="378"/>
      <c r="FZ65027" s="378"/>
      <c r="GA65027" s="378"/>
      <c r="GB65027" s="378"/>
      <c r="GC65027" s="378"/>
      <c r="GD65027" s="378"/>
      <c r="GE65027" s="378"/>
      <c r="GF65027" s="378"/>
      <c r="GG65027" s="378"/>
      <c r="GH65027" s="378"/>
      <c r="GI65027" s="378"/>
      <c r="GJ65027" s="378"/>
      <c r="GK65027" s="378"/>
      <c r="GL65027" s="378"/>
      <c r="GM65027" s="378"/>
      <c r="GN65027" s="378"/>
      <c r="GO65027" s="378"/>
      <c r="GP65027" s="378"/>
      <c r="GQ65027" s="378"/>
      <c r="GR65027" s="378"/>
      <c r="GS65027" s="378"/>
      <c r="GT65027" s="378"/>
      <c r="GU65027" s="378"/>
      <c r="GV65027" s="378"/>
      <c r="GW65027" s="378"/>
      <c r="GX65027" s="378"/>
      <c r="GY65027" s="378"/>
      <c r="GZ65027" s="378"/>
      <c r="HA65027" s="378"/>
      <c r="HB65027" s="378"/>
      <c r="HC65027" s="378"/>
      <c r="HD65027" s="378"/>
      <c r="HE65027" s="378"/>
      <c r="HF65027" s="378"/>
      <c r="HG65027" s="378"/>
      <c r="HH65027" s="378"/>
      <c r="HI65027" s="378"/>
      <c r="HJ65027" s="378"/>
      <c r="HK65027" s="378"/>
      <c r="HL65027" s="378"/>
      <c r="HM65027" s="378"/>
      <c r="HN65027" s="378"/>
      <c r="HO65027" s="378"/>
      <c r="HP65027" s="378"/>
      <c r="HQ65027" s="378"/>
      <c r="HR65027" s="378"/>
      <c r="HS65027" s="378"/>
      <c r="HT65027" s="378"/>
      <c r="HU65027" s="378"/>
      <c r="HV65027" s="378"/>
      <c r="HW65027" s="378"/>
      <c r="HX65027" s="378"/>
      <c r="HY65027" s="378"/>
      <c r="HZ65027" s="378"/>
      <c r="IA65027" s="378"/>
      <c r="IB65027" s="378"/>
      <c r="IC65027" s="378"/>
      <c r="ID65027" s="378"/>
      <c r="IE65027" s="378"/>
      <c r="IF65027" s="378"/>
      <c r="IG65027" s="378"/>
      <c r="IH65027" s="378"/>
      <c r="II65027" s="378"/>
      <c r="IJ65027" s="378"/>
      <c r="IK65027" s="378"/>
      <c r="IL65027" s="378"/>
    </row>
    <row r="65028" spans="2:246">
      <c r="B65028" s="378"/>
      <c r="C65028" s="378"/>
      <c r="D65028" s="378"/>
      <c r="E65028" s="378"/>
      <c r="F65028" s="378"/>
      <c r="G65028" s="378"/>
      <c r="H65028" s="378"/>
      <c r="I65028" s="378"/>
      <c r="J65028" s="378"/>
      <c r="K65028" s="378"/>
      <c r="L65028" s="378"/>
      <c r="M65028" s="378"/>
      <c r="N65028" s="378"/>
      <c r="O65028" s="378"/>
      <c r="P65028" s="378"/>
      <c r="Q65028" s="378"/>
      <c r="R65028" s="378"/>
      <c r="S65028" s="378"/>
      <c r="T65028" s="378"/>
      <c r="U65028" s="378"/>
      <c r="V65028" s="378"/>
      <c r="W65028" s="378"/>
      <c r="X65028" s="378"/>
      <c r="Y65028" s="378"/>
      <c r="Z65028" s="378"/>
      <c r="AA65028" s="378"/>
      <c r="AB65028" s="378"/>
      <c r="AC65028" s="378"/>
      <c r="AD65028" s="378"/>
      <c r="AE65028" s="378"/>
      <c r="AF65028" s="378"/>
      <c r="AG65028" s="378"/>
      <c r="AH65028" s="378"/>
      <c r="AI65028" s="378"/>
      <c r="AJ65028" s="378"/>
      <c r="AK65028" s="378"/>
      <c r="AL65028" s="378"/>
      <c r="AM65028" s="378"/>
      <c r="AN65028" s="378"/>
      <c r="AO65028" s="378"/>
      <c r="AP65028" s="378"/>
      <c r="AQ65028" s="378"/>
      <c r="AR65028" s="378"/>
      <c r="AS65028" s="378"/>
      <c r="AT65028" s="378"/>
      <c r="AU65028" s="378"/>
      <c r="AV65028" s="378"/>
      <c r="AW65028" s="378"/>
      <c r="AX65028" s="378"/>
      <c r="AY65028" s="378"/>
      <c r="AZ65028" s="378"/>
      <c r="BA65028" s="378"/>
      <c r="BB65028" s="378"/>
      <c r="BC65028" s="378"/>
      <c r="BD65028" s="378"/>
      <c r="BE65028" s="378"/>
      <c r="BF65028" s="378"/>
      <c r="BG65028" s="378"/>
      <c r="BH65028" s="378"/>
      <c r="BI65028" s="378"/>
      <c r="BJ65028" s="378"/>
      <c r="BK65028" s="378"/>
      <c r="BL65028" s="378"/>
      <c r="BM65028" s="378"/>
      <c r="BN65028" s="378"/>
      <c r="BO65028" s="378"/>
      <c r="BP65028" s="378"/>
      <c r="BQ65028" s="378"/>
      <c r="BR65028" s="378"/>
      <c r="BS65028" s="378"/>
      <c r="BT65028" s="378"/>
      <c r="BU65028" s="378"/>
      <c r="BV65028" s="378"/>
      <c r="BW65028" s="378"/>
      <c r="BX65028" s="378"/>
      <c r="BY65028" s="378"/>
      <c r="BZ65028" s="378"/>
      <c r="CA65028" s="378"/>
      <c r="CB65028" s="378"/>
      <c r="CC65028" s="378"/>
      <c r="CD65028" s="378"/>
      <c r="CE65028" s="378"/>
      <c r="CF65028" s="378"/>
      <c r="CG65028" s="378"/>
      <c r="CH65028" s="378"/>
      <c r="CI65028" s="378"/>
      <c r="CJ65028" s="378"/>
      <c r="CK65028" s="378"/>
      <c r="CL65028" s="378"/>
      <c r="CM65028" s="378"/>
      <c r="CN65028" s="378"/>
      <c r="CO65028" s="378"/>
      <c r="CP65028" s="378"/>
      <c r="CQ65028" s="378"/>
      <c r="CR65028" s="378"/>
      <c r="CS65028" s="378"/>
      <c r="CT65028" s="378"/>
      <c r="CU65028" s="378"/>
      <c r="CV65028" s="378"/>
      <c r="CW65028" s="378"/>
      <c r="CX65028" s="378"/>
      <c r="CY65028" s="378"/>
      <c r="CZ65028" s="378"/>
      <c r="DA65028" s="378"/>
      <c r="DB65028" s="378"/>
      <c r="DC65028" s="378"/>
      <c r="DD65028" s="378"/>
      <c r="DE65028" s="378"/>
      <c r="DF65028" s="378"/>
      <c r="DG65028" s="378"/>
      <c r="DH65028" s="378"/>
      <c r="DI65028" s="378"/>
      <c r="DJ65028" s="378"/>
      <c r="DK65028" s="378"/>
      <c r="DL65028" s="378"/>
      <c r="DM65028" s="378"/>
      <c r="DN65028" s="378"/>
      <c r="DO65028" s="378"/>
      <c r="DP65028" s="378"/>
      <c r="DQ65028" s="378"/>
      <c r="DR65028" s="378"/>
      <c r="DS65028" s="378"/>
      <c r="DT65028" s="378"/>
      <c r="DU65028" s="378"/>
      <c r="DV65028" s="378"/>
      <c r="DW65028" s="378"/>
      <c r="DX65028" s="378"/>
      <c r="DY65028" s="378"/>
      <c r="DZ65028" s="378"/>
      <c r="EA65028" s="378"/>
      <c r="EB65028" s="378"/>
      <c r="EC65028" s="378"/>
      <c r="ED65028" s="378"/>
      <c r="EE65028" s="378"/>
      <c r="EF65028" s="378"/>
      <c r="EG65028" s="378"/>
      <c r="EH65028" s="378"/>
      <c r="EI65028" s="378"/>
      <c r="EJ65028" s="378"/>
      <c r="EK65028" s="378"/>
      <c r="EL65028" s="378"/>
      <c r="EM65028" s="378"/>
      <c r="EN65028" s="378"/>
      <c r="EO65028" s="378"/>
      <c r="EP65028" s="378"/>
      <c r="EQ65028" s="378"/>
      <c r="ER65028" s="378"/>
      <c r="ES65028" s="378"/>
      <c r="ET65028" s="378"/>
      <c r="EU65028" s="378"/>
      <c r="EV65028" s="378"/>
      <c r="EW65028" s="378"/>
      <c r="EX65028" s="378"/>
      <c r="EY65028" s="378"/>
      <c r="EZ65028" s="378"/>
      <c r="FA65028" s="378"/>
      <c r="FB65028" s="378"/>
      <c r="FC65028" s="378"/>
      <c r="FD65028" s="378"/>
      <c r="FE65028" s="378"/>
      <c r="FF65028" s="378"/>
      <c r="FG65028" s="378"/>
      <c r="FH65028" s="378"/>
      <c r="FI65028" s="378"/>
      <c r="FJ65028" s="378"/>
      <c r="FK65028" s="378"/>
      <c r="FL65028" s="378"/>
      <c r="FM65028" s="378"/>
      <c r="FN65028" s="378"/>
      <c r="FO65028" s="378"/>
      <c r="FP65028" s="378"/>
      <c r="FQ65028" s="378"/>
      <c r="FR65028" s="378"/>
      <c r="FS65028" s="378"/>
      <c r="FT65028" s="378"/>
      <c r="FU65028" s="378"/>
      <c r="FV65028" s="378"/>
      <c r="FW65028" s="378"/>
      <c r="FX65028" s="378"/>
      <c r="FY65028" s="378"/>
      <c r="FZ65028" s="378"/>
      <c r="GA65028" s="378"/>
      <c r="GB65028" s="378"/>
      <c r="GC65028" s="378"/>
      <c r="GD65028" s="378"/>
      <c r="GE65028" s="378"/>
      <c r="GF65028" s="378"/>
      <c r="GG65028" s="378"/>
      <c r="GH65028" s="378"/>
      <c r="GI65028" s="378"/>
      <c r="GJ65028" s="378"/>
      <c r="GK65028" s="378"/>
      <c r="GL65028" s="378"/>
      <c r="GM65028" s="378"/>
      <c r="GN65028" s="378"/>
      <c r="GO65028" s="378"/>
      <c r="GP65028" s="378"/>
      <c r="GQ65028" s="378"/>
      <c r="GR65028" s="378"/>
      <c r="GS65028" s="378"/>
      <c r="GT65028" s="378"/>
      <c r="GU65028" s="378"/>
      <c r="GV65028" s="378"/>
      <c r="GW65028" s="378"/>
      <c r="GX65028" s="378"/>
      <c r="GY65028" s="378"/>
      <c r="GZ65028" s="378"/>
      <c r="HA65028" s="378"/>
      <c r="HB65028" s="378"/>
      <c r="HC65028" s="378"/>
      <c r="HD65028" s="378"/>
      <c r="HE65028" s="378"/>
      <c r="HF65028" s="378"/>
      <c r="HG65028" s="378"/>
      <c r="HH65028" s="378"/>
      <c r="HI65028" s="378"/>
      <c r="HJ65028" s="378"/>
      <c r="HK65028" s="378"/>
      <c r="HL65028" s="378"/>
      <c r="HM65028" s="378"/>
      <c r="HN65028" s="378"/>
      <c r="HO65028" s="378"/>
      <c r="HP65028" s="378"/>
      <c r="HQ65028" s="378"/>
      <c r="HR65028" s="378"/>
      <c r="HS65028" s="378"/>
      <c r="HT65028" s="378"/>
      <c r="HU65028" s="378"/>
      <c r="HV65028" s="378"/>
      <c r="HW65028" s="378"/>
      <c r="HX65028" s="378"/>
      <c r="HY65028" s="378"/>
      <c r="HZ65028" s="378"/>
      <c r="IA65028" s="378"/>
      <c r="IB65028" s="378"/>
      <c r="IC65028" s="378"/>
      <c r="ID65028" s="378"/>
      <c r="IE65028" s="378"/>
      <c r="IF65028" s="378"/>
      <c r="IG65028" s="378"/>
      <c r="IH65028" s="378"/>
      <c r="II65028" s="378"/>
      <c r="IJ65028" s="378"/>
      <c r="IK65028" s="378"/>
      <c r="IL65028" s="378"/>
    </row>
    <row r="65029" spans="2:246">
      <c r="B65029" s="378"/>
      <c r="C65029" s="378"/>
      <c r="D65029" s="378"/>
      <c r="E65029" s="378"/>
      <c r="F65029" s="378"/>
      <c r="G65029" s="378"/>
      <c r="H65029" s="378"/>
      <c r="I65029" s="378"/>
      <c r="J65029" s="378"/>
      <c r="K65029" s="378"/>
      <c r="L65029" s="378"/>
      <c r="M65029" s="378"/>
      <c r="N65029" s="378"/>
      <c r="O65029" s="378"/>
      <c r="P65029" s="378"/>
      <c r="Q65029" s="378"/>
      <c r="R65029" s="378"/>
      <c r="S65029" s="378"/>
      <c r="T65029" s="378"/>
      <c r="U65029" s="378"/>
      <c r="V65029" s="378"/>
      <c r="W65029" s="378"/>
      <c r="X65029" s="378"/>
      <c r="Y65029" s="378"/>
      <c r="Z65029" s="378"/>
      <c r="AA65029" s="378"/>
      <c r="AB65029" s="378"/>
      <c r="AC65029" s="378"/>
      <c r="AD65029" s="378"/>
      <c r="AE65029" s="378"/>
      <c r="AF65029" s="378"/>
      <c r="AG65029" s="378"/>
      <c r="AH65029" s="378"/>
      <c r="AI65029" s="378"/>
      <c r="AJ65029" s="378"/>
      <c r="AK65029" s="378"/>
      <c r="AL65029" s="378"/>
      <c r="AM65029" s="378"/>
      <c r="AN65029" s="378"/>
      <c r="AO65029" s="378"/>
      <c r="AP65029" s="378"/>
      <c r="AQ65029" s="378"/>
      <c r="AR65029" s="378"/>
      <c r="AS65029" s="378"/>
      <c r="AT65029" s="378"/>
      <c r="AU65029" s="378"/>
      <c r="AV65029" s="378"/>
      <c r="AW65029" s="378"/>
      <c r="AX65029" s="378"/>
      <c r="AY65029" s="378"/>
      <c r="AZ65029" s="378"/>
      <c r="BA65029" s="378"/>
      <c r="BB65029" s="378"/>
      <c r="BC65029" s="378"/>
      <c r="BD65029" s="378"/>
      <c r="BE65029" s="378"/>
      <c r="BF65029" s="378"/>
      <c r="BG65029" s="378"/>
      <c r="BH65029" s="378"/>
      <c r="BI65029" s="378"/>
      <c r="BJ65029" s="378"/>
      <c r="BK65029" s="378"/>
      <c r="BL65029" s="378"/>
      <c r="BM65029" s="378"/>
      <c r="BN65029" s="378"/>
      <c r="BO65029" s="378"/>
      <c r="BP65029" s="378"/>
      <c r="BQ65029" s="378"/>
      <c r="BR65029" s="378"/>
      <c r="BS65029" s="378"/>
      <c r="BT65029" s="378"/>
      <c r="BU65029" s="378"/>
      <c r="BV65029" s="378"/>
      <c r="BW65029" s="378"/>
      <c r="BX65029" s="378"/>
      <c r="BY65029" s="378"/>
      <c r="BZ65029" s="378"/>
      <c r="CA65029" s="378"/>
      <c r="CB65029" s="378"/>
      <c r="CC65029" s="378"/>
      <c r="CD65029" s="378"/>
      <c r="CE65029" s="378"/>
      <c r="CF65029" s="378"/>
      <c r="CG65029" s="378"/>
      <c r="CH65029" s="378"/>
      <c r="CI65029" s="378"/>
      <c r="CJ65029" s="378"/>
      <c r="CK65029" s="378"/>
      <c r="CL65029" s="378"/>
      <c r="CM65029" s="378"/>
      <c r="CN65029" s="378"/>
      <c r="CO65029" s="378"/>
      <c r="CP65029" s="378"/>
      <c r="CQ65029" s="378"/>
      <c r="CR65029" s="378"/>
      <c r="CS65029" s="378"/>
      <c r="CT65029" s="378"/>
      <c r="CU65029" s="378"/>
      <c r="CV65029" s="378"/>
      <c r="CW65029" s="378"/>
      <c r="CX65029" s="378"/>
      <c r="CY65029" s="378"/>
      <c r="CZ65029" s="378"/>
      <c r="DA65029" s="378"/>
      <c r="DB65029" s="378"/>
      <c r="DC65029" s="378"/>
      <c r="DD65029" s="378"/>
      <c r="DE65029" s="378"/>
      <c r="DF65029" s="378"/>
      <c r="DG65029" s="378"/>
      <c r="DH65029" s="378"/>
      <c r="DI65029" s="378"/>
      <c r="DJ65029" s="378"/>
      <c r="DK65029" s="378"/>
      <c r="DL65029" s="378"/>
      <c r="DM65029" s="378"/>
      <c r="DN65029" s="378"/>
      <c r="DO65029" s="378"/>
      <c r="DP65029" s="378"/>
      <c r="DQ65029" s="378"/>
      <c r="DR65029" s="378"/>
      <c r="DS65029" s="378"/>
      <c r="DT65029" s="378"/>
      <c r="DU65029" s="378"/>
      <c r="DV65029" s="378"/>
      <c r="DW65029" s="378"/>
      <c r="DX65029" s="378"/>
      <c r="DY65029" s="378"/>
      <c r="DZ65029" s="378"/>
      <c r="EA65029" s="378"/>
      <c r="EB65029" s="378"/>
      <c r="EC65029" s="378"/>
      <c r="ED65029" s="378"/>
      <c r="EE65029" s="378"/>
      <c r="EF65029" s="378"/>
      <c r="EG65029" s="378"/>
      <c r="EH65029" s="378"/>
      <c r="EI65029" s="378"/>
      <c r="EJ65029" s="378"/>
      <c r="EK65029" s="378"/>
      <c r="EL65029" s="378"/>
      <c r="EM65029" s="378"/>
      <c r="EN65029" s="378"/>
      <c r="EO65029" s="378"/>
      <c r="EP65029" s="378"/>
      <c r="EQ65029" s="378"/>
      <c r="ER65029" s="378"/>
      <c r="ES65029" s="378"/>
      <c r="ET65029" s="378"/>
      <c r="EU65029" s="378"/>
      <c r="EV65029" s="378"/>
      <c r="EW65029" s="378"/>
      <c r="EX65029" s="378"/>
      <c r="EY65029" s="378"/>
      <c r="EZ65029" s="378"/>
      <c r="FA65029" s="378"/>
      <c r="FB65029" s="378"/>
      <c r="FC65029" s="378"/>
      <c r="FD65029" s="378"/>
      <c r="FE65029" s="378"/>
      <c r="FF65029" s="378"/>
      <c r="FG65029" s="378"/>
      <c r="FH65029" s="378"/>
      <c r="FI65029" s="378"/>
      <c r="FJ65029" s="378"/>
      <c r="FK65029" s="378"/>
      <c r="FL65029" s="378"/>
      <c r="FM65029" s="378"/>
      <c r="FN65029" s="378"/>
      <c r="FO65029" s="378"/>
      <c r="FP65029" s="378"/>
      <c r="FQ65029" s="378"/>
      <c r="FR65029" s="378"/>
      <c r="FS65029" s="378"/>
      <c r="FT65029" s="378"/>
      <c r="FU65029" s="378"/>
      <c r="FV65029" s="378"/>
      <c r="FW65029" s="378"/>
      <c r="FX65029" s="378"/>
      <c r="FY65029" s="378"/>
      <c r="FZ65029" s="378"/>
      <c r="GA65029" s="378"/>
      <c r="GB65029" s="378"/>
      <c r="GC65029" s="378"/>
      <c r="GD65029" s="378"/>
      <c r="GE65029" s="378"/>
      <c r="GF65029" s="378"/>
      <c r="GG65029" s="378"/>
      <c r="GH65029" s="378"/>
      <c r="GI65029" s="378"/>
      <c r="GJ65029" s="378"/>
      <c r="GK65029" s="378"/>
      <c r="GL65029" s="378"/>
      <c r="GM65029" s="378"/>
      <c r="GN65029" s="378"/>
      <c r="GO65029" s="378"/>
      <c r="GP65029" s="378"/>
      <c r="GQ65029" s="378"/>
      <c r="GR65029" s="378"/>
      <c r="GS65029" s="378"/>
      <c r="GT65029" s="378"/>
      <c r="GU65029" s="378"/>
      <c r="GV65029" s="378"/>
      <c r="GW65029" s="378"/>
      <c r="GX65029" s="378"/>
      <c r="GY65029" s="378"/>
      <c r="GZ65029" s="378"/>
      <c r="HA65029" s="378"/>
      <c r="HB65029" s="378"/>
      <c r="HC65029" s="378"/>
      <c r="HD65029" s="378"/>
      <c r="HE65029" s="378"/>
      <c r="HF65029" s="378"/>
      <c r="HG65029" s="378"/>
      <c r="HH65029" s="378"/>
      <c r="HI65029" s="378"/>
      <c r="HJ65029" s="378"/>
      <c r="HK65029" s="378"/>
      <c r="HL65029" s="378"/>
      <c r="HM65029" s="378"/>
      <c r="HN65029" s="378"/>
      <c r="HO65029" s="378"/>
      <c r="HP65029" s="378"/>
      <c r="HQ65029" s="378"/>
      <c r="HR65029" s="378"/>
      <c r="HS65029" s="378"/>
      <c r="HT65029" s="378"/>
      <c r="HU65029" s="378"/>
      <c r="HV65029" s="378"/>
      <c r="HW65029" s="378"/>
      <c r="HX65029" s="378"/>
      <c r="HY65029" s="378"/>
      <c r="HZ65029" s="378"/>
      <c r="IA65029" s="378"/>
      <c r="IB65029" s="378"/>
      <c r="IC65029" s="378"/>
      <c r="ID65029" s="378"/>
      <c r="IE65029" s="378"/>
      <c r="IF65029" s="378"/>
      <c r="IG65029" s="378"/>
      <c r="IH65029" s="378"/>
      <c r="II65029" s="378"/>
      <c r="IJ65029" s="378"/>
      <c r="IK65029" s="378"/>
      <c r="IL65029" s="378"/>
    </row>
    <row r="65030" spans="2:246">
      <c r="B65030" s="378"/>
      <c r="C65030" s="378"/>
      <c r="D65030" s="378"/>
      <c r="E65030" s="378"/>
      <c r="F65030" s="378"/>
      <c r="G65030" s="378"/>
      <c r="H65030" s="378"/>
      <c r="I65030" s="378"/>
      <c r="J65030" s="378"/>
      <c r="K65030" s="378"/>
      <c r="L65030" s="378"/>
      <c r="M65030" s="378"/>
      <c r="N65030" s="378"/>
      <c r="O65030" s="378"/>
      <c r="P65030" s="378"/>
      <c r="Q65030" s="378"/>
      <c r="R65030" s="378"/>
      <c r="S65030" s="378"/>
      <c r="T65030" s="378"/>
      <c r="U65030" s="378"/>
      <c r="V65030" s="378"/>
      <c r="W65030" s="378"/>
      <c r="X65030" s="378"/>
      <c r="Y65030" s="378"/>
      <c r="Z65030" s="378"/>
      <c r="AA65030" s="378"/>
      <c r="AB65030" s="378"/>
      <c r="AC65030" s="378"/>
      <c r="AD65030" s="378"/>
      <c r="AE65030" s="378"/>
      <c r="AF65030" s="378"/>
      <c r="AG65030" s="378"/>
      <c r="AH65030" s="378"/>
      <c r="AI65030" s="378"/>
      <c r="AJ65030" s="378"/>
      <c r="AK65030" s="378"/>
      <c r="AL65030" s="378"/>
      <c r="AM65030" s="378"/>
      <c r="AN65030" s="378"/>
      <c r="AO65030" s="378"/>
      <c r="AP65030" s="378"/>
      <c r="AQ65030" s="378"/>
      <c r="AR65030" s="378"/>
      <c r="AS65030" s="378"/>
      <c r="AT65030" s="378"/>
      <c r="AU65030" s="378"/>
      <c r="AV65030" s="378"/>
      <c r="AW65030" s="378"/>
      <c r="AX65030" s="378"/>
      <c r="AY65030" s="378"/>
      <c r="AZ65030" s="378"/>
      <c r="BA65030" s="378"/>
      <c r="BB65030" s="378"/>
      <c r="BC65030" s="378"/>
      <c r="BD65030" s="378"/>
      <c r="BE65030" s="378"/>
      <c r="BF65030" s="378"/>
      <c r="BG65030" s="378"/>
      <c r="BH65030" s="378"/>
      <c r="BI65030" s="378"/>
      <c r="BJ65030" s="378"/>
      <c r="BK65030" s="378"/>
      <c r="BL65030" s="378"/>
      <c r="BM65030" s="378"/>
      <c r="BN65030" s="378"/>
      <c r="BO65030" s="378"/>
      <c r="BP65030" s="378"/>
      <c r="BQ65030" s="378"/>
      <c r="BR65030" s="378"/>
      <c r="BS65030" s="378"/>
      <c r="BT65030" s="378"/>
      <c r="BU65030" s="378"/>
      <c r="BV65030" s="378"/>
      <c r="BW65030" s="378"/>
      <c r="BX65030" s="378"/>
      <c r="BY65030" s="378"/>
      <c r="BZ65030" s="378"/>
      <c r="CA65030" s="378"/>
      <c r="CB65030" s="378"/>
      <c r="CC65030" s="378"/>
      <c r="CD65030" s="378"/>
      <c r="CE65030" s="378"/>
      <c r="CF65030" s="378"/>
      <c r="CG65030" s="378"/>
      <c r="CH65030" s="378"/>
      <c r="CI65030" s="378"/>
      <c r="CJ65030" s="378"/>
      <c r="CK65030" s="378"/>
      <c r="CL65030" s="378"/>
      <c r="CM65030" s="378"/>
      <c r="CN65030" s="378"/>
      <c r="CO65030" s="378"/>
      <c r="CP65030" s="378"/>
      <c r="CQ65030" s="378"/>
      <c r="CR65030" s="378"/>
      <c r="CS65030" s="378"/>
      <c r="CT65030" s="378"/>
      <c r="CU65030" s="378"/>
      <c r="CV65030" s="378"/>
      <c r="CW65030" s="378"/>
      <c r="CX65030" s="378"/>
      <c r="CY65030" s="378"/>
      <c r="CZ65030" s="378"/>
      <c r="DA65030" s="378"/>
      <c r="DB65030" s="378"/>
      <c r="DC65030" s="378"/>
      <c r="DD65030" s="378"/>
      <c r="DE65030" s="378"/>
      <c r="DF65030" s="378"/>
      <c r="DG65030" s="378"/>
      <c r="DH65030" s="378"/>
      <c r="DI65030" s="378"/>
      <c r="DJ65030" s="378"/>
      <c r="DK65030" s="378"/>
      <c r="DL65030" s="378"/>
      <c r="DM65030" s="378"/>
      <c r="DN65030" s="378"/>
      <c r="DO65030" s="378"/>
      <c r="DP65030" s="378"/>
      <c r="DQ65030" s="378"/>
      <c r="DR65030" s="378"/>
      <c r="DS65030" s="378"/>
      <c r="DT65030" s="378"/>
      <c r="DU65030" s="378"/>
      <c r="DV65030" s="378"/>
      <c r="DW65030" s="378"/>
      <c r="DX65030" s="378"/>
      <c r="DY65030" s="378"/>
      <c r="DZ65030" s="378"/>
      <c r="EA65030" s="378"/>
      <c r="EB65030" s="378"/>
      <c r="EC65030" s="378"/>
      <c r="ED65030" s="378"/>
      <c r="EE65030" s="378"/>
      <c r="EF65030" s="378"/>
      <c r="EG65030" s="378"/>
      <c r="EH65030" s="378"/>
      <c r="EI65030" s="378"/>
      <c r="EJ65030" s="378"/>
      <c r="EK65030" s="378"/>
      <c r="EL65030" s="378"/>
      <c r="EM65030" s="378"/>
      <c r="EN65030" s="378"/>
      <c r="EO65030" s="378"/>
      <c r="EP65030" s="378"/>
      <c r="EQ65030" s="378"/>
      <c r="ER65030" s="378"/>
      <c r="ES65030" s="378"/>
      <c r="ET65030" s="378"/>
      <c r="EU65030" s="378"/>
      <c r="EV65030" s="378"/>
      <c r="EW65030" s="378"/>
      <c r="EX65030" s="378"/>
      <c r="EY65030" s="378"/>
      <c r="EZ65030" s="378"/>
      <c r="FA65030" s="378"/>
      <c r="FB65030" s="378"/>
      <c r="FC65030" s="378"/>
      <c r="FD65030" s="378"/>
      <c r="FE65030" s="378"/>
      <c r="FF65030" s="378"/>
      <c r="FG65030" s="378"/>
      <c r="FH65030" s="378"/>
      <c r="FI65030" s="378"/>
      <c r="FJ65030" s="378"/>
      <c r="FK65030" s="378"/>
      <c r="FL65030" s="378"/>
      <c r="FM65030" s="378"/>
      <c r="FN65030" s="378"/>
      <c r="FO65030" s="378"/>
      <c r="FP65030" s="378"/>
      <c r="FQ65030" s="378"/>
      <c r="FR65030" s="378"/>
      <c r="FS65030" s="378"/>
      <c r="FT65030" s="378"/>
      <c r="FU65030" s="378"/>
      <c r="FV65030" s="378"/>
      <c r="FW65030" s="378"/>
      <c r="FX65030" s="378"/>
      <c r="FY65030" s="378"/>
      <c r="FZ65030" s="378"/>
      <c r="GA65030" s="378"/>
      <c r="GB65030" s="378"/>
      <c r="GC65030" s="378"/>
      <c r="GD65030" s="378"/>
      <c r="GE65030" s="378"/>
      <c r="GF65030" s="378"/>
      <c r="GG65030" s="378"/>
      <c r="GH65030" s="378"/>
      <c r="GI65030" s="378"/>
      <c r="GJ65030" s="378"/>
      <c r="GK65030" s="378"/>
      <c r="GL65030" s="378"/>
      <c r="GM65030" s="378"/>
      <c r="GN65030" s="378"/>
      <c r="GO65030" s="378"/>
      <c r="GP65030" s="378"/>
      <c r="GQ65030" s="378"/>
      <c r="GR65030" s="378"/>
      <c r="GS65030" s="378"/>
      <c r="GT65030" s="378"/>
      <c r="GU65030" s="378"/>
      <c r="GV65030" s="378"/>
      <c r="GW65030" s="378"/>
      <c r="GX65030" s="378"/>
      <c r="GY65030" s="378"/>
      <c r="GZ65030" s="378"/>
      <c r="HA65030" s="378"/>
      <c r="HB65030" s="378"/>
      <c r="HC65030" s="378"/>
      <c r="HD65030" s="378"/>
      <c r="HE65030" s="378"/>
      <c r="HF65030" s="378"/>
      <c r="HG65030" s="378"/>
      <c r="HH65030" s="378"/>
      <c r="HI65030" s="378"/>
      <c r="HJ65030" s="378"/>
      <c r="HK65030" s="378"/>
      <c r="HL65030" s="378"/>
      <c r="HM65030" s="378"/>
      <c r="HN65030" s="378"/>
      <c r="HO65030" s="378"/>
      <c r="HP65030" s="378"/>
      <c r="HQ65030" s="378"/>
      <c r="HR65030" s="378"/>
      <c r="HS65030" s="378"/>
      <c r="HT65030" s="378"/>
      <c r="HU65030" s="378"/>
      <c r="HV65030" s="378"/>
      <c r="HW65030" s="378"/>
      <c r="HX65030" s="378"/>
      <c r="HY65030" s="378"/>
      <c r="HZ65030" s="378"/>
      <c r="IA65030" s="378"/>
      <c r="IB65030" s="378"/>
      <c r="IC65030" s="378"/>
      <c r="ID65030" s="378"/>
      <c r="IE65030" s="378"/>
      <c r="IF65030" s="378"/>
      <c r="IG65030" s="378"/>
      <c r="IH65030" s="378"/>
      <c r="II65030" s="378"/>
      <c r="IJ65030" s="378"/>
      <c r="IK65030" s="378"/>
      <c r="IL65030" s="378"/>
    </row>
    <row r="65031" spans="2:246">
      <c r="B65031" s="378"/>
      <c r="C65031" s="378"/>
      <c r="D65031" s="378"/>
      <c r="E65031" s="378"/>
      <c r="F65031" s="378"/>
      <c r="G65031" s="378"/>
      <c r="H65031" s="378"/>
      <c r="I65031" s="378"/>
      <c r="J65031" s="378"/>
      <c r="K65031" s="378"/>
      <c r="L65031" s="378"/>
      <c r="M65031" s="378"/>
      <c r="N65031" s="378"/>
      <c r="O65031" s="378"/>
      <c r="P65031" s="378"/>
      <c r="Q65031" s="378"/>
      <c r="R65031" s="378"/>
      <c r="S65031" s="378"/>
      <c r="T65031" s="378"/>
      <c r="U65031" s="378"/>
      <c r="V65031" s="378"/>
      <c r="W65031" s="378"/>
      <c r="X65031" s="378"/>
      <c r="Y65031" s="378"/>
      <c r="Z65031" s="378"/>
      <c r="AA65031" s="378"/>
      <c r="AB65031" s="378"/>
      <c r="AC65031" s="378"/>
      <c r="AD65031" s="378"/>
      <c r="AE65031" s="378"/>
      <c r="AF65031" s="378"/>
      <c r="AG65031" s="378"/>
      <c r="AH65031" s="378"/>
      <c r="AI65031" s="378"/>
      <c r="AJ65031" s="378"/>
      <c r="AK65031" s="378"/>
      <c r="AL65031" s="378"/>
      <c r="AM65031" s="378"/>
      <c r="AN65031" s="378"/>
      <c r="AO65031" s="378"/>
      <c r="AP65031" s="378"/>
      <c r="AQ65031" s="378"/>
      <c r="AR65031" s="378"/>
      <c r="AS65031" s="378"/>
      <c r="AT65031" s="378"/>
      <c r="AU65031" s="378"/>
      <c r="AV65031" s="378"/>
      <c r="AW65031" s="378"/>
      <c r="AX65031" s="378"/>
      <c r="AY65031" s="378"/>
      <c r="AZ65031" s="378"/>
      <c r="BA65031" s="378"/>
      <c r="BB65031" s="378"/>
      <c r="BC65031" s="378"/>
      <c r="BD65031" s="378"/>
      <c r="BE65031" s="378"/>
      <c r="BF65031" s="378"/>
      <c r="BG65031" s="378"/>
      <c r="BH65031" s="378"/>
      <c r="BI65031" s="378"/>
      <c r="BJ65031" s="378"/>
      <c r="BK65031" s="378"/>
      <c r="BL65031" s="378"/>
      <c r="BM65031" s="378"/>
      <c r="BN65031" s="378"/>
      <c r="BO65031" s="378"/>
      <c r="BP65031" s="378"/>
      <c r="BQ65031" s="378"/>
      <c r="BR65031" s="378"/>
      <c r="BS65031" s="378"/>
      <c r="BT65031" s="378"/>
      <c r="BU65031" s="378"/>
      <c r="BV65031" s="378"/>
      <c r="BW65031" s="378"/>
      <c r="BX65031" s="378"/>
      <c r="BY65031" s="378"/>
      <c r="BZ65031" s="378"/>
      <c r="CA65031" s="378"/>
      <c r="CB65031" s="378"/>
      <c r="CC65031" s="378"/>
      <c r="CD65031" s="378"/>
      <c r="CE65031" s="378"/>
      <c r="CF65031" s="378"/>
      <c r="CG65031" s="378"/>
      <c r="CH65031" s="378"/>
      <c r="CI65031" s="378"/>
      <c r="CJ65031" s="378"/>
      <c r="CK65031" s="378"/>
      <c r="CL65031" s="378"/>
      <c r="CM65031" s="378"/>
      <c r="CN65031" s="378"/>
      <c r="CO65031" s="378"/>
      <c r="CP65031" s="378"/>
      <c r="CQ65031" s="378"/>
      <c r="CR65031" s="378"/>
      <c r="CS65031" s="378"/>
      <c r="CT65031" s="378"/>
      <c r="CU65031" s="378"/>
      <c r="CV65031" s="378"/>
      <c r="CW65031" s="378"/>
      <c r="CX65031" s="378"/>
      <c r="CY65031" s="378"/>
      <c r="CZ65031" s="378"/>
      <c r="DA65031" s="378"/>
      <c r="DB65031" s="378"/>
      <c r="DC65031" s="378"/>
      <c r="DD65031" s="378"/>
      <c r="DE65031" s="378"/>
      <c r="DF65031" s="378"/>
      <c r="DG65031" s="378"/>
      <c r="DH65031" s="378"/>
      <c r="DI65031" s="378"/>
      <c r="DJ65031" s="378"/>
      <c r="DK65031" s="378"/>
      <c r="DL65031" s="378"/>
      <c r="DM65031" s="378"/>
      <c r="DN65031" s="378"/>
      <c r="DO65031" s="378"/>
      <c r="DP65031" s="378"/>
      <c r="DQ65031" s="378"/>
      <c r="DR65031" s="378"/>
      <c r="DS65031" s="378"/>
      <c r="DT65031" s="378"/>
      <c r="DU65031" s="378"/>
      <c r="DV65031" s="378"/>
      <c r="DW65031" s="378"/>
      <c r="DX65031" s="378"/>
      <c r="DY65031" s="378"/>
      <c r="DZ65031" s="378"/>
      <c r="EA65031" s="378"/>
      <c r="EB65031" s="378"/>
      <c r="EC65031" s="378"/>
      <c r="ED65031" s="378"/>
      <c r="EE65031" s="378"/>
      <c r="EF65031" s="378"/>
      <c r="EG65031" s="378"/>
      <c r="EH65031" s="378"/>
      <c r="EI65031" s="378"/>
      <c r="EJ65031" s="378"/>
      <c r="EK65031" s="378"/>
      <c r="EL65031" s="378"/>
      <c r="EM65031" s="378"/>
      <c r="EN65031" s="378"/>
      <c r="EO65031" s="378"/>
      <c r="EP65031" s="378"/>
      <c r="EQ65031" s="378"/>
      <c r="ER65031" s="378"/>
      <c r="ES65031" s="378"/>
      <c r="ET65031" s="378"/>
      <c r="EU65031" s="378"/>
      <c r="EV65031" s="378"/>
      <c r="EW65031" s="378"/>
      <c r="EX65031" s="378"/>
      <c r="EY65031" s="378"/>
      <c r="EZ65031" s="378"/>
      <c r="FA65031" s="378"/>
      <c r="FB65031" s="378"/>
      <c r="FC65031" s="378"/>
      <c r="FD65031" s="378"/>
      <c r="FE65031" s="378"/>
      <c r="FF65031" s="378"/>
      <c r="FG65031" s="378"/>
      <c r="FH65031" s="378"/>
      <c r="FI65031" s="378"/>
      <c r="FJ65031" s="378"/>
      <c r="FK65031" s="378"/>
      <c r="FL65031" s="378"/>
      <c r="FM65031" s="378"/>
      <c r="FN65031" s="378"/>
      <c r="FO65031" s="378"/>
      <c r="FP65031" s="378"/>
      <c r="FQ65031" s="378"/>
      <c r="FR65031" s="378"/>
      <c r="FS65031" s="378"/>
      <c r="FT65031" s="378"/>
      <c r="FU65031" s="378"/>
      <c r="FV65031" s="378"/>
      <c r="FW65031" s="378"/>
      <c r="FX65031" s="378"/>
      <c r="FY65031" s="378"/>
      <c r="FZ65031" s="378"/>
      <c r="GA65031" s="378"/>
      <c r="GB65031" s="378"/>
      <c r="GC65031" s="378"/>
      <c r="GD65031" s="378"/>
      <c r="GE65031" s="378"/>
      <c r="GF65031" s="378"/>
      <c r="GG65031" s="378"/>
      <c r="GH65031" s="378"/>
      <c r="GI65031" s="378"/>
      <c r="GJ65031" s="378"/>
      <c r="GK65031" s="378"/>
      <c r="GL65031" s="378"/>
      <c r="GM65031" s="378"/>
      <c r="GN65031" s="378"/>
      <c r="GO65031" s="378"/>
      <c r="GP65031" s="378"/>
      <c r="GQ65031" s="378"/>
      <c r="GR65031" s="378"/>
      <c r="GS65031" s="378"/>
      <c r="GT65031" s="378"/>
      <c r="GU65031" s="378"/>
      <c r="GV65031" s="378"/>
      <c r="GW65031" s="378"/>
      <c r="GX65031" s="378"/>
      <c r="GY65031" s="378"/>
      <c r="GZ65031" s="378"/>
      <c r="HA65031" s="378"/>
      <c r="HB65031" s="378"/>
      <c r="HC65031" s="378"/>
      <c r="HD65031" s="378"/>
      <c r="HE65031" s="378"/>
      <c r="HF65031" s="378"/>
      <c r="HG65031" s="378"/>
      <c r="HH65031" s="378"/>
      <c r="HI65031" s="378"/>
      <c r="HJ65031" s="378"/>
      <c r="HK65031" s="378"/>
      <c r="HL65031" s="378"/>
      <c r="HM65031" s="378"/>
      <c r="HN65031" s="378"/>
      <c r="HO65031" s="378"/>
      <c r="HP65031" s="378"/>
      <c r="HQ65031" s="378"/>
      <c r="HR65031" s="378"/>
      <c r="HS65031" s="378"/>
      <c r="HT65031" s="378"/>
      <c r="HU65031" s="378"/>
      <c r="HV65031" s="378"/>
      <c r="HW65031" s="378"/>
      <c r="HX65031" s="378"/>
      <c r="HY65031" s="378"/>
      <c r="HZ65031" s="378"/>
      <c r="IA65031" s="378"/>
      <c r="IB65031" s="378"/>
      <c r="IC65031" s="378"/>
      <c r="ID65031" s="378"/>
      <c r="IE65031" s="378"/>
      <c r="IF65031" s="378"/>
      <c r="IG65031" s="378"/>
      <c r="IH65031" s="378"/>
      <c r="II65031" s="378"/>
      <c r="IJ65031" s="378"/>
      <c r="IK65031" s="378"/>
      <c r="IL65031" s="378"/>
    </row>
    <row r="65032" spans="2:246">
      <c r="B65032" s="378"/>
      <c r="C65032" s="378"/>
      <c r="D65032" s="378"/>
      <c r="E65032" s="378"/>
      <c r="F65032" s="378"/>
      <c r="G65032" s="378"/>
      <c r="H65032" s="378"/>
      <c r="I65032" s="378"/>
      <c r="J65032" s="378"/>
      <c r="K65032" s="378"/>
      <c r="L65032" s="378"/>
      <c r="M65032" s="378"/>
      <c r="N65032" s="378"/>
      <c r="O65032" s="378"/>
      <c r="P65032" s="378"/>
      <c r="Q65032" s="378"/>
      <c r="R65032" s="378"/>
      <c r="S65032" s="378"/>
      <c r="T65032" s="378"/>
      <c r="U65032" s="378"/>
      <c r="V65032" s="378"/>
      <c r="W65032" s="378"/>
      <c r="X65032" s="378"/>
      <c r="Y65032" s="378"/>
      <c r="Z65032" s="378"/>
      <c r="AA65032" s="378"/>
      <c r="AB65032" s="378"/>
      <c r="AC65032" s="378"/>
      <c r="AD65032" s="378"/>
      <c r="AE65032" s="378"/>
      <c r="AF65032" s="378"/>
      <c r="AG65032" s="378"/>
      <c r="AH65032" s="378"/>
      <c r="AI65032" s="378"/>
      <c r="AJ65032" s="378"/>
      <c r="AK65032" s="378"/>
      <c r="AL65032" s="378"/>
      <c r="AM65032" s="378"/>
      <c r="AN65032" s="378"/>
      <c r="AO65032" s="378"/>
      <c r="AP65032" s="378"/>
      <c r="AQ65032" s="378"/>
      <c r="AR65032" s="378"/>
      <c r="AS65032" s="378"/>
      <c r="AT65032" s="378"/>
      <c r="AU65032" s="378"/>
      <c r="AV65032" s="378"/>
      <c r="AW65032" s="378"/>
      <c r="AX65032" s="378"/>
      <c r="AY65032" s="378"/>
      <c r="AZ65032" s="378"/>
      <c r="BA65032" s="378"/>
      <c r="BB65032" s="378"/>
      <c r="BC65032" s="378"/>
      <c r="BD65032" s="378"/>
      <c r="BE65032" s="378"/>
      <c r="BF65032" s="378"/>
      <c r="BG65032" s="378"/>
      <c r="BH65032" s="378"/>
      <c r="BI65032" s="378"/>
      <c r="BJ65032" s="378"/>
      <c r="BK65032" s="378"/>
      <c r="BL65032" s="378"/>
      <c r="BM65032" s="378"/>
      <c r="BN65032" s="378"/>
      <c r="BO65032" s="378"/>
      <c r="BP65032" s="378"/>
      <c r="BQ65032" s="378"/>
      <c r="BR65032" s="378"/>
      <c r="BS65032" s="378"/>
      <c r="BT65032" s="378"/>
      <c r="BU65032" s="378"/>
      <c r="BV65032" s="378"/>
      <c r="BW65032" s="378"/>
      <c r="BX65032" s="378"/>
      <c r="BY65032" s="378"/>
      <c r="BZ65032" s="378"/>
      <c r="CA65032" s="378"/>
      <c r="CB65032" s="378"/>
      <c r="CC65032" s="378"/>
      <c r="CD65032" s="378"/>
      <c r="CE65032" s="378"/>
      <c r="CF65032" s="378"/>
      <c r="CG65032" s="378"/>
      <c r="CH65032" s="378"/>
      <c r="CI65032" s="378"/>
      <c r="CJ65032" s="378"/>
      <c r="CK65032" s="378"/>
      <c r="CL65032" s="378"/>
      <c r="CM65032" s="378"/>
      <c r="CN65032" s="378"/>
      <c r="CO65032" s="378"/>
      <c r="CP65032" s="378"/>
      <c r="CQ65032" s="378"/>
      <c r="CR65032" s="378"/>
      <c r="CS65032" s="378"/>
      <c r="CT65032" s="378"/>
      <c r="CU65032" s="378"/>
      <c r="CV65032" s="378"/>
      <c r="CW65032" s="378"/>
      <c r="CX65032" s="378"/>
      <c r="CY65032" s="378"/>
      <c r="CZ65032" s="378"/>
      <c r="DA65032" s="378"/>
      <c r="DB65032" s="378"/>
      <c r="DC65032" s="378"/>
      <c r="DD65032" s="378"/>
      <c r="DE65032" s="378"/>
      <c r="DF65032" s="378"/>
      <c r="DG65032" s="378"/>
      <c r="DH65032" s="378"/>
      <c r="DI65032" s="378"/>
      <c r="DJ65032" s="378"/>
      <c r="DK65032" s="378"/>
      <c r="DL65032" s="378"/>
      <c r="DM65032" s="378"/>
      <c r="DN65032" s="378"/>
      <c r="DO65032" s="378"/>
      <c r="DP65032" s="378"/>
      <c r="DQ65032" s="378"/>
      <c r="DR65032" s="378"/>
      <c r="DS65032" s="378"/>
      <c r="DT65032" s="378"/>
      <c r="DU65032" s="378"/>
      <c r="DV65032" s="378"/>
      <c r="DW65032" s="378"/>
      <c r="DX65032" s="378"/>
      <c r="DY65032" s="378"/>
      <c r="DZ65032" s="378"/>
      <c r="EA65032" s="378"/>
      <c r="EB65032" s="378"/>
      <c r="EC65032" s="378"/>
      <c r="ED65032" s="378"/>
      <c r="EE65032" s="378"/>
      <c r="EF65032" s="378"/>
      <c r="EG65032" s="378"/>
      <c r="EH65032" s="378"/>
      <c r="EI65032" s="378"/>
      <c r="EJ65032" s="378"/>
      <c r="EK65032" s="378"/>
      <c r="EL65032" s="378"/>
      <c r="EM65032" s="378"/>
      <c r="EN65032" s="378"/>
      <c r="EO65032" s="378"/>
      <c r="EP65032" s="378"/>
      <c r="EQ65032" s="378"/>
      <c r="ER65032" s="378"/>
      <c r="ES65032" s="378"/>
      <c r="ET65032" s="378"/>
      <c r="EU65032" s="378"/>
      <c r="EV65032" s="378"/>
      <c r="EW65032" s="378"/>
      <c r="EX65032" s="378"/>
      <c r="EY65032" s="378"/>
      <c r="EZ65032" s="378"/>
      <c r="FA65032" s="378"/>
      <c r="FB65032" s="378"/>
      <c r="FC65032" s="378"/>
      <c r="FD65032" s="378"/>
      <c r="FE65032" s="378"/>
      <c r="FF65032" s="378"/>
      <c r="FG65032" s="378"/>
      <c r="FH65032" s="378"/>
      <c r="FI65032" s="378"/>
      <c r="FJ65032" s="378"/>
      <c r="FK65032" s="378"/>
      <c r="FL65032" s="378"/>
      <c r="FM65032" s="378"/>
      <c r="FN65032" s="378"/>
      <c r="FO65032" s="378"/>
      <c r="FP65032" s="378"/>
      <c r="FQ65032" s="378"/>
      <c r="FR65032" s="378"/>
      <c r="FS65032" s="378"/>
      <c r="FT65032" s="378"/>
      <c r="FU65032" s="378"/>
      <c r="FV65032" s="378"/>
      <c r="FW65032" s="378"/>
      <c r="FX65032" s="378"/>
      <c r="FY65032" s="378"/>
      <c r="FZ65032" s="378"/>
      <c r="GA65032" s="378"/>
      <c r="GB65032" s="378"/>
      <c r="GC65032" s="378"/>
      <c r="GD65032" s="378"/>
      <c r="GE65032" s="378"/>
      <c r="GF65032" s="378"/>
      <c r="GG65032" s="378"/>
      <c r="GH65032" s="378"/>
      <c r="GI65032" s="378"/>
      <c r="GJ65032" s="378"/>
      <c r="GK65032" s="378"/>
      <c r="GL65032" s="378"/>
      <c r="GM65032" s="378"/>
      <c r="GN65032" s="378"/>
      <c r="GO65032" s="378"/>
      <c r="GP65032" s="378"/>
      <c r="GQ65032" s="378"/>
      <c r="GR65032" s="378"/>
      <c r="GS65032" s="378"/>
      <c r="GT65032" s="378"/>
      <c r="GU65032" s="378"/>
      <c r="GV65032" s="378"/>
      <c r="GW65032" s="378"/>
      <c r="GX65032" s="378"/>
      <c r="GY65032" s="378"/>
      <c r="GZ65032" s="378"/>
      <c r="HA65032" s="378"/>
      <c r="HB65032" s="378"/>
      <c r="HC65032" s="378"/>
      <c r="HD65032" s="378"/>
      <c r="HE65032" s="378"/>
      <c r="HF65032" s="378"/>
      <c r="HG65032" s="378"/>
      <c r="HH65032" s="378"/>
      <c r="HI65032" s="378"/>
      <c r="HJ65032" s="378"/>
      <c r="HK65032" s="378"/>
      <c r="HL65032" s="378"/>
      <c r="HM65032" s="378"/>
      <c r="HN65032" s="378"/>
      <c r="HO65032" s="378"/>
      <c r="HP65032" s="378"/>
      <c r="HQ65032" s="378"/>
      <c r="HR65032" s="378"/>
      <c r="HS65032" s="378"/>
      <c r="HT65032" s="378"/>
      <c r="HU65032" s="378"/>
      <c r="HV65032" s="378"/>
      <c r="HW65032" s="378"/>
      <c r="HX65032" s="378"/>
      <c r="HY65032" s="378"/>
      <c r="HZ65032" s="378"/>
      <c r="IA65032" s="378"/>
      <c r="IB65032" s="378"/>
      <c r="IC65032" s="378"/>
      <c r="ID65032" s="378"/>
      <c r="IE65032" s="378"/>
      <c r="IF65032" s="378"/>
      <c r="IG65032" s="378"/>
      <c r="IH65032" s="378"/>
      <c r="II65032" s="378"/>
      <c r="IJ65032" s="378"/>
      <c r="IK65032" s="378"/>
      <c r="IL65032" s="378"/>
    </row>
    <row r="65033" spans="2:246">
      <c r="B65033" s="378"/>
      <c r="C65033" s="378"/>
      <c r="D65033" s="378"/>
      <c r="E65033" s="378"/>
      <c r="F65033" s="378"/>
      <c r="G65033" s="378"/>
      <c r="H65033" s="378"/>
      <c r="I65033" s="378"/>
      <c r="J65033" s="378"/>
      <c r="K65033" s="378"/>
      <c r="L65033" s="378"/>
      <c r="M65033" s="378"/>
      <c r="N65033" s="378"/>
      <c r="O65033" s="378"/>
      <c r="P65033" s="378"/>
      <c r="Q65033" s="378"/>
      <c r="R65033" s="378"/>
      <c r="S65033" s="378"/>
      <c r="T65033" s="378"/>
      <c r="U65033" s="378"/>
      <c r="V65033" s="378"/>
      <c r="W65033" s="378"/>
      <c r="X65033" s="378"/>
      <c r="Y65033" s="378"/>
      <c r="Z65033" s="378"/>
      <c r="AA65033" s="378"/>
      <c r="AB65033" s="378"/>
      <c r="AC65033" s="378"/>
      <c r="AD65033" s="378"/>
      <c r="AE65033" s="378"/>
      <c r="AF65033" s="378"/>
      <c r="AG65033" s="378"/>
      <c r="AH65033" s="378"/>
      <c r="AI65033" s="378"/>
      <c r="AJ65033" s="378"/>
      <c r="AK65033" s="378"/>
      <c r="AL65033" s="378"/>
      <c r="AM65033" s="378"/>
      <c r="AN65033" s="378"/>
      <c r="AO65033" s="378"/>
      <c r="AP65033" s="378"/>
      <c r="AQ65033" s="378"/>
      <c r="AR65033" s="378"/>
      <c r="AS65033" s="378"/>
      <c r="AT65033" s="378"/>
      <c r="AU65033" s="378"/>
      <c r="AV65033" s="378"/>
      <c r="AW65033" s="378"/>
      <c r="AX65033" s="378"/>
      <c r="AY65033" s="378"/>
      <c r="AZ65033" s="378"/>
      <c r="BA65033" s="378"/>
      <c r="BB65033" s="378"/>
      <c r="BC65033" s="378"/>
      <c r="BD65033" s="378"/>
      <c r="BE65033" s="378"/>
      <c r="BF65033" s="378"/>
      <c r="BG65033" s="378"/>
      <c r="BH65033" s="378"/>
      <c r="BI65033" s="378"/>
      <c r="BJ65033" s="378"/>
      <c r="BK65033" s="378"/>
      <c r="BL65033" s="378"/>
      <c r="BM65033" s="378"/>
      <c r="BN65033" s="378"/>
      <c r="BO65033" s="378"/>
      <c r="BP65033" s="378"/>
      <c r="BQ65033" s="378"/>
      <c r="BR65033" s="378"/>
      <c r="BS65033" s="378"/>
      <c r="BT65033" s="378"/>
      <c r="BU65033" s="378"/>
      <c r="BV65033" s="378"/>
      <c r="BW65033" s="378"/>
      <c r="BX65033" s="378"/>
      <c r="BY65033" s="378"/>
      <c r="BZ65033" s="378"/>
      <c r="CA65033" s="378"/>
      <c r="CB65033" s="378"/>
      <c r="CC65033" s="378"/>
      <c r="CD65033" s="378"/>
      <c r="CE65033" s="378"/>
      <c r="CF65033" s="378"/>
      <c r="CG65033" s="378"/>
      <c r="CH65033" s="378"/>
      <c r="CI65033" s="378"/>
      <c r="CJ65033" s="378"/>
      <c r="CK65033" s="378"/>
      <c r="CL65033" s="378"/>
      <c r="CM65033" s="378"/>
      <c r="CN65033" s="378"/>
      <c r="CO65033" s="378"/>
      <c r="CP65033" s="378"/>
      <c r="CQ65033" s="378"/>
      <c r="CR65033" s="378"/>
      <c r="CS65033" s="378"/>
      <c r="CT65033" s="378"/>
      <c r="CU65033" s="378"/>
      <c r="CV65033" s="378"/>
      <c r="CW65033" s="378"/>
      <c r="CX65033" s="378"/>
      <c r="CY65033" s="378"/>
      <c r="CZ65033" s="378"/>
      <c r="DA65033" s="378"/>
      <c r="DB65033" s="378"/>
      <c r="DC65033" s="378"/>
      <c r="DD65033" s="378"/>
      <c r="DE65033" s="378"/>
      <c r="DF65033" s="378"/>
      <c r="DG65033" s="378"/>
      <c r="DH65033" s="378"/>
      <c r="DI65033" s="378"/>
      <c r="DJ65033" s="378"/>
      <c r="DK65033" s="378"/>
      <c r="DL65033" s="378"/>
      <c r="DM65033" s="378"/>
      <c r="DN65033" s="378"/>
      <c r="DO65033" s="378"/>
      <c r="DP65033" s="378"/>
      <c r="DQ65033" s="378"/>
      <c r="DR65033" s="378"/>
      <c r="DS65033" s="378"/>
      <c r="DT65033" s="378"/>
      <c r="DU65033" s="378"/>
      <c r="DV65033" s="378"/>
      <c r="DW65033" s="378"/>
      <c r="DX65033" s="378"/>
      <c r="DY65033" s="378"/>
      <c r="DZ65033" s="378"/>
      <c r="EA65033" s="378"/>
      <c r="EB65033" s="378"/>
      <c r="EC65033" s="378"/>
      <c r="ED65033" s="378"/>
      <c r="EE65033" s="378"/>
      <c r="EF65033" s="378"/>
      <c r="EG65033" s="378"/>
      <c r="EH65033" s="378"/>
      <c r="EI65033" s="378"/>
      <c r="EJ65033" s="378"/>
      <c r="EK65033" s="378"/>
      <c r="EL65033" s="378"/>
      <c r="EM65033" s="378"/>
      <c r="EN65033" s="378"/>
      <c r="EO65033" s="378"/>
      <c r="EP65033" s="378"/>
      <c r="EQ65033" s="378"/>
      <c r="ER65033" s="378"/>
      <c r="ES65033" s="378"/>
      <c r="ET65033" s="378"/>
      <c r="EU65033" s="378"/>
      <c r="EV65033" s="378"/>
      <c r="EW65033" s="378"/>
      <c r="EX65033" s="378"/>
      <c r="EY65033" s="378"/>
      <c r="EZ65033" s="378"/>
      <c r="FA65033" s="378"/>
      <c r="FB65033" s="378"/>
      <c r="FC65033" s="378"/>
      <c r="FD65033" s="378"/>
      <c r="FE65033" s="378"/>
      <c r="FF65033" s="378"/>
      <c r="FG65033" s="378"/>
      <c r="FH65033" s="378"/>
      <c r="FI65033" s="378"/>
      <c r="FJ65033" s="378"/>
      <c r="FK65033" s="378"/>
      <c r="FL65033" s="378"/>
      <c r="FM65033" s="378"/>
      <c r="FN65033" s="378"/>
      <c r="FO65033" s="378"/>
      <c r="FP65033" s="378"/>
      <c r="FQ65033" s="378"/>
      <c r="FR65033" s="378"/>
      <c r="FS65033" s="378"/>
      <c r="FT65033" s="378"/>
      <c r="FU65033" s="378"/>
      <c r="FV65033" s="378"/>
      <c r="FW65033" s="378"/>
      <c r="FX65033" s="378"/>
      <c r="FY65033" s="378"/>
      <c r="FZ65033" s="378"/>
      <c r="GA65033" s="378"/>
      <c r="GB65033" s="378"/>
      <c r="GC65033" s="378"/>
      <c r="GD65033" s="378"/>
      <c r="GE65033" s="378"/>
      <c r="GF65033" s="378"/>
      <c r="GG65033" s="378"/>
      <c r="GH65033" s="378"/>
      <c r="GI65033" s="378"/>
      <c r="GJ65033" s="378"/>
      <c r="GK65033" s="378"/>
      <c r="GL65033" s="378"/>
      <c r="GM65033" s="378"/>
      <c r="GN65033" s="378"/>
      <c r="GO65033" s="378"/>
      <c r="GP65033" s="378"/>
      <c r="GQ65033" s="378"/>
      <c r="GR65033" s="378"/>
      <c r="GS65033" s="378"/>
      <c r="GT65033" s="378"/>
      <c r="GU65033" s="378"/>
      <c r="GV65033" s="378"/>
      <c r="GW65033" s="378"/>
      <c r="GX65033" s="378"/>
      <c r="GY65033" s="378"/>
      <c r="GZ65033" s="378"/>
      <c r="HA65033" s="378"/>
      <c r="HB65033" s="378"/>
      <c r="HC65033" s="378"/>
      <c r="HD65033" s="378"/>
      <c r="HE65033" s="378"/>
      <c r="HF65033" s="378"/>
      <c r="HG65033" s="378"/>
      <c r="HH65033" s="378"/>
      <c r="HI65033" s="378"/>
      <c r="HJ65033" s="378"/>
      <c r="HK65033" s="378"/>
      <c r="HL65033" s="378"/>
      <c r="HM65033" s="378"/>
      <c r="HN65033" s="378"/>
      <c r="HO65033" s="378"/>
      <c r="HP65033" s="378"/>
      <c r="HQ65033" s="378"/>
      <c r="HR65033" s="378"/>
      <c r="HS65033" s="378"/>
      <c r="HT65033" s="378"/>
      <c r="HU65033" s="378"/>
      <c r="HV65033" s="378"/>
      <c r="HW65033" s="378"/>
      <c r="HX65033" s="378"/>
      <c r="HY65033" s="378"/>
      <c r="HZ65033" s="378"/>
      <c r="IA65033" s="378"/>
      <c r="IB65033" s="378"/>
      <c r="IC65033" s="378"/>
      <c r="ID65033" s="378"/>
      <c r="IE65033" s="378"/>
      <c r="IF65033" s="378"/>
      <c r="IG65033" s="378"/>
      <c r="IH65033" s="378"/>
      <c r="II65033" s="378"/>
      <c r="IJ65033" s="378"/>
      <c r="IK65033" s="378"/>
      <c r="IL65033" s="378"/>
    </row>
    <row r="65034" spans="2:246">
      <c r="B65034" s="378"/>
      <c r="C65034" s="378"/>
      <c r="D65034" s="378"/>
      <c r="E65034" s="378"/>
      <c r="F65034" s="378"/>
      <c r="G65034" s="378"/>
      <c r="H65034" s="378"/>
      <c r="I65034" s="378"/>
      <c r="J65034" s="378"/>
      <c r="K65034" s="378"/>
      <c r="L65034" s="378"/>
      <c r="M65034" s="378"/>
      <c r="N65034" s="378"/>
      <c r="O65034" s="378"/>
      <c r="P65034" s="378"/>
      <c r="Q65034" s="378"/>
      <c r="R65034" s="378"/>
      <c r="S65034" s="378"/>
      <c r="T65034" s="378"/>
      <c r="U65034" s="378"/>
      <c r="V65034" s="378"/>
      <c r="W65034" s="378"/>
      <c r="X65034" s="378"/>
      <c r="Y65034" s="378"/>
      <c r="Z65034" s="378"/>
      <c r="AA65034" s="378"/>
      <c r="AB65034" s="378"/>
      <c r="AC65034" s="378"/>
      <c r="AD65034" s="378"/>
      <c r="AE65034" s="378"/>
      <c r="AF65034" s="378"/>
      <c r="AG65034" s="378"/>
      <c r="AH65034" s="378"/>
      <c r="AI65034" s="378"/>
      <c r="AJ65034" s="378"/>
      <c r="AK65034" s="378"/>
      <c r="AL65034" s="378"/>
      <c r="AM65034" s="378"/>
      <c r="AN65034" s="378"/>
      <c r="AO65034" s="378"/>
      <c r="AP65034" s="378"/>
      <c r="AQ65034" s="378"/>
      <c r="AR65034" s="378"/>
      <c r="AS65034" s="378"/>
      <c r="AT65034" s="378"/>
      <c r="AU65034" s="378"/>
      <c r="AV65034" s="378"/>
      <c r="AW65034" s="378"/>
      <c r="AX65034" s="378"/>
      <c r="AY65034" s="378"/>
      <c r="AZ65034" s="378"/>
      <c r="BA65034" s="378"/>
      <c r="BB65034" s="378"/>
      <c r="BC65034" s="378"/>
      <c r="BD65034" s="378"/>
      <c r="BE65034" s="378"/>
      <c r="BF65034" s="378"/>
      <c r="BG65034" s="378"/>
      <c r="BH65034" s="378"/>
      <c r="BI65034" s="378"/>
      <c r="BJ65034" s="378"/>
      <c r="BK65034" s="378"/>
      <c r="BL65034" s="378"/>
      <c r="BM65034" s="378"/>
      <c r="BN65034" s="378"/>
      <c r="BO65034" s="378"/>
      <c r="BP65034" s="378"/>
      <c r="BQ65034" s="378"/>
      <c r="BR65034" s="378"/>
      <c r="BS65034" s="378"/>
      <c r="BT65034" s="378"/>
      <c r="BU65034" s="378"/>
      <c r="BV65034" s="378"/>
      <c r="BW65034" s="378"/>
      <c r="BX65034" s="378"/>
      <c r="BY65034" s="378"/>
      <c r="BZ65034" s="378"/>
      <c r="CA65034" s="378"/>
      <c r="CB65034" s="378"/>
      <c r="CC65034" s="378"/>
      <c r="CD65034" s="378"/>
      <c r="CE65034" s="378"/>
      <c r="CF65034" s="378"/>
      <c r="CG65034" s="378"/>
      <c r="CH65034" s="378"/>
      <c r="CI65034" s="378"/>
      <c r="CJ65034" s="378"/>
      <c r="CK65034" s="378"/>
      <c r="CL65034" s="378"/>
      <c r="CM65034" s="378"/>
      <c r="CN65034" s="378"/>
      <c r="CO65034" s="378"/>
      <c r="CP65034" s="378"/>
      <c r="CQ65034" s="378"/>
      <c r="CR65034" s="378"/>
      <c r="CS65034" s="378"/>
      <c r="CT65034" s="378"/>
      <c r="CU65034" s="378"/>
      <c r="CV65034" s="378"/>
      <c r="CW65034" s="378"/>
      <c r="CX65034" s="378"/>
      <c r="CY65034" s="378"/>
      <c r="CZ65034" s="378"/>
      <c r="DA65034" s="378"/>
      <c r="DB65034" s="378"/>
      <c r="DC65034" s="378"/>
      <c r="DD65034" s="378"/>
      <c r="DE65034" s="378"/>
      <c r="DF65034" s="378"/>
      <c r="DG65034" s="378"/>
      <c r="DH65034" s="378"/>
      <c r="DI65034" s="378"/>
      <c r="DJ65034" s="378"/>
      <c r="DK65034" s="378"/>
      <c r="DL65034" s="378"/>
      <c r="DM65034" s="378"/>
      <c r="DN65034" s="378"/>
      <c r="DO65034" s="378"/>
      <c r="DP65034" s="378"/>
      <c r="DQ65034" s="378"/>
      <c r="DR65034" s="378"/>
      <c r="DS65034" s="378"/>
      <c r="DT65034" s="378"/>
      <c r="DU65034" s="378"/>
      <c r="DV65034" s="378"/>
      <c r="DW65034" s="378"/>
      <c r="DX65034" s="378"/>
      <c r="DY65034" s="378"/>
      <c r="DZ65034" s="378"/>
      <c r="EA65034" s="378"/>
      <c r="EB65034" s="378"/>
      <c r="EC65034" s="378"/>
      <c r="ED65034" s="378"/>
      <c r="EE65034" s="378"/>
      <c r="EF65034" s="378"/>
      <c r="EG65034" s="378"/>
      <c r="EH65034" s="378"/>
      <c r="EI65034" s="378"/>
      <c r="EJ65034" s="378"/>
      <c r="EK65034" s="378"/>
      <c r="EL65034" s="378"/>
      <c r="EM65034" s="378"/>
      <c r="EN65034" s="378"/>
      <c r="EO65034" s="378"/>
      <c r="EP65034" s="378"/>
      <c r="EQ65034" s="378"/>
      <c r="ER65034" s="378"/>
      <c r="ES65034" s="378"/>
      <c r="ET65034" s="378"/>
      <c r="EU65034" s="378"/>
      <c r="EV65034" s="378"/>
      <c r="EW65034" s="378"/>
      <c r="EX65034" s="378"/>
      <c r="EY65034" s="378"/>
      <c r="EZ65034" s="378"/>
      <c r="FA65034" s="378"/>
      <c r="FB65034" s="378"/>
      <c r="FC65034" s="378"/>
      <c r="FD65034" s="378"/>
      <c r="FE65034" s="378"/>
      <c r="FF65034" s="378"/>
      <c r="FG65034" s="378"/>
      <c r="FH65034" s="378"/>
      <c r="FI65034" s="378"/>
      <c r="FJ65034" s="378"/>
      <c r="FK65034" s="378"/>
      <c r="FL65034" s="378"/>
      <c r="FM65034" s="378"/>
      <c r="FN65034" s="378"/>
      <c r="FO65034" s="378"/>
      <c r="FP65034" s="378"/>
      <c r="FQ65034" s="378"/>
      <c r="FR65034" s="378"/>
      <c r="FS65034" s="378"/>
      <c r="FT65034" s="378"/>
      <c r="FU65034" s="378"/>
      <c r="FV65034" s="378"/>
      <c r="FW65034" s="378"/>
      <c r="FX65034" s="378"/>
      <c r="FY65034" s="378"/>
      <c r="FZ65034" s="378"/>
      <c r="GA65034" s="378"/>
      <c r="GB65034" s="378"/>
      <c r="GC65034" s="378"/>
      <c r="GD65034" s="378"/>
      <c r="GE65034" s="378"/>
      <c r="GF65034" s="378"/>
      <c r="GG65034" s="378"/>
      <c r="GH65034" s="378"/>
      <c r="GI65034" s="378"/>
      <c r="GJ65034" s="378"/>
      <c r="GK65034" s="378"/>
      <c r="GL65034" s="378"/>
      <c r="GM65034" s="378"/>
      <c r="GN65034" s="378"/>
      <c r="GO65034" s="378"/>
      <c r="GP65034" s="378"/>
      <c r="GQ65034" s="378"/>
      <c r="GR65034" s="378"/>
      <c r="GS65034" s="378"/>
      <c r="GT65034" s="378"/>
      <c r="GU65034" s="378"/>
      <c r="GV65034" s="378"/>
      <c r="GW65034" s="378"/>
      <c r="GX65034" s="378"/>
      <c r="GY65034" s="378"/>
      <c r="GZ65034" s="378"/>
      <c r="HA65034" s="378"/>
      <c r="HB65034" s="378"/>
      <c r="HC65034" s="378"/>
      <c r="HD65034" s="378"/>
      <c r="HE65034" s="378"/>
      <c r="HF65034" s="378"/>
      <c r="HG65034" s="378"/>
      <c r="HH65034" s="378"/>
      <c r="HI65034" s="378"/>
      <c r="HJ65034" s="378"/>
      <c r="HK65034" s="378"/>
      <c r="HL65034" s="378"/>
      <c r="HM65034" s="378"/>
      <c r="HN65034" s="378"/>
      <c r="HO65034" s="378"/>
      <c r="HP65034" s="378"/>
      <c r="HQ65034" s="378"/>
      <c r="HR65034" s="378"/>
      <c r="HS65034" s="378"/>
      <c r="HT65034" s="378"/>
      <c r="HU65034" s="378"/>
      <c r="HV65034" s="378"/>
      <c r="HW65034" s="378"/>
      <c r="HX65034" s="378"/>
      <c r="HY65034" s="378"/>
      <c r="HZ65034" s="378"/>
      <c r="IA65034" s="378"/>
      <c r="IB65034" s="378"/>
      <c r="IC65034" s="378"/>
      <c r="ID65034" s="378"/>
      <c r="IE65034" s="378"/>
      <c r="IF65034" s="378"/>
      <c r="IG65034" s="378"/>
      <c r="IH65034" s="378"/>
      <c r="II65034" s="378"/>
      <c r="IJ65034" s="378"/>
      <c r="IK65034" s="378"/>
      <c r="IL65034" s="378"/>
    </row>
    <row r="65035" spans="2:246">
      <c r="B65035" s="378"/>
      <c r="C65035" s="378"/>
      <c r="D65035" s="378"/>
      <c r="E65035" s="378"/>
      <c r="F65035" s="378"/>
      <c r="G65035" s="378"/>
      <c r="H65035" s="378"/>
      <c r="I65035" s="378"/>
      <c r="J65035" s="378"/>
      <c r="K65035" s="378"/>
      <c r="L65035" s="378"/>
      <c r="M65035" s="378"/>
      <c r="N65035" s="378"/>
      <c r="O65035" s="378"/>
      <c r="P65035" s="378"/>
      <c r="Q65035" s="378"/>
      <c r="R65035" s="378"/>
      <c r="S65035" s="378"/>
      <c r="T65035" s="378"/>
      <c r="U65035" s="378"/>
      <c r="V65035" s="378"/>
      <c r="W65035" s="378"/>
      <c r="X65035" s="378"/>
      <c r="Y65035" s="378"/>
      <c r="Z65035" s="378"/>
      <c r="AA65035" s="378"/>
      <c r="AB65035" s="378"/>
      <c r="AC65035" s="378"/>
      <c r="AD65035" s="378"/>
      <c r="AE65035" s="378"/>
      <c r="AF65035" s="378"/>
      <c r="AG65035" s="378"/>
      <c r="AH65035" s="378"/>
      <c r="AI65035" s="378"/>
      <c r="AJ65035" s="378"/>
      <c r="AK65035" s="378"/>
      <c r="AL65035" s="378"/>
      <c r="AM65035" s="378"/>
      <c r="AN65035" s="378"/>
      <c r="AO65035" s="378"/>
      <c r="AP65035" s="378"/>
      <c r="AQ65035" s="378"/>
      <c r="AR65035" s="378"/>
      <c r="AS65035" s="378"/>
      <c r="AT65035" s="378"/>
      <c r="AU65035" s="378"/>
      <c r="AV65035" s="378"/>
      <c r="AW65035" s="378"/>
      <c r="AX65035" s="378"/>
      <c r="AY65035" s="378"/>
      <c r="AZ65035" s="378"/>
      <c r="BA65035" s="378"/>
      <c r="BB65035" s="378"/>
      <c r="BC65035" s="378"/>
      <c r="BD65035" s="378"/>
      <c r="BE65035" s="378"/>
      <c r="BF65035" s="378"/>
      <c r="BG65035" s="378"/>
      <c r="BH65035" s="378"/>
      <c r="BI65035" s="378"/>
      <c r="BJ65035" s="378"/>
      <c r="BK65035" s="378"/>
      <c r="BL65035" s="378"/>
      <c r="BM65035" s="378"/>
      <c r="BN65035" s="378"/>
      <c r="BO65035" s="378"/>
      <c r="BP65035" s="378"/>
      <c r="BQ65035" s="378"/>
      <c r="BR65035" s="378"/>
      <c r="BS65035" s="378"/>
      <c r="BT65035" s="378"/>
      <c r="BU65035" s="378"/>
      <c r="BV65035" s="378"/>
      <c r="BW65035" s="378"/>
      <c r="BX65035" s="378"/>
      <c r="BY65035" s="378"/>
      <c r="BZ65035" s="378"/>
      <c r="CA65035" s="378"/>
      <c r="CB65035" s="378"/>
      <c r="CC65035" s="378"/>
      <c r="CD65035" s="378"/>
      <c r="CE65035" s="378"/>
      <c r="CF65035" s="378"/>
      <c r="CG65035" s="378"/>
      <c r="CH65035" s="378"/>
      <c r="CI65035" s="378"/>
      <c r="CJ65035" s="378"/>
      <c r="CK65035" s="378"/>
      <c r="CL65035" s="378"/>
      <c r="CM65035" s="378"/>
      <c r="CN65035" s="378"/>
      <c r="CO65035" s="378"/>
      <c r="CP65035" s="378"/>
      <c r="CQ65035" s="378"/>
      <c r="CR65035" s="378"/>
      <c r="CS65035" s="378"/>
      <c r="CT65035" s="378"/>
      <c r="CU65035" s="378"/>
      <c r="CV65035" s="378"/>
      <c r="CW65035" s="378"/>
      <c r="CX65035" s="378"/>
      <c r="CY65035" s="378"/>
      <c r="CZ65035" s="378"/>
      <c r="DA65035" s="378"/>
      <c r="DB65035" s="378"/>
      <c r="DC65035" s="378"/>
      <c r="DD65035" s="378"/>
      <c r="DE65035" s="378"/>
      <c r="DF65035" s="378"/>
      <c r="DG65035" s="378"/>
      <c r="DH65035" s="378"/>
      <c r="DI65035" s="378"/>
      <c r="DJ65035" s="378"/>
      <c r="DK65035" s="378"/>
      <c r="DL65035" s="378"/>
      <c r="DM65035" s="378"/>
      <c r="DN65035" s="378"/>
      <c r="DO65035" s="378"/>
      <c r="DP65035" s="378"/>
      <c r="DQ65035" s="378"/>
      <c r="DR65035" s="378"/>
      <c r="DS65035" s="378"/>
      <c r="DT65035" s="378"/>
      <c r="DU65035" s="378"/>
      <c r="DV65035" s="378"/>
      <c r="DW65035" s="378"/>
      <c r="DX65035" s="378"/>
      <c r="DY65035" s="378"/>
      <c r="DZ65035" s="378"/>
      <c r="EA65035" s="378"/>
      <c r="EB65035" s="378"/>
      <c r="EC65035" s="378"/>
      <c r="ED65035" s="378"/>
      <c r="EE65035" s="378"/>
      <c r="EF65035" s="378"/>
      <c r="EG65035" s="378"/>
      <c r="EH65035" s="378"/>
      <c r="EI65035" s="378"/>
      <c r="EJ65035" s="378"/>
      <c r="EK65035" s="378"/>
      <c r="EL65035" s="378"/>
      <c r="EM65035" s="378"/>
      <c r="EN65035" s="378"/>
      <c r="EO65035" s="378"/>
      <c r="EP65035" s="378"/>
      <c r="EQ65035" s="378"/>
      <c r="ER65035" s="378"/>
      <c r="ES65035" s="378"/>
      <c r="ET65035" s="378"/>
      <c r="EU65035" s="378"/>
      <c r="EV65035" s="378"/>
      <c r="EW65035" s="378"/>
      <c r="EX65035" s="378"/>
      <c r="EY65035" s="378"/>
      <c r="EZ65035" s="378"/>
      <c r="FA65035" s="378"/>
      <c r="FB65035" s="378"/>
      <c r="FC65035" s="378"/>
      <c r="FD65035" s="378"/>
      <c r="FE65035" s="378"/>
      <c r="FF65035" s="378"/>
      <c r="FG65035" s="378"/>
      <c r="FH65035" s="378"/>
      <c r="FI65035" s="378"/>
      <c r="FJ65035" s="378"/>
      <c r="FK65035" s="378"/>
      <c r="FL65035" s="378"/>
      <c r="FM65035" s="378"/>
      <c r="FN65035" s="378"/>
      <c r="FO65035" s="378"/>
      <c r="FP65035" s="378"/>
      <c r="FQ65035" s="378"/>
      <c r="FR65035" s="378"/>
      <c r="FS65035" s="378"/>
      <c r="FT65035" s="378"/>
      <c r="FU65035" s="378"/>
      <c r="FV65035" s="378"/>
      <c r="FW65035" s="378"/>
      <c r="FX65035" s="378"/>
      <c r="FY65035" s="378"/>
      <c r="FZ65035" s="378"/>
      <c r="GA65035" s="378"/>
      <c r="GB65035" s="378"/>
      <c r="GC65035" s="378"/>
      <c r="GD65035" s="378"/>
      <c r="GE65035" s="378"/>
      <c r="GF65035" s="378"/>
      <c r="GG65035" s="378"/>
      <c r="GH65035" s="378"/>
      <c r="GI65035" s="378"/>
      <c r="GJ65035" s="378"/>
      <c r="GK65035" s="378"/>
      <c r="GL65035" s="378"/>
      <c r="GM65035" s="378"/>
      <c r="GN65035" s="378"/>
      <c r="GO65035" s="378"/>
      <c r="GP65035" s="378"/>
      <c r="GQ65035" s="378"/>
      <c r="GR65035" s="378"/>
      <c r="GS65035" s="378"/>
      <c r="GT65035" s="378"/>
      <c r="GU65035" s="378"/>
      <c r="GV65035" s="378"/>
      <c r="GW65035" s="378"/>
      <c r="GX65035" s="378"/>
      <c r="GY65035" s="378"/>
      <c r="GZ65035" s="378"/>
      <c r="HA65035" s="378"/>
      <c r="HB65035" s="378"/>
      <c r="HC65035" s="378"/>
      <c r="HD65035" s="378"/>
      <c r="HE65035" s="378"/>
      <c r="HF65035" s="378"/>
      <c r="HG65035" s="378"/>
      <c r="HH65035" s="378"/>
      <c r="HI65035" s="378"/>
      <c r="HJ65035" s="378"/>
      <c r="HK65035" s="378"/>
      <c r="HL65035" s="378"/>
      <c r="HM65035" s="378"/>
      <c r="HN65035" s="378"/>
      <c r="HO65035" s="378"/>
      <c r="HP65035" s="378"/>
      <c r="HQ65035" s="378"/>
      <c r="HR65035" s="378"/>
      <c r="HS65035" s="378"/>
      <c r="HT65035" s="378"/>
      <c r="HU65035" s="378"/>
      <c r="HV65035" s="378"/>
      <c r="HW65035" s="378"/>
      <c r="HX65035" s="378"/>
      <c r="HY65035" s="378"/>
      <c r="HZ65035" s="378"/>
      <c r="IA65035" s="378"/>
      <c r="IB65035" s="378"/>
      <c r="IC65035" s="378"/>
      <c r="ID65035" s="378"/>
      <c r="IE65035" s="378"/>
      <c r="IF65035" s="378"/>
      <c r="IG65035" s="378"/>
      <c r="IH65035" s="378"/>
      <c r="II65035" s="378"/>
      <c r="IJ65035" s="378"/>
      <c r="IK65035" s="378"/>
      <c r="IL65035" s="378"/>
    </row>
    <row r="65036" spans="2:246">
      <c r="B65036" s="378"/>
      <c r="C65036" s="378"/>
      <c r="D65036" s="378"/>
      <c r="E65036" s="378"/>
      <c r="F65036" s="378"/>
      <c r="G65036" s="378"/>
      <c r="H65036" s="378"/>
      <c r="I65036" s="378"/>
      <c r="J65036" s="378"/>
      <c r="K65036" s="378"/>
      <c r="L65036" s="378"/>
      <c r="M65036" s="378"/>
      <c r="N65036" s="378"/>
      <c r="O65036" s="378"/>
      <c r="P65036" s="378"/>
      <c r="Q65036" s="378"/>
      <c r="R65036" s="378"/>
      <c r="S65036" s="378"/>
      <c r="T65036" s="378"/>
      <c r="U65036" s="378"/>
      <c r="V65036" s="378"/>
      <c r="W65036" s="378"/>
      <c r="X65036" s="378"/>
      <c r="Y65036" s="378"/>
      <c r="Z65036" s="378"/>
      <c r="AA65036" s="378"/>
      <c r="AB65036" s="378"/>
      <c r="AC65036" s="378"/>
      <c r="AD65036" s="378"/>
      <c r="AE65036" s="378"/>
      <c r="AF65036" s="378"/>
      <c r="AG65036" s="378"/>
      <c r="AH65036" s="378"/>
      <c r="AI65036" s="378"/>
      <c r="AJ65036" s="378"/>
      <c r="AK65036" s="378"/>
      <c r="AL65036" s="378"/>
      <c r="AM65036" s="378"/>
      <c r="AN65036" s="378"/>
      <c r="AO65036" s="378"/>
      <c r="AP65036" s="378"/>
      <c r="AQ65036" s="378"/>
      <c r="AR65036" s="378"/>
      <c r="AS65036" s="378"/>
      <c r="AT65036" s="378"/>
      <c r="AU65036" s="378"/>
      <c r="AV65036" s="378"/>
      <c r="AW65036" s="378"/>
      <c r="AX65036" s="378"/>
      <c r="AY65036" s="378"/>
      <c r="AZ65036" s="378"/>
      <c r="BA65036" s="378"/>
      <c r="BB65036" s="378"/>
      <c r="BC65036" s="378"/>
      <c r="BD65036" s="378"/>
      <c r="BE65036" s="378"/>
      <c r="BF65036" s="378"/>
      <c r="BG65036" s="378"/>
      <c r="BH65036" s="378"/>
      <c r="BI65036" s="378"/>
      <c r="BJ65036" s="378"/>
      <c r="BK65036" s="378"/>
      <c r="BL65036" s="378"/>
      <c r="BM65036" s="378"/>
      <c r="BN65036" s="378"/>
      <c r="BO65036" s="378"/>
      <c r="BP65036" s="378"/>
      <c r="BQ65036" s="378"/>
      <c r="BR65036" s="378"/>
      <c r="BS65036" s="378"/>
      <c r="BT65036" s="378"/>
      <c r="BU65036" s="378"/>
      <c r="BV65036" s="378"/>
      <c r="BW65036" s="378"/>
      <c r="BX65036" s="378"/>
      <c r="BY65036" s="378"/>
      <c r="BZ65036" s="378"/>
      <c r="CA65036" s="378"/>
      <c r="CB65036" s="378"/>
      <c r="CC65036" s="378"/>
      <c r="CD65036" s="378"/>
      <c r="CE65036" s="378"/>
      <c r="CF65036" s="378"/>
      <c r="CG65036" s="378"/>
      <c r="CH65036" s="378"/>
      <c r="CI65036" s="378"/>
      <c r="CJ65036" s="378"/>
      <c r="CK65036" s="378"/>
      <c r="CL65036" s="378"/>
      <c r="CM65036" s="378"/>
      <c r="CN65036" s="378"/>
      <c r="CO65036" s="378"/>
      <c r="CP65036" s="378"/>
      <c r="CQ65036" s="378"/>
      <c r="CR65036" s="378"/>
      <c r="CS65036" s="378"/>
      <c r="CT65036" s="378"/>
      <c r="CU65036" s="378"/>
      <c r="CV65036" s="378"/>
      <c r="CW65036" s="378"/>
      <c r="CX65036" s="378"/>
      <c r="CY65036" s="378"/>
      <c r="CZ65036" s="378"/>
      <c r="DA65036" s="378"/>
      <c r="DB65036" s="378"/>
      <c r="DC65036" s="378"/>
      <c r="DD65036" s="378"/>
      <c r="DE65036" s="378"/>
      <c r="DF65036" s="378"/>
      <c r="DG65036" s="378"/>
      <c r="DH65036" s="378"/>
      <c r="DI65036" s="378"/>
      <c r="DJ65036" s="378"/>
      <c r="DK65036" s="378"/>
      <c r="DL65036" s="378"/>
      <c r="DM65036" s="378"/>
      <c r="DN65036" s="378"/>
      <c r="DO65036" s="378"/>
      <c r="DP65036" s="378"/>
      <c r="DQ65036" s="378"/>
      <c r="DR65036" s="378"/>
      <c r="DS65036" s="378"/>
      <c r="DT65036" s="378"/>
      <c r="DU65036" s="378"/>
      <c r="DV65036" s="378"/>
      <c r="DW65036" s="378"/>
      <c r="DX65036" s="378"/>
      <c r="DY65036" s="378"/>
      <c r="DZ65036" s="378"/>
      <c r="EA65036" s="378"/>
      <c r="EB65036" s="378"/>
      <c r="EC65036" s="378"/>
      <c r="ED65036" s="378"/>
      <c r="EE65036" s="378"/>
      <c r="EF65036" s="378"/>
      <c r="EG65036" s="378"/>
      <c r="EH65036" s="378"/>
      <c r="EI65036" s="378"/>
      <c r="EJ65036" s="378"/>
      <c r="EK65036" s="378"/>
      <c r="EL65036" s="378"/>
      <c r="EM65036" s="378"/>
      <c r="EN65036" s="378"/>
      <c r="EO65036" s="378"/>
      <c r="EP65036" s="378"/>
      <c r="EQ65036" s="378"/>
      <c r="ER65036" s="378"/>
      <c r="ES65036" s="378"/>
      <c r="ET65036" s="378"/>
      <c r="EU65036" s="378"/>
      <c r="EV65036" s="378"/>
      <c r="EW65036" s="378"/>
      <c r="EX65036" s="378"/>
      <c r="EY65036" s="378"/>
      <c r="EZ65036" s="378"/>
      <c r="FA65036" s="378"/>
      <c r="FB65036" s="378"/>
      <c r="FC65036" s="378"/>
      <c r="FD65036" s="378"/>
      <c r="FE65036" s="378"/>
      <c r="FF65036" s="378"/>
      <c r="FG65036" s="378"/>
      <c r="FH65036" s="378"/>
      <c r="FI65036" s="378"/>
      <c r="FJ65036" s="378"/>
      <c r="FK65036" s="378"/>
      <c r="FL65036" s="378"/>
      <c r="FM65036" s="378"/>
      <c r="FN65036" s="378"/>
      <c r="FO65036" s="378"/>
      <c r="FP65036" s="378"/>
      <c r="FQ65036" s="378"/>
      <c r="FR65036" s="378"/>
      <c r="FS65036" s="378"/>
      <c r="FT65036" s="378"/>
      <c r="FU65036" s="378"/>
      <c r="FV65036" s="378"/>
      <c r="FW65036" s="378"/>
      <c r="FX65036" s="378"/>
      <c r="FY65036" s="378"/>
      <c r="FZ65036" s="378"/>
      <c r="GA65036" s="378"/>
      <c r="GB65036" s="378"/>
      <c r="GC65036" s="378"/>
      <c r="GD65036" s="378"/>
      <c r="GE65036" s="378"/>
      <c r="GF65036" s="378"/>
      <c r="GG65036" s="378"/>
      <c r="GH65036" s="378"/>
      <c r="GI65036" s="378"/>
      <c r="GJ65036" s="378"/>
      <c r="GK65036" s="378"/>
      <c r="GL65036" s="378"/>
      <c r="GM65036" s="378"/>
      <c r="GN65036" s="378"/>
      <c r="GO65036" s="378"/>
      <c r="GP65036" s="378"/>
      <c r="GQ65036" s="378"/>
      <c r="GR65036" s="378"/>
      <c r="GS65036" s="378"/>
      <c r="GT65036" s="378"/>
      <c r="GU65036" s="378"/>
      <c r="GV65036" s="378"/>
      <c r="GW65036" s="378"/>
      <c r="GX65036" s="378"/>
      <c r="GY65036" s="378"/>
      <c r="GZ65036" s="378"/>
      <c r="HA65036" s="378"/>
      <c r="HB65036" s="378"/>
      <c r="HC65036" s="378"/>
      <c r="HD65036" s="378"/>
      <c r="HE65036" s="378"/>
      <c r="HF65036" s="378"/>
      <c r="HG65036" s="378"/>
      <c r="HH65036" s="378"/>
      <c r="HI65036" s="378"/>
      <c r="HJ65036" s="378"/>
      <c r="HK65036" s="378"/>
      <c r="HL65036" s="378"/>
      <c r="HM65036" s="378"/>
      <c r="HN65036" s="378"/>
      <c r="HO65036" s="378"/>
      <c r="HP65036" s="378"/>
      <c r="HQ65036" s="378"/>
      <c r="HR65036" s="378"/>
      <c r="HS65036" s="378"/>
      <c r="HT65036" s="378"/>
      <c r="HU65036" s="378"/>
      <c r="HV65036" s="378"/>
      <c r="HW65036" s="378"/>
      <c r="HX65036" s="378"/>
      <c r="HY65036" s="378"/>
      <c r="HZ65036" s="378"/>
      <c r="IA65036" s="378"/>
      <c r="IB65036" s="378"/>
      <c r="IC65036" s="378"/>
      <c r="ID65036" s="378"/>
      <c r="IE65036" s="378"/>
      <c r="IF65036" s="378"/>
      <c r="IG65036" s="378"/>
      <c r="IH65036" s="378"/>
      <c r="II65036" s="378"/>
      <c r="IJ65036" s="378"/>
      <c r="IK65036" s="378"/>
      <c r="IL65036" s="378"/>
    </row>
    <row r="65037" spans="2:246">
      <c r="B65037" s="378"/>
      <c r="C65037" s="378"/>
      <c r="D65037" s="378"/>
      <c r="E65037" s="378"/>
      <c r="F65037" s="378"/>
      <c r="G65037" s="378"/>
      <c r="H65037" s="378"/>
      <c r="I65037" s="378"/>
      <c r="J65037" s="378"/>
      <c r="K65037" s="378"/>
      <c r="L65037" s="378"/>
      <c r="M65037" s="378"/>
      <c r="N65037" s="378"/>
      <c r="O65037" s="378"/>
      <c r="P65037" s="378"/>
      <c r="Q65037" s="378"/>
      <c r="R65037" s="378"/>
      <c r="S65037" s="378"/>
      <c r="T65037" s="378"/>
      <c r="U65037" s="378"/>
      <c r="V65037" s="378"/>
      <c r="W65037" s="378"/>
      <c r="X65037" s="378"/>
      <c r="Y65037" s="378"/>
      <c r="Z65037" s="378"/>
      <c r="AA65037" s="378"/>
      <c r="AB65037" s="378"/>
      <c r="AC65037" s="378"/>
      <c r="AD65037" s="378"/>
      <c r="AE65037" s="378"/>
      <c r="AF65037" s="378"/>
      <c r="AG65037" s="378"/>
      <c r="AH65037" s="378"/>
      <c r="AI65037" s="378"/>
      <c r="AJ65037" s="378"/>
      <c r="AK65037" s="378"/>
      <c r="AL65037" s="378"/>
      <c r="AM65037" s="378"/>
      <c r="AN65037" s="378"/>
      <c r="AO65037" s="378"/>
      <c r="AP65037" s="378"/>
      <c r="AQ65037" s="378"/>
      <c r="AR65037" s="378"/>
      <c r="AS65037" s="378"/>
      <c r="AT65037" s="378"/>
      <c r="AU65037" s="378"/>
      <c r="AV65037" s="378"/>
      <c r="AW65037" s="378"/>
      <c r="AX65037" s="378"/>
      <c r="AY65037" s="378"/>
      <c r="AZ65037" s="378"/>
      <c r="BA65037" s="378"/>
      <c r="BB65037" s="378"/>
      <c r="BC65037" s="378"/>
      <c r="BD65037" s="378"/>
      <c r="BE65037" s="378"/>
      <c r="BF65037" s="378"/>
      <c r="BG65037" s="378"/>
      <c r="BH65037" s="378"/>
      <c r="BI65037" s="378"/>
      <c r="BJ65037" s="378"/>
      <c r="BK65037" s="378"/>
      <c r="BL65037" s="378"/>
      <c r="BM65037" s="378"/>
      <c r="BN65037" s="378"/>
      <c r="BO65037" s="378"/>
      <c r="BP65037" s="378"/>
      <c r="BQ65037" s="378"/>
      <c r="BR65037" s="378"/>
      <c r="BS65037" s="378"/>
      <c r="BT65037" s="378"/>
      <c r="BU65037" s="378"/>
      <c r="BV65037" s="378"/>
      <c r="BW65037" s="378"/>
      <c r="BX65037" s="378"/>
      <c r="BY65037" s="378"/>
      <c r="BZ65037" s="378"/>
      <c r="CA65037" s="378"/>
      <c r="CB65037" s="378"/>
      <c r="CC65037" s="378"/>
      <c r="CD65037" s="378"/>
      <c r="CE65037" s="378"/>
      <c r="CF65037" s="378"/>
      <c r="CG65037" s="378"/>
      <c r="CH65037" s="378"/>
      <c r="CI65037" s="378"/>
      <c r="CJ65037" s="378"/>
      <c r="CK65037" s="378"/>
      <c r="CL65037" s="378"/>
      <c r="CM65037" s="378"/>
      <c r="CN65037" s="378"/>
      <c r="CO65037" s="378"/>
      <c r="CP65037" s="378"/>
      <c r="CQ65037" s="378"/>
      <c r="CR65037" s="378"/>
      <c r="CS65037" s="378"/>
      <c r="CT65037" s="378"/>
      <c r="CU65037" s="378"/>
      <c r="CV65037" s="378"/>
      <c r="CW65037" s="378"/>
      <c r="CX65037" s="378"/>
      <c r="CY65037" s="378"/>
      <c r="CZ65037" s="378"/>
      <c r="DA65037" s="378"/>
      <c r="DB65037" s="378"/>
      <c r="DC65037" s="378"/>
      <c r="DD65037" s="378"/>
      <c r="DE65037" s="378"/>
      <c r="DF65037" s="378"/>
      <c r="DG65037" s="378"/>
      <c r="DH65037" s="378"/>
      <c r="DI65037" s="378"/>
      <c r="DJ65037" s="378"/>
      <c r="DK65037" s="378"/>
      <c r="DL65037" s="378"/>
      <c r="DM65037" s="378"/>
      <c r="DN65037" s="378"/>
      <c r="DO65037" s="378"/>
      <c r="DP65037" s="378"/>
      <c r="DQ65037" s="378"/>
      <c r="DR65037" s="378"/>
      <c r="DS65037" s="378"/>
      <c r="DT65037" s="378"/>
      <c r="DU65037" s="378"/>
      <c r="DV65037" s="378"/>
      <c r="DW65037" s="378"/>
      <c r="DX65037" s="378"/>
      <c r="DY65037" s="378"/>
      <c r="DZ65037" s="378"/>
      <c r="EA65037" s="378"/>
      <c r="EB65037" s="378"/>
      <c r="EC65037" s="378"/>
      <c r="ED65037" s="378"/>
      <c r="EE65037" s="378"/>
      <c r="EF65037" s="378"/>
      <c r="EG65037" s="378"/>
      <c r="EH65037" s="378"/>
      <c r="EI65037" s="378"/>
      <c r="EJ65037" s="378"/>
      <c r="EK65037" s="378"/>
      <c r="EL65037" s="378"/>
      <c r="EM65037" s="378"/>
      <c r="EN65037" s="378"/>
      <c r="EO65037" s="378"/>
      <c r="EP65037" s="378"/>
      <c r="EQ65037" s="378"/>
      <c r="ER65037" s="378"/>
      <c r="ES65037" s="378"/>
      <c r="ET65037" s="378"/>
      <c r="EU65037" s="378"/>
      <c r="EV65037" s="378"/>
      <c r="EW65037" s="378"/>
      <c r="EX65037" s="378"/>
      <c r="EY65037" s="378"/>
      <c r="EZ65037" s="378"/>
      <c r="FA65037" s="378"/>
      <c r="FB65037" s="378"/>
      <c r="FC65037" s="378"/>
      <c r="FD65037" s="378"/>
      <c r="FE65037" s="378"/>
      <c r="FF65037" s="378"/>
      <c r="FG65037" s="378"/>
      <c r="FH65037" s="378"/>
      <c r="FI65037" s="378"/>
      <c r="FJ65037" s="378"/>
      <c r="FK65037" s="378"/>
      <c r="FL65037" s="378"/>
      <c r="FM65037" s="378"/>
      <c r="FN65037" s="378"/>
      <c r="FO65037" s="378"/>
      <c r="FP65037" s="378"/>
      <c r="FQ65037" s="378"/>
      <c r="FR65037" s="378"/>
      <c r="FS65037" s="378"/>
      <c r="FT65037" s="378"/>
      <c r="FU65037" s="378"/>
      <c r="FV65037" s="378"/>
      <c r="FW65037" s="378"/>
      <c r="FX65037" s="378"/>
      <c r="FY65037" s="378"/>
      <c r="FZ65037" s="378"/>
      <c r="GA65037" s="378"/>
      <c r="GB65037" s="378"/>
      <c r="GC65037" s="378"/>
      <c r="GD65037" s="378"/>
      <c r="GE65037" s="378"/>
      <c r="GF65037" s="378"/>
      <c r="GG65037" s="378"/>
      <c r="GH65037" s="378"/>
      <c r="GI65037" s="378"/>
      <c r="GJ65037" s="378"/>
      <c r="GK65037" s="378"/>
      <c r="GL65037" s="378"/>
      <c r="GM65037" s="378"/>
      <c r="GN65037" s="378"/>
      <c r="GO65037" s="378"/>
      <c r="GP65037" s="378"/>
      <c r="GQ65037" s="378"/>
      <c r="GR65037" s="378"/>
      <c r="GS65037" s="378"/>
      <c r="GT65037" s="378"/>
      <c r="GU65037" s="378"/>
      <c r="GV65037" s="378"/>
      <c r="GW65037" s="378"/>
      <c r="GX65037" s="378"/>
      <c r="GY65037" s="378"/>
      <c r="GZ65037" s="378"/>
      <c r="HA65037" s="378"/>
      <c r="HB65037" s="378"/>
      <c r="HC65037" s="378"/>
      <c r="HD65037" s="378"/>
      <c r="HE65037" s="378"/>
      <c r="HF65037" s="378"/>
      <c r="HG65037" s="378"/>
      <c r="HH65037" s="378"/>
      <c r="HI65037" s="378"/>
      <c r="HJ65037" s="378"/>
      <c r="HK65037" s="378"/>
      <c r="HL65037" s="378"/>
      <c r="HM65037" s="378"/>
      <c r="HN65037" s="378"/>
      <c r="HO65037" s="378"/>
      <c r="HP65037" s="378"/>
      <c r="HQ65037" s="378"/>
      <c r="HR65037" s="378"/>
      <c r="HS65037" s="378"/>
      <c r="HT65037" s="378"/>
      <c r="HU65037" s="378"/>
      <c r="HV65037" s="378"/>
      <c r="HW65037" s="378"/>
      <c r="HX65037" s="378"/>
      <c r="HY65037" s="378"/>
      <c r="HZ65037" s="378"/>
      <c r="IA65037" s="378"/>
      <c r="IB65037" s="378"/>
      <c r="IC65037" s="378"/>
      <c r="ID65037" s="378"/>
      <c r="IE65037" s="378"/>
      <c r="IF65037" s="378"/>
      <c r="IG65037" s="378"/>
      <c r="IH65037" s="378"/>
      <c r="II65037" s="378"/>
      <c r="IJ65037" s="378"/>
      <c r="IK65037" s="378"/>
      <c r="IL65037" s="378"/>
    </row>
    <row r="65038" spans="2:246">
      <c r="B65038" s="378"/>
      <c r="C65038" s="378"/>
      <c r="D65038" s="378"/>
      <c r="E65038" s="378"/>
      <c r="F65038" s="378"/>
      <c r="G65038" s="378"/>
      <c r="H65038" s="378"/>
      <c r="I65038" s="378"/>
      <c r="J65038" s="378"/>
      <c r="K65038" s="378"/>
      <c r="L65038" s="378"/>
      <c r="M65038" s="378"/>
      <c r="N65038" s="378"/>
      <c r="O65038" s="378"/>
      <c r="P65038" s="378"/>
      <c r="Q65038" s="378"/>
      <c r="R65038" s="378"/>
      <c r="S65038" s="378"/>
      <c r="T65038" s="378"/>
      <c r="U65038" s="378"/>
      <c r="V65038" s="378"/>
      <c r="W65038" s="378"/>
      <c r="X65038" s="378"/>
      <c r="Y65038" s="378"/>
      <c r="Z65038" s="378"/>
      <c r="AA65038" s="378"/>
      <c r="AB65038" s="378"/>
      <c r="AC65038" s="378"/>
      <c r="AD65038" s="378"/>
      <c r="AE65038" s="378"/>
      <c r="AF65038" s="378"/>
      <c r="AG65038" s="378"/>
      <c r="AH65038" s="378"/>
      <c r="AI65038" s="378"/>
      <c r="AJ65038" s="378"/>
      <c r="AK65038" s="378"/>
      <c r="AL65038" s="378"/>
      <c r="AM65038" s="378"/>
      <c r="AN65038" s="378"/>
      <c r="AO65038" s="378"/>
      <c r="AP65038" s="378"/>
      <c r="AQ65038" s="378"/>
      <c r="AR65038" s="378"/>
      <c r="AS65038" s="378"/>
      <c r="AT65038" s="378"/>
      <c r="AU65038" s="378"/>
      <c r="AV65038" s="378"/>
      <c r="AW65038" s="378"/>
      <c r="AX65038" s="378"/>
      <c r="AY65038" s="378"/>
      <c r="AZ65038" s="378"/>
      <c r="BA65038" s="378"/>
      <c r="BB65038" s="378"/>
      <c r="BC65038" s="378"/>
      <c r="BD65038" s="378"/>
      <c r="BE65038" s="378"/>
      <c r="BF65038" s="378"/>
      <c r="BG65038" s="378"/>
      <c r="BH65038" s="378"/>
      <c r="BI65038" s="378"/>
      <c r="BJ65038" s="378"/>
      <c r="BK65038" s="378"/>
      <c r="BL65038" s="378"/>
      <c r="BM65038" s="378"/>
      <c r="BN65038" s="378"/>
      <c r="BO65038" s="378"/>
      <c r="BP65038" s="378"/>
      <c r="BQ65038" s="378"/>
      <c r="BR65038" s="378"/>
      <c r="BS65038" s="378"/>
      <c r="BT65038" s="378"/>
      <c r="BU65038" s="378"/>
      <c r="BV65038" s="378"/>
      <c r="BW65038" s="378"/>
      <c r="BX65038" s="378"/>
      <c r="BY65038" s="378"/>
      <c r="BZ65038" s="378"/>
      <c r="CA65038" s="378"/>
      <c r="CB65038" s="378"/>
      <c r="CC65038" s="378"/>
      <c r="CD65038" s="378"/>
      <c r="CE65038" s="378"/>
      <c r="CF65038" s="378"/>
      <c r="CG65038" s="378"/>
      <c r="CH65038" s="378"/>
      <c r="CI65038" s="378"/>
      <c r="CJ65038" s="378"/>
      <c r="CK65038" s="378"/>
      <c r="CL65038" s="378"/>
      <c r="CM65038" s="378"/>
      <c r="CN65038" s="378"/>
      <c r="CO65038" s="378"/>
      <c r="CP65038" s="378"/>
      <c r="CQ65038" s="378"/>
      <c r="CR65038" s="378"/>
      <c r="CS65038" s="378"/>
      <c r="CT65038" s="378"/>
      <c r="CU65038" s="378"/>
      <c r="CV65038" s="378"/>
      <c r="CW65038" s="378"/>
      <c r="CX65038" s="378"/>
      <c r="CY65038" s="378"/>
      <c r="CZ65038" s="378"/>
      <c r="DA65038" s="378"/>
      <c r="DB65038" s="378"/>
      <c r="DC65038" s="378"/>
      <c r="DD65038" s="378"/>
      <c r="DE65038" s="378"/>
      <c r="DF65038" s="378"/>
      <c r="DG65038" s="378"/>
      <c r="DH65038" s="378"/>
      <c r="DI65038" s="378"/>
      <c r="DJ65038" s="378"/>
      <c r="DK65038" s="378"/>
      <c r="DL65038" s="378"/>
      <c r="DM65038" s="378"/>
      <c r="DN65038" s="378"/>
      <c r="DO65038" s="378"/>
      <c r="DP65038" s="378"/>
      <c r="DQ65038" s="378"/>
      <c r="DR65038" s="378"/>
      <c r="DS65038" s="378"/>
      <c r="DT65038" s="378"/>
      <c r="DU65038" s="378"/>
      <c r="DV65038" s="378"/>
      <c r="DW65038" s="378"/>
      <c r="DX65038" s="378"/>
      <c r="DY65038" s="378"/>
      <c r="DZ65038" s="378"/>
      <c r="EA65038" s="378"/>
      <c r="EB65038" s="378"/>
      <c r="EC65038" s="378"/>
      <c r="ED65038" s="378"/>
      <c r="EE65038" s="378"/>
      <c r="EF65038" s="378"/>
      <c r="EG65038" s="378"/>
      <c r="EH65038" s="378"/>
      <c r="EI65038" s="378"/>
      <c r="EJ65038" s="378"/>
      <c r="EK65038" s="378"/>
      <c r="EL65038" s="378"/>
      <c r="EM65038" s="378"/>
      <c r="EN65038" s="378"/>
      <c r="EO65038" s="378"/>
      <c r="EP65038" s="378"/>
      <c r="EQ65038" s="378"/>
      <c r="ER65038" s="378"/>
      <c r="ES65038" s="378"/>
      <c r="ET65038" s="378"/>
      <c r="EU65038" s="378"/>
      <c r="EV65038" s="378"/>
      <c r="EW65038" s="378"/>
      <c r="EX65038" s="378"/>
      <c r="EY65038" s="378"/>
      <c r="EZ65038" s="378"/>
      <c r="FA65038" s="378"/>
      <c r="FB65038" s="378"/>
      <c r="FC65038" s="378"/>
      <c r="FD65038" s="378"/>
      <c r="FE65038" s="378"/>
      <c r="FF65038" s="378"/>
      <c r="FG65038" s="378"/>
      <c r="FH65038" s="378"/>
      <c r="FI65038" s="378"/>
      <c r="FJ65038" s="378"/>
      <c r="FK65038" s="378"/>
      <c r="FL65038" s="378"/>
      <c r="FM65038" s="378"/>
      <c r="FN65038" s="378"/>
      <c r="FO65038" s="378"/>
      <c r="FP65038" s="378"/>
      <c r="FQ65038" s="378"/>
      <c r="FR65038" s="378"/>
      <c r="FS65038" s="378"/>
      <c r="FT65038" s="378"/>
      <c r="FU65038" s="378"/>
      <c r="FV65038" s="378"/>
      <c r="FW65038" s="378"/>
      <c r="FX65038" s="378"/>
      <c r="FY65038" s="378"/>
      <c r="FZ65038" s="378"/>
      <c r="GA65038" s="378"/>
      <c r="GB65038" s="378"/>
      <c r="GC65038" s="378"/>
      <c r="GD65038" s="378"/>
      <c r="GE65038" s="378"/>
      <c r="GF65038" s="378"/>
      <c r="GG65038" s="378"/>
      <c r="GH65038" s="378"/>
      <c r="GI65038" s="378"/>
      <c r="GJ65038" s="378"/>
      <c r="GK65038" s="378"/>
      <c r="GL65038" s="378"/>
      <c r="GM65038" s="378"/>
      <c r="GN65038" s="378"/>
      <c r="GO65038" s="378"/>
      <c r="GP65038" s="378"/>
      <c r="GQ65038" s="378"/>
      <c r="GR65038" s="378"/>
      <c r="GS65038" s="378"/>
      <c r="GT65038" s="378"/>
      <c r="GU65038" s="378"/>
      <c r="GV65038" s="378"/>
      <c r="GW65038" s="378"/>
      <c r="GX65038" s="378"/>
      <c r="GY65038" s="378"/>
      <c r="GZ65038" s="378"/>
      <c r="HA65038" s="378"/>
      <c r="HB65038" s="378"/>
      <c r="HC65038" s="378"/>
      <c r="HD65038" s="378"/>
      <c r="HE65038" s="378"/>
      <c r="HF65038" s="378"/>
      <c r="HG65038" s="378"/>
      <c r="HH65038" s="378"/>
      <c r="HI65038" s="378"/>
      <c r="HJ65038" s="378"/>
      <c r="HK65038" s="378"/>
      <c r="HL65038" s="378"/>
      <c r="HM65038" s="378"/>
      <c r="HN65038" s="378"/>
      <c r="HO65038" s="378"/>
      <c r="HP65038" s="378"/>
      <c r="HQ65038" s="378"/>
      <c r="HR65038" s="378"/>
      <c r="HS65038" s="378"/>
      <c r="HT65038" s="378"/>
      <c r="HU65038" s="378"/>
      <c r="HV65038" s="378"/>
      <c r="HW65038" s="378"/>
      <c r="HX65038" s="378"/>
      <c r="HY65038" s="378"/>
      <c r="HZ65038" s="378"/>
      <c r="IA65038" s="378"/>
      <c r="IB65038" s="378"/>
      <c r="IC65038" s="378"/>
      <c r="ID65038" s="378"/>
      <c r="IE65038" s="378"/>
      <c r="IF65038" s="378"/>
      <c r="IG65038" s="378"/>
      <c r="IH65038" s="378"/>
      <c r="II65038" s="378"/>
      <c r="IJ65038" s="378"/>
      <c r="IK65038" s="378"/>
      <c r="IL65038" s="378"/>
    </row>
    <row r="65039" spans="2:246">
      <c r="B65039" s="378"/>
      <c r="C65039" s="378"/>
      <c r="D65039" s="378"/>
      <c r="E65039" s="378"/>
      <c r="F65039" s="378"/>
      <c r="G65039" s="378"/>
      <c r="H65039" s="378"/>
      <c r="I65039" s="378"/>
      <c r="J65039" s="378"/>
      <c r="K65039" s="378"/>
      <c r="L65039" s="378"/>
      <c r="M65039" s="378"/>
      <c r="N65039" s="378"/>
      <c r="O65039" s="378"/>
      <c r="P65039" s="378"/>
      <c r="Q65039" s="378"/>
      <c r="R65039" s="378"/>
      <c r="S65039" s="378"/>
      <c r="T65039" s="378"/>
      <c r="U65039" s="378"/>
      <c r="V65039" s="378"/>
      <c r="W65039" s="378"/>
      <c r="X65039" s="378"/>
      <c r="Y65039" s="378"/>
      <c r="Z65039" s="378"/>
      <c r="AA65039" s="378"/>
      <c r="AB65039" s="378"/>
      <c r="AC65039" s="378"/>
      <c r="AD65039" s="378"/>
      <c r="AE65039" s="378"/>
      <c r="AF65039" s="378"/>
      <c r="AG65039" s="378"/>
      <c r="AH65039" s="378"/>
      <c r="AI65039" s="378"/>
      <c r="AJ65039" s="378"/>
      <c r="AK65039" s="378"/>
      <c r="AL65039" s="378"/>
      <c r="AM65039" s="378"/>
      <c r="AN65039" s="378"/>
      <c r="AO65039" s="378"/>
      <c r="AP65039" s="378"/>
      <c r="AQ65039" s="378"/>
      <c r="AR65039" s="378"/>
      <c r="AS65039" s="378"/>
      <c r="AT65039" s="378"/>
      <c r="AU65039" s="378"/>
      <c r="AV65039" s="378"/>
      <c r="AW65039" s="378"/>
      <c r="AX65039" s="378"/>
      <c r="AY65039" s="378"/>
      <c r="AZ65039" s="378"/>
      <c r="BA65039" s="378"/>
      <c r="BB65039" s="378"/>
      <c r="BC65039" s="378"/>
      <c r="BD65039" s="378"/>
      <c r="BE65039" s="378"/>
      <c r="BF65039" s="378"/>
      <c r="BG65039" s="378"/>
      <c r="BH65039" s="378"/>
      <c r="BI65039" s="378"/>
      <c r="BJ65039" s="378"/>
      <c r="BK65039" s="378"/>
      <c r="BL65039" s="378"/>
      <c r="BM65039" s="378"/>
      <c r="BN65039" s="378"/>
      <c r="BO65039" s="378"/>
      <c r="BP65039" s="378"/>
      <c r="BQ65039" s="378"/>
      <c r="BR65039" s="378"/>
      <c r="BS65039" s="378"/>
      <c r="BT65039" s="378"/>
      <c r="BU65039" s="378"/>
      <c r="BV65039" s="378"/>
      <c r="BW65039" s="378"/>
      <c r="BX65039" s="378"/>
      <c r="BY65039" s="378"/>
      <c r="BZ65039" s="378"/>
      <c r="CA65039" s="378"/>
      <c r="CB65039" s="378"/>
      <c r="CC65039" s="378"/>
      <c r="CD65039" s="378"/>
      <c r="CE65039" s="378"/>
      <c r="CF65039" s="378"/>
      <c r="CG65039" s="378"/>
      <c r="CH65039" s="378"/>
      <c r="CI65039" s="378"/>
      <c r="CJ65039" s="378"/>
      <c r="CK65039" s="378"/>
      <c r="CL65039" s="378"/>
      <c r="CM65039" s="378"/>
      <c r="CN65039" s="378"/>
      <c r="CO65039" s="378"/>
      <c r="CP65039" s="378"/>
      <c r="CQ65039" s="378"/>
      <c r="CR65039" s="378"/>
      <c r="CS65039" s="378"/>
      <c r="CT65039" s="378"/>
      <c r="CU65039" s="378"/>
      <c r="CV65039" s="378"/>
      <c r="CW65039" s="378"/>
      <c r="CX65039" s="378"/>
      <c r="CY65039" s="378"/>
      <c r="CZ65039" s="378"/>
      <c r="DA65039" s="378"/>
      <c r="DB65039" s="378"/>
      <c r="DC65039" s="378"/>
      <c r="DD65039" s="378"/>
      <c r="DE65039" s="378"/>
      <c r="DF65039" s="378"/>
      <c r="DG65039" s="378"/>
      <c r="DH65039" s="378"/>
      <c r="DI65039" s="378"/>
      <c r="DJ65039" s="378"/>
      <c r="DK65039" s="378"/>
      <c r="DL65039" s="378"/>
      <c r="DM65039" s="378"/>
      <c r="DN65039" s="378"/>
      <c r="DO65039" s="378"/>
      <c r="DP65039" s="378"/>
      <c r="DQ65039" s="378"/>
      <c r="DR65039" s="378"/>
      <c r="DS65039" s="378"/>
      <c r="DT65039" s="378"/>
      <c r="DU65039" s="378"/>
      <c r="DV65039" s="378"/>
      <c r="DW65039" s="378"/>
      <c r="DX65039" s="378"/>
      <c r="DY65039" s="378"/>
      <c r="DZ65039" s="378"/>
      <c r="EA65039" s="378"/>
      <c r="EB65039" s="378"/>
      <c r="EC65039" s="378"/>
      <c r="ED65039" s="378"/>
      <c r="EE65039" s="378"/>
      <c r="EF65039" s="378"/>
      <c r="EG65039" s="378"/>
      <c r="EH65039" s="378"/>
      <c r="EI65039" s="378"/>
      <c r="EJ65039" s="378"/>
      <c r="EK65039" s="378"/>
      <c r="EL65039" s="378"/>
      <c r="EM65039" s="378"/>
      <c r="EN65039" s="378"/>
      <c r="EO65039" s="378"/>
      <c r="EP65039" s="378"/>
      <c r="EQ65039" s="378"/>
      <c r="ER65039" s="378"/>
      <c r="ES65039" s="378"/>
      <c r="ET65039" s="378"/>
      <c r="EU65039" s="378"/>
      <c r="EV65039" s="378"/>
      <c r="EW65039" s="378"/>
      <c r="EX65039" s="378"/>
      <c r="EY65039" s="378"/>
      <c r="EZ65039" s="378"/>
      <c r="FA65039" s="378"/>
      <c r="FB65039" s="378"/>
      <c r="FC65039" s="378"/>
      <c r="FD65039" s="378"/>
      <c r="FE65039" s="378"/>
      <c r="FF65039" s="378"/>
      <c r="FG65039" s="378"/>
      <c r="FH65039" s="378"/>
      <c r="FI65039" s="378"/>
      <c r="FJ65039" s="378"/>
      <c r="FK65039" s="378"/>
      <c r="FL65039" s="378"/>
      <c r="FM65039" s="378"/>
      <c r="FN65039" s="378"/>
      <c r="FO65039" s="378"/>
      <c r="FP65039" s="378"/>
      <c r="FQ65039" s="378"/>
      <c r="FR65039" s="378"/>
      <c r="FS65039" s="378"/>
      <c r="FT65039" s="378"/>
      <c r="FU65039" s="378"/>
      <c r="FV65039" s="378"/>
      <c r="FW65039" s="378"/>
      <c r="FX65039" s="378"/>
      <c r="FY65039" s="378"/>
      <c r="FZ65039" s="378"/>
      <c r="GA65039" s="378"/>
      <c r="GB65039" s="378"/>
      <c r="GC65039" s="378"/>
      <c r="GD65039" s="378"/>
      <c r="GE65039" s="378"/>
      <c r="GF65039" s="378"/>
      <c r="GG65039" s="378"/>
      <c r="GH65039" s="378"/>
      <c r="GI65039" s="378"/>
      <c r="GJ65039" s="378"/>
      <c r="GK65039" s="378"/>
      <c r="GL65039" s="378"/>
      <c r="GM65039" s="378"/>
      <c r="GN65039" s="378"/>
      <c r="GO65039" s="378"/>
      <c r="GP65039" s="378"/>
      <c r="GQ65039" s="378"/>
      <c r="GR65039" s="378"/>
      <c r="GS65039" s="378"/>
      <c r="GT65039" s="378"/>
      <c r="GU65039" s="378"/>
      <c r="GV65039" s="378"/>
      <c r="GW65039" s="378"/>
      <c r="GX65039" s="378"/>
      <c r="GY65039" s="378"/>
      <c r="GZ65039" s="378"/>
      <c r="HA65039" s="378"/>
      <c r="HB65039" s="378"/>
      <c r="HC65039" s="378"/>
      <c r="HD65039" s="378"/>
      <c r="HE65039" s="378"/>
      <c r="HF65039" s="378"/>
      <c r="HG65039" s="378"/>
      <c r="HH65039" s="378"/>
      <c r="HI65039" s="378"/>
      <c r="HJ65039" s="378"/>
      <c r="HK65039" s="378"/>
      <c r="HL65039" s="378"/>
      <c r="HM65039" s="378"/>
      <c r="HN65039" s="378"/>
      <c r="HO65039" s="378"/>
      <c r="HP65039" s="378"/>
      <c r="HQ65039" s="378"/>
      <c r="HR65039" s="378"/>
      <c r="HS65039" s="378"/>
      <c r="HT65039" s="378"/>
      <c r="HU65039" s="378"/>
      <c r="HV65039" s="378"/>
      <c r="HW65039" s="378"/>
      <c r="HX65039" s="378"/>
      <c r="HY65039" s="378"/>
      <c r="HZ65039" s="378"/>
      <c r="IA65039" s="378"/>
      <c r="IB65039" s="378"/>
      <c r="IC65039" s="378"/>
      <c r="ID65039" s="378"/>
      <c r="IE65039" s="378"/>
      <c r="IF65039" s="378"/>
      <c r="IG65039" s="378"/>
      <c r="IH65039" s="378"/>
      <c r="II65039" s="378"/>
      <c r="IJ65039" s="378"/>
      <c r="IK65039" s="378"/>
      <c r="IL65039" s="378"/>
    </row>
    <row r="65040" spans="2:246">
      <c r="B65040" s="378"/>
      <c r="C65040" s="378"/>
      <c r="D65040" s="378"/>
      <c r="E65040" s="378"/>
      <c r="F65040" s="378"/>
      <c r="G65040" s="378"/>
      <c r="H65040" s="378"/>
      <c r="I65040" s="378"/>
      <c r="J65040" s="378"/>
      <c r="K65040" s="378"/>
      <c r="L65040" s="378"/>
      <c r="M65040" s="378"/>
      <c r="N65040" s="378"/>
      <c r="O65040" s="378"/>
      <c r="P65040" s="378"/>
      <c r="Q65040" s="378"/>
      <c r="R65040" s="378"/>
      <c r="S65040" s="378"/>
      <c r="T65040" s="378"/>
      <c r="U65040" s="378"/>
      <c r="V65040" s="378"/>
      <c r="W65040" s="378"/>
      <c r="X65040" s="378"/>
      <c r="Y65040" s="378"/>
      <c r="Z65040" s="378"/>
      <c r="AA65040" s="378"/>
      <c r="AB65040" s="378"/>
      <c r="AC65040" s="378"/>
      <c r="AD65040" s="378"/>
      <c r="AE65040" s="378"/>
      <c r="AF65040" s="378"/>
      <c r="AG65040" s="378"/>
      <c r="AH65040" s="378"/>
      <c r="AI65040" s="378"/>
      <c r="AJ65040" s="378"/>
      <c r="AK65040" s="378"/>
      <c r="AL65040" s="378"/>
      <c r="AM65040" s="378"/>
      <c r="AN65040" s="378"/>
      <c r="AO65040" s="378"/>
      <c r="AP65040" s="378"/>
      <c r="AQ65040" s="378"/>
      <c r="AR65040" s="378"/>
      <c r="AS65040" s="378"/>
      <c r="AT65040" s="378"/>
      <c r="AU65040" s="378"/>
      <c r="AV65040" s="378"/>
      <c r="AW65040" s="378"/>
      <c r="AX65040" s="378"/>
      <c r="AY65040" s="378"/>
      <c r="AZ65040" s="378"/>
      <c r="BA65040" s="378"/>
      <c r="BB65040" s="378"/>
      <c r="BC65040" s="378"/>
      <c r="BD65040" s="378"/>
      <c r="BE65040" s="378"/>
      <c r="BF65040" s="378"/>
      <c r="BG65040" s="378"/>
      <c r="BH65040" s="378"/>
      <c r="BI65040" s="378"/>
      <c r="BJ65040" s="378"/>
      <c r="BK65040" s="378"/>
      <c r="BL65040" s="378"/>
      <c r="BM65040" s="378"/>
      <c r="BN65040" s="378"/>
      <c r="BO65040" s="378"/>
      <c r="BP65040" s="378"/>
      <c r="BQ65040" s="378"/>
      <c r="BR65040" s="378"/>
      <c r="BS65040" s="378"/>
      <c r="BT65040" s="378"/>
      <c r="BU65040" s="378"/>
      <c r="BV65040" s="378"/>
      <c r="BW65040" s="378"/>
      <c r="BX65040" s="378"/>
      <c r="BY65040" s="378"/>
      <c r="BZ65040" s="378"/>
      <c r="CA65040" s="378"/>
      <c r="CB65040" s="378"/>
      <c r="CC65040" s="378"/>
      <c r="CD65040" s="378"/>
      <c r="CE65040" s="378"/>
      <c r="CF65040" s="378"/>
      <c r="CG65040" s="378"/>
      <c r="CH65040" s="378"/>
      <c r="CI65040" s="378"/>
      <c r="CJ65040" s="378"/>
      <c r="CK65040" s="378"/>
      <c r="CL65040" s="378"/>
      <c r="CM65040" s="378"/>
      <c r="CN65040" s="378"/>
      <c r="CO65040" s="378"/>
      <c r="CP65040" s="378"/>
      <c r="CQ65040" s="378"/>
      <c r="CR65040" s="378"/>
      <c r="CS65040" s="378"/>
      <c r="CT65040" s="378"/>
      <c r="CU65040" s="378"/>
      <c r="CV65040" s="378"/>
      <c r="CW65040" s="378"/>
      <c r="CX65040" s="378"/>
      <c r="CY65040" s="378"/>
      <c r="CZ65040" s="378"/>
      <c r="DA65040" s="378"/>
      <c r="DB65040" s="378"/>
      <c r="DC65040" s="378"/>
      <c r="DD65040" s="378"/>
      <c r="DE65040" s="378"/>
      <c r="DF65040" s="378"/>
      <c r="DG65040" s="378"/>
      <c r="DH65040" s="378"/>
      <c r="DI65040" s="378"/>
      <c r="DJ65040" s="378"/>
      <c r="DK65040" s="378"/>
      <c r="DL65040" s="378"/>
      <c r="DM65040" s="378"/>
      <c r="DN65040" s="378"/>
      <c r="DO65040" s="378"/>
      <c r="DP65040" s="378"/>
      <c r="DQ65040" s="378"/>
      <c r="DR65040" s="378"/>
      <c r="DS65040" s="378"/>
      <c r="DT65040" s="378"/>
      <c r="DU65040" s="378"/>
      <c r="DV65040" s="378"/>
      <c r="DW65040" s="378"/>
      <c r="DX65040" s="378"/>
      <c r="DY65040" s="378"/>
      <c r="DZ65040" s="378"/>
      <c r="EA65040" s="378"/>
      <c r="EB65040" s="378"/>
      <c r="EC65040" s="378"/>
      <c r="ED65040" s="378"/>
      <c r="EE65040" s="378"/>
      <c r="EF65040" s="378"/>
      <c r="EG65040" s="378"/>
      <c r="EH65040" s="378"/>
      <c r="EI65040" s="378"/>
      <c r="EJ65040" s="378"/>
      <c r="EK65040" s="378"/>
      <c r="EL65040" s="378"/>
      <c r="EM65040" s="378"/>
      <c r="EN65040" s="378"/>
      <c r="EO65040" s="378"/>
      <c r="EP65040" s="378"/>
      <c r="EQ65040" s="378"/>
      <c r="ER65040" s="378"/>
      <c r="ES65040" s="378"/>
      <c r="ET65040" s="378"/>
      <c r="EU65040" s="378"/>
      <c r="EV65040" s="378"/>
      <c r="EW65040" s="378"/>
      <c r="EX65040" s="378"/>
      <c r="EY65040" s="378"/>
      <c r="EZ65040" s="378"/>
      <c r="FA65040" s="378"/>
      <c r="FB65040" s="378"/>
      <c r="FC65040" s="378"/>
      <c r="FD65040" s="378"/>
      <c r="FE65040" s="378"/>
      <c r="FF65040" s="378"/>
      <c r="FG65040" s="378"/>
      <c r="FH65040" s="378"/>
      <c r="FI65040" s="378"/>
      <c r="FJ65040" s="378"/>
      <c r="FK65040" s="378"/>
      <c r="FL65040" s="378"/>
      <c r="FM65040" s="378"/>
      <c r="FN65040" s="378"/>
      <c r="FO65040" s="378"/>
      <c r="FP65040" s="378"/>
      <c r="FQ65040" s="378"/>
      <c r="FR65040" s="378"/>
      <c r="FS65040" s="378"/>
      <c r="FT65040" s="378"/>
      <c r="FU65040" s="378"/>
      <c r="FV65040" s="378"/>
      <c r="FW65040" s="378"/>
      <c r="FX65040" s="378"/>
      <c r="FY65040" s="378"/>
      <c r="FZ65040" s="378"/>
      <c r="GA65040" s="378"/>
      <c r="GB65040" s="378"/>
      <c r="GC65040" s="378"/>
      <c r="GD65040" s="378"/>
      <c r="GE65040" s="378"/>
      <c r="GF65040" s="378"/>
      <c r="GG65040" s="378"/>
      <c r="GH65040" s="378"/>
      <c r="GI65040" s="378"/>
      <c r="GJ65040" s="378"/>
      <c r="GK65040" s="378"/>
      <c r="GL65040" s="378"/>
      <c r="GM65040" s="378"/>
      <c r="GN65040" s="378"/>
      <c r="GO65040" s="378"/>
      <c r="GP65040" s="378"/>
      <c r="GQ65040" s="378"/>
      <c r="GR65040" s="378"/>
      <c r="GS65040" s="378"/>
      <c r="GT65040" s="378"/>
      <c r="GU65040" s="378"/>
      <c r="GV65040" s="378"/>
      <c r="GW65040" s="378"/>
      <c r="GX65040" s="378"/>
      <c r="GY65040" s="378"/>
      <c r="GZ65040" s="378"/>
      <c r="HA65040" s="378"/>
      <c r="HB65040" s="378"/>
      <c r="HC65040" s="378"/>
      <c r="HD65040" s="378"/>
      <c r="HE65040" s="378"/>
      <c r="HF65040" s="378"/>
      <c r="HG65040" s="378"/>
      <c r="HH65040" s="378"/>
      <c r="HI65040" s="378"/>
      <c r="HJ65040" s="378"/>
      <c r="HK65040" s="378"/>
      <c r="HL65040" s="378"/>
      <c r="HM65040" s="378"/>
      <c r="HN65040" s="378"/>
      <c r="HO65040" s="378"/>
      <c r="HP65040" s="378"/>
      <c r="HQ65040" s="378"/>
      <c r="HR65040" s="378"/>
      <c r="HS65040" s="378"/>
      <c r="HT65040" s="378"/>
      <c r="HU65040" s="378"/>
      <c r="HV65040" s="378"/>
      <c r="HW65040" s="378"/>
      <c r="HX65040" s="378"/>
      <c r="HY65040" s="378"/>
      <c r="HZ65040" s="378"/>
      <c r="IA65040" s="378"/>
      <c r="IB65040" s="378"/>
      <c r="IC65040" s="378"/>
      <c r="ID65040" s="378"/>
      <c r="IE65040" s="378"/>
      <c r="IF65040" s="378"/>
      <c r="IG65040" s="378"/>
      <c r="IH65040" s="378"/>
      <c r="II65040" s="378"/>
      <c r="IJ65040" s="378"/>
      <c r="IK65040" s="378"/>
      <c r="IL65040" s="378"/>
    </row>
    <row r="65041" spans="2:246">
      <c r="B65041" s="378"/>
      <c r="C65041" s="378"/>
      <c r="D65041" s="378"/>
      <c r="E65041" s="378"/>
      <c r="F65041" s="378"/>
      <c r="G65041" s="378"/>
      <c r="H65041" s="378"/>
      <c r="I65041" s="378"/>
      <c r="J65041" s="378"/>
      <c r="K65041" s="378"/>
      <c r="L65041" s="378"/>
      <c r="M65041" s="378"/>
      <c r="N65041" s="378"/>
      <c r="O65041" s="378"/>
      <c r="P65041" s="378"/>
      <c r="Q65041" s="378"/>
      <c r="R65041" s="378"/>
      <c r="S65041" s="378"/>
      <c r="T65041" s="378"/>
      <c r="U65041" s="378"/>
      <c r="V65041" s="378"/>
      <c r="W65041" s="378"/>
      <c r="X65041" s="378"/>
      <c r="Y65041" s="378"/>
      <c r="Z65041" s="378"/>
      <c r="AA65041" s="378"/>
      <c r="AB65041" s="378"/>
      <c r="AC65041" s="378"/>
      <c r="AD65041" s="378"/>
      <c r="AE65041" s="378"/>
      <c r="AF65041" s="378"/>
      <c r="AG65041" s="378"/>
      <c r="AH65041" s="378"/>
      <c r="AI65041" s="378"/>
      <c r="AJ65041" s="378"/>
      <c r="AK65041" s="378"/>
      <c r="AL65041" s="378"/>
      <c r="AM65041" s="378"/>
      <c r="AN65041" s="378"/>
      <c r="AO65041" s="378"/>
      <c r="AP65041" s="378"/>
      <c r="AQ65041" s="378"/>
      <c r="AR65041" s="378"/>
      <c r="AS65041" s="378"/>
      <c r="AT65041" s="378"/>
      <c r="AU65041" s="378"/>
      <c r="AV65041" s="378"/>
      <c r="AW65041" s="378"/>
      <c r="AX65041" s="378"/>
      <c r="AY65041" s="378"/>
      <c r="AZ65041" s="378"/>
      <c r="BA65041" s="378"/>
      <c r="BB65041" s="378"/>
      <c r="BC65041" s="378"/>
      <c r="BD65041" s="378"/>
      <c r="BE65041" s="378"/>
      <c r="BF65041" s="378"/>
      <c r="BG65041" s="378"/>
      <c r="BH65041" s="378"/>
      <c r="BI65041" s="378"/>
      <c r="BJ65041" s="378"/>
      <c r="BK65041" s="378"/>
      <c r="BL65041" s="378"/>
      <c r="BM65041" s="378"/>
      <c r="BN65041" s="378"/>
      <c r="BO65041" s="378"/>
      <c r="BP65041" s="378"/>
      <c r="BQ65041" s="378"/>
      <c r="BR65041" s="378"/>
      <c r="BS65041" s="378"/>
      <c r="BT65041" s="378"/>
      <c r="BU65041" s="378"/>
      <c r="BV65041" s="378"/>
      <c r="BW65041" s="378"/>
      <c r="BX65041" s="378"/>
      <c r="BY65041" s="378"/>
      <c r="BZ65041" s="378"/>
      <c r="CA65041" s="378"/>
      <c r="CB65041" s="378"/>
      <c r="CC65041" s="378"/>
      <c r="CD65041" s="378"/>
      <c r="CE65041" s="378"/>
      <c r="CF65041" s="378"/>
      <c r="CG65041" s="378"/>
      <c r="CH65041" s="378"/>
      <c r="CI65041" s="378"/>
      <c r="CJ65041" s="378"/>
      <c r="CK65041" s="378"/>
      <c r="CL65041" s="378"/>
      <c r="CM65041" s="378"/>
      <c r="CN65041" s="378"/>
      <c r="CO65041" s="378"/>
      <c r="CP65041" s="378"/>
      <c r="CQ65041" s="378"/>
      <c r="CR65041" s="378"/>
      <c r="CS65041" s="378"/>
      <c r="CT65041" s="378"/>
      <c r="CU65041" s="378"/>
      <c r="CV65041" s="378"/>
      <c r="CW65041" s="378"/>
      <c r="CX65041" s="378"/>
      <c r="CY65041" s="378"/>
      <c r="CZ65041" s="378"/>
      <c r="DA65041" s="378"/>
      <c r="DB65041" s="378"/>
      <c r="DC65041" s="378"/>
      <c r="DD65041" s="378"/>
      <c r="DE65041" s="378"/>
      <c r="DF65041" s="378"/>
      <c r="DG65041" s="378"/>
      <c r="DH65041" s="378"/>
      <c r="DI65041" s="378"/>
      <c r="DJ65041" s="378"/>
      <c r="DK65041" s="378"/>
      <c r="DL65041" s="378"/>
      <c r="DM65041" s="378"/>
      <c r="DN65041" s="378"/>
      <c r="DO65041" s="378"/>
      <c r="DP65041" s="378"/>
      <c r="DQ65041" s="378"/>
      <c r="DR65041" s="378"/>
      <c r="DS65041" s="378"/>
      <c r="DT65041" s="378"/>
      <c r="DU65041" s="378"/>
      <c r="DV65041" s="378"/>
      <c r="DW65041" s="378"/>
      <c r="DX65041" s="378"/>
      <c r="DY65041" s="378"/>
      <c r="DZ65041" s="378"/>
      <c r="EA65041" s="378"/>
      <c r="EB65041" s="378"/>
      <c r="EC65041" s="378"/>
      <c r="ED65041" s="378"/>
      <c r="EE65041" s="378"/>
      <c r="EF65041" s="378"/>
      <c r="EG65041" s="378"/>
      <c r="EH65041" s="378"/>
      <c r="EI65041" s="378"/>
      <c r="EJ65041" s="378"/>
      <c r="EK65041" s="378"/>
      <c r="EL65041" s="378"/>
      <c r="EM65041" s="378"/>
      <c r="EN65041" s="378"/>
      <c r="EO65041" s="378"/>
      <c r="EP65041" s="378"/>
      <c r="EQ65041" s="378"/>
      <c r="ER65041" s="378"/>
      <c r="ES65041" s="378"/>
      <c r="ET65041" s="378"/>
      <c r="EU65041" s="378"/>
      <c r="EV65041" s="378"/>
      <c r="EW65041" s="378"/>
      <c r="EX65041" s="378"/>
      <c r="EY65041" s="378"/>
      <c r="EZ65041" s="378"/>
      <c r="FA65041" s="378"/>
      <c r="FB65041" s="378"/>
      <c r="FC65041" s="378"/>
      <c r="FD65041" s="378"/>
      <c r="FE65041" s="378"/>
      <c r="FF65041" s="378"/>
      <c r="FG65041" s="378"/>
      <c r="FH65041" s="378"/>
      <c r="FI65041" s="378"/>
      <c r="FJ65041" s="378"/>
      <c r="FK65041" s="378"/>
      <c r="FL65041" s="378"/>
      <c r="FM65041" s="378"/>
      <c r="FN65041" s="378"/>
      <c r="FO65041" s="378"/>
      <c r="FP65041" s="378"/>
      <c r="FQ65041" s="378"/>
      <c r="FR65041" s="378"/>
      <c r="FS65041" s="378"/>
      <c r="FT65041" s="378"/>
      <c r="FU65041" s="378"/>
      <c r="FV65041" s="378"/>
      <c r="FW65041" s="378"/>
      <c r="FX65041" s="378"/>
      <c r="FY65041" s="378"/>
      <c r="FZ65041" s="378"/>
      <c r="GA65041" s="378"/>
      <c r="GB65041" s="378"/>
      <c r="GC65041" s="378"/>
      <c r="GD65041" s="378"/>
      <c r="GE65041" s="378"/>
      <c r="GF65041" s="378"/>
      <c r="GG65041" s="378"/>
      <c r="GH65041" s="378"/>
      <c r="GI65041" s="378"/>
      <c r="GJ65041" s="378"/>
      <c r="GK65041" s="378"/>
      <c r="GL65041" s="378"/>
      <c r="GM65041" s="378"/>
      <c r="GN65041" s="378"/>
      <c r="GO65041" s="378"/>
      <c r="GP65041" s="378"/>
      <c r="GQ65041" s="378"/>
      <c r="GR65041" s="378"/>
      <c r="GS65041" s="378"/>
      <c r="GT65041" s="378"/>
      <c r="GU65041" s="378"/>
      <c r="GV65041" s="378"/>
      <c r="GW65041" s="378"/>
      <c r="GX65041" s="378"/>
      <c r="GY65041" s="378"/>
      <c r="GZ65041" s="378"/>
      <c r="HA65041" s="378"/>
      <c r="HB65041" s="378"/>
      <c r="HC65041" s="378"/>
      <c r="HD65041" s="378"/>
      <c r="HE65041" s="378"/>
      <c r="HF65041" s="378"/>
      <c r="HG65041" s="378"/>
      <c r="HH65041" s="378"/>
      <c r="HI65041" s="378"/>
      <c r="HJ65041" s="378"/>
      <c r="HK65041" s="378"/>
      <c r="HL65041" s="378"/>
      <c r="HM65041" s="378"/>
      <c r="HN65041" s="378"/>
      <c r="HO65041" s="378"/>
      <c r="HP65041" s="378"/>
      <c r="HQ65041" s="378"/>
      <c r="HR65041" s="378"/>
      <c r="HS65041" s="378"/>
      <c r="HT65041" s="378"/>
      <c r="HU65041" s="378"/>
      <c r="HV65041" s="378"/>
      <c r="HW65041" s="378"/>
      <c r="HX65041" s="378"/>
      <c r="HY65041" s="378"/>
      <c r="HZ65041" s="378"/>
      <c r="IA65041" s="378"/>
      <c r="IB65041" s="378"/>
      <c r="IC65041" s="378"/>
      <c r="ID65041" s="378"/>
      <c r="IE65041" s="378"/>
      <c r="IF65041" s="378"/>
      <c r="IG65041" s="378"/>
      <c r="IH65041" s="378"/>
      <c r="II65041" s="378"/>
      <c r="IJ65041" s="378"/>
      <c r="IK65041" s="378"/>
      <c r="IL65041" s="378"/>
    </row>
    <row r="65042" spans="2:246">
      <c r="B65042" s="378"/>
      <c r="C65042" s="378"/>
      <c r="D65042" s="378"/>
      <c r="E65042" s="378"/>
      <c r="F65042" s="378"/>
      <c r="G65042" s="378"/>
      <c r="H65042" s="378"/>
      <c r="I65042" s="378"/>
      <c r="J65042" s="378"/>
      <c r="K65042" s="378"/>
      <c r="L65042" s="378"/>
      <c r="M65042" s="378"/>
      <c r="N65042" s="378"/>
      <c r="O65042" s="378"/>
      <c r="P65042" s="378"/>
      <c r="Q65042" s="378"/>
      <c r="R65042" s="378"/>
      <c r="S65042" s="378"/>
      <c r="T65042" s="378"/>
      <c r="U65042" s="378"/>
      <c r="V65042" s="378"/>
      <c r="W65042" s="378"/>
      <c r="X65042" s="378"/>
      <c r="Y65042" s="378"/>
      <c r="Z65042" s="378"/>
      <c r="AA65042" s="378"/>
      <c r="AB65042" s="378"/>
      <c r="AC65042" s="378"/>
      <c r="AD65042" s="378"/>
      <c r="AE65042" s="378"/>
      <c r="AF65042" s="378"/>
      <c r="AG65042" s="378"/>
      <c r="AH65042" s="378"/>
      <c r="AI65042" s="378"/>
      <c r="AJ65042" s="378"/>
      <c r="AK65042" s="378"/>
      <c r="AL65042" s="378"/>
      <c r="AM65042" s="378"/>
      <c r="AN65042" s="378"/>
      <c r="AO65042" s="378"/>
      <c r="AP65042" s="378"/>
      <c r="AQ65042" s="378"/>
      <c r="AR65042" s="378"/>
      <c r="AS65042" s="378"/>
      <c r="AT65042" s="378"/>
      <c r="AU65042" s="378"/>
      <c r="AV65042" s="378"/>
      <c r="AW65042" s="378"/>
      <c r="AX65042" s="378"/>
      <c r="AY65042" s="378"/>
      <c r="AZ65042" s="378"/>
      <c r="BA65042" s="378"/>
      <c r="BB65042" s="378"/>
      <c r="BC65042" s="378"/>
      <c r="BD65042" s="378"/>
      <c r="BE65042" s="378"/>
      <c r="BF65042" s="378"/>
      <c r="BG65042" s="378"/>
      <c r="BH65042" s="378"/>
      <c r="BI65042" s="378"/>
      <c r="BJ65042" s="378"/>
      <c r="BK65042" s="378"/>
      <c r="BL65042" s="378"/>
      <c r="BM65042" s="378"/>
      <c r="BN65042" s="378"/>
      <c r="BO65042" s="378"/>
      <c r="BP65042" s="378"/>
      <c r="BQ65042" s="378"/>
      <c r="BR65042" s="378"/>
      <c r="BS65042" s="378"/>
      <c r="BT65042" s="378"/>
      <c r="BU65042" s="378"/>
      <c r="BV65042" s="378"/>
      <c r="BW65042" s="378"/>
      <c r="BX65042" s="378"/>
      <c r="BY65042" s="378"/>
      <c r="BZ65042" s="378"/>
      <c r="CA65042" s="378"/>
      <c r="CB65042" s="378"/>
      <c r="CC65042" s="378"/>
      <c r="CD65042" s="378"/>
      <c r="CE65042" s="378"/>
      <c r="CF65042" s="378"/>
      <c r="CG65042" s="378"/>
      <c r="CH65042" s="378"/>
      <c r="CI65042" s="378"/>
      <c r="CJ65042" s="378"/>
      <c r="CK65042" s="378"/>
      <c r="CL65042" s="378"/>
      <c r="CM65042" s="378"/>
      <c r="CN65042" s="378"/>
      <c r="CO65042" s="378"/>
      <c r="CP65042" s="378"/>
      <c r="CQ65042" s="378"/>
      <c r="CR65042" s="378"/>
      <c r="CS65042" s="378"/>
      <c r="CT65042" s="378"/>
      <c r="CU65042" s="378"/>
      <c r="CV65042" s="378"/>
      <c r="CW65042" s="378"/>
      <c r="CX65042" s="378"/>
      <c r="CY65042" s="378"/>
      <c r="CZ65042" s="378"/>
      <c r="DA65042" s="378"/>
      <c r="DB65042" s="378"/>
      <c r="DC65042" s="378"/>
      <c r="DD65042" s="378"/>
      <c r="DE65042" s="378"/>
      <c r="DF65042" s="378"/>
      <c r="DG65042" s="378"/>
      <c r="DH65042" s="378"/>
      <c r="DI65042" s="378"/>
      <c r="DJ65042" s="378"/>
      <c r="DK65042" s="378"/>
      <c r="DL65042" s="378"/>
      <c r="DM65042" s="378"/>
      <c r="DN65042" s="378"/>
      <c r="DO65042" s="378"/>
      <c r="DP65042" s="378"/>
      <c r="DQ65042" s="378"/>
      <c r="DR65042" s="378"/>
      <c r="DS65042" s="378"/>
      <c r="DT65042" s="378"/>
      <c r="DU65042" s="378"/>
      <c r="DV65042" s="378"/>
      <c r="DW65042" s="378"/>
      <c r="DX65042" s="378"/>
      <c r="DY65042" s="378"/>
      <c r="DZ65042" s="378"/>
      <c r="EA65042" s="378"/>
      <c r="EB65042" s="378"/>
      <c r="EC65042" s="378"/>
      <c r="ED65042" s="378"/>
      <c r="EE65042" s="378"/>
      <c r="EF65042" s="378"/>
      <c r="EG65042" s="378"/>
      <c r="EH65042" s="378"/>
      <c r="EI65042" s="378"/>
      <c r="EJ65042" s="378"/>
      <c r="EK65042" s="378"/>
      <c r="EL65042" s="378"/>
      <c r="EM65042" s="378"/>
      <c r="EN65042" s="378"/>
      <c r="EO65042" s="378"/>
      <c r="EP65042" s="378"/>
      <c r="EQ65042" s="378"/>
      <c r="ER65042" s="378"/>
      <c r="ES65042" s="378"/>
      <c r="ET65042" s="378"/>
      <c r="EU65042" s="378"/>
      <c r="EV65042" s="378"/>
      <c r="EW65042" s="378"/>
      <c r="EX65042" s="378"/>
      <c r="EY65042" s="378"/>
      <c r="EZ65042" s="378"/>
      <c r="FA65042" s="378"/>
      <c r="FB65042" s="378"/>
      <c r="FC65042" s="378"/>
      <c r="FD65042" s="378"/>
      <c r="FE65042" s="378"/>
      <c r="FF65042" s="378"/>
      <c r="FG65042" s="378"/>
      <c r="FH65042" s="378"/>
      <c r="FI65042" s="378"/>
      <c r="FJ65042" s="378"/>
      <c r="FK65042" s="378"/>
      <c r="FL65042" s="378"/>
      <c r="FM65042" s="378"/>
      <c r="FN65042" s="378"/>
      <c r="FO65042" s="378"/>
      <c r="FP65042" s="378"/>
      <c r="FQ65042" s="378"/>
      <c r="FR65042" s="378"/>
      <c r="FS65042" s="378"/>
      <c r="FT65042" s="378"/>
      <c r="FU65042" s="378"/>
      <c r="FV65042" s="378"/>
      <c r="FW65042" s="378"/>
      <c r="FX65042" s="378"/>
      <c r="FY65042" s="378"/>
      <c r="FZ65042" s="378"/>
      <c r="GA65042" s="378"/>
      <c r="GB65042" s="378"/>
      <c r="GC65042" s="378"/>
      <c r="GD65042" s="378"/>
      <c r="GE65042" s="378"/>
      <c r="GF65042" s="378"/>
      <c r="GG65042" s="378"/>
      <c r="GH65042" s="378"/>
      <c r="GI65042" s="378"/>
      <c r="GJ65042" s="378"/>
      <c r="GK65042" s="378"/>
      <c r="GL65042" s="378"/>
      <c r="GM65042" s="378"/>
      <c r="GN65042" s="378"/>
      <c r="GO65042" s="378"/>
      <c r="GP65042" s="378"/>
      <c r="GQ65042" s="378"/>
      <c r="GR65042" s="378"/>
      <c r="GS65042" s="378"/>
      <c r="GT65042" s="378"/>
      <c r="GU65042" s="378"/>
      <c r="GV65042" s="378"/>
      <c r="GW65042" s="378"/>
      <c r="GX65042" s="378"/>
      <c r="GY65042" s="378"/>
      <c r="GZ65042" s="378"/>
      <c r="HA65042" s="378"/>
      <c r="HB65042" s="378"/>
      <c r="HC65042" s="378"/>
      <c r="HD65042" s="378"/>
      <c r="HE65042" s="378"/>
      <c r="HF65042" s="378"/>
      <c r="HG65042" s="378"/>
      <c r="HH65042" s="378"/>
      <c r="HI65042" s="378"/>
      <c r="HJ65042" s="378"/>
      <c r="HK65042" s="378"/>
      <c r="HL65042" s="378"/>
      <c r="HM65042" s="378"/>
      <c r="HN65042" s="378"/>
      <c r="HO65042" s="378"/>
      <c r="HP65042" s="378"/>
      <c r="HQ65042" s="378"/>
      <c r="HR65042" s="378"/>
      <c r="HS65042" s="378"/>
      <c r="HT65042" s="378"/>
      <c r="HU65042" s="378"/>
      <c r="HV65042" s="378"/>
      <c r="HW65042" s="378"/>
      <c r="HX65042" s="378"/>
      <c r="HY65042" s="378"/>
      <c r="HZ65042" s="378"/>
      <c r="IA65042" s="378"/>
      <c r="IB65042" s="378"/>
      <c r="IC65042" s="378"/>
      <c r="ID65042" s="378"/>
      <c r="IE65042" s="378"/>
      <c r="IF65042" s="378"/>
      <c r="IG65042" s="378"/>
      <c r="IH65042" s="378"/>
      <c r="II65042" s="378"/>
      <c r="IJ65042" s="378"/>
      <c r="IK65042" s="378"/>
      <c r="IL65042" s="378"/>
    </row>
    <row r="65043" spans="2:246">
      <c r="B65043" s="378"/>
      <c r="C65043" s="378"/>
      <c r="D65043" s="378"/>
      <c r="E65043" s="378"/>
      <c r="F65043" s="378"/>
      <c r="G65043" s="378"/>
      <c r="H65043" s="378"/>
      <c r="I65043" s="378"/>
      <c r="J65043" s="378"/>
      <c r="K65043" s="378"/>
      <c r="L65043" s="378"/>
      <c r="M65043" s="378"/>
      <c r="N65043" s="378"/>
      <c r="O65043" s="378"/>
      <c r="P65043" s="378"/>
      <c r="Q65043" s="378"/>
      <c r="R65043" s="378"/>
      <c r="S65043" s="378"/>
      <c r="T65043" s="378"/>
      <c r="U65043" s="378"/>
      <c r="V65043" s="378"/>
      <c r="W65043" s="378"/>
      <c r="X65043" s="378"/>
      <c r="Y65043" s="378"/>
      <c r="Z65043" s="378"/>
      <c r="AA65043" s="378"/>
      <c r="AB65043" s="378"/>
      <c r="AC65043" s="378"/>
      <c r="AD65043" s="378"/>
      <c r="AE65043" s="378"/>
      <c r="AF65043" s="378"/>
      <c r="AG65043" s="378"/>
      <c r="AH65043" s="378"/>
      <c r="AI65043" s="378"/>
      <c r="AJ65043" s="378"/>
      <c r="AK65043" s="378"/>
      <c r="AL65043" s="378"/>
      <c r="AM65043" s="378"/>
      <c r="AN65043" s="378"/>
      <c r="AO65043" s="378"/>
      <c r="AP65043" s="378"/>
      <c r="AQ65043" s="378"/>
      <c r="AR65043" s="378"/>
      <c r="AS65043" s="378"/>
      <c r="AT65043" s="378"/>
      <c r="AU65043" s="378"/>
      <c r="AV65043" s="378"/>
      <c r="AW65043" s="378"/>
      <c r="AX65043" s="378"/>
      <c r="AY65043" s="378"/>
      <c r="AZ65043" s="378"/>
      <c r="BA65043" s="378"/>
      <c r="BB65043" s="378"/>
      <c r="BC65043" s="378"/>
      <c r="BD65043" s="378"/>
      <c r="BE65043" s="378"/>
      <c r="BF65043" s="378"/>
      <c r="BG65043" s="378"/>
      <c r="BH65043" s="378"/>
      <c r="BI65043" s="378"/>
      <c r="BJ65043" s="378"/>
      <c r="BK65043" s="378"/>
      <c r="BL65043" s="378"/>
      <c r="BM65043" s="378"/>
      <c r="BN65043" s="378"/>
      <c r="BO65043" s="378"/>
      <c r="BP65043" s="378"/>
      <c r="BQ65043" s="378"/>
      <c r="BR65043" s="378"/>
      <c r="BS65043" s="378"/>
      <c r="BT65043" s="378"/>
      <c r="BU65043" s="378"/>
      <c r="BV65043" s="378"/>
      <c r="BW65043" s="378"/>
      <c r="BX65043" s="378"/>
      <c r="BY65043" s="378"/>
      <c r="BZ65043" s="378"/>
      <c r="CA65043" s="378"/>
      <c r="CB65043" s="378"/>
      <c r="CC65043" s="378"/>
      <c r="CD65043" s="378"/>
      <c r="CE65043" s="378"/>
      <c r="CF65043" s="378"/>
      <c r="CG65043" s="378"/>
      <c r="CH65043" s="378"/>
      <c r="CI65043" s="378"/>
      <c r="CJ65043" s="378"/>
      <c r="CK65043" s="378"/>
      <c r="CL65043" s="378"/>
      <c r="CM65043" s="378"/>
      <c r="CN65043" s="378"/>
      <c r="CO65043" s="378"/>
      <c r="CP65043" s="378"/>
      <c r="CQ65043" s="378"/>
      <c r="CR65043" s="378"/>
      <c r="CS65043" s="378"/>
      <c r="CT65043" s="378"/>
      <c r="CU65043" s="378"/>
      <c r="CV65043" s="378"/>
      <c r="CW65043" s="378"/>
      <c r="CX65043" s="378"/>
      <c r="CY65043" s="378"/>
      <c r="CZ65043" s="378"/>
      <c r="DA65043" s="378"/>
      <c r="DB65043" s="378"/>
      <c r="DC65043" s="378"/>
      <c r="DD65043" s="378"/>
      <c r="DE65043" s="378"/>
      <c r="DF65043" s="378"/>
      <c r="DG65043" s="378"/>
      <c r="DH65043" s="378"/>
      <c r="DI65043" s="378"/>
      <c r="DJ65043" s="378"/>
      <c r="DK65043" s="378"/>
      <c r="DL65043" s="378"/>
      <c r="DM65043" s="378"/>
      <c r="DN65043" s="378"/>
      <c r="DO65043" s="378"/>
      <c r="DP65043" s="378"/>
      <c r="DQ65043" s="378"/>
      <c r="DR65043" s="378"/>
      <c r="DS65043" s="378"/>
      <c r="DT65043" s="378"/>
      <c r="DU65043" s="378"/>
      <c r="DV65043" s="378"/>
      <c r="DW65043" s="378"/>
      <c r="DX65043" s="378"/>
      <c r="DY65043" s="378"/>
      <c r="DZ65043" s="378"/>
      <c r="EA65043" s="378"/>
      <c r="EB65043" s="378"/>
      <c r="EC65043" s="378"/>
      <c r="ED65043" s="378"/>
      <c r="EE65043" s="378"/>
      <c r="EF65043" s="378"/>
      <c r="EG65043" s="378"/>
      <c r="EH65043" s="378"/>
      <c r="EI65043" s="378"/>
      <c r="EJ65043" s="378"/>
      <c r="EK65043" s="378"/>
      <c r="EL65043" s="378"/>
      <c r="EM65043" s="378"/>
      <c r="EN65043" s="378"/>
      <c r="EO65043" s="378"/>
      <c r="EP65043" s="378"/>
      <c r="EQ65043" s="378"/>
      <c r="ER65043" s="378"/>
      <c r="ES65043" s="378"/>
      <c r="ET65043" s="378"/>
      <c r="EU65043" s="378"/>
      <c r="EV65043" s="378"/>
      <c r="EW65043" s="378"/>
      <c r="EX65043" s="378"/>
      <c r="EY65043" s="378"/>
      <c r="EZ65043" s="378"/>
      <c r="FA65043" s="378"/>
      <c r="FB65043" s="378"/>
      <c r="FC65043" s="378"/>
      <c r="FD65043" s="378"/>
      <c r="FE65043" s="378"/>
      <c r="FF65043" s="378"/>
      <c r="FG65043" s="378"/>
      <c r="FH65043" s="378"/>
      <c r="FI65043" s="378"/>
      <c r="FJ65043" s="378"/>
      <c r="FK65043" s="378"/>
      <c r="FL65043" s="378"/>
      <c r="FM65043" s="378"/>
      <c r="FN65043" s="378"/>
      <c r="FO65043" s="378"/>
      <c r="FP65043" s="378"/>
      <c r="FQ65043" s="378"/>
      <c r="FR65043" s="378"/>
      <c r="FS65043" s="378"/>
      <c r="FT65043" s="378"/>
      <c r="FU65043" s="378"/>
      <c r="FV65043" s="378"/>
      <c r="FW65043" s="378"/>
      <c r="FX65043" s="378"/>
      <c r="FY65043" s="378"/>
      <c r="FZ65043" s="378"/>
      <c r="GA65043" s="378"/>
      <c r="GB65043" s="378"/>
      <c r="GC65043" s="378"/>
      <c r="GD65043" s="378"/>
      <c r="GE65043" s="378"/>
      <c r="GF65043" s="378"/>
      <c r="GG65043" s="378"/>
      <c r="GH65043" s="378"/>
      <c r="GI65043" s="378"/>
      <c r="GJ65043" s="378"/>
      <c r="GK65043" s="378"/>
      <c r="GL65043" s="378"/>
      <c r="GM65043" s="378"/>
      <c r="GN65043" s="378"/>
      <c r="GO65043" s="378"/>
      <c r="GP65043" s="378"/>
      <c r="GQ65043" s="378"/>
      <c r="GR65043" s="378"/>
      <c r="GS65043" s="378"/>
      <c r="GT65043" s="378"/>
      <c r="GU65043" s="378"/>
      <c r="GV65043" s="378"/>
      <c r="GW65043" s="378"/>
      <c r="GX65043" s="378"/>
      <c r="GY65043" s="378"/>
      <c r="GZ65043" s="378"/>
      <c r="HA65043" s="378"/>
      <c r="HB65043" s="378"/>
      <c r="HC65043" s="378"/>
      <c r="HD65043" s="378"/>
      <c r="HE65043" s="378"/>
      <c r="HF65043" s="378"/>
      <c r="HG65043" s="378"/>
      <c r="HH65043" s="378"/>
      <c r="HI65043" s="378"/>
      <c r="HJ65043" s="378"/>
      <c r="HK65043" s="378"/>
      <c r="HL65043" s="378"/>
      <c r="HM65043" s="378"/>
      <c r="HN65043" s="378"/>
      <c r="HO65043" s="378"/>
      <c r="HP65043" s="378"/>
      <c r="HQ65043" s="378"/>
      <c r="HR65043" s="378"/>
      <c r="HS65043" s="378"/>
      <c r="HT65043" s="378"/>
      <c r="HU65043" s="378"/>
      <c r="HV65043" s="378"/>
      <c r="HW65043" s="378"/>
      <c r="HX65043" s="378"/>
      <c r="HY65043" s="378"/>
      <c r="HZ65043" s="378"/>
      <c r="IA65043" s="378"/>
      <c r="IB65043" s="378"/>
      <c r="IC65043" s="378"/>
      <c r="ID65043" s="378"/>
      <c r="IE65043" s="378"/>
      <c r="IF65043" s="378"/>
      <c r="IG65043" s="378"/>
      <c r="IH65043" s="378"/>
      <c r="II65043" s="378"/>
      <c r="IJ65043" s="378"/>
      <c r="IK65043" s="378"/>
      <c r="IL65043" s="378"/>
    </row>
    <row r="65044" spans="2:246">
      <c r="B65044" s="378"/>
      <c r="C65044" s="378"/>
      <c r="D65044" s="378"/>
      <c r="E65044" s="378"/>
      <c r="F65044" s="378"/>
      <c r="G65044" s="378"/>
      <c r="H65044" s="378"/>
      <c r="I65044" s="378"/>
      <c r="J65044" s="378"/>
      <c r="K65044" s="378"/>
      <c r="L65044" s="378"/>
      <c r="M65044" s="378"/>
      <c r="N65044" s="378"/>
      <c r="O65044" s="378"/>
      <c r="P65044" s="378"/>
      <c r="Q65044" s="378"/>
      <c r="R65044" s="378"/>
      <c r="S65044" s="378"/>
      <c r="T65044" s="378"/>
      <c r="U65044" s="378"/>
      <c r="V65044" s="378"/>
      <c r="W65044" s="378"/>
      <c r="X65044" s="378"/>
      <c r="Y65044" s="378"/>
      <c r="Z65044" s="378"/>
      <c r="AA65044" s="378"/>
      <c r="AB65044" s="378"/>
      <c r="AC65044" s="378"/>
      <c r="AD65044" s="378"/>
      <c r="AE65044" s="378"/>
      <c r="AF65044" s="378"/>
      <c r="AG65044" s="378"/>
      <c r="AH65044" s="378"/>
      <c r="AI65044" s="378"/>
      <c r="AJ65044" s="378"/>
      <c r="AK65044" s="378"/>
      <c r="AL65044" s="378"/>
      <c r="AM65044" s="378"/>
      <c r="AN65044" s="378"/>
      <c r="AO65044" s="378"/>
      <c r="AP65044" s="378"/>
      <c r="AQ65044" s="378"/>
      <c r="AR65044" s="378"/>
      <c r="AS65044" s="378"/>
      <c r="AT65044" s="378"/>
      <c r="AU65044" s="378"/>
      <c r="AV65044" s="378"/>
      <c r="AW65044" s="378"/>
      <c r="AX65044" s="378"/>
      <c r="AY65044" s="378"/>
      <c r="AZ65044" s="378"/>
      <c r="BA65044" s="378"/>
      <c r="BB65044" s="378"/>
      <c r="BC65044" s="378"/>
      <c r="BD65044" s="378"/>
      <c r="BE65044" s="378"/>
      <c r="BF65044" s="378"/>
      <c r="BG65044" s="378"/>
      <c r="BH65044" s="378"/>
      <c r="BI65044" s="378"/>
      <c r="BJ65044" s="378"/>
      <c r="BK65044" s="378"/>
      <c r="BL65044" s="378"/>
      <c r="BM65044" s="378"/>
      <c r="BN65044" s="378"/>
      <c r="BO65044" s="378"/>
      <c r="BP65044" s="378"/>
      <c r="BQ65044" s="378"/>
      <c r="BR65044" s="378"/>
      <c r="BS65044" s="378"/>
      <c r="BT65044" s="378"/>
      <c r="BU65044" s="378"/>
      <c r="BV65044" s="378"/>
      <c r="BW65044" s="378"/>
      <c r="BX65044" s="378"/>
      <c r="BY65044" s="378"/>
      <c r="BZ65044" s="378"/>
      <c r="CA65044" s="378"/>
      <c r="CB65044" s="378"/>
      <c r="CC65044" s="378"/>
      <c r="CD65044" s="378"/>
      <c r="CE65044" s="378"/>
      <c r="CF65044" s="378"/>
      <c r="CG65044" s="378"/>
      <c r="CH65044" s="378"/>
      <c r="CI65044" s="378"/>
      <c r="CJ65044" s="378"/>
      <c r="CK65044" s="378"/>
      <c r="CL65044" s="378"/>
      <c r="CM65044" s="378"/>
      <c r="CN65044" s="378"/>
      <c r="CO65044" s="378"/>
      <c r="CP65044" s="378"/>
      <c r="CQ65044" s="378"/>
      <c r="CR65044" s="378"/>
      <c r="CS65044" s="378"/>
      <c r="CT65044" s="378"/>
      <c r="CU65044" s="378"/>
      <c r="CV65044" s="378"/>
      <c r="CW65044" s="378"/>
      <c r="CX65044" s="378"/>
      <c r="CY65044" s="378"/>
      <c r="CZ65044" s="378"/>
      <c r="DA65044" s="378"/>
      <c r="DB65044" s="378"/>
      <c r="DC65044" s="378"/>
      <c r="DD65044" s="378"/>
      <c r="DE65044" s="378"/>
      <c r="DF65044" s="378"/>
      <c r="DG65044" s="378"/>
      <c r="DH65044" s="378"/>
      <c r="DI65044" s="378"/>
      <c r="DJ65044" s="378"/>
      <c r="DK65044" s="378"/>
      <c r="DL65044" s="378"/>
      <c r="DM65044" s="378"/>
      <c r="DN65044" s="378"/>
      <c r="DO65044" s="378"/>
      <c r="DP65044" s="378"/>
      <c r="DQ65044" s="378"/>
      <c r="DR65044" s="378"/>
      <c r="DS65044" s="378"/>
      <c r="DT65044" s="378"/>
      <c r="DU65044" s="378"/>
      <c r="DV65044" s="378"/>
      <c r="DW65044" s="378"/>
      <c r="DX65044" s="378"/>
      <c r="DY65044" s="378"/>
      <c r="DZ65044" s="378"/>
      <c r="EA65044" s="378"/>
      <c r="EB65044" s="378"/>
      <c r="EC65044" s="378"/>
      <c r="ED65044" s="378"/>
      <c r="EE65044" s="378"/>
      <c r="EF65044" s="378"/>
      <c r="EG65044" s="378"/>
      <c r="EH65044" s="378"/>
      <c r="EI65044" s="378"/>
      <c r="EJ65044" s="378"/>
      <c r="EK65044" s="378"/>
      <c r="EL65044" s="378"/>
      <c r="EM65044" s="378"/>
      <c r="EN65044" s="378"/>
      <c r="EO65044" s="378"/>
      <c r="EP65044" s="378"/>
      <c r="EQ65044" s="378"/>
      <c r="ER65044" s="378"/>
      <c r="ES65044" s="378"/>
      <c r="ET65044" s="378"/>
      <c r="EU65044" s="378"/>
      <c r="EV65044" s="378"/>
      <c r="EW65044" s="378"/>
      <c r="EX65044" s="378"/>
      <c r="EY65044" s="378"/>
      <c r="EZ65044" s="378"/>
      <c r="FA65044" s="378"/>
      <c r="FB65044" s="378"/>
      <c r="FC65044" s="378"/>
      <c r="FD65044" s="378"/>
      <c r="FE65044" s="378"/>
      <c r="FF65044" s="378"/>
      <c r="FG65044" s="378"/>
      <c r="FH65044" s="378"/>
      <c r="FI65044" s="378"/>
      <c r="FJ65044" s="378"/>
      <c r="FK65044" s="378"/>
      <c r="FL65044" s="378"/>
      <c r="FM65044" s="378"/>
      <c r="FN65044" s="378"/>
      <c r="FO65044" s="378"/>
      <c r="FP65044" s="378"/>
      <c r="FQ65044" s="378"/>
      <c r="FR65044" s="378"/>
      <c r="FS65044" s="378"/>
      <c r="FT65044" s="378"/>
      <c r="FU65044" s="378"/>
      <c r="FV65044" s="378"/>
      <c r="FW65044" s="378"/>
      <c r="FX65044" s="378"/>
      <c r="FY65044" s="378"/>
      <c r="FZ65044" s="378"/>
      <c r="GA65044" s="378"/>
      <c r="GB65044" s="378"/>
      <c r="GC65044" s="378"/>
      <c r="GD65044" s="378"/>
      <c r="GE65044" s="378"/>
      <c r="GF65044" s="378"/>
      <c r="GG65044" s="378"/>
      <c r="GH65044" s="378"/>
      <c r="GI65044" s="378"/>
      <c r="GJ65044" s="378"/>
      <c r="GK65044" s="378"/>
      <c r="GL65044" s="378"/>
      <c r="GM65044" s="378"/>
      <c r="GN65044" s="378"/>
      <c r="GO65044" s="378"/>
      <c r="GP65044" s="378"/>
      <c r="GQ65044" s="378"/>
      <c r="GR65044" s="378"/>
      <c r="GS65044" s="378"/>
      <c r="GT65044" s="378"/>
      <c r="GU65044" s="378"/>
      <c r="GV65044" s="378"/>
      <c r="GW65044" s="378"/>
      <c r="GX65044" s="378"/>
      <c r="GY65044" s="378"/>
      <c r="GZ65044" s="378"/>
      <c r="HA65044" s="378"/>
      <c r="HB65044" s="378"/>
      <c r="HC65044" s="378"/>
      <c r="HD65044" s="378"/>
      <c r="HE65044" s="378"/>
      <c r="HF65044" s="378"/>
      <c r="HG65044" s="378"/>
      <c r="HH65044" s="378"/>
      <c r="HI65044" s="378"/>
      <c r="HJ65044" s="378"/>
      <c r="HK65044" s="378"/>
      <c r="HL65044" s="378"/>
      <c r="HM65044" s="378"/>
      <c r="HN65044" s="378"/>
      <c r="HO65044" s="378"/>
      <c r="HP65044" s="378"/>
      <c r="HQ65044" s="378"/>
      <c r="HR65044" s="378"/>
      <c r="HS65044" s="378"/>
      <c r="HT65044" s="378"/>
      <c r="HU65044" s="378"/>
      <c r="HV65044" s="378"/>
      <c r="HW65044" s="378"/>
      <c r="HX65044" s="378"/>
      <c r="HY65044" s="378"/>
      <c r="HZ65044" s="378"/>
      <c r="IA65044" s="378"/>
      <c r="IB65044" s="378"/>
      <c r="IC65044" s="378"/>
      <c r="ID65044" s="378"/>
      <c r="IE65044" s="378"/>
      <c r="IF65044" s="378"/>
      <c r="IG65044" s="378"/>
      <c r="IH65044" s="378"/>
      <c r="II65044" s="378"/>
      <c r="IJ65044" s="378"/>
      <c r="IK65044" s="378"/>
      <c r="IL65044" s="378"/>
    </row>
    <row r="65045" spans="2:246">
      <c r="B65045" s="378"/>
      <c r="C65045" s="378"/>
      <c r="D65045" s="378"/>
      <c r="E65045" s="378"/>
      <c r="F65045" s="378"/>
      <c r="G65045" s="378"/>
      <c r="H65045" s="378"/>
      <c r="I65045" s="378"/>
      <c r="J65045" s="378"/>
      <c r="K65045" s="378"/>
      <c r="L65045" s="378"/>
      <c r="M65045" s="378"/>
      <c r="N65045" s="378"/>
      <c r="O65045" s="378"/>
      <c r="P65045" s="378"/>
      <c r="Q65045" s="378"/>
      <c r="R65045" s="378"/>
      <c r="S65045" s="378"/>
      <c r="T65045" s="378"/>
      <c r="U65045" s="378"/>
      <c r="V65045" s="378"/>
      <c r="W65045" s="378"/>
      <c r="X65045" s="378"/>
      <c r="Y65045" s="378"/>
      <c r="Z65045" s="378"/>
      <c r="AA65045" s="378"/>
      <c r="AB65045" s="378"/>
      <c r="AC65045" s="378"/>
      <c r="AD65045" s="378"/>
      <c r="AE65045" s="378"/>
      <c r="AF65045" s="378"/>
      <c r="AG65045" s="378"/>
      <c r="AH65045" s="378"/>
      <c r="AI65045" s="378"/>
      <c r="AJ65045" s="378"/>
      <c r="AK65045" s="378"/>
      <c r="AL65045" s="378"/>
      <c r="AM65045" s="378"/>
      <c r="AN65045" s="378"/>
      <c r="AO65045" s="378"/>
      <c r="AP65045" s="378"/>
      <c r="AQ65045" s="378"/>
      <c r="AR65045" s="378"/>
      <c r="AS65045" s="378"/>
      <c r="AT65045" s="378"/>
      <c r="AU65045" s="378"/>
      <c r="AV65045" s="378"/>
      <c r="AW65045" s="378"/>
      <c r="AX65045" s="378"/>
      <c r="AY65045" s="378"/>
      <c r="AZ65045" s="378"/>
      <c r="BA65045" s="378"/>
      <c r="BB65045" s="378"/>
      <c r="BC65045" s="378"/>
      <c r="BD65045" s="378"/>
      <c r="BE65045" s="378"/>
      <c r="BF65045" s="378"/>
      <c r="BG65045" s="378"/>
      <c r="BH65045" s="378"/>
      <c r="BI65045" s="378"/>
      <c r="BJ65045" s="378"/>
      <c r="BK65045" s="378"/>
      <c r="BL65045" s="378"/>
      <c r="BM65045" s="378"/>
      <c r="BN65045" s="378"/>
      <c r="BO65045" s="378"/>
      <c r="BP65045" s="378"/>
      <c r="BQ65045" s="378"/>
      <c r="BR65045" s="378"/>
      <c r="BS65045" s="378"/>
      <c r="BT65045" s="378"/>
      <c r="BU65045" s="378"/>
      <c r="BV65045" s="378"/>
      <c r="BW65045" s="378"/>
      <c r="BX65045" s="378"/>
      <c r="BY65045" s="378"/>
      <c r="BZ65045" s="378"/>
      <c r="CA65045" s="378"/>
      <c r="CB65045" s="378"/>
      <c r="CC65045" s="378"/>
      <c r="CD65045" s="378"/>
      <c r="CE65045" s="378"/>
      <c r="CF65045" s="378"/>
      <c r="CG65045" s="378"/>
      <c r="CH65045" s="378"/>
      <c r="CI65045" s="378"/>
      <c r="CJ65045" s="378"/>
      <c r="CK65045" s="378"/>
      <c r="CL65045" s="378"/>
      <c r="CM65045" s="378"/>
      <c r="CN65045" s="378"/>
      <c r="CO65045" s="378"/>
      <c r="CP65045" s="378"/>
      <c r="CQ65045" s="378"/>
      <c r="CR65045" s="378"/>
      <c r="CS65045" s="378"/>
      <c r="CT65045" s="378"/>
      <c r="CU65045" s="378"/>
      <c r="CV65045" s="378"/>
      <c r="CW65045" s="378"/>
      <c r="CX65045" s="378"/>
      <c r="CY65045" s="378"/>
      <c r="CZ65045" s="378"/>
      <c r="DA65045" s="378"/>
      <c r="DB65045" s="378"/>
      <c r="DC65045" s="378"/>
      <c r="DD65045" s="378"/>
      <c r="DE65045" s="378"/>
      <c r="DF65045" s="378"/>
      <c r="DG65045" s="378"/>
      <c r="DH65045" s="378"/>
      <c r="DI65045" s="378"/>
      <c r="DJ65045" s="378"/>
      <c r="DK65045" s="378"/>
      <c r="DL65045" s="378"/>
      <c r="DM65045" s="378"/>
      <c r="DN65045" s="378"/>
      <c r="DO65045" s="378"/>
      <c r="DP65045" s="378"/>
      <c r="DQ65045" s="378"/>
      <c r="DR65045" s="378"/>
      <c r="DS65045" s="378"/>
      <c r="DT65045" s="378"/>
      <c r="DU65045" s="378"/>
      <c r="DV65045" s="378"/>
      <c r="DW65045" s="378"/>
      <c r="DX65045" s="378"/>
      <c r="DY65045" s="378"/>
      <c r="DZ65045" s="378"/>
      <c r="EA65045" s="378"/>
      <c r="EB65045" s="378"/>
      <c r="EC65045" s="378"/>
      <c r="ED65045" s="378"/>
      <c r="EE65045" s="378"/>
      <c r="EF65045" s="378"/>
      <c r="EG65045" s="378"/>
      <c r="EH65045" s="378"/>
      <c r="EI65045" s="378"/>
      <c r="EJ65045" s="378"/>
      <c r="EK65045" s="378"/>
      <c r="EL65045" s="378"/>
      <c r="EM65045" s="378"/>
      <c r="EN65045" s="378"/>
      <c r="EO65045" s="378"/>
      <c r="EP65045" s="378"/>
      <c r="EQ65045" s="378"/>
      <c r="ER65045" s="378"/>
      <c r="ES65045" s="378"/>
      <c r="ET65045" s="378"/>
      <c r="EU65045" s="378"/>
      <c r="EV65045" s="378"/>
      <c r="EW65045" s="378"/>
      <c r="EX65045" s="378"/>
      <c r="EY65045" s="378"/>
      <c r="EZ65045" s="378"/>
      <c r="FA65045" s="378"/>
      <c r="FB65045" s="378"/>
      <c r="FC65045" s="378"/>
      <c r="FD65045" s="378"/>
      <c r="FE65045" s="378"/>
      <c r="FF65045" s="378"/>
      <c r="FG65045" s="378"/>
      <c r="FH65045" s="378"/>
      <c r="FI65045" s="378"/>
      <c r="FJ65045" s="378"/>
      <c r="FK65045" s="378"/>
      <c r="FL65045" s="378"/>
      <c r="FM65045" s="378"/>
      <c r="FN65045" s="378"/>
      <c r="FO65045" s="378"/>
      <c r="FP65045" s="378"/>
      <c r="FQ65045" s="378"/>
      <c r="FR65045" s="378"/>
      <c r="FS65045" s="378"/>
      <c r="FT65045" s="378"/>
      <c r="FU65045" s="378"/>
      <c r="FV65045" s="378"/>
      <c r="FW65045" s="378"/>
      <c r="FX65045" s="378"/>
      <c r="FY65045" s="378"/>
      <c r="FZ65045" s="378"/>
      <c r="GA65045" s="378"/>
      <c r="GB65045" s="378"/>
      <c r="GC65045" s="378"/>
      <c r="GD65045" s="378"/>
      <c r="GE65045" s="378"/>
      <c r="GF65045" s="378"/>
      <c r="GG65045" s="378"/>
      <c r="GH65045" s="378"/>
      <c r="GI65045" s="378"/>
      <c r="GJ65045" s="378"/>
      <c r="GK65045" s="378"/>
      <c r="GL65045" s="378"/>
      <c r="GM65045" s="378"/>
      <c r="GN65045" s="378"/>
      <c r="GO65045" s="378"/>
      <c r="GP65045" s="378"/>
      <c r="GQ65045" s="378"/>
      <c r="GR65045" s="378"/>
      <c r="GS65045" s="378"/>
      <c r="GT65045" s="378"/>
      <c r="GU65045" s="378"/>
      <c r="GV65045" s="378"/>
      <c r="GW65045" s="378"/>
      <c r="GX65045" s="378"/>
      <c r="GY65045" s="378"/>
      <c r="GZ65045" s="378"/>
      <c r="HA65045" s="378"/>
      <c r="HB65045" s="378"/>
      <c r="HC65045" s="378"/>
      <c r="HD65045" s="378"/>
      <c r="HE65045" s="378"/>
      <c r="HF65045" s="378"/>
      <c r="HG65045" s="378"/>
      <c r="HH65045" s="378"/>
      <c r="HI65045" s="378"/>
      <c r="HJ65045" s="378"/>
      <c r="HK65045" s="378"/>
      <c r="HL65045" s="378"/>
      <c r="HM65045" s="378"/>
      <c r="HN65045" s="378"/>
      <c r="HO65045" s="378"/>
      <c r="HP65045" s="378"/>
      <c r="HQ65045" s="378"/>
      <c r="HR65045" s="378"/>
      <c r="HS65045" s="378"/>
      <c r="HT65045" s="378"/>
      <c r="HU65045" s="378"/>
      <c r="HV65045" s="378"/>
      <c r="HW65045" s="378"/>
      <c r="HX65045" s="378"/>
      <c r="HY65045" s="378"/>
      <c r="HZ65045" s="378"/>
      <c r="IA65045" s="378"/>
      <c r="IB65045" s="378"/>
      <c r="IC65045" s="378"/>
      <c r="ID65045" s="378"/>
      <c r="IE65045" s="378"/>
      <c r="IF65045" s="378"/>
      <c r="IG65045" s="378"/>
      <c r="IH65045" s="378"/>
      <c r="II65045" s="378"/>
      <c r="IJ65045" s="378"/>
      <c r="IK65045" s="378"/>
      <c r="IL65045" s="378"/>
    </row>
    <row r="65046" spans="2:246">
      <c r="B65046" s="378"/>
      <c r="C65046" s="378"/>
      <c r="D65046" s="378"/>
      <c r="E65046" s="378"/>
      <c r="F65046" s="378"/>
      <c r="G65046" s="378"/>
      <c r="H65046" s="378"/>
      <c r="I65046" s="378"/>
      <c r="J65046" s="378"/>
      <c r="K65046" s="378"/>
      <c r="L65046" s="378"/>
      <c r="M65046" s="378"/>
      <c r="N65046" s="378"/>
      <c r="O65046" s="378"/>
      <c r="P65046" s="378"/>
      <c r="Q65046" s="378"/>
      <c r="R65046" s="378"/>
      <c r="S65046" s="378"/>
      <c r="T65046" s="378"/>
      <c r="U65046" s="378"/>
      <c r="V65046" s="378"/>
      <c r="W65046" s="378"/>
      <c r="X65046" s="378"/>
      <c r="Y65046" s="378"/>
      <c r="Z65046" s="378"/>
      <c r="AA65046" s="378"/>
      <c r="AB65046" s="378"/>
      <c r="AC65046" s="378"/>
      <c r="AD65046" s="378"/>
      <c r="AE65046" s="378"/>
      <c r="AF65046" s="378"/>
      <c r="AG65046" s="378"/>
      <c r="AH65046" s="378"/>
      <c r="AI65046" s="378"/>
      <c r="AJ65046" s="378"/>
      <c r="AK65046" s="378"/>
      <c r="AL65046" s="378"/>
      <c r="AM65046" s="378"/>
      <c r="AN65046" s="378"/>
      <c r="AO65046" s="378"/>
      <c r="AP65046" s="378"/>
      <c r="AQ65046" s="378"/>
      <c r="AR65046" s="378"/>
      <c r="AS65046" s="378"/>
      <c r="AT65046" s="378"/>
      <c r="AU65046" s="378"/>
      <c r="AV65046" s="378"/>
      <c r="AW65046" s="378"/>
      <c r="AX65046" s="378"/>
      <c r="AY65046" s="378"/>
      <c r="AZ65046" s="378"/>
      <c r="BA65046" s="378"/>
      <c r="BB65046" s="378"/>
      <c r="BC65046" s="378"/>
      <c r="BD65046" s="378"/>
      <c r="BE65046" s="378"/>
      <c r="BF65046" s="378"/>
      <c r="BG65046" s="378"/>
      <c r="BH65046" s="378"/>
      <c r="BI65046" s="378"/>
      <c r="BJ65046" s="378"/>
      <c r="BK65046" s="378"/>
      <c r="BL65046" s="378"/>
      <c r="BM65046" s="378"/>
      <c r="BN65046" s="378"/>
      <c r="BO65046" s="378"/>
      <c r="BP65046" s="378"/>
      <c r="BQ65046" s="378"/>
      <c r="BR65046" s="378"/>
      <c r="BS65046" s="378"/>
      <c r="BT65046" s="378"/>
      <c r="BU65046" s="378"/>
      <c r="BV65046" s="378"/>
      <c r="BW65046" s="378"/>
      <c r="BX65046" s="378"/>
      <c r="BY65046" s="378"/>
      <c r="BZ65046" s="378"/>
      <c r="CA65046" s="378"/>
      <c r="CB65046" s="378"/>
      <c r="CC65046" s="378"/>
      <c r="CD65046" s="378"/>
      <c r="CE65046" s="378"/>
      <c r="CF65046" s="378"/>
      <c r="CG65046" s="378"/>
      <c r="CH65046" s="378"/>
      <c r="CI65046" s="378"/>
      <c r="CJ65046" s="378"/>
      <c r="CK65046" s="378"/>
      <c r="CL65046" s="378"/>
      <c r="CM65046" s="378"/>
      <c r="CN65046" s="378"/>
      <c r="CO65046" s="378"/>
      <c r="CP65046" s="378"/>
      <c r="CQ65046" s="378"/>
      <c r="CR65046" s="378"/>
      <c r="CS65046" s="378"/>
      <c r="CT65046" s="378"/>
      <c r="CU65046" s="378"/>
      <c r="CV65046" s="378"/>
      <c r="CW65046" s="378"/>
      <c r="CX65046" s="378"/>
      <c r="CY65046" s="378"/>
      <c r="CZ65046" s="378"/>
      <c r="DA65046" s="378"/>
      <c r="DB65046" s="378"/>
      <c r="DC65046" s="378"/>
      <c r="DD65046" s="378"/>
      <c r="DE65046" s="378"/>
      <c r="DF65046" s="378"/>
      <c r="DG65046" s="378"/>
      <c r="DH65046" s="378"/>
      <c r="DI65046" s="378"/>
      <c r="DJ65046" s="378"/>
      <c r="DK65046" s="378"/>
      <c r="DL65046" s="378"/>
      <c r="DM65046" s="378"/>
      <c r="DN65046" s="378"/>
      <c r="DO65046" s="378"/>
      <c r="DP65046" s="378"/>
      <c r="DQ65046" s="378"/>
      <c r="DR65046" s="378"/>
      <c r="DS65046" s="378"/>
      <c r="DT65046" s="378"/>
      <c r="DU65046" s="378"/>
      <c r="DV65046" s="378"/>
      <c r="DW65046" s="378"/>
      <c r="DX65046" s="378"/>
      <c r="DY65046" s="378"/>
      <c r="DZ65046" s="378"/>
      <c r="EA65046" s="378"/>
      <c r="EB65046" s="378"/>
      <c r="EC65046" s="378"/>
      <c r="ED65046" s="378"/>
      <c r="EE65046" s="378"/>
      <c r="EF65046" s="378"/>
      <c r="EG65046" s="378"/>
      <c r="EH65046" s="378"/>
      <c r="EI65046" s="378"/>
      <c r="EJ65046" s="378"/>
      <c r="EK65046" s="378"/>
      <c r="EL65046" s="378"/>
      <c r="EM65046" s="378"/>
      <c r="EN65046" s="378"/>
      <c r="EO65046" s="378"/>
      <c r="EP65046" s="378"/>
      <c r="EQ65046" s="378"/>
      <c r="ER65046" s="378"/>
      <c r="ES65046" s="378"/>
      <c r="ET65046" s="378"/>
      <c r="EU65046" s="378"/>
      <c r="EV65046" s="378"/>
      <c r="EW65046" s="378"/>
      <c r="EX65046" s="378"/>
      <c r="EY65046" s="378"/>
      <c r="EZ65046" s="378"/>
      <c r="FA65046" s="378"/>
      <c r="FB65046" s="378"/>
      <c r="FC65046" s="378"/>
      <c r="FD65046" s="378"/>
      <c r="FE65046" s="378"/>
      <c r="FF65046" s="378"/>
      <c r="FG65046" s="378"/>
      <c r="FH65046" s="378"/>
      <c r="FI65046" s="378"/>
      <c r="FJ65046" s="378"/>
      <c r="FK65046" s="378"/>
      <c r="FL65046" s="378"/>
      <c r="FM65046" s="378"/>
      <c r="FN65046" s="378"/>
      <c r="FO65046" s="378"/>
      <c r="FP65046" s="378"/>
      <c r="FQ65046" s="378"/>
      <c r="FR65046" s="378"/>
      <c r="FS65046" s="378"/>
      <c r="FT65046" s="378"/>
      <c r="FU65046" s="378"/>
      <c r="FV65046" s="378"/>
      <c r="FW65046" s="378"/>
      <c r="FX65046" s="378"/>
      <c r="FY65046" s="378"/>
      <c r="FZ65046" s="378"/>
      <c r="GA65046" s="378"/>
      <c r="GB65046" s="378"/>
      <c r="GC65046" s="378"/>
      <c r="GD65046" s="378"/>
      <c r="GE65046" s="378"/>
      <c r="GF65046" s="378"/>
      <c r="GG65046" s="378"/>
      <c r="GH65046" s="378"/>
      <c r="GI65046" s="378"/>
      <c r="GJ65046" s="378"/>
      <c r="GK65046" s="378"/>
      <c r="GL65046" s="378"/>
      <c r="GM65046" s="378"/>
      <c r="GN65046" s="378"/>
      <c r="GO65046" s="378"/>
      <c r="GP65046" s="378"/>
      <c r="GQ65046" s="378"/>
      <c r="GR65046" s="378"/>
      <c r="GS65046" s="378"/>
      <c r="GT65046" s="378"/>
      <c r="GU65046" s="378"/>
      <c r="GV65046" s="378"/>
      <c r="GW65046" s="378"/>
      <c r="GX65046" s="378"/>
      <c r="GY65046" s="378"/>
      <c r="GZ65046" s="378"/>
      <c r="HA65046" s="378"/>
      <c r="HB65046" s="378"/>
      <c r="HC65046" s="378"/>
      <c r="HD65046" s="378"/>
      <c r="HE65046" s="378"/>
      <c r="HF65046" s="378"/>
      <c r="HG65046" s="378"/>
      <c r="HH65046" s="378"/>
      <c r="HI65046" s="378"/>
      <c r="HJ65046" s="378"/>
      <c r="HK65046" s="378"/>
      <c r="HL65046" s="378"/>
      <c r="HM65046" s="378"/>
      <c r="HN65046" s="378"/>
      <c r="HO65046" s="378"/>
      <c r="HP65046" s="378"/>
      <c r="HQ65046" s="378"/>
      <c r="HR65046" s="378"/>
      <c r="HS65046" s="378"/>
      <c r="HT65046" s="378"/>
      <c r="HU65046" s="378"/>
      <c r="HV65046" s="378"/>
      <c r="HW65046" s="378"/>
      <c r="HX65046" s="378"/>
      <c r="HY65046" s="378"/>
      <c r="HZ65046" s="378"/>
      <c r="IA65046" s="378"/>
      <c r="IB65046" s="378"/>
      <c r="IC65046" s="378"/>
      <c r="ID65046" s="378"/>
      <c r="IE65046" s="378"/>
      <c r="IF65046" s="378"/>
      <c r="IG65046" s="378"/>
      <c r="IH65046" s="378"/>
      <c r="II65046" s="378"/>
      <c r="IJ65046" s="378"/>
      <c r="IK65046" s="378"/>
      <c r="IL65046" s="378"/>
    </row>
    <row r="65047" spans="2:246">
      <c r="B65047" s="378"/>
      <c r="C65047" s="378"/>
      <c r="D65047" s="378"/>
      <c r="E65047" s="378"/>
      <c r="F65047" s="378"/>
      <c r="G65047" s="378"/>
      <c r="H65047" s="378"/>
      <c r="I65047" s="378"/>
      <c r="J65047" s="378"/>
      <c r="K65047" s="378"/>
      <c r="L65047" s="378"/>
      <c r="M65047" s="378"/>
      <c r="N65047" s="378"/>
      <c r="O65047" s="378"/>
      <c r="P65047" s="378"/>
      <c r="Q65047" s="378"/>
      <c r="R65047" s="378"/>
      <c r="S65047" s="378"/>
      <c r="T65047" s="378"/>
      <c r="U65047" s="378"/>
      <c r="V65047" s="378"/>
      <c r="W65047" s="378"/>
      <c r="X65047" s="378"/>
      <c r="Y65047" s="378"/>
      <c r="Z65047" s="378"/>
      <c r="AA65047" s="378"/>
      <c r="AB65047" s="378"/>
      <c r="AC65047" s="378"/>
      <c r="AD65047" s="378"/>
      <c r="AE65047" s="378"/>
      <c r="AF65047" s="378"/>
      <c r="AG65047" s="378"/>
      <c r="AH65047" s="378"/>
      <c r="AI65047" s="378"/>
      <c r="AJ65047" s="378"/>
      <c r="AK65047" s="378"/>
      <c r="AL65047" s="378"/>
      <c r="AM65047" s="378"/>
      <c r="AN65047" s="378"/>
      <c r="AO65047" s="378"/>
      <c r="AP65047" s="378"/>
      <c r="AQ65047" s="378"/>
      <c r="AR65047" s="378"/>
      <c r="AS65047" s="378"/>
      <c r="AT65047" s="378"/>
      <c r="AU65047" s="378"/>
      <c r="AV65047" s="378"/>
      <c r="AW65047" s="378"/>
      <c r="AX65047" s="378"/>
      <c r="AY65047" s="378"/>
      <c r="AZ65047" s="378"/>
      <c r="BA65047" s="378"/>
      <c r="BB65047" s="378"/>
      <c r="BC65047" s="378"/>
      <c r="BD65047" s="378"/>
      <c r="BE65047" s="378"/>
      <c r="BF65047" s="378"/>
      <c r="BG65047" s="378"/>
      <c r="BH65047" s="378"/>
      <c r="BI65047" s="378"/>
      <c r="BJ65047" s="378"/>
      <c r="BK65047" s="378"/>
      <c r="BL65047" s="378"/>
      <c r="BM65047" s="378"/>
      <c r="BN65047" s="378"/>
      <c r="BO65047" s="378"/>
      <c r="BP65047" s="378"/>
      <c r="BQ65047" s="378"/>
      <c r="BR65047" s="378"/>
      <c r="BS65047" s="378"/>
      <c r="BT65047" s="378"/>
      <c r="BU65047" s="378"/>
      <c r="BV65047" s="378"/>
      <c r="BW65047" s="378"/>
      <c r="BX65047" s="378"/>
      <c r="BY65047" s="378"/>
      <c r="BZ65047" s="378"/>
      <c r="CA65047" s="378"/>
      <c r="CB65047" s="378"/>
      <c r="CC65047" s="378"/>
      <c r="CD65047" s="378"/>
      <c r="CE65047" s="378"/>
      <c r="CF65047" s="378"/>
      <c r="CG65047" s="378"/>
      <c r="CH65047" s="378"/>
      <c r="CI65047" s="378"/>
      <c r="CJ65047" s="378"/>
      <c r="CK65047" s="378"/>
      <c r="CL65047" s="378"/>
      <c r="CM65047" s="378"/>
      <c r="CN65047" s="378"/>
      <c r="CO65047" s="378"/>
      <c r="CP65047" s="378"/>
      <c r="CQ65047" s="378"/>
      <c r="CR65047" s="378"/>
      <c r="CS65047" s="378"/>
      <c r="CT65047" s="378"/>
      <c r="CU65047" s="378"/>
      <c r="CV65047" s="378"/>
      <c r="CW65047" s="378"/>
      <c r="CX65047" s="378"/>
      <c r="CY65047" s="378"/>
      <c r="CZ65047" s="378"/>
      <c r="DA65047" s="378"/>
      <c r="DB65047" s="378"/>
      <c r="DC65047" s="378"/>
      <c r="DD65047" s="378"/>
      <c r="DE65047" s="378"/>
      <c r="DF65047" s="378"/>
      <c r="DG65047" s="378"/>
      <c r="DH65047" s="378"/>
      <c r="DI65047" s="378"/>
      <c r="DJ65047" s="378"/>
      <c r="DK65047" s="378"/>
      <c r="DL65047" s="378"/>
      <c r="DM65047" s="378"/>
      <c r="DN65047" s="378"/>
      <c r="DO65047" s="378"/>
      <c r="DP65047" s="378"/>
      <c r="DQ65047" s="378"/>
      <c r="DR65047" s="378"/>
      <c r="DS65047" s="378"/>
      <c r="DT65047" s="378"/>
      <c r="DU65047" s="378"/>
      <c r="DV65047" s="378"/>
      <c r="DW65047" s="378"/>
      <c r="DX65047" s="378"/>
      <c r="DY65047" s="378"/>
      <c r="DZ65047" s="378"/>
      <c r="EA65047" s="378"/>
      <c r="EB65047" s="378"/>
      <c r="EC65047" s="378"/>
      <c r="ED65047" s="378"/>
      <c r="EE65047" s="378"/>
      <c r="EF65047" s="378"/>
      <c r="EG65047" s="378"/>
      <c r="EH65047" s="378"/>
      <c r="EI65047" s="378"/>
      <c r="EJ65047" s="378"/>
      <c r="EK65047" s="378"/>
      <c r="EL65047" s="378"/>
      <c r="EM65047" s="378"/>
      <c r="EN65047" s="378"/>
      <c r="EO65047" s="378"/>
      <c r="EP65047" s="378"/>
      <c r="EQ65047" s="378"/>
      <c r="ER65047" s="378"/>
      <c r="ES65047" s="378"/>
      <c r="ET65047" s="378"/>
      <c r="EU65047" s="378"/>
      <c r="EV65047" s="378"/>
      <c r="EW65047" s="378"/>
      <c r="EX65047" s="378"/>
      <c r="EY65047" s="378"/>
      <c r="EZ65047" s="378"/>
      <c r="FA65047" s="378"/>
      <c r="FB65047" s="378"/>
      <c r="FC65047" s="378"/>
      <c r="FD65047" s="378"/>
      <c r="FE65047" s="378"/>
      <c r="FF65047" s="378"/>
      <c r="FG65047" s="378"/>
      <c r="FH65047" s="378"/>
      <c r="FI65047" s="378"/>
      <c r="FJ65047" s="378"/>
      <c r="FK65047" s="378"/>
      <c r="FL65047" s="378"/>
      <c r="FM65047" s="378"/>
      <c r="FN65047" s="378"/>
      <c r="FO65047" s="378"/>
      <c r="FP65047" s="378"/>
      <c r="FQ65047" s="378"/>
      <c r="FR65047" s="378"/>
      <c r="FS65047" s="378"/>
      <c r="FT65047" s="378"/>
      <c r="FU65047" s="378"/>
      <c r="FV65047" s="378"/>
      <c r="FW65047" s="378"/>
      <c r="FX65047" s="378"/>
      <c r="FY65047" s="378"/>
      <c r="FZ65047" s="378"/>
      <c r="GA65047" s="378"/>
      <c r="GB65047" s="378"/>
      <c r="GC65047" s="378"/>
      <c r="GD65047" s="378"/>
      <c r="GE65047" s="378"/>
      <c r="GF65047" s="378"/>
      <c r="GG65047" s="378"/>
      <c r="GH65047" s="378"/>
      <c r="GI65047" s="378"/>
      <c r="GJ65047" s="378"/>
      <c r="GK65047" s="378"/>
      <c r="GL65047" s="378"/>
      <c r="GM65047" s="378"/>
      <c r="GN65047" s="378"/>
      <c r="GO65047" s="378"/>
      <c r="GP65047" s="378"/>
      <c r="GQ65047" s="378"/>
      <c r="GR65047" s="378"/>
      <c r="GS65047" s="378"/>
      <c r="GT65047" s="378"/>
      <c r="GU65047" s="378"/>
      <c r="GV65047" s="378"/>
      <c r="GW65047" s="378"/>
      <c r="GX65047" s="378"/>
      <c r="GY65047" s="378"/>
      <c r="GZ65047" s="378"/>
      <c r="HA65047" s="378"/>
      <c r="HB65047" s="378"/>
      <c r="HC65047" s="378"/>
      <c r="HD65047" s="378"/>
      <c r="HE65047" s="378"/>
      <c r="HF65047" s="378"/>
      <c r="HG65047" s="378"/>
      <c r="HH65047" s="378"/>
      <c r="HI65047" s="378"/>
      <c r="HJ65047" s="378"/>
      <c r="HK65047" s="378"/>
      <c r="HL65047" s="378"/>
      <c r="HM65047" s="378"/>
      <c r="HN65047" s="378"/>
      <c r="HO65047" s="378"/>
      <c r="HP65047" s="378"/>
      <c r="HQ65047" s="378"/>
      <c r="HR65047" s="378"/>
      <c r="HS65047" s="378"/>
      <c r="HT65047" s="378"/>
      <c r="HU65047" s="378"/>
      <c r="HV65047" s="378"/>
      <c r="HW65047" s="378"/>
      <c r="HX65047" s="378"/>
      <c r="HY65047" s="378"/>
      <c r="HZ65047" s="378"/>
      <c r="IA65047" s="378"/>
      <c r="IB65047" s="378"/>
      <c r="IC65047" s="378"/>
      <c r="ID65047" s="378"/>
      <c r="IE65047" s="378"/>
      <c r="IF65047" s="378"/>
      <c r="IG65047" s="378"/>
      <c r="IH65047" s="378"/>
      <c r="II65047" s="378"/>
      <c r="IJ65047" s="378"/>
      <c r="IK65047" s="378"/>
      <c r="IL65047" s="378"/>
    </row>
    <row r="65048" spans="2:246">
      <c r="B65048" s="378"/>
      <c r="C65048" s="378"/>
      <c r="D65048" s="378"/>
      <c r="E65048" s="378"/>
      <c r="F65048" s="378"/>
      <c r="G65048" s="378"/>
      <c r="H65048" s="378"/>
      <c r="I65048" s="378"/>
      <c r="J65048" s="378"/>
      <c r="K65048" s="378"/>
      <c r="L65048" s="378"/>
      <c r="M65048" s="378"/>
      <c r="N65048" s="378"/>
      <c r="O65048" s="378"/>
      <c r="P65048" s="378"/>
      <c r="Q65048" s="378"/>
      <c r="R65048" s="378"/>
      <c r="S65048" s="378"/>
      <c r="T65048" s="378"/>
      <c r="U65048" s="378"/>
      <c r="V65048" s="378"/>
      <c r="W65048" s="378"/>
      <c r="X65048" s="378"/>
      <c r="Y65048" s="378"/>
      <c r="Z65048" s="378"/>
      <c r="AA65048" s="378"/>
      <c r="AB65048" s="378"/>
      <c r="AC65048" s="378"/>
      <c r="AD65048" s="378"/>
      <c r="AE65048" s="378"/>
      <c r="AF65048" s="378"/>
      <c r="AG65048" s="378"/>
      <c r="AH65048" s="378"/>
      <c r="AI65048" s="378"/>
      <c r="AJ65048" s="378"/>
      <c r="AK65048" s="378"/>
      <c r="AL65048" s="378"/>
      <c r="AM65048" s="378"/>
      <c r="AN65048" s="378"/>
      <c r="AO65048" s="378"/>
      <c r="AP65048" s="378"/>
      <c r="AQ65048" s="378"/>
      <c r="AR65048" s="378"/>
      <c r="AS65048" s="378"/>
      <c r="AT65048" s="378"/>
      <c r="AU65048" s="378"/>
      <c r="AV65048" s="378"/>
      <c r="AW65048" s="378"/>
      <c r="AX65048" s="378"/>
      <c r="AY65048" s="378"/>
      <c r="AZ65048" s="378"/>
      <c r="BA65048" s="378"/>
      <c r="BB65048" s="378"/>
      <c r="BC65048" s="378"/>
      <c r="BD65048" s="378"/>
      <c r="BE65048" s="378"/>
      <c r="BF65048" s="378"/>
      <c r="BG65048" s="378"/>
      <c r="BH65048" s="378"/>
      <c r="BI65048" s="378"/>
      <c r="BJ65048" s="378"/>
      <c r="BK65048" s="378"/>
      <c r="BL65048" s="378"/>
      <c r="BM65048" s="378"/>
      <c r="BN65048" s="378"/>
      <c r="BO65048" s="378"/>
      <c r="BP65048" s="378"/>
      <c r="BQ65048" s="378"/>
      <c r="BR65048" s="378"/>
      <c r="BS65048" s="378"/>
      <c r="BT65048" s="378"/>
      <c r="BU65048" s="378"/>
      <c r="BV65048" s="378"/>
      <c r="BW65048" s="378"/>
      <c r="BX65048" s="378"/>
      <c r="BY65048" s="378"/>
      <c r="BZ65048" s="378"/>
      <c r="CA65048" s="378"/>
      <c r="CB65048" s="378"/>
      <c r="CC65048" s="378"/>
      <c r="CD65048" s="378"/>
      <c r="CE65048" s="378"/>
      <c r="CF65048" s="378"/>
      <c r="CG65048" s="378"/>
      <c r="CH65048" s="378"/>
      <c r="CI65048" s="378"/>
      <c r="CJ65048" s="378"/>
      <c r="CK65048" s="378"/>
      <c r="CL65048" s="378"/>
      <c r="CM65048" s="378"/>
      <c r="CN65048" s="378"/>
      <c r="CO65048" s="378"/>
      <c r="CP65048" s="378"/>
      <c r="CQ65048" s="378"/>
      <c r="CR65048" s="378"/>
      <c r="CS65048" s="378"/>
      <c r="CT65048" s="378"/>
      <c r="CU65048" s="378"/>
      <c r="CV65048" s="378"/>
      <c r="CW65048" s="378"/>
      <c r="CX65048" s="378"/>
      <c r="CY65048" s="378"/>
      <c r="CZ65048" s="378"/>
      <c r="DA65048" s="378"/>
      <c r="DB65048" s="378"/>
      <c r="DC65048" s="378"/>
      <c r="DD65048" s="378"/>
      <c r="DE65048" s="378"/>
      <c r="DF65048" s="378"/>
      <c r="DG65048" s="378"/>
      <c r="DH65048" s="378"/>
      <c r="DI65048" s="378"/>
      <c r="DJ65048" s="378"/>
      <c r="DK65048" s="378"/>
      <c r="DL65048" s="378"/>
      <c r="DM65048" s="378"/>
      <c r="DN65048" s="378"/>
      <c r="DO65048" s="378"/>
      <c r="DP65048" s="378"/>
      <c r="DQ65048" s="378"/>
      <c r="DR65048" s="378"/>
      <c r="DS65048" s="378"/>
      <c r="DT65048" s="378"/>
      <c r="DU65048" s="378"/>
      <c r="DV65048" s="378"/>
      <c r="DW65048" s="378"/>
      <c r="DX65048" s="378"/>
      <c r="DY65048" s="378"/>
      <c r="DZ65048" s="378"/>
      <c r="EA65048" s="378"/>
      <c r="EB65048" s="378"/>
      <c r="EC65048" s="378"/>
      <c r="ED65048" s="378"/>
      <c r="EE65048" s="378"/>
      <c r="EF65048" s="378"/>
      <c r="EG65048" s="378"/>
      <c r="EH65048" s="378"/>
      <c r="EI65048" s="378"/>
      <c r="EJ65048" s="378"/>
      <c r="EK65048" s="378"/>
      <c r="EL65048" s="378"/>
      <c r="EM65048" s="378"/>
      <c r="EN65048" s="378"/>
      <c r="EO65048" s="378"/>
      <c r="EP65048" s="378"/>
      <c r="EQ65048" s="378"/>
      <c r="ER65048" s="378"/>
      <c r="ES65048" s="378"/>
      <c r="ET65048" s="378"/>
      <c r="EU65048" s="378"/>
      <c r="EV65048" s="378"/>
      <c r="EW65048" s="378"/>
      <c r="EX65048" s="378"/>
      <c r="EY65048" s="378"/>
      <c r="EZ65048" s="378"/>
      <c r="FA65048" s="378"/>
      <c r="FB65048" s="378"/>
      <c r="FC65048" s="378"/>
      <c r="FD65048" s="378"/>
      <c r="FE65048" s="378"/>
      <c r="FF65048" s="378"/>
      <c r="FG65048" s="378"/>
      <c r="FH65048" s="378"/>
      <c r="FI65048" s="378"/>
      <c r="FJ65048" s="378"/>
      <c r="FK65048" s="378"/>
      <c r="FL65048" s="378"/>
      <c r="FM65048" s="378"/>
      <c r="FN65048" s="378"/>
      <c r="FO65048" s="378"/>
      <c r="FP65048" s="378"/>
      <c r="FQ65048" s="378"/>
      <c r="FR65048" s="378"/>
      <c r="FS65048" s="378"/>
      <c r="FT65048" s="378"/>
      <c r="FU65048" s="378"/>
      <c r="FV65048" s="378"/>
      <c r="FW65048" s="378"/>
      <c r="FX65048" s="378"/>
      <c r="FY65048" s="378"/>
      <c r="FZ65048" s="378"/>
      <c r="GA65048" s="378"/>
      <c r="GB65048" s="378"/>
      <c r="GC65048" s="378"/>
      <c r="GD65048" s="378"/>
      <c r="GE65048" s="378"/>
      <c r="GF65048" s="378"/>
      <c r="GG65048" s="378"/>
      <c r="GH65048" s="378"/>
      <c r="GI65048" s="378"/>
      <c r="GJ65048" s="378"/>
      <c r="GK65048" s="378"/>
      <c r="GL65048" s="378"/>
      <c r="GM65048" s="378"/>
      <c r="GN65048" s="378"/>
      <c r="GO65048" s="378"/>
      <c r="GP65048" s="378"/>
      <c r="GQ65048" s="378"/>
      <c r="GR65048" s="378"/>
      <c r="GS65048" s="378"/>
      <c r="GT65048" s="378"/>
      <c r="GU65048" s="378"/>
      <c r="GV65048" s="378"/>
      <c r="GW65048" s="378"/>
      <c r="GX65048" s="378"/>
      <c r="GY65048" s="378"/>
      <c r="GZ65048" s="378"/>
      <c r="HA65048" s="378"/>
      <c r="HB65048" s="378"/>
      <c r="HC65048" s="378"/>
      <c r="HD65048" s="378"/>
      <c r="HE65048" s="378"/>
      <c r="HF65048" s="378"/>
      <c r="HG65048" s="378"/>
      <c r="HH65048" s="378"/>
      <c r="HI65048" s="378"/>
      <c r="HJ65048" s="378"/>
      <c r="HK65048" s="378"/>
      <c r="HL65048" s="378"/>
      <c r="HM65048" s="378"/>
      <c r="HN65048" s="378"/>
      <c r="HO65048" s="378"/>
      <c r="HP65048" s="378"/>
      <c r="HQ65048" s="378"/>
      <c r="HR65048" s="378"/>
      <c r="HS65048" s="378"/>
      <c r="HT65048" s="378"/>
      <c r="HU65048" s="378"/>
      <c r="HV65048" s="378"/>
      <c r="HW65048" s="378"/>
      <c r="HX65048" s="378"/>
      <c r="HY65048" s="378"/>
      <c r="HZ65048" s="378"/>
      <c r="IA65048" s="378"/>
      <c r="IB65048" s="378"/>
      <c r="IC65048" s="378"/>
      <c r="ID65048" s="378"/>
      <c r="IE65048" s="378"/>
      <c r="IF65048" s="378"/>
      <c r="IG65048" s="378"/>
      <c r="IH65048" s="378"/>
      <c r="II65048" s="378"/>
      <c r="IJ65048" s="378"/>
      <c r="IK65048" s="378"/>
      <c r="IL65048" s="378"/>
    </row>
    <row r="65049" spans="2:246">
      <c r="B65049" s="378"/>
      <c r="C65049" s="378"/>
      <c r="D65049" s="378"/>
      <c r="E65049" s="378"/>
      <c r="F65049" s="378"/>
      <c r="G65049" s="378"/>
      <c r="H65049" s="378"/>
      <c r="I65049" s="378"/>
      <c r="J65049" s="378"/>
      <c r="K65049" s="378"/>
      <c r="L65049" s="378"/>
      <c r="M65049" s="378"/>
      <c r="N65049" s="378"/>
      <c r="O65049" s="378"/>
      <c r="P65049" s="378"/>
      <c r="Q65049" s="378"/>
      <c r="R65049" s="378"/>
      <c r="S65049" s="378"/>
      <c r="T65049" s="378"/>
      <c r="U65049" s="378"/>
      <c r="V65049" s="378"/>
      <c r="W65049" s="378"/>
      <c r="X65049" s="378"/>
      <c r="Y65049" s="378"/>
      <c r="Z65049" s="378"/>
      <c r="AA65049" s="378"/>
      <c r="AB65049" s="378"/>
      <c r="AC65049" s="378"/>
      <c r="AD65049" s="378"/>
      <c r="AE65049" s="378"/>
      <c r="AF65049" s="378"/>
      <c r="AG65049" s="378"/>
      <c r="AH65049" s="378"/>
      <c r="AI65049" s="378"/>
      <c r="AJ65049" s="378"/>
      <c r="AK65049" s="378"/>
      <c r="AL65049" s="378"/>
      <c r="AM65049" s="378"/>
      <c r="AN65049" s="378"/>
      <c r="AO65049" s="378"/>
      <c r="AP65049" s="378"/>
      <c r="AQ65049" s="378"/>
      <c r="AR65049" s="378"/>
      <c r="AS65049" s="378"/>
      <c r="AT65049" s="378"/>
      <c r="AU65049" s="378"/>
      <c r="AV65049" s="378"/>
      <c r="AW65049" s="378"/>
      <c r="AX65049" s="378"/>
      <c r="AY65049" s="378"/>
      <c r="AZ65049" s="378"/>
      <c r="BA65049" s="378"/>
      <c r="BB65049" s="378"/>
      <c r="BC65049" s="378"/>
      <c r="BD65049" s="378"/>
      <c r="BE65049" s="378"/>
      <c r="BF65049" s="378"/>
      <c r="BG65049" s="378"/>
      <c r="BH65049" s="378"/>
      <c r="BI65049" s="378"/>
      <c r="BJ65049" s="378"/>
      <c r="BK65049" s="378"/>
      <c r="BL65049" s="378"/>
      <c r="BM65049" s="378"/>
      <c r="BN65049" s="378"/>
      <c r="BO65049" s="378"/>
      <c r="BP65049" s="378"/>
      <c r="BQ65049" s="378"/>
      <c r="BR65049" s="378"/>
      <c r="BS65049" s="378"/>
      <c r="BT65049" s="378"/>
      <c r="BU65049" s="378"/>
      <c r="BV65049" s="378"/>
      <c r="BW65049" s="378"/>
      <c r="BX65049" s="378"/>
      <c r="BY65049" s="378"/>
      <c r="BZ65049" s="378"/>
      <c r="CA65049" s="378"/>
      <c r="CB65049" s="378"/>
      <c r="CC65049" s="378"/>
      <c r="CD65049" s="378"/>
      <c r="CE65049" s="378"/>
      <c r="CF65049" s="378"/>
      <c r="CG65049" s="378"/>
      <c r="CH65049" s="378"/>
      <c r="CI65049" s="378"/>
      <c r="CJ65049" s="378"/>
      <c r="CK65049" s="378"/>
      <c r="CL65049" s="378"/>
      <c r="CM65049" s="378"/>
      <c r="CN65049" s="378"/>
      <c r="CO65049" s="378"/>
      <c r="CP65049" s="378"/>
      <c r="CQ65049" s="378"/>
      <c r="CR65049" s="378"/>
      <c r="CS65049" s="378"/>
      <c r="CT65049" s="378"/>
      <c r="CU65049" s="378"/>
      <c r="CV65049" s="378"/>
      <c r="CW65049" s="378"/>
      <c r="CX65049" s="378"/>
      <c r="CY65049" s="378"/>
      <c r="CZ65049" s="378"/>
      <c r="DA65049" s="378"/>
      <c r="DB65049" s="378"/>
      <c r="DC65049" s="378"/>
      <c r="DD65049" s="378"/>
      <c r="DE65049" s="378"/>
      <c r="DF65049" s="378"/>
      <c r="DG65049" s="378"/>
      <c r="DH65049" s="378"/>
      <c r="DI65049" s="378"/>
      <c r="DJ65049" s="378"/>
      <c r="DK65049" s="378"/>
      <c r="DL65049" s="378"/>
      <c r="DM65049" s="378"/>
      <c r="DN65049" s="378"/>
      <c r="DO65049" s="378"/>
      <c r="DP65049" s="378"/>
      <c r="DQ65049" s="378"/>
      <c r="DR65049" s="378"/>
      <c r="DS65049" s="378"/>
      <c r="DT65049" s="378"/>
      <c r="DU65049" s="378"/>
      <c r="DV65049" s="378"/>
      <c r="DW65049" s="378"/>
      <c r="DX65049" s="378"/>
      <c r="DY65049" s="378"/>
      <c r="DZ65049" s="378"/>
      <c r="EA65049" s="378"/>
      <c r="EB65049" s="378"/>
      <c r="EC65049" s="378"/>
      <c r="ED65049" s="378"/>
      <c r="EE65049" s="378"/>
      <c r="EF65049" s="378"/>
      <c r="EG65049" s="378"/>
      <c r="EH65049" s="378"/>
      <c r="EI65049" s="378"/>
      <c r="EJ65049" s="378"/>
      <c r="EK65049" s="378"/>
      <c r="EL65049" s="378"/>
      <c r="EM65049" s="378"/>
      <c r="EN65049" s="378"/>
      <c r="EO65049" s="378"/>
      <c r="EP65049" s="378"/>
      <c r="EQ65049" s="378"/>
      <c r="ER65049" s="378"/>
      <c r="ES65049" s="378"/>
      <c r="ET65049" s="378"/>
      <c r="EU65049" s="378"/>
      <c r="EV65049" s="378"/>
      <c r="EW65049" s="378"/>
      <c r="EX65049" s="378"/>
      <c r="EY65049" s="378"/>
      <c r="EZ65049" s="378"/>
      <c r="FA65049" s="378"/>
      <c r="FB65049" s="378"/>
      <c r="FC65049" s="378"/>
      <c r="FD65049" s="378"/>
      <c r="FE65049" s="378"/>
      <c r="FF65049" s="378"/>
      <c r="FG65049" s="378"/>
      <c r="FH65049" s="378"/>
      <c r="FI65049" s="378"/>
      <c r="FJ65049" s="378"/>
      <c r="FK65049" s="378"/>
      <c r="FL65049" s="378"/>
      <c r="FM65049" s="378"/>
      <c r="FN65049" s="378"/>
      <c r="FO65049" s="378"/>
      <c r="FP65049" s="378"/>
      <c r="FQ65049" s="378"/>
      <c r="FR65049" s="378"/>
      <c r="FS65049" s="378"/>
      <c r="FT65049" s="378"/>
      <c r="FU65049" s="378"/>
      <c r="FV65049" s="378"/>
      <c r="FW65049" s="378"/>
      <c r="FX65049" s="378"/>
      <c r="FY65049" s="378"/>
      <c r="FZ65049" s="378"/>
      <c r="GA65049" s="378"/>
      <c r="GB65049" s="378"/>
      <c r="GC65049" s="378"/>
      <c r="GD65049" s="378"/>
      <c r="GE65049" s="378"/>
      <c r="GF65049" s="378"/>
      <c r="GG65049" s="378"/>
      <c r="GH65049" s="378"/>
      <c r="GI65049" s="378"/>
      <c r="GJ65049" s="378"/>
      <c r="GK65049" s="378"/>
      <c r="GL65049" s="378"/>
      <c r="GM65049" s="378"/>
      <c r="GN65049" s="378"/>
      <c r="GO65049" s="378"/>
      <c r="GP65049" s="378"/>
      <c r="GQ65049" s="378"/>
      <c r="GR65049" s="378"/>
      <c r="GS65049" s="378"/>
      <c r="GT65049" s="378"/>
      <c r="GU65049" s="378"/>
      <c r="GV65049" s="378"/>
      <c r="GW65049" s="378"/>
      <c r="GX65049" s="378"/>
      <c r="GY65049" s="378"/>
      <c r="GZ65049" s="378"/>
      <c r="HA65049" s="378"/>
      <c r="HB65049" s="378"/>
      <c r="HC65049" s="378"/>
      <c r="HD65049" s="378"/>
      <c r="HE65049" s="378"/>
      <c r="HF65049" s="378"/>
      <c r="HG65049" s="378"/>
      <c r="HH65049" s="378"/>
      <c r="HI65049" s="378"/>
      <c r="HJ65049" s="378"/>
      <c r="HK65049" s="378"/>
      <c r="HL65049" s="378"/>
      <c r="HM65049" s="378"/>
      <c r="HN65049" s="378"/>
      <c r="HO65049" s="378"/>
      <c r="HP65049" s="378"/>
      <c r="HQ65049" s="378"/>
      <c r="HR65049" s="378"/>
      <c r="HS65049" s="378"/>
      <c r="HT65049" s="378"/>
      <c r="HU65049" s="378"/>
      <c r="HV65049" s="378"/>
      <c r="HW65049" s="378"/>
      <c r="HX65049" s="378"/>
      <c r="HY65049" s="378"/>
      <c r="HZ65049" s="378"/>
      <c r="IA65049" s="378"/>
      <c r="IB65049" s="378"/>
      <c r="IC65049" s="378"/>
      <c r="ID65049" s="378"/>
      <c r="IE65049" s="378"/>
      <c r="IF65049" s="378"/>
      <c r="IG65049" s="378"/>
      <c r="IH65049" s="378"/>
      <c r="II65049" s="378"/>
      <c r="IJ65049" s="378"/>
      <c r="IK65049" s="378"/>
      <c r="IL65049" s="378"/>
    </row>
    <row r="65050" spans="2:246">
      <c r="B65050" s="378"/>
      <c r="C65050" s="378"/>
      <c r="D65050" s="378"/>
      <c r="E65050" s="378"/>
      <c r="F65050" s="378"/>
      <c r="G65050" s="378"/>
      <c r="H65050" s="378"/>
      <c r="I65050" s="378"/>
      <c r="J65050" s="378"/>
      <c r="K65050" s="378"/>
      <c r="L65050" s="378"/>
      <c r="M65050" s="378"/>
      <c r="N65050" s="378"/>
      <c r="O65050" s="378"/>
      <c r="P65050" s="378"/>
      <c r="Q65050" s="378"/>
      <c r="R65050" s="378"/>
      <c r="S65050" s="378"/>
      <c r="T65050" s="378"/>
      <c r="U65050" s="378"/>
      <c r="V65050" s="378"/>
      <c r="W65050" s="378"/>
      <c r="X65050" s="378"/>
      <c r="Y65050" s="378"/>
      <c r="Z65050" s="378"/>
      <c r="AA65050" s="378"/>
      <c r="AB65050" s="378"/>
      <c r="AC65050" s="378"/>
      <c r="AD65050" s="378"/>
      <c r="AE65050" s="378"/>
      <c r="AF65050" s="378"/>
      <c r="AG65050" s="378"/>
      <c r="AH65050" s="378"/>
      <c r="AI65050" s="378"/>
      <c r="AJ65050" s="378"/>
      <c r="AK65050" s="378"/>
      <c r="AL65050" s="378"/>
      <c r="AM65050" s="378"/>
      <c r="AN65050" s="378"/>
      <c r="AO65050" s="378"/>
      <c r="AP65050" s="378"/>
      <c r="AQ65050" s="378"/>
      <c r="AR65050" s="378"/>
      <c r="AS65050" s="378"/>
      <c r="AT65050" s="378"/>
      <c r="AU65050" s="378"/>
      <c r="AV65050" s="378"/>
      <c r="AW65050" s="378"/>
      <c r="AX65050" s="378"/>
      <c r="AY65050" s="378"/>
      <c r="AZ65050" s="378"/>
      <c r="BA65050" s="378"/>
      <c r="BB65050" s="378"/>
      <c r="BC65050" s="378"/>
      <c r="BD65050" s="378"/>
      <c r="BE65050" s="378"/>
      <c r="BF65050" s="378"/>
      <c r="BG65050" s="378"/>
      <c r="BH65050" s="378"/>
      <c r="BI65050" s="378"/>
      <c r="BJ65050" s="378"/>
      <c r="BK65050" s="378"/>
      <c r="BL65050" s="378"/>
      <c r="BM65050" s="378"/>
      <c r="BN65050" s="378"/>
      <c r="BO65050" s="378"/>
      <c r="BP65050" s="378"/>
      <c r="BQ65050" s="378"/>
      <c r="BR65050" s="378"/>
      <c r="BS65050" s="378"/>
      <c r="BT65050" s="378"/>
      <c r="BU65050" s="378"/>
      <c r="BV65050" s="378"/>
      <c r="BW65050" s="378"/>
      <c r="BX65050" s="378"/>
      <c r="BY65050" s="378"/>
      <c r="BZ65050" s="378"/>
      <c r="CA65050" s="378"/>
      <c r="CB65050" s="378"/>
      <c r="CC65050" s="378"/>
      <c r="CD65050" s="378"/>
      <c r="CE65050" s="378"/>
      <c r="CF65050" s="378"/>
      <c r="CG65050" s="378"/>
      <c r="CH65050" s="378"/>
      <c r="CI65050" s="378"/>
      <c r="CJ65050" s="378"/>
      <c r="CK65050" s="378"/>
      <c r="CL65050" s="378"/>
      <c r="CM65050" s="378"/>
      <c r="CN65050" s="378"/>
      <c r="CO65050" s="378"/>
      <c r="CP65050" s="378"/>
      <c r="CQ65050" s="378"/>
      <c r="CR65050" s="378"/>
      <c r="CS65050" s="378"/>
      <c r="CT65050" s="378"/>
      <c r="CU65050" s="378"/>
      <c r="CV65050" s="378"/>
      <c r="CW65050" s="378"/>
      <c r="CX65050" s="378"/>
      <c r="CY65050" s="378"/>
      <c r="CZ65050" s="378"/>
      <c r="DA65050" s="378"/>
      <c r="DB65050" s="378"/>
      <c r="DC65050" s="378"/>
      <c r="DD65050" s="378"/>
      <c r="DE65050" s="378"/>
      <c r="DF65050" s="378"/>
      <c r="DG65050" s="378"/>
      <c r="DH65050" s="378"/>
      <c r="DI65050" s="378"/>
      <c r="DJ65050" s="378"/>
      <c r="DK65050" s="378"/>
      <c r="DL65050" s="378"/>
      <c r="DM65050" s="378"/>
      <c r="DN65050" s="378"/>
      <c r="DO65050" s="378"/>
      <c r="DP65050" s="378"/>
      <c r="DQ65050" s="378"/>
      <c r="DR65050" s="378"/>
      <c r="DS65050" s="378"/>
      <c r="DT65050" s="378"/>
      <c r="DU65050" s="378"/>
      <c r="DV65050" s="378"/>
      <c r="DW65050" s="378"/>
      <c r="DX65050" s="378"/>
      <c r="DY65050" s="378"/>
      <c r="DZ65050" s="378"/>
      <c r="EA65050" s="378"/>
      <c r="EB65050" s="378"/>
      <c r="EC65050" s="378"/>
      <c r="ED65050" s="378"/>
      <c r="EE65050" s="378"/>
      <c r="EF65050" s="378"/>
      <c r="EG65050" s="378"/>
      <c r="EH65050" s="378"/>
      <c r="EI65050" s="378"/>
      <c r="EJ65050" s="378"/>
      <c r="EK65050" s="378"/>
      <c r="EL65050" s="378"/>
      <c r="EM65050" s="378"/>
      <c r="EN65050" s="378"/>
      <c r="EO65050" s="378"/>
      <c r="EP65050" s="378"/>
      <c r="EQ65050" s="378"/>
      <c r="ER65050" s="378"/>
      <c r="ES65050" s="378"/>
      <c r="ET65050" s="378"/>
      <c r="EU65050" s="378"/>
      <c r="EV65050" s="378"/>
      <c r="EW65050" s="378"/>
      <c r="EX65050" s="378"/>
      <c r="EY65050" s="378"/>
      <c r="EZ65050" s="378"/>
      <c r="FA65050" s="378"/>
      <c r="FB65050" s="378"/>
      <c r="FC65050" s="378"/>
      <c r="FD65050" s="378"/>
      <c r="FE65050" s="378"/>
      <c r="FF65050" s="378"/>
      <c r="FG65050" s="378"/>
      <c r="FH65050" s="378"/>
      <c r="FI65050" s="378"/>
      <c r="FJ65050" s="378"/>
      <c r="FK65050" s="378"/>
      <c r="FL65050" s="378"/>
      <c r="FM65050" s="378"/>
      <c r="FN65050" s="378"/>
      <c r="FO65050" s="378"/>
      <c r="FP65050" s="378"/>
      <c r="FQ65050" s="378"/>
      <c r="FR65050" s="378"/>
      <c r="FS65050" s="378"/>
      <c r="FT65050" s="378"/>
      <c r="FU65050" s="378"/>
      <c r="FV65050" s="378"/>
      <c r="FW65050" s="378"/>
      <c r="FX65050" s="378"/>
      <c r="FY65050" s="378"/>
      <c r="FZ65050" s="378"/>
      <c r="GA65050" s="378"/>
      <c r="GB65050" s="378"/>
      <c r="GC65050" s="378"/>
      <c r="GD65050" s="378"/>
      <c r="GE65050" s="378"/>
      <c r="GF65050" s="378"/>
      <c r="GG65050" s="378"/>
      <c r="GH65050" s="378"/>
      <c r="GI65050" s="378"/>
      <c r="GJ65050" s="378"/>
      <c r="GK65050" s="378"/>
      <c r="GL65050" s="378"/>
      <c r="GM65050" s="378"/>
      <c r="GN65050" s="378"/>
      <c r="GO65050" s="378"/>
      <c r="GP65050" s="378"/>
      <c r="GQ65050" s="378"/>
      <c r="GR65050" s="378"/>
      <c r="GS65050" s="378"/>
      <c r="GT65050" s="378"/>
      <c r="GU65050" s="378"/>
      <c r="GV65050" s="378"/>
      <c r="GW65050" s="378"/>
      <c r="GX65050" s="378"/>
      <c r="GY65050" s="378"/>
      <c r="GZ65050" s="378"/>
      <c r="HA65050" s="378"/>
      <c r="HB65050" s="378"/>
      <c r="HC65050" s="378"/>
      <c r="HD65050" s="378"/>
      <c r="HE65050" s="378"/>
      <c r="HF65050" s="378"/>
      <c r="HG65050" s="378"/>
      <c r="HH65050" s="378"/>
      <c r="HI65050" s="378"/>
      <c r="HJ65050" s="378"/>
      <c r="HK65050" s="378"/>
      <c r="HL65050" s="378"/>
      <c r="HM65050" s="378"/>
      <c r="HN65050" s="378"/>
      <c r="HO65050" s="378"/>
      <c r="HP65050" s="378"/>
      <c r="HQ65050" s="378"/>
      <c r="HR65050" s="378"/>
      <c r="HS65050" s="378"/>
      <c r="HT65050" s="378"/>
      <c r="HU65050" s="378"/>
      <c r="HV65050" s="378"/>
      <c r="HW65050" s="378"/>
      <c r="HX65050" s="378"/>
      <c r="HY65050" s="378"/>
      <c r="HZ65050" s="378"/>
      <c r="IA65050" s="378"/>
      <c r="IB65050" s="378"/>
      <c r="IC65050" s="378"/>
      <c r="ID65050" s="378"/>
      <c r="IE65050" s="378"/>
      <c r="IF65050" s="378"/>
      <c r="IG65050" s="378"/>
      <c r="IH65050" s="378"/>
      <c r="II65050" s="378"/>
      <c r="IJ65050" s="378"/>
      <c r="IK65050" s="378"/>
      <c r="IL65050" s="378"/>
    </row>
    <row r="65051" spans="2:246">
      <c r="B65051" s="378"/>
      <c r="C65051" s="378"/>
      <c r="D65051" s="378"/>
      <c r="E65051" s="378"/>
      <c r="F65051" s="378"/>
      <c r="G65051" s="378"/>
      <c r="H65051" s="378"/>
      <c r="I65051" s="378"/>
      <c r="J65051" s="378"/>
      <c r="K65051" s="378"/>
      <c r="L65051" s="378"/>
      <c r="M65051" s="378"/>
      <c r="N65051" s="378"/>
      <c r="O65051" s="378"/>
      <c r="P65051" s="378"/>
      <c r="Q65051" s="378"/>
      <c r="R65051" s="378"/>
      <c r="S65051" s="378"/>
      <c r="T65051" s="378"/>
      <c r="U65051" s="378"/>
      <c r="V65051" s="378"/>
      <c r="W65051" s="378"/>
      <c r="X65051" s="378"/>
      <c r="Y65051" s="378"/>
      <c r="Z65051" s="378"/>
      <c r="AA65051" s="378"/>
      <c r="AB65051" s="378"/>
      <c r="AC65051" s="378"/>
      <c r="AD65051" s="378"/>
      <c r="AE65051" s="378"/>
      <c r="AF65051" s="378"/>
      <c r="AG65051" s="378"/>
      <c r="AH65051" s="378"/>
      <c r="AI65051" s="378"/>
      <c r="AJ65051" s="378"/>
      <c r="AK65051" s="378"/>
      <c r="AL65051" s="378"/>
      <c r="AM65051" s="378"/>
      <c r="AN65051" s="378"/>
      <c r="AO65051" s="378"/>
      <c r="AP65051" s="378"/>
      <c r="AQ65051" s="378"/>
      <c r="AR65051" s="378"/>
      <c r="AS65051" s="378"/>
      <c r="AT65051" s="378"/>
      <c r="AU65051" s="378"/>
      <c r="AV65051" s="378"/>
      <c r="AW65051" s="378"/>
      <c r="AX65051" s="378"/>
      <c r="AY65051" s="378"/>
      <c r="AZ65051" s="378"/>
      <c r="BA65051" s="378"/>
      <c r="BB65051" s="378"/>
      <c r="BC65051" s="378"/>
      <c r="BD65051" s="378"/>
      <c r="BE65051" s="378"/>
      <c r="BF65051" s="378"/>
      <c r="BG65051" s="378"/>
      <c r="BH65051" s="378"/>
      <c r="BI65051" s="378"/>
      <c r="BJ65051" s="378"/>
      <c r="BK65051" s="378"/>
      <c r="BL65051" s="378"/>
      <c r="BM65051" s="378"/>
      <c r="BN65051" s="378"/>
      <c r="BO65051" s="378"/>
      <c r="BP65051" s="378"/>
      <c r="BQ65051" s="378"/>
      <c r="BR65051" s="378"/>
      <c r="BS65051" s="378"/>
      <c r="BT65051" s="378"/>
      <c r="BU65051" s="378"/>
      <c r="BV65051" s="378"/>
      <c r="BW65051" s="378"/>
      <c r="BX65051" s="378"/>
      <c r="BY65051" s="378"/>
      <c r="BZ65051" s="378"/>
      <c r="CA65051" s="378"/>
      <c r="CB65051" s="378"/>
      <c r="CC65051" s="378"/>
      <c r="CD65051" s="378"/>
      <c r="CE65051" s="378"/>
      <c r="CF65051" s="378"/>
      <c r="CG65051" s="378"/>
      <c r="CH65051" s="378"/>
      <c r="CI65051" s="378"/>
      <c r="CJ65051" s="378"/>
      <c r="CK65051" s="378"/>
      <c r="CL65051" s="378"/>
      <c r="CM65051" s="378"/>
      <c r="CN65051" s="378"/>
      <c r="CO65051" s="378"/>
      <c r="CP65051" s="378"/>
      <c r="CQ65051" s="378"/>
      <c r="CR65051" s="378"/>
      <c r="CS65051" s="378"/>
      <c r="CT65051" s="378"/>
      <c r="CU65051" s="378"/>
      <c r="CV65051" s="378"/>
      <c r="CW65051" s="378"/>
      <c r="CX65051" s="378"/>
      <c r="CY65051" s="378"/>
      <c r="CZ65051" s="378"/>
      <c r="DA65051" s="378"/>
      <c r="DB65051" s="378"/>
      <c r="DC65051" s="378"/>
      <c r="DD65051" s="378"/>
      <c r="DE65051" s="378"/>
      <c r="DF65051" s="378"/>
      <c r="DG65051" s="378"/>
      <c r="DH65051" s="378"/>
      <c r="DI65051" s="378"/>
      <c r="DJ65051" s="378"/>
      <c r="DK65051" s="378"/>
      <c r="DL65051" s="378"/>
      <c r="DM65051" s="378"/>
      <c r="DN65051" s="378"/>
      <c r="DO65051" s="378"/>
      <c r="DP65051" s="378"/>
      <c r="DQ65051" s="378"/>
      <c r="DR65051" s="378"/>
      <c r="DS65051" s="378"/>
      <c r="DT65051" s="378"/>
      <c r="DU65051" s="378"/>
      <c r="DV65051" s="378"/>
      <c r="DW65051" s="378"/>
      <c r="DX65051" s="378"/>
      <c r="DY65051" s="378"/>
      <c r="DZ65051" s="378"/>
      <c r="EA65051" s="378"/>
      <c r="EB65051" s="378"/>
      <c r="EC65051" s="378"/>
      <c r="ED65051" s="378"/>
      <c r="EE65051" s="378"/>
      <c r="EF65051" s="378"/>
      <c r="EG65051" s="378"/>
      <c r="EH65051" s="378"/>
      <c r="EI65051" s="378"/>
      <c r="EJ65051" s="378"/>
      <c r="EK65051" s="378"/>
      <c r="EL65051" s="378"/>
      <c r="EM65051" s="378"/>
      <c r="EN65051" s="378"/>
      <c r="EO65051" s="378"/>
      <c r="EP65051" s="378"/>
      <c r="EQ65051" s="378"/>
      <c r="ER65051" s="378"/>
      <c r="ES65051" s="378"/>
      <c r="ET65051" s="378"/>
      <c r="EU65051" s="378"/>
      <c r="EV65051" s="378"/>
      <c r="EW65051" s="378"/>
      <c r="EX65051" s="378"/>
      <c r="EY65051" s="378"/>
      <c r="EZ65051" s="378"/>
      <c r="FA65051" s="378"/>
      <c r="FB65051" s="378"/>
      <c r="FC65051" s="378"/>
      <c r="FD65051" s="378"/>
      <c r="FE65051" s="378"/>
      <c r="FF65051" s="378"/>
      <c r="FG65051" s="378"/>
      <c r="FH65051" s="378"/>
      <c r="FI65051" s="378"/>
      <c r="FJ65051" s="378"/>
      <c r="FK65051" s="378"/>
      <c r="FL65051" s="378"/>
      <c r="FM65051" s="378"/>
      <c r="FN65051" s="378"/>
      <c r="FO65051" s="378"/>
      <c r="FP65051" s="378"/>
      <c r="FQ65051" s="378"/>
      <c r="FR65051" s="378"/>
      <c r="FS65051" s="378"/>
      <c r="FT65051" s="378"/>
      <c r="FU65051" s="378"/>
      <c r="FV65051" s="378"/>
      <c r="FW65051" s="378"/>
      <c r="FX65051" s="378"/>
      <c r="FY65051" s="378"/>
      <c r="FZ65051" s="378"/>
      <c r="GA65051" s="378"/>
      <c r="GB65051" s="378"/>
      <c r="GC65051" s="378"/>
      <c r="GD65051" s="378"/>
      <c r="GE65051" s="378"/>
      <c r="GF65051" s="378"/>
      <c r="GG65051" s="378"/>
      <c r="GH65051" s="378"/>
      <c r="GI65051" s="378"/>
      <c r="GJ65051" s="378"/>
      <c r="GK65051" s="378"/>
      <c r="GL65051" s="378"/>
      <c r="GM65051" s="378"/>
      <c r="GN65051" s="378"/>
      <c r="GO65051" s="378"/>
      <c r="GP65051" s="378"/>
      <c r="GQ65051" s="378"/>
      <c r="GR65051" s="378"/>
      <c r="GS65051" s="378"/>
      <c r="GT65051" s="378"/>
      <c r="GU65051" s="378"/>
      <c r="GV65051" s="378"/>
      <c r="GW65051" s="378"/>
      <c r="GX65051" s="378"/>
      <c r="GY65051" s="378"/>
      <c r="GZ65051" s="378"/>
      <c r="HA65051" s="378"/>
      <c r="HB65051" s="378"/>
      <c r="HC65051" s="378"/>
      <c r="HD65051" s="378"/>
      <c r="HE65051" s="378"/>
      <c r="HF65051" s="378"/>
      <c r="HG65051" s="378"/>
      <c r="HH65051" s="378"/>
      <c r="HI65051" s="378"/>
      <c r="HJ65051" s="378"/>
      <c r="HK65051" s="378"/>
      <c r="HL65051" s="378"/>
      <c r="HM65051" s="378"/>
      <c r="HN65051" s="378"/>
      <c r="HO65051" s="378"/>
      <c r="HP65051" s="378"/>
      <c r="HQ65051" s="378"/>
      <c r="HR65051" s="378"/>
      <c r="HS65051" s="378"/>
      <c r="HT65051" s="378"/>
      <c r="HU65051" s="378"/>
      <c r="HV65051" s="378"/>
      <c r="HW65051" s="378"/>
      <c r="HX65051" s="378"/>
      <c r="HY65051" s="378"/>
      <c r="HZ65051" s="378"/>
      <c r="IA65051" s="378"/>
      <c r="IB65051" s="378"/>
      <c r="IC65051" s="378"/>
      <c r="ID65051" s="378"/>
      <c r="IE65051" s="378"/>
      <c r="IF65051" s="378"/>
      <c r="IG65051" s="378"/>
      <c r="IH65051" s="378"/>
      <c r="II65051" s="378"/>
      <c r="IJ65051" s="378"/>
      <c r="IK65051" s="378"/>
      <c r="IL65051" s="378"/>
    </row>
    <row r="65052" spans="2:246">
      <c r="B65052" s="378"/>
      <c r="C65052" s="378"/>
      <c r="D65052" s="378"/>
      <c r="E65052" s="378"/>
      <c r="F65052" s="378"/>
      <c r="G65052" s="378"/>
      <c r="H65052" s="378"/>
      <c r="I65052" s="378"/>
      <c r="J65052" s="378"/>
      <c r="K65052" s="378"/>
      <c r="L65052" s="378"/>
      <c r="M65052" s="378"/>
      <c r="N65052" s="378"/>
      <c r="O65052" s="378"/>
      <c r="P65052" s="378"/>
      <c r="Q65052" s="378"/>
      <c r="R65052" s="378"/>
      <c r="S65052" s="378"/>
      <c r="T65052" s="378"/>
      <c r="U65052" s="378"/>
      <c r="V65052" s="378"/>
      <c r="W65052" s="378"/>
      <c r="X65052" s="378"/>
      <c r="Y65052" s="378"/>
      <c r="Z65052" s="378"/>
      <c r="AA65052" s="378"/>
      <c r="AB65052" s="378"/>
      <c r="AC65052" s="378"/>
      <c r="AD65052" s="378"/>
      <c r="AE65052" s="378"/>
      <c r="AF65052" s="378"/>
      <c r="AG65052" s="378"/>
      <c r="AH65052" s="378"/>
      <c r="AI65052" s="378"/>
      <c r="AJ65052" s="378"/>
      <c r="AK65052" s="378"/>
      <c r="AL65052" s="378"/>
      <c r="AM65052" s="378"/>
      <c r="AN65052" s="378"/>
      <c r="AO65052" s="378"/>
      <c r="AP65052" s="378"/>
      <c r="AQ65052" s="378"/>
      <c r="AR65052" s="378"/>
      <c r="AS65052" s="378"/>
      <c r="AT65052" s="378"/>
      <c r="AU65052" s="378"/>
      <c r="AV65052" s="378"/>
      <c r="AW65052" s="378"/>
      <c r="AX65052" s="378"/>
      <c r="AY65052" s="378"/>
      <c r="AZ65052" s="378"/>
      <c r="BA65052" s="378"/>
      <c r="BB65052" s="378"/>
      <c r="BC65052" s="378"/>
      <c r="BD65052" s="378"/>
      <c r="BE65052" s="378"/>
      <c r="BF65052" s="378"/>
      <c r="BG65052" s="378"/>
      <c r="BH65052" s="378"/>
      <c r="BI65052" s="378"/>
      <c r="BJ65052" s="378"/>
      <c r="BK65052" s="378"/>
      <c r="BL65052" s="378"/>
      <c r="BM65052" s="378"/>
      <c r="BN65052" s="378"/>
      <c r="BO65052" s="378"/>
      <c r="BP65052" s="378"/>
      <c r="BQ65052" s="378"/>
      <c r="BR65052" s="378"/>
      <c r="BS65052" s="378"/>
      <c r="BT65052" s="378"/>
      <c r="BU65052" s="378"/>
      <c r="BV65052" s="378"/>
      <c r="BW65052" s="378"/>
      <c r="BX65052" s="378"/>
      <c r="BY65052" s="378"/>
      <c r="BZ65052" s="378"/>
      <c r="CA65052" s="378"/>
      <c r="CB65052" s="378"/>
      <c r="CC65052" s="378"/>
      <c r="CD65052" s="378"/>
      <c r="CE65052" s="378"/>
      <c r="CF65052" s="378"/>
      <c r="CG65052" s="378"/>
      <c r="CH65052" s="378"/>
      <c r="CI65052" s="378"/>
      <c r="CJ65052" s="378"/>
      <c r="CK65052" s="378"/>
      <c r="CL65052" s="378"/>
      <c r="CM65052" s="378"/>
      <c r="CN65052" s="378"/>
      <c r="CO65052" s="378"/>
      <c r="CP65052" s="378"/>
      <c r="CQ65052" s="378"/>
      <c r="CR65052" s="378"/>
      <c r="CS65052" s="378"/>
      <c r="CT65052" s="378"/>
      <c r="CU65052" s="378"/>
      <c r="CV65052" s="378"/>
      <c r="CW65052" s="378"/>
      <c r="CX65052" s="378"/>
      <c r="CY65052" s="378"/>
      <c r="CZ65052" s="378"/>
      <c r="DA65052" s="378"/>
      <c r="DB65052" s="378"/>
      <c r="DC65052" s="378"/>
      <c r="DD65052" s="378"/>
      <c r="DE65052" s="378"/>
      <c r="DF65052" s="378"/>
      <c r="DG65052" s="378"/>
      <c r="DH65052" s="378"/>
      <c r="DI65052" s="378"/>
      <c r="DJ65052" s="378"/>
      <c r="DK65052" s="378"/>
      <c r="DL65052" s="378"/>
      <c r="DM65052" s="378"/>
      <c r="DN65052" s="378"/>
      <c r="DO65052" s="378"/>
      <c r="DP65052" s="378"/>
      <c r="DQ65052" s="378"/>
      <c r="DR65052" s="378"/>
      <c r="DS65052" s="378"/>
      <c r="DT65052" s="378"/>
      <c r="DU65052" s="378"/>
      <c r="DV65052" s="378"/>
      <c r="DW65052" s="378"/>
      <c r="DX65052" s="378"/>
      <c r="DY65052" s="378"/>
      <c r="DZ65052" s="378"/>
      <c r="EA65052" s="378"/>
      <c r="EB65052" s="378"/>
      <c r="EC65052" s="378"/>
      <c r="ED65052" s="378"/>
      <c r="EE65052" s="378"/>
      <c r="EF65052" s="378"/>
      <c r="EG65052" s="378"/>
      <c r="EH65052" s="378"/>
      <c r="EI65052" s="378"/>
      <c r="EJ65052" s="378"/>
      <c r="EK65052" s="378"/>
      <c r="EL65052" s="378"/>
      <c r="EM65052" s="378"/>
      <c r="EN65052" s="378"/>
      <c r="EO65052" s="378"/>
      <c r="EP65052" s="378"/>
      <c r="EQ65052" s="378"/>
      <c r="ER65052" s="378"/>
      <c r="ES65052" s="378"/>
      <c r="ET65052" s="378"/>
      <c r="EU65052" s="378"/>
      <c r="EV65052" s="378"/>
      <c r="EW65052" s="378"/>
      <c r="EX65052" s="378"/>
      <c r="EY65052" s="378"/>
      <c r="EZ65052" s="378"/>
      <c r="FA65052" s="378"/>
      <c r="FB65052" s="378"/>
      <c r="FC65052" s="378"/>
      <c r="FD65052" s="378"/>
      <c r="FE65052" s="378"/>
      <c r="FF65052" s="378"/>
      <c r="FG65052" s="378"/>
      <c r="FH65052" s="378"/>
      <c r="FI65052" s="378"/>
      <c r="FJ65052" s="378"/>
      <c r="FK65052" s="378"/>
      <c r="FL65052" s="378"/>
      <c r="FM65052" s="378"/>
      <c r="FN65052" s="378"/>
      <c r="FO65052" s="378"/>
      <c r="FP65052" s="378"/>
      <c r="FQ65052" s="378"/>
      <c r="FR65052" s="378"/>
      <c r="FS65052" s="378"/>
      <c r="FT65052" s="378"/>
      <c r="FU65052" s="378"/>
      <c r="FV65052" s="378"/>
      <c r="FW65052" s="378"/>
      <c r="FX65052" s="378"/>
      <c r="FY65052" s="378"/>
      <c r="FZ65052" s="378"/>
      <c r="GA65052" s="378"/>
      <c r="GB65052" s="378"/>
      <c r="GC65052" s="378"/>
      <c r="GD65052" s="378"/>
      <c r="GE65052" s="378"/>
      <c r="GF65052" s="378"/>
      <c r="GG65052" s="378"/>
      <c r="GH65052" s="378"/>
      <c r="GI65052" s="378"/>
      <c r="GJ65052" s="378"/>
      <c r="GK65052" s="378"/>
      <c r="GL65052" s="378"/>
      <c r="GM65052" s="378"/>
      <c r="GN65052" s="378"/>
      <c r="GO65052" s="378"/>
      <c r="GP65052" s="378"/>
      <c r="GQ65052" s="378"/>
      <c r="GR65052" s="378"/>
      <c r="GS65052" s="378"/>
      <c r="GT65052" s="378"/>
      <c r="GU65052" s="378"/>
      <c r="GV65052" s="378"/>
      <c r="GW65052" s="378"/>
      <c r="GX65052" s="378"/>
      <c r="GY65052" s="378"/>
      <c r="GZ65052" s="378"/>
      <c r="HA65052" s="378"/>
      <c r="HB65052" s="378"/>
      <c r="HC65052" s="378"/>
      <c r="HD65052" s="378"/>
      <c r="HE65052" s="378"/>
      <c r="HF65052" s="378"/>
      <c r="HG65052" s="378"/>
      <c r="HH65052" s="378"/>
      <c r="HI65052" s="378"/>
      <c r="HJ65052" s="378"/>
      <c r="HK65052" s="378"/>
      <c r="HL65052" s="378"/>
      <c r="HM65052" s="378"/>
      <c r="HN65052" s="378"/>
      <c r="HO65052" s="378"/>
      <c r="HP65052" s="378"/>
      <c r="HQ65052" s="378"/>
      <c r="HR65052" s="378"/>
      <c r="HS65052" s="378"/>
      <c r="HT65052" s="378"/>
      <c r="HU65052" s="378"/>
      <c r="HV65052" s="378"/>
      <c r="HW65052" s="378"/>
      <c r="HX65052" s="378"/>
      <c r="HY65052" s="378"/>
      <c r="HZ65052" s="378"/>
      <c r="IA65052" s="378"/>
      <c r="IB65052" s="378"/>
      <c r="IC65052" s="378"/>
      <c r="ID65052" s="378"/>
      <c r="IE65052" s="378"/>
      <c r="IF65052" s="378"/>
      <c r="IG65052" s="378"/>
      <c r="IH65052" s="378"/>
      <c r="II65052" s="378"/>
      <c r="IJ65052" s="378"/>
      <c r="IK65052" s="378"/>
      <c r="IL65052" s="378"/>
    </row>
    <row r="65053" spans="2:246">
      <c r="B65053" s="378"/>
      <c r="C65053" s="378"/>
      <c r="D65053" s="378"/>
      <c r="E65053" s="378"/>
      <c r="F65053" s="378"/>
      <c r="G65053" s="378"/>
      <c r="H65053" s="378"/>
      <c r="I65053" s="378"/>
      <c r="J65053" s="378"/>
      <c r="K65053" s="378"/>
      <c r="L65053" s="378"/>
      <c r="M65053" s="378"/>
      <c r="N65053" s="378"/>
      <c r="O65053" s="378"/>
      <c r="P65053" s="378"/>
      <c r="Q65053" s="378"/>
      <c r="R65053" s="378"/>
      <c r="S65053" s="378"/>
      <c r="T65053" s="378"/>
      <c r="U65053" s="378"/>
      <c r="V65053" s="378"/>
      <c r="W65053" s="378"/>
      <c r="X65053" s="378"/>
      <c r="Y65053" s="378"/>
      <c r="Z65053" s="378"/>
      <c r="AA65053" s="378"/>
      <c r="AB65053" s="378"/>
      <c r="AC65053" s="378"/>
      <c r="AD65053" s="378"/>
      <c r="AE65053" s="378"/>
      <c r="AF65053" s="378"/>
      <c r="AG65053" s="378"/>
      <c r="AH65053" s="378"/>
      <c r="AI65053" s="378"/>
      <c r="AJ65053" s="378"/>
      <c r="AK65053" s="378"/>
      <c r="AL65053" s="378"/>
      <c r="AM65053" s="378"/>
      <c r="AN65053" s="378"/>
      <c r="AO65053" s="378"/>
      <c r="AP65053" s="378"/>
      <c r="AQ65053" s="378"/>
      <c r="AR65053" s="378"/>
      <c r="AS65053" s="378"/>
      <c r="AT65053" s="378"/>
      <c r="AU65053" s="378"/>
      <c r="AV65053" s="378"/>
      <c r="AW65053" s="378"/>
      <c r="AX65053" s="378"/>
      <c r="AY65053" s="378"/>
      <c r="AZ65053" s="378"/>
      <c r="BA65053" s="378"/>
      <c r="BB65053" s="378"/>
      <c r="BC65053" s="378"/>
      <c r="BD65053" s="378"/>
      <c r="BE65053" s="378"/>
      <c r="BF65053" s="378"/>
      <c r="BG65053" s="378"/>
      <c r="BH65053" s="378"/>
      <c r="BI65053" s="378"/>
      <c r="BJ65053" s="378"/>
      <c r="BK65053" s="378"/>
      <c r="BL65053" s="378"/>
      <c r="BM65053" s="378"/>
      <c r="BN65053" s="378"/>
      <c r="BO65053" s="378"/>
      <c r="BP65053" s="378"/>
      <c r="BQ65053" s="378"/>
      <c r="BR65053" s="378"/>
      <c r="BS65053" s="378"/>
      <c r="BT65053" s="378"/>
      <c r="BU65053" s="378"/>
      <c r="BV65053" s="378"/>
      <c r="BW65053" s="378"/>
      <c r="BX65053" s="378"/>
      <c r="BY65053" s="378"/>
      <c r="BZ65053" s="378"/>
      <c r="CA65053" s="378"/>
      <c r="CB65053" s="378"/>
      <c r="CC65053" s="378"/>
      <c r="CD65053" s="378"/>
      <c r="CE65053" s="378"/>
      <c r="CF65053" s="378"/>
      <c r="CG65053" s="378"/>
      <c r="CH65053" s="378"/>
      <c r="CI65053" s="378"/>
      <c r="CJ65053" s="378"/>
      <c r="CK65053" s="378"/>
      <c r="CL65053" s="378"/>
      <c r="CM65053" s="378"/>
      <c r="CN65053" s="378"/>
      <c r="CO65053" s="378"/>
      <c r="CP65053" s="378"/>
      <c r="CQ65053" s="378"/>
      <c r="CR65053" s="378"/>
      <c r="CS65053" s="378"/>
      <c r="CT65053" s="378"/>
      <c r="CU65053" s="378"/>
      <c r="CV65053" s="378"/>
      <c r="CW65053" s="378"/>
      <c r="CX65053" s="378"/>
      <c r="CY65053" s="378"/>
      <c r="CZ65053" s="378"/>
      <c r="DA65053" s="378"/>
      <c r="DB65053" s="378"/>
      <c r="DC65053" s="378"/>
      <c r="DD65053" s="378"/>
      <c r="DE65053" s="378"/>
      <c r="DF65053" s="378"/>
      <c r="DG65053" s="378"/>
      <c r="DH65053" s="378"/>
      <c r="DI65053" s="378"/>
      <c r="DJ65053" s="378"/>
      <c r="DK65053" s="378"/>
      <c r="DL65053" s="378"/>
      <c r="DM65053" s="378"/>
      <c r="DN65053" s="378"/>
      <c r="DO65053" s="378"/>
      <c r="DP65053" s="378"/>
      <c r="DQ65053" s="378"/>
      <c r="DR65053" s="378"/>
      <c r="DS65053" s="378"/>
      <c r="DT65053" s="378"/>
      <c r="DU65053" s="378"/>
      <c r="DV65053" s="378"/>
      <c r="DW65053" s="378"/>
      <c r="DX65053" s="378"/>
      <c r="DY65053" s="378"/>
      <c r="DZ65053" s="378"/>
      <c r="EA65053" s="378"/>
      <c r="EB65053" s="378"/>
      <c r="EC65053" s="378"/>
      <c r="ED65053" s="378"/>
      <c r="EE65053" s="378"/>
      <c r="EF65053" s="378"/>
      <c r="EG65053" s="378"/>
      <c r="EH65053" s="378"/>
      <c r="EI65053" s="378"/>
      <c r="EJ65053" s="378"/>
      <c r="EK65053" s="378"/>
      <c r="EL65053" s="378"/>
      <c r="EM65053" s="378"/>
      <c r="EN65053" s="378"/>
      <c r="EO65053" s="378"/>
      <c r="EP65053" s="378"/>
      <c r="EQ65053" s="378"/>
      <c r="ER65053" s="378"/>
      <c r="ES65053" s="378"/>
      <c r="ET65053" s="378"/>
      <c r="EU65053" s="378"/>
      <c r="EV65053" s="378"/>
      <c r="EW65053" s="378"/>
      <c r="EX65053" s="378"/>
      <c r="EY65053" s="378"/>
      <c r="EZ65053" s="378"/>
      <c r="FA65053" s="378"/>
      <c r="FB65053" s="378"/>
      <c r="FC65053" s="378"/>
      <c r="FD65053" s="378"/>
      <c r="FE65053" s="378"/>
      <c r="FF65053" s="378"/>
      <c r="FG65053" s="378"/>
      <c r="FH65053" s="378"/>
      <c r="FI65053" s="378"/>
      <c r="FJ65053" s="378"/>
      <c r="FK65053" s="378"/>
      <c r="FL65053" s="378"/>
      <c r="FM65053" s="378"/>
      <c r="FN65053" s="378"/>
      <c r="FO65053" s="378"/>
      <c r="FP65053" s="378"/>
      <c r="FQ65053" s="378"/>
      <c r="FR65053" s="378"/>
      <c r="FS65053" s="378"/>
      <c r="FT65053" s="378"/>
      <c r="FU65053" s="378"/>
      <c r="FV65053" s="378"/>
      <c r="FW65053" s="378"/>
      <c r="FX65053" s="378"/>
      <c r="FY65053" s="378"/>
      <c r="FZ65053" s="378"/>
      <c r="GA65053" s="378"/>
      <c r="GB65053" s="378"/>
      <c r="GC65053" s="378"/>
      <c r="GD65053" s="378"/>
      <c r="GE65053" s="378"/>
      <c r="GF65053" s="378"/>
      <c r="GG65053" s="378"/>
      <c r="GH65053" s="378"/>
      <c r="GI65053" s="378"/>
      <c r="GJ65053" s="378"/>
      <c r="GK65053" s="378"/>
      <c r="GL65053" s="378"/>
      <c r="GM65053" s="378"/>
      <c r="GN65053" s="378"/>
      <c r="GO65053" s="378"/>
      <c r="GP65053" s="378"/>
      <c r="GQ65053" s="378"/>
      <c r="GR65053" s="378"/>
      <c r="GS65053" s="378"/>
      <c r="GT65053" s="378"/>
      <c r="GU65053" s="378"/>
      <c r="GV65053" s="378"/>
      <c r="GW65053" s="378"/>
      <c r="GX65053" s="378"/>
      <c r="GY65053" s="378"/>
      <c r="GZ65053" s="378"/>
      <c r="HA65053" s="378"/>
      <c r="HB65053" s="378"/>
      <c r="HC65053" s="378"/>
      <c r="HD65053" s="378"/>
      <c r="HE65053" s="378"/>
      <c r="HF65053" s="378"/>
      <c r="HG65053" s="378"/>
      <c r="HH65053" s="378"/>
      <c r="HI65053" s="378"/>
      <c r="HJ65053" s="378"/>
      <c r="HK65053" s="378"/>
      <c r="HL65053" s="378"/>
      <c r="HM65053" s="378"/>
      <c r="HN65053" s="378"/>
      <c r="HO65053" s="378"/>
      <c r="HP65053" s="378"/>
      <c r="HQ65053" s="378"/>
      <c r="HR65053" s="378"/>
      <c r="HS65053" s="378"/>
      <c r="HT65053" s="378"/>
      <c r="HU65053" s="378"/>
      <c r="HV65053" s="378"/>
      <c r="HW65053" s="378"/>
      <c r="HX65053" s="378"/>
      <c r="HY65053" s="378"/>
      <c r="HZ65053" s="378"/>
      <c r="IA65053" s="378"/>
      <c r="IB65053" s="378"/>
      <c r="IC65053" s="378"/>
      <c r="ID65053" s="378"/>
      <c r="IE65053" s="378"/>
      <c r="IF65053" s="378"/>
      <c r="IG65053" s="378"/>
      <c r="IH65053" s="378"/>
      <c r="II65053" s="378"/>
      <c r="IJ65053" s="378"/>
      <c r="IK65053" s="378"/>
      <c r="IL65053" s="378"/>
    </row>
    <row r="65054" spans="2:246">
      <c r="B65054" s="378"/>
      <c r="C65054" s="378"/>
      <c r="D65054" s="378"/>
      <c r="E65054" s="378"/>
      <c r="F65054" s="378"/>
      <c r="G65054" s="378"/>
      <c r="H65054" s="378"/>
      <c r="I65054" s="378"/>
      <c r="J65054" s="378"/>
      <c r="K65054" s="378"/>
      <c r="L65054" s="378"/>
      <c r="M65054" s="378"/>
      <c r="N65054" s="378"/>
      <c r="O65054" s="378"/>
      <c r="P65054" s="378"/>
      <c r="Q65054" s="378"/>
      <c r="R65054" s="378"/>
      <c r="S65054" s="378"/>
      <c r="T65054" s="378"/>
      <c r="U65054" s="378"/>
      <c r="V65054" s="378"/>
      <c r="W65054" s="378"/>
      <c r="X65054" s="378"/>
      <c r="Y65054" s="378"/>
      <c r="Z65054" s="378"/>
      <c r="AA65054" s="378"/>
      <c r="AB65054" s="378"/>
      <c r="AC65054" s="378"/>
      <c r="AD65054" s="378"/>
      <c r="AE65054" s="378"/>
      <c r="AF65054" s="378"/>
      <c r="AG65054" s="378"/>
      <c r="AH65054" s="378"/>
      <c r="AI65054" s="378"/>
      <c r="AJ65054" s="378"/>
      <c r="AK65054" s="378"/>
      <c r="AL65054" s="378"/>
      <c r="AM65054" s="378"/>
      <c r="AN65054" s="378"/>
      <c r="AO65054" s="378"/>
      <c r="AP65054" s="378"/>
      <c r="AQ65054" s="378"/>
      <c r="AR65054" s="378"/>
      <c r="AS65054" s="378"/>
      <c r="AT65054" s="378"/>
      <c r="AU65054" s="378"/>
      <c r="AV65054" s="378"/>
      <c r="AW65054" s="378"/>
      <c r="AX65054" s="378"/>
      <c r="AY65054" s="378"/>
      <c r="AZ65054" s="378"/>
      <c r="BA65054" s="378"/>
      <c r="BB65054" s="378"/>
      <c r="BC65054" s="378"/>
      <c r="BD65054" s="378"/>
      <c r="BE65054" s="378"/>
      <c r="BF65054" s="378"/>
      <c r="BG65054" s="378"/>
      <c r="BH65054" s="378"/>
      <c r="BI65054" s="378"/>
      <c r="BJ65054" s="378"/>
      <c r="BK65054" s="378"/>
      <c r="BL65054" s="378"/>
      <c r="BM65054" s="378"/>
      <c r="BN65054" s="378"/>
      <c r="BO65054" s="378"/>
      <c r="BP65054" s="378"/>
      <c r="BQ65054" s="378"/>
      <c r="BR65054" s="378"/>
      <c r="BS65054" s="378"/>
      <c r="BT65054" s="378"/>
      <c r="BU65054" s="378"/>
      <c r="BV65054" s="378"/>
      <c r="BW65054" s="378"/>
      <c r="BX65054" s="378"/>
      <c r="BY65054" s="378"/>
      <c r="BZ65054" s="378"/>
      <c r="CA65054" s="378"/>
      <c r="CB65054" s="378"/>
      <c r="CC65054" s="378"/>
      <c r="CD65054" s="378"/>
      <c r="CE65054" s="378"/>
      <c r="CF65054" s="378"/>
      <c r="CG65054" s="378"/>
      <c r="CH65054" s="378"/>
      <c r="CI65054" s="378"/>
      <c r="CJ65054" s="378"/>
      <c r="CK65054" s="378"/>
      <c r="CL65054" s="378"/>
      <c r="CM65054" s="378"/>
      <c r="CN65054" s="378"/>
      <c r="CO65054" s="378"/>
      <c r="CP65054" s="378"/>
      <c r="CQ65054" s="378"/>
      <c r="CR65054" s="378"/>
      <c r="CS65054" s="378"/>
      <c r="CT65054" s="378"/>
      <c r="CU65054" s="378"/>
      <c r="CV65054" s="378"/>
      <c r="CW65054" s="378"/>
      <c r="CX65054" s="378"/>
      <c r="CY65054" s="378"/>
      <c r="CZ65054" s="378"/>
      <c r="DA65054" s="378"/>
      <c r="DB65054" s="378"/>
      <c r="DC65054" s="378"/>
      <c r="DD65054" s="378"/>
      <c r="DE65054" s="378"/>
      <c r="DF65054" s="378"/>
      <c r="DG65054" s="378"/>
      <c r="DH65054" s="378"/>
      <c r="DI65054" s="378"/>
      <c r="DJ65054" s="378"/>
      <c r="DK65054" s="378"/>
      <c r="DL65054" s="378"/>
      <c r="DM65054" s="378"/>
      <c r="DN65054" s="378"/>
      <c r="DO65054" s="378"/>
      <c r="DP65054" s="378"/>
      <c r="DQ65054" s="378"/>
      <c r="DR65054" s="378"/>
      <c r="DS65054" s="378"/>
      <c r="DT65054" s="378"/>
      <c r="DU65054" s="378"/>
      <c r="DV65054" s="378"/>
      <c r="DW65054" s="378"/>
      <c r="DX65054" s="378"/>
      <c r="DY65054" s="378"/>
      <c r="DZ65054" s="378"/>
      <c r="EA65054" s="378"/>
      <c r="EB65054" s="378"/>
      <c r="EC65054" s="378"/>
      <c r="ED65054" s="378"/>
      <c r="EE65054" s="378"/>
      <c r="EF65054" s="378"/>
      <c r="EG65054" s="378"/>
      <c r="EH65054" s="378"/>
      <c r="EI65054" s="378"/>
      <c r="EJ65054" s="378"/>
      <c r="EK65054" s="378"/>
      <c r="EL65054" s="378"/>
      <c r="EM65054" s="378"/>
      <c r="EN65054" s="378"/>
      <c r="EO65054" s="378"/>
      <c r="EP65054" s="378"/>
      <c r="EQ65054" s="378"/>
      <c r="ER65054" s="378"/>
      <c r="ES65054" s="378"/>
      <c r="ET65054" s="378"/>
      <c r="EU65054" s="378"/>
      <c r="EV65054" s="378"/>
      <c r="EW65054" s="378"/>
      <c r="EX65054" s="378"/>
      <c r="EY65054" s="378"/>
      <c r="EZ65054" s="378"/>
      <c r="FA65054" s="378"/>
      <c r="FB65054" s="378"/>
      <c r="FC65054" s="378"/>
      <c r="FD65054" s="378"/>
      <c r="FE65054" s="378"/>
      <c r="FF65054" s="378"/>
      <c r="FG65054" s="378"/>
      <c r="FH65054" s="378"/>
      <c r="FI65054" s="378"/>
      <c r="FJ65054" s="378"/>
      <c r="FK65054" s="378"/>
      <c r="FL65054" s="378"/>
      <c r="FM65054" s="378"/>
      <c r="FN65054" s="378"/>
      <c r="FO65054" s="378"/>
      <c r="FP65054" s="378"/>
      <c r="FQ65054" s="378"/>
      <c r="FR65054" s="378"/>
      <c r="FS65054" s="378"/>
      <c r="FT65054" s="378"/>
      <c r="FU65054" s="378"/>
      <c r="FV65054" s="378"/>
      <c r="FW65054" s="378"/>
      <c r="FX65054" s="378"/>
      <c r="FY65054" s="378"/>
      <c r="FZ65054" s="378"/>
      <c r="GA65054" s="378"/>
      <c r="GB65054" s="378"/>
      <c r="GC65054" s="378"/>
      <c r="GD65054" s="378"/>
      <c r="GE65054" s="378"/>
      <c r="GF65054" s="378"/>
      <c r="GG65054" s="378"/>
      <c r="GH65054" s="378"/>
      <c r="GI65054" s="378"/>
      <c r="GJ65054" s="378"/>
      <c r="GK65054" s="378"/>
      <c r="GL65054" s="378"/>
      <c r="GM65054" s="378"/>
      <c r="GN65054" s="378"/>
      <c r="GO65054" s="378"/>
      <c r="GP65054" s="378"/>
      <c r="GQ65054" s="378"/>
      <c r="GR65054" s="378"/>
      <c r="GS65054" s="378"/>
      <c r="GT65054" s="378"/>
      <c r="GU65054" s="378"/>
      <c r="GV65054" s="378"/>
      <c r="GW65054" s="378"/>
      <c r="GX65054" s="378"/>
      <c r="GY65054" s="378"/>
      <c r="GZ65054" s="378"/>
      <c r="HA65054" s="378"/>
      <c r="HB65054" s="378"/>
      <c r="HC65054" s="378"/>
      <c r="HD65054" s="378"/>
      <c r="HE65054" s="378"/>
      <c r="HF65054" s="378"/>
      <c r="HG65054" s="378"/>
      <c r="HH65054" s="378"/>
      <c r="HI65054" s="378"/>
      <c r="HJ65054" s="378"/>
      <c r="HK65054" s="378"/>
      <c r="HL65054" s="378"/>
      <c r="HM65054" s="378"/>
      <c r="HN65054" s="378"/>
      <c r="HO65054" s="378"/>
      <c r="HP65054" s="378"/>
      <c r="HQ65054" s="378"/>
      <c r="HR65054" s="378"/>
      <c r="HS65054" s="378"/>
      <c r="HT65054" s="378"/>
      <c r="HU65054" s="378"/>
      <c r="HV65054" s="378"/>
      <c r="HW65054" s="378"/>
      <c r="HX65054" s="378"/>
      <c r="HY65054" s="378"/>
      <c r="HZ65054" s="378"/>
      <c r="IA65054" s="378"/>
      <c r="IB65054" s="378"/>
      <c r="IC65054" s="378"/>
      <c r="ID65054" s="378"/>
      <c r="IE65054" s="378"/>
      <c r="IF65054" s="378"/>
      <c r="IG65054" s="378"/>
      <c r="IH65054" s="378"/>
      <c r="II65054" s="378"/>
      <c r="IJ65054" s="378"/>
      <c r="IK65054" s="378"/>
      <c r="IL65054" s="378"/>
    </row>
    <row r="65055" spans="2:246">
      <c r="B65055" s="378"/>
      <c r="C65055" s="378"/>
      <c r="D65055" s="378"/>
      <c r="E65055" s="378"/>
      <c r="F65055" s="378"/>
      <c r="G65055" s="378"/>
      <c r="H65055" s="378"/>
      <c r="I65055" s="378"/>
      <c r="J65055" s="378"/>
      <c r="K65055" s="378"/>
      <c r="L65055" s="378"/>
      <c r="M65055" s="378"/>
      <c r="N65055" s="378"/>
      <c r="O65055" s="378"/>
      <c r="P65055" s="378"/>
      <c r="Q65055" s="378"/>
      <c r="R65055" s="378"/>
      <c r="S65055" s="378"/>
      <c r="T65055" s="378"/>
      <c r="U65055" s="378"/>
      <c r="V65055" s="378"/>
      <c r="W65055" s="378"/>
      <c r="X65055" s="378"/>
      <c r="Y65055" s="378"/>
      <c r="Z65055" s="378"/>
      <c r="AA65055" s="378"/>
      <c r="AB65055" s="378"/>
      <c r="AC65055" s="378"/>
      <c r="AD65055" s="378"/>
      <c r="AE65055" s="378"/>
      <c r="AF65055" s="378"/>
      <c r="AG65055" s="378"/>
      <c r="AH65055" s="378"/>
      <c r="AI65055" s="378"/>
      <c r="AJ65055" s="378"/>
      <c r="AK65055" s="378"/>
      <c r="AL65055" s="378"/>
      <c r="AM65055" s="378"/>
      <c r="AN65055" s="378"/>
      <c r="AO65055" s="378"/>
      <c r="AP65055" s="378"/>
      <c r="AQ65055" s="378"/>
      <c r="AR65055" s="378"/>
      <c r="AS65055" s="378"/>
      <c r="AT65055" s="378"/>
      <c r="AU65055" s="378"/>
      <c r="AV65055" s="378"/>
      <c r="AW65055" s="378"/>
      <c r="AX65055" s="378"/>
      <c r="AY65055" s="378"/>
      <c r="AZ65055" s="378"/>
      <c r="BA65055" s="378"/>
      <c r="BB65055" s="378"/>
      <c r="BC65055" s="378"/>
      <c r="BD65055" s="378"/>
      <c r="BE65055" s="378"/>
      <c r="BF65055" s="378"/>
      <c r="BG65055" s="378"/>
      <c r="BH65055" s="378"/>
      <c r="BI65055" s="378"/>
      <c r="BJ65055" s="378"/>
      <c r="BK65055" s="378"/>
      <c r="BL65055" s="378"/>
      <c r="BM65055" s="378"/>
      <c r="BN65055" s="378"/>
      <c r="BO65055" s="378"/>
      <c r="BP65055" s="378"/>
      <c r="BQ65055" s="378"/>
      <c r="BR65055" s="378"/>
      <c r="BS65055" s="378"/>
      <c r="BT65055" s="378"/>
      <c r="BU65055" s="378"/>
      <c r="BV65055" s="378"/>
      <c r="BW65055" s="378"/>
      <c r="BX65055" s="378"/>
      <c r="BY65055" s="378"/>
      <c r="BZ65055" s="378"/>
      <c r="CA65055" s="378"/>
      <c r="CB65055" s="378"/>
      <c r="CC65055" s="378"/>
      <c r="CD65055" s="378"/>
      <c r="CE65055" s="378"/>
      <c r="CF65055" s="378"/>
      <c r="CG65055" s="378"/>
      <c r="CH65055" s="378"/>
      <c r="CI65055" s="378"/>
      <c r="CJ65055" s="378"/>
      <c r="CK65055" s="378"/>
      <c r="CL65055" s="378"/>
      <c r="CM65055" s="378"/>
      <c r="CN65055" s="378"/>
      <c r="CO65055" s="378"/>
      <c r="CP65055" s="378"/>
      <c r="CQ65055" s="378"/>
      <c r="CR65055" s="378"/>
      <c r="CS65055" s="378"/>
      <c r="CT65055" s="378"/>
      <c r="CU65055" s="378"/>
      <c r="CV65055" s="378"/>
      <c r="CW65055" s="378"/>
      <c r="CX65055" s="378"/>
      <c r="CY65055" s="378"/>
      <c r="CZ65055" s="378"/>
      <c r="DA65055" s="378"/>
      <c r="DB65055" s="378"/>
      <c r="DC65055" s="378"/>
      <c r="DD65055" s="378"/>
      <c r="DE65055" s="378"/>
      <c r="DF65055" s="378"/>
      <c r="DG65055" s="378"/>
      <c r="DH65055" s="378"/>
      <c r="DI65055" s="378"/>
      <c r="DJ65055" s="378"/>
      <c r="DK65055" s="378"/>
      <c r="DL65055" s="378"/>
      <c r="DM65055" s="378"/>
      <c r="DN65055" s="378"/>
      <c r="DO65055" s="378"/>
      <c r="DP65055" s="378"/>
      <c r="DQ65055" s="378"/>
      <c r="DR65055" s="378"/>
      <c r="DS65055" s="378"/>
      <c r="DT65055" s="378"/>
      <c r="DU65055" s="378"/>
      <c r="DV65055" s="378"/>
      <c r="DW65055" s="378"/>
      <c r="DX65055" s="378"/>
      <c r="DY65055" s="378"/>
      <c r="DZ65055" s="378"/>
      <c r="EA65055" s="378"/>
      <c r="EB65055" s="378"/>
      <c r="EC65055" s="378"/>
      <c r="ED65055" s="378"/>
      <c r="EE65055" s="378"/>
      <c r="EF65055" s="378"/>
      <c r="EG65055" s="378"/>
      <c r="EH65055" s="378"/>
      <c r="EI65055" s="378"/>
      <c r="EJ65055" s="378"/>
      <c r="EK65055" s="378"/>
      <c r="EL65055" s="378"/>
      <c r="EM65055" s="378"/>
      <c r="EN65055" s="378"/>
      <c r="EO65055" s="378"/>
      <c r="EP65055" s="378"/>
      <c r="EQ65055" s="378"/>
      <c r="ER65055" s="378"/>
      <c r="ES65055" s="378"/>
      <c r="ET65055" s="378"/>
      <c r="EU65055" s="378"/>
      <c r="EV65055" s="378"/>
      <c r="EW65055" s="378"/>
      <c r="EX65055" s="378"/>
      <c r="EY65055" s="378"/>
      <c r="EZ65055" s="378"/>
      <c r="FA65055" s="378"/>
      <c r="FB65055" s="378"/>
      <c r="FC65055" s="378"/>
      <c r="FD65055" s="378"/>
      <c r="FE65055" s="378"/>
      <c r="FF65055" s="378"/>
      <c r="FG65055" s="378"/>
      <c r="FH65055" s="378"/>
      <c r="FI65055" s="378"/>
      <c r="FJ65055" s="378"/>
      <c r="FK65055" s="378"/>
      <c r="FL65055" s="378"/>
      <c r="FM65055" s="378"/>
      <c r="FN65055" s="378"/>
      <c r="FO65055" s="378"/>
      <c r="FP65055" s="378"/>
      <c r="FQ65055" s="378"/>
      <c r="FR65055" s="378"/>
      <c r="FS65055" s="378"/>
      <c r="FT65055" s="378"/>
      <c r="FU65055" s="378"/>
      <c r="FV65055" s="378"/>
      <c r="FW65055" s="378"/>
      <c r="FX65055" s="378"/>
      <c r="FY65055" s="378"/>
      <c r="FZ65055" s="378"/>
      <c r="GA65055" s="378"/>
      <c r="GB65055" s="378"/>
      <c r="GC65055" s="378"/>
      <c r="GD65055" s="378"/>
      <c r="GE65055" s="378"/>
      <c r="GF65055" s="378"/>
      <c r="GG65055" s="378"/>
      <c r="GH65055" s="378"/>
      <c r="GI65055" s="378"/>
      <c r="GJ65055" s="378"/>
      <c r="GK65055" s="378"/>
      <c r="GL65055" s="378"/>
      <c r="GM65055" s="378"/>
      <c r="GN65055" s="378"/>
      <c r="GO65055" s="378"/>
      <c r="GP65055" s="378"/>
      <c r="GQ65055" s="378"/>
      <c r="GR65055" s="378"/>
      <c r="GS65055" s="378"/>
      <c r="GT65055" s="378"/>
      <c r="GU65055" s="378"/>
      <c r="GV65055" s="378"/>
      <c r="GW65055" s="378"/>
      <c r="GX65055" s="378"/>
      <c r="GY65055" s="378"/>
      <c r="GZ65055" s="378"/>
      <c r="HA65055" s="378"/>
      <c r="HB65055" s="378"/>
      <c r="HC65055" s="378"/>
      <c r="HD65055" s="378"/>
      <c r="HE65055" s="378"/>
      <c r="HF65055" s="378"/>
      <c r="HG65055" s="378"/>
      <c r="HH65055" s="378"/>
      <c r="HI65055" s="378"/>
      <c r="HJ65055" s="378"/>
      <c r="HK65055" s="378"/>
      <c r="HL65055" s="378"/>
      <c r="HM65055" s="378"/>
      <c r="HN65055" s="378"/>
      <c r="HO65055" s="378"/>
      <c r="HP65055" s="378"/>
      <c r="HQ65055" s="378"/>
      <c r="HR65055" s="378"/>
      <c r="HS65055" s="378"/>
      <c r="HT65055" s="378"/>
      <c r="HU65055" s="378"/>
      <c r="HV65055" s="378"/>
      <c r="HW65055" s="378"/>
      <c r="HX65055" s="378"/>
      <c r="HY65055" s="378"/>
      <c r="HZ65055" s="378"/>
      <c r="IA65055" s="378"/>
      <c r="IB65055" s="378"/>
      <c r="IC65055" s="378"/>
      <c r="ID65055" s="378"/>
      <c r="IE65055" s="378"/>
      <c r="IF65055" s="378"/>
      <c r="IG65055" s="378"/>
      <c r="IH65055" s="378"/>
      <c r="II65055" s="378"/>
      <c r="IJ65055" s="378"/>
      <c r="IK65055" s="378"/>
      <c r="IL65055" s="378"/>
    </row>
    <row r="65056" spans="2:246">
      <c r="B65056" s="378"/>
      <c r="C65056" s="378"/>
      <c r="D65056" s="378"/>
      <c r="E65056" s="378"/>
      <c r="F65056" s="378"/>
      <c r="G65056" s="378"/>
      <c r="H65056" s="378"/>
      <c r="I65056" s="378"/>
      <c r="J65056" s="378"/>
      <c r="K65056" s="378"/>
      <c r="L65056" s="378"/>
      <c r="M65056" s="378"/>
      <c r="N65056" s="378"/>
      <c r="O65056" s="378"/>
      <c r="P65056" s="378"/>
      <c r="Q65056" s="378"/>
      <c r="R65056" s="378"/>
      <c r="S65056" s="378"/>
      <c r="T65056" s="378"/>
      <c r="U65056" s="378"/>
      <c r="V65056" s="378"/>
      <c r="W65056" s="378"/>
      <c r="X65056" s="378"/>
      <c r="Y65056" s="378"/>
      <c r="Z65056" s="378"/>
      <c r="AA65056" s="378"/>
      <c r="AB65056" s="378"/>
      <c r="AC65056" s="378"/>
      <c r="AD65056" s="378"/>
      <c r="AE65056" s="378"/>
      <c r="AF65056" s="378"/>
      <c r="AG65056" s="378"/>
      <c r="AH65056" s="378"/>
      <c r="AI65056" s="378"/>
      <c r="AJ65056" s="378"/>
      <c r="AK65056" s="378"/>
      <c r="AL65056" s="378"/>
      <c r="AM65056" s="378"/>
      <c r="AN65056" s="378"/>
      <c r="AO65056" s="378"/>
      <c r="AP65056" s="378"/>
      <c r="AQ65056" s="378"/>
      <c r="AR65056" s="378"/>
      <c r="AS65056" s="378"/>
      <c r="AT65056" s="378"/>
      <c r="AU65056" s="378"/>
      <c r="AV65056" s="378"/>
      <c r="AW65056" s="378"/>
      <c r="AX65056" s="378"/>
      <c r="AY65056" s="378"/>
      <c r="AZ65056" s="378"/>
      <c r="BA65056" s="378"/>
      <c r="BB65056" s="378"/>
      <c r="BC65056" s="378"/>
      <c r="BD65056" s="378"/>
      <c r="BE65056" s="378"/>
      <c r="BF65056" s="378"/>
      <c r="BG65056" s="378"/>
      <c r="BH65056" s="378"/>
      <c r="BI65056" s="378"/>
      <c r="BJ65056" s="378"/>
      <c r="BK65056" s="378"/>
      <c r="BL65056" s="378"/>
      <c r="BM65056" s="378"/>
      <c r="BN65056" s="378"/>
      <c r="BO65056" s="378"/>
      <c r="BP65056" s="378"/>
      <c r="BQ65056" s="378"/>
      <c r="BR65056" s="378"/>
      <c r="BS65056" s="378"/>
      <c r="BT65056" s="378"/>
      <c r="BU65056" s="378"/>
      <c r="BV65056" s="378"/>
      <c r="BW65056" s="378"/>
      <c r="BX65056" s="378"/>
      <c r="BY65056" s="378"/>
      <c r="BZ65056" s="378"/>
      <c r="CA65056" s="378"/>
      <c r="CB65056" s="378"/>
      <c r="CC65056" s="378"/>
      <c r="CD65056" s="378"/>
      <c r="CE65056" s="378"/>
      <c r="CF65056" s="378"/>
      <c r="CG65056" s="378"/>
      <c r="CH65056" s="378"/>
      <c r="CI65056" s="378"/>
      <c r="CJ65056" s="378"/>
      <c r="CK65056" s="378"/>
      <c r="CL65056" s="378"/>
      <c r="CM65056" s="378"/>
      <c r="CN65056" s="378"/>
      <c r="CO65056" s="378"/>
      <c r="CP65056" s="378"/>
      <c r="CQ65056" s="378"/>
      <c r="CR65056" s="378"/>
      <c r="CS65056" s="378"/>
      <c r="CT65056" s="378"/>
      <c r="CU65056" s="378"/>
      <c r="CV65056" s="378"/>
      <c r="CW65056" s="378"/>
      <c r="CX65056" s="378"/>
      <c r="CY65056" s="378"/>
      <c r="CZ65056" s="378"/>
      <c r="DA65056" s="378"/>
      <c r="DB65056" s="378"/>
      <c r="DC65056" s="378"/>
      <c r="DD65056" s="378"/>
      <c r="DE65056" s="378"/>
      <c r="DF65056" s="378"/>
      <c r="DG65056" s="378"/>
      <c r="DH65056" s="378"/>
      <c r="DI65056" s="378"/>
      <c r="DJ65056" s="378"/>
      <c r="DK65056" s="378"/>
      <c r="DL65056" s="378"/>
      <c r="DM65056" s="378"/>
      <c r="DN65056" s="378"/>
      <c r="DO65056" s="378"/>
      <c r="DP65056" s="378"/>
      <c r="DQ65056" s="378"/>
      <c r="DR65056" s="378"/>
      <c r="DS65056" s="378"/>
      <c r="DT65056" s="378"/>
      <c r="DU65056" s="378"/>
      <c r="DV65056" s="378"/>
      <c r="DW65056" s="378"/>
      <c r="DX65056" s="378"/>
      <c r="DY65056" s="378"/>
      <c r="DZ65056" s="378"/>
      <c r="EA65056" s="378"/>
      <c r="EB65056" s="378"/>
      <c r="EC65056" s="378"/>
      <c r="ED65056" s="378"/>
      <c r="EE65056" s="378"/>
      <c r="EF65056" s="378"/>
      <c r="EG65056" s="378"/>
      <c r="EH65056" s="378"/>
      <c r="EI65056" s="378"/>
      <c r="EJ65056" s="378"/>
      <c r="EK65056" s="378"/>
      <c r="EL65056" s="378"/>
      <c r="EM65056" s="378"/>
      <c r="EN65056" s="378"/>
      <c r="EO65056" s="378"/>
      <c r="EP65056" s="378"/>
      <c r="EQ65056" s="378"/>
      <c r="ER65056" s="378"/>
      <c r="ES65056" s="378"/>
      <c r="ET65056" s="378"/>
      <c r="EU65056" s="378"/>
      <c r="EV65056" s="378"/>
      <c r="EW65056" s="378"/>
      <c r="EX65056" s="378"/>
      <c r="EY65056" s="378"/>
      <c r="EZ65056" s="378"/>
      <c r="FA65056" s="378"/>
      <c r="FB65056" s="378"/>
      <c r="FC65056" s="378"/>
      <c r="FD65056" s="378"/>
      <c r="FE65056" s="378"/>
      <c r="FF65056" s="378"/>
      <c r="FG65056" s="378"/>
      <c r="FH65056" s="378"/>
      <c r="FI65056" s="378"/>
      <c r="FJ65056" s="378"/>
      <c r="FK65056" s="378"/>
      <c r="FL65056" s="378"/>
      <c r="FM65056" s="378"/>
      <c r="FN65056" s="378"/>
      <c r="FO65056" s="378"/>
      <c r="FP65056" s="378"/>
      <c r="FQ65056" s="378"/>
      <c r="FR65056" s="378"/>
      <c r="FS65056" s="378"/>
      <c r="FT65056" s="378"/>
      <c r="FU65056" s="378"/>
      <c r="FV65056" s="378"/>
      <c r="FW65056" s="378"/>
      <c r="FX65056" s="378"/>
      <c r="FY65056" s="378"/>
      <c r="FZ65056" s="378"/>
      <c r="GA65056" s="378"/>
      <c r="GB65056" s="378"/>
      <c r="GC65056" s="378"/>
      <c r="GD65056" s="378"/>
      <c r="GE65056" s="378"/>
      <c r="GF65056" s="378"/>
      <c r="GG65056" s="378"/>
      <c r="GH65056" s="378"/>
      <c r="GI65056" s="378"/>
      <c r="GJ65056" s="378"/>
      <c r="GK65056" s="378"/>
      <c r="GL65056" s="378"/>
      <c r="GM65056" s="378"/>
      <c r="GN65056" s="378"/>
      <c r="GO65056" s="378"/>
      <c r="GP65056" s="378"/>
      <c r="GQ65056" s="378"/>
      <c r="GR65056" s="378"/>
      <c r="GS65056" s="378"/>
      <c r="GT65056" s="378"/>
      <c r="GU65056" s="378"/>
      <c r="GV65056" s="378"/>
      <c r="GW65056" s="378"/>
      <c r="GX65056" s="378"/>
      <c r="GY65056" s="378"/>
      <c r="GZ65056" s="378"/>
      <c r="HA65056" s="378"/>
      <c r="HB65056" s="378"/>
      <c r="HC65056" s="378"/>
      <c r="HD65056" s="378"/>
      <c r="HE65056" s="378"/>
      <c r="HF65056" s="378"/>
      <c r="HG65056" s="378"/>
      <c r="HH65056" s="378"/>
      <c r="HI65056" s="378"/>
      <c r="HJ65056" s="378"/>
      <c r="HK65056" s="378"/>
      <c r="HL65056" s="378"/>
      <c r="HM65056" s="378"/>
      <c r="HN65056" s="378"/>
      <c r="HO65056" s="378"/>
      <c r="HP65056" s="378"/>
      <c r="HQ65056" s="378"/>
      <c r="HR65056" s="378"/>
      <c r="HS65056" s="378"/>
      <c r="HT65056" s="378"/>
      <c r="HU65056" s="378"/>
      <c r="HV65056" s="378"/>
      <c r="HW65056" s="378"/>
      <c r="HX65056" s="378"/>
      <c r="HY65056" s="378"/>
      <c r="HZ65056" s="378"/>
      <c r="IA65056" s="378"/>
      <c r="IB65056" s="378"/>
      <c r="IC65056" s="378"/>
      <c r="ID65056" s="378"/>
      <c r="IE65056" s="378"/>
      <c r="IF65056" s="378"/>
      <c r="IG65056" s="378"/>
      <c r="IH65056" s="378"/>
      <c r="II65056" s="378"/>
      <c r="IJ65056" s="378"/>
      <c r="IK65056" s="378"/>
      <c r="IL65056" s="378"/>
    </row>
    <row r="65057" spans="2:246">
      <c r="B65057" s="378"/>
      <c r="C65057" s="378"/>
      <c r="D65057" s="378"/>
      <c r="E65057" s="378"/>
      <c r="F65057" s="378"/>
      <c r="G65057" s="378"/>
      <c r="H65057" s="378"/>
      <c r="I65057" s="378"/>
      <c r="J65057" s="378"/>
      <c r="K65057" s="378"/>
      <c r="L65057" s="378"/>
      <c r="M65057" s="378"/>
      <c r="N65057" s="378"/>
      <c r="O65057" s="378"/>
      <c r="P65057" s="378"/>
      <c r="Q65057" s="378"/>
      <c r="R65057" s="378"/>
      <c r="S65057" s="378"/>
      <c r="T65057" s="378"/>
      <c r="U65057" s="378"/>
      <c r="V65057" s="378"/>
      <c r="W65057" s="378"/>
      <c r="X65057" s="378"/>
      <c r="Y65057" s="378"/>
      <c r="Z65057" s="378"/>
      <c r="AA65057" s="378"/>
      <c r="AB65057" s="378"/>
      <c r="AC65057" s="378"/>
      <c r="AD65057" s="378"/>
      <c r="AE65057" s="378"/>
      <c r="AF65057" s="378"/>
      <c r="AG65057" s="378"/>
      <c r="AH65057" s="378"/>
      <c r="AI65057" s="378"/>
      <c r="AJ65057" s="378"/>
      <c r="AK65057" s="378"/>
      <c r="AL65057" s="378"/>
      <c r="AM65057" s="378"/>
      <c r="AN65057" s="378"/>
      <c r="AO65057" s="378"/>
      <c r="AP65057" s="378"/>
      <c r="AQ65057" s="378"/>
      <c r="AR65057" s="378"/>
      <c r="AS65057" s="378"/>
      <c r="AT65057" s="378"/>
      <c r="AU65057" s="378"/>
      <c r="AV65057" s="378"/>
      <c r="AW65057" s="378"/>
      <c r="AX65057" s="378"/>
      <c r="AY65057" s="378"/>
      <c r="AZ65057" s="378"/>
      <c r="BA65057" s="378"/>
      <c r="BB65057" s="378"/>
      <c r="BC65057" s="378"/>
      <c r="BD65057" s="378"/>
      <c r="BE65057" s="378"/>
      <c r="BF65057" s="378"/>
      <c r="BG65057" s="378"/>
      <c r="BH65057" s="378"/>
      <c r="BI65057" s="378"/>
      <c r="BJ65057" s="378"/>
      <c r="BK65057" s="378"/>
      <c r="BL65057" s="378"/>
      <c r="BM65057" s="378"/>
      <c r="BN65057" s="378"/>
      <c r="BO65057" s="378"/>
      <c r="BP65057" s="378"/>
      <c r="BQ65057" s="378"/>
      <c r="BR65057" s="378"/>
      <c r="BS65057" s="378"/>
      <c r="BT65057" s="378"/>
      <c r="BU65057" s="378"/>
      <c r="BV65057" s="378"/>
      <c r="BW65057" s="378"/>
      <c r="BX65057" s="378"/>
      <c r="BY65057" s="378"/>
      <c r="BZ65057" s="378"/>
      <c r="CA65057" s="378"/>
      <c r="CB65057" s="378"/>
      <c r="CC65057" s="378"/>
      <c r="CD65057" s="378"/>
      <c r="CE65057" s="378"/>
      <c r="CF65057" s="378"/>
      <c r="CG65057" s="378"/>
      <c r="CH65057" s="378"/>
      <c r="CI65057" s="378"/>
      <c r="CJ65057" s="378"/>
      <c r="CK65057" s="378"/>
      <c r="CL65057" s="378"/>
      <c r="CM65057" s="378"/>
      <c r="CN65057" s="378"/>
      <c r="CO65057" s="378"/>
      <c r="CP65057" s="378"/>
      <c r="CQ65057" s="378"/>
      <c r="CR65057" s="378"/>
      <c r="CS65057" s="378"/>
      <c r="CT65057" s="378"/>
      <c r="CU65057" s="378"/>
      <c r="CV65057" s="378"/>
      <c r="CW65057" s="378"/>
      <c r="CX65057" s="378"/>
      <c r="CY65057" s="378"/>
      <c r="CZ65057" s="378"/>
      <c r="DA65057" s="378"/>
      <c r="DB65057" s="378"/>
      <c r="DC65057" s="378"/>
      <c r="DD65057" s="378"/>
      <c r="DE65057" s="378"/>
      <c r="DF65057" s="378"/>
      <c r="DG65057" s="378"/>
      <c r="DH65057" s="378"/>
      <c r="DI65057" s="378"/>
      <c r="DJ65057" s="378"/>
      <c r="DK65057" s="378"/>
      <c r="DL65057" s="378"/>
      <c r="DM65057" s="378"/>
      <c r="DN65057" s="378"/>
      <c r="DO65057" s="378"/>
      <c r="DP65057" s="378"/>
      <c r="DQ65057" s="378"/>
      <c r="DR65057" s="378"/>
      <c r="DS65057" s="378"/>
      <c r="DT65057" s="378"/>
      <c r="DU65057" s="378"/>
      <c r="DV65057" s="378"/>
      <c r="DW65057" s="378"/>
      <c r="DX65057" s="378"/>
      <c r="DY65057" s="378"/>
      <c r="DZ65057" s="378"/>
      <c r="EA65057" s="378"/>
      <c r="EB65057" s="378"/>
      <c r="EC65057" s="378"/>
      <c r="ED65057" s="378"/>
      <c r="EE65057" s="378"/>
      <c r="EF65057" s="378"/>
      <c r="EG65057" s="378"/>
      <c r="EH65057" s="378"/>
      <c r="EI65057" s="378"/>
      <c r="EJ65057" s="378"/>
      <c r="EK65057" s="378"/>
      <c r="EL65057" s="378"/>
      <c r="EM65057" s="378"/>
      <c r="EN65057" s="378"/>
      <c r="EO65057" s="378"/>
      <c r="EP65057" s="378"/>
      <c r="EQ65057" s="378"/>
      <c r="ER65057" s="378"/>
      <c r="ES65057" s="378"/>
      <c r="ET65057" s="378"/>
      <c r="EU65057" s="378"/>
      <c r="EV65057" s="378"/>
      <c r="EW65057" s="378"/>
      <c r="EX65057" s="378"/>
      <c r="EY65057" s="378"/>
      <c r="EZ65057" s="378"/>
      <c r="FA65057" s="378"/>
      <c r="FB65057" s="378"/>
      <c r="FC65057" s="378"/>
      <c r="FD65057" s="378"/>
      <c r="FE65057" s="378"/>
      <c r="FF65057" s="378"/>
      <c r="FG65057" s="378"/>
      <c r="FH65057" s="378"/>
      <c r="FI65057" s="378"/>
      <c r="FJ65057" s="378"/>
      <c r="FK65057" s="378"/>
      <c r="FL65057" s="378"/>
      <c r="FM65057" s="378"/>
      <c r="FN65057" s="378"/>
      <c r="FO65057" s="378"/>
      <c r="FP65057" s="378"/>
      <c r="FQ65057" s="378"/>
      <c r="FR65057" s="378"/>
      <c r="FS65057" s="378"/>
      <c r="FT65057" s="378"/>
      <c r="FU65057" s="378"/>
      <c r="FV65057" s="378"/>
      <c r="FW65057" s="378"/>
      <c r="FX65057" s="378"/>
      <c r="FY65057" s="378"/>
      <c r="FZ65057" s="378"/>
      <c r="GA65057" s="378"/>
      <c r="GB65057" s="378"/>
      <c r="GC65057" s="378"/>
      <c r="GD65057" s="378"/>
      <c r="GE65057" s="378"/>
      <c r="GF65057" s="378"/>
      <c r="GG65057" s="378"/>
      <c r="GH65057" s="378"/>
      <c r="GI65057" s="378"/>
      <c r="GJ65057" s="378"/>
      <c r="GK65057" s="378"/>
      <c r="GL65057" s="378"/>
      <c r="GM65057" s="378"/>
      <c r="GN65057" s="378"/>
      <c r="GO65057" s="378"/>
      <c r="GP65057" s="378"/>
      <c r="GQ65057" s="378"/>
      <c r="GR65057" s="378"/>
      <c r="GS65057" s="378"/>
      <c r="GT65057" s="378"/>
      <c r="GU65057" s="378"/>
      <c r="GV65057" s="378"/>
      <c r="GW65057" s="378"/>
      <c r="GX65057" s="378"/>
      <c r="GY65057" s="378"/>
      <c r="GZ65057" s="378"/>
      <c r="HA65057" s="378"/>
      <c r="HB65057" s="378"/>
      <c r="HC65057" s="378"/>
      <c r="HD65057" s="378"/>
      <c r="HE65057" s="378"/>
      <c r="HF65057" s="378"/>
      <c r="HG65057" s="378"/>
      <c r="HH65057" s="378"/>
      <c r="HI65057" s="378"/>
      <c r="HJ65057" s="378"/>
      <c r="HK65057" s="378"/>
      <c r="HL65057" s="378"/>
      <c r="HM65057" s="378"/>
      <c r="HN65057" s="378"/>
      <c r="HO65057" s="378"/>
      <c r="HP65057" s="378"/>
      <c r="HQ65057" s="378"/>
      <c r="HR65057" s="378"/>
      <c r="HS65057" s="378"/>
      <c r="HT65057" s="378"/>
      <c r="HU65057" s="378"/>
      <c r="HV65057" s="378"/>
      <c r="HW65057" s="378"/>
      <c r="HX65057" s="378"/>
      <c r="HY65057" s="378"/>
      <c r="HZ65057" s="378"/>
      <c r="IA65057" s="378"/>
      <c r="IB65057" s="378"/>
      <c r="IC65057" s="378"/>
      <c r="ID65057" s="378"/>
      <c r="IE65057" s="378"/>
      <c r="IF65057" s="378"/>
      <c r="IG65057" s="378"/>
      <c r="IH65057" s="378"/>
      <c r="II65057" s="378"/>
      <c r="IJ65057" s="378"/>
      <c r="IK65057" s="378"/>
      <c r="IL65057" s="378"/>
    </row>
    <row r="65058" spans="2:246">
      <c r="B65058" s="378"/>
      <c r="C65058" s="378"/>
      <c r="D65058" s="378"/>
      <c r="E65058" s="378"/>
      <c r="F65058" s="378"/>
      <c r="G65058" s="378"/>
      <c r="H65058" s="378"/>
      <c r="I65058" s="378"/>
      <c r="J65058" s="378"/>
      <c r="K65058" s="378"/>
      <c r="L65058" s="378"/>
      <c r="M65058" s="378"/>
      <c r="N65058" s="378"/>
      <c r="O65058" s="378"/>
      <c r="P65058" s="378"/>
      <c r="Q65058" s="378"/>
      <c r="R65058" s="378"/>
      <c r="S65058" s="378"/>
      <c r="T65058" s="378"/>
      <c r="U65058" s="378"/>
      <c r="V65058" s="378"/>
      <c r="W65058" s="378"/>
      <c r="X65058" s="378"/>
      <c r="Y65058" s="378"/>
      <c r="Z65058" s="378"/>
      <c r="AA65058" s="378"/>
      <c r="AB65058" s="378"/>
      <c r="AC65058" s="378"/>
      <c r="AD65058" s="378"/>
      <c r="AE65058" s="378"/>
      <c r="AF65058" s="378"/>
      <c r="AG65058" s="378"/>
      <c r="AH65058" s="378"/>
      <c r="AI65058" s="378"/>
      <c r="AJ65058" s="378"/>
      <c r="AK65058" s="378"/>
      <c r="AL65058" s="378"/>
      <c r="AM65058" s="378"/>
      <c r="AN65058" s="378"/>
      <c r="AO65058" s="378"/>
      <c r="AP65058" s="378"/>
      <c r="AQ65058" s="378"/>
      <c r="AR65058" s="378"/>
      <c r="AS65058" s="378"/>
      <c r="AT65058" s="378"/>
      <c r="AU65058" s="378"/>
      <c r="AV65058" s="378"/>
      <c r="AW65058" s="378"/>
      <c r="AX65058" s="378"/>
      <c r="AY65058" s="378"/>
      <c r="AZ65058" s="378"/>
      <c r="BA65058" s="378"/>
      <c r="BB65058" s="378"/>
      <c r="BC65058" s="378"/>
      <c r="BD65058" s="378"/>
      <c r="BE65058" s="378"/>
      <c r="BF65058" s="378"/>
      <c r="BG65058" s="378"/>
      <c r="BH65058" s="378"/>
      <c r="BI65058" s="378"/>
      <c r="BJ65058" s="378"/>
      <c r="BK65058" s="378"/>
      <c r="BL65058" s="378"/>
      <c r="BM65058" s="378"/>
      <c r="BN65058" s="378"/>
      <c r="BO65058" s="378"/>
      <c r="BP65058" s="378"/>
      <c r="BQ65058" s="378"/>
      <c r="BR65058" s="378"/>
      <c r="BS65058" s="378"/>
      <c r="BT65058" s="378"/>
      <c r="BU65058" s="378"/>
      <c r="BV65058" s="378"/>
      <c r="BW65058" s="378"/>
      <c r="BX65058" s="378"/>
      <c r="BY65058" s="378"/>
      <c r="BZ65058" s="378"/>
      <c r="CA65058" s="378"/>
      <c r="CB65058" s="378"/>
      <c r="CC65058" s="378"/>
      <c r="CD65058" s="378"/>
      <c r="CE65058" s="378"/>
      <c r="CF65058" s="378"/>
      <c r="CG65058" s="378"/>
      <c r="CH65058" s="378"/>
      <c r="CI65058" s="378"/>
      <c r="CJ65058" s="378"/>
      <c r="CK65058" s="378"/>
      <c r="CL65058" s="378"/>
      <c r="CM65058" s="378"/>
      <c r="CN65058" s="378"/>
      <c r="CO65058" s="378"/>
      <c r="CP65058" s="378"/>
      <c r="CQ65058" s="378"/>
      <c r="CR65058" s="378"/>
      <c r="CS65058" s="378"/>
      <c r="CT65058" s="378"/>
      <c r="CU65058" s="378"/>
      <c r="CV65058" s="378"/>
      <c r="CW65058" s="378"/>
      <c r="CX65058" s="378"/>
      <c r="CY65058" s="378"/>
      <c r="CZ65058" s="378"/>
      <c r="DA65058" s="378"/>
      <c r="DB65058" s="378"/>
      <c r="DC65058" s="378"/>
      <c r="DD65058" s="378"/>
      <c r="DE65058" s="378"/>
      <c r="DF65058" s="378"/>
      <c r="DG65058" s="378"/>
      <c r="DH65058" s="378"/>
      <c r="DI65058" s="378"/>
      <c r="DJ65058" s="378"/>
      <c r="DK65058" s="378"/>
      <c r="DL65058" s="378"/>
      <c r="DM65058" s="378"/>
      <c r="DN65058" s="378"/>
      <c r="DO65058" s="378"/>
      <c r="DP65058" s="378"/>
      <c r="DQ65058" s="378"/>
      <c r="DR65058" s="378"/>
      <c r="DS65058" s="378"/>
      <c r="DT65058" s="378"/>
      <c r="DU65058" s="378"/>
      <c r="DV65058" s="378"/>
      <c r="DW65058" s="378"/>
      <c r="DX65058" s="378"/>
      <c r="DY65058" s="378"/>
      <c r="DZ65058" s="378"/>
      <c r="EA65058" s="378"/>
      <c r="EB65058" s="378"/>
      <c r="EC65058" s="378"/>
      <c r="ED65058" s="378"/>
      <c r="EE65058" s="378"/>
      <c r="EF65058" s="378"/>
      <c r="EG65058" s="378"/>
      <c r="EH65058" s="378"/>
      <c r="EI65058" s="378"/>
      <c r="EJ65058" s="378"/>
      <c r="EK65058" s="378"/>
      <c r="EL65058" s="378"/>
      <c r="EM65058" s="378"/>
      <c r="EN65058" s="378"/>
      <c r="EO65058" s="378"/>
      <c r="EP65058" s="378"/>
      <c r="EQ65058" s="378"/>
      <c r="ER65058" s="378"/>
      <c r="ES65058" s="378"/>
      <c r="ET65058" s="378"/>
      <c r="EU65058" s="378"/>
      <c r="EV65058" s="378"/>
      <c r="EW65058" s="378"/>
      <c r="EX65058" s="378"/>
      <c r="EY65058" s="378"/>
      <c r="EZ65058" s="378"/>
      <c r="FA65058" s="378"/>
      <c r="FB65058" s="378"/>
      <c r="FC65058" s="378"/>
      <c r="FD65058" s="378"/>
      <c r="FE65058" s="378"/>
      <c r="FF65058" s="378"/>
      <c r="FG65058" s="378"/>
      <c r="FH65058" s="378"/>
      <c r="FI65058" s="378"/>
      <c r="FJ65058" s="378"/>
      <c r="FK65058" s="378"/>
      <c r="FL65058" s="378"/>
      <c r="FM65058" s="378"/>
      <c r="FN65058" s="378"/>
      <c r="FO65058" s="378"/>
      <c r="FP65058" s="378"/>
      <c r="FQ65058" s="378"/>
      <c r="FR65058" s="378"/>
      <c r="FS65058" s="378"/>
      <c r="FT65058" s="378"/>
      <c r="FU65058" s="378"/>
      <c r="FV65058" s="378"/>
      <c r="FW65058" s="378"/>
      <c r="FX65058" s="378"/>
      <c r="FY65058" s="378"/>
      <c r="FZ65058" s="378"/>
      <c r="GA65058" s="378"/>
      <c r="GB65058" s="378"/>
      <c r="GC65058" s="378"/>
      <c r="GD65058" s="378"/>
      <c r="GE65058" s="378"/>
      <c r="GF65058" s="378"/>
      <c r="GG65058" s="378"/>
      <c r="GH65058" s="378"/>
      <c r="GI65058" s="378"/>
      <c r="GJ65058" s="378"/>
      <c r="GK65058" s="378"/>
      <c r="GL65058" s="378"/>
      <c r="GM65058" s="378"/>
      <c r="GN65058" s="378"/>
      <c r="GO65058" s="378"/>
      <c r="GP65058" s="378"/>
      <c r="GQ65058" s="378"/>
      <c r="GR65058" s="378"/>
      <c r="GS65058" s="378"/>
      <c r="GT65058" s="378"/>
      <c r="GU65058" s="378"/>
      <c r="GV65058" s="378"/>
      <c r="GW65058" s="378"/>
      <c r="GX65058" s="378"/>
      <c r="GY65058" s="378"/>
      <c r="GZ65058" s="378"/>
      <c r="HA65058" s="378"/>
      <c r="HB65058" s="378"/>
      <c r="HC65058" s="378"/>
      <c r="HD65058" s="378"/>
      <c r="HE65058" s="378"/>
      <c r="HF65058" s="378"/>
      <c r="HG65058" s="378"/>
      <c r="HH65058" s="378"/>
      <c r="HI65058" s="378"/>
      <c r="HJ65058" s="378"/>
      <c r="HK65058" s="378"/>
      <c r="HL65058" s="378"/>
      <c r="HM65058" s="378"/>
      <c r="HN65058" s="378"/>
      <c r="HO65058" s="378"/>
      <c r="HP65058" s="378"/>
      <c r="HQ65058" s="378"/>
      <c r="HR65058" s="378"/>
      <c r="HS65058" s="378"/>
      <c r="HT65058" s="378"/>
      <c r="HU65058" s="378"/>
      <c r="HV65058" s="378"/>
      <c r="HW65058" s="378"/>
      <c r="HX65058" s="378"/>
      <c r="HY65058" s="378"/>
      <c r="HZ65058" s="378"/>
      <c r="IA65058" s="378"/>
      <c r="IB65058" s="378"/>
      <c r="IC65058" s="378"/>
      <c r="ID65058" s="378"/>
      <c r="IE65058" s="378"/>
      <c r="IF65058" s="378"/>
      <c r="IG65058" s="378"/>
      <c r="IH65058" s="378"/>
      <c r="II65058" s="378"/>
      <c r="IJ65058" s="378"/>
      <c r="IK65058" s="378"/>
      <c r="IL65058" s="378"/>
    </row>
    <row r="65059" spans="2:246">
      <c r="B65059" s="378"/>
      <c r="C65059" s="378"/>
      <c r="D65059" s="378"/>
      <c r="E65059" s="378"/>
      <c r="F65059" s="378"/>
      <c r="G65059" s="378"/>
      <c r="H65059" s="378"/>
      <c r="I65059" s="378"/>
      <c r="J65059" s="378"/>
      <c r="K65059" s="378"/>
      <c r="L65059" s="378"/>
      <c r="M65059" s="378"/>
      <c r="N65059" s="378"/>
      <c r="O65059" s="378"/>
      <c r="P65059" s="378"/>
      <c r="Q65059" s="378"/>
      <c r="R65059" s="378"/>
      <c r="S65059" s="378"/>
      <c r="T65059" s="378"/>
      <c r="U65059" s="378"/>
      <c r="V65059" s="378"/>
      <c r="W65059" s="378"/>
      <c r="X65059" s="378"/>
      <c r="Y65059" s="378"/>
      <c r="Z65059" s="378"/>
      <c r="AA65059" s="378"/>
      <c r="AB65059" s="378"/>
      <c r="AC65059" s="378"/>
      <c r="AD65059" s="378"/>
      <c r="AE65059" s="378"/>
      <c r="AF65059" s="378"/>
      <c r="AG65059" s="378"/>
      <c r="AH65059" s="378"/>
      <c r="AI65059" s="378"/>
      <c r="AJ65059" s="378"/>
      <c r="AK65059" s="378"/>
      <c r="AL65059" s="378"/>
      <c r="AM65059" s="378"/>
      <c r="AN65059" s="378"/>
      <c r="AO65059" s="378"/>
      <c r="AP65059" s="378"/>
      <c r="AQ65059" s="378"/>
      <c r="AR65059" s="378"/>
      <c r="AS65059" s="378"/>
      <c r="AT65059" s="378"/>
      <c r="AU65059" s="378"/>
      <c r="AV65059" s="378"/>
      <c r="AW65059" s="378"/>
      <c r="AX65059" s="378"/>
      <c r="AY65059" s="378"/>
      <c r="AZ65059" s="378"/>
      <c r="BA65059" s="378"/>
      <c r="BB65059" s="378"/>
      <c r="BC65059" s="378"/>
      <c r="BD65059" s="378"/>
      <c r="BE65059" s="378"/>
      <c r="BF65059" s="378"/>
      <c r="BG65059" s="378"/>
      <c r="BH65059" s="378"/>
      <c r="BI65059" s="378"/>
      <c r="BJ65059" s="378"/>
      <c r="BK65059" s="378"/>
      <c r="BL65059" s="378"/>
      <c r="BM65059" s="378"/>
      <c r="BN65059" s="378"/>
      <c r="BO65059" s="378"/>
      <c r="BP65059" s="378"/>
      <c r="BQ65059" s="378"/>
      <c r="BR65059" s="378"/>
      <c r="BS65059" s="378"/>
      <c r="BT65059" s="378"/>
      <c r="BU65059" s="378"/>
      <c r="BV65059" s="378"/>
      <c r="BW65059" s="378"/>
      <c r="BX65059" s="378"/>
      <c r="BY65059" s="378"/>
      <c r="BZ65059" s="378"/>
      <c r="CA65059" s="378"/>
      <c r="CB65059" s="378"/>
      <c r="CC65059" s="378"/>
      <c r="CD65059" s="378"/>
      <c r="CE65059" s="378"/>
      <c r="CF65059" s="378"/>
      <c r="CG65059" s="378"/>
      <c r="CH65059" s="378"/>
      <c r="CI65059" s="378"/>
      <c r="CJ65059" s="378"/>
      <c r="CK65059" s="378"/>
      <c r="CL65059" s="378"/>
      <c r="CM65059" s="378"/>
      <c r="CN65059" s="378"/>
      <c r="CO65059" s="378"/>
      <c r="CP65059" s="378"/>
      <c r="CQ65059" s="378"/>
      <c r="CR65059" s="378"/>
      <c r="CS65059" s="378"/>
      <c r="CT65059" s="378"/>
      <c r="CU65059" s="378"/>
      <c r="CV65059" s="378"/>
      <c r="CW65059" s="378"/>
      <c r="CX65059" s="378"/>
      <c r="CY65059" s="378"/>
      <c r="CZ65059" s="378"/>
      <c r="DA65059" s="378"/>
      <c r="DB65059" s="378"/>
      <c r="DC65059" s="378"/>
      <c r="DD65059" s="378"/>
      <c r="DE65059" s="378"/>
      <c r="DF65059" s="378"/>
      <c r="DG65059" s="378"/>
      <c r="DH65059" s="378"/>
      <c r="DI65059" s="378"/>
      <c r="DJ65059" s="378"/>
      <c r="DK65059" s="378"/>
      <c r="DL65059" s="378"/>
      <c r="DM65059" s="378"/>
      <c r="DN65059" s="378"/>
      <c r="DO65059" s="378"/>
      <c r="DP65059" s="378"/>
      <c r="DQ65059" s="378"/>
      <c r="DR65059" s="378"/>
      <c r="DS65059" s="378"/>
      <c r="DT65059" s="378"/>
      <c r="DU65059" s="378"/>
      <c r="DV65059" s="378"/>
      <c r="DW65059" s="378"/>
      <c r="DX65059" s="378"/>
      <c r="DY65059" s="378"/>
      <c r="DZ65059" s="378"/>
      <c r="EA65059" s="378"/>
      <c r="EB65059" s="378"/>
      <c r="EC65059" s="378"/>
      <c r="ED65059" s="378"/>
      <c r="EE65059" s="378"/>
      <c r="EF65059" s="378"/>
      <c r="EG65059" s="378"/>
      <c r="EH65059" s="378"/>
      <c r="EI65059" s="378"/>
      <c r="EJ65059" s="378"/>
      <c r="EK65059" s="378"/>
      <c r="EL65059" s="378"/>
      <c r="EM65059" s="378"/>
      <c r="EN65059" s="378"/>
      <c r="EO65059" s="378"/>
      <c r="EP65059" s="378"/>
      <c r="EQ65059" s="378"/>
      <c r="ER65059" s="378"/>
      <c r="ES65059" s="378"/>
      <c r="ET65059" s="378"/>
      <c r="EU65059" s="378"/>
      <c r="EV65059" s="378"/>
      <c r="EW65059" s="378"/>
      <c r="EX65059" s="378"/>
      <c r="EY65059" s="378"/>
      <c r="EZ65059" s="378"/>
      <c r="FA65059" s="378"/>
      <c r="FB65059" s="378"/>
      <c r="FC65059" s="378"/>
      <c r="FD65059" s="378"/>
      <c r="FE65059" s="378"/>
      <c r="FF65059" s="378"/>
      <c r="FG65059" s="378"/>
      <c r="FH65059" s="378"/>
      <c r="FI65059" s="378"/>
      <c r="FJ65059" s="378"/>
      <c r="FK65059" s="378"/>
      <c r="FL65059" s="378"/>
      <c r="FM65059" s="378"/>
      <c r="FN65059" s="378"/>
      <c r="FO65059" s="378"/>
      <c r="FP65059" s="378"/>
      <c r="FQ65059" s="378"/>
      <c r="FR65059" s="378"/>
      <c r="FS65059" s="378"/>
      <c r="FT65059" s="378"/>
      <c r="FU65059" s="378"/>
      <c r="FV65059" s="378"/>
      <c r="FW65059" s="378"/>
      <c r="FX65059" s="378"/>
      <c r="FY65059" s="378"/>
      <c r="FZ65059" s="378"/>
      <c r="GA65059" s="378"/>
      <c r="GB65059" s="378"/>
      <c r="GC65059" s="378"/>
      <c r="GD65059" s="378"/>
      <c r="GE65059" s="378"/>
      <c r="GF65059" s="378"/>
      <c r="GG65059" s="378"/>
      <c r="GH65059" s="378"/>
      <c r="GI65059" s="378"/>
      <c r="GJ65059" s="378"/>
      <c r="GK65059" s="378"/>
      <c r="GL65059" s="378"/>
      <c r="GM65059" s="378"/>
      <c r="GN65059" s="378"/>
      <c r="GO65059" s="378"/>
      <c r="GP65059" s="378"/>
      <c r="GQ65059" s="378"/>
      <c r="GR65059" s="378"/>
      <c r="GS65059" s="378"/>
      <c r="GT65059" s="378"/>
      <c r="GU65059" s="378"/>
      <c r="GV65059" s="378"/>
      <c r="GW65059" s="378"/>
      <c r="GX65059" s="378"/>
      <c r="GY65059" s="378"/>
      <c r="GZ65059" s="378"/>
      <c r="HA65059" s="378"/>
      <c r="HB65059" s="378"/>
      <c r="HC65059" s="378"/>
      <c r="HD65059" s="378"/>
      <c r="HE65059" s="378"/>
      <c r="HF65059" s="378"/>
      <c r="HG65059" s="378"/>
      <c r="HH65059" s="378"/>
      <c r="HI65059" s="378"/>
      <c r="HJ65059" s="378"/>
      <c r="HK65059" s="378"/>
      <c r="HL65059" s="378"/>
      <c r="HM65059" s="378"/>
      <c r="HN65059" s="378"/>
      <c r="HO65059" s="378"/>
      <c r="HP65059" s="378"/>
      <c r="HQ65059" s="378"/>
      <c r="HR65059" s="378"/>
      <c r="HS65059" s="378"/>
      <c r="HT65059" s="378"/>
      <c r="HU65059" s="378"/>
      <c r="HV65059" s="378"/>
      <c r="HW65059" s="378"/>
      <c r="HX65059" s="378"/>
      <c r="HY65059" s="378"/>
      <c r="HZ65059" s="378"/>
      <c r="IA65059" s="378"/>
      <c r="IB65059" s="378"/>
      <c r="IC65059" s="378"/>
      <c r="ID65059" s="378"/>
      <c r="IE65059" s="378"/>
      <c r="IF65059" s="378"/>
      <c r="IG65059" s="378"/>
      <c r="IH65059" s="378"/>
      <c r="II65059" s="378"/>
      <c r="IJ65059" s="378"/>
      <c r="IK65059" s="378"/>
      <c r="IL65059" s="378"/>
    </row>
    <row r="65060" spans="2:246">
      <c r="B65060" s="378"/>
      <c r="C65060" s="378"/>
      <c r="D65060" s="378"/>
      <c r="E65060" s="378"/>
      <c r="F65060" s="378"/>
      <c r="G65060" s="378"/>
      <c r="H65060" s="378"/>
      <c r="I65060" s="378"/>
      <c r="J65060" s="378"/>
      <c r="K65060" s="378"/>
      <c r="L65060" s="378"/>
      <c r="M65060" s="378"/>
      <c r="N65060" s="378"/>
      <c r="O65060" s="378"/>
      <c r="P65060" s="378"/>
      <c r="Q65060" s="378"/>
      <c r="R65060" s="378"/>
      <c r="S65060" s="378"/>
      <c r="T65060" s="378"/>
      <c r="U65060" s="378"/>
      <c r="V65060" s="378"/>
      <c r="W65060" s="378"/>
      <c r="X65060" s="378"/>
      <c r="Y65060" s="378"/>
      <c r="Z65060" s="378"/>
      <c r="AA65060" s="378"/>
      <c r="AB65060" s="378"/>
      <c r="AC65060" s="378"/>
      <c r="AD65060" s="378"/>
      <c r="AE65060" s="378"/>
      <c r="AF65060" s="378"/>
      <c r="AG65060" s="378"/>
      <c r="AH65060" s="378"/>
      <c r="AI65060" s="378"/>
      <c r="AJ65060" s="378"/>
      <c r="AK65060" s="378"/>
      <c r="AL65060" s="378"/>
      <c r="AM65060" s="378"/>
      <c r="AN65060" s="378"/>
      <c r="AO65060" s="378"/>
      <c r="AP65060" s="378"/>
      <c r="AQ65060" s="378"/>
      <c r="AR65060" s="378"/>
      <c r="AS65060" s="378"/>
      <c r="AT65060" s="378"/>
      <c r="AU65060" s="378"/>
      <c r="AV65060" s="378"/>
      <c r="AW65060" s="378"/>
      <c r="AX65060" s="378"/>
      <c r="AY65060" s="378"/>
      <c r="AZ65060" s="378"/>
      <c r="BA65060" s="378"/>
      <c r="BB65060" s="378"/>
      <c r="BC65060" s="378"/>
      <c r="BD65060" s="378"/>
      <c r="BE65060" s="378"/>
      <c r="BF65060" s="378"/>
      <c r="BG65060" s="378"/>
      <c r="BH65060" s="378"/>
      <c r="BI65060" s="378"/>
      <c r="BJ65060" s="378"/>
      <c r="BK65060" s="378"/>
      <c r="BL65060" s="378"/>
      <c r="BM65060" s="378"/>
      <c r="BN65060" s="378"/>
      <c r="BO65060" s="378"/>
      <c r="BP65060" s="378"/>
      <c r="BQ65060" s="378"/>
      <c r="BR65060" s="378"/>
      <c r="BS65060" s="378"/>
      <c r="BT65060" s="378"/>
      <c r="BU65060" s="378"/>
      <c r="BV65060" s="378"/>
      <c r="BW65060" s="378"/>
      <c r="BX65060" s="378"/>
      <c r="BY65060" s="378"/>
      <c r="BZ65060" s="378"/>
      <c r="CA65060" s="378"/>
      <c r="CB65060" s="378"/>
      <c r="CC65060" s="378"/>
      <c r="CD65060" s="378"/>
      <c r="CE65060" s="378"/>
      <c r="CF65060" s="378"/>
      <c r="CG65060" s="378"/>
      <c r="CH65060" s="378"/>
      <c r="CI65060" s="378"/>
      <c r="CJ65060" s="378"/>
      <c r="CK65060" s="378"/>
      <c r="CL65060" s="378"/>
      <c r="CM65060" s="378"/>
      <c r="CN65060" s="378"/>
      <c r="CO65060" s="378"/>
      <c r="CP65060" s="378"/>
      <c r="CQ65060" s="378"/>
      <c r="CR65060" s="378"/>
      <c r="CS65060" s="378"/>
      <c r="CT65060" s="378"/>
      <c r="CU65060" s="378"/>
      <c r="CV65060" s="378"/>
      <c r="CW65060" s="378"/>
      <c r="CX65060" s="378"/>
      <c r="CY65060" s="378"/>
      <c r="CZ65060" s="378"/>
      <c r="DA65060" s="378"/>
      <c r="DB65060" s="378"/>
      <c r="DC65060" s="378"/>
      <c r="DD65060" s="378"/>
      <c r="DE65060" s="378"/>
      <c r="DF65060" s="378"/>
      <c r="DG65060" s="378"/>
      <c r="DH65060" s="378"/>
      <c r="DI65060" s="378"/>
      <c r="DJ65060" s="378"/>
      <c r="DK65060" s="378"/>
      <c r="DL65060" s="378"/>
      <c r="DM65060" s="378"/>
      <c r="DN65060" s="378"/>
      <c r="DO65060" s="378"/>
      <c r="DP65060" s="378"/>
      <c r="DQ65060" s="378"/>
      <c r="DR65060" s="378"/>
      <c r="DS65060" s="378"/>
      <c r="DT65060" s="378"/>
      <c r="DU65060" s="378"/>
      <c r="DV65060" s="378"/>
      <c r="DW65060" s="378"/>
      <c r="DX65060" s="378"/>
      <c r="DY65060" s="378"/>
      <c r="DZ65060" s="378"/>
      <c r="EA65060" s="378"/>
      <c r="EB65060" s="378"/>
      <c r="EC65060" s="378"/>
      <c r="ED65060" s="378"/>
      <c r="EE65060" s="378"/>
      <c r="EF65060" s="378"/>
      <c r="EG65060" s="378"/>
      <c r="EH65060" s="378"/>
      <c r="EI65060" s="378"/>
      <c r="EJ65060" s="378"/>
      <c r="EK65060" s="378"/>
      <c r="EL65060" s="378"/>
      <c r="EM65060" s="378"/>
      <c r="EN65060" s="378"/>
      <c r="EO65060" s="378"/>
      <c r="EP65060" s="378"/>
      <c r="EQ65060" s="378"/>
      <c r="ER65060" s="378"/>
      <c r="ES65060" s="378"/>
      <c r="ET65060" s="378"/>
      <c r="EU65060" s="378"/>
      <c r="EV65060" s="378"/>
      <c r="EW65060" s="378"/>
      <c r="EX65060" s="378"/>
      <c r="EY65060" s="378"/>
      <c r="EZ65060" s="378"/>
      <c r="FA65060" s="378"/>
      <c r="FB65060" s="378"/>
      <c r="FC65060" s="378"/>
      <c r="FD65060" s="378"/>
      <c r="FE65060" s="378"/>
      <c r="FF65060" s="378"/>
      <c r="FG65060" s="378"/>
      <c r="FH65060" s="378"/>
      <c r="FI65060" s="378"/>
      <c r="FJ65060" s="378"/>
      <c r="FK65060" s="378"/>
      <c r="FL65060" s="378"/>
      <c r="FM65060" s="378"/>
      <c r="FN65060" s="378"/>
      <c r="FO65060" s="378"/>
      <c r="FP65060" s="378"/>
      <c r="FQ65060" s="378"/>
      <c r="FR65060" s="378"/>
      <c r="FS65060" s="378"/>
      <c r="FT65060" s="378"/>
      <c r="FU65060" s="378"/>
      <c r="FV65060" s="378"/>
      <c r="FW65060" s="378"/>
      <c r="FX65060" s="378"/>
      <c r="FY65060" s="378"/>
      <c r="FZ65060" s="378"/>
      <c r="GA65060" s="378"/>
      <c r="GB65060" s="378"/>
      <c r="GC65060" s="378"/>
      <c r="GD65060" s="378"/>
      <c r="GE65060" s="378"/>
      <c r="GF65060" s="378"/>
      <c r="GG65060" s="378"/>
      <c r="GH65060" s="378"/>
      <c r="GI65060" s="378"/>
      <c r="GJ65060" s="378"/>
      <c r="GK65060" s="378"/>
      <c r="GL65060" s="378"/>
      <c r="GM65060" s="378"/>
      <c r="GN65060" s="378"/>
      <c r="GO65060" s="378"/>
      <c r="GP65060" s="378"/>
      <c r="GQ65060" s="378"/>
      <c r="GR65060" s="378"/>
      <c r="GS65060" s="378"/>
      <c r="GT65060" s="378"/>
      <c r="GU65060" s="378"/>
      <c r="GV65060" s="378"/>
      <c r="GW65060" s="378"/>
      <c r="GX65060" s="378"/>
      <c r="GY65060" s="378"/>
      <c r="GZ65060" s="378"/>
      <c r="HA65060" s="378"/>
      <c r="HB65060" s="378"/>
      <c r="HC65060" s="378"/>
      <c r="HD65060" s="378"/>
      <c r="HE65060" s="378"/>
      <c r="HF65060" s="378"/>
      <c r="HG65060" s="378"/>
      <c r="HH65060" s="378"/>
      <c r="HI65060" s="378"/>
      <c r="HJ65060" s="378"/>
      <c r="HK65060" s="378"/>
      <c r="HL65060" s="378"/>
      <c r="HM65060" s="378"/>
      <c r="HN65060" s="378"/>
      <c r="HO65060" s="378"/>
      <c r="HP65060" s="378"/>
      <c r="HQ65060" s="378"/>
      <c r="HR65060" s="378"/>
      <c r="HS65060" s="378"/>
      <c r="HT65060" s="378"/>
      <c r="HU65060" s="378"/>
      <c r="HV65060" s="378"/>
      <c r="HW65060" s="378"/>
      <c r="HX65060" s="378"/>
      <c r="HY65060" s="378"/>
      <c r="HZ65060" s="378"/>
      <c r="IA65060" s="378"/>
      <c r="IB65060" s="378"/>
      <c r="IC65060" s="378"/>
      <c r="ID65060" s="378"/>
      <c r="IE65060" s="378"/>
      <c r="IF65060" s="378"/>
      <c r="IG65060" s="378"/>
      <c r="IH65060" s="378"/>
      <c r="II65060" s="378"/>
      <c r="IJ65060" s="378"/>
      <c r="IK65060" s="378"/>
      <c r="IL65060" s="378"/>
    </row>
    <row r="65061" spans="2:246">
      <c r="B65061" s="378"/>
      <c r="C65061" s="378"/>
      <c r="D65061" s="378"/>
      <c r="E65061" s="378"/>
      <c r="F65061" s="378"/>
      <c r="G65061" s="378"/>
      <c r="H65061" s="378"/>
      <c r="I65061" s="378"/>
      <c r="J65061" s="378"/>
      <c r="K65061" s="378"/>
      <c r="L65061" s="378"/>
      <c r="M65061" s="378"/>
      <c r="N65061" s="378"/>
      <c r="O65061" s="378"/>
      <c r="P65061" s="378"/>
      <c r="Q65061" s="378"/>
      <c r="R65061" s="378"/>
      <c r="S65061" s="378"/>
      <c r="T65061" s="378"/>
      <c r="U65061" s="378"/>
      <c r="V65061" s="378"/>
      <c r="W65061" s="378"/>
      <c r="X65061" s="378"/>
      <c r="Y65061" s="378"/>
      <c r="Z65061" s="378"/>
      <c r="AA65061" s="378"/>
      <c r="AB65061" s="378"/>
      <c r="AC65061" s="378"/>
      <c r="AD65061" s="378"/>
      <c r="AE65061" s="378"/>
      <c r="AF65061" s="378"/>
      <c r="AG65061" s="378"/>
      <c r="AH65061" s="378"/>
      <c r="AI65061" s="378"/>
      <c r="AJ65061" s="378"/>
      <c r="AK65061" s="378"/>
      <c r="AL65061" s="378"/>
      <c r="AM65061" s="378"/>
      <c r="AN65061" s="378"/>
      <c r="AO65061" s="378"/>
      <c r="AP65061" s="378"/>
      <c r="AQ65061" s="378"/>
      <c r="AR65061" s="378"/>
      <c r="AS65061" s="378"/>
      <c r="AT65061" s="378"/>
      <c r="AU65061" s="378"/>
      <c r="AV65061" s="378"/>
      <c r="AW65061" s="378"/>
      <c r="AX65061" s="378"/>
      <c r="AY65061" s="378"/>
      <c r="AZ65061" s="378"/>
      <c r="BA65061" s="378"/>
      <c r="BB65061" s="378"/>
      <c r="BC65061" s="378"/>
      <c r="BD65061" s="378"/>
      <c r="BE65061" s="378"/>
      <c r="BF65061" s="378"/>
      <c r="BG65061" s="378"/>
      <c r="BH65061" s="378"/>
      <c r="BI65061" s="378"/>
      <c r="BJ65061" s="378"/>
      <c r="BK65061" s="378"/>
      <c r="BL65061" s="378"/>
      <c r="BM65061" s="378"/>
      <c r="BN65061" s="378"/>
      <c r="BO65061" s="378"/>
      <c r="BP65061" s="378"/>
      <c r="BQ65061" s="378"/>
      <c r="BR65061" s="378"/>
      <c r="BS65061" s="378"/>
      <c r="BT65061" s="378"/>
      <c r="BU65061" s="378"/>
      <c r="BV65061" s="378"/>
      <c r="BW65061" s="378"/>
      <c r="BX65061" s="378"/>
      <c r="BY65061" s="378"/>
      <c r="BZ65061" s="378"/>
      <c r="CA65061" s="378"/>
      <c r="CB65061" s="378"/>
      <c r="CC65061" s="378"/>
      <c r="CD65061" s="378"/>
      <c r="CE65061" s="378"/>
      <c r="CF65061" s="378"/>
      <c r="CG65061" s="378"/>
      <c r="CH65061" s="378"/>
      <c r="CI65061" s="378"/>
      <c r="CJ65061" s="378"/>
      <c r="CK65061" s="378"/>
      <c r="CL65061" s="378"/>
      <c r="CM65061" s="378"/>
      <c r="CN65061" s="378"/>
      <c r="CO65061" s="378"/>
      <c r="CP65061" s="378"/>
      <c r="CQ65061" s="378"/>
      <c r="CR65061" s="378"/>
      <c r="CS65061" s="378"/>
      <c r="CT65061" s="378"/>
      <c r="CU65061" s="378"/>
      <c r="CV65061" s="378"/>
      <c r="CW65061" s="378"/>
      <c r="CX65061" s="378"/>
      <c r="CY65061" s="378"/>
      <c r="CZ65061" s="378"/>
      <c r="DA65061" s="378"/>
      <c r="DB65061" s="378"/>
      <c r="DC65061" s="378"/>
      <c r="DD65061" s="378"/>
      <c r="DE65061" s="378"/>
      <c r="DF65061" s="378"/>
      <c r="DG65061" s="378"/>
      <c r="DH65061" s="378"/>
      <c r="DI65061" s="378"/>
      <c r="DJ65061" s="378"/>
      <c r="DK65061" s="378"/>
      <c r="DL65061" s="378"/>
      <c r="DM65061" s="378"/>
      <c r="DN65061" s="378"/>
      <c r="DO65061" s="378"/>
      <c r="DP65061" s="378"/>
      <c r="DQ65061" s="378"/>
      <c r="DR65061" s="378"/>
      <c r="DS65061" s="378"/>
      <c r="DT65061" s="378"/>
      <c r="DU65061" s="378"/>
      <c r="DV65061" s="378"/>
      <c r="DW65061" s="378"/>
      <c r="DX65061" s="378"/>
      <c r="DY65061" s="378"/>
      <c r="DZ65061" s="378"/>
      <c r="EA65061" s="378"/>
      <c r="EB65061" s="378"/>
      <c r="EC65061" s="378"/>
      <c r="ED65061" s="378"/>
      <c r="EE65061" s="378"/>
      <c r="EF65061" s="378"/>
      <c r="EG65061" s="378"/>
      <c r="EH65061" s="378"/>
      <c r="EI65061" s="378"/>
      <c r="EJ65061" s="378"/>
      <c r="EK65061" s="378"/>
      <c r="EL65061" s="378"/>
      <c r="EM65061" s="378"/>
      <c r="EN65061" s="378"/>
      <c r="EO65061" s="378"/>
      <c r="EP65061" s="378"/>
      <c r="EQ65061" s="378"/>
      <c r="ER65061" s="378"/>
      <c r="ES65061" s="378"/>
      <c r="ET65061" s="378"/>
      <c r="EU65061" s="378"/>
      <c r="EV65061" s="378"/>
      <c r="EW65061" s="378"/>
      <c r="EX65061" s="378"/>
      <c r="EY65061" s="378"/>
      <c r="EZ65061" s="378"/>
      <c r="FA65061" s="378"/>
      <c r="FB65061" s="378"/>
      <c r="FC65061" s="378"/>
      <c r="FD65061" s="378"/>
      <c r="FE65061" s="378"/>
      <c r="FF65061" s="378"/>
      <c r="FG65061" s="378"/>
      <c r="FH65061" s="378"/>
      <c r="FI65061" s="378"/>
      <c r="FJ65061" s="378"/>
      <c r="FK65061" s="378"/>
      <c r="FL65061" s="378"/>
      <c r="FM65061" s="378"/>
      <c r="FN65061" s="378"/>
      <c r="FO65061" s="378"/>
      <c r="FP65061" s="378"/>
      <c r="FQ65061" s="378"/>
      <c r="FR65061" s="378"/>
      <c r="FS65061" s="378"/>
      <c r="FT65061" s="378"/>
      <c r="FU65061" s="378"/>
      <c r="FV65061" s="378"/>
      <c r="FW65061" s="378"/>
      <c r="FX65061" s="378"/>
      <c r="FY65061" s="378"/>
      <c r="FZ65061" s="378"/>
      <c r="GA65061" s="378"/>
      <c r="GB65061" s="378"/>
      <c r="GC65061" s="378"/>
      <c r="GD65061" s="378"/>
      <c r="GE65061" s="378"/>
      <c r="GF65061" s="378"/>
      <c r="GG65061" s="378"/>
      <c r="GH65061" s="378"/>
      <c r="GI65061" s="378"/>
      <c r="GJ65061" s="378"/>
      <c r="GK65061" s="378"/>
      <c r="GL65061" s="378"/>
      <c r="GM65061" s="378"/>
      <c r="GN65061" s="378"/>
      <c r="GO65061" s="378"/>
      <c r="GP65061" s="378"/>
      <c r="GQ65061" s="378"/>
      <c r="GR65061" s="378"/>
      <c r="GS65061" s="378"/>
      <c r="GT65061" s="378"/>
      <c r="GU65061" s="378"/>
      <c r="GV65061" s="378"/>
      <c r="GW65061" s="378"/>
      <c r="GX65061" s="378"/>
      <c r="GY65061" s="378"/>
      <c r="GZ65061" s="378"/>
      <c r="HA65061" s="378"/>
      <c r="HB65061" s="378"/>
      <c r="HC65061" s="378"/>
      <c r="HD65061" s="378"/>
      <c r="HE65061" s="378"/>
      <c r="HF65061" s="378"/>
      <c r="HG65061" s="378"/>
      <c r="HH65061" s="378"/>
      <c r="HI65061" s="378"/>
      <c r="HJ65061" s="378"/>
      <c r="HK65061" s="378"/>
      <c r="HL65061" s="378"/>
      <c r="HM65061" s="378"/>
      <c r="HN65061" s="378"/>
      <c r="HO65061" s="378"/>
      <c r="HP65061" s="378"/>
      <c r="HQ65061" s="378"/>
      <c r="HR65061" s="378"/>
      <c r="HS65061" s="378"/>
      <c r="HT65061" s="378"/>
      <c r="HU65061" s="378"/>
      <c r="HV65061" s="378"/>
      <c r="HW65061" s="378"/>
      <c r="HX65061" s="378"/>
      <c r="HY65061" s="378"/>
      <c r="HZ65061" s="378"/>
      <c r="IA65061" s="378"/>
      <c r="IB65061" s="378"/>
      <c r="IC65061" s="378"/>
      <c r="ID65061" s="378"/>
      <c r="IE65061" s="378"/>
      <c r="IF65061" s="378"/>
      <c r="IG65061" s="378"/>
      <c r="IH65061" s="378"/>
      <c r="II65061" s="378"/>
      <c r="IJ65061" s="378"/>
      <c r="IK65061" s="378"/>
      <c r="IL65061" s="378"/>
    </row>
    <row r="65062" spans="2:246">
      <c r="B65062" s="378"/>
      <c r="C65062" s="378"/>
      <c r="D65062" s="378"/>
      <c r="E65062" s="378"/>
      <c r="F65062" s="378"/>
      <c r="G65062" s="378"/>
      <c r="H65062" s="378"/>
      <c r="I65062" s="378"/>
      <c r="J65062" s="378"/>
      <c r="K65062" s="378"/>
      <c r="L65062" s="378"/>
      <c r="M65062" s="378"/>
      <c r="N65062" s="378"/>
      <c r="O65062" s="378"/>
      <c r="P65062" s="378"/>
      <c r="Q65062" s="378"/>
      <c r="R65062" s="378"/>
      <c r="S65062" s="378"/>
      <c r="T65062" s="378"/>
      <c r="U65062" s="378"/>
      <c r="V65062" s="378"/>
      <c r="W65062" s="378"/>
      <c r="X65062" s="378"/>
      <c r="Y65062" s="378"/>
      <c r="Z65062" s="378"/>
      <c r="AA65062" s="378"/>
      <c r="AB65062" s="378"/>
      <c r="AC65062" s="378"/>
      <c r="AD65062" s="378"/>
      <c r="AE65062" s="378"/>
      <c r="AF65062" s="378"/>
      <c r="AG65062" s="378"/>
      <c r="AH65062" s="378"/>
      <c r="AI65062" s="378"/>
      <c r="AJ65062" s="378"/>
      <c r="AK65062" s="378"/>
      <c r="AL65062" s="378"/>
      <c r="AM65062" s="378"/>
      <c r="AN65062" s="378"/>
      <c r="AO65062" s="378"/>
      <c r="AP65062" s="378"/>
      <c r="AQ65062" s="378"/>
      <c r="AR65062" s="378"/>
      <c r="AS65062" s="378"/>
      <c r="AT65062" s="378"/>
      <c r="AU65062" s="378"/>
      <c r="AV65062" s="378"/>
      <c r="AW65062" s="378"/>
      <c r="AX65062" s="378"/>
      <c r="AY65062" s="378"/>
      <c r="AZ65062" s="378"/>
      <c r="BA65062" s="378"/>
      <c r="BB65062" s="378"/>
      <c r="BC65062" s="378"/>
      <c r="BD65062" s="378"/>
      <c r="BE65062" s="378"/>
      <c r="BF65062" s="378"/>
      <c r="BG65062" s="378"/>
      <c r="BH65062" s="378"/>
      <c r="BI65062" s="378"/>
      <c r="BJ65062" s="378"/>
      <c r="BK65062" s="378"/>
      <c r="BL65062" s="378"/>
      <c r="BM65062" s="378"/>
      <c r="BN65062" s="378"/>
      <c r="BO65062" s="378"/>
      <c r="BP65062" s="378"/>
      <c r="BQ65062" s="378"/>
      <c r="BR65062" s="378"/>
      <c r="BS65062" s="378"/>
      <c r="BT65062" s="378"/>
      <c r="BU65062" s="378"/>
      <c r="BV65062" s="378"/>
      <c r="BW65062" s="378"/>
      <c r="BX65062" s="378"/>
      <c r="BY65062" s="378"/>
      <c r="BZ65062" s="378"/>
      <c r="CA65062" s="378"/>
      <c r="CB65062" s="378"/>
      <c r="CC65062" s="378"/>
      <c r="CD65062" s="378"/>
      <c r="CE65062" s="378"/>
      <c r="CF65062" s="378"/>
      <c r="CG65062" s="378"/>
      <c r="CH65062" s="378"/>
      <c r="CI65062" s="378"/>
      <c r="CJ65062" s="378"/>
      <c r="CK65062" s="378"/>
      <c r="CL65062" s="378"/>
      <c r="CM65062" s="378"/>
      <c r="CN65062" s="378"/>
      <c r="CO65062" s="378"/>
      <c r="CP65062" s="378"/>
      <c r="CQ65062" s="378"/>
      <c r="CR65062" s="378"/>
      <c r="CS65062" s="378"/>
      <c r="CT65062" s="378"/>
      <c r="CU65062" s="378"/>
      <c r="CV65062" s="378"/>
      <c r="CW65062" s="378"/>
      <c r="CX65062" s="378"/>
      <c r="CY65062" s="378"/>
      <c r="CZ65062" s="378"/>
      <c r="DA65062" s="378"/>
      <c r="DB65062" s="378"/>
      <c r="DC65062" s="378"/>
      <c r="DD65062" s="378"/>
      <c r="DE65062" s="378"/>
      <c r="DF65062" s="378"/>
      <c r="DG65062" s="378"/>
      <c r="DH65062" s="378"/>
      <c r="DI65062" s="378"/>
      <c r="DJ65062" s="378"/>
      <c r="DK65062" s="378"/>
      <c r="DL65062" s="378"/>
      <c r="DM65062" s="378"/>
      <c r="DN65062" s="378"/>
      <c r="DO65062" s="378"/>
      <c r="DP65062" s="378"/>
      <c r="DQ65062" s="378"/>
      <c r="DR65062" s="378"/>
      <c r="DS65062" s="378"/>
      <c r="DT65062" s="378"/>
      <c r="DU65062" s="378"/>
      <c r="DV65062" s="378"/>
      <c r="DW65062" s="378"/>
      <c r="DX65062" s="378"/>
      <c r="DY65062" s="378"/>
      <c r="DZ65062" s="378"/>
      <c r="EA65062" s="378"/>
      <c r="EB65062" s="378"/>
      <c r="EC65062" s="378"/>
      <c r="ED65062" s="378"/>
      <c r="EE65062" s="378"/>
      <c r="EF65062" s="378"/>
      <c r="EG65062" s="378"/>
      <c r="EH65062" s="378"/>
      <c r="EI65062" s="378"/>
      <c r="EJ65062" s="378"/>
      <c r="EK65062" s="378"/>
      <c r="EL65062" s="378"/>
      <c r="EM65062" s="378"/>
      <c r="EN65062" s="378"/>
      <c r="EO65062" s="378"/>
      <c r="EP65062" s="378"/>
      <c r="EQ65062" s="378"/>
      <c r="ER65062" s="378"/>
      <c r="ES65062" s="378"/>
      <c r="ET65062" s="378"/>
      <c r="EU65062" s="378"/>
      <c r="EV65062" s="378"/>
      <c r="EW65062" s="378"/>
      <c r="EX65062" s="378"/>
      <c r="EY65062" s="378"/>
      <c r="EZ65062" s="378"/>
      <c r="FA65062" s="378"/>
      <c r="FB65062" s="378"/>
      <c r="FC65062" s="378"/>
      <c r="FD65062" s="378"/>
      <c r="FE65062" s="378"/>
      <c r="FF65062" s="378"/>
      <c r="FG65062" s="378"/>
      <c r="FH65062" s="378"/>
      <c r="FI65062" s="378"/>
      <c r="FJ65062" s="378"/>
      <c r="FK65062" s="378"/>
      <c r="FL65062" s="378"/>
      <c r="FM65062" s="378"/>
      <c r="FN65062" s="378"/>
      <c r="FO65062" s="378"/>
      <c r="FP65062" s="378"/>
      <c r="FQ65062" s="378"/>
      <c r="FR65062" s="378"/>
      <c r="FS65062" s="378"/>
      <c r="FT65062" s="378"/>
      <c r="FU65062" s="378"/>
      <c r="FV65062" s="378"/>
      <c r="FW65062" s="378"/>
      <c r="FX65062" s="378"/>
      <c r="FY65062" s="378"/>
      <c r="FZ65062" s="378"/>
      <c r="GA65062" s="378"/>
      <c r="GB65062" s="378"/>
      <c r="GC65062" s="378"/>
      <c r="GD65062" s="378"/>
      <c r="GE65062" s="378"/>
      <c r="GF65062" s="378"/>
      <c r="GG65062" s="378"/>
      <c r="GH65062" s="378"/>
      <c r="GI65062" s="378"/>
      <c r="GJ65062" s="378"/>
      <c r="GK65062" s="378"/>
      <c r="GL65062" s="378"/>
      <c r="GM65062" s="378"/>
      <c r="GN65062" s="378"/>
      <c r="GO65062" s="378"/>
      <c r="GP65062" s="378"/>
      <c r="GQ65062" s="378"/>
      <c r="GR65062" s="378"/>
      <c r="GS65062" s="378"/>
      <c r="GT65062" s="378"/>
      <c r="GU65062" s="378"/>
      <c r="GV65062" s="378"/>
      <c r="GW65062" s="378"/>
      <c r="GX65062" s="378"/>
      <c r="GY65062" s="378"/>
      <c r="GZ65062" s="378"/>
      <c r="HA65062" s="378"/>
      <c r="HB65062" s="378"/>
      <c r="HC65062" s="378"/>
      <c r="HD65062" s="378"/>
      <c r="HE65062" s="378"/>
      <c r="HF65062" s="378"/>
      <c r="HG65062" s="378"/>
      <c r="HH65062" s="378"/>
      <c r="HI65062" s="378"/>
      <c r="HJ65062" s="378"/>
      <c r="HK65062" s="378"/>
      <c r="HL65062" s="378"/>
      <c r="HM65062" s="378"/>
      <c r="HN65062" s="378"/>
      <c r="HO65062" s="378"/>
      <c r="HP65062" s="378"/>
      <c r="HQ65062" s="378"/>
      <c r="HR65062" s="378"/>
      <c r="HS65062" s="378"/>
      <c r="HT65062" s="378"/>
      <c r="HU65062" s="378"/>
      <c r="HV65062" s="378"/>
      <c r="HW65062" s="378"/>
      <c r="HX65062" s="378"/>
      <c r="HY65062" s="378"/>
      <c r="HZ65062" s="378"/>
      <c r="IA65062" s="378"/>
      <c r="IB65062" s="378"/>
      <c r="IC65062" s="378"/>
      <c r="ID65062" s="378"/>
      <c r="IE65062" s="378"/>
      <c r="IF65062" s="378"/>
      <c r="IG65062" s="378"/>
      <c r="IH65062" s="378"/>
      <c r="II65062" s="378"/>
      <c r="IJ65062" s="378"/>
      <c r="IK65062" s="378"/>
      <c r="IL65062" s="378"/>
    </row>
    <row r="65063" spans="2:246">
      <c r="B65063" s="378"/>
      <c r="C65063" s="378"/>
      <c r="D65063" s="378"/>
      <c r="E65063" s="378"/>
      <c r="F65063" s="378"/>
      <c r="G65063" s="378"/>
      <c r="H65063" s="378"/>
      <c r="I65063" s="378"/>
      <c r="J65063" s="378"/>
      <c r="K65063" s="378"/>
      <c r="L65063" s="378"/>
      <c r="M65063" s="378"/>
      <c r="N65063" s="378"/>
      <c r="O65063" s="378"/>
      <c r="P65063" s="378"/>
      <c r="Q65063" s="378"/>
      <c r="R65063" s="378"/>
      <c r="S65063" s="378"/>
      <c r="T65063" s="378"/>
      <c r="U65063" s="378"/>
      <c r="V65063" s="378"/>
      <c r="W65063" s="378"/>
      <c r="X65063" s="378"/>
      <c r="Y65063" s="378"/>
      <c r="Z65063" s="378"/>
      <c r="AA65063" s="378"/>
      <c r="AB65063" s="378"/>
      <c r="AC65063" s="378"/>
      <c r="AD65063" s="378"/>
      <c r="AE65063" s="378"/>
      <c r="AF65063" s="378"/>
      <c r="AG65063" s="378"/>
      <c r="AH65063" s="378"/>
      <c r="AI65063" s="378"/>
      <c r="AJ65063" s="378"/>
      <c r="AK65063" s="378"/>
      <c r="AL65063" s="378"/>
      <c r="AM65063" s="378"/>
      <c r="AN65063" s="378"/>
      <c r="AO65063" s="378"/>
      <c r="AP65063" s="378"/>
      <c r="AQ65063" s="378"/>
      <c r="AR65063" s="378"/>
      <c r="AS65063" s="378"/>
      <c r="AT65063" s="378"/>
      <c r="AU65063" s="378"/>
      <c r="AV65063" s="378"/>
      <c r="AW65063" s="378"/>
      <c r="AX65063" s="378"/>
      <c r="AY65063" s="378"/>
      <c r="AZ65063" s="378"/>
      <c r="BA65063" s="378"/>
      <c r="BB65063" s="378"/>
      <c r="BC65063" s="378"/>
      <c r="BD65063" s="378"/>
      <c r="BE65063" s="378"/>
      <c r="BF65063" s="378"/>
      <c r="BG65063" s="378"/>
      <c r="BH65063" s="378"/>
      <c r="BI65063" s="378"/>
      <c r="BJ65063" s="378"/>
      <c r="BK65063" s="378"/>
      <c r="BL65063" s="378"/>
      <c r="BM65063" s="378"/>
      <c r="BN65063" s="378"/>
      <c r="BO65063" s="378"/>
      <c r="BP65063" s="378"/>
      <c r="BQ65063" s="378"/>
      <c r="BR65063" s="378"/>
      <c r="BS65063" s="378"/>
      <c r="BT65063" s="378"/>
      <c r="BU65063" s="378"/>
      <c r="BV65063" s="378"/>
      <c r="BW65063" s="378"/>
      <c r="BX65063" s="378"/>
      <c r="BY65063" s="378"/>
      <c r="BZ65063" s="378"/>
      <c r="CA65063" s="378"/>
      <c r="CB65063" s="378"/>
      <c r="CC65063" s="378"/>
      <c r="CD65063" s="378"/>
      <c r="CE65063" s="378"/>
      <c r="CF65063" s="378"/>
      <c r="CG65063" s="378"/>
      <c r="CH65063" s="378"/>
      <c r="CI65063" s="378"/>
      <c r="CJ65063" s="378"/>
      <c r="CK65063" s="378"/>
      <c r="CL65063" s="378"/>
      <c r="CM65063" s="378"/>
      <c r="CN65063" s="378"/>
      <c r="CO65063" s="378"/>
      <c r="CP65063" s="378"/>
      <c r="CQ65063" s="378"/>
      <c r="CR65063" s="378"/>
      <c r="CS65063" s="378"/>
      <c r="CT65063" s="378"/>
      <c r="CU65063" s="378"/>
      <c r="CV65063" s="378"/>
      <c r="CW65063" s="378"/>
      <c r="CX65063" s="378"/>
      <c r="CY65063" s="378"/>
      <c r="CZ65063" s="378"/>
      <c r="DA65063" s="378"/>
      <c r="DB65063" s="378"/>
      <c r="DC65063" s="378"/>
      <c r="DD65063" s="378"/>
      <c r="DE65063" s="378"/>
      <c r="DF65063" s="378"/>
      <c r="DG65063" s="378"/>
      <c r="DH65063" s="378"/>
      <c r="DI65063" s="378"/>
      <c r="DJ65063" s="378"/>
      <c r="DK65063" s="378"/>
      <c r="DL65063" s="378"/>
      <c r="DM65063" s="378"/>
      <c r="DN65063" s="378"/>
      <c r="DO65063" s="378"/>
      <c r="DP65063" s="378"/>
      <c r="DQ65063" s="378"/>
      <c r="DR65063" s="378"/>
      <c r="DS65063" s="378"/>
      <c r="DT65063" s="378"/>
      <c r="DU65063" s="378"/>
      <c r="DV65063" s="378"/>
      <c r="DW65063" s="378"/>
      <c r="DX65063" s="378"/>
      <c r="DY65063" s="378"/>
      <c r="DZ65063" s="378"/>
      <c r="EA65063" s="378"/>
      <c r="EB65063" s="378"/>
      <c r="EC65063" s="378"/>
      <c r="ED65063" s="378"/>
      <c r="EE65063" s="378"/>
      <c r="EF65063" s="378"/>
      <c r="EG65063" s="378"/>
      <c r="EH65063" s="378"/>
      <c r="EI65063" s="378"/>
      <c r="EJ65063" s="378"/>
      <c r="EK65063" s="378"/>
      <c r="EL65063" s="378"/>
      <c r="EM65063" s="378"/>
      <c r="EN65063" s="378"/>
      <c r="EO65063" s="378"/>
      <c r="EP65063" s="378"/>
      <c r="EQ65063" s="378"/>
      <c r="ER65063" s="378"/>
      <c r="ES65063" s="378"/>
      <c r="ET65063" s="378"/>
      <c r="EU65063" s="378"/>
      <c r="EV65063" s="378"/>
      <c r="EW65063" s="378"/>
      <c r="EX65063" s="378"/>
      <c r="EY65063" s="378"/>
      <c r="EZ65063" s="378"/>
      <c r="FA65063" s="378"/>
      <c r="FB65063" s="378"/>
      <c r="FC65063" s="378"/>
      <c r="FD65063" s="378"/>
      <c r="FE65063" s="378"/>
      <c r="FF65063" s="378"/>
      <c r="FG65063" s="378"/>
      <c r="FH65063" s="378"/>
      <c r="FI65063" s="378"/>
      <c r="FJ65063" s="378"/>
      <c r="FK65063" s="378"/>
      <c r="FL65063" s="378"/>
      <c r="FM65063" s="378"/>
      <c r="FN65063" s="378"/>
      <c r="FO65063" s="378"/>
      <c r="FP65063" s="378"/>
      <c r="FQ65063" s="378"/>
      <c r="FR65063" s="378"/>
      <c r="FS65063" s="378"/>
      <c r="FT65063" s="378"/>
      <c r="FU65063" s="378"/>
      <c r="FV65063" s="378"/>
      <c r="FW65063" s="378"/>
      <c r="FX65063" s="378"/>
      <c r="FY65063" s="378"/>
      <c r="FZ65063" s="378"/>
      <c r="GA65063" s="378"/>
      <c r="GB65063" s="378"/>
      <c r="GC65063" s="378"/>
      <c r="GD65063" s="378"/>
      <c r="GE65063" s="378"/>
      <c r="GF65063" s="378"/>
      <c r="GG65063" s="378"/>
      <c r="GH65063" s="378"/>
      <c r="GI65063" s="378"/>
      <c r="GJ65063" s="378"/>
      <c r="GK65063" s="378"/>
      <c r="GL65063" s="378"/>
      <c r="GM65063" s="378"/>
      <c r="GN65063" s="378"/>
      <c r="GO65063" s="378"/>
      <c r="GP65063" s="378"/>
      <c r="GQ65063" s="378"/>
      <c r="GR65063" s="378"/>
      <c r="GS65063" s="378"/>
      <c r="GT65063" s="378"/>
      <c r="GU65063" s="378"/>
      <c r="GV65063" s="378"/>
      <c r="GW65063" s="378"/>
      <c r="GX65063" s="378"/>
      <c r="GY65063" s="378"/>
      <c r="GZ65063" s="378"/>
      <c r="HA65063" s="378"/>
      <c r="HB65063" s="378"/>
      <c r="HC65063" s="378"/>
      <c r="HD65063" s="378"/>
      <c r="HE65063" s="378"/>
      <c r="HF65063" s="378"/>
      <c r="HG65063" s="378"/>
      <c r="HH65063" s="378"/>
      <c r="HI65063" s="378"/>
      <c r="HJ65063" s="378"/>
      <c r="HK65063" s="378"/>
      <c r="HL65063" s="378"/>
      <c r="HM65063" s="378"/>
      <c r="HN65063" s="378"/>
      <c r="HO65063" s="378"/>
      <c r="HP65063" s="378"/>
      <c r="HQ65063" s="378"/>
      <c r="HR65063" s="378"/>
      <c r="HS65063" s="378"/>
      <c r="HT65063" s="378"/>
      <c r="HU65063" s="378"/>
      <c r="HV65063" s="378"/>
      <c r="HW65063" s="378"/>
      <c r="HX65063" s="378"/>
      <c r="HY65063" s="378"/>
      <c r="HZ65063" s="378"/>
      <c r="IA65063" s="378"/>
      <c r="IB65063" s="378"/>
      <c r="IC65063" s="378"/>
      <c r="ID65063" s="378"/>
      <c r="IE65063" s="378"/>
      <c r="IF65063" s="378"/>
      <c r="IG65063" s="378"/>
      <c r="IH65063" s="378"/>
      <c r="II65063" s="378"/>
      <c r="IJ65063" s="378"/>
      <c r="IK65063" s="378"/>
      <c r="IL65063" s="378"/>
    </row>
    <row r="65064" spans="2:246">
      <c r="B65064" s="378"/>
      <c r="C65064" s="378"/>
      <c r="D65064" s="378"/>
      <c r="E65064" s="378"/>
      <c r="F65064" s="378"/>
      <c r="G65064" s="378"/>
      <c r="H65064" s="378"/>
      <c r="I65064" s="378"/>
      <c r="J65064" s="378"/>
      <c r="K65064" s="378"/>
      <c r="L65064" s="378"/>
      <c r="M65064" s="378"/>
      <c r="N65064" s="378"/>
      <c r="O65064" s="378"/>
      <c r="P65064" s="378"/>
      <c r="Q65064" s="378"/>
      <c r="R65064" s="378"/>
      <c r="S65064" s="378"/>
      <c r="T65064" s="378"/>
      <c r="U65064" s="378"/>
      <c r="V65064" s="378"/>
      <c r="W65064" s="378"/>
      <c r="X65064" s="378"/>
      <c r="Y65064" s="378"/>
      <c r="Z65064" s="378"/>
      <c r="AA65064" s="378"/>
      <c r="AB65064" s="378"/>
      <c r="AC65064" s="378"/>
      <c r="AD65064" s="378"/>
      <c r="AE65064" s="378"/>
      <c r="AF65064" s="378"/>
      <c r="AG65064" s="378"/>
      <c r="AH65064" s="378"/>
      <c r="AI65064" s="378"/>
      <c r="AJ65064" s="378"/>
      <c r="AK65064" s="378"/>
      <c r="AL65064" s="378"/>
      <c r="AM65064" s="378"/>
      <c r="AN65064" s="378"/>
      <c r="AO65064" s="378"/>
      <c r="AP65064" s="378"/>
      <c r="AQ65064" s="378"/>
      <c r="AR65064" s="378"/>
      <c r="AS65064" s="378"/>
      <c r="AT65064" s="378"/>
      <c r="AU65064" s="378"/>
      <c r="AV65064" s="378"/>
      <c r="AW65064" s="378"/>
      <c r="AX65064" s="378"/>
      <c r="AY65064" s="378"/>
      <c r="AZ65064" s="378"/>
      <c r="BA65064" s="378"/>
      <c r="BB65064" s="378"/>
      <c r="BC65064" s="378"/>
      <c r="BD65064" s="378"/>
      <c r="BE65064" s="378"/>
      <c r="BF65064" s="378"/>
      <c r="BG65064" s="378"/>
      <c r="BH65064" s="378"/>
      <c r="BI65064" s="378"/>
      <c r="BJ65064" s="378"/>
      <c r="BK65064" s="378"/>
      <c r="BL65064" s="378"/>
      <c r="BM65064" s="378"/>
      <c r="BN65064" s="378"/>
      <c r="BO65064" s="378"/>
      <c r="BP65064" s="378"/>
      <c r="BQ65064" s="378"/>
      <c r="BR65064" s="378"/>
      <c r="BS65064" s="378"/>
      <c r="BT65064" s="378"/>
      <c r="BU65064" s="378"/>
      <c r="BV65064" s="378"/>
      <c r="BW65064" s="378"/>
      <c r="BX65064" s="378"/>
      <c r="BY65064" s="378"/>
      <c r="BZ65064" s="378"/>
      <c r="CA65064" s="378"/>
      <c r="CB65064" s="378"/>
      <c r="CC65064" s="378"/>
      <c r="CD65064" s="378"/>
      <c r="CE65064" s="378"/>
      <c r="CF65064" s="378"/>
      <c r="CG65064" s="378"/>
      <c r="CH65064" s="378"/>
      <c r="CI65064" s="378"/>
      <c r="CJ65064" s="378"/>
      <c r="CK65064" s="378"/>
      <c r="CL65064" s="378"/>
      <c r="CM65064" s="378"/>
      <c r="CN65064" s="378"/>
      <c r="CO65064" s="378"/>
      <c r="CP65064" s="378"/>
      <c r="CQ65064" s="378"/>
      <c r="CR65064" s="378"/>
      <c r="CS65064" s="378"/>
      <c r="CT65064" s="378"/>
      <c r="CU65064" s="378"/>
      <c r="CV65064" s="378"/>
      <c r="CW65064" s="378"/>
      <c r="CX65064" s="378"/>
      <c r="CY65064" s="378"/>
      <c r="CZ65064" s="378"/>
      <c r="DA65064" s="378"/>
      <c r="DB65064" s="378"/>
      <c r="DC65064" s="378"/>
      <c r="DD65064" s="378"/>
      <c r="DE65064" s="378"/>
      <c r="DF65064" s="378"/>
      <c r="DG65064" s="378"/>
      <c r="DH65064" s="378"/>
      <c r="DI65064" s="378"/>
      <c r="DJ65064" s="378"/>
      <c r="DK65064" s="378"/>
      <c r="DL65064" s="378"/>
      <c r="DM65064" s="378"/>
      <c r="DN65064" s="378"/>
      <c r="DO65064" s="378"/>
      <c r="DP65064" s="378"/>
      <c r="DQ65064" s="378"/>
      <c r="DR65064" s="378"/>
      <c r="DS65064" s="378"/>
      <c r="DT65064" s="378"/>
      <c r="DU65064" s="378"/>
      <c r="DV65064" s="378"/>
      <c r="DW65064" s="378"/>
      <c r="DX65064" s="378"/>
      <c r="DY65064" s="378"/>
      <c r="DZ65064" s="378"/>
      <c r="EA65064" s="378"/>
      <c r="EB65064" s="378"/>
      <c r="EC65064" s="378"/>
      <c r="ED65064" s="378"/>
      <c r="EE65064" s="378"/>
      <c r="EF65064" s="378"/>
      <c r="EG65064" s="378"/>
      <c r="EH65064" s="378"/>
      <c r="EI65064" s="378"/>
      <c r="EJ65064" s="378"/>
      <c r="EK65064" s="378"/>
      <c r="EL65064" s="378"/>
      <c r="EM65064" s="378"/>
      <c r="EN65064" s="378"/>
      <c r="EO65064" s="378"/>
      <c r="EP65064" s="378"/>
      <c r="EQ65064" s="378"/>
      <c r="ER65064" s="378"/>
      <c r="ES65064" s="378"/>
      <c r="ET65064" s="378"/>
      <c r="EU65064" s="378"/>
      <c r="EV65064" s="378"/>
      <c r="EW65064" s="378"/>
      <c r="EX65064" s="378"/>
      <c r="EY65064" s="378"/>
      <c r="EZ65064" s="378"/>
      <c r="FA65064" s="378"/>
      <c r="FB65064" s="378"/>
      <c r="FC65064" s="378"/>
      <c r="FD65064" s="378"/>
      <c r="FE65064" s="378"/>
      <c r="FF65064" s="378"/>
      <c r="FG65064" s="378"/>
      <c r="FH65064" s="378"/>
      <c r="FI65064" s="378"/>
      <c r="FJ65064" s="378"/>
      <c r="FK65064" s="378"/>
      <c r="FL65064" s="378"/>
      <c r="FM65064" s="378"/>
      <c r="FN65064" s="378"/>
      <c r="FO65064" s="378"/>
      <c r="FP65064" s="378"/>
      <c r="FQ65064" s="378"/>
      <c r="FR65064" s="378"/>
      <c r="FS65064" s="378"/>
      <c r="FT65064" s="378"/>
      <c r="FU65064" s="378"/>
      <c r="FV65064" s="378"/>
      <c r="FW65064" s="378"/>
      <c r="FX65064" s="378"/>
      <c r="FY65064" s="378"/>
      <c r="FZ65064" s="378"/>
      <c r="GA65064" s="378"/>
      <c r="GB65064" s="378"/>
      <c r="GC65064" s="378"/>
      <c r="GD65064" s="378"/>
      <c r="GE65064" s="378"/>
      <c r="GF65064" s="378"/>
      <c r="GG65064" s="378"/>
      <c r="GH65064" s="378"/>
      <c r="GI65064" s="378"/>
      <c r="GJ65064" s="378"/>
      <c r="GK65064" s="378"/>
      <c r="GL65064" s="378"/>
      <c r="GM65064" s="378"/>
      <c r="GN65064" s="378"/>
      <c r="GO65064" s="378"/>
      <c r="GP65064" s="378"/>
      <c r="GQ65064" s="378"/>
      <c r="GR65064" s="378"/>
      <c r="GS65064" s="378"/>
      <c r="GT65064" s="378"/>
      <c r="GU65064" s="378"/>
      <c r="GV65064" s="378"/>
      <c r="GW65064" s="378"/>
      <c r="GX65064" s="378"/>
      <c r="GY65064" s="378"/>
      <c r="GZ65064" s="378"/>
      <c r="HA65064" s="378"/>
      <c r="HB65064" s="378"/>
      <c r="HC65064" s="378"/>
      <c r="HD65064" s="378"/>
      <c r="HE65064" s="378"/>
      <c r="HF65064" s="378"/>
      <c r="HG65064" s="378"/>
      <c r="HH65064" s="378"/>
      <c r="HI65064" s="378"/>
      <c r="HJ65064" s="378"/>
      <c r="HK65064" s="378"/>
      <c r="HL65064" s="378"/>
      <c r="HM65064" s="378"/>
      <c r="HN65064" s="378"/>
      <c r="HO65064" s="378"/>
      <c r="HP65064" s="378"/>
      <c r="HQ65064" s="378"/>
      <c r="HR65064" s="378"/>
      <c r="HS65064" s="378"/>
      <c r="HT65064" s="378"/>
      <c r="HU65064" s="378"/>
      <c r="HV65064" s="378"/>
      <c r="HW65064" s="378"/>
      <c r="HX65064" s="378"/>
      <c r="HY65064" s="378"/>
      <c r="HZ65064" s="378"/>
      <c r="IA65064" s="378"/>
      <c r="IB65064" s="378"/>
      <c r="IC65064" s="378"/>
      <c r="ID65064" s="378"/>
      <c r="IE65064" s="378"/>
      <c r="IF65064" s="378"/>
      <c r="IG65064" s="378"/>
      <c r="IH65064" s="378"/>
      <c r="II65064" s="378"/>
      <c r="IJ65064" s="378"/>
      <c r="IK65064" s="378"/>
      <c r="IL65064" s="378"/>
    </row>
    <row r="65065" spans="2:246">
      <c r="B65065" s="378"/>
      <c r="C65065" s="378"/>
      <c r="D65065" s="378"/>
      <c r="E65065" s="378"/>
      <c r="F65065" s="378"/>
      <c r="G65065" s="378"/>
      <c r="H65065" s="378"/>
      <c r="I65065" s="378"/>
      <c r="J65065" s="378"/>
      <c r="K65065" s="378"/>
      <c r="L65065" s="378"/>
      <c r="M65065" s="378"/>
      <c r="N65065" s="378"/>
      <c r="O65065" s="378"/>
      <c r="P65065" s="378"/>
      <c r="Q65065" s="378"/>
      <c r="R65065" s="378"/>
      <c r="S65065" s="378"/>
      <c r="T65065" s="378"/>
      <c r="U65065" s="378"/>
      <c r="V65065" s="378"/>
      <c r="W65065" s="378"/>
      <c r="X65065" s="378"/>
      <c r="Y65065" s="378"/>
      <c r="Z65065" s="378"/>
      <c r="AA65065" s="378"/>
      <c r="AB65065" s="378"/>
      <c r="AC65065" s="378"/>
      <c r="AD65065" s="378"/>
      <c r="AE65065" s="378"/>
      <c r="AF65065" s="378"/>
      <c r="AG65065" s="378"/>
      <c r="AH65065" s="378"/>
      <c r="AI65065" s="378"/>
      <c r="AJ65065" s="378"/>
      <c r="AK65065" s="378"/>
      <c r="AL65065" s="378"/>
      <c r="AM65065" s="378"/>
      <c r="AN65065" s="378"/>
      <c r="AO65065" s="378"/>
      <c r="AP65065" s="378"/>
      <c r="AQ65065" s="378"/>
      <c r="AR65065" s="378"/>
      <c r="AS65065" s="378"/>
      <c r="AT65065" s="378"/>
      <c r="AU65065" s="378"/>
      <c r="AV65065" s="378"/>
      <c r="AW65065" s="378"/>
      <c r="AX65065" s="378"/>
      <c r="AY65065" s="378"/>
      <c r="AZ65065" s="378"/>
      <c r="BA65065" s="378"/>
      <c r="BB65065" s="378"/>
      <c r="BC65065" s="378"/>
      <c r="BD65065" s="378"/>
      <c r="BE65065" s="378"/>
      <c r="BF65065" s="378"/>
      <c r="BG65065" s="378"/>
      <c r="BH65065" s="378"/>
      <c r="BI65065" s="378"/>
      <c r="BJ65065" s="378"/>
      <c r="BK65065" s="378"/>
      <c r="BL65065" s="378"/>
      <c r="BM65065" s="378"/>
      <c r="BN65065" s="378"/>
      <c r="BO65065" s="378"/>
      <c r="BP65065" s="378"/>
      <c r="BQ65065" s="378"/>
      <c r="BR65065" s="378"/>
      <c r="BS65065" s="378"/>
      <c r="BT65065" s="378"/>
      <c r="BU65065" s="378"/>
      <c r="BV65065" s="378"/>
      <c r="BW65065" s="378"/>
      <c r="BX65065" s="378"/>
      <c r="BY65065" s="378"/>
      <c r="BZ65065" s="378"/>
      <c r="CA65065" s="378"/>
      <c r="CB65065" s="378"/>
      <c r="CC65065" s="378"/>
      <c r="CD65065" s="378"/>
      <c r="CE65065" s="378"/>
      <c r="CF65065" s="378"/>
      <c r="CG65065" s="378"/>
      <c r="CH65065" s="378"/>
      <c r="CI65065" s="378"/>
      <c r="CJ65065" s="378"/>
      <c r="CK65065" s="378"/>
      <c r="CL65065" s="378"/>
      <c r="CM65065" s="378"/>
      <c r="CN65065" s="378"/>
      <c r="CO65065" s="378"/>
      <c r="CP65065" s="378"/>
      <c r="CQ65065" s="378"/>
      <c r="CR65065" s="378"/>
      <c r="CS65065" s="378"/>
      <c r="CT65065" s="378"/>
      <c r="CU65065" s="378"/>
      <c r="CV65065" s="378"/>
      <c r="CW65065" s="378"/>
      <c r="CX65065" s="378"/>
      <c r="CY65065" s="378"/>
      <c r="CZ65065" s="378"/>
      <c r="DA65065" s="378"/>
      <c r="DB65065" s="378"/>
      <c r="DC65065" s="378"/>
      <c r="DD65065" s="378"/>
      <c r="DE65065" s="378"/>
      <c r="DF65065" s="378"/>
      <c r="DG65065" s="378"/>
      <c r="DH65065" s="378"/>
      <c r="DI65065" s="378"/>
      <c r="DJ65065" s="378"/>
      <c r="DK65065" s="378"/>
      <c r="DL65065" s="378"/>
      <c r="DM65065" s="378"/>
      <c r="DN65065" s="378"/>
      <c r="DO65065" s="378"/>
      <c r="DP65065" s="378"/>
      <c r="DQ65065" s="378"/>
      <c r="DR65065" s="378"/>
      <c r="DS65065" s="378"/>
      <c r="DT65065" s="378"/>
      <c r="DU65065" s="378"/>
      <c r="DV65065" s="378"/>
      <c r="DW65065" s="378"/>
      <c r="DX65065" s="378"/>
      <c r="DY65065" s="378"/>
      <c r="DZ65065" s="378"/>
      <c r="EA65065" s="378"/>
      <c r="EB65065" s="378"/>
      <c r="EC65065" s="378"/>
      <c r="ED65065" s="378"/>
      <c r="EE65065" s="378"/>
      <c r="EF65065" s="378"/>
      <c r="EG65065" s="378"/>
      <c r="EH65065" s="378"/>
      <c r="EI65065" s="378"/>
      <c r="EJ65065" s="378"/>
      <c r="EK65065" s="378"/>
      <c r="EL65065" s="378"/>
      <c r="EM65065" s="378"/>
      <c r="EN65065" s="378"/>
      <c r="EO65065" s="378"/>
      <c r="EP65065" s="378"/>
      <c r="EQ65065" s="378"/>
      <c r="ER65065" s="378"/>
      <c r="ES65065" s="378"/>
      <c r="ET65065" s="378"/>
      <c r="EU65065" s="378"/>
      <c r="EV65065" s="378"/>
      <c r="EW65065" s="378"/>
      <c r="EX65065" s="378"/>
      <c r="EY65065" s="378"/>
      <c r="EZ65065" s="378"/>
      <c r="FA65065" s="378"/>
      <c r="FB65065" s="378"/>
      <c r="FC65065" s="378"/>
      <c r="FD65065" s="378"/>
      <c r="FE65065" s="378"/>
      <c r="FF65065" s="378"/>
      <c r="FG65065" s="378"/>
      <c r="FH65065" s="378"/>
      <c r="FI65065" s="378"/>
      <c r="FJ65065" s="378"/>
      <c r="FK65065" s="378"/>
      <c r="FL65065" s="378"/>
      <c r="FM65065" s="378"/>
      <c r="FN65065" s="378"/>
      <c r="FO65065" s="378"/>
      <c r="FP65065" s="378"/>
      <c r="FQ65065" s="378"/>
      <c r="FR65065" s="378"/>
      <c r="FS65065" s="378"/>
      <c r="FT65065" s="378"/>
      <c r="FU65065" s="378"/>
      <c r="FV65065" s="378"/>
      <c r="FW65065" s="378"/>
      <c r="FX65065" s="378"/>
      <c r="FY65065" s="378"/>
      <c r="FZ65065" s="378"/>
      <c r="GA65065" s="378"/>
      <c r="GB65065" s="378"/>
      <c r="GC65065" s="378"/>
      <c r="GD65065" s="378"/>
      <c r="GE65065" s="378"/>
      <c r="GF65065" s="378"/>
      <c r="GG65065" s="378"/>
      <c r="GH65065" s="378"/>
      <c r="GI65065" s="378"/>
      <c r="GJ65065" s="378"/>
      <c r="GK65065" s="378"/>
      <c r="GL65065" s="378"/>
      <c r="GM65065" s="378"/>
      <c r="GN65065" s="378"/>
      <c r="GO65065" s="378"/>
      <c r="GP65065" s="378"/>
      <c r="GQ65065" s="378"/>
      <c r="GR65065" s="378"/>
      <c r="GS65065" s="378"/>
      <c r="GT65065" s="378"/>
      <c r="GU65065" s="378"/>
      <c r="GV65065" s="378"/>
      <c r="GW65065" s="378"/>
      <c r="GX65065" s="378"/>
      <c r="GY65065" s="378"/>
      <c r="GZ65065" s="378"/>
      <c r="HA65065" s="378"/>
      <c r="HB65065" s="378"/>
      <c r="HC65065" s="378"/>
      <c r="HD65065" s="378"/>
      <c r="HE65065" s="378"/>
      <c r="HF65065" s="378"/>
      <c r="HG65065" s="378"/>
      <c r="HH65065" s="378"/>
      <c r="HI65065" s="378"/>
      <c r="HJ65065" s="378"/>
      <c r="HK65065" s="378"/>
      <c r="HL65065" s="378"/>
      <c r="HM65065" s="378"/>
      <c r="HN65065" s="378"/>
      <c r="HO65065" s="378"/>
      <c r="HP65065" s="378"/>
      <c r="HQ65065" s="378"/>
      <c r="HR65065" s="378"/>
      <c r="HS65065" s="378"/>
      <c r="HT65065" s="378"/>
      <c r="HU65065" s="378"/>
      <c r="HV65065" s="378"/>
      <c r="HW65065" s="378"/>
      <c r="HX65065" s="378"/>
      <c r="HY65065" s="378"/>
      <c r="HZ65065" s="378"/>
      <c r="IA65065" s="378"/>
      <c r="IB65065" s="378"/>
      <c r="IC65065" s="378"/>
      <c r="ID65065" s="378"/>
      <c r="IE65065" s="378"/>
      <c r="IF65065" s="378"/>
      <c r="IG65065" s="378"/>
      <c r="IH65065" s="378"/>
      <c r="II65065" s="378"/>
      <c r="IJ65065" s="378"/>
      <c r="IK65065" s="378"/>
      <c r="IL65065" s="378"/>
    </row>
    <row r="65066" spans="2:246">
      <c r="B65066" s="378"/>
      <c r="C65066" s="378"/>
      <c r="D65066" s="378"/>
      <c r="E65066" s="378"/>
      <c r="F65066" s="378"/>
      <c r="G65066" s="378"/>
      <c r="H65066" s="378"/>
      <c r="I65066" s="378"/>
      <c r="J65066" s="378"/>
      <c r="K65066" s="378"/>
      <c r="L65066" s="378"/>
      <c r="M65066" s="378"/>
      <c r="N65066" s="378"/>
      <c r="O65066" s="378"/>
      <c r="P65066" s="378"/>
      <c r="Q65066" s="378"/>
      <c r="R65066" s="378"/>
      <c r="S65066" s="378"/>
      <c r="T65066" s="378"/>
      <c r="U65066" s="378"/>
      <c r="V65066" s="378"/>
      <c r="W65066" s="378"/>
      <c r="X65066" s="378"/>
      <c r="Y65066" s="378"/>
      <c r="Z65066" s="378"/>
      <c r="AA65066" s="378"/>
      <c r="AB65066" s="378"/>
      <c r="AC65066" s="378"/>
      <c r="AD65066" s="378"/>
      <c r="AE65066" s="378"/>
      <c r="AF65066" s="378"/>
      <c r="AG65066" s="378"/>
      <c r="AH65066" s="378"/>
      <c r="AI65066" s="378"/>
      <c r="AJ65066" s="378"/>
      <c r="AK65066" s="378"/>
      <c r="AL65066" s="378"/>
      <c r="AM65066" s="378"/>
      <c r="AN65066" s="378"/>
      <c r="AO65066" s="378"/>
      <c r="AP65066" s="378"/>
      <c r="AQ65066" s="378"/>
      <c r="AR65066" s="378"/>
      <c r="AS65066" s="378"/>
      <c r="AT65066" s="378"/>
      <c r="AU65066" s="378"/>
      <c r="AV65066" s="378"/>
      <c r="AW65066" s="378"/>
      <c r="AX65066" s="378"/>
      <c r="AY65066" s="378"/>
      <c r="AZ65066" s="378"/>
      <c r="BA65066" s="378"/>
      <c r="BB65066" s="378"/>
      <c r="BC65066" s="378"/>
      <c r="BD65066" s="378"/>
      <c r="BE65066" s="378"/>
      <c r="BF65066" s="378"/>
      <c r="BG65066" s="378"/>
      <c r="BH65066" s="378"/>
      <c r="BI65066" s="378"/>
      <c r="BJ65066" s="378"/>
      <c r="BK65066" s="378"/>
      <c r="BL65066" s="378"/>
      <c r="BM65066" s="378"/>
      <c r="BN65066" s="378"/>
      <c r="BO65066" s="378"/>
      <c r="BP65066" s="378"/>
      <c r="BQ65066" s="378"/>
      <c r="BR65066" s="378"/>
      <c r="BS65066" s="378"/>
      <c r="BT65066" s="378"/>
      <c r="BU65066" s="378"/>
      <c r="BV65066" s="378"/>
      <c r="BW65066" s="378"/>
      <c r="BX65066" s="378"/>
      <c r="BY65066" s="378"/>
      <c r="BZ65066" s="378"/>
      <c r="CA65066" s="378"/>
      <c r="CB65066" s="378"/>
      <c r="CC65066" s="378"/>
      <c r="CD65066" s="378"/>
      <c r="CE65066" s="378"/>
      <c r="CF65066" s="378"/>
      <c r="CG65066" s="378"/>
      <c r="CH65066" s="378"/>
      <c r="CI65066" s="378"/>
      <c r="CJ65066" s="378"/>
      <c r="CK65066" s="378"/>
      <c r="CL65066" s="378"/>
      <c r="CM65066" s="378"/>
      <c r="CN65066" s="378"/>
      <c r="CO65066" s="378"/>
      <c r="CP65066" s="378"/>
      <c r="CQ65066" s="378"/>
      <c r="CR65066" s="378"/>
      <c r="CS65066" s="378"/>
      <c r="CT65066" s="378"/>
      <c r="CU65066" s="378"/>
      <c r="CV65066" s="378"/>
      <c r="CW65066" s="378"/>
      <c r="CX65066" s="378"/>
      <c r="CY65066" s="378"/>
      <c r="CZ65066" s="378"/>
      <c r="DA65066" s="378"/>
      <c r="DB65066" s="378"/>
      <c r="DC65066" s="378"/>
      <c r="DD65066" s="378"/>
      <c r="DE65066" s="378"/>
      <c r="DF65066" s="378"/>
      <c r="DG65066" s="378"/>
      <c r="DH65066" s="378"/>
      <c r="DI65066" s="378"/>
      <c r="DJ65066" s="378"/>
      <c r="DK65066" s="378"/>
      <c r="DL65066" s="378"/>
      <c r="DM65066" s="378"/>
      <c r="DN65066" s="378"/>
      <c r="DO65066" s="378"/>
      <c r="DP65066" s="378"/>
      <c r="DQ65066" s="378"/>
      <c r="DR65066" s="378"/>
      <c r="DS65066" s="378"/>
      <c r="DT65066" s="378"/>
      <c r="DU65066" s="378"/>
      <c r="DV65066" s="378"/>
      <c r="DW65066" s="378"/>
      <c r="DX65066" s="378"/>
      <c r="DY65066" s="378"/>
      <c r="DZ65066" s="378"/>
      <c r="EA65066" s="378"/>
      <c r="EB65066" s="378"/>
      <c r="EC65066" s="378"/>
      <c r="ED65066" s="378"/>
      <c r="EE65066" s="378"/>
      <c r="EF65066" s="378"/>
      <c r="EG65066" s="378"/>
      <c r="EH65066" s="378"/>
      <c r="EI65066" s="378"/>
      <c r="EJ65066" s="378"/>
      <c r="EK65066" s="378"/>
      <c r="EL65066" s="378"/>
      <c r="EM65066" s="378"/>
      <c r="EN65066" s="378"/>
      <c r="EO65066" s="378"/>
      <c r="EP65066" s="378"/>
      <c r="EQ65066" s="378"/>
      <c r="ER65066" s="378"/>
      <c r="ES65066" s="378"/>
      <c r="ET65066" s="378"/>
      <c r="EU65066" s="378"/>
      <c r="EV65066" s="378"/>
      <c r="EW65066" s="378"/>
      <c r="EX65066" s="378"/>
      <c r="EY65066" s="378"/>
      <c r="EZ65066" s="378"/>
      <c r="FA65066" s="378"/>
      <c r="FB65066" s="378"/>
      <c r="FC65066" s="378"/>
      <c r="FD65066" s="378"/>
      <c r="FE65066" s="378"/>
      <c r="FF65066" s="378"/>
      <c r="FG65066" s="378"/>
      <c r="FH65066" s="378"/>
      <c r="FI65066" s="378"/>
      <c r="FJ65066" s="378"/>
      <c r="FK65066" s="378"/>
      <c r="FL65066" s="378"/>
      <c r="FM65066" s="378"/>
      <c r="FN65066" s="378"/>
      <c r="FO65066" s="378"/>
      <c r="FP65066" s="378"/>
      <c r="FQ65066" s="378"/>
      <c r="FR65066" s="378"/>
      <c r="FS65066" s="378"/>
      <c r="FT65066" s="378"/>
      <c r="FU65066" s="378"/>
      <c r="FV65066" s="378"/>
      <c r="FW65066" s="378"/>
      <c r="FX65066" s="378"/>
      <c r="FY65066" s="378"/>
      <c r="FZ65066" s="378"/>
      <c r="GA65066" s="378"/>
      <c r="GB65066" s="378"/>
      <c r="GC65066" s="378"/>
      <c r="GD65066" s="378"/>
      <c r="GE65066" s="378"/>
      <c r="GF65066" s="378"/>
      <c r="GG65066" s="378"/>
      <c r="GH65066" s="378"/>
      <c r="GI65066" s="378"/>
      <c r="GJ65066" s="378"/>
      <c r="GK65066" s="378"/>
      <c r="GL65066" s="378"/>
      <c r="GM65066" s="378"/>
      <c r="GN65066" s="378"/>
      <c r="GO65066" s="378"/>
      <c r="GP65066" s="378"/>
      <c r="GQ65066" s="378"/>
      <c r="GR65066" s="378"/>
      <c r="GS65066" s="378"/>
      <c r="GT65066" s="378"/>
      <c r="GU65066" s="378"/>
      <c r="GV65066" s="378"/>
      <c r="GW65066" s="378"/>
      <c r="GX65066" s="378"/>
      <c r="GY65066" s="378"/>
      <c r="GZ65066" s="378"/>
      <c r="HA65066" s="378"/>
      <c r="HB65066" s="378"/>
      <c r="HC65066" s="378"/>
      <c r="HD65066" s="378"/>
      <c r="HE65066" s="378"/>
      <c r="HF65066" s="378"/>
      <c r="HG65066" s="378"/>
      <c r="HH65066" s="378"/>
      <c r="HI65066" s="378"/>
      <c r="HJ65066" s="378"/>
      <c r="HK65066" s="378"/>
      <c r="HL65066" s="378"/>
      <c r="HM65066" s="378"/>
      <c r="HN65066" s="378"/>
      <c r="HO65066" s="378"/>
      <c r="HP65066" s="378"/>
      <c r="HQ65066" s="378"/>
      <c r="HR65066" s="378"/>
      <c r="HS65066" s="378"/>
      <c r="HT65066" s="378"/>
      <c r="HU65066" s="378"/>
      <c r="HV65066" s="378"/>
      <c r="HW65066" s="378"/>
      <c r="HX65066" s="378"/>
      <c r="HY65066" s="378"/>
      <c r="HZ65066" s="378"/>
      <c r="IA65066" s="378"/>
      <c r="IB65066" s="378"/>
      <c r="IC65066" s="378"/>
      <c r="ID65066" s="378"/>
      <c r="IE65066" s="378"/>
      <c r="IF65066" s="378"/>
      <c r="IG65066" s="378"/>
      <c r="IH65066" s="378"/>
      <c r="II65066" s="378"/>
      <c r="IJ65066" s="378"/>
      <c r="IK65066" s="378"/>
      <c r="IL65066" s="378"/>
    </row>
    <row r="65067" spans="2:246">
      <c r="B65067" s="378"/>
      <c r="C65067" s="378"/>
      <c r="D65067" s="378"/>
      <c r="E65067" s="378"/>
      <c r="F65067" s="378"/>
      <c r="G65067" s="378"/>
      <c r="H65067" s="378"/>
      <c r="I65067" s="378"/>
      <c r="J65067" s="378"/>
      <c r="K65067" s="378"/>
      <c r="L65067" s="378"/>
      <c r="M65067" s="378"/>
      <c r="N65067" s="378"/>
      <c r="O65067" s="378"/>
      <c r="P65067" s="378"/>
      <c r="Q65067" s="378"/>
      <c r="R65067" s="378"/>
      <c r="S65067" s="378"/>
      <c r="T65067" s="378"/>
      <c r="U65067" s="378"/>
      <c r="V65067" s="378"/>
      <c r="W65067" s="378"/>
      <c r="X65067" s="378"/>
      <c r="Y65067" s="378"/>
      <c r="Z65067" s="378"/>
      <c r="AA65067" s="378"/>
      <c r="AB65067" s="378"/>
      <c r="AC65067" s="378"/>
      <c r="AD65067" s="378"/>
      <c r="AE65067" s="378"/>
      <c r="AF65067" s="378"/>
      <c r="AG65067" s="378"/>
      <c r="AH65067" s="378"/>
      <c r="AI65067" s="378"/>
      <c r="AJ65067" s="378"/>
      <c r="AK65067" s="378"/>
      <c r="AL65067" s="378"/>
      <c r="AM65067" s="378"/>
      <c r="AN65067" s="378"/>
      <c r="AO65067" s="378"/>
      <c r="AP65067" s="378"/>
      <c r="AQ65067" s="378"/>
      <c r="AR65067" s="378"/>
      <c r="AS65067" s="378"/>
      <c r="AT65067" s="378"/>
      <c r="AU65067" s="378"/>
      <c r="AV65067" s="378"/>
      <c r="AW65067" s="378"/>
      <c r="AX65067" s="378"/>
      <c r="AY65067" s="378"/>
      <c r="AZ65067" s="378"/>
      <c r="BA65067" s="378"/>
      <c r="BB65067" s="378"/>
      <c r="BC65067" s="378"/>
      <c r="BD65067" s="378"/>
      <c r="BE65067" s="378"/>
      <c r="BF65067" s="378"/>
      <c r="BG65067" s="378"/>
      <c r="BH65067" s="378"/>
      <c r="BI65067" s="378"/>
      <c r="BJ65067" s="378"/>
      <c r="BK65067" s="378"/>
      <c r="BL65067" s="378"/>
      <c r="BM65067" s="378"/>
      <c r="BN65067" s="378"/>
      <c r="BO65067" s="378"/>
      <c r="BP65067" s="378"/>
      <c r="BQ65067" s="378"/>
      <c r="BR65067" s="378"/>
      <c r="BS65067" s="378"/>
      <c r="BT65067" s="378"/>
      <c r="BU65067" s="378"/>
      <c r="BV65067" s="378"/>
      <c r="BW65067" s="378"/>
      <c r="BX65067" s="378"/>
      <c r="BY65067" s="378"/>
      <c r="BZ65067" s="378"/>
      <c r="CA65067" s="378"/>
      <c r="CB65067" s="378"/>
      <c r="CC65067" s="378"/>
      <c r="CD65067" s="378"/>
      <c r="CE65067" s="378"/>
      <c r="CF65067" s="378"/>
      <c r="CG65067" s="378"/>
      <c r="CH65067" s="378"/>
      <c r="CI65067" s="378"/>
      <c r="CJ65067" s="378"/>
      <c r="CK65067" s="378"/>
      <c r="CL65067" s="378"/>
      <c r="CM65067" s="378"/>
      <c r="CN65067" s="378"/>
      <c r="CO65067" s="378"/>
      <c r="CP65067" s="378"/>
      <c r="CQ65067" s="378"/>
      <c r="CR65067" s="378"/>
      <c r="CS65067" s="378"/>
      <c r="CT65067" s="378"/>
      <c r="CU65067" s="378"/>
      <c r="CV65067" s="378"/>
      <c r="CW65067" s="378"/>
      <c r="CX65067" s="378"/>
      <c r="CY65067" s="378"/>
      <c r="CZ65067" s="378"/>
      <c r="DA65067" s="378"/>
      <c r="DB65067" s="378"/>
      <c r="DC65067" s="378"/>
      <c r="DD65067" s="378"/>
      <c r="DE65067" s="378"/>
      <c r="DF65067" s="378"/>
      <c r="DG65067" s="378"/>
      <c r="DH65067" s="378"/>
      <c r="DI65067" s="378"/>
      <c r="DJ65067" s="378"/>
      <c r="DK65067" s="378"/>
      <c r="DL65067" s="378"/>
      <c r="DM65067" s="378"/>
      <c r="DN65067" s="378"/>
      <c r="DO65067" s="378"/>
      <c r="DP65067" s="378"/>
      <c r="DQ65067" s="378"/>
      <c r="DR65067" s="378"/>
      <c r="DS65067" s="378"/>
      <c r="DT65067" s="378"/>
      <c r="DU65067" s="378"/>
      <c r="DV65067" s="378"/>
      <c r="DW65067" s="378"/>
      <c r="DX65067" s="378"/>
      <c r="DY65067" s="378"/>
      <c r="DZ65067" s="378"/>
      <c r="EA65067" s="378"/>
      <c r="EB65067" s="378"/>
      <c r="EC65067" s="378"/>
      <c r="ED65067" s="378"/>
      <c r="EE65067" s="378"/>
      <c r="EF65067" s="378"/>
      <c r="EG65067" s="378"/>
      <c r="EH65067" s="378"/>
      <c r="EI65067" s="378"/>
      <c r="EJ65067" s="378"/>
      <c r="EK65067" s="378"/>
      <c r="EL65067" s="378"/>
      <c r="EM65067" s="378"/>
      <c r="EN65067" s="378"/>
      <c r="EO65067" s="378"/>
      <c r="EP65067" s="378"/>
      <c r="EQ65067" s="378"/>
      <c r="ER65067" s="378"/>
      <c r="ES65067" s="378"/>
      <c r="ET65067" s="378"/>
      <c r="EU65067" s="378"/>
      <c r="EV65067" s="378"/>
      <c r="EW65067" s="378"/>
      <c r="EX65067" s="378"/>
      <c r="EY65067" s="378"/>
      <c r="EZ65067" s="378"/>
      <c r="FA65067" s="378"/>
      <c r="FB65067" s="378"/>
      <c r="FC65067" s="378"/>
      <c r="FD65067" s="378"/>
      <c r="FE65067" s="378"/>
      <c r="FF65067" s="378"/>
      <c r="FG65067" s="378"/>
      <c r="FH65067" s="378"/>
      <c r="FI65067" s="378"/>
      <c r="FJ65067" s="378"/>
      <c r="FK65067" s="378"/>
      <c r="FL65067" s="378"/>
      <c r="FM65067" s="378"/>
      <c r="FN65067" s="378"/>
      <c r="FO65067" s="378"/>
      <c r="FP65067" s="378"/>
      <c r="FQ65067" s="378"/>
      <c r="FR65067" s="378"/>
      <c r="FS65067" s="378"/>
      <c r="FT65067" s="378"/>
      <c r="FU65067" s="378"/>
      <c r="FV65067" s="378"/>
      <c r="FW65067" s="378"/>
      <c r="FX65067" s="378"/>
      <c r="FY65067" s="378"/>
      <c r="FZ65067" s="378"/>
      <c r="GA65067" s="378"/>
      <c r="GB65067" s="378"/>
      <c r="GC65067" s="378"/>
      <c r="GD65067" s="378"/>
      <c r="GE65067" s="378"/>
      <c r="GF65067" s="378"/>
      <c r="GG65067" s="378"/>
      <c r="GH65067" s="378"/>
      <c r="GI65067" s="378"/>
      <c r="GJ65067" s="378"/>
      <c r="GK65067" s="378"/>
      <c r="GL65067" s="378"/>
      <c r="GM65067" s="378"/>
      <c r="GN65067" s="378"/>
      <c r="GO65067" s="378"/>
      <c r="GP65067" s="378"/>
      <c r="GQ65067" s="378"/>
      <c r="GR65067" s="378"/>
      <c r="GS65067" s="378"/>
      <c r="GT65067" s="378"/>
      <c r="GU65067" s="378"/>
      <c r="GV65067" s="378"/>
      <c r="GW65067" s="378"/>
      <c r="GX65067" s="378"/>
      <c r="GY65067" s="378"/>
      <c r="GZ65067" s="378"/>
      <c r="HA65067" s="378"/>
      <c r="HB65067" s="378"/>
      <c r="HC65067" s="378"/>
      <c r="HD65067" s="378"/>
      <c r="HE65067" s="378"/>
      <c r="HF65067" s="378"/>
      <c r="HG65067" s="378"/>
      <c r="HH65067" s="378"/>
      <c r="HI65067" s="378"/>
      <c r="HJ65067" s="378"/>
      <c r="HK65067" s="378"/>
      <c r="HL65067" s="378"/>
      <c r="HM65067" s="378"/>
      <c r="HN65067" s="378"/>
      <c r="HO65067" s="378"/>
      <c r="HP65067" s="378"/>
      <c r="HQ65067" s="378"/>
      <c r="HR65067" s="378"/>
      <c r="HS65067" s="378"/>
      <c r="HT65067" s="378"/>
      <c r="HU65067" s="378"/>
      <c r="HV65067" s="378"/>
      <c r="HW65067" s="378"/>
      <c r="HX65067" s="378"/>
      <c r="HY65067" s="378"/>
      <c r="HZ65067" s="378"/>
      <c r="IA65067" s="378"/>
      <c r="IB65067" s="378"/>
      <c r="IC65067" s="378"/>
      <c r="ID65067" s="378"/>
      <c r="IE65067" s="378"/>
      <c r="IF65067" s="378"/>
      <c r="IG65067" s="378"/>
      <c r="IH65067" s="378"/>
      <c r="II65067" s="378"/>
      <c r="IJ65067" s="378"/>
      <c r="IK65067" s="378"/>
      <c r="IL65067" s="378"/>
    </row>
    <row r="65068" spans="2:246">
      <c r="B65068" s="378"/>
      <c r="C65068" s="378"/>
      <c r="D65068" s="378"/>
      <c r="E65068" s="378"/>
      <c r="F65068" s="378"/>
      <c r="G65068" s="378"/>
      <c r="H65068" s="378"/>
      <c r="I65068" s="378"/>
      <c r="J65068" s="378"/>
      <c r="K65068" s="378"/>
      <c r="L65068" s="378"/>
      <c r="M65068" s="378"/>
      <c r="N65068" s="378"/>
      <c r="O65068" s="378"/>
      <c r="P65068" s="378"/>
      <c r="Q65068" s="378"/>
      <c r="R65068" s="378"/>
      <c r="S65068" s="378"/>
      <c r="T65068" s="378"/>
      <c r="U65068" s="378"/>
      <c r="V65068" s="378"/>
      <c r="W65068" s="378"/>
      <c r="X65068" s="378"/>
      <c r="Y65068" s="378"/>
      <c r="Z65068" s="378"/>
      <c r="AA65068" s="378"/>
      <c r="AB65068" s="378"/>
      <c r="AC65068" s="378"/>
      <c r="AD65068" s="378"/>
      <c r="AE65068" s="378"/>
      <c r="AF65068" s="378"/>
      <c r="AG65068" s="378"/>
      <c r="AH65068" s="378"/>
      <c r="AI65068" s="378"/>
      <c r="AJ65068" s="378"/>
      <c r="AK65068" s="378"/>
      <c r="AL65068" s="378"/>
      <c r="AM65068" s="378"/>
      <c r="AN65068" s="378"/>
      <c r="AO65068" s="378"/>
      <c r="AP65068" s="378"/>
      <c r="AQ65068" s="378"/>
      <c r="AR65068" s="378"/>
      <c r="AS65068" s="378"/>
      <c r="AT65068" s="378"/>
      <c r="AU65068" s="378"/>
      <c r="AV65068" s="378"/>
      <c r="AW65068" s="378"/>
      <c r="AX65068" s="378"/>
      <c r="AY65068" s="378"/>
      <c r="AZ65068" s="378"/>
      <c r="BA65068" s="378"/>
      <c r="BB65068" s="378"/>
      <c r="BC65068" s="378"/>
      <c r="BD65068" s="378"/>
      <c r="BE65068" s="378"/>
      <c r="BF65068" s="378"/>
      <c r="BG65068" s="378"/>
      <c r="BH65068" s="378"/>
      <c r="BI65068" s="378"/>
      <c r="BJ65068" s="378"/>
      <c r="BK65068" s="378"/>
      <c r="BL65068" s="378"/>
      <c r="BM65068" s="378"/>
      <c r="BN65068" s="378"/>
      <c r="BO65068" s="378"/>
      <c r="BP65068" s="378"/>
      <c r="BQ65068" s="378"/>
      <c r="BR65068" s="378"/>
      <c r="BS65068" s="378"/>
      <c r="BT65068" s="378"/>
      <c r="BU65068" s="378"/>
      <c r="BV65068" s="378"/>
      <c r="BW65068" s="378"/>
      <c r="BX65068" s="378"/>
      <c r="BY65068" s="378"/>
      <c r="BZ65068" s="378"/>
      <c r="CA65068" s="378"/>
      <c r="CB65068" s="378"/>
      <c r="CC65068" s="378"/>
      <c r="CD65068" s="378"/>
      <c r="CE65068" s="378"/>
      <c r="CF65068" s="378"/>
      <c r="CG65068" s="378"/>
      <c r="CH65068" s="378"/>
      <c r="CI65068" s="378"/>
      <c r="CJ65068" s="378"/>
      <c r="CK65068" s="378"/>
      <c r="CL65068" s="378"/>
      <c r="CM65068" s="378"/>
      <c r="CN65068" s="378"/>
      <c r="CO65068" s="378"/>
      <c r="CP65068" s="378"/>
      <c r="CQ65068" s="378"/>
      <c r="CR65068" s="378"/>
      <c r="CS65068" s="378"/>
      <c r="CT65068" s="378"/>
      <c r="CU65068" s="378"/>
      <c r="CV65068" s="378"/>
      <c r="CW65068" s="378"/>
      <c r="CX65068" s="378"/>
      <c r="CY65068" s="378"/>
      <c r="CZ65068" s="378"/>
      <c r="DA65068" s="378"/>
      <c r="DB65068" s="378"/>
      <c r="DC65068" s="378"/>
      <c r="DD65068" s="378"/>
      <c r="DE65068" s="378"/>
      <c r="DF65068" s="378"/>
      <c r="DG65068" s="378"/>
      <c r="DH65068" s="378"/>
      <c r="DI65068" s="378"/>
      <c r="DJ65068" s="378"/>
      <c r="DK65068" s="378"/>
      <c r="DL65068" s="378"/>
      <c r="DM65068" s="378"/>
      <c r="DN65068" s="378"/>
      <c r="DO65068" s="378"/>
      <c r="DP65068" s="378"/>
      <c r="DQ65068" s="378"/>
      <c r="DR65068" s="378"/>
      <c r="DS65068" s="378"/>
      <c r="DT65068" s="378"/>
      <c r="DU65068" s="378"/>
      <c r="DV65068" s="378"/>
      <c r="DW65068" s="378"/>
      <c r="DX65068" s="378"/>
      <c r="DY65068" s="378"/>
      <c r="DZ65068" s="378"/>
      <c r="EA65068" s="378"/>
      <c r="EB65068" s="378"/>
      <c r="EC65068" s="378"/>
      <c r="ED65068" s="378"/>
      <c r="EE65068" s="378"/>
      <c r="EF65068" s="378"/>
      <c r="EG65068" s="378"/>
      <c r="EH65068" s="378"/>
      <c r="EI65068" s="378"/>
      <c r="EJ65068" s="378"/>
      <c r="EK65068" s="378"/>
      <c r="EL65068" s="378"/>
      <c r="EM65068" s="378"/>
      <c r="EN65068" s="378"/>
      <c r="EO65068" s="378"/>
      <c r="EP65068" s="378"/>
      <c r="EQ65068" s="378"/>
      <c r="ER65068" s="378"/>
      <c r="ES65068" s="378"/>
      <c r="ET65068" s="378"/>
      <c r="EU65068" s="378"/>
      <c r="EV65068" s="378"/>
      <c r="EW65068" s="378"/>
      <c r="EX65068" s="378"/>
      <c r="EY65068" s="378"/>
      <c r="EZ65068" s="378"/>
      <c r="FA65068" s="378"/>
      <c r="FB65068" s="378"/>
      <c r="FC65068" s="378"/>
      <c r="FD65068" s="378"/>
      <c r="FE65068" s="378"/>
      <c r="FF65068" s="378"/>
      <c r="FG65068" s="378"/>
      <c r="FH65068" s="378"/>
      <c r="FI65068" s="378"/>
      <c r="FJ65068" s="378"/>
      <c r="FK65068" s="378"/>
      <c r="FL65068" s="378"/>
      <c r="FM65068" s="378"/>
      <c r="FN65068" s="378"/>
      <c r="FO65068" s="378"/>
      <c r="FP65068" s="378"/>
      <c r="FQ65068" s="378"/>
      <c r="FR65068" s="378"/>
      <c r="FS65068" s="378"/>
      <c r="FT65068" s="378"/>
      <c r="FU65068" s="378"/>
      <c r="FV65068" s="378"/>
      <c r="FW65068" s="378"/>
      <c r="FX65068" s="378"/>
      <c r="FY65068" s="378"/>
      <c r="FZ65068" s="378"/>
      <c r="GA65068" s="378"/>
      <c r="GB65068" s="378"/>
      <c r="GC65068" s="378"/>
      <c r="GD65068" s="378"/>
      <c r="GE65068" s="378"/>
      <c r="GF65068" s="378"/>
      <c r="GG65068" s="378"/>
      <c r="GH65068" s="378"/>
      <c r="GI65068" s="378"/>
      <c r="GJ65068" s="378"/>
      <c r="GK65068" s="378"/>
      <c r="GL65068" s="378"/>
      <c r="GM65068" s="378"/>
      <c r="GN65068" s="378"/>
      <c r="GO65068" s="378"/>
      <c r="GP65068" s="378"/>
      <c r="GQ65068" s="378"/>
      <c r="GR65068" s="378"/>
      <c r="GS65068" s="378"/>
      <c r="GT65068" s="378"/>
      <c r="GU65068" s="378"/>
      <c r="GV65068" s="378"/>
      <c r="GW65068" s="378"/>
      <c r="GX65068" s="378"/>
      <c r="GY65068" s="378"/>
      <c r="GZ65068" s="378"/>
      <c r="HA65068" s="378"/>
      <c r="HB65068" s="378"/>
      <c r="HC65068" s="378"/>
      <c r="HD65068" s="378"/>
      <c r="HE65068" s="378"/>
      <c r="HF65068" s="378"/>
      <c r="HG65068" s="378"/>
      <c r="HH65068" s="378"/>
      <c r="HI65068" s="378"/>
      <c r="HJ65068" s="378"/>
      <c r="HK65068" s="378"/>
      <c r="HL65068" s="378"/>
      <c r="HM65068" s="378"/>
      <c r="HN65068" s="378"/>
      <c r="HO65068" s="378"/>
      <c r="HP65068" s="378"/>
      <c r="HQ65068" s="378"/>
      <c r="HR65068" s="378"/>
      <c r="HS65068" s="378"/>
      <c r="HT65068" s="378"/>
      <c r="HU65068" s="378"/>
      <c r="HV65068" s="378"/>
      <c r="HW65068" s="378"/>
      <c r="HX65068" s="378"/>
      <c r="HY65068" s="378"/>
      <c r="HZ65068" s="378"/>
      <c r="IA65068" s="378"/>
      <c r="IB65068" s="378"/>
      <c r="IC65068" s="378"/>
      <c r="ID65068" s="378"/>
      <c r="IE65068" s="378"/>
      <c r="IF65068" s="378"/>
      <c r="IG65068" s="378"/>
      <c r="IH65068" s="378"/>
      <c r="II65068" s="378"/>
      <c r="IJ65068" s="378"/>
      <c r="IK65068" s="378"/>
      <c r="IL65068" s="378"/>
    </row>
    <row r="65069" spans="2:246">
      <c r="B65069" s="378"/>
      <c r="C65069" s="378"/>
      <c r="D65069" s="378"/>
      <c r="E65069" s="378"/>
      <c r="F65069" s="378"/>
      <c r="G65069" s="378"/>
      <c r="H65069" s="378"/>
      <c r="I65069" s="378"/>
      <c r="J65069" s="378"/>
      <c r="K65069" s="378"/>
      <c r="L65069" s="378"/>
      <c r="M65069" s="378"/>
      <c r="N65069" s="378"/>
      <c r="O65069" s="378"/>
      <c r="P65069" s="378"/>
      <c r="Q65069" s="378"/>
      <c r="R65069" s="378"/>
      <c r="S65069" s="378"/>
      <c r="T65069" s="378"/>
      <c r="U65069" s="378"/>
      <c r="V65069" s="378"/>
      <c r="W65069" s="378"/>
      <c r="X65069" s="378"/>
      <c r="Y65069" s="378"/>
      <c r="Z65069" s="378"/>
      <c r="AA65069" s="378"/>
      <c r="AB65069" s="378"/>
      <c r="AC65069" s="378"/>
      <c r="AD65069" s="378"/>
      <c r="AE65069" s="378"/>
      <c r="AF65069" s="378"/>
      <c r="AG65069" s="378"/>
      <c r="AH65069" s="378"/>
      <c r="AI65069" s="378"/>
      <c r="AJ65069" s="378"/>
      <c r="AK65069" s="378"/>
      <c r="AL65069" s="378"/>
      <c r="AM65069" s="378"/>
      <c r="AN65069" s="378"/>
      <c r="AO65069" s="378"/>
      <c r="AP65069" s="378"/>
      <c r="AQ65069" s="378"/>
      <c r="AR65069" s="378"/>
      <c r="AS65069" s="378"/>
      <c r="AT65069" s="378"/>
      <c r="AU65069" s="378"/>
      <c r="AV65069" s="378"/>
      <c r="AW65069" s="378"/>
      <c r="AX65069" s="378"/>
      <c r="AY65069" s="378"/>
      <c r="AZ65069" s="378"/>
      <c r="BA65069" s="378"/>
      <c r="BB65069" s="378"/>
      <c r="BC65069" s="378"/>
      <c r="BD65069" s="378"/>
      <c r="BE65069" s="378"/>
      <c r="BF65069" s="378"/>
      <c r="BG65069" s="378"/>
      <c r="BH65069" s="378"/>
      <c r="BI65069" s="378"/>
      <c r="BJ65069" s="378"/>
      <c r="BK65069" s="378"/>
      <c r="BL65069" s="378"/>
      <c r="BM65069" s="378"/>
      <c r="BN65069" s="378"/>
      <c r="BO65069" s="378"/>
      <c r="BP65069" s="378"/>
      <c r="BQ65069" s="378"/>
      <c r="BR65069" s="378"/>
      <c r="BS65069" s="378"/>
      <c r="BT65069" s="378"/>
      <c r="BU65069" s="378"/>
      <c r="BV65069" s="378"/>
      <c r="BW65069" s="378"/>
      <c r="BX65069" s="378"/>
      <c r="BY65069" s="378"/>
      <c r="BZ65069" s="378"/>
      <c r="CA65069" s="378"/>
      <c r="CB65069" s="378"/>
      <c r="CC65069" s="378"/>
      <c r="CD65069" s="378"/>
      <c r="CE65069" s="378"/>
      <c r="CF65069" s="378"/>
      <c r="CG65069" s="378"/>
      <c r="CH65069" s="378"/>
      <c r="CI65069" s="378"/>
      <c r="CJ65069" s="378"/>
      <c r="CK65069" s="378"/>
      <c r="CL65069" s="378"/>
      <c r="CM65069" s="378"/>
      <c r="CN65069" s="378"/>
      <c r="CO65069" s="378"/>
      <c r="CP65069" s="378"/>
      <c r="CQ65069" s="378"/>
      <c r="CR65069" s="378"/>
      <c r="CS65069" s="378"/>
      <c r="CT65069" s="378"/>
      <c r="CU65069" s="378"/>
      <c r="CV65069" s="378"/>
      <c r="CW65069" s="378"/>
      <c r="CX65069" s="378"/>
      <c r="CY65069" s="378"/>
      <c r="CZ65069" s="378"/>
      <c r="DA65069" s="378"/>
      <c r="DB65069" s="378"/>
      <c r="DC65069" s="378"/>
      <c r="DD65069" s="378"/>
      <c r="DE65069" s="378"/>
      <c r="DF65069" s="378"/>
      <c r="DG65069" s="378"/>
      <c r="DH65069" s="378"/>
      <c r="DI65069" s="378"/>
      <c r="DJ65069" s="378"/>
      <c r="DK65069" s="378"/>
      <c r="DL65069" s="378"/>
      <c r="DM65069" s="378"/>
      <c r="DN65069" s="378"/>
      <c r="DO65069" s="378"/>
      <c r="DP65069" s="378"/>
      <c r="DQ65069" s="378"/>
      <c r="DR65069" s="378"/>
      <c r="DS65069" s="378"/>
      <c r="DT65069" s="378"/>
      <c r="DU65069" s="378"/>
      <c r="DV65069" s="378"/>
      <c r="DW65069" s="378"/>
      <c r="DX65069" s="378"/>
      <c r="DY65069" s="378"/>
      <c r="DZ65069" s="378"/>
      <c r="EA65069" s="378"/>
      <c r="EB65069" s="378"/>
      <c r="EC65069" s="378"/>
      <c r="ED65069" s="378"/>
      <c r="EE65069" s="378"/>
      <c r="EF65069" s="378"/>
      <c r="EG65069" s="378"/>
      <c r="EH65069" s="378"/>
      <c r="EI65069" s="378"/>
      <c r="EJ65069" s="378"/>
      <c r="EK65069" s="378"/>
      <c r="EL65069" s="378"/>
      <c r="EM65069" s="378"/>
      <c r="EN65069" s="378"/>
      <c r="EO65069" s="378"/>
      <c r="EP65069" s="378"/>
      <c r="EQ65069" s="378"/>
      <c r="ER65069" s="378"/>
      <c r="ES65069" s="378"/>
      <c r="ET65069" s="378"/>
      <c r="EU65069" s="378"/>
      <c r="EV65069" s="378"/>
      <c r="EW65069" s="378"/>
      <c r="EX65069" s="378"/>
      <c r="EY65069" s="378"/>
      <c r="EZ65069" s="378"/>
      <c r="FA65069" s="378"/>
      <c r="FB65069" s="378"/>
      <c r="FC65069" s="378"/>
      <c r="FD65069" s="378"/>
      <c r="FE65069" s="378"/>
      <c r="FF65069" s="378"/>
      <c r="FG65069" s="378"/>
      <c r="FH65069" s="378"/>
      <c r="FI65069" s="378"/>
      <c r="FJ65069" s="378"/>
      <c r="FK65069" s="378"/>
      <c r="FL65069" s="378"/>
      <c r="FM65069" s="378"/>
      <c r="FN65069" s="378"/>
      <c r="FO65069" s="378"/>
      <c r="FP65069" s="378"/>
      <c r="FQ65069" s="378"/>
      <c r="FR65069" s="378"/>
      <c r="FS65069" s="378"/>
      <c r="FT65069" s="378"/>
      <c r="FU65069" s="378"/>
      <c r="FV65069" s="378"/>
      <c r="FW65069" s="378"/>
      <c r="FX65069" s="378"/>
      <c r="FY65069" s="378"/>
      <c r="FZ65069" s="378"/>
      <c r="GA65069" s="378"/>
      <c r="GB65069" s="378"/>
      <c r="GC65069" s="378"/>
      <c r="GD65069" s="378"/>
      <c r="GE65069" s="378"/>
      <c r="GF65069" s="378"/>
      <c r="GG65069" s="378"/>
      <c r="GH65069" s="378"/>
      <c r="GI65069" s="378"/>
      <c r="GJ65069" s="378"/>
      <c r="GK65069" s="378"/>
      <c r="GL65069" s="378"/>
      <c r="GM65069" s="378"/>
      <c r="GN65069" s="378"/>
      <c r="GO65069" s="378"/>
      <c r="GP65069" s="378"/>
      <c r="GQ65069" s="378"/>
      <c r="GR65069" s="378"/>
      <c r="GS65069" s="378"/>
      <c r="GT65069" s="378"/>
      <c r="GU65069" s="378"/>
      <c r="GV65069" s="378"/>
      <c r="GW65069" s="378"/>
      <c r="GX65069" s="378"/>
      <c r="GY65069" s="378"/>
      <c r="GZ65069" s="378"/>
      <c r="HA65069" s="378"/>
      <c r="HB65069" s="378"/>
      <c r="HC65069" s="378"/>
      <c r="HD65069" s="378"/>
      <c r="HE65069" s="378"/>
      <c r="HF65069" s="378"/>
      <c r="HG65069" s="378"/>
      <c r="HH65069" s="378"/>
      <c r="HI65069" s="378"/>
      <c r="HJ65069" s="378"/>
      <c r="HK65069" s="378"/>
      <c r="HL65069" s="378"/>
      <c r="HM65069" s="378"/>
      <c r="HN65069" s="378"/>
      <c r="HO65069" s="378"/>
      <c r="HP65069" s="378"/>
      <c r="HQ65069" s="378"/>
      <c r="HR65069" s="378"/>
      <c r="HS65069" s="378"/>
      <c r="HT65069" s="378"/>
      <c r="HU65069" s="378"/>
      <c r="HV65069" s="378"/>
      <c r="HW65069" s="378"/>
      <c r="HX65069" s="378"/>
      <c r="HY65069" s="378"/>
      <c r="HZ65069" s="378"/>
      <c r="IA65069" s="378"/>
      <c r="IB65069" s="378"/>
      <c r="IC65069" s="378"/>
      <c r="ID65069" s="378"/>
      <c r="IE65069" s="378"/>
      <c r="IF65069" s="378"/>
      <c r="IG65069" s="378"/>
      <c r="IH65069" s="378"/>
      <c r="II65069" s="378"/>
      <c r="IJ65069" s="378"/>
      <c r="IK65069" s="378"/>
      <c r="IL65069" s="378"/>
    </row>
    <row r="65070" spans="2:246">
      <c r="B65070" s="378"/>
      <c r="C65070" s="378"/>
      <c r="D65070" s="378"/>
      <c r="E65070" s="378"/>
      <c r="F65070" s="378"/>
      <c r="G65070" s="378"/>
      <c r="H65070" s="378"/>
      <c r="I65070" s="378"/>
      <c r="J65070" s="378"/>
      <c r="K65070" s="378"/>
      <c r="L65070" s="378"/>
      <c r="M65070" s="378"/>
      <c r="N65070" s="378"/>
      <c r="O65070" s="378"/>
      <c r="P65070" s="378"/>
      <c r="Q65070" s="378"/>
      <c r="R65070" s="378"/>
      <c r="S65070" s="378"/>
      <c r="T65070" s="378"/>
      <c r="U65070" s="378"/>
      <c r="V65070" s="378"/>
      <c r="W65070" s="378"/>
      <c r="X65070" s="378"/>
      <c r="Y65070" s="378"/>
      <c r="Z65070" s="378"/>
      <c r="AA65070" s="378"/>
      <c r="AB65070" s="378"/>
      <c r="AC65070" s="378"/>
      <c r="AD65070" s="378"/>
      <c r="AE65070" s="378"/>
      <c r="AF65070" s="378"/>
      <c r="AG65070" s="378"/>
      <c r="AH65070" s="378"/>
      <c r="AI65070" s="378"/>
      <c r="AJ65070" s="378"/>
      <c r="AK65070" s="378"/>
      <c r="AL65070" s="378"/>
      <c r="AM65070" s="378"/>
      <c r="AN65070" s="378"/>
      <c r="AO65070" s="378"/>
      <c r="AP65070" s="378"/>
      <c r="AQ65070" s="378"/>
      <c r="AR65070" s="378"/>
      <c r="AS65070" s="378"/>
      <c r="AT65070" s="378"/>
      <c r="AU65070" s="378"/>
      <c r="AV65070" s="378"/>
      <c r="AW65070" s="378"/>
      <c r="AX65070" s="378"/>
      <c r="AY65070" s="378"/>
      <c r="AZ65070" s="378"/>
      <c r="BA65070" s="378"/>
      <c r="BB65070" s="378"/>
      <c r="BC65070" s="378"/>
      <c r="BD65070" s="378"/>
      <c r="BE65070" s="378"/>
      <c r="BF65070" s="378"/>
      <c r="BG65070" s="378"/>
      <c r="BH65070" s="378"/>
      <c r="BI65070" s="378"/>
      <c r="BJ65070" s="378"/>
      <c r="BK65070" s="378"/>
      <c r="BL65070" s="378"/>
      <c r="BM65070" s="378"/>
      <c r="BN65070" s="378"/>
      <c r="BO65070" s="378"/>
      <c r="BP65070" s="378"/>
      <c r="BQ65070" s="378"/>
      <c r="BR65070" s="378"/>
      <c r="BS65070" s="378"/>
      <c r="BT65070" s="378"/>
      <c r="BU65070" s="378"/>
      <c r="BV65070" s="378"/>
      <c r="BW65070" s="378"/>
      <c r="BX65070" s="378"/>
      <c r="BY65070" s="378"/>
      <c r="BZ65070" s="378"/>
      <c r="CA65070" s="378"/>
      <c r="CB65070" s="378"/>
      <c r="CC65070" s="378"/>
      <c r="CD65070" s="378"/>
      <c r="CE65070" s="378"/>
      <c r="CF65070" s="378"/>
      <c r="CG65070" s="378"/>
      <c r="CH65070" s="378"/>
      <c r="CI65070" s="378"/>
      <c r="CJ65070" s="378"/>
      <c r="CK65070" s="378"/>
      <c r="CL65070" s="378"/>
      <c r="CM65070" s="378"/>
      <c r="CN65070" s="378"/>
      <c r="CO65070" s="378"/>
      <c r="CP65070" s="378"/>
      <c r="CQ65070" s="378"/>
      <c r="CR65070" s="378"/>
      <c r="CS65070" s="378"/>
      <c r="CT65070" s="378"/>
      <c r="CU65070" s="378"/>
      <c r="CV65070" s="378"/>
      <c r="CW65070" s="378"/>
      <c r="CX65070" s="378"/>
      <c r="CY65070" s="378"/>
      <c r="CZ65070" s="378"/>
      <c r="DA65070" s="378"/>
      <c r="DB65070" s="378"/>
      <c r="DC65070" s="378"/>
      <c r="DD65070" s="378"/>
      <c r="DE65070" s="378"/>
      <c r="DF65070" s="378"/>
      <c r="DG65070" s="378"/>
      <c r="DH65070" s="378"/>
      <c r="DI65070" s="378"/>
      <c r="DJ65070" s="378"/>
      <c r="DK65070" s="378"/>
      <c r="DL65070" s="378"/>
      <c r="DM65070" s="378"/>
      <c r="DN65070" s="378"/>
      <c r="DO65070" s="378"/>
      <c r="DP65070" s="378"/>
      <c r="DQ65070" s="378"/>
      <c r="DR65070" s="378"/>
      <c r="DS65070" s="378"/>
      <c r="DT65070" s="378"/>
      <c r="DU65070" s="378"/>
      <c r="DV65070" s="378"/>
      <c r="DW65070" s="378"/>
      <c r="DX65070" s="378"/>
      <c r="DY65070" s="378"/>
      <c r="DZ65070" s="378"/>
      <c r="EA65070" s="378"/>
      <c r="EB65070" s="378"/>
      <c r="EC65070" s="378"/>
      <c r="ED65070" s="378"/>
      <c r="EE65070" s="378"/>
      <c r="EF65070" s="378"/>
      <c r="EG65070" s="378"/>
      <c r="EH65070" s="378"/>
      <c r="EI65070" s="378"/>
      <c r="EJ65070" s="378"/>
      <c r="EK65070" s="378"/>
      <c r="EL65070" s="378"/>
      <c r="EM65070" s="378"/>
      <c r="EN65070" s="378"/>
      <c r="EO65070" s="378"/>
      <c r="EP65070" s="378"/>
      <c r="EQ65070" s="378"/>
      <c r="ER65070" s="378"/>
      <c r="ES65070" s="378"/>
      <c r="ET65070" s="378"/>
      <c r="EU65070" s="378"/>
      <c r="EV65070" s="378"/>
      <c r="EW65070" s="378"/>
      <c r="EX65070" s="378"/>
      <c r="EY65070" s="378"/>
      <c r="EZ65070" s="378"/>
      <c r="FA65070" s="378"/>
      <c r="FB65070" s="378"/>
      <c r="FC65070" s="378"/>
      <c r="FD65070" s="378"/>
      <c r="FE65070" s="378"/>
      <c r="FF65070" s="378"/>
      <c r="FG65070" s="378"/>
      <c r="FH65070" s="378"/>
      <c r="FI65070" s="378"/>
      <c r="FJ65070" s="378"/>
      <c r="FK65070" s="378"/>
      <c r="FL65070" s="378"/>
      <c r="FM65070" s="378"/>
      <c r="FN65070" s="378"/>
      <c r="FO65070" s="378"/>
      <c r="FP65070" s="378"/>
      <c r="FQ65070" s="378"/>
      <c r="FR65070" s="378"/>
      <c r="FS65070" s="378"/>
      <c r="FT65070" s="378"/>
      <c r="FU65070" s="378"/>
      <c r="FV65070" s="378"/>
      <c r="FW65070" s="378"/>
      <c r="FX65070" s="378"/>
      <c r="FY65070" s="378"/>
      <c r="FZ65070" s="378"/>
      <c r="GA65070" s="378"/>
      <c r="GB65070" s="378"/>
      <c r="GC65070" s="378"/>
      <c r="GD65070" s="378"/>
      <c r="GE65070" s="378"/>
      <c r="GF65070" s="378"/>
      <c r="GG65070" s="378"/>
      <c r="GH65070" s="378"/>
      <c r="GI65070" s="378"/>
      <c r="GJ65070" s="378"/>
      <c r="GK65070" s="378"/>
      <c r="GL65070" s="378"/>
      <c r="GM65070" s="378"/>
      <c r="GN65070" s="378"/>
      <c r="GO65070" s="378"/>
      <c r="GP65070" s="378"/>
      <c r="GQ65070" s="378"/>
      <c r="GR65070" s="378"/>
      <c r="GS65070" s="378"/>
      <c r="GT65070" s="378"/>
      <c r="GU65070" s="378"/>
      <c r="GV65070" s="378"/>
      <c r="GW65070" s="378"/>
      <c r="GX65070" s="378"/>
      <c r="GY65070" s="378"/>
      <c r="GZ65070" s="378"/>
      <c r="HA65070" s="378"/>
      <c r="HB65070" s="378"/>
      <c r="HC65070" s="378"/>
      <c r="HD65070" s="378"/>
      <c r="HE65070" s="378"/>
      <c r="HF65070" s="378"/>
      <c r="HG65070" s="378"/>
      <c r="HH65070" s="378"/>
      <c r="HI65070" s="378"/>
      <c r="HJ65070" s="378"/>
      <c r="HK65070" s="378"/>
      <c r="HL65070" s="378"/>
      <c r="HM65070" s="378"/>
      <c r="HN65070" s="378"/>
      <c r="HO65070" s="378"/>
      <c r="HP65070" s="378"/>
      <c r="HQ65070" s="378"/>
      <c r="HR65070" s="378"/>
      <c r="HS65070" s="378"/>
      <c r="HT65070" s="378"/>
      <c r="HU65070" s="378"/>
      <c r="HV65070" s="378"/>
      <c r="HW65070" s="378"/>
      <c r="HX65070" s="378"/>
      <c r="HY65070" s="378"/>
      <c r="HZ65070" s="378"/>
      <c r="IA65070" s="378"/>
      <c r="IB65070" s="378"/>
      <c r="IC65070" s="378"/>
      <c r="ID65070" s="378"/>
      <c r="IE65070" s="378"/>
      <c r="IF65070" s="378"/>
      <c r="IG65070" s="378"/>
      <c r="IH65070" s="378"/>
      <c r="II65070" s="378"/>
      <c r="IJ65070" s="378"/>
      <c r="IK65070" s="378"/>
      <c r="IL65070" s="378"/>
    </row>
    <row r="65071" spans="2:246">
      <c r="B65071" s="378"/>
      <c r="C65071" s="378"/>
      <c r="D65071" s="378"/>
      <c r="E65071" s="378"/>
      <c r="F65071" s="378"/>
      <c r="G65071" s="378"/>
      <c r="H65071" s="378"/>
      <c r="I65071" s="378"/>
      <c r="J65071" s="378"/>
      <c r="K65071" s="378"/>
      <c r="L65071" s="378"/>
      <c r="M65071" s="378"/>
      <c r="N65071" s="378"/>
      <c r="O65071" s="378"/>
      <c r="P65071" s="378"/>
      <c r="Q65071" s="378"/>
      <c r="R65071" s="378"/>
      <c r="S65071" s="378"/>
      <c r="T65071" s="378"/>
      <c r="U65071" s="378"/>
      <c r="V65071" s="378"/>
      <c r="W65071" s="378"/>
      <c r="X65071" s="378"/>
      <c r="Y65071" s="378"/>
      <c r="Z65071" s="378"/>
      <c r="AA65071" s="378"/>
      <c r="AB65071" s="378"/>
      <c r="AC65071" s="378"/>
      <c r="AD65071" s="378"/>
      <c r="AE65071" s="378"/>
      <c r="AF65071" s="378"/>
      <c r="AG65071" s="378"/>
      <c r="AH65071" s="378"/>
      <c r="AI65071" s="378"/>
      <c r="AJ65071" s="378"/>
      <c r="AK65071" s="378"/>
      <c r="AL65071" s="378"/>
      <c r="AM65071" s="378"/>
      <c r="AN65071" s="378"/>
      <c r="AO65071" s="378"/>
      <c r="AP65071" s="378"/>
      <c r="AQ65071" s="378"/>
      <c r="AR65071" s="378"/>
      <c r="AS65071" s="378"/>
      <c r="AT65071" s="378"/>
      <c r="AU65071" s="378"/>
      <c r="AV65071" s="378"/>
      <c r="AW65071" s="378"/>
      <c r="AX65071" s="378"/>
      <c r="AY65071" s="378"/>
      <c r="AZ65071" s="378"/>
      <c r="BA65071" s="378"/>
      <c r="BB65071" s="378"/>
      <c r="BC65071" s="378"/>
      <c r="BD65071" s="378"/>
      <c r="BE65071" s="378"/>
      <c r="BF65071" s="378"/>
      <c r="BG65071" s="378"/>
      <c r="BH65071" s="378"/>
      <c r="BI65071" s="378"/>
      <c r="BJ65071" s="378"/>
      <c r="BK65071" s="378"/>
      <c r="BL65071" s="378"/>
      <c r="BM65071" s="378"/>
      <c r="BN65071" s="378"/>
      <c r="BO65071" s="378"/>
      <c r="BP65071" s="378"/>
      <c r="BQ65071" s="378"/>
      <c r="BR65071" s="378"/>
      <c r="BS65071" s="378"/>
      <c r="BT65071" s="378"/>
      <c r="BU65071" s="378"/>
      <c r="BV65071" s="378"/>
      <c r="BW65071" s="378"/>
      <c r="BX65071" s="378"/>
      <c r="BY65071" s="378"/>
      <c r="BZ65071" s="378"/>
      <c r="CA65071" s="378"/>
      <c r="CB65071" s="378"/>
      <c r="CC65071" s="378"/>
      <c r="CD65071" s="378"/>
      <c r="CE65071" s="378"/>
      <c r="CF65071" s="378"/>
      <c r="CG65071" s="378"/>
      <c r="CH65071" s="378"/>
      <c r="CI65071" s="378"/>
      <c r="CJ65071" s="378"/>
      <c r="CK65071" s="378"/>
      <c r="CL65071" s="378"/>
      <c r="CM65071" s="378"/>
      <c r="CN65071" s="378"/>
      <c r="CO65071" s="378"/>
      <c r="CP65071" s="378"/>
      <c r="CQ65071" s="378"/>
      <c r="CR65071" s="378"/>
      <c r="CS65071" s="378"/>
      <c r="CT65071" s="378"/>
      <c r="CU65071" s="378"/>
      <c r="CV65071" s="378"/>
      <c r="CW65071" s="378"/>
      <c r="CX65071" s="378"/>
      <c r="CY65071" s="378"/>
      <c r="CZ65071" s="378"/>
      <c r="DA65071" s="378"/>
      <c r="DB65071" s="378"/>
      <c r="DC65071" s="378"/>
      <c r="DD65071" s="378"/>
      <c r="DE65071" s="378"/>
      <c r="DF65071" s="378"/>
      <c r="DG65071" s="378"/>
      <c r="DH65071" s="378"/>
      <c r="DI65071" s="378"/>
      <c r="DJ65071" s="378"/>
      <c r="DK65071" s="378"/>
      <c r="DL65071" s="378"/>
      <c r="DM65071" s="378"/>
      <c r="DN65071" s="378"/>
      <c r="DO65071" s="378"/>
      <c r="DP65071" s="378"/>
      <c r="DQ65071" s="378"/>
      <c r="DR65071" s="378"/>
      <c r="DS65071" s="378"/>
      <c r="DT65071" s="378"/>
      <c r="DU65071" s="378"/>
      <c r="DV65071" s="378"/>
      <c r="DW65071" s="378"/>
      <c r="DX65071" s="378"/>
      <c r="DY65071" s="378"/>
      <c r="DZ65071" s="378"/>
      <c r="EA65071" s="378"/>
      <c r="EB65071" s="378"/>
      <c r="EC65071" s="378"/>
      <c r="ED65071" s="378"/>
      <c r="EE65071" s="378"/>
      <c r="EF65071" s="378"/>
      <c r="EG65071" s="378"/>
      <c r="EH65071" s="378"/>
      <c r="EI65071" s="378"/>
      <c r="EJ65071" s="378"/>
      <c r="EK65071" s="378"/>
      <c r="EL65071" s="378"/>
      <c r="EM65071" s="378"/>
      <c r="EN65071" s="378"/>
      <c r="EO65071" s="378"/>
      <c r="EP65071" s="378"/>
      <c r="EQ65071" s="378"/>
      <c r="ER65071" s="378"/>
      <c r="ES65071" s="378"/>
      <c r="ET65071" s="378"/>
      <c r="EU65071" s="378"/>
      <c r="EV65071" s="378"/>
      <c r="EW65071" s="378"/>
      <c r="EX65071" s="378"/>
      <c r="EY65071" s="378"/>
      <c r="EZ65071" s="378"/>
      <c r="FA65071" s="378"/>
      <c r="FB65071" s="378"/>
      <c r="FC65071" s="378"/>
      <c r="FD65071" s="378"/>
      <c r="FE65071" s="378"/>
      <c r="FF65071" s="378"/>
      <c r="FG65071" s="378"/>
      <c r="FH65071" s="378"/>
      <c r="FI65071" s="378"/>
      <c r="FJ65071" s="378"/>
      <c r="FK65071" s="378"/>
      <c r="FL65071" s="378"/>
      <c r="FM65071" s="378"/>
      <c r="FN65071" s="378"/>
      <c r="FO65071" s="378"/>
      <c r="FP65071" s="378"/>
      <c r="FQ65071" s="378"/>
      <c r="FR65071" s="378"/>
      <c r="FS65071" s="378"/>
      <c r="FT65071" s="378"/>
      <c r="FU65071" s="378"/>
      <c r="FV65071" s="378"/>
      <c r="FW65071" s="378"/>
      <c r="FX65071" s="378"/>
      <c r="FY65071" s="378"/>
      <c r="FZ65071" s="378"/>
      <c r="GA65071" s="378"/>
      <c r="GB65071" s="378"/>
      <c r="GC65071" s="378"/>
      <c r="GD65071" s="378"/>
      <c r="GE65071" s="378"/>
      <c r="GF65071" s="378"/>
      <c r="GG65071" s="378"/>
      <c r="GH65071" s="378"/>
      <c r="GI65071" s="378"/>
      <c r="GJ65071" s="378"/>
      <c r="GK65071" s="378"/>
      <c r="GL65071" s="378"/>
      <c r="GM65071" s="378"/>
      <c r="GN65071" s="378"/>
      <c r="GO65071" s="378"/>
      <c r="GP65071" s="378"/>
      <c r="GQ65071" s="378"/>
      <c r="GR65071" s="378"/>
      <c r="GS65071" s="378"/>
      <c r="GT65071" s="378"/>
      <c r="GU65071" s="378"/>
      <c r="GV65071" s="378"/>
      <c r="GW65071" s="378"/>
      <c r="GX65071" s="378"/>
      <c r="GY65071" s="378"/>
      <c r="GZ65071" s="378"/>
      <c r="HA65071" s="378"/>
      <c r="HB65071" s="378"/>
      <c r="HC65071" s="378"/>
      <c r="HD65071" s="378"/>
      <c r="HE65071" s="378"/>
      <c r="HF65071" s="378"/>
      <c r="HG65071" s="378"/>
      <c r="HH65071" s="378"/>
      <c r="HI65071" s="378"/>
      <c r="HJ65071" s="378"/>
      <c r="HK65071" s="378"/>
      <c r="HL65071" s="378"/>
      <c r="HM65071" s="378"/>
      <c r="HN65071" s="378"/>
      <c r="HO65071" s="378"/>
      <c r="HP65071" s="378"/>
      <c r="HQ65071" s="378"/>
      <c r="HR65071" s="378"/>
      <c r="HS65071" s="378"/>
      <c r="HT65071" s="378"/>
      <c r="HU65071" s="378"/>
      <c r="HV65071" s="378"/>
      <c r="HW65071" s="378"/>
      <c r="HX65071" s="378"/>
      <c r="HY65071" s="378"/>
      <c r="HZ65071" s="378"/>
      <c r="IA65071" s="378"/>
      <c r="IB65071" s="378"/>
      <c r="IC65071" s="378"/>
      <c r="ID65071" s="378"/>
      <c r="IE65071" s="378"/>
      <c r="IF65071" s="378"/>
      <c r="IG65071" s="378"/>
      <c r="IH65071" s="378"/>
      <c r="II65071" s="378"/>
      <c r="IJ65071" s="378"/>
      <c r="IK65071" s="378"/>
      <c r="IL65071" s="378"/>
    </row>
    <row r="65072" spans="2:246">
      <c r="B65072" s="378"/>
      <c r="C65072" s="378"/>
      <c r="D65072" s="378"/>
      <c r="E65072" s="378"/>
      <c r="F65072" s="378"/>
      <c r="G65072" s="378"/>
      <c r="H65072" s="378"/>
      <c r="I65072" s="378"/>
      <c r="J65072" s="378"/>
      <c r="K65072" s="378"/>
      <c r="L65072" s="378"/>
      <c r="M65072" s="378"/>
      <c r="N65072" s="378"/>
      <c r="O65072" s="378"/>
      <c r="P65072" s="378"/>
      <c r="Q65072" s="378"/>
      <c r="R65072" s="378"/>
      <c r="S65072" s="378"/>
      <c r="T65072" s="378"/>
      <c r="U65072" s="378"/>
      <c r="V65072" s="378"/>
      <c r="W65072" s="378"/>
      <c r="X65072" s="378"/>
      <c r="Y65072" s="378"/>
      <c r="Z65072" s="378"/>
      <c r="AA65072" s="378"/>
      <c r="AB65072" s="378"/>
      <c r="AC65072" s="378"/>
      <c r="AD65072" s="378"/>
      <c r="AE65072" s="378"/>
      <c r="AF65072" s="378"/>
      <c r="AG65072" s="378"/>
      <c r="AH65072" s="378"/>
      <c r="AI65072" s="378"/>
      <c r="AJ65072" s="378"/>
      <c r="AK65072" s="378"/>
      <c r="AL65072" s="378"/>
      <c r="AM65072" s="378"/>
      <c r="AN65072" s="378"/>
      <c r="AO65072" s="378"/>
      <c r="AP65072" s="378"/>
      <c r="AQ65072" s="378"/>
      <c r="AR65072" s="378"/>
      <c r="AS65072" s="378"/>
      <c r="AT65072" s="378"/>
      <c r="AU65072" s="378"/>
      <c r="AV65072" s="378"/>
      <c r="AW65072" s="378"/>
      <c r="AX65072" s="378"/>
      <c r="AY65072" s="378"/>
      <c r="AZ65072" s="378"/>
      <c r="BA65072" s="378"/>
      <c r="BB65072" s="378"/>
      <c r="BC65072" s="378"/>
      <c r="BD65072" s="378"/>
      <c r="BE65072" s="378"/>
      <c r="BF65072" s="378"/>
      <c r="BG65072" s="378"/>
      <c r="BH65072" s="378"/>
      <c r="BI65072" s="378"/>
      <c r="BJ65072" s="378"/>
      <c r="BK65072" s="378"/>
      <c r="BL65072" s="378"/>
      <c r="BM65072" s="378"/>
      <c r="BN65072" s="378"/>
      <c r="BO65072" s="378"/>
      <c r="BP65072" s="378"/>
      <c r="BQ65072" s="378"/>
      <c r="BR65072" s="378"/>
      <c r="BS65072" s="378"/>
      <c r="BT65072" s="378"/>
      <c r="BU65072" s="378"/>
      <c r="BV65072" s="378"/>
      <c r="BW65072" s="378"/>
      <c r="BX65072" s="378"/>
      <c r="BY65072" s="378"/>
      <c r="BZ65072" s="378"/>
      <c r="CA65072" s="378"/>
      <c r="CB65072" s="378"/>
      <c r="CC65072" s="378"/>
      <c r="CD65072" s="378"/>
      <c r="CE65072" s="378"/>
      <c r="CF65072" s="378"/>
      <c r="CG65072" s="378"/>
      <c r="CH65072" s="378"/>
      <c r="CI65072" s="378"/>
      <c r="CJ65072" s="378"/>
      <c r="CK65072" s="378"/>
      <c r="CL65072" s="378"/>
      <c r="CM65072" s="378"/>
      <c r="CN65072" s="378"/>
      <c r="CO65072" s="378"/>
      <c r="CP65072" s="378"/>
      <c r="CQ65072" s="378"/>
      <c r="CR65072" s="378"/>
      <c r="CS65072" s="378"/>
      <c r="CT65072" s="378"/>
      <c r="CU65072" s="378"/>
      <c r="CV65072" s="378"/>
      <c r="CW65072" s="378"/>
      <c r="CX65072" s="378"/>
      <c r="CY65072" s="378"/>
      <c r="CZ65072" s="378"/>
      <c r="DA65072" s="378"/>
      <c r="DB65072" s="378"/>
      <c r="DC65072" s="378"/>
      <c r="DD65072" s="378"/>
      <c r="DE65072" s="378"/>
      <c r="DF65072" s="378"/>
      <c r="DG65072" s="378"/>
      <c r="DH65072" s="378"/>
      <c r="DI65072" s="378"/>
      <c r="DJ65072" s="378"/>
      <c r="DK65072" s="378"/>
      <c r="DL65072" s="378"/>
      <c r="DM65072" s="378"/>
      <c r="DN65072" s="378"/>
      <c r="DO65072" s="378"/>
      <c r="DP65072" s="378"/>
      <c r="DQ65072" s="378"/>
      <c r="DR65072" s="378"/>
      <c r="DS65072" s="378"/>
      <c r="DT65072" s="378"/>
      <c r="DU65072" s="378"/>
      <c r="DV65072" s="378"/>
      <c r="DW65072" s="378"/>
      <c r="DX65072" s="378"/>
      <c r="DY65072" s="378"/>
      <c r="DZ65072" s="378"/>
      <c r="EA65072" s="378"/>
      <c r="EB65072" s="378"/>
      <c r="EC65072" s="378"/>
      <c r="ED65072" s="378"/>
      <c r="EE65072" s="378"/>
      <c r="EF65072" s="378"/>
      <c r="EG65072" s="378"/>
      <c r="EH65072" s="378"/>
      <c r="EI65072" s="378"/>
      <c r="EJ65072" s="378"/>
      <c r="EK65072" s="378"/>
      <c r="EL65072" s="378"/>
      <c r="EM65072" s="378"/>
      <c r="EN65072" s="378"/>
      <c r="EO65072" s="378"/>
      <c r="EP65072" s="378"/>
      <c r="EQ65072" s="378"/>
      <c r="ER65072" s="378"/>
      <c r="ES65072" s="378"/>
      <c r="ET65072" s="378"/>
      <c r="EU65072" s="378"/>
      <c r="EV65072" s="378"/>
      <c r="EW65072" s="378"/>
      <c r="EX65072" s="378"/>
      <c r="EY65072" s="378"/>
      <c r="EZ65072" s="378"/>
      <c r="FA65072" s="378"/>
      <c r="FB65072" s="378"/>
      <c r="FC65072" s="378"/>
      <c r="FD65072" s="378"/>
      <c r="FE65072" s="378"/>
      <c r="FF65072" s="378"/>
      <c r="FG65072" s="378"/>
      <c r="FH65072" s="378"/>
      <c r="FI65072" s="378"/>
      <c r="FJ65072" s="378"/>
      <c r="FK65072" s="378"/>
      <c r="FL65072" s="378"/>
      <c r="FM65072" s="378"/>
      <c r="FN65072" s="378"/>
      <c r="FO65072" s="378"/>
      <c r="FP65072" s="378"/>
      <c r="FQ65072" s="378"/>
      <c r="FR65072" s="378"/>
      <c r="FS65072" s="378"/>
      <c r="FT65072" s="378"/>
      <c r="FU65072" s="378"/>
      <c r="FV65072" s="378"/>
      <c r="FW65072" s="378"/>
      <c r="FX65072" s="378"/>
      <c r="FY65072" s="378"/>
      <c r="FZ65072" s="378"/>
      <c r="GA65072" s="378"/>
      <c r="GB65072" s="378"/>
      <c r="GC65072" s="378"/>
      <c r="GD65072" s="378"/>
      <c r="GE65072" s="378"/>
      <c r="GF65072" s="378"/>
      <c r="GG65072" s="378"/>
      <c r="GH65072" s="378"/>
      <c r="GI65072" s="378"/>
      <c r="GJ65072" s="378"/>
      <c r="GK65072" s="378"/>
      <c r="GL65072" s="378"/>
      <c r="GM65072" s="378"/>
      <c r="GN65072" s="378"/>
      <c r="GO65072" s="378"/>
      <c r="GP65072" s="378"/>
      <c r="GQ65072" s="378"/>
      <c r="GR65072" s="378"/>
      <c r="GS65072" s="378"/>
      <c r="GT65072" s="378"/>
      <c r="GU65072" s="378"/>
      <c r="GV65072" s="378"/>
      <c r="GW65072" s="378"/>
      <c r="GX65072" s="378"/>
      <c r="GY65072" s="378"/>
      <c r="GZ65072" s="378"/>
      <c r="HA65072" s="378"/>
      <c r="HB65072" s="378"/>
      <c r="HC65072" s="378"/>
      <c r="HD65072" s="378"/>
      <c r="HE65072" s="378"/>
      <c r="HF65072" s="378"/>
      <c r="HG65072" s="378"/>
      <c r="HH65072" s="378"/>
      <c r="HI65072" s="378"/>
      <c r="HJ65072" s="378"/>
      <c r="HK65072" s="378"/>
      <c r="HL65072" s="378"/>
      <c r="HM65072" s="378"/>
      <c r="HN65072" s="378"/>
      <c r="HO65072" s="378"/>
      <c r="HP65072" s="378"/>
      <c r="HQ65072" s="378"/>
      <c r="HR65072" s="378"/>
      <c r="HS65072" s="378"/>
      <c r="HT65072" s="378"/>
      <c r="HU65072" s="378"/>
      <c r="HV65072" s="378"/>
      <c r="HW65072" s="378"/>
      <c r="HX65072" s="378"/>
      <c r="HY65072" s="378"/>
      <c r="HZ65072" s="378"/>
      <c r="IA65072" s="378"/>
      <c r="IB65072" s="378"/>
      <c r="IC65072" s="378"/>
      <c r="ID65072" s="378"/>
      <c r="IE65072" s="378"/>
      <c r="IF65072" s="378"/>
      <c r="IG65072" s="378"/>
      <c r="IH65072" s="378"/>
      <c r="II65072" s="378"/>
      <c r="IJ65072" s="378"/>
      <c r="IK65072" s="378"/>
      <c r="IL65072" s="378"/>
    </row>
    <row r="65073" spans="2:246">
      <c r="B65073" s="378"/>
      <c r="C65073" s="378"/>
      <c r="D65073" s="378"/>
      <c r="E65073" s="378"/>
      <c r="F65073" s="378"/>
      <c r="G65073" s="378"/>
      <c r="H65073" s="378"/>
      <c r="I65073" s="378"/>
      <c r="J65073" s="378"/>
      <c r="K65073" s="378"/>
      <c r="L65073" s="378"/>
      <c r="M65073" s="378"/>
      <c r="N65073" s="378"/>
      <c r="O65073" s="378"/>
      <c r="P65073" s="378"/>
      <c r="Q65073" s="378"/>
      <c r="R65073" s="378"/>
      <c r="S65073" s="378"/>
      <c r="T65073" s="378"/>
      <c r="U65073" s="378"/>
      <c r="V65073" s="378"/>
      <c r="W65073" s="378"/>
      <c r="X65073" s="378"/>
      <c r="Y65073" s="378"/>
      <c r="Z65073" s="378"/>
      <c r="AA65073" s="378"/>
      <c r="AB65073" s="378"/>
      <c r="AC65073" s="378"/>
      <c r="AD65073" s="378"/>
      <c r="AE65073" s="378"/>
      <c r="AF65073" s="378"/>
      <c r="AG65073" s="378"/>
      <c r="AH65073" s="378"/>
      <c r="AI65073" s="378"/>
      <c r="AJ65073" s="378"/>
      <c r="AK65073" s="378"/>
      <c r="AL65073" s="378"/>
      <c r="AM65073" s="378"/>
      <c r="AN65073" s="378"/>
      <c r="AO65073" s="378"/>
      <c r="AP65073" s="378"/>
      <c r="AQ65073" s="378"/>
      <c r="AR65073" s="378"/>
      <c r="AS65073" s="378"/>
      <c r="AT65073" s="378"/>
      <c r="AU65073" s="378"/>
      <c r="AV65073" s="378"/>
      <c r="AW65073" s="378"/>
      <c r="AX65073" s="378"/>
      <c r="AY65073" s="378"/>
      <c r="AZ65073" s="378"/>
      <c r="BA65073" s="378"/>
      <c r="BB65073" s="378"/>
      <c r="BC65073" s="378"/>
      <c r="BD65073" s="378"/>
      <c r="BE65073" s="378"/>
      <c r="BF65073" s="378"/>
      <c r="BG65073" s="378"/>
      <c r="BH65073" s="378"/>
      <c r="BI65073" s="378"/>
      <c r="BJ65073" s="378"/>
      <c r="BK65073" s="378"/>
      <c r="BL65073" s="378"/>
      <c r="BM65073" s="378"/>
      <c r="BN65073" s="378"/>
      <c r="BO65073" s="378"/>
      <c r="BP65073" s="378"/>
      <c r="BQ65073" s="378"/>
      <c r="BR65073" s="378"/>
      <c r="BS65073" s="378"/>
      <c r="BT65073" s="378"/>
      <c r="BU65073" s="378"/>
      <c r="BV65073" s="378"/>
      <c r="BW65073" s="378"/>
      <c r="BX65073" s="378"/>
      <c r="BY65073" s="378"/>
      <c r="BZ65073" s="378"/>
      <c r="CA65073" s="378"/>
      <c r="CB65073" s="378"/>
      <c r="CC65073" s="378"/>
      <c r="CD65073" s="378"/>
      <c r="CE65073" s="378"/>
      <c r="CF65073" s="378"/>
      <c r="CG65073" s="378"/>
      <c r="CH65073" s="378"/>
      <c r="CI65073" s="378"/>
      <c r="CJ65073" s="378"/>
      <c r="CK65073" s="378"/>
      <c r="CL65073" s="378"/>
      <c r="CM65073" s="378"/>
      <c r="CN65073" s="378"/>
      <c r="CO65073" s="378"/>
      <c r="CP65073" s="378"/>
      <c r="CQ65073" s="378"/>
      <c r="CR65073" s="378"/>
      <c r="CS65073" s="378"/>
      <c r="CT65073" s="378"/>
      <c r="CU65073" s="378"/>
      <c r="CV65073" s="378"/>
      <c r="CW65073" s="378"/>
      <c r="CX65073" s="378"/>
      <c r="CY65073" s="378"/>
      <c r="CZ65073" s="378"/>
      <c r="DA65073" s="378"/>
      <c r="DB65073" s="378"/>
      <c r="DC65073" s="378"/>
      <c r="DD65073" s="378"/>
      <c r="DE65073" s="378"/>
      <c r="DF65073" s="378"/>
      <c r="DG65073" s="378"/>
      <c r="DH65073" s="378"/>
      <c r="DI65073" s="378"/>
      <c r="DJ65073" s="378"/>
      <c r="DK65073" s="378"/>
      <c r="DL65073" s="378"/>
      <c r="DM65073" s="378"/>
      <c r="DN65073" s="378"/>
      <c r="DO65073" s="378"/>
      <c r="DP65073" s="378"/>
      <c r="DQ65073" s="378"/>
      <c r="DR65073" s="378"/>
      <c r="DS65073" s="378"/>
      <c r="DT65073" s="378"/>
      <c r="DU65073" s="378"/>
      <c r="DV65073" s="378"/>
      <c r="DW65073" s="378"/>
      <c r="DX65073" s="378"/>
      <c r="DY65073" s="378"/>
      <c r="DZ65073" s="378"/>
      <c r="EA65073" s="378"/>
      <c r="EB65073" s="378"/>
      <c r="EC65073" s="378"/>
      <c r="ED65073" s="378"/>
      <c r="EE65073" s="378"/>
      <c r="EF65073" s="378"/>
      <c r="EG65073" s="378"/>
      <c r="EH65073" s="378"/>
      <c r="EI65073" s="378"/>
      <c r="EJ65073" s="378"/>
      <c r="EK65073" s="378"/>
      <c r="EL65073" s="378"/>
      <c r="EM65073" s="378"/>
      <c r="EN65073" s="378"/>
      <c r="EO65073" s="378"/>
      <c r="EP65073" s="378"/>
      <c r="EQ65073" s="378"/>
      <c r="ER65073" s="378"/>
      <c r="ES65073" s="378"/>
      <c r="ET65073" s="378"/>
      <c r="EU65073" s="378"/>
      <c r="EV65073" s="378"/>
      <c r="EW65073" s="378"/>
      <c r="EX65073" s="378"/>
      <c r="EY65073" s="378"/>
      <c r="EZ65073" s="378"/>
      <c r="FA65073" s="378"/>
      <c r="FB65073" s="378"/>
      <c r="FC65073" s="378"/>
      <c r="FD65073" s="378"/>
      <c r="FE65073" s="378"/>
      <c r="FF65073" s="378"/>
      <c r="FG65073" s="378"/>
      <c r="FH65073" s="378"/>
      <c r="FI65073" s="378"/>
      <c r="FJ65073" s="378"/>
      <c r="FK65073" s="378"/>
      <c r="FL65073" s="378"/>
      <c r="FM65073" s="378"/>
      <c r="FN65073" s="378"/>
      <c r="FO65073" s="378"/>
      <c r="FP65073" s="378"/>
      <c r="FQ65073" s="378"/>
      <c r="FR65073" s="378"/>
      <c r="FS65073" s="378"/>
      <c r="FT65073" s="378"/>
      <c r="FU65073" s="378"/>
      <c r="FV65073" s="378"/>
      <c r="FW65073" s="378"/>
      <c r="FX65073" s="378"/>
      <c r="FY65073" s="378"/>
      <c r="FZ65073" s="378"/>
      <c r="GA65073" s="378"/>
      <c r="GB65073" s="378"/>
      <c r="GC65073" s="378"/>
      <c r="GD65073" s="378"/>
      <c r="GE65073" s="378"/>
      <c r="GF65073" s="378"/>
      <c r="GG65073" s="378"/>
      <c r="GH65073" s="378"/>
      <c r="GI65073" s="378"/>
      <c r="GJ65073" s="378"/>
      <c r="GK65073" s="378"/>
      <c r="GL65073" s="378"/>
      <c r="GM65073" s="378"/>
      <c r="GN65073" s="378"/>
      <c r="GO65073" s="378"/>
      <c r="GP65073" s="378"/>
      <c r="GQ65073" s="378"/>
      <c r="GR65073" s="378"/>
      <c r="GS65073" s="378"/>
      <c r="GT65073" s="378"/>
      <c r="GU65073" s="378"/>
      <c r="GV65073" s="378"/>
      <c r="GW65073" s="378"/>
      <c r="GX65073" s="378"/>
      <c r="GY65073" s="378"/>
      <c r="GZ65073" s="378"/>
      <c r="HA65073" s="378"/>
      <c r="HB65073" s="378"/>
      <c r="HC65073" s="378"/>
      <c r="HD65073" s="378"/>
      <c r="HE65073" s="378"/>
      <c r="HF65073" s="378"/>
      <c r="HG65073" s="378"/>
      <c r="HH65073" s="378"/>
      <c r="HI65073" s="378"/>
      <c r="HJ65073" s="378"/>
      <c r="HK65073" s="378"/>
      <c r="HL65073" s="378"/>
      <c r="HM65073" s="378"/>
      <c r="HN65073" s="378"/>
      <c r="HO65073" s="378"/>
      <c r="HP65073" s="378"/>
      <c r="HQ65073" s="378"/>
      <c r="HR65073" s="378"/>
      <c r="HS65073" s="378"/>
      <c r="HT65073" s="378"/>
      <c r="HU65073" s="378"/>
      <c r="HV65073" s="378"/>
      <c r="HW65073" s="378"/>
      <c r="HX65073" s="378"/>
      <c r="HY65073" s="378"/>
      <c r="HZ65073" s="378"/>
      <c r="IA65073" s="378"/>
      <c r="IB65073" s="378"/>
      <c r="IC65073" s="378"/>
      <c r="ID65073" s="378"/>
      <c r="IE65073" s="378"/>
      <c r="IF65073" s="378"/>
      <c r="IG65073" s="378"/>
      <c r="IH65073" s="378"/>
      <c r="II65073" s="378"/>
      <c r="IJ65073" s="378"/>
      <c r="IK65073" s="378"/>
      <c r="IL65073" s="378"/>
    </row>
    <row r="65074" spans="2:246">
      <c r="B65074" s="378"/>
      <c r="C65074" s="378"/>
      <c r="D65074" s="378"/>
      <c r="E65074" s="378"/>
      <c r="F65074" s="378"/>
      <c r="G65074" s="378"/>
      <c r="H65074" s="378"/>
      <c r="I65074" s="378"/>
      <c r="J65074" s="378"/>
      <c r="K65074" s="378"/>
      <c r="L65074" s="378"/>
      <c r="M65074" s="378"/>
      <c r="N65074" s="378"/>
      <c r="O65074" s="378"/>
      <c r="P65074" s="378"/>
      <c r="Q65074" s="378"/>
      <c r="R65074" s="378"/>
      <c r="S65074" s="378"/>
      <c r="T65074" s="378"/>
      <c r="U65074" s="378"/>
      <c r="V65074" s="378"/>
      <c r="W65074" s="378"/>
      <c r="X65074" s="378"/>
      <c r="Y65074" s="378"/>
      <c r="Z65074" s="378"/>
      <c r="AA65074" s="378"/>
      <c r="AB65074" s="378"/>
      <c r="AC65074" s="378"/>
      <c r="AD65074" s="378"/>
      <c r="AE65074" s="378"/>
      <c r="AF65074" s="378"/>
      <c r="AG65074" s="378"/>
      <c r="AH65074" s="378"/>
      <c r="AI65074" s="378"/>
      <c r="AJ65074" s="378"/>
      <c r="AK65074" s="378"/>
      <c r="AL65074" s="378"/>
      <c r="AM65074" s="378"/>
      <c r="AN65074" s="378"/>
      <c r="AO65074" s="378"/>
      <c r="AP65074" s="378"/>
      <c r="AQ65074" s="378"/>
      <c r="AR65074" s="378"/>
      <c r="AS65074" s="378"/>
      <c r="AT65074" s="378"/>
      <c r="AU65074" s="378"/>
      <c r="AV65074" s="378"/>
      <c r="AW65074" s="378"/>
      <c r="AX65074" s="378"/>
      <c r="AY65074" s="378"/>
      <c r="AZ65074" s="378"/>
      <c r="BA65074" s="378"/>
      <c r="BB65074" s="378"/>
      <c r="BC65074" s="378"/>
      <c r="BD65074" s="378"/>
      <c r="BE65074" s="378"/>
      <c r="BF65074" s="378"/>
      <c r="BG65074" s="378"/>
      <c r="BH65074" s="378"/>
      <c r="BI65074" s="378"/>
      <c r="BJ65074" s="378"/>
      <c r="BK65074" s="378"/>
      <c r="BL65074" s="378"/>
      <c r="BM65074" s="378"/>
      <c r="BN65074" s="378"/>
      <c r="BO65074" s="378"/>
      <c r="BP65074" s="378"/>
      <c r="BQ65074" s="378"/>
      <c r="BR65074" s="378"/>
      <c r="BS65074" s="378"/>
      <c r="BT65074" s="378"/>
      <c r="BU65074" s="378"/>
      <c r="BV65074" s="378"/>
      <c r="BW65074" s="378"/>
      <c r="BX65074" s="378"/>
      <c r="BY65074" s="378"/>
      <c r="BZ65074" s="378"/>
      <c r="CA65074" s="378"/>
      <c r="CB65074" s="378"/>
      <c r="CC65074" s="378"/>
      <c r="CD65074" s="378"/>
      <c r="CE65074" s="378"/>
      <c r="CF65074" s="378"/>
      <c r="CG65074" s="378"/>
      <c r="CH65074" s="378"/>
      <c r="CI65074" s="378"/>
      <c r="CJ65074" s="378"/>
      <c r="CK65074" s="378"/>
      <c r="CL65074" s="378"/>
      <c r="CM65074" s="378"/>
      <c r="CN65074" s="378"/>
      <c r="CO65074" s="378"/>
      <c r="CP65074" s="378"/>
      <c r="CQ65074" s="378"/>
      <c r="CR65074" s="378"/>
      <c r="CS65074" s="378"/>
      <c r="CT65074" s="378"/>
      <c r="CU65074" s="378"/>
      <c r="CV65074" s="378"/>
      <c r="CW65074" s="378"/>
      <c r="CX65074" s="378"/>
      <c r="CY65074" s="378"/>
      <c r="CZ65074" s="378"/>
      <c r="DA65074" s="378"/>
      <c r="DB65074" s="378"/>
      <c r="DC65074" s="378"/>
      <c r="DD65074" s="378"/>
      <c r="DE65074" s="378"/>
      <c r="DF65074" s="378"/>
      <c r="DG65074" s="378"/>
      <c r="DH65074" s="378"/>
      <c r="DI65074" s="378"/>
      <c r="DJ65074" s="378"/>
      <c r="DK65074" s="378"/>
      <c r="DL65074" s="378"/>
      <c r="DM65074" s="378"/>
      <c r="DN65074" s="378"/>
      <c r="DO65074" s="378"/>
      <c r="DP65074" s="378"/>
      <c r="DQ65074" s="378"/>
      <c r="DR65074" s="378"/>
      <c r="DS65074" s="378"/>
      <c r="DT65074" s="378"/>
      <c r="DU65074" s="378"/>
      <c r="DV65074" s="378"/>
      <c r="DW65074" s="378"/>
      <c r="DX65074" s="378"/>
      <c r="DY65074" s="378"/>
      <c r="DZ65074" s="378"/>
      <c r="EA65074" s="378"/>
      <c r="EB65074" s="378"/>
      <c r="EC65074" s="378"/>
      <c r="ED65074" s="378"/>
      <c r="EE65074" s="378"/>
      <c r="EF65074" s="378"/>
      <c r="EG65074" s="378"/>
      <c r="EH65074" s="378"/>
      <c r="EI65074" s="378"/>
      <c r="EJ65074" s="378"/>
      <c r="EK65074" s="378"/>
      <c r="EL65074" s="378"/>
      <c r="EM65074" s="378"/>
      <c r="EN65074" s="378"/>
      <c r="EO65074" s="378"/>
      <c r="EP65074" s="378"/>
      <c r="EQ65074" s="378"/>
      <c r="ER65074" s="378"/>
      <c r="ES65074" s="378"/>
      <c r="ET65074" s="378"/>
      <c r="EU65074" s="378"/>
      <c r="EV65074" s="378"/>
      <c r="EW65074" s="378"/>
      <c r="EX65074" s="378"/>
      <c r="EY65074" s="378"/>
      <c r="EZ65074" s="378"/>
      <c r="FA65074" s="378"/>
      <c r="FB65074" s="378"/>
      <c r="FC65074" s="378"/>
      <c r="FD65074" s="378"/>
      <c r="FE65074" s="378"/>
      <c r="FF65074" s="378"/>
      <c r="FG65074" s="378"/>
      <c r="FH65074" s="378"/>
      <c r="FI65074" s="378"/>
      <c r="FJ65074" s="378"/>
      <c r="FK65074" s="378"/>
      <c r="FL65074" s="378"/>
      <c r="FM65074" s="378"/>
      <c r="FN65074" s="378"/>
      <c r="FO65074" s="378"/>
      <c r="FP65074" s="378"/>
      <c r="FQ65074" s="378"/>
      <c r="FR65074" s="378"/>
      <c r="FS65074" s="378"/>
      <c r="FT65074" s="378"/>
      <c r="FU65074" s="378"/>
      <c r="FV65074" s="378"/>
      <c r="FW65074" s="378"/>
      <c r="FX65074" s="378"/>
      <c r="FY65074" s="378"/>
      <c r="FZ65074" s="378"/>
      <c r="GA65074" s="378"/>
      <c r="GB65074" s="378"/>
      <c r="GC65074" s="378"/>
      <c r="GD65074" s="378"/>
      <c r="GE65074" s="378"/>
      <c r="GF65074" s="378"/>
      <c r="GG65074" s="378"/>
      <c r="GH65074" s="378"/>
      <c r="GI65074" s="378"/>
      <c r="GJ65074" s="378"/>
      <c r="GK65074" s="378"/>
      <c r="GL65074" s="378"/>
      <c r="GM65074" s="378"/>
      <c r="GN65074" s="378"/>
      <c r="GO65074" s="378"/>
      <c r="GP65074" s="378"/>
      <c r="GQ65074" s="378"/>
      <c r="GR65074" s="378"/>
      <c r="GS65074" s="378"/>
      <c r="GT65074" s="378"/>
      <c r="GU65074" s="378"/>
      <c r="GV65074" s="378"/>
      <c r="GW65074" s="378"/>
      <c r="GX65074" s="378"/>
      <c r="GY65074" s="378"/>
      <c r="GZ65074" s="378"/>
      <c r="HA65074" s="378"/>
      <c r="HB65074" s="378"/>
      <c r="HC65074" s="378"/>
      <c r="HD65074" s="378"/>
      <c r="HE65074" s="378"/>
      <c r="HF65074" s="378"/>
      <c r="HG65074" s="378"/>
      <c r="HH65074" s="378"/>
      <c r="HI65074" s="378"/>
      <c r="HJ65074" s="378"/>
      <c r="HK65074" s="378"/>
      <c r="HL65074" s="378"/>
      <c r="HM65074" s="378"/>
      <c r="HN65074" s="378"/>
      <c r="HO65074" s="378"/>
      <c r="HP65074" s="378"/>
      <c r="HQ65074" s="378"/>
      <c r="HR65074" s="378"/>
      <c r="HS65074" s="378"/>
      <c r="HT65074" s="378"/>
      <c r="HU65074" s="378"/>
      <c r="HV65074" s="378"/>
      <c r="HW65074" s="378"/>
      <c r="HX65074" s="378"/>
      <c r="HY65074" s="378"/>
      <c r="HZ65074" s="378"/>
      <c r="IA65074" s="378"/>
      <c r="IB65074" s="378"/>
      <c r="IC65074" s="378"/>
      <c r="ID65074" s="378"/>
      <c r="IE65074" s="378"/>
      <c r="IF65074" s="378"/>
      <c r="IG65074" s="378"/>
      <c r="IH65074" s="378"/>
      <c r="II65074" s="378"/>
      <c r="IJ65074" s="378"/>
      <c r="IK65074" s="378"/>
      <c r="IL65074" s="378"/>
    </row>
    <row r="65075" spans="2:246">
      <c r="B65075" s="378"/>
      <c r="C65075" s="378"/>
      <c r="D65075" s="378"/>
      <c r="E65075" s="378"/>
      <c r="F65075" s="378"/>
      <c r="G65075" s="378"/>
      <c r="H65075" s="378"/>
      <c r="I65075" s="378"/>
      <c r="J65075" s="378"/>
      <c r="K65075" s="378"/>
      <c r="L65075" s="378"/>
      <c r="M65075" s="378"/>
      <c r="N65075" s="378"/>
      <c r="O65075" s="378"/>
      <c r="P65075" s="378"/>
      <c r="Q65075" s="378"/>
      <c r="R65075" s="378"/>
      <c r="S65075" s="378"/>
      <c r="T65075" s="378"/>
      <c r="U65075" s="378"/>
      <c r="V65075" s="378"/>
      <c r="W65075" s="378"/>
      <c r="X65075" s="378"/>
      <c r="Y65075" s="378"/>
      <c r="Z65075" s="378"/>
      <c r="AA65075" s="378"/>
      <c r="AB65075" s="378"/>
      <c r="AC65075" s="378"/>
      <c r="AD65075" s="378"/>
      <c r="AE65075" s="378"/>
      <c r="AF65075" s="378"/>
      <c r="AG65075" s="378"/>
      <c r="AH65075" s="378"/>
      <c r="AI65075" s="378"/>
      <c r="AJ65075" s="378"/>
      <c r="AK65075" s="378"/>
      <c r="AL65075" s="378"/>
      <c r="AM65075" s="378"/>
      <c r="AN65075" s="378"/>
      <c r="AO65075" s="378"/>
      <c r="AP65075" s="378"/>
      <c r="AQ65075" s="378"/>
      <c r="AR65075" s="378"/>
      <c r="AS65075" s="378"/>
      <c r="AT65075" s="378"/>
      <c r="AU65075" s="378"/>
      <c r="AV65075" s="378"/>
      <c r="AW65075" s="378"/>
      <c r="AX65075" s="378"/>
      <c r="AY65075" s="378"/>
      <c r="AZ65075" s="378"/>
      <c r="BA65075" s="378"/>
      <c r="BB65075" s="378"/>
      <c r="BC65075" s="378"/>
      <c r="BD65075" s="378"/>
      <c r="BE65075" s="378"/>
      <c r="BF65075" s="378"/>
      <c r="BG65075" s="378"/>
      <c r="BH65075" s="378"/>
      <c r="BI65075" s="378"/>
      <c r="BJ65075" s="378"/>
      <c r="BK65075" s="378"/>
      <c r="BL65075" s="378"/>
      <c r="BM65075" s="378"/>
      <c r="BN65075" s="378"/>
      <c r="BO65075" s="378"/>
      <c r="BP65075" s="378"/>
      <c r="BQ65075" s="378"/>
      <c r="BR65075" s="378"/>
      <c r="BS65075" s="378"/>
      <c r="BT65075" s="378"/>
      <c r="BU65075" s="378"/>
      <c r="BV65075" s="378"/>
      <c r="BW65075" s="378"/>
      <c r="BX65075" s="378"/>
      <c r="BY65075" s="378"/>
      <c r="BZ65075" s="378"/>
      <c r="CA65075" s="378"/>
      <c r="CB65075" s="378"/>
      <c r="CC65075" s="378"/>
      <c r="CD65075" s="378"/>
      <c r="CE65075" s="378"/>
      <c r="CF65075" s="378"/>
      <c r="CG65075" s="378"/>
      <c r="CH65075" s="378"/>
      <c r="CI65075" s="378"/>
      <c r="CJ65075" s="378"/>
      <c r="CK65075" s="378"/>
      <c r="CL65075" s="378"/>
      <c r="CM65075" s="378"/>
      <c r="CN65075" s="378"/>
      <c r="CO65075" s="378"/>
      <c r="CP65075" s="378"/>
      <c r="CQ65075" s="378"/>
      <c r="CR65075" s="378"/>
      <c r="CS65075" s="378"/>
      <c r="CT65075" s="378"/>
      <c r="CU65075" s="378"/>
      <c r="CV65075" s="378"/>
      <c r="CW65075" s="378"/>
      <c r="CX65075" s="378"/>
      <c r="CY65075" s="378"/>
      <c r="CZ65075" s="378"/>
      <c r="DA65075" s="378"/>
      <c r="DB65075" s="378"/>
      <c r="DC65075" s="378"/>
      <c r="DD65075" s="378"/>
      <c r="DE65075" s="378"/>
      <c r="DF65075" s="378"/>
      <c r="DG65075" s="378"/>
      <c r="DH65075" s="378"/>
      <c r="DI65075" s="378"/>
      <c r="DJ65075" s="378"/>
      <c r="DK65075" s="378"/>
      <c r="DL65075" s="378"/>
      <c r="DM65075" s="378"/>
      <c r="DN65075" s="378"/>
      <c r="DO65075" s="378"/>
      <c r="DP65075" s="378"/>
      <c r="DQ65075" s="378"/>
      <c r="DR65075" s="378"/>
      <c r="DS65075" s="378"/>
      <c r="DT65075" s="378"/>
      <c r="DU65075" s="378"/>
      <c r="DV65075" s="378"/>
      <c r="DW65075" s="378"/>
      <c r="DX65075" s="378"/>
      <c r="DY65075" s="378"/>
      <c r="DZ65075" s="378"/>
      <c r="EA65075" s="378"/>
      <c r="EB65075" s="378"/>
      <c r="EC65075" s="378"/>
      <c r="ED65075" s="378"/>
      <c r="EE65075" s="378"/>
      <c r="EF65075" s="378"/>
      <c r="EG65075" s="378"/>
      <c r="EH65075" s="378"/>
      <c r="EI65075" s="378"/>
      <c r="EJ65075" s="378"/>
      <c r="EK65075" s="378"/>
      <c r="EL65075" s="378"/>
      <c r="EM65075" s="378"/>
      <c r="EN65075" s="378"/>
      <c r="EO65075" s="378"/>
      <c r="EP65075" s="378"/>
      <c r="EQ65075" s="378"/>
      <c r="ER65075" s="378"/>
      <c r="ES65075" s="378"/>
      <c r="ET65075" s="378"/>
      <c r="EU65075" s="378"/>
      <c r="EV65075" s="378"/>
      <c r="EW65075" s="378"/>
      <c r="EX65075" s="378"/>
      <c r="EY65075" s="378"/>
      <c r="EZ65075" s="378"/>
      <c r="FA65075" s="378"/>
      <c r="FB65075" s="378"/>
      <c r="FC65075" s="378"/>
      <c r="FD65075" s="378"/>
      <c r="FE65075" s="378"/>
      <c r="FF65075" s="378"/>
      <c r="FG65075" s="378"/>
      <c r="FH65075" s="378"/>
      <c r="FI65075" s="378"/>
      <c r="FJ65075" s="378"/>
      <c r="FK65075" s="378"/>
      <c r="FL65075" s="378"/>
      <c r="FM65075" s="378"/>
      <c r="FN65075" s="378"/>
      <c r="FO65075" s="378"/>
      <c r="FP65075" s="378"/>
      <c r="FQ65075" s="378"/>
      <c r="FR65075" s="378"/>
      <c r="FS65075" s="378"/>
      <c r="FT65075" s="378"/>
      <c r="FU65075" s="378"/>
      <c r="FV65075" s="378"/>
      <c r="FW65075" s="378"/>
      <c r="FX65075" s="378"/>
      <c r="FY65075" s="378"/>
      <c r="FZ65075" s="378"/>
      <c r="GA65075" s="378"/>
      <c r="GB65075" s="378"/>
      <c r="GC65075" s="378"/>
      <c r="GD65075" s="378"/>
      <c r="GE65075" s="378"/>
      <c r="GF65075" s="378"/>
      <c r="GG65075" s="378"/>
      <c r="GH65075" s="378"/>
      <c r="GI65075" s="378"/>
      <c r="GJ65075" s="378"/>
      <c r="GK65075" s="378"/>
      <c r="GL65075" s="378"/>
      <c r="GM65075" s="378"/>
      <c r="GN65075" s="378"/>
      <c r="GO65075" s="378"/>
      <c r="GP65075" s="378"/>
      <c r="GQ65075" s="378"/>
      <c r="GR65075" s="378"/>
      <c r="GS65075" s="378"/>
      <c r="GT65075" s="378"/>
      <c r="GU65075" s="378"/>
      <c r="GV65075" s="378"/>
      <c r="GW65075" s="378"/>
      <c r="GX65075" s="378"/>
      <c r="GY65075" s="378"/>
      <c r="GZ65075" s="378"/>
      <c r="HA65075" s="378"/>
      <c r="HB65075" s="378"/>
      <c r="HC65075" s="378"/>
      <c r="HD65075" s="378"/>
      <c r="HE65075" s="378"/>
      <c r="HF65075" s="378"/>
      <c r="HG65075" s="378"/>
      <c r="HH65075" s="378"/>
      <c r="HI65075" s="378"/>
      <c r="HJ65075" s="378"/>
      <c r="HK65075" s="378"/>
      <c r="HL65075" s="378"/>
      <c r="HM65075" s="378"/>
      <c r="HN65075" s="378"/>
      <c r="HO65075" s="378"/>
      <c r="HP65075" s="378"/>
      <c r="HQ65075" s="378"/>
      <c r="HR65075" s="378"/>
      <c r="HS65075" s="378"/>
      <c r="HT65075" s="378"/>
      <c r="HU65075" s="378"/>
      <c r="HV65075" s="378"/>
      <c r="HW65075" s="378"/>
      <c r="HX65075" s="378"/>
      <c r="HY65075" s="378"/>
      <c r="HZ65075" s="378"/>
      <c r="IA65075" s="378"/>
      <c r="IB65075" s="378"/>
      <c r="IC65075" s="378"/>
      <c r="ID65075" s="378"/>
      <c r="IE65075" s="378"/>
      <c r="IF65075" s="378"/>
      <c r="IG65075" s="378"/>
      <c r="IH65075" s="378"/>
      <c r="II65075" s="378"/>
      <c r="IJ65075" s="378"/>
      <c r="IK65075" s="378"/>
      <c r="IL65075" s="378"/>
    </row>
    <row r="65076" spans="2:246">
      <c r="B65076" s="378"/>
      <c r="C65076" s="378"/>
      <c r="D65076" s="378"/>
      <c r="E65076" s="378"/>
      <c r="F65076" s="378"/>
      <c r="G65076" s="378"/>
      <c r="H65076" s="378"/>
      <c r="I65076" s="378"/>
      <c r="J65076" s="378"/>
      <c r="K65076" s="378"/>
      <c r="L65076" s="378"/>
      <c r="M65076" s="378"/>
      <c r="N65076" s="378"/>
      <c r="O65076" s="378"/>
      <c r="P65076" s="378"/>
      <c r="Q65076" s="378"/>
      <c r="R65076" s="378"/>
      <c r="S65076" s="378"/>
      <c r="T65076" s="378"/>
      <c r="U65076" s="378"/>
      <c r="V65076" s="378"/>
      <c r="W65076" s="378"/>
      <c r="X65076" s="378"/>
      <c r="Y65076" s="378"/>
      <c r="Z65076" s="378"/>
      <c r="AA65076" s="378"/>
      <c r="AB65076" s="378"/>
      <c r="AC65076" s="378"/>
      <c r="AD65076" s="378"/>
      <c r="AE65076" s="378"/>
      <c r="AF65076" s="378"/>
      <c r="AG65076" s="378"/>
      <c r="AH65076" s="378"/>
      <c r="AI65076" s="378"/>
      <c r="AJ65076" s="378"/>
      <c r="AK65076" s="378"/>
      <c r="AL65076" s="378"/>
      <c r="AM65076" s="378"/>
      <c r="AN65076" s="378"/>
      <c r="AO65076" s="378"/>
      <c r="AP65076" s="378"/>
      <c r="AQ65076" s="378"/>
      <c r="AR65076" s="378"/>
      <c r="AS65076" s="378"/>
      <c r="AT65076" s="378"/>
      <c r="AU65076" s="378"/>
      <c r="AV65076" s="378"/>
      <c r="AW65076" s="378"/>
      <c r="AX65076" s="378"/>
      <c r="AY65076" s="378"/>
      <c r="AZ65076" s="378"/>
      <c r="BA65076" s="378"/>
      <c r="BB65076" s="378"/>
      <c r="BC65076" s="378"/>
      <c r="BD65076" s="378"/>
      <c r="BE65076" s="378"/>
      <c r="BF65076" s="378"/>
      <c r="BG65076" s="378"/>
      <c r="BH65076" s="378"/>
      <c r="BI65076" s="378"/>
      <c r="BJ65076" s="378"/>
      <c r="BK65076" s="378"/>
      <c r="BL65076" s="378"/>
      <c r="BM65076" s="378"/>
      <c r="BN65076" s="378"/>
      <c r="BO65076" s="378"/>
      <c r="BP65076" s="378"/>
      <c r="BQ65076" s="378"/>
      <c r="BR65076" s="378"/>
      <c r="BS65076" s="378"/>
      <c r="BT65076" s="378"/>
      <c r="BU65076" s="378"/>
      <c r="BV65076" s="378"/>
      <c r="BW65076" s="378"/>
      <c r="BX65076" s="378"/>
      <c r="BY65076" s="378"/>
      <c r="BZ65076" s="378"/>
      <c r="CA65076" s="378"/>
      <c r="CB65076" s="378"/>
      <c r="CC65076" s="378"/>
      <c r="CD65076" s="378"/>
      <c r="CE65076" s="378"/>
      <c r="CF65076" s="378"/>
      <c r="CG65076" s="378"/>
      <c r="CH65076" s="378"/>
      <c r="CI65076" s="378"/>
      <c r="CJ65076" s="378"/>
      <c r="CK65076" s="378"/>
      <c r="CL65076" s="378"/>
      <c r="CM65076" s="378"/>
      <c r="CN65076" s="378"/>
      <c r="CO65076" s="378"/>
      <c r="CP65076" s="378"/>
      <c r="CQ65076" s="378"/>
      <c r="CR65076" s="378"/>
      <c r="CS65076" s="378"/>
      <c r="CT65076" s="378"/>
      <c r="CU65076" s="378"/>
      <c r="CV65076" s="378"/>
      <c r="CW65076" s="378"/>
      <c r="CX65076" s="378"/>
      <c r="CY65076" s="378"/>
      <c r="CZ65076" s="378"/>
      <c r="DA65076" s="378"/>
      <c r="DB65076" s="378"/>
      <c r="DC65076" s="378"/>
      <c r="DD65076" s="378"/>
      <c r="DE65076" s="378"/>
      <c r="DF65076" s="378"/>
      <c r="DG65076" s="378"/>
      <c r="DH65076" s="378"/>
      <c r="DI65076" s="378"/>
      <c r="DJ65076" s="378"/>
      <c r="DK65076" s="378"/>
      <c r="DL65076" s="378"/>
      <c r="DM65076" s="378"/>
      <c r="DN65076" s="378"/>
      <c r="DO65076" s="378"/>
      <c r="DP65076" s="378"/>
      <c r="DQ65076" s="378"/>
      <c r="DR65076" s="378"/>
      <c r="DS65076" s="378"/>
      <c r="DT65076" s="378"/>
      <c r="DU65076" s="378"/>
      <c r="DV65076" s="378"/>
      <c r="DW65076" s="378"/>
      <c r="DX65076" s="378"/>
      <c r="DY65076" s="378"/>
      <c r="DZ65076" s="378"/>
      <c r="EA65076" s="378"/>
      <c r="EB65076" s="378"/>
      <c r="EC65076" s="378"/>
      <c r="ED65076" s="378"/>
      <c r="EE65076" s="378"/>
      <c r="EF65076" s="378"/>
      <c r="EG65076" s="378"/>
      <c r="EH65076" s="378"/>
      <c r="EI65076" s="378"/>
      <c r="EJ65076" s="378"/>
      <c r="EK65076" s="378"/>
      <c r="EL65076" s="378"/>
      <c r="EM65076" s="378"/>
      <c r="EN65076" s="378"/>
      <c r="EO65076" s="378"/>
      <c r="EP65076" s="378"/>
      <c r="EQ65076" s="378"/>
      <c r="ER65076" s="378"/>
      <c r="ES65076" s="378"/>
      <c r="ET65076" s="378"/>
      <c r="EU65076" s="378"/>
      <c r="EV65076" s="378"/>
      <c r="EW65076" s="378"/>
      <c r="EX65076" s="378"/>
      <c r="EY65076" s="378"/>
      <c r="EZ65076" s="378"/>
      <c r="FA65076" s="378"/>
      <c r="FB65076" s="378"/>
      <c r="FC65076" s="378"/>
      <c r="FD65076" s="378"/>
      <c r="FE65076" s="378"/>
      <c r="FF65076" s="378"/>
      <c r="FG65076" s="378"/>
      <c r="FH65076" s="378"/>
      <c r="FI65076" s="378"/>
      <c r="FJ65076" s="378"/>
      <c r="FK65076" s="378"/>
      <c r="FL65076" s="378"/>
      <c r="FM65076" s="378"/>
      <c r="FN65076" s="378"/>
      <c r="FO65076" s="378"/>
      <c r="FP65076" s="378"/>
      <c r="FQ65076" s="378"/>
      <c r="FR65076" s="378"/>
      <c r="FS65076" s="378"/>
      <c r="FT65076" s="378"/>
      <c r="FU65076" s="378"/>
      <c r="FV65076" s="378"/>
      <c r="FW65076" s="378"/>
      <c r="FX65076" s="378"/>
      <c r="FY65076" s="378"/>
      <c r="FZ65076" s="378"/>
      <c r="GA65076" s="378"/>
      <c r="GB65076" s="378"/>
      <c r="GC65076" s="378"/>
      <c r="GD65076" s="378"/>
      <c r="GE65076" s="378"/>
      <c r="GF65076" s="378"/>
      <c r="GG65076" s="378"/>
      <c r="GH65076" s="378"/>
      <c r="GI65076" s="378"/>
      <c r="GJ65076" s="378"/>
      <c r="GK65076" s="378"/>
      <c r="GL65076" s="378"/>
      <c r="GM65076" s="378"/>
      <c r="GN65076" s="378"/>
      <c r="GO65076" s="378"/>
      <c r="GP65076" s="378"/>
      <c r="GQ65076" s="378"/>
      <c r="GR65076" s="378"/>
      <c r="GS65076" s="378"/>
      <c r="GT65076" s="378"/>
      <c r="GU65076" s="378"/>
      <c r="GV65076" s="378"/>
      <c r="GW65076" s="378"/>
      <c r="GX65076" s="378"/>
      <c r="GY65076" s="378"/>
      <c r="GZ65076" s="378"/>
      <c r="HA65076" s="378"/>
      <c r="HB65076" s="378"/>
      <c r="HC65076" s="378"/>
      <c r="HD65076" s="378"/>
      <c r="HE65076" s="378"/>
      <c r="HF65076" s="378"/>
      <c r="HG65076" s="378"/>
      <c r="HH65076" s="378"/>
      <c r="HI65076" s="378"/>
      <c r="HJ65076" s="378"/>
      <c r="HK65076" s="378"/>
      <c r="HL65076" s="378"/>
      <c r="HM65076" s="378"/>
      <c r="HN65076" s="378"/>
      <c r="HO65076" s="378"/>
      <c r="HP65076" s="378"/>
      <c r="HQ65076" s="378"/>
      <c r="HR65076" s="378"/>
      <c r="HS65076" s="378"/>
      <c r="HT65076" s="378"/>
      <c r="HU65076" s="378"/>
      <c r="HV65076" s="378"/>
      <c r="HW65076" s="378"/>
      <c r="HX65076" s="378"/>
      <c r="HY65076" s="378"/>
      <c r="HZ65076" s="378"/>
      <c r="IA65076" s="378"/>
      <c r="IB65076" s="378"/>
      <c r="IC65076" s="378"/>
      <c r="ID65076" s="378"/>
      <c r="IE65076" s="378"/>
      <c r="IF65076" s="378"/>
      <c r="IG65076" s="378"/>
      <c r="IH65076" s="378"/>
      <c r="II65076" s="378"/>
      <c r="IJ65076" s="378"/>
      <c r="IK65076" s="378"/>
      <c r="IL65076" s="378"/>
    </row>
    <row r="65077" spans="2:246">
      <c r="B65077" s="378"/>
      <c r="C65077" s="378"/>
      <c r="D65077" s="378"/>
      <c r="E65077" s="378"/>
      <c r="F65077" s="378"/>
      <c r="G65077" s="378"/>
      <c r="H65077" s="378"/>
      <c r="I65077" s="378"/>
      <c r="J65077" s="378"/>
      <c r="K65077" s="378"/>
      <c r="L65077" s="378"/>
      <c r="M65077" s="378"/>
      <c r="N65077" s="378"/>
      <c r="O65077" s="378"/>
      <c r="P65077" s="378"/>
      <c r="Q65077" s="378"/>
      <c r="R65077" s="378"/>
      <c r="S65077" s="378"/>
      <c r="T65077" s="378"/>
      <c r="U65077" s="378"/>
      <c r="V65077" s="378"/>
      <c r="W65077" s="378"/>
      <c r="X65077" s="378"/>
      <c r="Y65077" s="378"/>
      <c r="Z65077" s="378"/>
      <c r="AA65077" s="378"/>
      <c r="AB65077" s="378"/>
      <c r="AC65077" s="378"/>
      <c r="AD65077" s="378"/>
      <c r="AE65077" s="378"/>
      <c r="AF65077" s="378"/>
      <c r="AG65077" s="378"/>
      <c r="AH65077" s="378"/>
      <c r="AI65077" s="378"/>
      <c r="AJ65077" s="378"/>
      <c r="AK65077" s="378"/>
      <c r="AL65077" s="378"/>
      <c r="AM65077" s="378"/>
      <c r="AN65077" s="378"/>
      <c r="AO65077" s="378"/>
      <c r="AP65077" s="378"/>
      <c r="AQ65077" s="378"/>
      <c r="AR65077" s="378"/>
      <c r="AS65077" s="378"/>
      <c r="AT65077" s="378"/>
      <c r="AU65077" s="378"/>
      <c r="AV65077" s="378"/>
      <c r="AW65077" s="378"/>
      <c r="AX65077" s="378"/>
      <c r="AY65077" s="378"/>
      <c r="AZ65077" s="378"/>
      <c r="BA65077" s="378"/>
      <c r="BB65077" s="378"/>
      <c r="BC65077" s="378"/>
      <c r="BD65077" s="378"/>
      <c r="BE65077" s="378"/>
      <c r="BF65077" s="378"/>
      <c r="BG65077" s="378"/>
      <c r="BH65077" s="378"/>
      <c r="BI65077" s="378"/>
      <c r="BJ65077" s="378"/>
      <c r="BK65077" s="378"/>
      <c r="BL65077" s="378"/>
      <c r="BM65077" s="378"/>
      <c r="BN65077" s="378"/>
      <c r="BO65077" s="378"/>
      <c r="BP65077" s="378"/>
      <c r="BQ65077" s="378"/>
      <c r="BR65077" s="378"/>
      <c r="BS65077" s="378"/>
      <c r="BT65077" s="378"/>
      <c r="BU65077" s="378"/>
      <c r="BV65077" s="378"/>
      <c r="BW65077" s="378"/>
      <c r="BX65077" s="378"/>
      <c r="BY65077" s="378"/>
      <c r="BZ65077" s="378"/>
      <c r="CA65077" s="378"/>
      <c r="CB65077" s="378"/>
      <c r="CC65077" s="378"/>
      <c r="CD65077" s="378"/>
      <c r="CE65077" s="378"/>
      <c r="CF65077" s="378"/>
      <c r="CG65077" s="378"/>
      <c r="CH65077" s="378"/>
      <c r="CI65077" s="378"/>
      <c r="CJ65077" s="378"/>
      <c r="CK65077" s="378"/>
      <c r="CL65077" s="378"/>
      <c r="CM65077" s="378"/>
      <c r="CN65077" s="378"/>
      <c r="CO65077" s="378"/>
      <c r="CP65077" s="378"/>
      <c r="CQ65077" s="378"/>
      <c r="CR65077" s="378"/>
      <c r="CS65077" s="378"/>
      <c r="CT65077" s="378"/>
      <c r="CU65077" s="378"/>
      <c r="CV65077" s="378"/>
      <c r="CW65077" s="378"/>
      <c r="CX65077" s="378"/>
      <c r="CY65077" s="378"/>
      <c r="CZ65077" s="378"/>
      <c r="DA65077" s="378"/>
      <c r="DB65077" s="378"/>
      <c r="DC65077" s="378"/>
      <c r="DD65077" s="378"/>
      <c r="DE65077" s="378"/>
      <c r="DF65077" s="378"/>
      <c r="DG65077" s="378"/>
      <c r="DH65077" s="378"/>
      <c r="DI65077" s="378"/>
      <c r="DJ65077" s="378"/>
      <c r="DK65077" s="378"/>
      <c r="DL65077" s="378"/>
      <c r="DM65077" s="378"/>
      <c r="DN65077" s="378"/>
      <c r="DO65077" s="378"/>
      <c r="DP65077" s="378"/>
      <c r="DQ65077" s="378"/>
      <c r="DR65077" s="378"/>
      <c r="DS65077" s="378"/>
      <c r="DT65077" s="378"/>
      <c r="DU65077" s="378"/>
      <c r="DV65077" s="378"/>
      <c r="DW65077" s="378"/>
      <c r="DX65077" s="378"/>
      <c r="DY65077" s="378"/>
      <c r="DZ65077" s="378"/>
      <c r="EA65077" s="378"/>
      <c r="EB65077" s="378"/>
      <c r="EC65077" s="378"/>
      <c r="ED65077" s="378"/>
      <c r="EE65077" s="378"/>
      <c r="EF65077" s="378"/>
      <c r="EG65077" s="378"/>
      <c r="EH65077" s="378"/>
      <c r="EI65077" s="378"/>
      <c r="EJ65077" s="378"/>
      <c r="EK65077" s="378"/>
      <c r="EL65077" s="378"/>
      <c r="EM65077" s="378"/>
      <c r="EN65077" s="378"/>
      <c r="EO65077" s="378"/>
      <c r="EP65077" s="378"/>
      <c r="EQ65077" s="378"/>
      <c r="ER65077" s="378"/>
      <c r="ES65077" s="378"/>
      <c r="ET65077" s="378"/>
      <c r="EU65077" s="378"/>
      <c r="EV65077" s="378"/>
      <c r="EW65077" s="378"/>
      <c r="EX65077" s="378"/>
      <c r="EY65077" s="378"/>
      <c r="EZ65077" s="378"/>
      <c r="FA65077" s="378"/>
      <c r="FB65077" s="378"/>
      <c r="FC65077" s="378"/>
      <c r="FD65077" s="378"/>
      <c r="FE65077" s="378"/>
      <c r="FF65077" s="378"/>
      <c r="FG65077" s="378"/>
      <c r="FH65077" s="378"/>
      <c r="FI65077" s="378"/>
      <c r="FJ65077" s="378"/>
      <c r="FK65077" s="378"/>
      <c r="FL65077" s="378"/>
      <c r="FM65077" s="378"/>
      <c r="FN65077" s="378"/>
      <c r="FO65077" s="378"/>
      <c r="FP65077" s="378"/>
      <c r="FQ65077" s="378"/>
      <c r="FR65077" s="378"/>
      <c r="FS65077" s="378"/>
      <c r="FT65077" s="378"/>
      <c r="FU65077" s="378"/>
      <c r="FV65077" s="378"/>
      <c r="FW65077" s="378"/>
      <c r="FX65077" s="378"/>
      <c r="FY65077" s="378"/>
      <c r="FZ65077" s="378"/>
      <c r="GA65077" s="378"/>
      <c r="GB65077" s="378"/>
      <c r="GC65077" s="378"/>
      <c r="GD65077" s="378"/>
      <c r="GE65077" s="378"/>
      <c r="GF65077" s="378"/>
      <c r="GG65077" s="378"/>
      <c r="GH65077" s="378"/>
      <c r="GI65077" s="378"/>
      <c r="GJ65077" s="378"/>
      <c r="GK65077" s="378"/>
      <c r="GL65077" s="378"/>
      <c r="GM65077" s="378"/>
      <c r="GN65077" s="378"/>
      <c r="GO65077" s="378"/>
      <c r="GP65077" s="378"/>
      <c r="GQ65077" s="378"/>
      <c r="GR65077" s="378"/>
      <c r="GS65077" s="378"/>
      <c r="GT65077" s="378"/>
      <c r="GU65077" s="378"/>
      <c r="GV65077" s="378"/>
      <c r="GW65077" s="378"/>
      <c r="GX65077" s="378"/>
      <c r="GY65077" s="378"/>
      <c r="GZ65077" s="378"/>
      <c r="HA65077" s="378"/>
      <c r="HB65077" s="378"/>
      <c r="HC65077" s="378"/>
      <c r="HD65077" s="378"/>
      <c r="HE65077" s="378"/>
      <c r="HF65077" s="378"/>
      <c r="HG65077" s="378"/>
      <c r="HH65077" s="378"/>
      <c r="HI65077" s="378"/>
      <c r="HJ65077" s="378"/>
      <c r="HK65077" s="378"/>
      <c r="HL65077" s="378"/>
      <c r="HM65077" s="378"/>
      <c r="HN65077" s="378"/>
      <c r="HO65077" s="378"/>
      <c r="HP65077" s="378"/>
      <c r="HQ65077" s="378"/>
      <c r="HR65077" s="378"/>
      <c r="HS65077" s="378"/>
      <c r="HT65077" s="378"/>
      <c r="HU65077" s="378"/>
      <c r="HV65077" s="378"/>
      <c r="HW65077" s="378"/>
      <c r="HX65077" s="378"/>
      <c r="HY65077" s="378"/>
      <c r="HZ65077" s="378"/>
      <c r="IA65077" s="378"/>
      <c r="IB65077" s="378"/>
      <c r="IC65077" s="378"/>
      <c r="ID65077" s="378"/>
      <c r="IE65077" s="378"/>
      <c r="IF65077" s="378"/>
      <c r="IG65077" s="378"/>
      <c r="IH65077" s="378"/>
      <c r="II65077" s="378"/>
      <c r="IJ65077" s="378"/>
      <c r="IK65077" s="378"/>
      <c r="IL65077" s="378"/>
    </row>
    <row r="65078" spans="2:246">
      <c r="B65078" s="378"/>
      <c r="C65078" s="378"/>
      <c r="D65078" s="378"/>
      <c r="E65078" s="378"/>
      <c r="F65078" s="378"/>
      <c r="G65078" s="378"/>
      <c r="H65078" s="378"/>
      <c r="I65078" s="378"/>
      <c r="J65078" s="378"/>
      <c r="K65078" s="378"/>
      <c r="L65078" s="378"/>
      <c r="M65078" s="378"/>
      <c r="N65078" s="378"/>
      <c r="O65078" s="378"/>
      <c r="P65078" s="378"/>
      <c r="Q65078" s="378"/>
      <c r="R65078" s="378"/>
      <c r="S65078" s="378"/>
      <c r="T65078" s="378"/>
      <c r="U65078" s="378"/>
      <c r="V65078" s="378"/>
      <c r="W65078" s="378"/>
      <c r="X65078" s="378"/>
      <c r="Y65078" s="378"/>
      <c r="Z65078" s="378"/>
      <c r="AA65078" s="378"/>
      <c r="AB65078" s="378"/>
      <c r="AC65078" s="378"/>
      <c r="AD65078" s="378"/>
      <c r="AE65078" s="378"/>
      <c r="AF65078" s="378"/>
      <c r="AG65078" s="378"/>
      <c r="AH65078" s="378"/>
      <c r="AI65078" s="378"/>
      <c r="AJ65078" s="378"/>
      <c r="AK65078" s="378"/>
      <c r="AL65078" s="378"/>
      <c r="AM65078" s="378"/>
      <c r="AN65078" s="378"/>
      <c r="AO65078" s="378"/>
      <c r="AP65078" s="378"/>
      <c r="AQ65078" s="378"/>
      <c r="AR65078" s="378"/>
      <c r="AS65078" s="378"/>
      <c r="AT65078" s="378"/>
      <c r="AU65078" s="378"/>
      <c r="AV65078" s="378"/>
      <c r="AW65078" s="378"/>
      <c r="AX65078" s="378"/>
      <c r="AY65078" s="378"/>
      <c r="AZ65078" s="378"/>
      <c r="BA65078" s="378"/>
      <c r="BB65078" s="378"/>
      <c r="BC65078" s="378"/>
      <c r="BD65078" s="378"/>
      <c r="BE65078" s="378"/>
      <c r="BF65078" s="378"/>
      <c r="BG65078" s="378"/>
      <c r="BH65078" s="378"/>
      <c r="BI65078" s="378"/>
      <c r="BJ65078" s="378"/>
      <c r="BK65078" s="378"/>
      <c r="BL65078" s="378"/>
      <c r="BM65078" s="378"/>
      <c r="BN65078" s="378"/>
      <c r="BO65078" s="378"/>
      <c r="BP65078" s="378"/>
      <c r="BQ65078" s="378"/>
      <c r="BR65078" s="378"/>
      <c r="BS65078" s="378"/>
      <c r="BT65078" s="378"/>
      <c r="BU65078" s="378"/>
      <c r="BV65078" s="378"/>
      <c r="BW65078" s="378"/>
      <c r="BX65078" s="378"/>
      <c r="BY65078" s="378"/>
      <c r="BZ65078" s="378"/>
      <c r="CA65078" s="378"/>
      <c r="CB65078" s="378"/>
      <c r="CC65078" s="378"/>
      <c r="CD65078" s="378"/>
      <c r="CE65078" s="378"/>
      <c r="CF65078" s="378"/>
      <c r="CG65078" s="378"/>
      <c r="CH65078" s="378"/>
      <c r="CI65078" s="378"/>
      <c r="CJ65078" s="378"/>
      <c r="CK65078" s="378"/>
      <c r="CL65078" s="378"/>
      <c r="CM65078" s="378"/>
      <c r="CN65078" s="378"/>
      <c r="CO65078" s="378"/>
      <c r="CP65078" s="378"/>
      <c r="CQ65078" s="378"/>
      <c r="CR65078" s="378"/>
      <c r="CS65078" s="378"/>
      <c r="CT65078" s="378"/>
      <c r="CU65078" s="378"/>
      <c r="CV65078" s="378"/>
      <c r="CW65078" s="378"/>
      <c r="CX65078" s="378"/>
      <c r="CY65078" s="378"/>
      <c r="CZ65078" s="378"/>
      <c r="DA65078" s="378"/>
      <c r="DB65078" s="378"/>
      <c r="DC65078" s="378"/>
      <c r="DD65078" s="378"/>
      <c r="DE65078" s="378"/>
      <c r="DF65078" s="378"/>
      <c r="DG65078" s="378"/>
      <c r="DH65078" s="378"/>
      <c r="DI65078" s="378"/>
      <c r="DJ65078" s="378"/>
      <c r="DK65078" s="378"/>
      <c r="DL65078" s="378"/>
      <c r="DM65078" s="378"/>
      <c r="DN65078" s="378"/>
      <c r="DO65078" s="378"/>
      <c r="DP65078" s="378"/>
      <c r="DQ65078" s="378"/>
      <c r="DR65078" s="378"/>
      <c r="DS65078" s="378"/>
      <c r="DT65078" s="378"/>
      <c r="DU65078" s="378"/>
      <c r="DV65078" s="378"/>
      <c r="DW65078" s="378"/>
      <c r="DX65078" s="378"/>
      <c r="DY65078" s="378"/>
      <c r="DZ65078" s="378"/>
      <c r="EA65078" s="378"/>
      <c r="EB65078" s="378"/>
      <c r="EC65078" s="378"/>
      <c r="ED65078" s="378"/>
      <c r="EE65078" s="378"/>
      <c r="EF65078" s="378"/>
      <c r="EG65078" s="378"/>
      <c r="EH65078" s="378"/>
      <c r="EI65078" s="378"/>
      <c r="EJ65078" s="378"/>
      <c r="EK65078" s="378"/>
      <c r="EL65078" s="378"/>
      <c r="EM65078" s="378"/>
      <c r="EN65078" s="378"/>
      <c r="EO65078" s="378"/>
      <c r="EP65078" s="378"/>
      <c r="EQ65078" s="378"/>
      <c r="ER65078" s="378"/>
      <c r="ES65078" s="378"/>
      <c r="ET65078" s="378"/>
      <c r="EU65078" s="378"/>
      <c r="EV65078" s="378"/>
      <c r="EW65078" s="378"/>
      <c r="EX65078" s="378"/>
      <c r="EY65078" s="378"/>
      <c r="EZ65078" s="378"/>
      <c r="FA65078" s="378"/>
      <c r="FB65078" s="378"/>
      <c r="FC65078" s="378"/>
      <c r="FD65078" s="378"/>
      <c r="FE65078" s="378"/>
      <c r="FF65078" s="378"/>
      <c r="FG65078" s="378"/>
      <c r="FH65078" s="378"/>
      <c r="FI65078" s="378"/>
      <c r="FJ65078" s="378"/>
      <c r="FK65078" s="378"/>
      <c r="FL65078" s="378"/>
      <c r="FM65078" s="378"/>
      <c r="FN65078" s="378"/>
      <c r="FO65078" s="378"/>
      <c r="FP65078" s="378"/>
      <c r="FQ65078" s="378"/>
      <c r="FR65078" s="378"/>
      <c r="FS65078" s="378"/>
      <c r="FT65078" s="378"/>
      <c r="FU65078" s="378"/>
      <c r="FV65078" s="378"/>
      <c r="FW65078" s="378"/>
      <c r="FX65078" s="378"/>
      <c r="FY65078" s="378"/>
      <c r="FZ65078" s="378"/>
      <c r="GA65078" s="378"/>
      <c r="GB65078" s="378"/>
      <c r="GC65078" s="378"/>
      <c r="GD65078" s="378"/>
      <c r="GE65078" s="378"/>
      <c r="GF65078" s="378"/>
      <c r="GG65078" s="378"/>
      <c r="GH65078" s="378"/>
      <c r="GI65078" s="378"/>
      <c r="GJ65078" s="378"/>
      <c r="GK65078" s="378"/>
      <c r="GL65078" s="378"/>
      <c r="GM65078" s="378"/>
      <c r="GN65078" s="378"/>
      <c r="GO65078" s="378"/>
      <c r="GP65078" s="378"/>
      <c r="GQ65078" s="378"/>
      <c r="GR65078" s="378"/>
      <c r="GS65078" s="378"/>
      <c r="GT65078" s="378"/>
      <c r="GU65078" s="378"/>
      <c r="GV65078" s="378"/>
      <c r="GW65078" s="378"/>
      <c r="GX65078" s="378"/>
      <c r="GY65078" s="378"/>
      <c r="GZ65078" s="378"/>
      <c r="HA65078" s="378"/>
      <c r="HB65078" s="378"/>
      <c r="HC65078" s="378"/>
      <c r="HD65078" s="378"/>
      <c r="HE65078" s="378"/>
      <c r="HF65078" s="378"/>
      <c r="HG65078" s="378"/>
      <c r="HH65078" s="378"/>
      <c r="HI65078" s="378"/>
      <c r="HJ65078" s="378"/>
      <c r="HK65078" s="378"/>
      <c r="HL65078" s="378"/>
      <c r="HM65078" s="378"/>
      <c r="HN65078" s="378"/>
      <c r="HO65078" s="378"/>
      <c r="HP65078" s="378"/>
      <c r="HQ65078" s="378"/>
      <c r="HR65078" s="378"/>
      <c r="HS65078" s="378"/>
      <c r="HT65078" s="378"/>
      <c r="HU65078" s="378"/>
      <c r="HV65078" s="378"/>
      <c r="HW65078" s="378"/>
      <c r="HX65078" s="378"/>
      <c r="HY65078" s="378"/>
      <c r="HZ65078" s="378"/>
      <c r="IA65078" s="378"/>
      <c r="IB65078" s="378"/>
      <c r="IC65078" s="378"/>
      <c r="ID65078" s="378"/>
      <c r="IE65078" s="378"/>
      <c r="IF65078" s="378"/>
      <c r="IG65078" s="378"/>
      <c r="IH65078" s="378"/>
      <c r="II65078" s="378"/>
      <c r="IJ65078" s="378"/>
      <c r="IK65078" s="378"/>
      <c r="IL65078" s="378"/>
    </row>
    <row r="65079" spans="2:246">
      <c r="B65079" s="378"/>
      <c r="C65079" s="378"/>
      <c r="D65079" s="378"/>
      <c r="E65079" s="378"/>
      <c r="F65079" s="378"/>
      <c r="G65079" s="378"/>
      <c r="H65079" s="378"/>
      <c r="I65079" s="378"/>
      <c r="J65079" s="378"/>
      <c r="K65079" s="378"/>
      <c r="L65079" s="378"/>
      <c r="M65079" s="378"/>
      <c r="N65079" s="378"/>
      <c r="O65079" s="378"/>
      <c r="P65079" s="378"/>
      <c r="Q65079" s="378"/>
      <c r="R65079" s="378"/>
      <c r="S65079" s="378"/>
      <c r="T65079" s="378"/>
      <c r="U65079" s="378"/>
      <c r="V65079" s="378"/>
      <c r="W65079" s="378"/>
      <c r="X65079" s="378"/>
      <c r="Y65079" s="378"/>
      <c r="Z65079" s="378"/>
      <c r="AA65079" s="378"/>
      <c r="AB65079" s="378"/>
      <c r="AC65079" s="378"/>
      <c r="AD65079" s="378"/>
      <c r="AE65079" s="378"/>
      <c r="AF65079" s="378"/>
      <c r="AG65079" s="378"/>
      <c r="AH65079" s="378"/>
      <c r="AI65079" s="378"/>
      <c r="AJ65079" s="378"/>
      <c r="AK65079" s="378"/>
      <c r="AL65079" s="378"/>
      <c r="AM65079" s="378"/>
      <c r="AN65079" s="378"/>
      <c r="AO65079" s="378"/>
      <c r="AP65079" s="378"/>
      <c r="AQ65079" s="378"/>
      <c r="AR65079" s="378"/>
      <c r="AS65079" s="378"/>
      <c r="AT65079" s="378"/>
      <c r="AU65079" s="378"/>
      <c r="AV65079" s="378"/>
      <c r="AW65079" s="378"/>
      <c r="AX65079" s="378"/>
      <c r="AY65079" s="378"/>
      <c r="AZ65079" s="378"/>
      <c r="BA65079" s="378"/>
      <c r="BB65079" s="378"/>
      <c r="BC65079" s="378"/>
      <c r="BD65079" s="378"/>
      <c r="BE65079" s="378"/>
      <c r="BF65079" s="378"/>
      <c r="BG65079" s="378"/>
      <c r="BH65079" s="378"/>
      <c r="BI65079" s="378"/>
      <c r="BJ65079" s="378"/>
      <c r="BK65079" s="378"/>
      <c r="BL65079" s="378"/>
      <c r="BM65079" s="378"/>
      <c r="BN65079" s="378"/>
      <c r="BO65079" s="378"/>
      <c r="BP65079" s="378"/>
      <c r="BQ65079" s="378"/>
      <c r="BR65079" s="378"/>
      <c r="BS65079" s="378"/>
      <c r="BT65079" s="378"/>
      <c r="BU65079" s="378"/>
      <c r="BV65079" s="378"/>
      <c r="BW65079" s="378"/>
      <c r="BX65079" s="378"/>
      <c r="BY65079" s="378"/>
      <c r="BZ65079" s="378"/>
      <c r="CA65079" s="378"/>
      <c r="CB65079" s="378"/>
      <c r="CC65079" s="378"/>
      <c r="CD65079" s="378"/>
      <c r="CE65079" s="378"/>
      <c r="CF65079" s="378"/>
      <c r="CG65079" s="378"/>
      <c r="CH65079" s="378"/>
      <c r="CI65079" s="378"/>
      <c r="CJ65079" s="378"/>
      <c r="CK65079" s="378"/>
      <c r="CL65079" s="378"/>
      <c r="CM65079" s="378"/>
      <c r="CN65079" s="378"/>
      <c r="CO65079" s="378"/>
      <c r="CP65079" s="378"/>
      <c r="CQ65079" s="378"/>
      <c r="CR65079" s="378"/>
      <c r="CS65079" s="378"/>
      <c r="CT65079" s="378"/>
      <c r="CU65079" s="378"/>
      <c r="CV65079" s="378"/>
      <c r="CW65079" s="378"/>
      <c r="CX65079" s="378"/>
      <c r="CY65079" s="378"/>
      <c r="CZ65079" s="378"/>
      <c r="DA65079" s="378"/>
      <c r="DB65079" s="378"/>
      <c r="DC65079" s="378"/>
      <c r="DD65079" s="378"/>
      <c r="DE65079" s="378"/>
      <c r="DF65079" s="378"/>
      <c r="DG65079" s="378"/>
      <c r="DH65079" s="378"/>
      <c r="DI65079" s="378"/>
      <c r="DJ65079" s="378"/>
      <c r="DK65079" s="378"/>
      <c r="DL65079" s="378"/>
      <c r="DM65079" s="378"/>
      <c r="DN65079" s="378"/>
      <c r="DO65079" s="378"/>
      <c r="DP65079" s="378"/>
      <c r="DQ65079" s="378"/>
      <c r="DR65079" s="378"/>
      <c r="DS65079" s="378"/>
      <c r="DT65079" s="378"/>
      <c r="DU65079" s="378"/>
      <c r="DV65079" s="378"/>
      <c r="DW65079" s="378"/>
      <c r="DX65079" s="378"/>
      <c r="DY65079" s="378"/>
      <c r="DZ65079" s="378"/>
      <c r="EA65079" s="378"/>
      <c r="EB65079" s="378"/>
      <c r="EC65079" s="378"/>
      <c r="ED65079" s="378"/>
      <c r="EE65079" s="378"/>
      <c r="EF65079" s="378"/>
      <c r="EG65079" s="378"/>
      <c r="EH65079" s="378"/>
      <c r="EI65079" s="378"/>
      <c r="EJ65079" s="378"/>
      <c r="EK65079" s="378"/>
      <c r="EL65079" s="378"/>
      <c r="EM65079" s="378"/>
      <c r="EN65079" s="378"/>
      <c r="EO65079" s="378"/>
      <c r="EP65079" s="378"/>
      <c r="EQ65079" s="378"/>
      <c r="ER65079" s="378"/>
      <c r="ES65079" s="378"/>
      <c r="ET65079" s="378"/>
      <c r="EU65079" s="378"/>
      <c r="EV65079" s="378"/>
      <c r="EW65079" s="378"/>
      <c r="EX65079" s="378"/>
      <c r="EY65079" s="378"/>
      <c r="EZ65079" s="378"/>
      <c r="FA65079" s="378"/>
      <c r="FB65079" s="378"/>
      <c r="FC65079" s="378"/>
      <c r="FD65079" s="378"/>
      <c r="FE65079" s="378"/>
      <c r="FF65079" s="378"/>
      <c r="FG65079" s="378"/>
      <c r="FH65079" s="378"/>
      <c r="FI65079" s="378"/>
      <c r="FJ65079" s="378"/>
      <c r="FK65079" s="378"/>
      <c r="FL65079" s="378"/>
      <c r="FM65079" s="378"/>
      <c r="FN65079" s="378"/>
      <c r="FO65079" s="378"/>
      <c r="FP65079" s="378"/>
      <c r="FQ65079" s="378"/>
      <c r="FR65079" s="378"/>
      <c r="FS65079" s="378"/>
      <c r="FT65079" s="378"/>
      <c r="FU65079" s="378"/>
      <c r="FV65079" s="378"/>
      <c r="FW65079" s="378"/>
      <c r="FX65079" s="378"/>
      <c r="FY65079" s="378"/>
      <c r="FZ65079" s="378"/>
      <c r="GA65079" s="378"/>
      <c r="GB65079" s="378"/>
      <c r="GC65079" s="378"/>
      <c r="GD65079" s="378"/>
      <c r="GE65079" s="378"/>
      <c r="GF65079" s="378"/>
      <c r="GG65079" s="378"/>
      <c r="GH65079" s="378"/>
      <c r="GI65079" s="378"/>
      <c r="GJ65079" s="378"/>
      <c r="GK65079" s="378"/>
      <c r="GL65079" s="378"/>
      <c r="GM65079" s="378"/>
      <c r="GN65079" s="378"/>
      <c r="GO65079" s="378"/>
      <c r="GP65079" s="378"/>
      <c r="GQ65079" s="378"/>
      <c r="GR65079" s="378"/>
      <c r="GS65079" s="378"/>
      <c r="GT65079" s="378"/>
      <c r="GU65079" s="378"/>
      <c r="GV65079" s="378"/>
      <c r="GW65079" s="378"/>
      <c r="GX65079" s="378"/>
      <c r="GY65079" s="378"/>
      <c r="GZ65079" s="378"/>
      <c r="HA65079" s="378"/>
      <c r="HB65079" s="378"/>
      <c r="HC65079" s="378"/>
      <c r="HD65079" s="378"/>
      <c r="HE65079" s="378"/>
      <c r="HF65079" s="378"/>
      <c r="HG65079" s="378"/>
      <c r="HH65079" s="378"/>
      <c r="HI65079" s="378"/>
      <c r="HJ65079" s="378"/>
      <c r="HK65079" s="378"/>
      <c r="HL65079" s="378"/>
      <c r="HM65079" s="378"/>
      <c r="HN65079" s="378"/>
      <c r="HO65079" s="378"/>
      <c r="HP65079" s="378"/>
      <c r="HQ65079" s="378"/>
      <c r="HR65079" s="378"/>
      <c r="HS65079" s="378"/>
      <c r="HT65079" s="378"/>
      <c r="HU65079" s="378"/>
      <c r="HV65079" s="378"/>
      <c r="HW65079" s="378"/>
      <c r="HX65079" s="378"/>
      <c r="HY65079" s="378"/>
      <c r="HZ65079" s="378"/>
      <c r="IA65079" s="378"/>
      <c r="IB65079" s="378"/>
      <c r="IC65079" s="378"/>
      <c r="ID65079" s="378"/>
      <c r="IE65079" s="378"/>
      <c r="IF65079" s="378"/>
      <c r="IG65079" s="378"/>
      <c r="IH65079" s="378"/>
      <c r="II65079" s="378"/>
      <c r="IJ65079" s="378"/>
      <c r="IK65079" s="378"/>
      <c r="IL65079" s="378"/>
    </row>
    <row r="65080" spans="2:246">
      <c r="B65080" s="378"/>
      <c r="C65080" s="378"/>
      <c r="D65080" s="378"/>
      <c r="E65080" s="378"/>
      <c r="F65080" s="378"/>
      <c r="G65080" s="378"/>
      <c r="H65080" s="378"/>
      <c r="I65080" s="378"/>
      <c r="J65080" s="378"/>
      <c r="K65080" s="378"/>
      <c r="L65080" s="378"/>
      <c r="M65080" s="378"/>
      <c r="N65080" s="378"/>
      <c r="O65080" s="378"/>
      <c r="P65080" s="378"/>
      <c r="Q65080" s="378"/>
      <c r="R65080" s="378"/>
      <c r="S65080" s="378"/>
      <c r="T65080" s="378"/>
      <c r="U65080" s="378"/>
      <c r="V65080" s="378"/>
      <c r="W65080" s="378"/>
      <c r="X65080" s="378"/>
      <c r="Y65080" s="378"/>
      <c r="Z65080" s="378"/>
      <c r="AA65080" s="378"/>
      <c r="AB65080" s="378"/>
      <c r="AC65080" s="378"/>
      <c r="AD65080" s="378"/>
      <c r="AE65080" s="378"/>
      <c r="AF65080" s="378"/>
      <c r="AG65080" s="378"/>
      <c r="AH65080" s="378"/>
      <c r="AI65080" s="378"/>
      <c r="AJ65080" s="378"/>
      <c r="AK65080" s="378"/>
      <c r="AL65080" s="378"/>
      <c r="AM65080" s="378"/>
      <c r="AN65080" s="378"/>
      <c r="AO65080" s="378"/>
      <c r="AP65080" s="378"/>
      <c r="AQ65080" s="378"/>
      <c r="AR65080" s="378"/>
      <c r="AS65080" s="378"/>
      <c r="AT65080" s="378"/>
      <c r="AU65080" s="378"/>
      <c r="AV65080" s="378"/>
      <c r="AW65080" s="378"/>
      <c r="AX65080" s="378"/>
      <c r="AY65080" s="378"/>
      <c r="AZ65080" s="378"/>
      <c r="BA65080" s="378"/>
      <c r="BB65080" s="378"/>
      <c r="BC65080" s="378"/>
      <c r="BD65080" s="378"/>
      <c r="BE65080" s="378"/>
      <c r="BF65080" s="378"/>
      <c r="BG65080" s="378"/>
      <c r="BH65080" s="378"/>
      <c r="BI65080" s="378"/>
      <c r="BJ65080" s="378"/>
      <c r="BK65080" s="378"/>
      <c r="BL65080" s="378"/>
      <c r="BM65080" s="378"/>
      <c r="BN65080" s="378"/>
      <c r="BO65080" s="378"/>
      <c r="BP65080" s="378"/>
      <c r="BQ65080" s="378"/>
      <c r="BR65080" s="378"/>
      <c r="BS65080" s="378"/>
      <c r="BT65080" s="378"/>
      <c r="BU65080" s="378"/>
      <c r="BV65080" s="378"/>
      <c r="BW65080" s="378"/>
      <c r="BX65080" s="378"/>
      <c r="BY65080" s="378"/>
      <c r="BZ65080" s="378"/>
      <c r="CA65080" s="378"/>
      <c r="CB65080" s="378"/>
      <c r="CC65080" s="378"/>
      <c r="CD65080" s="378"/>
      <c r="CE65080" s="378"/>
      <c r="CF65080" s="378"/>
      <c r="CG65080" s="378"/>
      <c r="CH65080" s="378"/>
      <c r="CI65080" s="378"/>
      <c r="CJ65080" s="378"/>
      <c r="CK65080" s="378"/>
      <c r="CL65080" s="378"/>
      <c r="CM65080" s="378"/>
      <c r="CN65080" s="378"/>
      <c r="CO65080" s="378"/>
      <c r="CP65080" s="378"/>
      <c r="CQ65080" s="378"/>
      <c r="CR65080" s="378"/>
      <c r="CS65080" s="378"/>
      <c r="CT65080" s="378"/>
      <c r="CU65080" s="378"/>
      <c r="CV65080" s="378"/>
      <c r="CW65080" s="378"/>
      <c r="CX65080" s="378"/>
      <c r="CY65080" s="378"/>
      <c r="CZ65080" s="378"/>
      <c r="DA65080" s="378"/>
      <c r="DB65080" s="378"/>
      <c r="DC65080" s="378"/>
      <c r="DD65080" s="378"/>
      <c r="DE65080" s="378"/>
      <c r="DF65080" s="378"/>
      <c r="DG65080" s="378"/>
      <c r="DH65080" s="378"/>
      <c r="DI65080" s="378"/>
      <c r="DJ65080" s="378"/>
      <c r="DK65080" s="378"/>
      <c r="DL65080" s="378"/>
      <c r="DM65080" s="378"/>
      <c r="DN65080" s="378"/>
      <c r="DO65080" s="378"/>
      <c r="DP65080" s="378"/>
      <c r="DQ65080" s="378"/>
      <c r="DR65080" s="378"/>
      <c r="DS65080" s="378"/>
      <c r="DT65080" s="378"/>
      <c r="DU65080" s="378"/>
      <c r="DV65080" s="378"/>
      <c r="DW65080" s="378"/>
      <c r="DX65080" s="378"/>
      <c r="DY65080" s="378"/>
      <c r="DZ65080" s="378"/>
      <c r="EA65080" s="378"/>
      <c r="EB65080" s="378"/>
      <c r="EC65080" s="378"/>
      <c r="ED65080" s="378"/>
      <c r="EE65080" s="378"/>
      <c r="EF65080" s="378"/>
      <c r="EG65080" s="378"/>
      <c r="EH65080" s="378"/>
      <c r="EI65080" s="378"/>
      <c r="EJ65080" s="378"/>
      <c r="EK65080" s="378"/>
      <c r="EL65080" s="378"/>
      <c r="EM65080" s="378"/>
      <c r="EN65080" s="378"/>
      <c r="EO65080" s="378"/>
      <c r="EP65080" s="378"/>
      <c r="EQ65080" s="378"/>
      <c r="ER65080" s="378"/>
      <c r="ES65080" s="378"/>
      <c r="ET65080" s="378"/>
      <c r="EU65080" s="378"/>
      <c r="EV65080" s="378"/>
      <c r="EW65080" s="378"/>
      <c r="EX65080" s="378"/>
      <c r="EY65080" s="378"/>
      <c r="EZ65080" s="378"/>
      <c r="FA65080" s="378"/>
      <c r="FB65080" s="378"/>
      <c r="FC65080" s="378"/>
      <c r="FD65080" s="378"/>
      <c r="FE65080" s="378"/>
      <c r="FF65080" s="378"/>
      <c r="FG65080" s="378"/>
      <c r="FH65080" s="378"/>
      <c r="FI65080" s="378"/>
      <c r="FJ65080" s="378"/>
      <c r="FK65080" s="378"/>
      <c r="FL65080" s="378"/>
      <c r="FM65080" s="378"/>
      <c r="FN65080" s="378"/>
      <c r="FO65080" s="378"/>
      <c r="FP65080" s="378"/>
      <c r="FQ65080" s="378"/>
      <c r="FR65080" s="378"/>
      <c r="FS65080" s="378"/>
      <c r="FT65080" s="378"/>
      <c r="FU65080" s="378"/>
      <c r="FV65080" s="378"/>
      <c r="FW65080" s="378"/>
      <c r="FX65080" s="378"/>
      <c r="FY65080" s="378"/>
      <c r="FZ65080" s="378"/>
      <c r="GA65080" s="378"/>
      <c r="GB65080" s="378"/>
      <c r="GC65080" s="378"/>
      <c r="GD65080" s="378"/>
      <c r="GE65080" s="378"/>
      <c r="GF65080" s="378"/>
      <c r="GG65080" s="378"/>
      <c r="GH65080" s="378"/>
      <c r="GI65080" s="378"/>
      <c r="GJ65080" s="378"/>
      <c r="GK65080" s="378"/>
      <c r="GL65080" s="378"/>
      <c r="GM65080" s="378"/>
      <c r="GN65080" s="378"/>
      <c r="GO65080" s="378"/>
      <c r="GP65080" s="378"/>
      <c r="GQ65080" s="378"/>
      <c r="GR65080" s="378"/>
      <c r="GS65080" s="378"/>
      <c r="GT65080" s="378"/>
      <c r="GU65080" s="378"/>
      <c r="GV65080" s="378"/>
      <c r="GW65080" s="378"/>
      <c r="GX65080" s="378"/>
      <c r="GY65080" s="378"/>
      <c r="GZ65080" s="378"/>
      <c r="HA65080" s="378"/>
      <c r="HB65080" s="378"/>
      <c r="HC65080" s="378"/>
      <c r="HD65080" s="378"/>
      <c r="HE65080" s="378"/>
      <c r="HF65080" s="378"/>
      <c r="HG65080" s="378"/>
      <c r="HH65080" s="378"/>
      <c r="HI65080" s="378"/>
      <c r="HJ65080" s="378"/>
      <c r="HK65080" s="378"/>
      <c r="HL65080" s="378"/>
      <c r="HM65080" s="378"/>
      <c r="HN65080" s="378"/>
      <c r="HO65080" s="378"/>
      <c r="HP65080" s="378"/>
      <c r="HQ65080" s="378"/>
      <c r="HR65080" s="378"/>
      <c r="HS65080" s="378"/>
      <c r="HT65080" s="378"/>
      <c r="HU65080" s="378"/>
      <c r="HV65080" s="378"/>
      <c r="HW65080" s="378"/>
      <c r="HX65080" s="378"/>
      <c r="HY65080" s="378"/>
      <c r="HZ65080" s="378"/>
      <c r="IA65080" s="378"/>
      <c r="IB65080" s="378"/>
      <c r="IC65080" s="378"/>
      <c r="ID65080" s="378"/>
      <c r="IE65080" s="378"/>
      <c r="IF65080" s="378"/>
      <c r="IG65080" s="378"/>
      <c r="IH65080" s="378"/>
      <c r="II65080" s="378"/>
      <c r="IJ65080" s="378"/>
      <c r="IK65080" s="378"/>
      <c r="IL65080" s="378"/>
    </row>
    <row r="65081" spans="2:246">
      <c r="B65081" s="378"/>
      <c r="C65081" s="378"/>
      <c r="D65081" s="378"/>
      <c r="E65081" s="378"/>
      <c r="F65081" s="378"/>
      <c r="G65081" s="378"/>
      <c r="H65081" s="378"/>
      <c r="I65081" s="378"/>
      <c r="J65081" s="378"/>
      <c r="K65081" s="378"/>
      <c r="L65081" s="378"/>
      <c r="M65081" s="378"/>
      <c r="N65081" s="378"/>
      <c r="O65081" s="378"/>
      <c r="P65081" s="378"/>
      <c r="Q65081" s="378"/>
      <c r="R65081" s="378"/>
      <c r="S65081" s="378"/>
      <c r="T65081" s="378"/>
      <c r="U65081" s="378"/>
      <c r="V65081" s="378"/>
      <c r="W65081" s="378"/>
      <c r="X65081" s="378"/>
      <c r="Y65081" s="378"/>
      <c r="Z65081" s="378"/>
      <c r="AA65081" s="378"/>
      <c r="AB65081" s="378"/>
      <c r="AC65081" s="378"/>
      <c r="AD65081" s="378"/>
      <c r="AE65081" s="378"/>
      <c r="AF65081" s="378"/>
      <c r="AG65081" s="378"/>
      <c r="AH65081" s="378"/>
      <c r="AI65081" s="378"/>
      <c r="AJ65081" s="378"/>
      <c r="AK65081" s="378"/>
      <c r="AL65081" s="378"/>
      <c r="AM65081" s="378"/>
      <c r="AN65081" s="378"/>
      <c r="AO65081" s="378"/>
      <c r="AP65081" s="378"/>
      <c r="AQ65081" s="378"/>
      <c r="AR65081" s="378"/>
      <c r="AS65081" s="378"/>
      <c r="AT65081" s="378"/>
      <c r="AU65081" s="378"/>
      <c r="AV65081" s="378"/>
      <c r="AW65081" s="378"/>
      <c r="AX65081" s="378"/>
      <c r="AY65081" s="378"/>
      <c r="AZ65081" s="378"/>
      <c r="BA65081" s="378"/>
      <c r="BB65081" s="378"/>
      <c r="BC65081" s="378"/>
      <c r="BD65081" s="378"/>
      <c r="BE65081" s="378"/>
      <c r="BF65081" s="378"/>
      <c r="BG65081" s="378"/>
      <c r="BH65081" s="378"/>
      <c r="BI65081" s="378"/>
      <c r="BJ65081" s="378"/>
      <c r="BK65081" s="378"/>
      <c r="BL65081" s="378"/>
      <c r="BM65081" s="378"/>
      <c r="BN65081" s="378"/>
      <c r="BO65081" s="378"/>
      <c r="BP65081" s="378"/>
      <c r="BQ65081" s="378"/>
      <c r="BR65081" s="378"/>
      <c r="BS65081" s="378"/>
      <c r="BT65081" s="378"/>
      <c r="BU65081" s="378"/>
      <c r="BV65081" s="378"/>
      <c r="BW65081" s="378"/>
      <c r="BX65081" s="378"/>
      <c r="BY65081" s="378"/>
      <c r="BZ65081" s="378"/>
      <c r="CA65081" s="378"/>
      <c r="CB65081" s="378"/>
      <c r="CC65081" s="378"/>
      <c r="CD65081" s="378"/>
      <c r="CE65081" s="378"/>
      <c r="CF65081" s="378"/>
      <c r="CG65081" s="378"/>
      <c r="CH65081" s="378"/>
      <c r="CI65081" s="378"/>
      <c r="CJ65081" s="378"/>
      <c r="CK65081" s="378"/>
      <c r="CL65081" s="378"/>
      <c r="CM65081" s="378"/>
      <c r="CN65081" s="378"/>
      <c r="CO65081" s="378"/>
      <c r="CP65081" s="378"/>
      <c r="CQ65081" s="378"/>
      <c r="CR65081" s="378"/>
      <c r="CS65081" s="378"/>
      <c r="CT65081" s="378"/>
      <c r="CU65081" s="378"/>
      <c r="CV65081" s="378"/>
      <c r="CW65081" s="378"/>
      <c r="CX65081" s="378"/>
      <c r="CY65081" s="378"/>
      <c r="CZ65081" s="378"/>
      <c r="DA65081" s="378"/>
      <c r="DB65081" s="378"/>
      <c r="DC65081" s="378"/>
      <c r="DD65081" s="378"/>
      <c r="DE65081" s="378"/>
      <c r="DF65081" s="378"/>
      <c r="DG65081" s="378"/>
      <c r="DH65081" s="378"/>
      <c r="DI65081" s="378"/>
      <c r="DJ65081" s="378"/>
      <c r="DK65081" s="378"/>
      <c r="DL65081" s="378"/>
      <c r="DM65081" s="378"/>
      <c r="DN65081" s="378"/>
      <c r="DO65081" s="378"/>
      <c r="DP65081" s="378"/>
      <c r="DQ65081" s="378"/>
      <c r="DR65081" s="378"/>
      <c r="DS65081" s="378"/>
      <c r="DT65081" s="378"/>
      <c r="DU65081" s="378"/>
      <c r="DV65081" s="378"/>
      <c r="DW65081" s="378"/>
      <c r="DX65081" s="378"/>
      <c r="DY65081" s="378"/>
      <c r="DZ65081" s="378"/>
      <c r="EA65081" s="378"/>
      <c r="EB65081" s="378"/>
      <c r="EC65081" s="378"/>
      <c r="ED65081" s="378"/>
      <c r="EE65081" s="378"/>
      <c r="EF65081" s="378"/>
      <c r="EG65081" s="378"/>
      <c r="EH65081" s="378"/>
      <c r="EI65081" s="378"/>
      <c r="EJ65081" s="378"/>
      <c r="EK65081" s="378"/>
      <c r="EL65081" s="378"/>
      <c r="EM65081" s="378"/>
      <c r="EN65081" s="378"/>
      <c r="EO65081" s="378"/>
      <c r="EP65081" s="378"/>
      <c r="EQ65081" s="378"/>
      <c r="ER65081" s="378"/>
      <c r="ES65081" s="378"/>
      <c r="ET65081" s="378"/>
      <c r="EU65081" s="378"/>
      <c r="EV65081" s="378"/>
      <c r="EW65081" s="378"/>
      <c r="EX65081" s="378"/>
      <c r="EY65081" s="378"/>
      <c r="EZ65081" s="378"/>
      <c r="FA65081" s="378"/>
      <c r="FB65081" s="378"/>
      <c r="FC65081" s="378"/>
      <c r="FD65081" s="378"/>
      <c r="FE65081" s="378"/>
      <c r="FF65081" s="378"/>
      <c r="FG65081" s="378"/>
      <c r="FH65081" s="378"/>
      <c r="FI65081" s="378"/>
      <c r="FJ65081" s="378"/>
      <c r="FK65081" s="378"/>
      <c r="FL65081" s="378"/>
      <c r="FM65081" s="378"/>
      <c r="FN65081" s="378"/>
      <c r="FO65081" s="378"/>
      <c r="FP65081" s="378"/>
      <c r="FQ65081" s="378"/>
      <c r="FR65081" s="378"/>
      <c r="FS65081" s="378"/>
      <c r="FT65081" s="378"/>
      <c r="FU65081" s="378"/>
      <c r="FV65081" s="378"/>
      <c r="FW65081" s="378"/>
      <c r="FX65081" s="378"/>
      <c r="FY65081" s="378"/>
      <c r="FZ65081" s="378"/>
      <c r="GA65081" s="378"/>
      <c r="GB65081" s="378"/>
      <c r="GC65081" s="378"/>
      <c r="GD65081" s="378"/>
      <c r="GE65081" s="378"/>
      <c r="GF65081" s="378"/>
      <c r="GG65081" s="378"/>
      <c r="GH65081" s="378"/>
      <c r="GI65081" s="378"/>
      <c r="GJ65081" s="378"/>
      <c r="GK65081" s="378"/>
      <c r="GL65081" s="378"/>
      <c r="GM65081" s="378"/>
      <c r="GN65081" s="378"/>
      <c r="GO65081" s="378"/>
      <c r="GP65081" s="378"/>
      <c r="GQ65081" s="378"/>
      <c r="GR65081" s="378"/>
      <c r="GS65081" s="378"/>
      <c r="GT65081" s="378"/>
      <c r="GU65081" s="378"/>
      <c r="GV65081" s="378"/>
      <c r="GW65081" s="378"/>
      <c r="GX65081" s="378"/>
      <c r="GY65081" s="378"/>
      <c r="GZ65081" s="378"/>
      <c r="HA65081" s="378"/>
      <c r="HB65081" s="378"/>
      <c r="HC65081" s="378"/>
      <c r="HD65081" s="378"/>
      <c r="HE65081" s="378"/>
      <c r="HF65081" s="378"/>
      <c r="HG65081" s="378"/>
      <c r="HH65081" s="378"/>
      <c r="HI65081" s="378"/>
      <c r="HJ65081" s="378"/>
      <c r="HK65081" s="378"/>
      <c r="HL65081" s="378"/>
      <c r="HM65081" s="378"/>
      <c r="HN65081" s="378"/>
      <c r="HO65081" s="378"/>
      <c r="HP65081" s="378"/>
      <c r="HQ65081" s="378"/>
      <c r="HR65081" s="378"/>
      <c r="HS65081" s="378"/>
      <c r="HT65081" s="378"/>
      <c r="HU65081" s="378"/>
      <c r="HV65081" s="378"/>
      <c r="HW65081" s="378"/>
      <c r="HX65081" s="378"/>
      <c r="HY65081" s="378"/>
      <c r="HZ65081" s="378"/>
      <c r="IA65081" s="378"/>
      <c r="IB65081" s="378"/>
      <c r="IC65081" s="378"/>
      <c r="ID65081" s="378"/>
      <c r="IE65081" s="378"/>
      <c r="IF65081" s="378"/>
      <c r="IG65081" s="378"/>
      <c r="IH65081" s="378"/>
      <c r="II65081" s="378"/>
      <c r="IJ65081" s="378"/>
      <c r="IK65081" s="378"/>
      <c r="IL65081" s="378"/>
    </row>
    <row r="65082" spans="2:246">
      <c r="B65082" s="378"/>
      <c r="C65082" s="378"/>
      <c r="D65082" s="378"/>
      <c r="E65082" s="378"/>
      <c r="F65082" s="378"/>
      <c r="G65082" s="378"/>
      <c r="H65082" s="378"/>
      <c r="I65082" s="378"/>
      <c r="J65082" s="378"/>
      <c r="K65082" s="378"/>
      <c r="L65082" s="378"/>
      <c r="M65082" s="378"/>
      <c r="N65082" s="378"/>
      <c r="O65082" s="378"/>
      <c r="P65082" s="378"/>
      <c r="Q65082" s="378"/>
      <c r="R65082" s="378"/>
      <c r="S65082" s="378"/>
      <c r="T65082" s="378"/>
      <c r="U65082" s="378"/>
      <c r="V65082" s="378"/>
      <c r="W65082" s="378"/>
      <c r="X65082" s="378"/>
      <c r="Y65082" s="378"/>
      <c r="Z65082" s="378"/>
      <c r="AA65082" s="378"/>
      <c r="AB65082" s="378"/>
      <c r="AC65082" s="378"/>
      <c r="AD65082" s="378"/>
      <c r="AE65082" s="378"/>
      <c r="AF65082" s="378"/>
      <c r="AG65082" s="378"/>
      <c r="AH65082" s="378"/>
      <c r="AI65082" s="378"/>
      <c r="AJ65082" s="378"/>
      <c r="AK65082" s="378"/>
      <c r="AL65082" s="378"/>
      <c r="AM65082" s="378"/>
      <c r="AN65082" s="378"/>
      <c r="AO65082" s="378"/>
      <c r="AP65082" s="378"/>
      <c r="AQ65082" s="378"/>
      <c r="AR65082" s="378"/>
      <c r="AS65082" s="378"/>
      <c r="AT65082" s="378"/>
      <c r="AU65082" s="378"/>
      <c r="AV65082" s="378"/>
      <c r="AW65082" s="378"/>
      <c r="AX65082" s="378"/>
      <c r="AY65082" s="378"/>
      <c r="AZ65082" s="378"/>
      <c r="BA65082" s="378"/>
      <c r="BB65082" s="378"/>
      <c r="BC65082" s="378"/>
      <c r="BD65082" s="378"/>
      <c r="BE65082" s="378"/>
      <c r="BF65082" s="378"/>
      <c r="BG65082" s="378"/>
      <c r="BH65082" s="378"/>
      <c r="BI65082" s="378"/>
      <c r="BJ65082" s="378"/>
      <c r="BK65082" s="378"/>
      <c r="BL65082" s="378"/>
      <c r="BM65082" s="378"/>
      <c r="BN65082" s="378"/>
      <c r="BO65082" s="378"/>
      <c r="BP65082" s="378"/>
      <c r="BQ65082" s="378"/>
      <c r="BR65082" s="378"/>
      <c r="BS65082" s="378"/>
      <c r="BT65082" s="378"/>
      <c r="BU65082" s="378"/>
      <c r="BV65082" s="378"/>
      <c r="BW65082" s="378"/>
      <c r="BX65082" s="378"/>
      <c r="BY65082" s="378"/>
      <c r="BZ65082" s="378"/>
      <c r="CA65082" s="378"/>
      <c r="CB65082" s="378"/>
      <c r="CC65082" s="378"/>
      <c r="CD65082" s="378"/>
      <c r="CE65082" s="378"/>
      <c r="CF65082" s="378"/>
      <c r="CG65082" s="378"/>
      <c r="CH65082" s="378"/>
      <c r="CI65082" s="378"/>
      <c r="CJ65082" s="378"/>
      <c r="CK65082" s="378"/>
      <c r="CL65082" s="378"/>
      <c r="CM65082" s="378"/>
      <c r="CN65082" s="378"/>
      <c r="CO65082" s="378"/>
      <c r="CP65082" s="378"/>
      <c r="CQ65082" s="378"/>
      <c r="CR65082" s="378"/>
      <c r="CS65082" s="378"/>
      <c r="CT65082" s="378"/>
      <c r="CU65082" s="378"/>
      <c r="CV65082" s="378"/>
      <c r="CW65082" s="378"/>
      <c r="CX65082" s="378"/>
      <c r="CY65082" s="378"/>
      <c r="CZ65082" s="378"/>
      <c r="DA65082" s="378"/>
      <c r="DB65082" s="378"/>
      <c r="DC65082" s="378"/>
      <c r="DD65082" s="378"/>
      <c r="DE65082" s="378"/>
      <c r="DF65082" s="378"/>
      <c r="DG65082" s="378"/>
      <c r="DH65082" s="378"/>
      <c r="DI65082" s="378"/>
      <c r="DJ65082" s="378"/>
      <c r="DK65082" s="378"/>
      <c r="DL65082" s="378"/>
      <c r="DM65082" s="378"/>
      <c r="DN65082" s="378"/>
      <c r="DO65082" s="378"/>
      <c r="DP65082" s="378"/>
      <c r="DQ65082" s="378"/>
      <c r="DR65082" s="378"/>
      <c r="DS65082" s="378"/>
      <c r="DT65082" s="378"/>
      <c r="DU65082" s="378"/>
      <c r="DV65082" s="378"/>
      <c r="DW65082" s="378"/>
      <c r="DX65082" s="378"/>
      <c r="DY65082" s="378"/>
      <c r="DZ65082" s="378"/>
      <c r="EA65082" s="378"/>
      <c r="EB65082" s="378"/>
      <c r="EC65082" s="378"/>
      <c r="ED65082" s="378"/>
      <c r="EE65082" s="378"/>
      <c r="EF65082" s="378"/>
      <c r="EG65082" s="378"/>
      <c r="EH65082" s="378"/>
      <c r="EI65082" s="378"/>
      <c r="EJ65082" s="378"/>
      <c r="EK65082" s="378"/>
      <c r="EL65082" s="378"/>
      <c r="EM65082" s="378"/>
      <c r="EN65082" s="378"/>
      <c r="EO65082" s="378"/>
      <c r="EP65082" s="378"/>
      <c r="EQ65082" s="378"/>
      <c r="ER65082" s="378"/>
      <c r="ES65082" s="378"/>
      <c r="ET65082" s="378"/>
      <c r="EU65082" s="378"/>
      <c r="EV65082" s="378"/>
      <c r="EW65082" s="378"/>
      <c r="EX65082" s="378"/>
      <c r="EY65082" s="378"/>
      <c r="EZ65082" s="378"/>
      <c r="FA65082" s="378"/>
      <c r="FB65082" s="378"/>
      <c r="FC65082" s="378"/>
      <c r="FD65082" s="378"/>
      <c r="FE65082" s="378"/>
      <c r="FF65082" s="378"/>
      <c r="FG65082" s="378"/>
      <c r="FH65082" s="378"/>
      <c r="FI65082" s="378"/>
      <c r="FJ65082" s="378"/>
      <c r="FK65082" s="378"/>
      <c r="FL65082" s="378"/>
      <c r="FM65082" s="378"/>
      <c r="FN65082" s="378"/>
      <c r="FO65082" s="378"/>
      <c r="FP65082" s="378"/>
      <c r="FQ65082" s="378"/>
      <c r="FR65082" s="378"/>
      <c r="FS65082" s="378"/>
      <c r="FT65082" s="378"/>
      <c r="FU65082" s="378"/>
      <c r="FV65082" s="378"/>
      <c r="FW65082" s="378"/>
      <c r="FX65082" s="378"/>
      <c r="FY65082" s="378"/>
      <c r="FZ65082" s="378"/>
      <c r="GA65082" s="378"/>
      <c r="GB65082" s="378"/>
      <c r="GC65082" s="378"/>
      <c r="GD65082" s="378"/>
      <c r="GE65082" s="378"/>
      <c r="GF65082" s="378"/>
      <c r="GG65082" s="378"/>
      <c r="GH65082" s="378"/>
      <c r="GI65082" s="378"/>
      <c r="GJ65082" s="378"/>
      <c r="GK65082" s="378"/>
      <c r="GL65082" s="378"/>
      <c r="GM65082" s="378"/>
      <c r="GN65082" s="378"/>
      <c r="GO65082" s="378"/>
      <c r="GP65082" s="378"/>
      <c r="GQ65082" s="378"/>
      <c r="GR65082" s="378"/>
      <c r="GS65082" s="378"/>
      <c r="GT65082" s="378"/>
      <c r="GU65082" s="378"/>
      <c r="GV65082" s="378"/>
      <c r="GW65082" s="378"/>
      <c r="GX65082" s="378"/>
      <c r="GY65082" s="378"/>
      <c r="GZ65082" s="378"/>
      <c r="HA65082" s="378"/>
      <c r="HB65082" s="378"/>
      <c r="HC65082" s="378"/>
      <c r="HD65082" s="378"/>
      <c r="HE65082" s="378"/>
      <c r="HF65082" s="378"/>
      <c r="HG65082" s="378"/>
      <c r="HH65082" s="378"/>
      <c r="HI65082" s="378"/>
      <c r="HJ65082" s="378"/>
      <c r="HK65082" s="378"/>
      <c r="HL65082" s="378"/>
      <c r="HM65082" s="378"/>
      <c r="HN65082" s="378"/>
      <c r="HO65082" s="378"/>
      <c r="HP65082" s="378"/>
      <c r="HQ65082" s="378"/>
      <c r="HR65082" s="378"/>
      <c r="HS65082" s="378"/>
      <c r="HT65082" s="378"/>
      <c r="HU65082" s="378"/>
      <c r="HV65082" s="378"/>
      <c r="HW65082" s="378"/>
      <c r="HX65082" s="378"/>
      <c r="HY65082" s="378"/>
      <c r="HZ65082" s="378"/>
      <c r="IA65082" s="378"/>
      <c r="IB65082" s="378"/>
      <c r="IC65082" s="378"/>
      <c r="ID65082" s="378"/>
      <c r="IE65082" s="378"/>
      <c r="IF65082" s="378"/>
      <c r="IG65082" s="378"/>
      <c r="IH65082" s="378"/>
      <c r="II65082" s="378"/>
      <c r="IJ65082" s="378"/>
      <c r="IK65082" s="378"/>
      <c r="IL65082" s="378"/>
    </row>
    <row r="65083" spans="2:246">
      <c r="B65083" s="378"/>
      <c r="C65083" s="378"/>
      <c r="D65083" s="378"/>
      <c r="E65083" s="378"/>
      <c r="F65083" s="378"/>
      <c r="G65083" s="378"/>
      <c r="H65083" s="378"/>
      <c r="I65083" s="378"/>
      <c r="J65083" s="378"/>
      <c r="K65083" s="378"/>
      <c r="L65083" s="378"/>
      <c r="M65083" s="378"/>
      <c r="N65083" s="378"/>
      <c r="O65083" s="378"/>
      <c r="P65083" s="378"/>
      <c r="Q65083" s="378"/>
      <c r="R65083" s="378"/>
      <c r="S65083" s="378"/>
      <c r="T65083" s="378"/>
      <c r="U65083" s="378"/>
      <c r="V65083" s="378"/>
      <c r="W65083" s="378"/>
      <c r="X65083" s="378"/>
      <c r="Y65083" s="378"/>
      <c r="Z65083" s="378"/>
      <c r="AA65083" s="378"/>
      <c r="AB65083" s="378"/>
      <c r="AC65083" s="378"/>
      <c r="AD65083" s="378"/>
      <c r="AE65083" s="378"/>
      <c r="AF65083" s="378"/>
      <c r="AG65083" s="378"/>
      <c r="AH65083" s="378"/>
      <c r="AI65083" s="378"/>
      <c r="AJ65083" s="378"/>
      <c r="AK65083" s="378"/>
      <c r="AL65083" s="378"/>
      <c r="AM65083" s="378"/>
      <c r="AN65083" s="378"/>
      <c r="AO65083" s="378"/>
      <c r="AP65083" s="378"/>
      <c r="AQ65083" s="378"/>
      <c r="AR65083" s="378"/>
      <c r="AS65083" s="378"/>
      <c r="AT65083" s="378"/>
      <c r="AU65083" s="378"/>
      <c r="AV65083" s="378"/>
      <c r="AW65083" s="378"/>
      <c r="AX65083" s="378"/>
      <c r="AY65083" s="378"/>
      <c r="AZ65083" s="378"/>
      <c r="BA65083" s="378"/>
      <c r="BB65083" s="378"/>
      <c r="BC65083" s="378"/>
      <c r="BD65083" s="378"/>
      <c r="BE65083" s="378"/>
      <c r="BF65083" s="378"/>
      <c r="BG65083" s="378"/>
      <c r="BH65083" s="378"/>
      <c r="BI65083" s="378"/>
      <c r="BJ65083" s="378"/>
      <c r="BK65083" s="378"/>
      <c r="BL65083" s="378"/>
      <c r="BM65083" s="378"/>
      <c r="BN65083" s="378"/>
      <c r="BO65083" s="378"/>
      <c r="BP65083" s="378"/>
      <c r="BQ65083" s="378"/>
      <c r="BR65083" s="378"/>
      <c r="BS65083" s="378"/>
      <c r="BT65083" s="378"/>
      <c r="BU65083" s="378"/>
      <c r="BV65083" s="378"/>
      <c r="BW65083" s="378"/>
      <c r="BX65083" s="378"/>
      <c r="BY65083" s="378"/>
      <c r="BZ65083" s="378"/>
      <c r="CA65083" s="378"/>
      <c r="CB65083" s="378"/>
      <c r="CC65083" s="378"/>
      <c r="CD65083" s="378"/>
      <c r="CE65083" s="378"/>
      <c r="CF65083" s="378"/>
      <c r="CG65083" s="378"/>
      <c r="CH65083" s="378"/>
      <c r="CI65083" s="378"/>
      <c r="CJ65083" s="378"/>
      <c r="CK65083" s="378"/>
      <c r="CL65083" s="378"/>
      <c r="CM65083" s="378"/>
      <c r="CN65083" s="378"/>
      <c r="CO65083" s="378"/>
      <c r="CP65083" s="378"/>
      <c r="CQ65083" s="378"/>
      <c r="CR65083" s="378"/>
      <c r="CS65083" s="378"/>
      <c r="CT65083" s="378"/>
      <c r="CU65083" s="378"/>
      <c r="CV65083" s="378"/>
      <c r="CW65083" s="378"/>
      <c r="CX65083" s="378"/>
      <c r="CY65083" s="378"/>
      <c r="CZ65083" s="378"/>
      <c r="DA65083" s="378"/>
      <c r="DB65083" s="378"/>
      <c r="DC65083" s="378"/>
      <c r="DD65083" s="378"/>
      <c r="DE65083" s="378"/>
      <c r="DF65083" s="378"/>
      <c r="DG65083" s="378"/>
      <c r="DH65083" s="378"/>
      <c r="DI65083" s="378"/>
      <c r="DJ65083" s="378"/>
      <c r="DK65083" s="378"/>
      <c r="DL65083" s="378"/>
      <c r="DM65083" s="378"/>
      <c r="DN65083" s="378"/>
      <c r="DO65083" s="378"/>
      <c r="DP65083" s="378"/>
      <c r="DQ65083" s="378"/>
      <c r="DR65083" s="378"/>
      <c r="DS65083" s="378"/>
      <c r="DT65083" s="378"/>
      <c r="DU65083" s="378"/>
      <c r="DV65083" s="378"/>
      <c r="DW65083" s="378"/>
      <c r="DX65083" s="378"/>
      <c r="DY65083" s="378"/>
      <c r="DZ65083" s="378"/>
      <c r="EA65083" s="378"/>
      <c r="EB65083" s="378"/>
      <c r="EC65083" s="378"/>
      <c r="ED65083" s="378"/>
      <c r="EE65083" s="378"/>
      <c r="EF65083" s="378"/>
      <c r="EG65083" s="378"/>
      <c r="EH65083" s="378"/>
      <c r="EI65083" s="378"/>
      <c r="EJ65083" s="378"/>
      <c r="EK65083" s="378"/>
      <c r="EL65083" s="378"/>
      <c r="EM65083" s="378"/>
      <c r="EN65083" s="378"/>
      <c r="EO65083" s="378"/>
      <c r="EP65083" s="378"/>
      <c r="EQ65083" s="378"/>
      <c r="ER65083" s="378"/>
      <c r="ES65083" s="378"/>
      <c r="ET65083" s="378"/>
      <c r="EU65083" s="378"/>
      <c r="EV65083" s="378"/>
      <c r="EW65083" s="378"/>
      <c r="EX65083" s="378"/>
      <c r="EY65083" s="378"/>
      <c r="EZ65083" s="378"/>
      <c r="FA65083" s="378"/>
      <c r="FB65083" s="378"/>
      <c r="FC65083" s="378"/>
      <c r="FD65083" s="378"/>
      <c r="FE65083" s="378"/>
      <c r="FF65083" s="378"/>
      <c r="FG65083" s="378"/>
      <c r="FH65083" s="378"/>
      <c r="FI65083" s="378"/>
      <c r="FJ65083" s="378"/>
      <c r="FK65083" s="378"/>
      <c r="FL65083" s="378"/>
      <c r="FM65083" s="378"/>
      <c r="FN65083" s="378"/>
      <c r="FO65083" s="378"/>
      <c r="FP65083" s="378"/>
      <c r="FQ65083" s="378"/>
      <c r="FR65083" s="378"/>
      <c r="FS65083" s="378"/>
      <c r="FT65083" s="378"/>
      <c r="FU65083" s="378"/>
      <c r="FV65083" s="378"/>
      <c r="FW65083" s="378"/>
      <c r="FX65083" s="378"/>
      <c r="FY65083" s="378"/>
      <c r="FZ65083" s="378"/>
      <c r="GA65083" s="378"/>
      <c r="GB65083" s="378"/>
      <c r="GC65083" s="378"/>
      <c r="GD65083" s="378"/>
      <c r="GE65083" s="378"/>
      <c r="GF65083" s="378"/>
      <c r="GG65083" s="378"/>
      <c r="GH65083" s="378"/>
      <c r="GI65083" s="378"/>
      <c r="GJ65083" s="378"/>
      <c r="GK65083" s="378"/>
      <c r="GL65083" s="378"/>
      <c r="GM65083" s="378"/>
      <c r="GN65083" s="378"/>
      <c r="GO65083" s="378"/>
      <c r="GP65083" s="378"/>
      <c r="GQ65083" s="378"/>
      <c r="GR65083" s="378"/>
      <c r="GS65083" s="378"/>
      <c r="GT65083" s="378"/>
      <c r="GU65083" s="378"/>
      <c r="GV65083" s="378"/>
      <c r="GW65083" s="378"/>
      <c r="GX65083" s="378"/>
      <c r="GY65083" s="378"/>
      <c r="GZ65083" s="378"/>
      <c r="HA65083" s="378"/>
      <c r="HB65083" s="378"/>
      <c r="HC65083" s="378"/>
      <c r="HD65083" s="378"/>
      <c r="HE65083" s="378"/>
      <c r="HF65083" s="378"/>
      <c r="HG65083" s="378"/>
      <c r="HH65083" s="378"/>
      <c r="HI65083" s="378"/>
      <c r="HJ65083" s="378"/>
      <c r="HK65083" s="378"/>
      <c r="HL65083" s="378"/>
      <c r="HM65083" s="378"/>
      <c r="HN65083" s="378"/>
      <c r="HO65083" s="378"/>
      <c r="HP65083" s="378"/>
      <c r="HQ65083" s="378"/>
      <c r="HR65083" s="378"/>
      <c r="HS65083" s="378"/>
      <c r="HT65083" s="378"/>
      <c r="HU65083" s="378"/>
      <c r="HV65083" s="378"/>
      <c r="HW65083" s="378"/>
      <c r="HX65083" s="378"/>
      <c r="HY65083" s="378"/>
      <c r="HZ65083" s="378"/>
      <c r="IA65083" s="378"/>
      <c r="IB65083" s="378"/>
      <c r="IC65083" s="378"/>
      <c r="ID65083" s="378"/>
      <c r="IE65083" s="378"/>
      <c r="IF65083" s="378"/>
      <c r="IG65083" s="378"/>
      <c r="IH65083" s="378"/>
      <c r="II65083" s="378"/>
      <c r="IJ65083" s="378"/>
      <c r="IK65083" s="378"/>
      <c r="IL65083" s="378"/>
    </row>
    <row r="65084" spans="2:246">
      <c r="B65084" s="378"/>
      <c r="C65084" s="378"/>
      <c r="D65084" s="378"/>
      <c r="E65084" s="378"/>
      <c r="F65084" s="378"/>
      <c r="G65084" s="378"/>
      <c r="H65084" s="378"/>
      <c r="I65084" s="378"/>
      <c r="J65084" s="378"/>
      <c r="K65084" s="378"/>
      <c r="L65084" s="378"/>
      <c r="M65084" s="378"/>
      <c r="N65084" s="378"/>
      <c r="O65084" s="378"/>
      <c r="P65084" s="378"/>
      <c r="Q65084" s="378"/>
      <c r="R65084" s="378"/>
      <c r="S65084" s="378"/>
      <c r="T65084" s="378"/>
      <c r="U65084" s="378"/>
      <c r="V65084" s="378"/>
      <c r="W65084" s="378"/>
      <c r="X65084" s="378"/>
      <c r="Y65084" s="378"/>
      <c r="Z65084" s="378"/>
      <c r="AA65084" s="378"/>
      <c r="AB65084" s="378"/>
      <c r="AC65084" s="378"/>
      <c r="AD65084" s="378"/>
      <c r="AE65084" s="378"/>
      <c r="AF65084" s="378"/>
      <c r="AG65084" s="378"/>
      <c r="AH65084" s="378"/>
      <c r="AI65084" s="378"/>
      <c r="AJ65084" s="378"/>
      <c r="AK65084" s="378"/>
      <c r="AL65084" s="378"/>
      <c r="AM65084" s="378"/>
      <c r="AN65084" s="378"/>
      <c r="AO65084" s="378"/>
      <c r="AP65084" s="378"/>
      <c r="AQ65084" s="378"/>
      <c r="AR65084" s="378"/>
      <c r="AS65084" s="378"/>
      <c r="AT65084" s="378"/>
      <c r="AU65084" s="378"/>
      <c r="AV65084" s="378"/>
      <c r="AW65084" s="378"/>
      <c r="AX65084" s="378"/>
      <c r="AY65084" s="378"/>
      <c r="AZ65084" s="378"/>
      <c r="BA65084" s="378"/>
      <c r="BB65084" s="378"/>
      <c r="BC65084" s="378"/>
      <c r="BD65084" s="378"/>
      <c r="BE65084" s="378"/>
      <c r="BF65084" s="378"/>
      <c r="BG65084" s="378"/>
      <c r="BH65084" s="378"/>
      <c r="BI65084" s="378"/>
      <c r="BJ65084" s="378"/>
      <c r="BK65084" s="378"/>
      <c r="BL65084" s="378"/>
      <c r="BM65084" s="378"/>
      <c r="BN65084" s="378"/>
      <c r="BO65084" s="378"/>
      <c r="BP65084" s="378"/>
      <c r="BQ65084" s="378"/>
      <c r="BR65084" s="378"/>
      <c r="BS65084" s="378"/>
      <c r="BT65084" s="378"/>
      <c r="BU65084" s="378"/>
      <c r="BV65084" s="378"/>
      <c r="BW65084" s="378"/>
      <c r="BX65084" s="378"/>
      <c r="BY65084" s="378"/>
      <c r="BZ65084" s="378"/>
      <c r="CA65084" s="378"/>
      <c r="CB65084" s="378"/>
      <c r="CC65084" s="378"/>
      <c r="CD65084" s="378"/>
      <c r="CE65084" s="378"/>
      <c r="CF65084" s="378"/>
      <c r="CG65084" s="378"/>
      <c r="CH65084" s="378"/>
      <c r="CI65084" s="378"/>
      <c r="CJ65084" s="378"/>
      <c r="CK65084" s="378"/>
      <c r="CL65084" s="378"/>
      <c r="CM65084" s="378"/>
      <c r="CN65084" s="378"/>
      <c r="CO65084" s="378"/>
      <c r="CP65084" s="378"/>
      <c r="CQ65084" s="378"/>
      <c r="CR65084" s="378"/>
      <c r="CS65084" s="378"/>
      <c r="CT65084" s="378"/>
      <c r="CU65084" s="378"/>
      <c r="CV65084" s="378"/>
      <c r="CW65084" s="378"/>
      <c r="CX65084" s="378"/>
      <c r="CY65084" s="378"/>
      <c r="CZ65084" s="378"/>
      <c r="DA65084" s="378"/>
      <c r="DB65084" s="378"/>
      <c r="DC65084" s="378"/>
      <c r="DD65084" s="378"/>
      <c r="DE65084" s="378"/>
      <c r="DF65084" s="378"/>
      <c r="DG65084" s="378"/>
      <c r="DH65084" s="378"/>
      <c r="DI65084" s="378"/>
      <c r="DJ65084" s="378"/>
      <c r="DK65084" s="378"/>
      <c r="DL65084" s="378"/>
      <c r="DM65084" s="378"/>
      <c r="DN65084" s="378"/>
      <c r="DO65084" s="378"/>
      <c r="DP65084" s="378"/>
      <c r="DQ65084" s="378"/>
      <c r="DR65084" s="378"/>
      <c r="DS65084" s="378"/>
      <c r="DT65084" s="378"/>
      <c r="DU65084" s="378"/>
      <c r="DV65084" s="378"/>
      <c r="DW65084" s="378"/>
      <c r="DX65084" s="378"/>
      <c r="DY65084" s="378"/>
      <c r="DZ65084" s="378"/>
      <c r="EA65084" s="378"/>
      <c r="EB65084" s="378"/>
      <c r="EC65084" s="378"/>
      <c r="ED65084" s="378"/>
      <c r="EE65084" s="378"/>
      <c r="EF65084" s="378"/>
      <c r="EG65084" s="378"/>
      <c r="EH65084" s="378"/>
      <c r="EI65084" s="378"/>
      <c r="EJ65084" s="378"/>
      <c r="EK65084" s="378"/>
      <c r="EL65084" s="378"/>
      <c r="EM65084" s="378"/>
      <c r="EN65084" s="378"/>
      <c r="EO65084" s="378"/>
      <c r="EP65084" s="378"/>
      <c r="EQ65084" s="378"/>
      <c r="ER65084" s="378"/>
      <c r="ES65084" s="378"/>
      <c r="ET65084" s="378"/>
      <c r="EU65084" s="378"/>
      <c r="EV65084" s="378"/>
      <c r="EW65084" s="378"/>
      <c r="EX65084" s="378"/>
      <c r="EY65084" s="378"/>
      <c r="EZ65084" s="378"/>
      <c r="FA65084" s="378"/>
      <c r="FB65084" s="378"/>
      <c r="FC65084" s="378"/>
      <c r="FD65084" s="378"/>
      <c r="FE65084" s="378"/>
      <c r="FF65084" s="378"/>
      <c r="FG65084" s="378"/>
      <c r="FH65084" s="378"/>
      <c r="FI65084" s="378"/>
      <c r="FJ65084" s="378"/>
      <c r="FK65084" s="378"/>
      <c r="FL65084" s="378"/>
      <c r="FM65084" s="378"/>
      <c r="FN65084" s="378"/>
      <c r="FO65084" s="378"/>
      <c r="FP65084" s="378"/>
      <c r="FQ65084" s="378"/>
      <c r="FR65084" s="378"/>
      <c r="FS65084" s="378"/>
      <c r="FT65084" s="378"/>
      <c r="FU65084" s="378"/>
      <c r="FV65084" s="378"/>
      <c r="FW65084" s="378"/>
      <c r="FX65084" s="378"/>
      <c r="FY65084" s="378"/>
      <c r="FZ65084" s="378"/>
      <c r="GA65084" s="378"/>
      <c r="GB65084" s="378"/>
      <c r="GC65084" s="378"/>
      <c r="GD65084" s="378"/>
      <c r="GE65084" s="378"/>
      <c r="GF65084" s="378"/>
      <c r="GG65084" s="378"/>
      <c r="GH65084" s="378"/>
      <c r="GI65084" s="378"/>
      <c r="GJ65084" s="378"/>
      <c r="GK65084" s="378"/>
      <c r="GL65084" s="378"/>
      <c r="GM65084" s="378"/>
      <c r="GN65084" s="378"/>
      <c r="GO65084" s="378"/>
      <c r="GP65084" s="378"/>
      <c r="GQ65084" s="378"/>
      <c r="GR65084" s="378"/>
      <c r="GS65084" s="378"/>
      <c r="GT65084" s="378"/>
      <c r="GU65084" s="378"/>
      <c r="GV65084" s="378"/>
      <c r="GW65084" s="378"/>
      <c r="GX65084" s="378"/>
      <c r="GY65084" s="378"/>
      <c r="GZ65084" s="378"/>
      <c r="HA65084" s="378"/>
      <c r="HB65084" s="378"/>
      <c r="HC65084" s="378"/>
      <c r="HD65084" s="378"/>
      <c r="HE65084" s="378"/>
      <c r="HF65084" s="378"/>
      <c r="HG65084" s="378"/>
      <c r="HH65084" s="378"/>
      <c r="HI65084" s="378"/>
      <c r="HJ65084" s="378"/>
      <c r="HK65084" s="378"/>
      <c r="HL65084" s="378"/>
      <c r="HM65084" s="378"/>
      <c r="HN65084" s="378"/>
      <c r="HO65084" s="378"/>
      <c r="HP65084" s="378"/>
      <c r="HQ65084" s="378"/>
      <c r="HR65084" s="378"/>
      <c r="HS65084" s="378"/>
      <c r="HT65084" s="378"/>
      <c r="HU65084" s="378"/>
      <c r="HV65084" s="378"/>
      <c r="HW65084" s="378"/>
      <c r="HX65084" s="378"/>
      <c r="HY65084" s="378"/>
      <c r="HZ65084" s="378"/>
      <c r="IA65084" s="378"/>
      <c r="IB65084" s="378"/>
      <c r="IC65084" s="378"/>
      <c r="ID65084" s="378"/>
      <c r="IE65084" s="378"/>
      <c r="IF65084" s="378"/>
      <c r="IG65084" s="378"/>
      <c r="IH65084" s="378"/>
      <c r="II65084" s="378"/>
      <c r="IJ65084" s="378"/>
      <c r="IK65084" s="378"/>
      <c r="IL65084" s="378"/>
    </row>
    <row r="65085" spans="2:246">
      <c r="B65085" s="378"/>
      <c r="C65085" s="378"/>
      <c r="D65085" s="378"/>
      <c r="E65085" s="378"/>
      <c r="F65085" s="378"/>
      <c r="G65085" s="378"/>
      <c r="H65085" s="378"/>
      <c r="I65085" s="378"/>
      <c r="J65085" s="378"/>
      <c r="K65085" s="378"/>
      <c r="L65085" s="378"/>
      <c r="M65085" s="378"/>
      <c r="N65085" s="378"/>
      <c r="O65085" s="378"/>
      <c r="P65085" s="378"/>
      <c r="Q65085" s="378"/>
      <c r="R65085" s="378"/>
      <c r="S65085" s="378"/>
      <c r="T65085" s="378"/>
      <c r="U65085" s="378"/>
      <c r="V65085" s="378"/>
      <c r="W65085" s="378"/>
      <c r="X65085" s="378"/>
      <c r="Y65085" s="378"/>
      <c r="Z65085" s="378"/>
      <c r="AA65085" s="378"/>
      <c r="AB65085" s="378"/>
      <c r="AC65085" s="378"/>
      <c r="AD65085" s="378"/>
      <c r="AE65085" s="378"/>
      <c r="AF65085" s="378"/>
      <c r="AG65085" s="378"/>
      <c r="AH65085" s="378"/>
      <c r="AI65085" s="378"/>
      <c r="AJ65085" s="378"/>
      <c r="AK65085" s="378"/>
      <c r="AL65085" s="378"/>
      <c r="AM65085" s="378"/>
      <c r="AN65085" s="378"/>
      <c r="AO65085" s="378"/>
      <c r="AP65085" s="378"/>
      <c r="AQ65085" s="378"/>
      <c r="AR65085" s="378"/>
      <c r="AS65085" s="378"/>
      <c r="AT65085" s="378"/>
      <c r="AU65085" s="378"/>
      <c r="AV65085" s="378"/>
      <c r="AW65085" s="378"/>
      <c r="AX65085" s="378"/>
      <c r="AY65085" s="378"/>
      <c r="AZ65085" s="378"/>
      <c r="BA65085" s="378"/>
      <c r="BB65085" s="378"/>
      <c r="BC65085" s="378"/>
      <c r="BD65085" s="378"/>
      <c r="BE65085" s="378"/>
      <c r="BF65085" s="378"/>
      <c r="BG65085" s="378"/>
      <c r="BH65085" s="378"/>
      <c r="BI65085" s="378"/>
      <c r="BJ65085" s="378"/>
      <c r="BK65085" s="378"/>
      <c r="BL65085" s="378"/>
      <c r="BM65085" s="378"/>
      <c r="BN65085" s="378"/>
      <c r="BO65085" s="378"/>
      <c r="BP65085" s="378"/>
      <c r="BQ65085" s="378"/>
      <c r="BR65085" s="378"/>
      <c r="BS65085" s="378"/>
      <c r="BT65085" s="378"/>
      <c r="BU65085" s="378"/>
      <c r="BV65085" s="378"/>
      <c r="BW65085" s="378"/>
      <c r="BX65085" s="378"/>
      <c r="BY65085" s="378"/>
      <c r="BZ65085" s="378"/>
      <c r="CA65085" s="378"/>
      <c r="CB65085" s="378"/>
      <c r="CC65085" s="378"/>
      <c r="CD65085" s="378"/>
      <c r="CE65085" s="378"/>
      <c r="CF65085" s="378"/>
      <c r="CG65085" s="378"/>
      <c r="CH65085" s="378"/>
      <c r="CI65085" s="378"/>
      <c r="CJ65085" s="378"/>
      <c r="CK65085" s="378"/>
      <c r="CL65085" s="378"/>
      <c r="CM65085" s="378"/>
      <c r="CN65085" s="378"/>
      <c r="CO65085" s="378"/>
      <c r="CP65085" s="378"/>
      <c r="CQ65085" s="378"/>
      <c r="CR65085" s="378"/>
      <c r="CS65085" s="378"/>
      <c r="CT65085" s="378"/>
      <c r="CU65085" s="378"/>
      <c r="CV65085" s="378"/>
      <c r="CW65085" s="378"/>
      <c r="CX65085" s="378"/>
      <c r="CY65085" s="378"/>
      <c r="CZ65085" s="378"/>
      <c r="DA65085" s="378"/>
      <c r="DB65085" s="378"/>
      <c r="DC65085" s="378"/>
      <c r="DD65085" s="378"/>
      <c r="DE65085" s="378"/>
      <c r="DF65085" s="378"/>
      <c r="DG65085" s="378"/>
      <c r="DH65085" s="378"/>
      <c r="DI65085" s="378"/>
      <c r="DJ65085" s="378"/>
      <c r="DK65085" s="378"/>
      <c r="DL65085" s="378"/>
      <c r="DM65085" s="378"/>
      <c r="DN65085" s="378"/>
      <c r="DO65085" s="378"/>
      <c r="DP65085" s="378"/>
      <c r="DQ65085" s="378"/>
      <c r="DR65085" s="378"/>
      <c r="DS65085" s="378"/>
      <c r="DT65085" s="378"/>
      <c r="DU65085" s="378"/>
      <c r="DV65085" s="378"/>
      <c r="DW65085" s="378"/>
      <c r="DX65085" s="378"/>
      <c r="DY65085" s="378"/>
      <c r="DZ65085" s="378"/>
      <c r="EA65085" s="378"/>
      <c r="EB65085" s="378"/>
      <c r="EC65085" s="378"/>
      <c r="ED65085" s="378"/>
      <c r="EE65085" s="378"/>
      <c r="EF65085" s="378"/>
      <c r="EG65085" s="378"/>
      <c r="EH65085" s="378"/>
      <c r="EI65085" s="378"/>
      <c r="EJ65085" s="378"/>
      <c r="EK65085" s="378"/>
      <c r="EL65085" s="378"/>
      <c r="EM65085" s="378"/>
      <c r="EN65085" s="378"/>
      <c r="EO65085" s="378"/>
      <c r="EP65085" s="378"/>
      <c r="EQ65085" s="378"/>
      <c r="ER65085" s="378"/>
      <c r="ES65085" s="378"/>
      <c r="ET65085" s="378"/>
      <c r="EU65085" s="378"/>
      <c r="EV65085" s="378"/>
      <c r="EW65085" s="378"/>
      <c r="EX65085" s="378"/>
      <c r="EY65085" s="378"/>
      <c r="EZ65085" s="378"/>
      <c r="FA65085" s="378"/>
      <c r="FB65085" s="378"/>
      <c r="FC65085" s="378"/>
      <c r="FD65085" s="378"/>
      <c r="FE65085" s="378"/>
      <c r="FF65085" s="378"/>
      <c r="FG65085" s="378"/>
      <c r="FH65085" s="378"/>
      <c r="FI65085" s="378"/>
      <c r="FJ65085" s="378"/>
      <c r="FK65085" s="378"/>
      <c r="FL65085" s="378"/>
      <c r="FM65085" s="378"/>
      <c r="FN65085" s="378"/>
      <c r="FO65085" s="378"/>
      <c r="FP65085" s="378"/>
      <c r="FQ65085" s="378"/>
      <c r="FR65085" s="378"/>
      <c r="FS65085" s="378"/>
      <c r="FT65085" s="378"/>
      <c r="FU65085" s="378"/>
      <c r="FV65085" s="378"/>
      <c r="FW65085" s="378"/>
      <c r="FX65085" s="378"/>
      <c r="FY65085" s="378"/>
      <c r="FZ65085" s="378"/>
      <c r="GA65085" s="378"/>
      <c r="GB65085" s="378"/>
      <c r="GC65085" s="378"/>
      <c r="GD65085" s="378"/>
      <c r="GE65085" s="378"/>
      <c r="GF65085" s="378"/>
      <c r="GG65085" s="378"/>
      <c r="GH65085" s="378"/>
      <c r="GI65085" s="378"/>
      <c r="GJ65085" s="378"/>
      <c r="GK65085" s="378"/>
      <c r="GL65085" s="378"/>
      <c r="GM65085" s="378"/>
      <c r="GN65085" s="378"/>
      <c r="GO65085" s="378"/>
      <c r="GP65085" s="378"/>
      <c r="GQ65085" s="378"/>
      <c r="GR65085" s="378"/>
      <c r="GS65085" s="378"/>
      <c r="GT65085" s="378"/>
      <c r="GU65085" s="378"/>
      <c r="GV65085" s="378"/>
      <c r="GW65085" s="378"/>
      <c r="GX65085" s="378"/>
      <c r="GY65085" s="378"/>
      <c r="GZ65085" s="378"/>
      <c r="HA65085" s="378"/>
      <c r="HB65085" s="378"/>
      <c r="HC65085" s="378"/>
      <c r="HD65085" s="378"/>
      <c r="HE65085" s="378"/>
      <c r="HF65085" s="378"/>
      <c r="HG65085" s="378"/>
      <c r="HH65085" s="378"/>
      <c r="HI65085" s="378"/>
      <c r="HJ65085" s="378"/>
      <c r="HK65085" s="378"/>
      <c r="HL65085" s="378"/>
      <c r="HM65085" s="378"/>
      <c r="HN65085" s="378"/>
      <c r="HO65085" s="378"/>
      <c r="HP65085" s="378"/>
      <c r="HQ65085" s="378"/>
      <c r="HR65085" s="378"/>
      <c r="HS65085" s="378"/>
      <c r="HT65085" s="378"/>
      <c r="HU65085" s="378"/>
      <c r="HV65085" s="378"/>
      <c r="HW65085" s="378"/>
      <c r="HX65085" s="378"/>
      <c r="HY65085" s="378"/>
      <c r="HZ65085" s="378"/>
      <c r="IA65085" s="378"/>
      <c r="IB65085" s="378"/>
      <c r="IC65085" s="378"/>
      <c r="ID65085" s="378"/>
      <c r="IE65085" s="378"/>
      <c r="IF65085" s="378"/>
      <c r="IG65085" s="378"/>
      <c r="IH65085" s="378"/>
      <c r="II65085" s="378"/>
      <c r="IJ65085" s="378"/>
      <c r="IK65085" s="378"/>
      <c r="IL65085" s="378"/>
    </row>
    <row r="65086" spans="2:246">
      <c r="B65086" s="378"/>
      <c r="C65086" s="378"/>
      <c r="D65086" s="378"/>
      <c r="E65086" s="378"/>
      <c r="F65086" s="378"/>
      <c r="G65086" s="378"/>
      <c r="H65086" s="378"/>
      <c r="I65086" s="378"/>
      <c r="J65086" s="378"/>
      <c r="K65086" s="378"/>
      <c r="L65086" s="378"/>
      <c r="M65086" s="378"/>
      <c r="N65086" s="378"/>
      <c r="O65086" s="378"/>
      <c r="P65086" s="378"/>
      <c r="Q65086" s="378"/>
      <c r="R65086" s="378"/>
      <c r="S65086" s="378"/>
      <c r="T65086" s="378"/>
      <c r="U65086" s="378"/>
      <c r="V65086" s="378"/>
      <c r="W65086" s="378"/>
      <c r="X65086" s="378"/>
      <c r="Y65086" s="378"/>
      <c r="Z65086" s="378"/>
      <c r="AA65086" s="378"/>
      <c r="AB65086" s="378"/>
      <c r="AC65086" s="378"/>
      <c r="AD65086" s="378"/>
      <c r="AE65086" s="378"/>
      <c r="AF65086" s="378"/>
      <c r="AG65086" s="378"/>
      <c r="AH65086" s="378"/>
      <c r="AI65086" s="378"/>
      <c r="AJ65086" s="378"/>
      <c r="AK65086" s="378"/>
      <c r="AL65086" s="378"/>
      <c r="AM65086" s="378"/>
      <c r="AN65086" s="378"/>
      <c r="AO65086" s="378"/>
      <c r="AP65086" s="378"/>
      <c r="AQ65086" s="378"/>
      <c r="AR65086" s="378"/>
      <c r="AS65086" s="378"/>
      <c r="AT65086" s="378"/>
      <c r="AU65086" s="378"/>
      <c r="AV65086" s="378"/>
      <c r="AW65086" s="378"/>
      <c r="AX65086" s="378"/>
      <c r="AY65086" s="378"/>
      <c r="AZ65086" s="378"/>
      <c r="BA65086" s="378"/>
      <c r="BB65086" s="378"/>
      <c r="BC65086" s="378"/>
      <c r="BD65086" s="378"/>
      <c r="BE65086" s="378"/>
      <c r="BF65086" s="378"/>
      <c r="BG65086" s="378"/>
      <c r="BH65086" s="378"/>
      <c r="BI65086" s="378"/>
      <c r="BJ65086" s="378"/>
      <c r="BK65086" s="378"/>
      <c r="BL65086" s="378"/>
      <c r="BM65086" s="378"/>
      <c r="BN65086" s="378"/>
      <c r="BO65086" s="378"/>
      <c r="BP65086" s="378"/>
      <c r="BQ65086" s="378"/>
      <c r="BR65086" s="378"/>
      <c r="BS65086" s="378"/>
      <c r="BT65086" s="378"/>
      <c r="BU65086" s="378"/>
      <c r="BV65086" s="378"/>
      <c r="BW65086" s="378"/>
      <c r="BX65086" s="378"/>
      <c r="BY65086" s="378"/>
      <c r="BZ65086" s="378"/>
      <c r="CA65086" s="378"/>
      <c r="CB65086" s="378"/>
      <c r="CC65086" s="378"/>
      <c r="CD65086" s="378"/>
      <c r="CE65086" s="378"/>
      <c r="CF65086" s="378"/>
      <c r="CG65086" s="378"/>
      <c r="CH65086" s="378"/>
      <c r="CI65086" s="378"/>
      <c r="CJ65086" s="378"/>
      <c r="CK65086" s="378"/>
      <c r="CL65086" s="378"/>
      <c r="CM65086" s="378"/>
      <c r="CN65086" s="378"/>
      <c r="CO65086" s="378"/>
      <c r="CP65086" s="378"/>
      <c r="CQ65086" s="378"/>
      <c r="CR65086" s="378"/>
      <c r="CS65086" s="378"/>
      <c r="CT65086" s="378"/>
      <c r="CU65086" s="378"/>
      <c r="CV65086" s="378"/>
      <c r="CW65086" s="378"/>
      <c r="CX65086" s="378"/>
      <c r="CY65086" s="378"/>
      <c r="CZ65086" s="378"/>
      <c r="DA65086" s="378"/>
      <c r="DB65086" s="378"/>
      <c r="DC65086" s="378"/>
      <c r="DD65086" s="378"/>
      <c r="DE65086" s="378"/>
      <c r="DF65086" s="378"/>
      <c r="DG65086" s="378"/>
      <c r="DH65086" s="378"/>
      <c r="DI65086" s="378"/>
      <c r="DJ65086" s="378"/>
      <c r="DK65086" s="378"/>
      <c r="DL65086" s="378"/>
      <c r="DM65086" s="378"/>
      <c r="DN65086" s="378"/>
      <c r="DO65086" s="378"/>
      <c r="DP65086" s="378"/>
      <c r="DQ65086" s="378"/>
      <c r="DR65086" s="378"/>
      <c r="DS65086" s="378"/>
      <c r="DT65086" s="378"/>
      <c r="DU65086" s="378"/>
      <c r="DV65086" s="378"/>
      <c r="DW65086" s="378"/>
      <c r="DX65086" s="378"/>
      <c r="DY65086" s="378"/>
      <c r="DZ65086" s="378"/>
      <c r="EA65086" s="378"/>
      <c r="EB65086" s="378"/>
      <c r="EC65086" s="378"/>
      <c r="ED65086" s="378"/>
      <c r="EE65086" s="378"/>
      <c r="EF65086" s="378"/>
      <c r="EG65086" s="378"/>
      <c r="EH65086" s="378"/>
      <c r="EI65086" s="378"/>
      <c r="EJ65086" s="378"/>
      <c r="EK65086" s="378"/>
      <c r="EL65086" s="378"/>
      <c r="EM65086" s="378"/>
      <c r="EN65086" s="378"/>
      <c r="EO65086" s="378"/>
      <c r="EP65086" s="378"/>
      <c r="EQ65086" s="378"/>
      <c r="ER65086" s="378"/>
      <c r="ES65086" s="378"/>
      <c r="ET65086" s="378"/>
      <c r="EU65086" s="378"/>
      <c r="EV65086" s="378"/>
      <c r="EW65086" s="378"/>
      <c r="EX65086" s="378"/>
      <c r="EY65086" s="378"/>
      <c r="EZ65086" s="378"/>
      <c r="FA65086" s="378"/>
      <c r="FB65086" s="378"/>
      <c r="FC65086" s="378"/>
      <c r="FD65086" s="378"/>
      <c r="FE65086" s="378"/>
      <c r="FF65086" s="378"/>
      <c r="FG65086" s="378"/>
      <c r="FH65086" s="378"/>
      <c r="FI65086" s="378"/>
      <c r="FJ65086" s="378"/>
      <c r="FK65086" s="378"/>
      <c r="FL65086" s="378"/>
      <c r="FM65086" s="378"/>
      <c r="FN65086" s="378"/>
      <c r="FO65086" s="378"/>
      <c r="FP65086" s="378"/>
      <c r="FQ65086" s="378"/>
      <c r="FR65086" s="378"/>
      <c r="FS65086" s="378"/>
      <c r="FT65086" s="378"/>
      <c r="FU65086" s="378"/>
      <c r="FV65086" s="378"/>
      <c r="FW65086" s="378"/>
      <c r="FX65086" s="378"/>
      <c r="FY65086" s="378"/>
      <c r="FZ65086" s="378"/>
      <c r="GA65086" s="378"/>
      <c r="GB65086" s="378"/>
      <c r="GC65086" s="378"/>
      <c r="GD65086" s="378"/>
      <c r="GE65086" s="378"/>
      <c r="GF65086" s="378"/>
      <c r="GG65086" s="378"/>
      <c r="GH65086" s="378"/>
      <c r="GI65086" s="378"/>
      <c r="GJ65086" s="378"/>
      <c r="GK65086" s="378"/>
      <c r="GL65086" s="378"/>
      <c r="GM65086" s="378"/>
      <c r="GN65086" s="378"/>
      <c r="GO65086" s="378"/>
      <c r="GP65086" s="378"/>
      <c r="GQ65086" s="378"/>
      <c r="GR65086" s="378"/>
      <c r="GS65086" s="378"/>
      <c r="GT65086" s="378"/>
      <c r="GU65086" s="378"/>
      <c r="GV65086" s="378"/>
      <c r="GW65086" s="378"/>
      <c r="GX65086" s="378"/>
      <c r="GY65086" s="378"/>
      <c r="GZ65086" s="378"/>
      <c r="HA65086" s="378"/>
      <c r="HB65086" s="378"/>
      <c r="HC65086" s="378"/>
      <c r="HD65086" s="378"/>
      <c r="HE65086" s="378"/>
      <c r="HF65086" s="378"/>
      <c r="HG65086" s="378"/>
      <c r="HH65086" s="378"/>
      <c r="HI65086" s="378"/>
      <c r="HJ65086" s="378"/>
      <c r="HK65086" s="378"/>
      <c r="HL65086" s="378"/>
      <c r="HM65086" s="378"/>
      <c r="HN65086" s="378"/>
      <c r="HO65086" s="378"/>
      <c r="HP65086" s="378"/>
      <c r="HQ65086" s="378"/>
      <c r="HR65086" s="378"/>
      <c r="HS65086" s="378"/>
      <c r="HT65086" s="378"/>
      <c r="HU65086" s="378"/>
      <c r="HV65086" s="378"/>
      <c r="HW65086" s="378"/>
      <c r="HX65086" s="378"/>
      <c r="HY65086" s="378"/>
      <c r="HZ65086" s="378"/>
      <c r="IA65086" s="378"/>
      <c r="IB65086" s="378"/>
      <c r="IC65086" s="378"/>
      <c r="ID65086" s="378"/>
      <c r="IE65086" s="378"/>
      <c r="IF65086" s="378"/>
      <c r="IG65086" s="378"/>
      <c r="IH65086" s="378"/>
      <c r="II65086" s="378"/>
      <c r="IJ65086" s="378"/>
      <c r="IK65086" s="378"/>
      <c r="IL65086" s="378"/>
    </row>
    <row r="65087" spans="2:246">
      <c r="B65087" s="378"/>
      <c r="C65087" s="378"/>
      <c r="D65087" s="378"/>
      <c r="E65087" s="378"/>
      <c r="F65087" s="378"/>
      <c r="G65087" s="378"/>
      <c r="H65087" s="378"/>
      <c r="I65087" s="378"/>
      <c r="J65087" s="378"/>
      <c r="K65087" s="378"/>
      <c r="L65087" s="378"/>
      <c r="M65087" s="378"/>
      <c r="N65087" s="378"/>
      <c r="O65087" s="378"/>
      <c r="P65087" s="378"/>
      <c r="Q65087" s="378"/>
      <c r="R65087" s="378"/>
      <c r="S65087" s="378"/>
      <c r="T65087" s="378"/>
      <c r="U65087" s="378"/>
      <c r="V65087" s="378"/>
      <c r="W65087" s="378"/>
      <c r="X65087" s="378"/>
      <c r="Y65087" s="378"/>
      <c r="Z65087" s="378"/>
      <c r="AA65087" s="378"/>
      <c r="AB65087" s="378"/>
      <c r="AC65087" s="378"/>
      <c r="AD65087" s="378"/>
      <c r="AE65087" s="378"/>
      <c r="AF65087" s="378"/>
      <c r="AG65087" s="378"/>
      <c r="AH65087" s="378"/>
      <c r="AI65087" s="378"/>
      <c r="AJ65087" s="378"/>
      <c r="AK65087" s="378"/>
      <c r="AL65087" s="378"/>
      <c r="AM65087" s="378"/>
      <c r="AN65087" s="378"/>
      <c r="AO65087" s="378"/>
      <c r="AP65087" s="378"/>
      <c r="AQ65087" s="378"/>
      <c r="AR65087" s="378"/>
      <c r="AS65087" s="378"/>
      <c r="AT65087" s="378"/>
      <c r="AU65087" s="378"/>
      <c r="AV65087" s="378"/>
      <c r="AW65087" s="378"/>
      <c r="AX65087" s="378"/>
      <c r="AY65087" s="378"/>
      <c r="AZ65087" s="378"/>
      <c r="BA65087" s="378"/>
      <c r="BB65087" s="378"/>
      <c r="BC65087" s="378"/>
      <c r="BD65087" s="378"/>
      <c r="BE65087" s="378"/>
      <c r="BF65087" s="378"/>
      <c r="BG65087" s="378"/>
      <c r="BH65087" s="378"/>
      <c r="BI65087" s="378"/>
      <c r="BJ65087" s="378"/>
      <c r="BK65087" s="378"/>
      <c r="BL65087" s="378"/>
      <c r="BM65087" s="378"/>
      <c r="BN65087" s="378"/>
      <c r="BO65087" s="378"/>
      <c r="BP65087" s="378"/>
      <c r="BQ65087" s="378"/>
      <c r="BR65087" s="378"/>
      <c r="BS65087" s="378"/>
      <c r="BT65087" s="378"/>
      <c r="BU65087" s="378"/>
      <c r="BV65087" s="378"/>
      <c r="BW65087" s="378"/>
      <c r="BX65087" s="378"/>
      <c r="BY65087" s="378"/>
      <c r="BZ65087" s="378"/>
      <c r="CA65087" s="378"/>
      <c r="CB65087" s="378"/>
      <c r="CC65087" s="378"/>
      <c r="CD65087" s="378"/>
      <c r="CE65087" s="378"/>
      <c r="CF65087" s="378"/>
      <c r="CG65087" s="378"/>
      <c r="CH65087" s="378"/>
      <c r="CI65087" s="378"/>
      <c r="CJ65087" s="378"/>
      <c r="CK65087" s="378"/>
      <c r="CL65087" s="378"/>
      <c r="CM65087" s="378"/>
      <c r="CN65087" s="378"/>
      <c r="CO65087" s="378"/>
      <c r="CP65087" s="378"/>
      <c r="CQ65087" s="378"/>
      <c r="CR65087" s="378"/>
      <c r="CS65087" s="378"/>
      <c r="CT65087" s="378"/>
      <c r="CU65087" s="378"/>
      <c r="CV65087" s="378"/>
      <c r="CW65087" s="378"/>
      <c r="CX65087" s="378"/>
      <c r="CY65087" s="378"/>
      <c r="CZ65087" s="378"/>
      <c r="DA65087" s="378"/>
      <c r="DB65087" s="378"/>
      <c r="DC65087" s="378"/>
      <c r="DD65087" s="378"/>
      <c r="DE65087" s="378"/>
      <c r="DF65087" s="378"/>
      <c r="DG65087" s="378"/>
      <c r="DH65087" s="378"/>
      <c r="DI65087" s="378"/>
      <c r="DJ65087" s="378"/>
      <c r="DK65087" s="378"/>
      <c r="DL65087" s="378"/>
      <c r="DM65087" s="378"/>
      <c r="DN65087" s="378"/>
      <c r="DO65087" s="378"/>
      <c r="DP65087" s="378"/>
      <c r="DQ65087" s="378"/>
      <c r="DR65087" s="378"/>
      <c r="DS65087" s="378"/>
      <c r="DT65087" s="378"/>
      <c r="DU65087" s="378"/>
      <c r="DV65087" s="378"/>
      <c r="DW65087" s="378"/>
      <c r="DX65087" s="378"/>
      <c r="DY65087" s="378"/>
      <c r="DZ65087" s="378"/>
      <c r="EA65087" s="378"/>
      <c r="EB65087" s="378"/>
      <c r="EC65087" s="378"/>
      <c r="ED65087" s="378"/>
      <c r="EE65087" s="378"/>
      <c r="EF65087" s="378"/>
      <c r="EG65087" s="378"/>
      <c r="EH65087" s="378"/>
      <c r="EI65087" s="378"/>
      <c r="EJ65087" s="378"/>
      <c r="EK65087" s="378"/>
      <c r="EL65087" s="378"/>
      <c r="EM65087" s="378"/>
      <c r="EN65087" s="378"/>
      <c r="EO65087" s="378"/>
      <c r="EP65087" s="378"/>
      <c r="EQ65087" s="378"/>
      <c r="ER65087" s="378"/>
      <c r="ES65087" s="378"/>
      <c r="ET65087" s="378"/>
      <c r="EU65087" s="378"/>
      <c r="EV65087" s="378"/>
      <c r="EW65087" s="378"/>
      <c r="EX65087" s="378"/>
      <c r="EY65087" s="378"/>
      <c r="EZ65087" s="378"/>
      <c r="FA65087" s="378"/>
      <c r="FB65087" s="378"/>
      <c r="FC65087" s="378"/>
      <c r="FD65087" s="378"/>
      <c r="FE65087" s="378"/>
      <c r="FF65087" s="378"/>
      <c r="FG65087" s="378"/>
      <c r="FH65087" s="378"/>
      <c r="FI65087" s="378"/>
      <c r="FJ65087" s="378"/>
      <c r="FK65087" s="378"/>
      <c r="FL65087" s="378"/>
      <c r="FM65087" s="378"/>
      <c r="FN65087" s="378"/>
      <c r="FO65087" s="378"/>
      <c r="FP65087" s="378"/>
      <c r="FQ65087" s="378"/>
      <c r="FR65087" s="378"/>
      <c r="FS65087" s="378"/>
      <c r="FT65087" s="378"/>
      <c r="FU65087" s="378"/>
      <c r="FV65087" s="378"/>
      <c r="FW65087" s="378"/>
      <c r="FX65087" s="378"/>
      <c r="FY65087" s="378"/>
      <c r="FZ65087" s="378"/>
      <c r="GA65087" s="378"/>
      <c r="GB65087" s="378"/>
      <c r="GC65087" s="378"/>
      <c r="GD65087" s="378"/>
      <c r="GE65087" s="378"/>
      <c r="GF65087" s="378"/>
      <c r="GG65087" s="378"/>
      <c r="GH65087" s="378"/>
      <c r="GI65087" s="378"/>
      <c r="GJ65087" s="378"/>
      <c r="GK65087" s="378"/>
      <c r="GL65087" s="378"/>
      <c r="GM65087" s="378"/>
      <c r="GN65087" s="378"/>
      <c r="GO65087" s="378"/>
      <c r="GP65087" s="378"/>
      <c r="GQ65087" s="378"/>
      <c r="GR65087" s="378"/>
      <c r="GS65087" s="378"/>
      <c r="GT65087" s="378"/>
      <c r="GU65087" s="378"/>
      <c r="GV65087" s="378"/>
      <c r="GW65087" s="378"/>
      <c r="GX65087" s="378"/>
      <c r="GY65087" s="378"/>
      <c r="GZ65087" s="378"/>
      <c r="HA65087" s="378"/>
      <c r="HB65087" s="378"/>
      <c r="HC65087" s="378"/>
      <c r="HD65087" s="378"/>
      <c r="HE65087" s="378"/>
      <c r="HF65087" s="378"/>
      <c r="HG65087" s="378"/>
      <c r="HH65087" s="378"/>
      <c r="HI65087" s="378"/>
      <c r="HJ65087" s="378"/>
      <c r="HK65087" s="378"/>
      <c r="HL65087" s="378"/>
      <c r="HM65087" s="378"/>
      <c r="HN65087" s="378"/>
      <c r="HO65087" s="378"/>
      <c r="HP65087" s="378"/>
      <c r="HQ65087" s="378"/>
      <c r="HR65087" s="378"/>
      <c r="HS65087" s="378"/>
      <c r="HT65087" s="378"/>
      <c r="HU65087" s="378"/>
      <c r="HV65087" s="378"/>
      <c r="HW65087" s="378"/>
      <c r="HX65087" s="378"/>
      <c r="HY65087" s="378"/>
      <c r="HZ65087" s="378"/>
      <c r="IA65087" s="378"/>
      <c r="IB65087" s="378"/>
      <c r="IC65087" s="378"/>
      <c r="ID65087" s="378"/>
      <c r="IE65087" s="378"/>
      <c r="IF65087" s="378"/>
      <c r="IG65087" s="378"/>
      <c r="IH65087" s="378"/>
      <c r="II65087" s="378"/>
      <c r="IJ65087" s="378"/>
      <c r="IK65087" s="378"/>
      <c r="IL65087" s="378"/>
    </row>
    <row r="65088" spans="2:246">
      <c r="B65088" s="378"/>
      <c r="C65088" s="378"/>
      <c r="D65088" s="378"/>
      <c r="E65088" s="378"/>
      <c r="F65088" s="378"/>
      <c r="G65088" s="378"/>
      <c r="H65088" s="378"/>
      <c r="I65088" s="378"/>
      <c r="J65088" s="378"/>
      <c r="K65088" s="378"/>
      <c r="L65088" s="378"/>
      <c r="M65088" s="378"/>
      <c r="N65088" s="378"/>
      <c r="O65088" s="378"/>
      <c r="P65088" s="378"/>
      <c r="Q65088" s="378"/>
      <c r="R65088" s="378"/>
      <c r="S65088" s="378"/>
      <c r="T65088" s="378"/>
      <c r="U65088" s="378"/>
      <c r="V65088" s="378"/>
      <c r="W65088" s="378"/>
      <c r="X65088" s="378"/>
      <c r="Y65088" s="378"/>
      <c r="Z65088" s="378"/>
      <c r="AA65088" s="378"/>
      <c r="AB65088" s="378"/>
      <c r="AC65088" s="378"/>
      <c r="AD65088" s="378"/>
      <c r="AE65088" s="378"/>
      <c r="AF65088" s="378"/>
      <c r="AG65088" s="378"/>
      <c r="AH65088" s="378"/>
      <c r="AI65088" s="378"/>
      <c r="AJ65088" s="378"/>
      <c r="AK65088" s="378"/>
      <c r="AL65088" s="378"/>
      <c r="AM65088" s="378"/>
      <c r="AN65088" s="378"/>
      <c r="AO65088" s="378"/>
      <c r="AP65088" s="378"/>
      <c r="AQ65088" s="378"/>
      <c r="AR65088" s="378"/>
      <c r="AS65088" s="378"/>
      <c r="AT65088" s="378"/>
      <c r="AU65088" s="378"/>
      <c r="AV65088" s="378"/>
      <c r="AW65088" s="378"/>
      <c r="AX65088" s="378"/>
      <c r="AY65088" s="378"/>
      <c r="AZ65088" s="378"/>
      <c r="BA65088" s="378"/>
      <c r="BB65088" s="378"/>
      <c r="BC65088" s="378"/>
      <c r="BD65088" s="378"/>
      <c r="BE65088" s="378"/>
      <c r="BF65088" s="378"/>
      <c r="BG65088" s="378"/>
      <c r="BH65088" s="378"/>
      <c r="BI65088" s="378"/>
      <c r="BJ65088" s="378"/>
      <c r="BK65088" s="378"/>
      <c r="BL65088" s="378"/>
      <c r="BM65088" s="378"/>
      <c r="BN65088" s="378"/>
      <c r="BO65088" s="378"/>
      <c r="BP65088" s="378"/>
      <c r="BQ65088" s="378"/>
      <c r="BR65088" s="378"/>
      <c r="BS65088" s="378"/>
      <c r="BT65088" s="378"/>
      <c r="BU65088" s="378"/>
      <c r="BV65088" s="378"/>
      <c r="BW65088" s="378"/>
      <c r="BX65088" s="378"/>
      <c r="BY65088" s="378"/>
      <c r="BZ65088" s="378"/>
      <c r="CA65088" s="378"/>
      <c r="CB65088" s="378"/>
      <c r="CC65088" s="378"/>
      <c r="CD65088" s="378"/>
      <c r="CE65088" s="378"/>
      <c r="CF65088" s="378"/>
      <c r="CG65088" s="378"/>
      <c r="CH65088" s="378"/>
      <c r="CI65088" s="378"/>
      <c r="CJ65088" s="378"/>
      <c r="CK65088" s="378"/>
      <c r="CL65088" s="378"/>
      <c r="CM65088" s="378"/>
      <c r="CN65088" s="378"/>
      <c r="CO65088" s="378"/>
      <c r="CP65088" s="378"/>
      <c r="CQ65088" s="378"/>
      <c r="CR65088" s="378"/>
      <c r="CS65088" s="378"/>
      <c r="CT65088" s="378"/>
      <c r="CU65088" s="378"/>
      <c r="CV65088" s="378"/>
      <c r="CW65088" s="378"/>
      <c r="CX65088" s="378"/>
      <c r="CY65088" s="378"/>
      <c r="CZ65088" s="378"/>
      <c r="DA65088" s="378"/>
      <c r="DB65088" s="378"/>
      <c r="DC65088" s="378"/>
      <c r="DD65088" s="378"/>
      <c r="DE65088" s="378"/>
      <c r="DF65088" s="378"/>
      <c r="DG65088" s="378"/>
      <c r="DH65088" s="378"/>
      <c r="DI65088" s="378"/>
      <c r="DJ65088" s="378"/>
      <c r="DK65088" s="378"/>
      <c r="DL65088" s="378"/>
      <c r="DM65088" s="378"/>
      <c r="DN65088" s="378"/>
      <c r="DO65088" s="378"/>
      <c r="DP65088" s="378"/>
      <c r="DQ65088" s="378"/>
      <c r="DR65088" s="378"/>
      <c r="DS65088" s="378"/>
      <c r="DT65088" s="378"/>
      <c r="DU65088" s="378"/>
      <c r="DV65088" s="378"/>
      <c r="DW65088" s="378"/>
      <c r="DX65088" s="378"/>
      <c r="DY65088" s="378"/>
      <c r="DZ65088" s="378"/>
      <c r="EA65088" s="378"/>
      <c r="EB65088" s="378"/>
      <c r="EC65088" s="378"/>
      <c r="ED65088" s="378"/>
      <c r="EE65088" s="378"/>
      <c r="EF65088" s="378"/>
      <c r="EG65088" s="378"/>
      <c r="EH65088" s="378"/>
      <c r="EI65088" s="378"/>
      <c r="EJ65088" s="378"/>
      <c r="EK65088" s="378"/>
      <c r="EL65088" s="378"/>
      <c r="EM65088" s="378"/>
      <c r="EN65088" s="378"/>
      <c r="EO65088" s="378"/>
      <c r="EP65088" s="378"/>
      <c r="EQ65088" s="378"/>
      <c r="ER65088" s="378"/>
      <c r="ES65088" s="378"/>
      <c r="ET65088" s="378"/>
      <c r="EU65088" s="378"/>
      <c r="EV65088" s="378"/>
      <c r="EW65088" s="378"/>
      <c r="EX65088" s="378"/>
      <c r="EY65088" s="378"/>
      <c r="EZ65088" s="378"/>
      <c r="FA65088" s="378"/>
      <c r="FB65088" s="378"/>
      <c r="FC65088" s="378"/>
      <c r="FD65088" s="378"/>
      <c r="FE65088" s="378"/>
      <c r="FF65088" s="378"/>
      <c r="FG65088" s="378"/>
      <c r="FH65088" s="378"/>
      <c r="FI65088" s="378"/>
      <c r="FJ65088" s="378"/>
      <c r="FK65088" s="378"/>
      <c r="FL65088" s="378"/>
      <c r="FM65088" s="378"/>
      <c r="FN65088" s="378"/>
      <c r="FO65088" s="378"/>
      <c r="FP65088" s="378"/>
      <c r="FQ65088" s="378"/>
      <c r="FR65088" s="378"/>
      <c r="FS65088" s="378"/>
      <c r="FT65088" s="378"/>
      <c r="FU65088" s="378"/>
      <c r="FV65088" s="378"/>
      <c r="FW65088" s="378"/>
      <c r="FX65088" s="378"/>
      <c r="FY65088" s="378"/>
      <c r="FZ65088" s="378"/>
      <c r="GA65088" s="378"/>
      <c r="GB65088" s="378"/>
      <c r="GC65088" s="378"/>
      <c r="GD65088" s="378"/>
      <c r="GE65088" s="378"/>
      <c r="GF65088" s="378"/>
      <c r="GG65088" s="378"/>
      <c r="GH65088" s="378"/>
      <c r="GI65088" s="378"/>
      <c r="GJ65088" s="378"/>
      <c r="GK65088" s="378"/>
      <c r="GL65088" s="378"/>
      <c r="GM65088" s="378"/>
      <c r="GN65088" s="378"/>
      <c r="GO65088" s="378"/>
      <c r="GP65088" s="378"/>
      <c r="GQ65088" s="378"/>
      <c r="GR65088" s="378"/>
      <c r="GS65088" s="378"/>
      <c r="GT65088" s="378"/>
      <c r="GU65088" s="378"/>
      <c r="GV65088" s="378"/>
      <c r="GW65088" s="378"/>
      <c r="GX65088" s="378"/>
      <c r="GY65088" s="378"/>
      <c r="GZ65088" s="378"/>
      <c r="HA65088" s="378"/>
      <c r="HB65088" s="378"/>
      <c r="HC65088" s="378"/>
      <c r="HD65088" s="378"/>
      <c r="HE65088" s="378"/>
      <c r="HF65088" s="378"/>
      <c r="HG65088" s="378"/>
      <c r="HH65088" s="378"/>
      <c r="HI65088" s="378"/>
      <c r="HJ65088" s="378"/>
      <c r="HK65088" s="378"/>
      <c r="HL65088" s="378"/>
      <c r="HM65088" s="378"/>
      <c r="HN65088" s="378"/>
      <c r="HO65088" s="378"/>
      <c r="HP65088" s="378"/>
      <c r="HQ65088" s="378"/>
      <c r="HR65088" s="378"/>
      <c r="HS65088" s="378"/>
      <c r="HT65088" s="378"/>
      <c r="HU65088" s="378"/>
      <c r="HV65088" s="378"/>
      <c r="HW65088" s="378"/>
      <c r="HX65088" s="378"/>
      <c r="HY65088" s="378"/>
      <c r="HZ65088" s="378"/>
      <c r="IA65088" s="378"/>
      <c r="IB65088" s="378"/>
      <c r="IC65088" s="378"/>
      <c r="ID65088" s="378"/>
      <c r="IE65088" s="378"/>
      <c r="IF65088" s="378"/>
      <c r="IG65088" s="378"/>
      <c r="IH65088" s="378"/>
      <c r="II65088" s="378"/>
      <c r="IJ65088" s="378"/>
      <c r="IK65088" s="378"/>
      <c r="IL65088" s="378"/>
    </row>
    <row r="65089" spans="2:246">
      <c r="B65089" s="378"/>
      <c r="C65089" s="378"/>
      <c r="D65089" s="378"/>
      <c r="E65089" s="378"/>
      <c r="F65089" s="378"/>
      <c r="G65089" s="378"/>
      <c r="H65089" s="378"/>
      <c r="I65089" s="378"/>
      <c r="J65089" s="378"/>
      <c r="K65089" s="378"/>
      <c r="L65089" s="378"/>
      <c r="M65089" s="378"/>
      <c r="N65089" s="378"/>
      <c r="O65089" s="378"/>
      <c r="P65089" s="378"/>
      <c r="Q65089" s="378"/>
      <c r="R65089" s="378"/>
      <c r="S65089" s="378"/>
      <c r="T65089" s="378"/>
      <c r="U65089" s="378"/>
      <c r="V65089" s="378"/>
      <c r="W65089" s="378"/>
      <c r="X65089" s="378"/>
      <c r="Y65089" s="378"/>
      <c r="Z65089" s="378"/>
      <c r="AA65089" s="378"/>
      <c r="AB65089" s="378"/>
      <c r="AC65089" s="378"/>
      <c r="AD65089" s="378"/>
      <c r="AE65089" s="378"/>
      <c r="AF65089" s="378"/>
      <c r="AG65089" s="378"/>
      <c r="AH65089" s="378"/>
      <c r="AI65089" s="378"/>
      <c r="AJ65089" s="378"/>
      <c r="AK65089" s="378"/>
      <c r="AL65089" s="378"/>
      <c r="AM65089" s="378"/>
      <c r="AN65089" s="378"/>
      <c r="AO65089" s="378"/>
      <c r="AP65089" s="378"/>
      <c r="AQ65089" s="378"/>
      <c r="AR65089" s="378"/>
      <c r="AS65089" s="378"/>
      <c r="AT65089" s="378"/>
      <c r="AU65089" s="378"/>
      <c r="AV65089" s="378"/>
      <c r="AW65089" s="378"/>
      <c r="AX65089" s="378"/>
      <c r="AY65089" s="378"/>
      <c r="AZ65089" s="378"/>
      <c r="BA65089" s="378"/>
      <c r="BB65089" s="378"/>
      <c r="BC65089" s="378"/>
      <c r="BD65089" s="378"/>
      <c r="BE65089" s="378"/>
      <c r="BF65089" s="378"/>
      <c r="BG65089" s="378"/>
      <c r="BH65089" s="378"/>
      <c r="BI65089" s="378"/>
      <c r="BJ65089" s="378"/>
      <c r="BK65089" s="378"/>
      <c r="BL65089" s="378"/>
      <c r="BM65089" s="378"/>
      <c r="BN65089" s="378"/>
      <c r="BO65089" s="378"/>
      <c r="BP65089" s="378"/>
      <c r="BQ65089" s="378"/>
      <c r="BR65089" s="378"/>
      <c r="BS65089" s="378"/>
      <c r="BT65089" s="378"/>
      <c r="BU65089" s="378"/>
      <c r="BV65089" s="378"/>
      <c r="BW65089" s="378"/>
      <c r="BX65089" s="378"/>
      <c r="BY65089" s="378"/>
      <c r="BZ65089" s="378"/>
      <c r="CA65089" s="378"/>
      <c r="CB65089" s="378"/>
      <c r="CC65089" s="378"/>
      <c r="CD65089" s="378"/>
      <c r="CE65089" s="378"/>
      <c r="CF65089" s="378"/>
      <c r="CG65089" s="378"/>
      <c r="CH65089" s="378"/>
      <c r="CI65089" s="378"/>
      <c r="CJ65089" s="378"/>
      <c r="CK65089" s="378"/>
      <c r="CL65089" s="378"/>
      <c r="CM65089" s="378"/>
      <c r="CN65089" s="378"/>
      <c r="CO65089" s="378"/>
      <c r="CP65089" s="378"/>
      <c r="CQ65089" s="378"/>
      <c r="CR65089" s="378"/>
      <c r="CS65089" s="378"/>
      <c r="CT65089" s="378"/>
      <c r="CU65089" s="378"/>
      <c r="CV65089" s="378"/>
      <c r="CW65089" s="378"/>
      <c r="CX65089" s="378"/>
      <c r="CY65089" s="378"/>
      <c r="CZ65089" s="378"/>
      <c r="DA65089" s="378"/>
      <c r="DB65089" s="378"/>
      <c r="DC65089" s="378"/>
      <c r="DD65089" s="378"/>
      <c r="DE65089" s="378"/>
      <c r="DF65089" s="378"/>
      <c r="DG65089" s="378"/>
      <c r="DH65089" s="378"/>
      <c r="DI65089" s="378"/>
      <c r="DJ65089" s="378"/>
      <c r="DK65089" s="378"/>
      <c r="DL65089" s="378"/>
      <c r="DM65089" s="378"/>
      <c r="DN65089" s="378"/>
      <c r="DO65089" s="378"/>
      <c r="DP65089" s="378"/>
      <c r="DQ65089" s="378"/>
      <c r="DR65089" s="378"/>
      <c r="DS65089" s="378"/>
      <c r="DT65089" s="378"/>
      <c r="DU65089" s="378"/>
      <c r="DV65089" s="378"/>
      <c r="DW65089" s="378"/>
      <c r="DX65089" s="378"/>
      <c r="DY65089" s="378"/>
      <c r="DZ65089" s="378"/>
      <c r="EA65089" s="378"/>
      <c r="EB65089" s="378"/>
      <c r="EC65089" s="378"/>
      <c r="ED65089" s="378"/>
      <c r="EE65089" s="378"/>
      <c r="EF65089" s="378"/>
      <c r="EG65089" s="378"/>
      <c r="EH65089" s="378"/>
      <c r="EI65089" s="378"/>
      <c r="EJ65089" s="378"/>
      <c r="EK65089" s="378"/>
      <c r="EL65089" s="378"/>
      <c r="EM65089" s="378"/>
      <c r="EN65089" s="378"/>
      <c r="EO65089" s="378"/>
      <c r="EP65089" s="378"/>
      <c r="EQ65089" s="378"/>
      <c r="ER65089" s="378"/>
      <c r="ES65089" s="378"/>
      <c r="ET65089" s="378"/>
      <c r="EU65089" s="378"/>
      <c r="EV65089" s="378"/>
      <c r="EW65089" s="378"/>
      <c r="EX65089" s="378"/>
      <c r="EY65089" s="378"/>
      <c r="EZ65089" s="378"/>
      <c r="FA65089" s="378"/>
      <c r="FB65089" s="378"/>
      <c r="FC65089" s="378"/>
      <c r="FD65089" s="378"/>
      <c r="FE65089" s="378"/>
      <c r="FF65089" s="378"/>
      <c r="FG65089" s="378"/>
      <c r="FH65089" s="378"/>
      <c r="FI65089" s="378"/>
      <c r="FJ65089" s="378"/>
      <c r="FK65089" s="378"/>
      <c r="FL65089" s="378"/>
      <c r="FM65089" s="378"/>
      <c r="FN65089" s="378"/>
      <c r="FO65089" s="378"/>
      <c r="FP65089" s="378"/>
      <c r="FQ65089" s="378"/>
      <c r="FR65089" s="378"/>
      <c r="FS65089" s="378"/>
      <c r="FT65089" s="378"/>
      <c r="FU65089" s="378"/>
      <c r="FV65089" s="378"/>
      <c r="FW65089" s="378"/>
      <c r="FX65089" s="378"/>
      <c r="FY65089" s="378"/>
      <c r="FZ65089" s="378"/>
      <c r="GA65089" s="378"/>
      <c r="GB65089" s="378"/>
      <c r="GC65089" s="378"/>
      <c r="GD65089" s="378"/>
      <c r="GE65089" s="378"/>
      <c r="GF65089" s="378"/>
      <c r="GG65089" s="378"/>
      <c r="GH65089" s="378"/>
      <c r="GI65089" s="378"/>
      <c r="GJ65089" s="378"/>
      <c r="GK65089" s="378"/>
      <c r="GL65089" s="378"/>
      <c r="GM65089" s="378"/>
      <c r="GN65089" s="378"/>
      <c r="GO65089" s="378"/>
      <c r="GP65089" s="378"/>
      <c r="GQ65089" s="378"/>
      <c r="GR65089" s="378"/>
      <c r="GS65089" s="378"/>
      <c r="GT65089" s="378"/>
      <c r="GU65089" s="378"/>
      <c r="GV65089" s="378"/>
      <c r="GW65089" s="378"/>
      <c r="GX65089" s="378"/>
      <c r="GY65089" s="378"/>
      <c r="GZ65089" s="378"/>
      <c r="HA65089" s="378"/>
      <c r="HB65089" s="378"/>
      <c r="HC65089" s="378"/>
      <c r="HD65089" s="378"/>
      <c r="HE65089" s="378"/>
      <c r="HF65089" s="378"/>
      <c r="HG65089" s="378"/>
      <c r="HH65089" s="378"/>
      <c r="HI65089" s="378"/>
      <c r="HJ65089" s="378"/>
      <c r="HK65089" s="378"/>
      <c r="HL65089" s="378"/>
      <c r="HM65089" s="378"/>
      <c r="HN65089" s="378"/>
      <c r="HO65089" s="378"/>
      <c r="HP65089" s="378"/>
      <c r="HQ65089" s="378"/>
      <c r="HR65089" s="378"/>
      <c r="HS65089" s="378"/>
      <c r="HT65089" s="378"/>
      <c r="HU65089" s="378"/>
      <c r="HV65089" s="378"/>
      <c r="HW65089" s="378"/>
      <c r="HX65089" s="378"/>
      <c r="HY65089" s="378"/>
      <c r="HZ65089" s="378"/>
      <c r="IA65089" s="378"/>
      <c r="IB65089" s="378"/>
      <c r="IC65089" s="378"/>
      <c r="ID65089" s="378"/>
      <c r="IE65089" s="378"/>
      <c r="IF65089" s="378"/>
      <c r="IG65089" s="378"/>
      <c r="IH65089" s="378"/>
      <c r="II65089" s="378"/>
      <c r="IJ65089" s="378"/>
      <c r="IK65089" s="378"/>
      <c r="IL65089" s="378"/>
    </row>
    <row r="65090" spans="2:246">
      <c r="B65090" s="378"/>
      <c r="C65090" s="378"/>
      <c r="D65090" s="378"/>
      <c r="E65090" s="378"/>
      <c r="F65090" s="378"/>
      <c r="G65090" s="378"/>
      <c r="H65090" s="378"/>
      <c r="I65090" s="378"/>
      <c r="J65090" s="378"/>
      <c r="K65090" s="378"/>
      <c r="L65090" s="378"/>
      <c r="M65090" s="378"/>
      <c r="N65090" s="378"/>
      <c r="O65090" s="378"/>
      <c r="P65090" s="378"/>
      <c r="Q65090" s="378"/>
      <c r="R65090" s="378"/>
      <c r="S65090" s="378"/>
      <c r="T65090" s="378"/>
      <c r="U65090" s="378"/>
      <c r="V65090" s="378"/>
      <c r="W65090" s="378"/>
      <c r="X65090" s="378"/>
      <c r="Y65090" s="378"/>
      <c r="Z65090" s="378"/>
      <c r="AA65090" s="378"/>
      <c r="AB65090" s="378"/>
      <c r="AC65090" s="378"/>
      <c r="AD65090" s="378"/>
      <c r="AE65090" s="378"/>
      <c r="AF65090" s="378"/>
      <c r="AG65090" s="378"/>
      <c r="AH65090" s="378"/>
      <c r="AI65090" s="378"/>
      <c r="AJ65090" s="378"/>
      <c r="AK65090" s="378"/>
      <c r="AL65090" s="378"/>
      <c r="AM65090" s="378"/>
      <c r="AN65090" s="378"/>
      <c r="AO65090" s="378"/>
      <c r="AP65090" s="378"/>
      <c r="AQ65090" s="378"/>
      <c r="AR65090" s="378"/>
      <c r="AS65090" s="378"/>
      <c r="AT65090" s="378"/>
      <c r="AU65090" s="378"/>
      <c r="AV65090" s="378"/>
      <c r="AW65090" s="378"/>
      <c r="AX65090" s="378"/>
      <c r="AY65090" s="378"/>
      <c r="AZ65090" s="378"/>
      <c r="BA65090" s="378"/>
      <c r="BB65090" s="378"/>
      <c r="BC65090" s="378"/>
      <c r="BD65090" s="378"/>
      <c r="BE65090" s="378"/>
      <c r="BF65090" s="378"/>
      <c r="BG65090" s="378"/>
      <c r="BH65090" s="378"/>
      <c r="BI65090" s="378"/>
      <c r="BJ65090" s="378"/>
      <c r="BK65090" s="378"/>
      <c r="BL65090" s="378"/>
      <c r="BM65090" s="378"/>
      <c r="BN65090" s="378"/>
      <c r="BO65090" s="378"/>
      <c r="BP65090" s="378"/>
      <c r="BQ65090" s="378"/>
      <c r="BR65090" s="378"/>
      <c r="BS65090" s="378"/>
      <c r="BT65090" s="378"/>
      <c r="BU65090" s="378"/>
      <c r="BV65090" s="378"/>
      <c r="BW65090" s="378"/>
      <c r="BX65090" s="378"/>
      <c r="BY65090" s="378"/>
      <c r="BZ65090" s="378"/>
      <c r="CA65090" s="378"/>
      <c r="CB65090" s="378"/>
      <c r="CC65090" s="378"/>
      <c r="CD65090" s="378"/>
      <c r="CE65090" s="378"/>
      <c r="CF65090" s="378"/>
      <c r="CG65090" s="378"/>
      <c r="CH65090" s="378"/>
      <c r="CI65090" s="378"/>
      <c r="CJ65090" s="378"/>
      <c r="CK65090" s="378"/>
      <c r="CL65090" s="378"/>
      <c r="CM65090" s="378"/>
      <c r="CN65090" s="378"/>
      <c r="CO65090" s="378"/>
      <c r="CP65090" s="378"/>
      <c r="CQ65090" s="378"/>
      <c r="CR65090" s="378"/>
      <c r="CS65090" s="378"/>
      <c r="CT65090" s="378"/>
      <c r="CU65090" s="378"/>
      <c r="CV65090" s="378"/>
      <c r="CW65090" s="378"/>
      <c r="CX65090" s="378"/>
      <c r="CY65090" s="378"/>
      <c r="CZ65090" s="378"/>
      <c r="DA65090" s="378"/>
      <c r="DB65090" s="378"/>
      <c r="DC65090" s="378"/>
      <c r="DD65090" s="378"/>
      <c r="DE65090" s="378"/>
      <c r="DF65090" s="378"/>
      <c r="DG65090" s="378"/>
      <c r="DH65090" s="378"/>
      <c r="DI65090" s="378"/>
      <c r="DJ65090" s="378"/>
      <c r="DK65090" s="378"/>
      <c r="DL65090" s="378"/>
      <c r="DM65090" s="378"/>
      <c r="DN65090" s="378"/>
      <c r="DO65090" s="378"/>
      <c r="DP65090" s="378"/>
      <c r="DQ65090" s="378"/>
      <c r="DR65090" s="378"/>
      <c r="DS65090" s="378"/>
      <c r="DT65090" s="378"/>
      <c r="DU65090" s="378"/>
      <c r="DV65090" s="378"/>
      <c r="DW65090" s="378"/>
      <c r="DX65090" s="378"/>
      <c r="DY65090" s="378"/>
      <c r="DZ65090" s="378"/>
      <c r="EA65090" s="378"/>
      <c r="EB65090" s="378"/>
      <c r="EC65090" s="378"/>
      <c r="ED65090" s="378"/>
      <c r="EE65090" s="378"/>
      <c r="EF65090" s="378"/>
      <c r="EG65090" s="378"/>
      <c r="EH65090" s="378"/>
      <c r="EI65090" s="378"/>
      <c r="EJ65090" s="378"/>
      <c r="EK65090" s="378"/>
      <c r="EL65090" s="378"/>
      <c r="EM65090" s="378"/>
      <c r="EN65090" s="378"/>
      <c r="EO65090" s="378"/>
      <c r="EP65090" s="378"/>
      <c r="EQ65090" s="378"/>
      <c r="ER65090" s="378"/>
      <c r="ES65090" s="378"/>
      <c r="ET65090" s="378"/>
      <c r="EU65090" s="378"/>
      <c r="EV65090" s="378"/>
      <c r="EW65090" s="378"/>
      <c r="EX65090" s="378"/>
      <c r="EY65090" s="378"/>
      <c r="EZ65090" s="378"/>
      <c r="FA65090" s="378"/>
      <c r="FB65090" s="378"/>
      <c r="FC65090" s="378"/>
      <c r="FD65090" s="378"/>
      <c r="FE65090" s="378"/>
      <c r="FF65090" s="378"/>
      <c r="FG65090" s="378"/>
      <c r="FH65090" s="378"/>
      <c r="FI65090" s="378"/>
      <c r="FJ65090" s="378"/>
      <c r="FK65090" s="378"/>
      <c r="FL65090" s="378"/>
      <c r="FM65090" s="378"/>
      <c r="FN65090" s="378"/>
      <c r="FO65090" s="378"/>
      <c r="FP65090" s="378"/>
      <c r="FQ65090" s="378"/>
      <c r="FR65090" s="378"/>
      <c r="FS65090" s="378"/>
      <c r="FT65090" s="378"/>
      <c r="FU65090" s="378"/>
      <c r="FV65090" s="378"/>
      <c r="FW65090" s="378"/>
      <c r="FX65090" s="378"/>
      <c r="FY65090" s="378"/>
      <c r="FZ65090" s="378"/>
      <c r="GA65090" s="378"/>
      <c r="GB65090" s="378"/>
      <c r="GC65090" s="378"/>
      <c r="GD65090" s="378"/>
      <c r="GE65090" s="378"/>
      <c r="GF65090" s="378"/>
      <c r="GG65090" s="378"/>
      <c r="GH65090" s="378"/>
      <c r="GI65090" s="378"/>
      <c r="GJ65090" s="378"/>
      <c r="GK65090" s="378"/>
      <c r="GL65090" s="378"/>
      <c r="GM65090" s="378"/>
      <c r="GN65090" s="378"/>
      <c r="GO65090" s="378"/>
      <c r="GP65090" s="378"/>
      <c r="GQ65090" s="378"/>
      <c r="GR65090" s="378"/>
      <c r="GS65090" s="378"/>
      <c r="GT65090" s="378"/>
      <c r="GU65090" s="378"/>
      <c r="GV65090" s="378"/>
      <c r="GW65090" s="378"/>
      <c r="GX65090" s="378"/>
      <c r="GY65090" s="378"/>
      <c r="GZ65090" s="378"/>
      <c r="HA65090" s="378"/>
      <c r="HB65090" s="378"/>
      <c r="HC65090" s="378"/>
      <c r="HD65090" s="378"/>
      <c r="HE65090" s="378"/>
      <c r="HF65090" s="378"/>
      <c r="HG65090" s="378"/>
      <c r="HH65090" s="378"/>
      <c r="HI65090" s="378"/>
      <c r="HJ65090" s="378"/>
      <c r="HK65090" s="378"/>
      <c r="HL65090" s="378"/>
      <c r="HM65090" s="378"/>
      <c r="HN65090" s="378"/>
      <c r="HO65090" s="378"/>
      <c r="HP65090" s="378"/>
      <c r="HQ65090" s="378"/>
      <c r="HR65090" s="378"/>
      <c r="HS65090" s="378"/>
      <c r="HT65090" s="378"/>
      <c r="HU65090" s="378"/>
      <c r="HV65090" s="378"/>
      <c r="HW65090" s="378"/>
      <c r="HX65090" s="378"/>
      <c r="HY65090" s="378"/>
      <c r="HZ65090" s="378"/>
      <c r="IA65090" s="378"/>
      <c r="IB65090" s="378"/>
      <c r="IC65090" s="378"/>
      <c r="ID65090" s="378"/>
      <c r="IE65090" s="378"/>
      <c r="IF65090" s="378"/>
      <c r="IG65090" s="378"/>
      <c r="IH65090" s="378"/>
      <c r="II65090" s="378"/>
      <c r="IJ65090" s="378"/>
      <c r="IK65090" s="378"/>
      <c r="IL65090" s="378"/>
    </row>
    <row r="65091" spans="2:246">
      <c r="B65091" s="378"/>
      <c r="C65091" s="378"/>
      <c r="D65091" s="378"/>
      <c r="E65091" s="378"/>
      <c r="F65091" s="378"/>
      <c r="G65091" s="378"/>
      <c r="H65091" s="378"/>
      <c r="I65091" s="378"/>
      <c r="J65091" s="378"/>
      <c r="K65091" s="378"/>
      <c r="L65091" s="378"/>
      <c r="M65091" s="378"/>
      <c r="N65091" s="378"/>
      <c r="O65091" s="378"/>
      <c r="P65091" s="378"/>
      <c r="Q65091" s="378"/>
      <c r="R65091" s="378"/>
      <c r="S65091" s="378"/>
      <c r="T65091" s="378"/>
      <c r="U65091" s="378"/>
      <c r="V65091" s="378"/>
      <c r="W65091" s="378"/>
      <c r="X65091" s="378"/>
      <c r="Y65091" s="378"/>
      <c r="Z65091" s="378"/>
      <c r="AA65091" s="378"/>
      <c r="AB65091" s="378"/>
      <c r="AC65091" s="378"/>
      <c r="AD65091" s="378"/>
      <c r="AE65091" s="378"/>
      <c r="AF65091" s="378"/>
      <c r="AG65091" s="378"/>
      <c r="AH65091" s="378"/>
      <c r="AI65091" s="378"/>
      <c r="AJ65091" s="378"/>
      <c r="AK65091" s="378"/>
      <c r="AL65091" s="378"/>
      <c r="AM65091" s="378"/>
      <c r="AN65091" s="378"/>
      <c r="AO65091" s="378"/>
      <c r="AP65091" s="378"/>
      <c r="AQ65091" s="378"/>
      <c r="AR65091" s="378"/>
      <c r="AS65091" s="378"/>
      <c r="AT65091" s="378"/>
      <c r="AU65091" s="378"/>
      <c r="AV65091" s="378"/>
      <c r="AW65091" s="378"/>
      <c r="AX65091" s="378"/>
      <c r="AY65091" s="378"/>
      <c r="AZ65091" s="378"/>
      <c r="BA65091" s="378"/>
      <c r="BB65091" s="378"/>
      <c r="BC65091" s="378"/>
      <c r="BD65091" s="378"/>
      <c r="BE65091" s="378"/>
      <c r="BF65091" s="378"/>
      <c r="BG65091" s="378"/>
      <c r="BH65091" s="378"/>
      <c r="BI65091" s="378"/>
      <c r="BJ65091" s="378"/>
      <c r="BK65091" s="378"/>
      <c r="BL65091" s="378"/>
      <c r="BM65091" s="378"/>
      <c r="BN65091" s="378"/>
      <c r="BO65091" s="378"/>
      <c r="BP65091" s="378"/>
      <c r="BQ65091" s="378"/>
      <c r="BR65091" s="378"/>
      <c r="BS65091" s="378"/>
      <c r="BT65091" s="378"/>
      <c r="BU65091" s="378"/>
      <c r="BV65091" s="378"/>
      <c r="BW65091" s="378"/>
      <c r="BX65091" s="378"/>
      <c r="BY65091" s="378"/>
      <c r="BZ65091" s="378"/>
      <c r="CA65091" s="378"/>
      <c r="CB65091" s="378"/>
      <c r="CC65091" s="378"/>
      <c r="CD65091" s="378"/>
      <c r="CE65091" s="378"/>
      <c r="CF65091" s="378"/>
      <c r="CG65091" s="378"/>
      <c r="CH65091" s="378"/>
      <c r="CI65091" s="378"/>
      <c r="CJ65091" s="378"/>
      <c r="CK65091" s="378"/>
      <c r="CL65091" s="378"/>
      <c r="CM65091" s="378"/>
      <c r="CN65091" s="378"/>
      <c r="CO65091" s="378"/>
      <c r="CP65091" s="378"/>
      <c r="CQ65091" s="378"/>
      <c r="CR65091" s="378"/>
      <c r="CS65091" s="378"/>
      <c r="CT65091" s="378"/>
      <c r="CU65091" s="378"/>
      <c r="CV65091" s="378"/>
      <c r="CW65091" s="378"/>
      <c r="CX65091" s="378"/>
      <c r="CY65091" s="378"/>
      <c r="CZ65091" s="378"/>
      <c r="DA65091" s="378"/>
      <c r="DB65091" s="378"/>
      <c r="DC65091" s="378"/>
      <c r="DD65091" s="378"/>
      <c r="DE65091" s="378"/>
      <c r="DF65091" s="378"/>
      <c r="DG65091" s="378"/>
      <c r="DH65091" s="378"/>
      <c r="DI65091" s="378"/>
      <c r="DJ65091" s="378"/>
      <c r="DK65091" s="378"/>
      <c r="DL65091" s="378"/>
      <c r="DM65091" s="378"/>
      <c r="DN65091" s="378"/>
      <c r="DO65091" s="378"/>
      <c r="DP65091" s="378"/>
      <c r="DQ65091" s="378"/>
      <c r="DR65091" s="378"/>
      <c r="DS65091" s="378"/>
      <c r="DT65091" s="378"/>
      <c r="DU65091" s="378"/>
      <c r="DV65091" s="378"/>
      <c r="DW65091" s="378"/>
      <c r="DX65091" s="378"/>
      <c r="DY65091" s="378"/>
      <c r="DZ65091" s="378"/>
      <c r="EA65091" s="378"/>
      <c r="EB65091" s="378"/>
      <c r="EC65091" s="378"/>
      <c r="ED65091" s="378"/>
      <c r="EE65091" s="378"/>
      <c r="EF65091" s="378"/>
      <c r="EG65091" s="378"/>
      <c r="EH65091" s="378"/>
      <c r="EI65091" s="378"/>
      <c r="EJ65091" s="378"/>
      <c r="EK65091" s="378"/>
      <c r="EL65091" s="378"/>
      <c r="EM65091" s="378"/>
      <c r="EN65091" s="378"/>
      <c r="EO65091" s="378"/>
      <c r="EP65091" s="378"/>
      <c r="EQ65091" s="378"/>
      <c r="ER65091" s="378"/>
      <c r="ES65091" s="378"/>
      <c r="ET65091" s="378"/>
      <c r="EU65091" s="378"/>
      <c r="EV65091" s="378"/>
      <c r="EW65091" s="378"/>
      <c r="EX65091" s="378"/>
      <c r="EY65091" s="378"/>
      <c r="EZ65091" s="378"/>
      <c r="FA65091" s="378"/>
      <c r="FB65091" s="378"/>
      <c r="FC65091" s="378"/>
      <c r="FD65091" s="378"/>
      <c r="FE65091" s="378"/>
      <c r="FF65091" s="378"/>
      <c r="FG65091" s="378"/>
      <c r="FH65091" s="378"/>
      <c r="FI65091" s="378"/>
      <c r="FJ65091" s="378"/>
      <c r="FK65091" s="378"/>
      <c r="FL65091" s="378"/>
      <c r="FM65091" s="378"/>
      <c r="FN65091" s="378"/>
      <c r="FO65091" s="378"/>
      <c r="FP65091" s="378"/>
      <c r="FQ65091" s="378"/>
      <c r="FR65091" s="378"/>
      <c r="FS65091" s="378"/>
      <c r="FT65091" s="378"/>
      <c r="FU65091" s="378"/>
      <c r="FV65091" s="378"/>
      <c r="FW65091" s="378"/>
      <c r="FX65091" s="378"/>
      <c r="FY65091" s="378"/>
      <c r="FZ65091" s="378"/>
      <c r="GA65091" s="378"/>
      <c r="GB65091" s="378"/>
      <c r="GC65091" s="378"/>
      <c r="GD65091" s="378"/>
      <c r="GE65091" s="378"/>
      <c r="GF65091" s="378"/>
      <c r="GG65091" s="378"/>
      <c r="GH65091" s="378"/>
      <c r="GI65091" s="378"/>
      <c r="GJ65091" s="378"/>
      <c r="GK65091" s="378"/>
      <c r="GL65091" s="378"/>
      <c r="GM65091" s="378"/>
      <c r="GN65091" s="378"/>
      <c r="GO65091" s="378"/>
      <c r="GP65091" s="378"/>
      <c r="GQ65091" s="378"/>
      <c r="GR65091" s="378"/>
      <c r="GS65091" s="378"/>
      <c r="GT65091" s="378"/>
      <c r="GU65091" s="378"/>
      <c r="GV65091" s="378"/>
      <c r="GW65091" s="378"/>
      <c r="GX65091" s="378"/>
      <c r="GY65091" s="378"/>
      <c r="GZ65091" s="378"/>
      <c r="HA65091" s="378"/>
      <c r="HB65091" s="378"/>
      <c r="HC65091" s="378"/>
      <c r="HD65091" s="378"/>
      <c r="HE65091" s="378"/>
      <c r="HF65091" s="378"/>
      <c r="HG65091" s="378"/>
      <c r="HH65091" s="378"/>
      <c r="HI65091" s="378"/>
      <c r="HJ65091" s="378"/>
      <c r="HK65091" s="378"/>
      <c r="HL65091" s="378"/>
      <c r="HM65091" s="378"/>
      <c r="HN65091" s="378"/>
      <c r="HO65091" s="378"/>
      <c r="HP65091" s="378"/>
      <c r="HQ65091" s="378"/>
      <c r="HR65091" s="378"/>
      <c r="HS65091" s="378"/>
      <c r="HT65091" s="378"/>
      <c r="HU65091" s="378"/>
      <c r="HV65091" s="378"/>
      <c r="HW65091" s="378"/>
      <c r="HX65091" s="378"/>
      <c r="HY65091" s="378"/>
      <c r="HZ65091" s="378"/>
      <c r="IA65091" s="378"/>
      <c r="IB65091" s="378"/>
      <c r="IC65091" s="378"/>
      <c r="ID65091" s="378"/>
      <c r="IE65091" s="378"/>
      <c r="IF65091" s="378"/>
      <c r="IG65091" s="378"/>
      <c r="IH65091" s="378"/>
      <c r="II65091" s="378"/>
      <c r="IJ65091" s="378"/>
      <c r="IK65091" s="378"/>
      <c r="IL65091" s="378"/>
    </row>
    <row r="65092" spans="2:246">
      <c r="B65092" s="378"/>
      <c r="C65092" s="378"/>
      <c r="D65092" s="378"/>
      <c r="E65092" s="378"/>
      <c r="F65092" s="378"/>
      <c r="G65092" s="378"/>
      <c r="H65092" s="378"/>
      <c r="I65092" s="378"/>
      <c r="J65092" s="378"/>
      <c r="K65092" s="378"/>
      <c r="L65092" s="378"/>
      <c r="M65092" s="378"/>
      <c r="N65092" s="378"/>
      <c r="O65092" s="378"/>
      <c r="P65092" s="378"/>
      <c r="Q65092" s="378"/>
      <c r="R65092" s="378"/>
      <c r="S65092" s="378"/>
      <c r="T65092" s="378"/>
      <c r="U65092" s="378"/>
      <c r="V65092" s="378"/>
      <c r="W65092" s="378"/>
      <c r="X65092" s="378"/>
      <c r="Y65092" s="378"/>
      <c r="Z65092" s="378"/>
      <c r="AA65092" s="378"/>
      <c r="AB65092" s="378"/>
      <c r="AC65092" s="378"/>
      <c r="AD65092" s="378"/>
      <c r="AE65092" s="378"/>
      <c r="AF65092" s="378"/>
      <c r="AG65092" s="378"/>
      <c r="AH65092" s="378"/>
      <c r="AI65092" s="378"/>
      <c r="AJ65092" s="378"/>
      <c r="AK65092" s="378"/>
      <c r="AL65092" s="378"/>
      <c r="AM65092" s="378"/>
      <c r="AN65092" s="378"/>
      <c r="AO65092" s="378"/>
      <c r="AP65092" s="378"/>
      <c r="AQ65092" s="378"/>
      <c r="AR65092" s="378"/>
      <c r="AS65092" s="378"/>
      <c r="AT65092" s="378"/>
      <c r="AU65092" s="378"/>
      <c r="AV65092" s="378"/>
      <c r="AW65092" s="378"/>
      <c r="AX65092" s="378"/>
      <c r="AY65092" s="378"/>
      <c r="AZ65092" s="378"/>
      <c r="BA65092" s="378"/>
      <c r="BB65092" s="378"/>
      <c r="BC65092" s="378"/>
      <c r="BD65092" s="378"/>
      <c r="BE65092" s="378"/>
      <c r="BF65092" s="378"/>
      <c r="BG65092" s="378"/>
      <c r="BH65092" s="378"/>
      <c r="BI65092" s="378"/>
      <c r="BJ65092" s="378"/>
      <c r="BK65092" s="378"/>
      <c r="BL65092" s="378"/>
      <c r="BM65092" s="378"/>
      <c r="BN65092" s="378"/>
      <c r="BO65092" s="378"/>
      <c r="BP65092" s="378"/>
      <c r="BQ65092" s="378"/>
      <c r="BR65092" s="378"/>
      <c r="BS65092" s="378"/>
      <c r="BT65092" s="378"/>
      <c r="BU65092" s="378"/>
      <c r="BV65092" s="378"/>
      <c r="BW65092" s="378"/>
      <c r="BX65092" s="378"/>
      <c r="BY65092" s="378"/>
      <c r="BZ65092" s="378"/>
      <c r="CA65092" s="378"/>
      <c r="CB65092" s="378"/>
      <c r="CC65092" s="378"/>
      <c r="CD65092" s="378"/>
      <c r="CE65092" s="378"/>
      <c r="CF65092" s="378"/>
      <c r="CG65092" s="378"/>
      <c r="CH65092" s="378"/>
      <c r="CI65092" s="378"/>
      <c r="CJ65092" s="378"/>
      <c r="CK65092" s="378"/>
      <c r="CL65092" s="378"/>
      <c r="CM65092" s="378"/>
      <c r="CN65092" s="378"/>
      <c r="CO65092" s="378"/>
      <c r="CP65092" s="378"/>
      <c r="CQ65092" s="378"/>
      <c r="CR65092" s="378"/>
      <c r="CS65092" s="378"/>
      <c r="CT65092" s="378"/>
      <c r="CU65092" s="378"/>
      <c r="CV65092" s="378"/>
      <c r="CW65092" s="378"/>
      <c r="CX65092" s="378"/>
      <c r="CY65092" s="378"/>
      <c r="CZ65092" s="378"/>
      <c r="DA65092" s="378"/>
      <c r="DB65092" s="378"/>
      <c r="DC65092" s="378"/>
      <c r="DD65092" s="378"/>
      <c r="DE65092" s="378"/>
      <c r="DF65092" s="378"/>
      <c r="DG65092" s="378"/>
      <c r="DH65092" s="378"/>
      <c r="DI65092" s="378"/>
      <c r="DJ65092" s="378"/>
      <c r="DK65092" s="378"/>
      <c r="DL65092" s="378"/>
      <c r="DM65092" s="378"/>
      <c r="DN65092" s="378"/>
      <c r="DO65092" s="378"/>
      <c r="DP65092" s="378"/>
      <c r="DQ65092" s="378"/>
      <c r="DR65092" s="378"/>
      <c r="DS65092" s="378"/>
      <c r="DT65092" s="378"/>
      <c r="DU65092" s="378"/>
      <c r="DV65092" s="378"/>
      <c r="DW65092" s="378"/>
      <c r="DX65092" s="378"/>
      <c r="DY65092" s="378"/>
      <c r="DZ65092" s="378"/>
      <c r="EA65092" s="378"/>
      <c r="EB65092" s="378"/>
      <c r="EC65092" s="378"/>
      <c r="ED65092" s="378"/>
      <c r="EE65092" s="378"/>
      <c r="EF65092" s="378"/>
      <c r="EG65092" s="378"/>
      <c r="EH65092" s="378"/>
      <c r="EI65092" s="378"/>
      <c r="EJ65092" s="378"/>
      <c r="EK65092" s="378"/>
      <c r="EL65092" s="378"/>
      <c r="EM65092" s="378"/>
      <c r="EN65092" s="378"/>
      <c r="EO65092" s="378"/>
      <c r="EP65092" s="378"/>
      <c r="EQ65092" s="378"/>
      <c r="ER65092" s="378"/>
      <c r="ES65092" s="378"/>
      <c r="ET65092" s="378"/>
      <c r="EU65092" s="378"/>
      <c r="EV65092" s="378"/>
      <c r="EW65092" s="378"/>
      <c r="EX65092" s="378"/>
      <c r="EY65092" s="378"/>
      <c r="EZ65092" s="378"/>
      <c r="FA65092" s="378"/>
      <c r="FB65092" s="378"/>
      <c r="FC65092" s="378"/>
      <c r="FD65092" s="378"/>
      <c r="FE65092" s="378"/>
      <c r="FF65092" s="378"/>
      <c r="FG65092" s="378"/>
      <c r="FH65092" s="378"/>
      <c r="FI65092" s="378"/>
      <c r="FJ65092" s="378"/>
      <c r="FK65092" s="378"/>
      <c r="FL65092" s="378"/>
      <c r="FM65092" s="378"/>
      <c r="FN65092" s="378"/>
      <c r="FO65092" s="378"/>
      <c r="FP65092" s="378"/>
      <c r="FQ65092" s="378"/>
      <c r="FR65092" s="378"/>
      <c r="FS65092" s="378"/>
      <c r="FT65092" s="378"/>
      <c r="FU65092" s="378"/>
      <c r="FV65092" s="378"/>
      <c r="FW65092" s="378"/>
      <c r="FX65092" s="378"/>
      <c r="FY65092" s="378"/>
      <c r="FZ65092" s="378"/>
      <c r="GA65092" s="378"/>
      <c r="GB65092" s="378"/>
      <c r="GC65092" s="378"/>
      <c r="GD65092" s="378"/>
      <c r="GE65092" s="378"/>
      <c r="GF65092" s="378"/>
      <c r="GG65092" s="378"/>
      <c r="GH65092" s="378"/>
      <c r="GI65092" s="378"/>
      <c r="GJ65092" s="378"/>
      <c r="GK65092" s="378"/>
      <c r="GL65092" s="378"/>
      <c r="GM65092" s="378"/>
      <c r="GN65092" s="378"/>
      <c r="GO65092" s="378"/>
      <c r="GP65092" s="378"/>
      <c r="GQ65092" s="378"/>
      <c r="GR65092" s="378"/>
      <c r="GS65092" s="378"/>
      <c r="GT65092" s="378"/>
      <c r="GU65092" s="378"/>
      <c r="GV65092" s="378"/>
      <c r="GW65092" s="378"/>
      <c r="GX65092" s="378"/>
      <c r="GY65092" s="378"/>
      <c r="GZ65092" s="378"/>
      <c r="HA65092" s="378"/>
      <c r="HB65092" s="378"/>
      <c r="HC65092" s="378"/>
      <c r="HD65092" s="378"/>
      <c r="HE65092" s="378"/>
      <c r="HF65092" s="378"/>
      <c r="HG65092" s="378"/>
      <c r="HH65092" s="378"/>
      <c r="HI65092" s="378"/>
      <c r="HJ65092" s="378"/>
      <c r="HK65092" s="378"/>
      <c r="HL65092" s="378"/>
      <c r="HM65092" s="378"/>
      <c r="HN65092" s="378"/>
      <c r="HO65092" s="378"/>
      <c r="HP65092" s="378"/>
      <c r="HQ65092" s="378"/>
      <c r="HR65092" s="378"/>
      <c r="HS65092" s="378"/>
      <c r="HT65092" s="378"/>
      <c r="HU65092" s="378"/>
      <c r="HV65092" s="378"/>
      <c r="HW65092" s="378"/>
      <c r="HX65092" s="378"/>
      <c r="HY65092" s="378"/>
      <c r="HZ65092" s="378"/>
      <c r="IA65092" s="378"/>
      <c r="IB65092" s="378"/>
      <c r="IC65092" s="378"/>
      <c r="ID65092" s="378"/>
      <c r="IE65092" s="378"/>
      <c r="IF65092" s="378"/>
      <c r="IG65092" s="378"/>
      <c r="IH65092" s="378"/>
      <c r="II65092" s="378"/>
      <c r="IJ65092" s="378"/>
      <c r="IK65092" s="378"/>
      <c r="IL65092" s="378"/>
    </row>
    <row r="65093" spans="2:246">
      <c r="B65093" s="378"/>
      <c r="C65093" s="378"/>
      <c r="D65093" s="378"/>
      <c r="E65093" s="378"/>
      <c r="F65093" s="378"/>
      <c r="G65093" s="378"/>
      <c r="H65093" s="378"/>
      <c r="I65093" s="378"/>
      <c r="J65093" s="378"/>
      <c r="K65093" s="378"/>
      <c r="L65093" s="378"/>
      <c r="M65093" s="378"/>
      <c r="N65093" s="378"/>
      <c r="O65093" s="378"/>
      <c r="P65093" s="378"/>
      <c r="Q65093" s="378"/>
      <c r="R65093" s="378"/>
      <c r="S65093" s="378"/>
      <c r="T65093" s="378"/>
      <c r="U65093" s="378"/>
      <c r="V65093" s="378"/>
      <c r="W65093" s="378"/>
      <c r="X65093" s="378"/>
      <c r="Y65093" s="378"/>
      <c r="Z65093" s="378"/>
      <c r="AA65093" s="378"/>
      <c r="AB65093" s="378"/>
      <c r="AC65093" s="378"/>
      <c r="AD65093" s="378"/>
      <c r="AE65093" s="378"/>
      <c r="AF65093" s="378"/>
      <c r="AG65093" s="378"/>
      <c r="AH65093" s="378"/>
      <c r="AI65093" s="378"/>
      <c r="AJ65093" s="378"/>
      <c r="AK65093" s="378"/>
      <c r="AL65093" s="378"/>
      <c r="AM65093" s="378"/>
      <c r="AN65093" s="378"/>
      <c r="AO65093" s="378"/>
      <c r="AP65093" s="378"/>
      <c r="AQ65093" s="378"/>
      <c r="AR65093" s="378"/>
      <c r="AS65093" s="378"/>
      <c r="AT65093" s="378"/>
      <c r="AU65093" s="378"/>
      <c r="AV65093" s="378"/>
      <c r="AW65093" s="378"/>
      <c r="AX65093" s="378"/>
      <c r="AY65093" s="378"/>
      <c r="AZ65093" s="378"/>
      <c r="BA65093" s="378"/>
      <c r="BB65093" s="378"/>
      <c r="BC65093" s="378"/>
      <c r="BD65093" s="378"/>
      <c r="BE65093" s="378"/>
      <c r="BF65093" s="378"/>
      <c r="BG65093" s="378"/>
      <c r="BH65093" s="378"/>
      <c r="BI65093" s="378"/>
      <c r="BJ65093" s="378"/>
      <c r="BK65093" s="378"/>
      <c r="BL65093" s="378"/>
      <c r="BM65093" s="378"/>
      <c r="BN65093" s="378"/>
      <c r="BO65093" s="378"/>
      <c r="BP65093" s="378"/>
      <c r="BQ65093" s="378"/>
      <c r="BR65093" s="378"/>
      <c r="BS65093" s="378"/>
      <c r="BT65093" s="378"/>
      <c r="BU65093" s="378"/>
      <c r="BV65093" s="378"/>
      <c r="BW65093" s="378"/>
      <c r="BX65093" s="378"/>
      <c r="BY65093" s="378"/>
      <c r="BZ65093" s="378"/>
      <c r="CA65093" s="378"/>
      <c r="CB65093" s="378"/>
      <c r="CC65093" s="378"/>
      <c r="CD65093" s="378"/>
      <c r="CE65093" s="378"/>
      <c r="CF65093" s="378"/>
      <c r="CG65093" s="378"/>
      <c r="CH65093" s="378"/>
      <c r="CI65093" s="378"/>
      <c r="CJ65093" s="378"/>
      <c r="CK65093" s="378"/>
      <c r="CL65093" s="378"/>
      <c r="CM65093" s="378"/>
      <c r="CN65093" s="378"/>
      <c r="CO65093" s="378"/>
      <c r="CP65093" s="378"/>
      <c r="CQ65093" s="378"/>
      <c r="CR65093" s="378"/>
      <c r="CS65093" s="378"/>
      <c r="CT65093" s="378"/>
      <c r="CU65093" s="378"/>
      <c r="CV65093" s="378"/>
      <c r="CW65093" s="378"/>
      <c r="CX65093" s="378"/>
      <c r="CY65093" s="378"/>
      <c r="CZ65093" s="378"/>
      <c r="DA65093" s="378"/>
      <c r="DB65093" s="378"/>
      <c r="DC65093" s="378"/>
      <c r="DD65093" s="378"/>
      <c r="DE65093" s="378"/>
      <c r="DF65093" s="378"/>
      <c r="DG65093" s="378"/>
      <c r="DH65093" s="378"/>
      <c r="DI65093" s="378"/>
      <c r="DJ65093" s="378"/>
      <c r="DK65093" s="378"/>
      <c r="DL65093" s="378"/>
      <c r="DM65093" s="378"/>
      <c r="DN65093" s="378"/>
      <c r="DO65093" s="378"/>
      <c r="DP65093" s="378"/>
      <c r="DQ65093" s="378"/>
      <c r="DR65093" s="378"/>
      <c r="DS65093" s="378"/>
      <c r="DT65093" s="378"/>
      <c r="DU65093" s="378"/>
      <c r="DV65093" s="378"/>
      <c r="DW65093" s="378"/>
      <c r="DX65093" s="378"/>
      <c r="DY65093" s="378"/>
      <c r="DZ65093" s="378"/>
      <c r="EA65093" s="378"/>
      <c r="EB65093" s="378"/>
      <c r="EC65093" s="378"/>
      <c r="ED65093" s="378"/>
      <c r="EE65093" s="378"/>
      <c r="EF65093" s="378"/>
      <c r="EG65093" s="378"/>
      <c r="EH65093" s="378"/>
      <c r="EI65093" s="378"/>
      <c r="EJ65093" s="378"/>
      <c r="EK65093" s="378"/>
      <c r="EL65093" s="378"/>
      <c r="EM65093" s="378"/>
      <c r="EN65093" s="378"/>
      <c r="EO65093" s="378"/>
      <c r="EP65093" s="378"/>
      <c r="EQ65093" s="378"/>
      <c r="ER65093" s="378"/>
      <c r="ES65093" s="378"/>
      <c r="ET65093" s="378"/>
      <c r="EU65093" s="378"/>
      <c r="EV65093" s="378"/>
      <c r="EW65093" s="378"/>
      <c r="EX65093" s="378"/>
      <c r="EY65093" s="378"/>
      <c r="EZ65093" s="378"/>
      <c r="FA65093" s="378"/>
      <c r="FB65093" s="378"/>
      <c r="FC65093" s="378"/>
      <c r="FD65093" s="378"/>
      <c r="FE65093" s="378"/>
      <c r="FF65093" s="378"/>
      <c r="FG65093" s="378"/>
      <c r="FH65093" s="378"/>
      <c r="FI65093" s="378"/>
      <c r="FJ65093" s="378"/>
      <c r="FK65093" s="378"/>
      <c r="FL65093" s="378"/>
      <c r="FM65093" s="378"/>
      <c r="FN65093" s="378"/>
      <c r="FO65093" s="378"/>
      <c r="FP65093" s="378"/>
      <c r="FQ65093" s="378"/>
      <c r="FR65093" s="378"/>
      <c r="FS65093" s="378"/>
      <c r="FT65093" s="378"/>
      <c r="FU65093" s="378"/>
      <c r="FV65093" s="378"/>
      <c r="FW65093" s="378"/>
      <c r="FX65093" s="378"/>
      <c r="FY65093" s="378"/>
      <c r="FZ65093" s="378"/>
      <c r="GA65093" s="378"/>
      <c r="GB65093" s="378"/>
      <c r="GC65093" s="378"/>
      <c r="GD65093" s="378"/>
      <c r="GE65093" s="378"/>
      <c r="GF65093" s="378"/>
      <c r="GG65093" s="378"/>
      <c r="GH65093" s="378"/>
      <c r="GI65093" s="378"/>
      <c r="GJ65093" s="378"/>
      <c r="GK65093" s="378"/>
      <c r="GL65093" s="378"/>
      <c r="GM65093" s="378"/>
      <c r="GN65093" s="378"/>
      <c r="GO65093" s="378"/>
      <c r="GP65093" s="378"/>
      <c r="GQ65093" s="378"/>
      <c r="GR65093" s="378"/>
      <c r="GS65093" s="378"/>
      <c r="GT65093" s="378"/>
      <c r="GU65093" s="378"/>
      <c r="GV65093" s="378"/>
      <c r="GW65093" s="378"/>
      <c r="GX65093" s="378"/>
      <c r="GY65093" s="378"/>
      <c r="GZ65093" s="378"/>
      <c r="HA65093" s="378"/>
      <c r="HB65093" s="378"/>
      <c r="HC65093" s="378"/>
      <c r="HD65093" s="378"/>
      <c r="HE65093" s="378"/>
      <c r="HF65093" s="378"/>
      <c r="HG65093" s="378"/>
      <c r="HH65093" s="378"/>
      <c r="HI65093" s="378"/>
      <c r="HJ65093" s="378"/>
      <c r="HK65093" s="378"/>
      <c r="HL65093" s="378"/>
      <c r="HM65093" s="378"/>
      <c r="HN65093" s="378"/>
      <c r="HO65093" s="378"/>
      <c r="HP65093" s="378"/>
      <c r="HQ65093" s="378"/>
      <c r="HR65093" s="378"/>
      <c r="HS65093" s="378"/>
      <c r="HT65093" s="378"/>
      <c r="HU65093" s="378"/>
      <c r="HV65093" s="378"/>
      <c r="HW65093" s="378"/>
      <c r="HX65093" s="378"/>
      <c r="HY65093" s="378"/>
      <c r="HZ65093" s="378"/>
      <c r="IA65093" s="378"/>
      <c r="IB65093" s="378"/>
      <c r="IC65093" s="378"/>
      <c r="ID65093" s="378"/>
      <c r="IE65093" s="378"/>
      <c r="IF65093" s="378"/>
      <c r="IG65093" s="378"/>
      <c r="IH65093" s="378"/>
      <c r="II65093" s="378"/>
      <c r="IJ65093" s="378"/>
      <c r="IK65093" s="378"/>
      <c r="IL65093" s="378"/>
    </row>
    <row r="65094" spans="2:246">
      <c r="B65094" s="378"/>
      <c r="C65094" s="378"/>
      <c r="D65094" s="378"/>
      <c r="E65094" s="378"/>
      <c r="F65094" s="378"/>
      <c r="G65094" s="378"/>
      <c r="H65094" s="378"/>
      <c r="I65094" s="378"/>
      <c r="J65094" s="378"/>
      <c r="K65094" s="378"/>
      <c r="L65094" s="378"/>
      <c r="M65094" s="378"/>
      <c r="N65094" s="378"/>
      <c r="O65094" s="378"/>
      <c r="P65094" s="378"/>
      <c r="Q65094" s="378"/>
      <c r="R65094" s="378"/>
      <c r="S65094" s="378"/>
      <c r="T65094" s="378"/>
      <c r="U65094" s="378"/>
      <c r="V65094" s="378"/>
      <c r="W65094" s="378"/>
      <c r="X65094" s="378"/>
      <c r="Y65094" s="378"/>
      <c r="Z65094" s="378"/>
      <c r="AA65094" s="378"/>
      <c r="AB65094" s="378"/>
      <c r="AC65094" s="378"/>
      <c r="AD65094" s="378"/>
      <c r="AE65094" s="378"/>
      <c r="AF65094" s="378"/>
      <c r="AG65094" s="378"/>
      <c r="AH65094" s="378"/>
      <c r="AI65094" s="378"/>
      <c r="AJ65094" s="378"/>
      <c r="AK65094" s="378"/>
      <c r="AL65094" s="378"/>
      <c r="AM65094" s="378"/>
      <c r="AN65094" s="378"/>
      <c r="AO65094" s="378"/>
      <c r="AP65094" s="378"/>
      <c r="AQ65094" s="378"/>
      <c r="AR65094" s="378"/>
      <c r="AS65094" s="378"/>
      <c r="AT65094" s="378"/>
      <c r="AU65094" s="378"/>
      <c r="AV65094" s="378"/>
      <c r="AW65094" s="378"/>
      <c r="AX65094" s="378"/>
      <c r="AY65094" s="378"/>
      <c r="AZ65094" s="378"/>
      <c r="BA65094" s="378"/>
      <c r="BB65094" s="378"/>
      <c r="BC65094" s="378"/>
      <c r="BD65094" s="378"/>
      <c r="BE65094" s="378"/>
      <c r="BF65094" s="378"/>
      <c r="BG65094" s="378"/>
      <c r="BH65094" s="378"/>
      <c r="BI65094" s="378"/>
      <c r="BJ65094" s="378"/>
      <c r="BK65094" s="378"/>
      <c r="BL65094" s="378"/>
      <c r="BM65094" s="378"/>
      <c r="BN65094" s="378"/>
      <c r="BO65094" s="378"/>
      <c r="BP65094" s="378"/>
      <c r="BQ65094" s="378"/>
      <c r="BR65094" s="378"/>
      <c r="BS65094" s="378"/>
      <c r="BT65094" s="378"/>
      <c r="BU65094" s="378"/>
      <c r="BV65094" s="378"/>
      <c r="BW65094" s="378"/>
      <c r="BX65094" s="378"/>
      <c r="BY65094" s="378"/>
      <c r="BZ65094" s="378"/>
      <c r="CA65094" s="378"/>
      <c r="CB65094" s="378"/>
      <c r="CC65094" s="378"/>
      <c r="CD65094" s="378"/>
      <c r="CE65094" s="378"/>
      <c r="CF65094" s="378"/>
      <c r="CG65094" s="378"/>
      <c r="CH65094" s="378"/>
      <c r="CI65094" s="378"/>
      <c r="CJ65094" s="378"/>
      <c r="CK65094" s="378"/>
      <c r="CL65094" s="378"/>
      <c r="CM65094" s="378"/>
      <c r="CN65094" s="378"/>
      <c r="CO65094" s="378"/>
      <c r="CP65094" s="378"/>
      <c r="CQ65094" s="378"/>
      <c r="CR65094" s="378"/>
      <c r="CS65094" s="378"/>
      <c r="CT65094" s="378"/>
      <c r="CU65094" s="378"/>
      <c r="CV65094" s="378"/>
      <c r="CW65094" s="378"/>
      <c r="CX65094" s="378"/>
      <c r="CY65094" s="378"/>
      <c r="CZ65094" s="378"/>
      <c r="DA65094" s="378"/>
      <c r="DB65094" s="378"/>
      <c r="DC65094" s="378"/>
      <c r="DD65094" s="378"/>
      <c r="DE65094" s="378"/>
      <c r="DF65094" s="378"/>
      <c r="DG65094" s="378"/>
      <c r="DH65094" s="378"/>
      <c r="DI65094" s="378"/>
      <c r="DJ65094" s="378"/>
      <c r="DK65094" s="378"/>
      <c r="DL65094" s="378"/>
      <c r="DM65094" s="378"/>
      <c r="DN65094" s="378"/>
      <c r="DO65094" s="378"/>
      <c r="DP65094" s="378"/>
      <c r="DQ65094" s="378"/>
      <c r="DR65094" s="378"/>
      <c r="DS65094" s="378"/>
      <c r="DT65094" s="378"/>
      <c r="DU65094" s="378"/>
      <c r="DV65094" s="378"/>
      <c r="DW65094" s="378"/>
      <c r="DX65094" s="378"/>
      <c r="DY65094" s="378"/>
      <c r="DZ65094" s="378"/>
      <c r="EA65094" s="378"/>
      <c r="EB65094" s="378"/>
      <c r="EC65094" s="378"/>
      <c r="ED65094" s="378"/>
      <c r="EE65094" s="378"/>
      <c r="EF65094" s="378"/>
      <c r="EG65094" s="378"/>
      <c r="EH65094" s="378"/>
      <c r="EI65094" s="378"/>
      <c r="EJ65094" s="378"/>
      <c r="EK65094" s="378"/>
      <c r="EL65094" s="378"/>
      <c r="EM65094" s="378"/>
      <c r="EN65094" s="378"/>
      <c r="EO65094" s="378"/>
      <c r="EP65094" s="378"/>
      <c r="EQ65094" s="378"/>
      <c r="ER65094" s="378"/>
      <c r="ES65094" s="378"/>
      <c r="ET65094" s="378"/>
      <c r="EU65094" s="378"/>
      <c r="EV65094" s="378"/>
      <c r="EW65094" s="378"/>
      <c r="EX65094" s="378"/>
      <c r="EY65094" s="378"/>
      <c r="EZ65094" s="378"/>
      <c r="FA65094" s="378"/>
      <c r="FB65094" s="378"/>
      <c r="FC65094" s="378"/>
      <c r="FD65094" s="378"/>
      <c r="FE65094" s="378"/>
      <c r="FF65094" s="378"/>
      <c r="FG65094" s="378"/>
      <c r="FH65094" s="378"/>
      <c r="FI65094" s="378"/>
      <c r="FJ65094" s="378"/>
      <c r="FK65094" s="378"/>
      <c r="FL65094" s="378"/>
      <c r="FM65094" s="378"/>
      <c r="FN65094" s="378"/>
      <c r="FO65094" s="378"/>
      <c r="FP65094" s="378"/>
      <c r="FQ65094" s="378"/>
      <c r="FR65094" s="378"/>
      <c r="FS65094" s="378"/>
      <c r="FT65094" s="378"/>
      <c r="FU65094" s="378"/>
      <c r="FV65094" s="378"/>
      <c r="FW65094" s="378"/>
      <c r="FX65094" s="378"/>
      <c r="FY65094" s="378"/>
      <c r="FZ65094" s="378"/>
      <c r="GA65094" s="378"/>
      <c r="GB65094" s="378"/>
      <c r="GC65094" s="378"/>
      <c r="GD65094" s="378"/>
      <c r="GE65094" s="378"/>
      <c r="GF65094" s="378"/>
      <c r="GG65094" s="378"/>
      <c r="GH65094" s="378"/>
      <c r="GI65094" s="378"/>
      <c r="GJ65094" s="378"/>
      <c r="GK65094" s="378"/>
      <c r="GL65094" s="378"/>
      <c r="GM65094" s="378"/>
      <c r="GN65094" s="378"/>
      <c r="GO65094" s="378"/>
      <c r="GP65094" s="378"/>
      <c r="GQ65094" s="378"/>
      <c r="GR65094" s="378"/>
      <c r="GS65094" s="378"/>
      <c r="GT65094" s="378"/>
      <c r="GU65094" s="378"/>
      <c r="GV65094" s="378"/>
      <c r="GW65094" s="378"/>
      <c r="GX65094" s="378"/>
      <c r="GY65094" s="378"/>
      <c r="GZ65094" s="378"/>
      <c r="HA65094" s="378"/>
      <c r="HB65094" s="378"/>
      <c r="HC65094" s="378"/>
      <c r="HD65094" s="378"/>
      <c r="HE65094" s="378"/>
      <c r="HF65094" s="378"/>
      <c r="HG65094" s="378"/>
      <c r="HH65094" s="378"/>
      <c r="HI65094" s="378"/>
      <c r="HJ65094" s="378"/>
      <c r="HK65094" s="378"/>
      <c r="HL65094" s="378"/>
      <c r="HM65094" s="378"/>
      <c r="HN65094" s="378"/>
      <c r="HO65094" s="378"/>
      <c r="HP65094" s="378"/>
      <c r="HQ65094" s="378"/>
      <c r="HR65094" s="378"/>
      <c r="HS65094" s="378"/>
      <c r="HT65094" s="378"/>
      <c r="HU65094" s="378"/>
      <c r="HV65094" s="378"/>
      <c r="HW65094" s="378"/>
      <c r="HX65094" s="378"/>
      <c r="HY65094" s="378"/>
      <c r="HZ65094" s="378"/>
      <c r="IA65094" s="378"/>
      <c r="IB65094" s="378"/>
      <c r="IC65094" s="378"/>
      <c r="ID65094" s="378"/>
      <c r="IE65094" s="378"/>
      <c r="IF65094" s="378"/>
      <c r="IG65094" s="378"/>
      <c r="IH65094" s="378"/>
      <c r="II65094" s="378"/>
      <c r="IJ65094" s="378"/>
      <c r="IK65094" s="378"/>
      <c r="IL65094" s="378"/>
    </row>
    <row r="65095" spans="2:246">
      <c r="B65095" s="378"/>
      <c r="C65095" s="378"/>
      <c r="D65095" s="378"/>
      <c r="E65095" s="378"/>
      <c r="F65095" s="378"/>
      <c r="G65095" s="378"/>
      <c r="H65095" s="378"/>
      <c r="I65095" s="378"/>
      <c r="J65095" s="378"/>
      <c r="K65095" s="378"/>
      <c r="L65095" s="378"/>
      <c r="M65095" s="378"/>
      <c r="N65095" s="378"/>
      <c r="O65095" s="378"/>
      <c r="P65095" s="378"/>
      <c r="Q65095" s="378"/>
      <c r="R65095" s="378"/>
      <c r="S65095" s="378"/>
      <c r="T65095" s="378"/>
      <c r="U65095" s="378"/>
      <c r="V65095" s="378"/>
      <c r="W65095" s="378"/>
      <c r="X65095" s="378"/>
      <c r="Y65095" s="378"/>
      <c r="Z65095" s="378"/>
      <c r="AA65095" s="378"/>
      <c r="AB65095" s="378"/>
      <c r="AC65095" s="378"/>
      <c r="AD65095" s="378"/>
      <c r="AE65095" s="378"/>
      <c r="AF65095" s="378"/>
      <c r="AG65095" s="378"/>
      <c r="AH65095" s="378"/>
      <c r="AI65095" s="378"/>
      <c r="AJ65095" s="378"/>
      <c r="AK65095" s="378"/>
      <c r="AL65095" s="378"/>
      <c r="AM65095" s="378"/>
      <c r="AN65095" s="378"/>
      <c r="AO65095" s="378"/>
      <c r="AP65095" s="378"/>
      <c r="AQ65095" s="378"/>
      <c r="AR65095" s="378"/>
      <c r="AS65095" s="378"/>
      <c r="AT65095" s="378"/>
      <c r="AU65095" s="378"/>
      <c r="AV65095" s="378"/>
      <c r="AW65095" s="378"/>
      <c r="AX65095" s="378"/>
      <c r="AY65095" s="378"/>
      <c r="AZ65095" s="378"/>
      <c r="BA65095" s="378"/>
      <c r="BB65095" s="378"/>
      <c r="BC65095" s="378"/>
      <c r="BD65095" s="378"/>
      <c r="BE65095" s="378"/>
      <c r="BF65095" s="378"/>
      <c r="BG65095" s="378"/>
      <c r="BH65095" s="378"/>
      <c r="BI65095" s="378"/>
      <c r="BJ65095" s="378"/>
      <c r="BK65095" s="378"/>
      <c r="BL65095" s="378"/>
      <c r="BM65095" s="378"/>
      <c r="BN65095" s="378"/>
      <c r="BO65095" s="378"/>
      <c r="BP65095" s="378"/>
      <c r="BQ65095" s="378"/>
      <c r="BR65095" s="378"/>
      <c r="BS65095" s="378"/>
      <c r="BT65095" s="378"/>
      <c r="BU65095" s="378"/>
      <c r="BV65095" s="378"/>
      <c r="BW65095" s="378"/>
      <c r="BX65095" s="378"/>
      <c r="BY65095" s="378"/>
      <c r="BZ65095" s="378"/>
      <c r="CA65095" s="378"/>
      <c r="CB65095" s="378"/>
      <c r="CC65095" s="378"/>
      <c r="CD65095" s="378"/>
      <c r="CE65095" s="378"/>
      <c r="CF65095" s="378"/>
      <c r="CG65095" s="378"/>
      <c r="CH65095" s="378"/>
      <c r="CI65095" s="378"/>
      <c r="CJ65095" s="378"/>
      <c r="CK65095" s="378"/>
      <c r="CL65095" s="378"/>
      <c r="CM65095" s="378"/>
      <c r="CN65095" s="378"/>
      <c r="CO65095" s="378"/>
      <c r="CP65095" s="378"/>
      <c r="CQ65095" s="378"/>
      <c r="CR65095" s="378"/>
      <c r="CS65095" s="378"/>
      <c r="CT65095" s="378"/>
      <c r="CU65095" s="378"/>
      <c r="CV65095" s="378"/>
      <c r="CW65095" s="378"/>
      <c r="CX65095" s="378"/>
      <c r="CY65095" s="378"/>
      <c r="CZ65095" s="378"/>
      <c r="DA65095" s="378"/>
      <c r="DB65095" s="378"/>
      <c r="DC65095" s="378"/>
      <c r="DD65095" s="378"/>
      <c r="DE65095" s="378"/>
      <c r="DF65095" s="378"/>
      <c r="DG65095" s="378"/>
      <c r="DH65095" s="378"/>
      <c r="DI65095" s="378"/>
      <c r="DJ65095" s="378"/>
      <c r="DK65095" s="378"/>
      <c r="DL65095" s="378"/>
      <c r="DM65095" s="378"/>
      <c r="DN65095" s="378"/>
      <c r="DO65095" s="378"/>
      <c r="DP65095" s="378"/>
      <c r="DQ65095" s="378"/>
      <c r="DR65095" s="378"/>
      <c r="DS65095" s="378"/>
      <c r="DT65095" s="378"/>
      <c r="DU65095" s="378"/>
      <c r="DV65095" s="378"/>
      <c r="DW65095" s="378"/>
      <c r="DX65095" s="378"/>
      <c r="DY65095" s="378"/>
      <c r="DZ65095" s="378"/>
      <c r="EA65095" s="378"/>
      <c r="EB65095" s="378"/>
      <c r="EC65095" s="378"/>
      <c r="ED65095" s="378"/>
      <c r="EE65095" s="378"/>
      <c r="EF65095" s="378"/>
      <c r="EG65095" s="378"/>
      <c r="EH65095" s="378"/>
      <c r="EI65095" s="378"/>
      <c r="EJ65095" s="378"/>
      <c r="EK65095" s="378"/>
      <c r="EL65095" s="378"/>
      <c r="EM65095" s="378"/>
      <c r="EN65095" s="378"/>
      <c r="EO65095" s="378"/>
      <c r="EP65095" s="378"/>
      <c r="EQ65095" s="378"/>
      <c r="ER65095" s="378"/>
      <c r="ES65095" s="378"/>
      <c r="ET65095" s="378"/>
      <c r="EU65095" s="378"/>
      <c r="EV65095" s="378"/>
      <c r="EW65095" s="378"/>
      <c r="EX65095" s="378"/>
      <c r="EY65095" s="378"/>
      <c r="EZ65095" s="378"/>
      <c r="FA65095" s="378"/>
      <c r="FB65095" s="378"/>
      <c r="FC65095" s="378"/>
      <c r="FD65095" s="378"/>
      <c r="FE65095" s="378"/>
      <c r="FF65095" s="378"/>
      <c r="FG65095" s="378"/>
      <c r="FH65095" s="378"/>
      <c r="FI65095" s="378"/>
      <c r="FJ65095" s="378"/>
      <c r="FK65095" s="378"/>
      <c r="FL65095" s="378"/>
      <c r="FM65095" s="378"/>
      <c r="FN65095" s="378"/>
      <c r="FO65095" s="378"/>
      <c r="FP65095" s="378"/>
      <c r="FQ65095" s="378"/>
      <c r="FR65095" s="378"/>
      <c r="FS65095" s="378"/>
      <c r="FT65095" s="378"/>
      <c r="FU65095" s="378"/>
      <c r="FV65095" s="378"/>
      <c r="FW65095" s="378"/>
      <c r="FX65095" s="378"/>
      <c r="FY65095" s="378"/>
      <c r="FZ65095" s="378"/>
      <c r="GA65095" s="378"/>
      <c r="GB65095" s="378"/>
      <c r="GC65095" s="378"/>
      <c r="GD65095" s="378"/>
      <c r="GE65095" s="378"/>
      <c r="GF65095" s="378"/>
      <c r="GG65095" s="378"/>
      <c r="GH65095" s="378"/>
      <c r="GI65095" s="378"/>
      <c r="GJ65095" s="378"/>
      <c r="GK65095" s="378"/>
      <c r="GL65095" s="378"/>
      <c r="GM65095" s="378"/>
      <c r="GN65095" s="378"/>
      <c r="GO65095" s="378"/>
      <c r="GP65095" s="378"/>
      <c r="GQ65095" s="378"/>
      <c r="GR65095" s="378"/>
      <c r="GS65095" s="378"/>
      <c r="GT65095" s="378"/>
      <c r="GU65095" s="378"/>
      <c r="GV65095" s="378"/>
      <c r="GW65095" s="378"/>
      <c r="GX65095" s="378"/>
      <c r="GY65095" s="378"/>
      <c r="GZ65095" s="378"/>
      <c r="HA65095" s="378"/>
      <c r="HB65095" s="378"/>
      <c r="HC65095" s="378"/>
      <c r="HD65095" s="378"/>
      <c r="HE65095" s="378"/>
      <c r="HF65095" s="378"/>
      <c r="HG65095" s="378"/>
      <c r="HH65095" s="378"/>
      <c r="HI65095" s="378"/>
      <c r="HJ65095" s="378"/>
      <c r="HK65095" s="378"/>
      <c r="HL65095" s="378"/>
      <c r="HM65095" s="378"/>
      <c r="HN65095" s="378"/>
      <c r="HO65095" s="378"/>
      <c r="HP65095" s="378"/>
      <c r="HQ65095" s="378"/>
      <c r="HR65095" s="378"/>
      <c r="HS65095" s="378"/>
      <c r="HT65095" s="378"/>
      <c r="HU65095" s="378"/>
      <c r="HV65095" s="378"/>
      <c r="HW65095" s="378"/>
      <c r="HX65095" s="378"/>
      <c r="HY65095" s="378"/>
      <c r="HZ65095" s="378"/>
      <c r="IA65095" s="378"/>
      <c r="IB65095" s="378"/>
      <c r="IC65095" s="378"/>
      <c r="ID65095" s="378"/>
      <c r="IE65095" s="378"/>
      <c r="IF65095" s="378"/>
      <c r="IG65095" s="378"/>
      <c r="IH65095" s="378"/>
      <c r="II65095" s="378"/>
      <c r="IJ65095" s="378"/>
      <c r="IK65095" s="378"/>
      <c r="IL65095" s="378"/>
    </row>
    <row r="65096" spans="2:246">
      <c r="B65096" s="378"/>
      <c r="C65096" s="378"/>
      <c r="D65096" s="378"/>
      <c r="E65096" s="378"/>
      <c r="F65096" s="378"/>
      <c r="G65096" s="378"/>
      <c r="H65096" s="378"/>
      <c r="I65096" s="378"/>
      <c r="J65096" s="378"/>
      <c r="K65096" s="378"/>
      <c r="L65096" s="378"/>
      <c r="M65096" s="378"/>
      <c r="N65096" s="378"/>
      <c r="O65096" s="378"/>
      <c r="P65096" s="378"/>
      <c r="Q65096" s="378"/>
      <c r="R65096" s="378"/>
      <c r="S65096" s="378"/>
      <c r="T65096" s="378"/>
      <c r="U65096" s="378"/>
      <c r="V65096" s="378"/>
      <c r="W65096" s="378"/>
      <c r="X65096" s="378"/>
      <c r="Y65096" s="378"/>
      <c r="Z65096" s="378"/>
      <c r="AA65096" s="378"/>
      <c r="AB65096" s="378"/>
      <c r="AC65096" s="378"/>
      <c r="AD65096" s="378"/>
      <c r="AE65096" s="378"/>
      <c r="AF65096" s="378"/>
      <c r="AG65096" s="378"/>
      <c r="AH65096" s="378"/>
      <c r="AI65096" s="378"/>
      <c r="AJ65096" s="378"/>
      <c r="AK65096" s="378"/>
      <c r="AL65096" s="378"/>
      <c r="AM65096" s="378"/>
      <c r="AN65096" s="378"/>
      <c r="AO65096" s="378"/>
      <c r="AP65096" s="378"/>
      <c r="AQ65096" s="378"/>
      <c r="AR65096" s="378"/>
      <c r="AS65096" s="378"/>
      <c r="AT65096" s="378"/>
      <c r="AU65096" s="378"/>
      <c r="AV65096" s="378"/>
      <c r="AW65096" s="378"/>
      <c r="AX65096" s="378"/>
      <c r="AY65096" s="378"/>
      <c r="AZ65096" s="378"/>
      <c r="BA65096" s="378"/>
      <c r="BB65096" s="378"/>
      <c r="BC65096" s="378"/>
      <c r="BD65096" s="378"/>
      <c r="BE65096" s="378"/>
      <c r="BF65096" s="378"/>
      <c r="BG65096" s="378"/>
      <c r="BH65096" s="378"/>
      <c r="BI65096" s="378"/>
      <c r="BJ65096" s="378"/>
      <c r="BK65096" s="378"/>
      <c r="BL65096" s="378"/>
      <c r="BM65096" s="378"/>
      <c r="BN65096" s="378"/>
      <c r="BO65096" s="378"/>
      <c r="BP65096" s="378"/>
      <c r="BQ65096" s="378"/>
      <c r="BR65096" s="378"/>
      <c r="BS65096" s="378"/>
      <c r="BT65096" s="378"/>
      <c r="BU65096" s="378"/>
      <c r="BV65096" s="378"/>
      <c r="BW65096" s="378"/>
      <c r="BX65096" s="378"/>
      <c r="BY65096" s="378"/>
      <c r="BZ65096" s="378"/>
      <c r="CA65096" s="378"/>
      <c r="CB65096" s="378"/>
      <c r="CC65096" s="378"/>
      <c r="CD65096" s="378"/>
      <c r="CE65096" s="378"/>
      <c r="CF65096" s="378"/>
      <c r="CG65096" s="378"/>
      <c r="CH65096" s="378"/>
      <c r="CI65096" s="378"/>
      <c r="CJ65096" s="378"/>
      <c r="CK65096" s="378"/>
      <c r="CL65096" s="378"/>
      <c r="CM65096" s="378"/>
      <c r="CN65096" s="378"/>
      <c r="CO65096" s="378"/>
      <c r="CP65096" s="378"/>
      <c r="CQ65096" s="378"/>
      <c r="CR65096" s="378"/>
      <c r="CS65096" s="378"/>
      <c r="CT65096" s="378"/>
      <c r="CU65096" s="378"/>
      <c r="CV65096" s="378"/>
      <c r="CW65096" s="378"/>
      <c r="CX65096" s="378"/>
      <c r="CY65096" s="378"/>
      <c r="CZ65096" s="378"/>
      <c r="DA65096" s="378"/>
      <c r="DB65096" s="378"/>
      <c r="DC65096" s="378"/>
      <c r="DD65096" s="378"/>
      <c r="DE65096" s="378"/>
      <c r="DF65096" s="378"/>
      <c r="DG65096" s="378"/>
      <c r="DH65096" s="378"/>
      <c r="DI65096" s="378"/>
      <c r="DJ65096" s="378"/>
      <c r="DK65096" s="378"/>
      <c r="DL65096" s="378"/>
      <c r="DM65096" s="378"/>
      <c r="DN65096" s="378"/>
      <c r="DO65096" s="378"/>
      <c r="DP65096" s="378"/>
      <c r="DQ65096" s="378"/>
      <c r="DR65096" s="378"/>
      <c r="DS65096" s="378"/>
      <c r="DT65096" s="378"/>
      <c r="DU65096" s="378"/>
      <c r="DV65096" s="378"/>
      <c r="DW65096" s="378"/>
      <c r="DX65096" s="378"/>
      <c r="DY65096" s="378"/>
      <c r="DZ65096" s="378"/>
      <c r="EA65096" s="378"/>
      <c r="EB65096" s="378"/>
      <c r="EC65096" s="378"/>
      <c r="ED65096" s="378"/>
      <c r="EE65096" s="378"/>
      <c r="EF65096" s="378"/>
      <c r="EG65096" s="378"/>
      <c r="EH65096" s="378"/>
      <c r="EI65096" s="378"/>
      <c r="EJ65096" s="378"/>
      <c r="EK65096" s="378"/>
      <c r="EL65096" s="378"/>
      <c r="EM65096" s="378"/>
      <c r="EN65096" s="378"/>
      <c r="EO65096" s="378"/>
      <c r="EP65096" s="378"/>
      <c r="EQ65096" s="378"/>
      <c r="ER65096" s="378"/>
      <c r="ES65096" s="378"/>
      <c r="ET65096" s="378"/>
      <c r="EU65096" s="378"/>
      <c r="EV65096" s="378"/>
      <c r="EW65096" s="378"/>
      <c r="EX65096" s="378"/>
      <c r="EY65096" s="378"/>
      <c r="EZ65096" s="378"/>
      <c r="FA65096" s="378"/>
      <c r="FB65096" s="378"/>
      <c r="FC65096" s="378"/>
      <c r="FD65096" s="378"/>
      <c r="FE65096" s="378"/>
      <c r="FF65096" s="378"/>
      <c r="FG65096" s="378"/>
      <c r="FH65096" s="378"/>
      <c r="FI65096" s="378"/>
      <c r="FJ65096" s="378"/>
      <c r="FK65096" s="378"/>
      <c r="FL65096" s="378"/>
      <c r="FM65096" s="378"/>
      <c r="FN65096" s="378"/>
      <c r="FO65096" s="378"/>
      <c r="FP65096" s="378"/>
      <c r="FQ65096" s="378"/>
      <c r="FR65096" s="378"/>
      <c r="FS65096" s="378"/>
      <c r="FT65096" s="378"/>
      <c r="FU65096" s="378"/>
      <c r="FV65096" s="378"/>
      <c r="FW65096" s="378"/>
      <c r="FX65096" s="378"/>
      <c r="FY65096" s="378"/>
      <c r="FZ65096" s="378"/>
      <c r="GA65096" s="378"/>
      <c r="GB65096" s="378"/>
      <c r="GC65096" s="378"/>
      <c r="GD65096" s="378"/>
      <c r="GE65096" s="378"/>
      <c r="GF65096" s="378"/>
      <c r="GG65096" s="378"/>
      <c r="GH65096" s="378"/>
      <c r="GI65096" s="378"/>
      <c r="GJ65096" s="378"/>
      <c r="GK65096" s="378"/>
      <c r="GL65096" s="378"/>
      <c r="GM65096" s="378"/>
      <c r="GN65096" s="378"/>
      <c r="GO65096" s="378"/>
      <c r="GP65096" s="378"/>
      <c r="GQ65096" s="378"/>
      <c r="GR65096" s="378"/>
      <c r="GS65096" s="378"/>
      <c r="GT65096" s="378"/>
      <c r="GU65096" s="378"/>
      <c r="GV65096" s="378"/>
      <c r="GW65096" s="378"/>
      <c r="GX65096" s="378"/>
      <c r="GY65096" s="378"/>
      <c r="GZ65096" s="378"/>
      <c r="HA65096" s="378"/>
      <c r="HB65096" s="378"/>
      <c r="HC65096" s="378"/>
      <c r="HD65096" s="378"/>
      <c r="HE65096" s="378"/>
      <c r="HF65096" s="378"/>
      <c r="HG65096" s="378"/>
      <c r="HH65096" s="378"/>
      <c r="HI65096" s="378"/>
      <c r="HJ65096" s="378"/>
      <c r="HK65096" s="378"/>
      <c r="HL65096" s="378"/>
      <c r="HM65096" s="378"/>
      <c r="HN65096" s="378"/>
      <c r="HO65096" s="378"/>
      <c r="HP65096" s="378"/>
      <c r="HQ65096" s="378"/>
      <c r="HR65096" s="378"/>
      <c r="HS65096" s="378"/>
      <c r="HT65096" s="378"/>
      <c r="HU65096" s="378"/>
      <c r="HV65096" s="378"/>
      <c r="HW65096" s="378"/>
      <c r="HX65096" s="378"/>
      <c r="HY65096" s="378"/>
      <c r="HZ65096" s="378"/>
      <c r="IA65096" s="378"/>
      <c r="IB65096" s="378"/>
      <c r="IC65096" s="378"/>
      <c r="ID65096" s="378"/>
      <c r="IE65096" s="378"/>
      <c r="IF65096" s="378"/>
      <c r="IG65096" s="378"/>
      <c r="IH65096" s="378"/>
      <c r="II65096" s="378"/>
      <c r="IJ65096" s="378"/>
      <c r="IK65096" s="378"/>
      <c r="IL65096" s="378"/>
    </row>
    <row r="65097" spans="2:246">
      <c r="B65097" s="378"/>
      <c r="C65097" s="378"/>
      <c r="D65097" s="378"/>
      <c r="E65097" s="378"/>
      <c r="F65097" s="378"/>
      <c r="G65097" s="378"/>
      <c r="H65097" s="378"/>
      <c r="I65097" s="378"/>
      <c r="J65097" s="378"/>
      <c r="K65097" s="378"/>
      <c r="L65097" s="378"/>
      <c r="M65097" s="378"/>
      <c r="N65097" s="378"/>
      <c r="O65097" s="378"/>
      <c r="P65097" s="378"/>
      <c r="Q65097" s="378"/>
      <c r="R65097" s="378"/>
      <c r="S65097" s="378"/>
      <c r="T65097" s="378"/>
      <c r="U65097" s="378"/>
      <c r="V65097" s="378"/>
      <c r="W65097" s="378"/>
      <c r="X65097" s="378"/>
      <c r="Y65097" s="378"/>
      <c r="Z65097" s="378"/>
      <c r="AA65097" s="378"/>
      <c r="AB65097" s="378"/>
      <c r="AC65097" s="378"/>
      <c r="AD65097" s="378"/>
      <c r="AE65097" s="378"/>
      <c r="AF65097" s="378"/>
      <c r="AG65097" s="378"/>
      <c r="AH65097" s="378"/>
      <c r="AI65097" s="378"/>
      <c r="AJ65097" s="378"/>
      <c r="AK65097" s="378"/>
      <c r="AL65097" s="378"/>
      <c r="AM65097" s="378"/>
      <c r="AN65097" s="378"/>
      <c r="AO65097" s="378"/>
      <c r="AP65097" s="378"/>
      <c r="AQ65097" s="378"/>
      <c r="AR65097" s="378"/>
      <c r="AS65097" s="378"/>
      <c r="AT65097" s="378"/>
      <c r="AU65097" s="378"/>
      <c r="AV65097" s="378"/>
      <c r="AW65097" s="378"/>
      <c r="AX65097" s="378"/>
      <c r="AY65097" s="378"/>
      <c r="AZ65097" s="378"/>
      <c r="BA65097" s="378"/>
      <c r="BB65097" s="378"/>
      <c r="BC65097" s="378"/>
      <c r="BD65097" s="378"/>
      <c r="BE65097" s="378"/>
      <c r="BF65097" s="378"/>
      <c r="BG65097" s="378"/>
      <c r="BH65097" s="378"/>
      <c r="BI65097" s="378"/>
      <c r="BJ65097" s="378"/>
      <c r="BK65097" s="378"/>
      <c r="BL65097" s="378"/>
      <c r="BM65097" s="378"/>
      <c r="BN65097" s="378"/>
      <c r="BO65097" s="378"/>
      <c r="BP65097" s="378"/>
      <c r="BQ65097" s="378"/>
      <c r="BR65097" s="378"/>
      <c r="BS65097" s="378"/>
      <c r="BT65097" s="378"/>
      <c r="BU65097" s="378"/>
      <c r="BV65097" s="378"/>
      <c r="BW65097" s="378"/>
      <c r="BX65097" s="378"/>
      <c r="BY65097" s="378"/>
      <c r="BZ65097" s="378"/>
      <c r="CA65097" s="378"/>
      <c r="CB65097" s="378"/>
      <c r="CC65097" s="378"/>
      <c r="CD65097" s="378"/>
      <c r="CE65097" s="378"/>
      <c r="CF65097" s="378"/>
      <c r="CG65097" s="378"/>
      <c r="CH65097" s="378"/>
      <c r="CI65097" s="378"/>
      <c r="CJ65097" s="378"/>
      <c r="CK65097" s="378"/>
      <c r="CL65097" s="378"/>
      <c r="CM65097" s="378"/>
      <c r="CN65097" s="378"/>
      <c r="CO65097" s="378"/>
      <c r="CP65097" s="378"/>
      <c r="CQ65097" s="378"/>
      <c r="CR65097" s="378"/>
      <c r="CS65097" s="378"/>
      <c r="CT65097" s="378"/>
      <c r="CU65097" s="378"/>
      <c r="CV65097" s="378"/>
      <c r="CW65097" s="378"/>
      <c r="CX65097" s="378"/>
      <c r="CY65097" s="378"/>
      <c r="CZ65097" s="378"/>
      <c r="DA65097" s="378"/>
      <c r="DB65097" s="378"/>
      <c r="DC65097" s="378"/>
      <c r="DD65097" s="378"/>
      <c r="DE65097" s="378"/>
      <c r="DF65097" s="378"/>
      <c r="DG65097" s="378"/>
      <c r="DH65097" s="378"/>
      <c r="DI65097" s="378"/>
      <c r="DJ65097" s="378"/>
      <c r="DK65097" s="378"/>
      <c r="DL65097" s="378"/>
      <c r="DM65097" s="378"/>
      <c r="DN65097" s="378"/>
      <c r="DO65097" s="378"/>
      <c r="DP65097" s="378"/>
      <c r="DQ65097" s="378"/>
      <c r="DR65097" s="378"/>
      <c r="DS65097" s="378"/>
      <c r="DT65097" s="378"/>
      <c r="DU65097" s="378"/>
      <c r="DV65097" s="378"/>
      <c r="DW65097" s="378"/>
      <c r="DX65097" s="378"/>
      <c r="DY65097" s="378"/>
      <c r="DZ65097" s="378"/>
      <c r="EA65097" s="378"/>
      <c r="EB65097" s="378"/>
      <c r="EC65097" s="378"/>
      <c r="ED65097" s="378"/>
      <c r="EE65097" s="378"/>
      <c r="EF65097" s="378"/>
      <c r="EG65097" s="378"/>
      <c r="EH65097" s="378"/>
      <c r="EI65097" s="378"/>
      <c r="EJ65097" s="378"/>
      <c r="EK65097" s="378"/>
      <c r="EL65097" s="378"/>
      <c r="EM65097" s="378"/>
      <c r="EN65097" s="378"/>
      <c r="EO65097" s="378"/>
      <c r="EP65097" s="378"/>
      <c r="EQ65097" s="378"/>
      <c r="ER65097" s="378"/>
      <c r="ES65097" s="378"/>
      <c r="ET65097" s="378"/>
      <c r="EU65097" s="378"/>
      <c r="EV65097" s="378"/>
      <c r="EW65097" s="378"/>
      <c r="EX65097" s="378"/>
      <c r="EY65097" s="378"/>
      <c r="EZ65097" s="378"/>
      <c r="FA65097" s="378"/>
      <c r="FB65097" s="378"/>
      <c r="FC65097" s="378"/>
      <c r="FD65097" s="378"/>
      <c r="FE65097" s="378"/>
      <c r="FF65097" s="378"/>
      <c r="FG65097" s="378"/>
      <c r="FH65097" s="378"/>
      <c r="FI65097" s="378"/>
      <c r="FJ65097" s="378"/>
      <c r="FK65097" s="378"/>
      <c r="FL65097" s="378"/>
      <c r="FM65097" s="378"/>
      <c r="FN65097" s="378"/>
      <c r="FO65097" s="378"/>
      <c r="FP65097" s="378"/>
      <c r="FQ65097" s="378"/>
      <c r="FR65097" s="378"/>
      <c r="FS65097" s="378"/>
      <c r="FT65097" s="378"/>
      <c r="FU65097" s="378"/>
      <c r="FV65097" s="378"/>
      <c r="FW65097" s="378"/>
      <c r="FX65097" s="378"/>
      <c r="FY65097" s="378"/>
      <c r="FZ65097" s="378"/>
      <c r="GA65097" s="378"/>
      <c r="GB65097" s="378"/>
      <c r="GC65097" s="378"/>
      <c r="GD65097" s="378"/>
      <c r="GE65097" s="378"/>
      <c r="GF65097" s="378"/>
      <c r="GG65097" s="378"/>
      <c r="GH65097" s="378"/>
      <c r="GI65097" s="378"/>
      <c r="GJ65097" s="378"/>
      <c r="GK65097" s="378"/>
      <c r="GL65097" s="378"/>
      <c r="GM65097" s="378"/>
      <c r="GN65097" s="378"/>
      <c r="GO65097" s="378"/>
      <c r="GP65097" s="378"/>
      <c r="GQ65097" s="378"/>
      <c r="GR65097" s="378"/>
      <c r="GS65097" s="378"/>
      <c r="GT65097" s="378"/>
      <c r="GU65097" s="378"/>
      <c r="GV65097" s="378"/>
      <c r="GW65097" s="378"/>
      <c r="GX65097" s="378"/>
      <c r="GY65097" s="378"/>
      <c r="GZ65097" s="378"/>
      <c r="HA65097" s="378"/>
      <c r="HB65097" s="378"/>
      <c r="HC65097" s="378"/>
      <c r="HD65097" s="378"/>
      <c r="HE65097" s="378"/>
      <c r="HF65097" s="378"/>
      <c r="HG65097" s="378"/>
      <c r="HH65097" s="378"/>
      <c r="HI65097" s="378"/>
      <c r="HJ65097" s="378"/>
      <c r="HK65097" s="378"/>
      <c r="HL65097" s="378"/>
      <c r="HM65097" s="378"/>
      <c r="HN65097" s="378"/>
      <c r="HO65097" s="378"/>
      <c r="HP65097" s="378"/>
      <c r="HQ65097" s="378"/>
      <c r="HR65097" s="378"/>
      <c r="HS65097" s="378"/>
      <c r="HT65097" s="378"/>
      <c r="HU65097" s="378"/>
      <c r="HV65097" s="378"/>
      <c r="HW65097" s="378"/>
      <c r="HX65097" s="378"/>
      <c r="HY65097" s="378"/>
      <c r="HZ65097" s="378"/>
      <c r="IA65097" s="378"/>
      <c r="IB65097" s="378"/>
      <c r="IC65097" s="378"/>
      <c r="ID65097" s="378"/>
      <c r="IE65097" s="378"/>
      <c r="IF65097" s="378"/>
      <c r="IG65097" s="378"/>
      <c r="IH65097" s="378"/>
      <c r="II65097" s="378"/>
      <c r="IJ65097" s="378"/>
      <c r="IK65097" s="378"/>
      <c r="IL65097" s="378"/>
    </row>
    <row r="65098" spans="2:246">
      <c r="B65098" s="378"/>
      <c r="C65098" s="378"/>
      <c r="D65098" s="378"/>
      <c r="E65098" s="378"/>
      <c r="F65098" s="378"/>
      <c r="G65098" s="378"/>
      <c r="H65098" s="378"/>
      <c r="I65098" s="378"/>
      <c r="J65098" s="378"/>
      <c r="K65098" s="378"/>
      <c r="L65098" s="378"/>
      <c r="M65098" s="378"/>
      <c r="N65098" s="378"/>
      <c r="O65098" s="378"/>
      <c r="P65098" s="378"/>
      <c r="Q65098" s="378"/>
      <c r="R65098" s="378"/>
      <c r="S65098" s="378"/>
      <c r="T65098" s="378"/>
      <c r="U65098" s="378"/>
      <c r="V65098" s="378"/>
      <c r="W65098" s="378"/>
      <c r="X65098" s="378"/>
      <c r="Y65098" s="378"/>
      <c r="Z65098" s="378"/>
      <c r="AA65098" s="378"/>
      <c r="AB65098" s="378"/>
      <c r="AC65098" s="378"/>
      <c r="AD65098" s="378"/>
      <c r="AE65098" s="378"/>
      <c r="AF65098" s="378"/>
      <c r="AG65098" s="378"/>
      <c r="AH65098" s="378"/>
      <c r="AI65098" s="378"/>
      <c r="AJ65098" s="378"/>
      <c r="AK65098" s="378"/>
      <c r="AL65098" s="378"/>
      <c r="AM65098" s="378"/>
      <c r="AN65098" s="378"/>
      <c r="AO65098" s="378"/>
      <c r="AP65098" s="378"/>
      <c r="AQ65098" s="378"/>
      <c r="AR65098" s="378"/>
      <c r="AS65098" s="378"/>
      <c r="AT65098" s="378"/>
      <c r="AU65098" s="378"/>
      <c r="AV65098" s="378"/>
      <c r="AW65098" s="378"/>
      <c r="AX65098" s="378"/>
      <c r="AY65098" s="378"/>
      <c r="AZ65098" s="378"/>
      <c r="BA65098" s="378"/>
      <c r="BB65098" s="378"/>
      <c r="BC65098" s="378"/>
      <c r="BD65098" s="378"/>
      <c r="BE65098" s="378"/>
      <c r="BF65098" s="378"/>
      <c r="BG65098" s="378"/>
      <c r="BH65098" s="378"/>
      <c r="BI65098" s="378"/>
      <c r="BJ65098" s="378"/>
      <c r="BK65098" s="378"/>
      <c r="BL65098" s="378"/>
      <c r="BM65098" s="378"/>
      <c r="BN65098" s="378"/>
      <c r="BO65098" s="378"/>
      <c r="BP65098" s="378"/>
      <c r="BQ65098" s="378"/>
      <c r="BR65098" s="378"/>
      <c r="BS65098" s="378"/>
      <c r="BT65098" s="378"/>
      <c r="BU65098" s="378"/>
      <c r="BV65098" s="378"/>
      <c r="BW65098" s="378"/>
      <c r="BX65098" s="378"/>
      <c r="BY65098" s="378"/>
      <c r="BZ65098" s="378"/>
      <c r="CA65098" s="378"/>
      <c r="CB65098" s="378"/>
      <c r="CC65098" s="378"/>
      <c r="CD65098" s="378"/>
      <c r="CE65098" s="378"/>
      <c r="CF65098" s="378"/>
      <c r="CG65098" s="378"/>
      <c r="CH65098" s="378"/>
      <c r="CI65098" s="378"/>
      <c r="CJ65098" s="378"/>
      <c r="CK65098" s="378"/>
      <c r="CL65098" s="378"/>
      <c r="CM65098" s="378"/>
      <c r="CN65098" s="378"/>
      <c r="CO65098" s="378"/>
      <c r="CP65098" s="378"/>
      <c r="CQ65098" s="378"/>
      <c r="CR65098" s="378"/>
      <c r="CS65098" s="378"/>
      <c r="CT65098" s="378"/>
      <c r="CU65098" s="378"/>
      <c r="CV65098" s="378"/>
      <c r="CW65098" s="378"/>
      <c r="CX65098" s="378"/>
      <c r="CY65098" s="378"/>
      <c r="CZ65098" s="378"/>
      <c r="DA65098" s="378"/>
      <c r="DB65098" s="378"/>
      <c r="DC65098" s="378"/>
      <c r="DD65098" s="378"/>
      <c r="DE65098" s="378"/>
      <c r="DF65098" s="378"/>
      <c r="DG65098" s="378"/>
      <c r="DH65098" s="378"/>
      <c r="DI65098" s="378"/>
      <c r="DJ65098" s="378"/>
      <c r="DK65098" s="378"/>
      <c r="DL65098" s="378"/>
      <c r="DM65098" s="378"/>
      <c r="DN65098" s="378"/>
      <c r="DO65098" s="378"/>
      <c r="DP65098" s="378"/>
      <c r="DQ65098" s="378"/>
      <c r="DR65098" s="378"/>
      <c r="DS65098" s="378"/>
      <c r="DT65098" s="378"/>
      <c r="DU65098" s="378"/>
      <c r="DV65098" s="378"/>
      <c r="DW65098" s="378"/>
      <c r="DX65098" s="378"/>
      <c r="DY65098" s="378"/>
      <c r="DZ65098" s="378"/>
      <c r="EA65098" s="378"/>
      <c r="EB65098" s="378"/>
      <c r="EC65098" s="378"/>
      <c r="ED65098" s="378"/>
      <c r="EE65098" s="378"/>
      <c r="EF65098" s="378"/>
      <c r="EG65098" s="378"/>
      <c r="EH65098" s="378"/>
      <c r="EI65098" s="378"/>
      <c r="EJ65098" s="378"/>
      <c r="EK65098" s="378"/>
      <c r="EL65098" s="378"/>
      <c r="EM65098" s="378"/>
      <c r="EN65098" s="378"/>
      <c r="EO65098" s="378"/>
      <c r="EP65098" s="378"/>
      <c r="EQ65098" s="378"/>
      <c r="ER65098" s="378"/>
      <c r="ES65098" s="378"/>
      <c r="ET65098" s="378"/>
      <c r="EU65098" s="378"/>
      <c r="EV65098" s="378"/>
      <c r="EW65098" s="378"/>
      <c r="EX65098" s="378"/>
      <c r="EY65098" s="378"/>
      <c r="EZ65098" s="378"/>
      <c r="FA65098" s="378"/>
      <c r="FB65098" s="378"/>
      <c r="FC65098" s="378"/>
      <c r="FD65098" s="378"/>
      <c r="FE65098" s="378"/>
      <c r="FF65098" s="378"/>
      <c r="FG65098" s="378"/>
      <c r="FH65098" s="378"/>
      <c r="FI65098" s="378"/>
      <c r="FJ65098" s="378"/>
      <c r="FK65098" s="378"/>
      <c r="FL65098" s="378"/>
      <c r="FM65098" s="378"/>
      <c r="FN65098" s="378"/>
      <c r="FO65098" s="378"/>
      <c r="FP65098" s="378"/>
      <c r="FQ65098" s="378"/>
      <c r="FR65098" s="378"/>
      <c r="FS65098" s="378"/>
      <c r="FT65098" s="378"/>
      <c r="FU65098" s="378"/>
      <c r="FV65098" s="378"/>
      <c r="FW65098" s="378"/>
      <c r="FX65098" s="378"/>
      <c r="FY65098" s="378"/>
      <c r="FZ65098" s="378"/>
      <c r="GA65098" s="378"/>
      <c r="GB65098" s="378"/>
      <c r="GC65098" s="378"/>
      <c r="GD65098" s="378"/>
      <c r="GE65098" s="378"/>
      <c r="GF65098" s="378"/>
      <c r="GG65098" s="378"/>
      <c r="GH65098" s="378"/>
      <c r="GI65098" s="378"/>
      <c r="GJ65098" s="378"/>
      <c r="GK65098" s="378"/>
      <c r="GL65098" s="378"/>
      <c r="GM65098" s="378"/>
      <c r="GN65098" s="378"/>
      <c r="GO65098" s="378"/>
      <c r="GP65098" s="378"/>
      <c r="GQ65098" s="378"/>
      <c r="GR65098" s="378"/>
      <c r="GS65098" s="378"/>
      <c r="GT65098" s="378"/>
      <c r="GU65098" s="378"/>
      <c r="GV65098" s="378"/>
      <c r="GW65098" s="378"/>
      <c r="GX65098" s="378"/>
      <c r="GY65098" s="378"/>
      <c r="GZ65098" s="378"/>
      <c r="HA65098" s="378"/>
      <c r="HB65098" s="378"/>
      <c r="HC65098" s="378"/>
      <c r="HD65098" s="378"/>
      <c r="HE65098" s="378"/>
      <c r="HF65098" s="378"/>
      <c r="HG65098" s="378"/>
      <c r="HH65098" s="378"/>
      <c r="HI65098" s="378"/>
      <c r="HJ65098" s="378"/>
      <c r="HK65098" s="378"/>
      <c r="HL65098" s="378"/>
      <c r="HM65098" s="378"/>
      <c r="HN65098" s="378"/>
      <c r="HO65098" s="378"/>
      <c r="HP65098" s="378"/>
      <c r="HQ65098" s="378"/>
      <c r="HR65098" s="378"/>
      <c r="HS65098" s="378"/>
      <c r="HT65098" s="378"/>
      <c r="HU65098" s="378"/>
      <c r="HV65098" s="378"/>
      <c r="HW65098" s="378"/>
      <c r="HX65098" s="378"/>
      <c r="HY65098" s="378"/>
      <c r="HZ65098" s="378"/>
      <c r="IA65098" s="378"/>
      <c r="IB65098" s="378"/>
      <c r="IC65098" s="378"/>
      <c r="ID65098" s="378"/>
      <c r="IE65098" s="378"/>
      <c r="IF65098" s="378"/>
      <c r="IG65098" s="378"/>
      <c r="IH65098" s="378"/>
      <c r="II65098" s="378"/>
      <c r="IJ65098" s="378"/>
      <c r="IK65098" s="378"/>
      <c r="IL65098" s="378"/>
    </row>
    <row r="65099" spans="2:246">
      <c r="B65099" s="378"/>
      <c r="C65099" s="378"/>
      <c r="D65099" s="378"/>
      <c r="E65099" s="378"/>
      <c r="F65099" s="378"/>
      <c r="G65099" s="378"/>
      <c r="H65099" s="378"/>
      <c r="I65099" s="378"/>
      <c r="J65099" s="378"/>
      <c r="K65099" s="378"/>
      <c r="L65099" s="378"/>
      <c r="M65099" s="378"/>
      <c r="N65099" s="378"/>
      <c r="O65099" s="378"/>
      <c r="P65099" s="378"/>
      <c r="Q65099" s="378"/>
      <c r="R65099" s="378"/>
      <c r="S65099" s="378"/>
      <c r="T65099" s="378"/>
      <c r="U65099" s="378"/>
      <c r="V65099" s="378"/>
      <c r="W65099" s="378"/>
      <c r="X65099" s="378"/>
      <c r="Y65099" s="378"/>
      <c r="Z65099" s="378"/>
      <c r="AA65099" s="378"/>
      <c r="AB65099" s="378"/>
      <c r="AC65099" s="378"/>
      <c r="AD65099" s="378"/>
      <c r="AE65099" s="378"/>
      <c r="AF65099" s="378"/>
      <c r="AG65099" s="378"/>
      <c r="AH65099" s="378"/>
      <c r="AI65099" s="378"/>
      <c r="AJ65099" s="378"/>
      <c r="AK65099" s="378"/>
      <c r="AL65099" s="378"/>
      <c r="AM65099" s="378"/>
      <c r="AN65099" s="378"/>
      <c r="AO65099" s="378"/>
      <c r="AP65099" s="378"/>
      <c r="AQ65099" s="378"/>
      <c r="AR65099" s="378"/>
      <c r="AS65099" s="378"/>
      <c r="AT65099" s="378"/>
      <c r="AU65099" s="378"/>
      <c r="AV65099" s="378"/>
      <c r="AW65099" s="378"/>
      <c r="AX65099" s="378"/>
      <c r="AY65099" s="378"/>
      <c r="AZ65099" s="378"/>
      <c r="BA65099" s="378"/>
      <c r="BB65099" s="378"/>
      <c r="BC65099" s="378"/>
      <c r="BD65099" s="378"/>
      <c r="BE65099" s="378"/>
      <c r="BF65099" s="378"/>
      <c r="BG65099" s="378"/>
      <c r="BH65099" s="378"/>
      <c r="BI65099" s="378"/>
      <c r="BJ65099" s="378"/>
      <c r="BK65099" s="378"/>
      <c r="BL65099" s="378"/>
      <c r="BM65099" s="378"/>
      <c r="BN65099" s="378"/>
      <c r="BO65099" s="378"/>
      <c r="BP65099" s="378"/>
      <c r="BQ65099" s="378"/>
      <c r="BR65099" s="378"/>
      <c r="BS65099" s="378"/>
      <c r="BT65099" s="378"/>
      <c r="BU65099" s="378"/>
      <c r="BV65099" s="378"/>
      <c r="BW65099" s="378"/>
      <c r="BX65099" s="378"/>
      <c r="BY65099" s="378"/>
      <c r="BZ65099" s="378"/>
      <c r="CA65099" s="378"/>
      <c r="CB65099" s="378"/>
      <c r="CC65099" s="378"/>
      <c r="CD65099" s="378"/>
      <c r="CE65099" s="378"/>
      <c r="CF65099" s="378"/>
      <c r="CG65099" s="378"/>
      <c r="CH65099" s="378"/>
      <c r="CI65099" s="378"/>
      <c r="CJ65099" s="378"/>
      <c r="CK65099" s="378"/>
      <c r="CL65099" s="378"/>
      <c r="CM65099" s="378"/>
      <c r="CN65099" s="378"/>
      <c r="CO65099" s="378"/>
      <c r="CP65099" s="378"/>
      <c r="CQ65099" s="378"/>
      <c r="CR65099" s="378"/>
      <c r="CS65099" s="378"/>
      <c r="CT65099" s="378"/>
      <c r="CU65099" s="378"/>
      <c r="CV65099" s="378"/>
      <c r="CW65099" s="378"/>
      <c r="CX65099" s="378"/>
      <c r="CY65099" s="378"/>
      <c r="CZ65099" s="378"/>
      <c r="DA65099" s="378"/>
      <c r="DB65099" s="378"/>
      <c r="DC65099" s="378"/>
      <c r="DD65099" s="378"/>
      <c r="DE65099" s="378"/>
      <c r="DF65099" s="378"/>
      <c r="DG65099" s="378"/>
      <c r="DH65099" s="378"/>
      <c r="DI65099" s="378"/>
      <c r="DJ65099" s="378"/>
      <c r="DK65099" s="378"/>
      <c r="DL65099" s="378"/>
      <c r="DM65099" s="378"/>
      <c r="DN65099" s="378"/>
      <c r="DO65099" s="378"/>
      <c r="DP65099" s="378"/>
      <c r="DQ65099" s="378"/>
      <c r="DR65099" s="378"/>
      <c r="DS65099" s="378"/>
      <c r="DT65099" s="378"/>
      <c r="DU65099" s="378"/>
      <c r="DV65099" s="378"/>
      <c r="DW65099" s="378"/>
      <c r="DX65099" s="378"/>
      <c r="DY65099" s="378"/>
      <c r="DZ65099" s="378"/>
      <c r="EA65099" s="378"/>
      <c r="EB65099" s="378"/>
      <c r="EC65099" s="378"/>
      <c r="ED65099" s="378"/>
      <c r="EE65099" s="378"/>
      <c r="EF65099" s="378"/>
      <c r="EG65099" s="378"/>
      <c r="EH65099" s="378"/>
      <c r="EI65099" s="378"/>
      <c r="EJ65099" s="378"/>
      <c r="EK65099" s="378"/>
      <c r="EL65099" s="378"/>
      <c r="EM65099" s="378"/>
      <c r="EN65099" s="378"/>
      <c r="EO65099" s="378"/>
      <c r="EP65099" s="378"/>
      <c r="EQ65099" s="378"/>
      <c r="ER65099" s="378"/>
      <c r="ES65099" s="378"/>
      <c r="ET65099" s="378"/>
      <c r="EU65099" s="378"/>
      <c r="EV65099" s="378"/>
      <c r="EW65099" s="378"/>
      <c r="EX65099" s="378"/>
      <c r="EY65099" s="378"/>
      <c r="EZ65099" s="378"/>
      <c r="FA65099" s="378"/>
      <c r="FB65099" s="378"/>
      <c r="FC65099" s="378"/>
      <c r="FD65099" s="378"/>
      <c r="FE65099" s="378"/>
      <c r="FF65099" s="378"/>
      <c r="FG65099" s="378"/>
      <c r="FH65099" s="378"/>
      <c r="FI65099" s="378"/>
      <c r="FJ65099" s="378"/>
      <c r="FK65099" s="378"/>
      <c r="FL65099" s="378"/>
      <c r="FM65099" s="378"/>
      <c r="FN65099" s="378"/>
      <c r="FO65099" s="378"/>
      <c r="FP65099" s="378"/>
      <c r="FQ65099" s="378"/>
      <c r="FR65099" s="378"/>
      <c r="FS65099" s="378"/>
      <c r="FT65099" s="378"/>
      <c r="FU65099" s="378"/>
      <c r="FV65099" s="378"/>
      <c r="FW65099" s="378"/>
      <c r="FX65099" s="378"/>
      <c r="FY65099" s="378"/>
      <c r="FZ65099" s="378"/>
      <c r="GA65099" s="378"/>
      <c r="GB65099" s="378"/>
      <c r="GC65099" s="378"/>
      <c r="GD65099" s="378"/>
      <c r="GE65099" s="378"/>
      <c r="GF65099" s="378"/>
      <c r="GG65099" s="378"/>
      <c r="GH65099" s="378"/>
      <c r="GI65099" s="378"/>
      <c r="GJ65099" s="378"/>
      <c r="GK65099" s="378"/>
      <c r="GL65099" s="378"/>
      <c r="GM65099" s="378"/>
      <c r="GN65099" s="378"/>
      <c r="GO65099" s="378"/>
      <c r="GP65099" s="378"/>
      <c r="GQ65099" s="378"/>
      <c r="GR65099" s="378"/>
      <c r="GS65099" s="378"/>
      <c r="GT65099" s="378"/>
      <c r="GU65099" s="378"/>
      <c r="GV65099" s="378"/>
      <c r="GW65099" s="378"/>
      <c r="GX65099" s="378"/>
      <c r="GY65099" s="378"/>
      <c r="GZ65099" s="378"/>
      <c r="HA65099" s="378"/>
      <c r="HB65099" s="378"/>
      <c r="HC65099" s="378"/>
      <c r="HD65099" s="378"/>
      <c r="HE65099" s="378"/>
      <c r="HF65099" s="378"/>
      <c r="HG65099" s="378"/>
      <c r="HH65099" s="378"/>
      <c r="HI65099" s="378"/>
      <c r="HJ65099" s="378"/>
      <c r="HK65099" s="378"/>
      <c r="HL65099" s="378"/>
      <c r="HM65099" s="378"/>
      <c r="HN65099" s="378"/>
      <c r="HO65099" s="378"/>
      <c r="HP65099" s="378"/>
      <c r="HQ65099" s="378"/>
      <c r="HR65099" s="378"/>
      <c r="HS65099" s="378"/>
      <c r="HT65099" s="378"/>
      <c r="HU65099" s="378"/>
      <c r="HV65099" s="378"/>
      <c r="HW65099" s="378"/>
      <c r="HX65099" s="378"/>
      <c r="HY65099" s="378"/>
      <c r="HZ65099" s="378"/>
      <c r="IA65099" s="378"/>
      <c r="IB65099" s="378"/>
      <c r="IC65099" s="378"/>
      <c r="ID65099" s="378"/>
      <c r="IE65099" s="378"/>
      <c r="IF65099" s="378"/>
      <c r="IG65099" s="378"/>
      <c r="IH65099" s="378"/>
      <c r="II65099" s="378"/>
      <c r="IJ65099" s="378"/>
      <c r="IK65099" s="378"/>
      <c r="IL65099" s="378"/>
    </row>
    <row r="65100" spans="2:246">
      <c r="B65100" s="378"/>
      <c r="C65100" s="378"/>
      <c r="D65100" s="378"/>
      <c r="E65100" s="378"/>
      <c r="F65100" s="378"/>
      <c r="G65100" s="378"/>
      <c r="H65100" s="378"/>
      <c r="I65100" s="378"/>
      <c r="J65100" s="378"/>
      <c r="K65100" s="378"/>
      <c r="L65100" s="378"/>
      <c r="M65100" s="378"/>
      <c r="N65100" s="378"/>
      <c r="O65100" s="378"/>
      <c r="P65100" s="378"/>
      <c r="Q65100" s="378"/>
      <c r="R65100" s="378"/>
      <c r="S65100" s="378"/>
      <c r="T65100" s="378"/>
      <c r="U65100" s="378"/>
      <c r="V65100" s="378"/>
      <c r="W65100" s="378"/>
      <c r="X65100" s="378"/>
      <c r="Y65100" s="378"/>
      <c r="Z65100" s="378"/>
      <c r="AA65100" s="378"/>
      <c r="AB65100" s="378"/>
      <c r="AC65100" s="378"/>
      <c r="AD65100" s="378"/>
      <c r="AE65100" s="378"/>
      <c r="AF65100" s="378"/>
      <c r="AG65100" s="378"/>
      <c r="AH65100" s="378"/>
      <c r="AI65100" s="378"/>
      <c r="AJ65100" s="378"/>
      <c r="AK65100" s="378"/>
      <c r="AL65100" s="378"/>
      <c r="AM65100" s="378"/>
      <c r="AN65100" s="378"/>
      <c r="AO65100" s="378"/>
      <c r="AP65100" s="378"/>
      <c r="AQ65100" s="378"/>
      <c r="AR65100" s="378"/>
      <c r="AS65100" s="378"/>
      <c r="AT65100" s="378"/>
      <c r="AU65100" s="378"/>
      <c r="AV65100" s="378"/>
      <c r="AW65100" s="378"/>
      <c r="AX65100" s="378"/>
      <c r="AY65100" s="378"/>
      <c r="AZ65100" s="378"/>
      <c r="BA65100" s="378"/>
      <c r="BB65100" s="378"/>
      <c r="BC65100" s="378"/>
      <c r="BD65100" s="378"/>
      <c r="BE65100" s="378"/>
      <c r="BF65100" s="378"/>
      <c r="BG65100" s="378"/>
      <c r="BH65100" s="378"/>
      <c r="BI65100" s="378"/>
      <c r="BJ65100" s="378"/>
      <c r="BK65100" s="378"/>
      <c r="BL65100" s="378"/>
      <c r="BM65100" s="378"/>
      <c r="BN65100" s="378"/>
      <c r="BO65100" s="378"/>
      <c r="BP65100" s="378"/>
      <c r="BQ65100" s="378"/>
      <c r="BR65100" s="378"/>
      <c r="BS65100" s="378"/>
      <c r="BT65100" s="378"/>
      <c r="BU65100" s="378"/>
      <c r="BV65100" s="378"/>
      <c r="BW65100" s="378"/>
      <c r="BX65100" s="378"/>
      <c r="BY65100" s="378"/>
      <c r="BZ65100" s="378"/>
      <c r="CA65100" s="378"/>
      <c r="CB65100" s="378"/>
      <c r="CC65100" s="378"/>
      <c r="CD65100" s="378"/>
      <c r="CE65100" s="378"/>
      <c r="CF65100" s="378"/>
      <c r="CG65100" s="378"/>
      <c r="CH65100" s="378"/>
      <c r="CI65100" s="378"/>
      <c r="CJ65100" s="378"/>
      <c r="CK65100" s="378"/>
      <c r="CL65100" s="378"/>
      <c r="CM65100" s="378"/>
      <c r="CN65100" s="378"/>
      <c r="CO65100" s="378"/>
      <c r="CP65100" s="378"/>
      <c r="CQ65100" s="378"/>
      <c r="CR65100" s="378"/>
      <c r="CS65100" s="378"/>
      <c r="CT65100" s="378"/>
      <c r="CU65100" s="378"/>
      <c r="CV65100" s="378"/>
      <c r="CW65100" s="378"/>
      <c r="CX65100" s="378"/>
      <c r="CY65100" s="378"/>
      <c r="CZ65100" s="378"/>
      <c r="DA65100" s="378"/>
      <c r="DB65100" s="378"/>
      <c r="DC65100" s="378"/>
      <c r="DD65100" s="378"/>
      <c r="DE65100" s="378"/>
      <c r="DF65100" s="378"/>
      <c r="DG65100" s="378"/>
      <c r="DH65100" s="378"/>
      <c r="DI65100" s="378"/>
      <c r="DJ65100" s="378"/>
      <c r="DK65100" s="378"/>
      <c r="DL65100" s="378"/>
      <c r="DM65100" s="378"/>
      <c r="DN65100" s="378"/>
      <c r="DO65100" s="378"/>
      <c r="DP65100" s="378"/>
      <c r="DQ65100" s="378"/>
      <c r="DR65100" s="378"/>
      <c r="DS65100" s="378"/>
      <c r="DT65100" s="378"/>
      <c r="DU65100" s="378"/>
      <c r="DV65100" s="378"/>
      <c r="DW65100" s="378"/>
      <c r="DX65100" s="378"/>
      <c r="DY65100" s="378"/>
      <c r="DZ65100" s="378"/>
      <c r="EA65100" s="378"/>
      <c r="EB65100" s="378"/>
      <c r="EC65100" s="378"/>
      <c r="ED65100" s="378"/>
      <c r="EE65100" s="378"/>
      <c r="EF65100" s="378"/>
      <c r="EG65100" s="378"/>
      <c r="EH65100" s="378"/>
      <c r="EI65100" s="378"/>
      <c r="EJ65100" s="378"/>
      <c r="EK65100" s="378"/>
      <c r="EL65100" s="378"/>
      <c r="EM65100" s="378"/>
      <c r="EN65100" s="378"/>
      <c r="EO65100" s="378"/>
      <c r="EP65100" s="378"/>
      <c r="EQ65100" s="378"/>
      <c r="ER65100" s="378"/>
      <c r="ES65100" s="378"/>
      <c r="ET65100" s="378"/>
      <c r="EU65100" s="378"/>
      <c r="EV65100" s="378"/>
      <c r="EW65100" s="378"/>
      <c r="EX65100" s="378"/>
      <c r="EY65100" s="378"/>
      <c r="EZ65100" s="378"/>
      <c r="FA65100" s="378"/>
      <c r="FB65100" s="378"/>
      <c r="FC65100" s="378"/>
      <c r="FD65100" s="378"/>
      <c r="FE65100" s="378"/>
      <c r="FF65100" s="378"/>
      <c r="FG65100" s="378"/>
      <c r="FH65100" s="378"/>
      <c r="FI65100" s="378"/>
      <c r="FJ65100" s="378"/>
      <c r="FK65100" s="378"/>
      <c r="FL65100" s="378"/>
      <c r="FM65100" s="378"/>
      <c r="FN65100" s="378"/>
      <c r="FO65100" s="378"/>
      <c r="FP65100" s="378"/>
      <c r="FQ65100" s="378"/>
      <c r="FR65100" s="378"/>
      <c r="FS65100" s="378"/>
      <c r="FT65100" s="378"/>
      <c r="FU65100" s="378"/>
      <c r="FV65100" s="378"/>
      <c r="FW65100" s="378"/>
      <c r="FX65100" s="378"/>
      <c r="FY65100" s="378"/>
      <c r="FZ65100" s="378"/>
      <c r="GA65100" s="378"/>
      <c r="GB65100" s="378"/>
      <c r="GC65100" s="378"/>
      <c r="GD65100" s="378"/>
      <c r="GE65100" s="378"/>
      <c r="GF65100" s="378"/>
      <c r="GG65100" s="378"/>
      <c r="GH65100" s="378"/>
      <c r="GI65100" s="378"/>
      <c r="GJ65100" s="378"/>
      <c r="GK65100" s="378"/>
      <c r="GL65100" s="378"/>
      <c r="GM65100" s="378"/>
      <c r="GN65100" s="378"/>
      <c r="GO65100" s="378"/>
      <c r="GP65100" s="378"/>
      <c r="GQ65100" s="378"/>
      <c r="GR65100" s="378"/>
      <c r="GS65100" s="378"/>
      <c r="GT65100" s="378"/>
      <c r="GU65100" s="378"/>
      <c r="GV65100" s="378"/>
      <c r="GW65100" s="378"/>
      <c r="GX65100" s="378"/>
      <c r="GY65100" s="378"/>
      <c r="GZ65100" s="378"/>
      <c r="HA65100" s="378"/>
      <c r="HB65100" s="378"/>
      <c r="HC65100" s="378"/>
      <c r="HD65100" s="378"/>
      <c r="HE65100" s="378"/>
      <c r="HF65100" s="378"/>
      <c r="HG65100" s="378"/>
      <c r="HH65100" s="378"/>
      <c r="HI65100" s="378"/>
      <c r="HJ65100" s="378"/>
      <c r="HK65100" s="378"/>
      <c r="HL65100" s="378"/>
      <c r="HM65100" s="378"/>
      <c r="HN65100" s="378"/>
      <c r="HO65100" s="378"/>
      <c r="HP65100" s="378"/>
      <c r="HQ65100" s="378"/>
      <c r="HR65100" s="378"/>
      <c r="HS65100" s="378"/>
      <c r="HT65100" s="378"/>
      <c r="HU65100" s="378"/>
      <c r="HV65100" s="378"/>
      <c r="HW65100" s="378"/>
      <c r="HX65100" s="378"/>
      <c r="HY65100" s="378"/>
      <c r="HZ65100" s="378"/>
      <c r="IA65100" s="378"/>
      <c r="IB65100" s="378"/>
      <c r="IC65100" s="378"/>
      <c r="ID65100" s="378"/>
      <c r="IE65100" s="378"/>
      <c r="IF65100" s="378"/>
      <c r="IG65100" s="378"/>
      <c r="IH65100" s="378"/>
      <c r="II65100" s="378"/>
      <c r="IJ65100" s="378"/>
      <c r="IK65100" s="378"/>
      <c r="IL65100" s="378"/>
    </row>
    <row r="65101" spans="2:246">
      <c r="B65101" s="378"/>
      <c r="C65101" s="378"/>
      <c r="D65101" s="378"/>
      <c r="E65101" s="378"/>
      <c r="F65101" s="378"/>
      <c r="G65101" s="378"/>
      <c r="H65101" s="378"/>
      <c r="I65101" s="378"/>
      <c r="J65101" s="378"/>
      <c r="K65101" s="378"/>
      <c r="L65101" s="378"/>
      <c r="M65101" s="378"/>
      <c r="N65101" s="378"/>
      <c r="O65101" s="378"/>
      <c r="P65101" s="378"/>
      <c r="Q65101" s="378"/>
      <c r="R65101" s="378"/>
      <c r="S65101" s="378"/>
      <c r="T65101" s="378"/>
      <c r="U65101" s="378"/>
      <c r="V65101" s="378"/>
      <c r="W65101" s="378"/>
      <c r="X65101" s="378"/>
      <c r="Y65101" s="378"/>
      <c r="Z65101" s="378"/>
      <c r="AA65101" s="378"/>
      <c r="AB65101" s="378"/>
      <c r="AC65101" s="378"/>
      <c r="AD65101" s="378"/>
      <c r="AE65101" s="378"/>
      <c r="AF65101" s="378"/>
      <c r="AG65101" s="378"/>
      <c r="AH65101" s="378"/>
      <c r="AI65101" s="378"/>
      <c r="AJ65101" s="378"/>
      <c r="AK65101" s="378"/>
      <c r="AL65101" s="378"/>
      <c r="AM65101" s="378"/>
      <c r="AN65101" s="378"/>
      <c r="AO65101" s="378"/>
      <c r="AP65101" s="378"/>
      <c r="AQ65101" s="378"/>
      <c r="AR65101" s="378"/>
      <c r="AS65101" s="378"/>
      <c r="AT65101" s="378"/>
      <c r="AU65101" s="378"/>
      <c r="AV65101" s="378"/>
      <c r="AW65101" s="378"/>
      <c r="AX65101" s="378"/>
      <c r="AY65101" s="378"/>
      <c r="AZ65101" s="378"/>
      <c r="BA65101" s="378"/>
      <c r="BB65101" s="378"/>
      <c r="BC65101" s="378"/>
      <c r="BD65101" s="378"/>
      <c r="BE65101" s="378"/>
      <c r="BF65101" s="378"/>
      <c r="BG65101" s="378"/>
      <c r="BH65101" s="378"/>
      <c r="BI65101" s="378"/>
      <c r="BJ65101" s="378"/>
      <c r="BK65101" s="378"/>
      <c r="BL65101" s="378"/>
      <c r="BM65101" s="378"/>
      <c r="BN65101" s="378"/>
      <c r="BO65101" s="378"/>
      <c r="BP65101" s="378"/>
      <c r="BQ65101" s="378"/>
      <c r="BR65101" s="378"/>
      <c r="BS65101" s="378"/>
      <c r="BT65101" s="378"/>
      <c r="BU65101" s="378"/>
      <c r="BV65101" s="378"/>
      <c r="BW65101" s="378"/>
      <c r="BX65101" s="378"/>
      <c r="BY65101" s="378"/>
      <c r="BZ65101" s="378"/>
      <c r="CA65101" s="378"/>
      <c r="CB65101" s="378"/>
      <c r="CC65101" s="378"/>
      <c r="CD65101" s="378"/>
      <c r="CE65101" s="378"/>
      <c r="CF65101" s="378"/>
      <c r="CG65101" s="378"/>
      <c r="CH65101" s="378"/>
      <c r="CI65101" s="378"/>
      <c r="CJ65101" s="378"/>
      <c r="CK65101" s="378"/>
      <c r="CL65101" s="378"/>
      <c r="CM65101" s="378"/>
      <c r="CN65101" s="378"/>
      <c r="CO65101" s="378"/>
      <c r="CP65101" s="378"/>
      <c r="CQ65101" s="378"/>
      <c r="CR65101" s="378"/>
      <c r="CS65101" s="378"/>
      <c r="CT65101" s="378"/>
      <c r="CU65101" s="378"/>
      <c r="CV65101" s="378"/>
      <c r="CW65101" s="378"/>
      <c r="CX65101" s="378"/>
      <c r="CY65101" s="378"/>
      <c r="CZ65101" s="378"/>
      <c r="DA65101" s="378"/>
      <c r="DB65101" s="378"/>
      <c r="DC65101" s="378"/>
      <c r="DD65101" s="378"/>
      <c r="DE65101" s="378"/>
      <c r="DF65101" s="378"/>
      <c r="DG65101" s="378"/>
      <c r="DH65101" s="378"/>
      <c r="DI65101" s="378"/>
      <c r="DJ65101" s="378"/>
      <c r="DK65101" s="378"/>
      <c r="DL65101" s="378"/>
      <c r="DM65101" s="378"/>
      <c r="DN65101" s="378"/>
      <c r="DO65101" s="378"/>
      <c r="DP65101" s="378"/>
      <c r="DQ65101" s="378"/>
      <c r="DR65101" s="378"/>
      <c r="DS65101" s="378"/>
      <c r="DT65101" s="378"/>
      <c r="DU65101" s="378"/>
      <c r="DV65101" s="378"/>
      <c r="DW65101" s="378"/>
      <c r="DX65101" s="378"/>
      <c r="DY65101" s="378"/>
      <c r="DZ65101" s="378"/>
      <c r="EA65101" s="378"/>
      <c r="EB65101" s="378"/>
      <c r="EC65101" s="378"/>
      <c r="ED65101" s="378"/>
      <c r="EE65101" s="378"/>
      <c r="EF65101" s="378"/>
      <c r="EG65101" s="378"/>
      <c r="EH65101" s="378"/>
      <c r="EI65101" s="378"/>
      <c r="EJ65101" s="378"/>
      <c r="EK65101" s="378"/>
      <c r="EL65101" s="378"/>
      <c r="EM65101" s="378"/>
      <c r="EN65101" s="378"/>
      <c r="EO65101" s="378"/>
      <c r="EP65101" s="378"/>
      <c r="EQ65101" s="378"/>
      <c r="ER65101" s="378"/>
      <c r="ES65101" s="378"/>
      <c r="ET65101" s="378"/>
      <c r="EU65101" s="378"/>
      <c r="EV65101" s="378"/>
      <c r="EW65101" s="378"/>
      <c r="EX65101" s="378"/>
      <c r="EY65101" s="378"/>
      <c r="EZ65101" s="378"/>
      <c r="FA65101" s="378"/>
      <c r="FB65101" s="378"/>
      <c r="FC65101" s="378"/>
      <c r="FD65101" s="378"/>
      <c r="FE65101" s="378"/>
      <c r="FF65101" s="378"/>
      <c r="FG65101" s="378"/>
      <c r="FH65101" s="378"/>
      <c r="FI65101" s="378"/>
      <c r="FJ65101" s="378"/>
      <c r="FK65101" s="378"/>
      <c r="FL65101" s="378"/>
      <c r="FM65101" s="378"/>
      <c r="FN65101" s="378"/>
      <c r="FO65101" s="378"/>
      <c r="FP65101" s="378"/>
      <c r="FQ65101" s="378"/>
      <c r="FR65101" s="378"/>
      <c r="FS65101" s="378"/>
      <c r="FT65101" s="378"/>
      <c r="FU65101" s="378"/>
      <c r="FV65101" s="378"/>
      <c r="FW65101" s="378"/>
      <c r="FX65101" s="378"/>
      <c r="FY65101" s="378"/>
      <c r="FZ65101" s="378"/>
      <c r="GA65101" s="378"/>
      <c r="GB65101" s="378"/>
      <c r="GC65101" s="378"/>
      <c r="GD65101" s="378"/>
      <c r="GE65101" s="378"/>
      <c r="GF65101" s="378"/>
      <c r="GG65101" s="378"/>
      <c r="GH65101" s="378"/>
      <c r="GI65101" s="378"/>
      <c r="GJ65101" s="378"/>
      <c r="GK65101" s="378"/>
      <c r="GL65101" s="378"/>
      <c r="GM65101" s="378"/>
      <c r="GN65101" s="378"/>
      <c r="GO65101" s="378"/>
      <c r="GP65101" s="378"/>
      <c r="GQ65101" s="378"/>
      <c r="GR65101" s="378"/>
      <c r="GS65101" s="378"/>
      <c r="GT65101" s="378"/>
      <c r="GU65101" s="378"/>
      <c r="GV65101" s="378"/>
      <c r="GW65101" s="378"/>
      <c r="GX65101" s="378"/>
      <c r="GY65101" s="378"/>
      <c r="GZ65101" s="378"/>
      <c r="HA65101" s="378"/>
      <c r="HB65101" s="378"/>
      <c r="HC65101" s="378"/>
      <c r="HD65101" s="378"/>
      <c r="HE65101" s="378"/>
      <c r="HF65101" s="378"/>
      <c r="HG65101" s="378"/>
      <c r="HH65101" s="378"/>
      <c r="HI65101" s="378"/>
      <c r="HJ65101" s="378"/>
      <c r="HK65101" s="378"/>
      <c r="HL65101" s="378"/>
      <c r="HM65101" s="378"/>
      <c r="HN65101" s="378"/>
      <c r="HO65101" s="378"/>
      <c r="HP65101" s="378"/>
      <c r="HQ65101" s="378"/>
      <c r="HR65101" s="378"/>
      <c r="HS65101" s="378"/>
      <c r="HT65101" s="378"/>
      <c r="HU65101" s="378"/>
      <c r="HV65101" s="378"/>
      <c r="HW65101" s="378"/>
      <c r="HX65101" s="378"/>
      <c r="HY65101" s="378"/>
      <c r="HZ65101" s="378"/>
      <c r="IA65101" s="378"/>
      <c r="IB65101" s="378"/>
      <c r="IC65101" s="378"/>
      <c r="ID65101" s="378"/>
      <c r="IE65101" s="378"/>
      <c r="IF65101" s="378"/>
      <c r="IG65101" s="378"/>
      <c r="IH65101" s="378"/>
      <c r="II65101" s="378"/>
      <c r="IJ65101" s="378"/>
      <c r="IK65101" s="378"/>
      <c r="IL65101" s="378"/>
    </row>
    <row r="65102" spans="2:246">
      <c r="B65102" s="378"/>
      <c r="C65102" s="378"/>
      <c r="D65102" s="378"/>
      <c r="E65102" s="378"/>
      <c r="F65102" s="378"/>
      <c r="G65102" s="378"/>
      <c r="H65102" s="378"/>
      <c r="I65102" s="378"/>
      <c r="J65102" s="378"/>
      <c r="K65102" s="378"/>
      <c r="L65102" s="378"/>
      <c r="M65102" s="378"/>
      <c r="N65102" s="378"/>
      <c r="O65102" s="378"/>
      <c r="P65102" s="378"/>
      <c r="Q65102" s="378"/>
      <c r="R65102" s="378"/>
      <c r="S65102" s="378"/>
      <c r="T65102" s="378"/>
      <c r="U65102" s="378"/>
      <c r="V65102" s="378"/>
      <c r="W65102" s="378"/>
      <c r="X65102" s="378"/>
      <c r="Y65102" s="378"/>
      <c r="Z65102" s="378"/>
      <c r="AA65102" s="378"/>
      <c r="AB65102" s="378"/>
      <c r="AC65102" s="378"/>
      <c r="AD65102" s="378"/>
      <c r="AE65102" s="378"/>
      <c r="AF65102" s="378"/>
      <c r="AG65102" s="378"/>
      <c r="AH65102" s="378"/>
      <c r="AI65102" s="378"/>
      <c r="AJ65102" s="378"/>
      <c r="AK65102" s="378"/>
      <c r="AL65102" s="378"/>
      <c r="AM65102" s="378"/>
      <c r="AN65102" s="378"/>
      <c r="AO65102" s="378"/>
      <c r="AP65102" s="378"/>
      <c r="AQ65102" s="378"/>
      <c r="AR65102" s="378"/>
      <c r="AS65102" s="378"/>
      <c r="AT65102" s="378"/>
      <c r="AU65102" s="378"/>
      <c r="AV65102" s="378"/>
      <c r="AW65102" s="378"/>
      <c r="AX65102" s="378"/>
      <c r="AY65102" s="378"/>
      <c r="AZ65102" s="378"/>
      <c r="BA65102" s="378"/>
      <c r="BB65102" s="378"/>
      <c r="BC65102" s="378"/>
      <c r="BD65102" s="378"/>
      <c r="BE65102" s="378"/>
      <c r="BF65102" s="378"/>
      <c r="BG65102" s="378"/>
      <c r="BH65102" s="378"/>
      <c r="BI65102" s="378"/>
      <c r="BJ65102" s="378"/>
      <c r="BK65102" s="378"/>
      <c r="BL65102" s="378"/>
      <c r="BM65102" s="378"/>
      <c r="BN65102" s="378"/>
      <c r="BO65102" s="378"/>
      <c r="BP65102" s="378"/>
      <c r="BQ65102" s="378"/>
      <c r="BR65102" s="378"/>
      <c r="BS65102" s="378"/>
      <c r="BT65102" s="378"/>
      <c r="BU65102" s="378"/>
      <c r="BV65102" s="378"/>
      <c r="BW65102" s="378"/>
      <c r="BX65102" s="378"/>
      <c r="BY65102" s="378"/>
      <c r="BZ65102" s="378"/>
      <c r="CA65102" s="378"/>
      <c r="CB65102" s="378"/>
      <c r="CC65102" s="378"/>
      <c r="CD65102" s="378"/>
      <c r="CE65102" s="378"/>
      <c r="CF65102" s="378"/>
      <c r="CG65102" s="378"/>
      <c r="CH65102" s="378"/>
      <c r="CI65102" s="378"/>
      <c r="CJ65102" s="378"/>
      <c r="CK65102" s="378"/>
      <c r="CL65102" s="378"/>
      <c r="CM65102" s="378"/>
      <c r="CN65102" s="378"/>
      <c r="CO65102" s="378"/>
      <c r="CP65102" s="378"/>
      <c r="CQ65102" s="378"/>
      <c r="CR65102" s="378"/>
      <c r="CS65102" s="378"/>
      <c r="CT65102" s="378"/>
      <c r="CU65102" s="378"/>
      <c r="CV65102" s="378"/>
      <c r="CW65102" s="378"/>
      <c r="CX65102" s="378"/>
      <c r="CY65102" s="378"/>
      <c r="CZ65102" s="378"/>
      <c r="DA65102" s="378"/>
      <c r="DB65102" s="378"/>
      <c r="DC65102" s="378"/>
      <c r="DD65102" s="378"/>
      <c r="DE65102" s="378"/>
      <c r="DF65102" s="378"/>
      <c r="DG65102" s="378"/>
      <c r="DH65102" s="378"/>
      <c r="DI65102" s="378"/>
      <c r="DJ65102" s="378"/>
      <c r="DK65102" s="378"/>
      <c r="DL65102" s="378"/>
      <c r="DM65102" s="378"/>
      <c r="DN65102" s="378"/>
      <c r="DO65102" s="378"/>
      <c r="DP65102" s="378"/>
      <c r="DQ65102" s="378"/>
      <c r="DR65102" s="378"/>
      <c r="DS65102" s="378"/>
      <c r="DT65102" s="378"/>
      <c r="DU65102" s="378"/>
      <c r="DV65102" s="378"/>
      <c r="DW65102" s="378"/>
      <c r="DX65102" s="378"/>
      <c r="DY65102" s="378"/>
      <c r="DZ65102" s="378"/>
      <c r="EA65102" s="378"/>
      <c r="EB65102" s="378"/>
      <c r="EC65102" s="378"/>
      <c r="ED65102" s="378"/>
      <c r="EE65102" s="378"/>
      <c r="EF65102" s="378"/>
      <c r="EG65102" s="378"/>
      <c r="EH65102" s="378"/>
      <c r="EI65102" s="378"/>
      <c r="EJ65102" s="378"/>
      <c r="EK65102" s="378"/>
      <c r="EL65102" s="378"/>
      <c r="EM65102" s="378"/>
      <c r="EN65102" s="378"/>
      <c r="EO65102" s="378"/>
      <c r="EP65102" s="378"/>
      <c r="EQ65102" s="378"/>
      <c r="ER65102" s="378"/>
      <c r="ES65102" s="378"/>
      <c r="ET65102" s="378"/>
      <c r="EU65102" s="378"/>
      <c r="EV65102" s="378"/>
      <c r="EW65102" s="378"/>
      <c r="EX65102" s="378"/>
      <c r="EY65102" s="378"/>
      <c r="EZ65102" s="378"/>
      <c r="FA65102" s="378"/>
      <c r="FB65102" s="378"/>
      <c r="FC65102" s="378"/>
      <c r="FD65102" s="378"/>
      <c r="FE65102" s="378"/>
      <c r="FF65102" s="378"/>
      <c r="FG65102" s="378"/>
      <c r="FH65102" s="378"/>
      <c r="FI65102" s="378"/>
      <c r="FJ65102" s="378"/>
      <c r="FK65102" s="378"/>
      <c r="FL65102" s="378"/>
      <c r="FM65102" s="378"/>
      <c r="FN65102" s="378"/>
      <c r="FO65102" s="378"/>
      <c r="FP65102" s="378"/>
      <c r="FQ65102" s="378"/>
      <c r="FR65102" s="378"/>
      <c r="FS65102" s="378"/>
      <c r="FT65102" s="378"/>
      <c r="FU65102" s="378"/>
      <c r="FV65102" s="378"/>
      <c r="FW65102" s="378"/>
      <c r="FX65102" s="378"/>
      <c r="FY65102" s="378"/>
      <c r="FZ65102" s="378"/>
      <c r="GA65102" s="378"/>
      <c r="GB65102" s="378"/>
      <c r="GC65102" s="378"/>
      <c r="GD65102" s="378"/>
      <c r="GE65102" s="378"/>
      <c r="GF65102" s="378"/>
      <c r="GG65102" s="378"/>
      <c r="GH65102" s="378"/>
      <c r="GI65102" s="378"/>
      <c r="GJ65102" s="378"/>
      <c r="GK65102" s="378"/>
      <c r="GL65102" s="378"/>
      <c r="GM65102" s="378"/>
      <c r="GN65102" s="378"/>
      <c r="GO65102" s="378"/>
      <c r="GP65102" s="378"/>
      <c r="GQ65102" s="378"/>
      <c r="GR65102" s="378"/>
      <c r="GS65102" s="378"/>
      <c r="GT65102" s="378"/>
      <c r="GU65102" s="378"/>
      <c r="GV65102" s="378"/>
      <c r="GW65102" s="378"/>
      <c r="GX65102" s="378"/>
      <c r="GY65102" s="378"/>
      <c r="GZ65102" s="378"/>
      <c r="HA65102" s="378"/>
      <c r="HB65102" s="378"/>
      <c r="HC65102" s="378"/>
      <c r="HD65102" s="378"/>
      <c r="HE65102" s="378"/>
      <c r="HF65102" s="378"/>
      <c r="HG65102" s="378"/>
      <c r="HH65102" s="378"/>
      <c r="HI65102" s="378"/>
      <c r="HJ65102" s="378"/>
      <c r="HK65102" s="378"/>
      <c r="HL65102" s="378"/>
      <c r="HM65102" s="378"/>
      <c r="HN65102" s="378"/>
      <c r="HO65102" s="378"/>
      <c r="HP65102" s="378"/>
      <c r="HQ65102" s="378"/>
      <c r="HR65102" s="378"/>
      <c r="HS65102" s="378"/>
      <c r="HT65102" s="378"/>
      <c r="HU65102" s="378"/>
      <c r="HV65102" s="378"/>
      <c r="HW65102" s="378"/>
      <c r="HX65102" s="378"/>
      <c r="HY65102" s="378"/>
      <c r="HZ65102" s="378"/>
      <c r="IA65102" s="378"/>
      <c r="IB65102" s="378"/>
      <c r="IC65102" s="378"/>
      <c r="ID65102" s="378"/>
      <c r="IE65102" s="378"/>
      <c r="IF65102" s="378"/>
      <c r="IG65102" s="378"/>
      <c r="IH65102" s="378"/>
      <c r="II65102" s="378"/>
      <c r="IJ65102" s="378"/>
      <c r="IK65102" s="378"/>
      <c r="IL65102" s="378"/>
    </row>
    <row r="65103" spans="2:246">
      <c r="B65103" s="378"/>
      <c r="C65103" s="378"/>
      <c r="D65103" s="378"/>
      <c r="E65103" s="378"/>
      <c r="F65103" s="378"/>
      <c r="G65103" s="378"/>
      <c r="H65103" s="378"/>
      <c r="I65103" s="378"/>
      <c r="J65103" s="378"/>
      <c r="K65103" s="378"/>
      <c r="L65103" s="378"/>
      <c r="M65103" s="378"/>
      <c r="N65103" s="378"/>
      <c r="O65103" s="378"/>
      <c r="P65103" s="378"/>
      <c r="Q65103" s="378"/>
      <c r="R65103" s="378"/>
      <c r="S65103" s="378"/>
      <c r="T65103" s="378"/>
      <c r="U65103" s="378"/>
      <c r="V65103" s="378"/>
      <c r="W65103" s="378"/>
      <c r="X65103" s="378"/>
      <c r="Y65103" s="378"/>
      <c r="Z65103" s="378"/>
      <c r="AA65103" s="378"/>
      <c r="AB65103" s="378"/>
      <c r="AC65103" s="378"/>
      <c r="AD65103" s="378"/>
      <c r="AE65103" s="378"/>
      <c r="AF65103" s="378"/>
      <c r="AG65103" s="378"/>
      <c r="AH65103" s="378"/>
      <c r="AI65103" s="378"/>
      <c r="AJ65103" s="378"/>
      <c r="AK65103" s="378"/>
      <c r="AL65103" s="378"/>
      <c r="AM65103" s="378"/>
      <c r="AN65103" s="378"/>
      <c r="AO65103" s="378"/>
      <c r="AP65103" s="378"/>
      <c r="AQ65103" s="378"/>
      <c r="AR65103" s="378"/>
      <c r="AS65103" s="378"/>
      <c r="AT65103" s="378"/>
      <c r="AU65103" s="378"/>
      <c r="AV65103" s="378"/>
      <c r="AW65103" s="378"/>
      <c r="AX65103" s="378"/>
      <c r="AY65103" s="378"/>
      <c r="AZ65103" s="378"/>
      <c r="BA65103" s="378"/>
      <c r="BB65103" s="378"/>
      <c r="BC65103" s="378"/>
      <c r="BD65103" s="378"/>
      <c r="BE65103" s="378"/>
      <c r="BF65103" s="378"/>
      <c r="BG65103" s="378"/>
      <c r="BH65103" s="378"/>
      <c r="BI65103" s="378"/>
      <c r="BJ65103" s="378"/>
      <c r="BK65103" s="378"/>
      <c r="BL65103" s="378"/>
      <c r="BM65103" s="378"/>
      <c r="BN65103" s="378"/>
      <c r="BO65103" s="378"/>
      <c r="BP65103" s="378"/>
      <c r="BQ65103" s="378"/>
      <c r="BR65103" s="378"/>
      <c r="BS65103" s="378"/>
      <c r="BT65103" s="378"/>
      <c r="BU65103" s="378"/>
      <c r="BV65103" s="378"/>
      <c r="BW65103" s="378"/>
      <c r="BX65103" s="378"/>
      <c r="BY65103" s="378"/>
      <c r="BZ65103" s="378"/>
      <c r="CA65103" s="378"/>
      <c r="CB65103" s="378"/>
      <c r="CC65103" s="378"/>
      <c r="CD65103" s="378"/>
      <c r="CE65103" s="378"/>
      <c r="CF65103" s="378"/>
      <c r="CG65103" s="378"/>
      <c r="CH65103" s="378"/>
      <c r="CI65103" s="378"/>
      <c r="CJ65103" s="378"/>
      <c r="CK65103" s="378"/>
      <c r="CL65103" s="378"/>
      <c r="CM65103" s="378"/>
      <c r="CN65103" s="378"/>
      <c r="CO65103" s="378"/>
      <c r="CP65103" s="378"/>
      <c r="CQ65103" s="378"/>
      <c r="CR65103" s="378"/>
      <c r="CS65103" s="378"/>
      <c r="CT65103" s="378"/>
      <c r="CU65103" s="378"/>
      <c r="CV65103" s="378"/>
      <c r="CW65103" s="378"/>
      <c r="CX65103" s="378"/>
      <c r="CY65103" s="378"/>
      <c r="CZ65103" s="378"/>
      <c r="DA65103" s="378"/>
      <c r="DB65103" s="378"/>
      <c r="DC65103" s="378"/>
      <c r="DD65103" s="378"/>
      <c r="DE65103" s="378"/>
      <c r="DF65103" s="378"/>
      <c r="DG65103" s="378"/>
      <c r="DH65103" s="378"/>
      <c r="DI65103" s="378"/>
      <c r="DJ65103" s="378"/>
      <c r="DK65103" s="378"/>
      <c r="DL65103" s="378"/>
      <c r="DM65103" s="378"/>
      <c r="DN65103" s="378"/>
      <c r="DO65103" s="378"/>
      <c r="DP65103" s="378"/>
      <c r="DQ65103" s="378"/>
      <c r="DR65103" s="378"/>
      <c r="DS65103" s="378"/>
      <c r="DT65103" s="378"/>
      <c r="DU65103" s="378"/>
      <c r="DV65103" s="378"/>
      <c r="DW65103" s="378"/>
      <c r="DX65103" s="378"/>
      <c r="DY65103" s="378"/>
      <c r="DZ65103" s="378"/>
      <c r="EA65103" s="378"/>
      <c r="EB65103" s="378"/>
      <c r="EC65103" s="378"/>
      <c r="ED65103" s="378"/>
      <c r="EE65103" s="378"/>
      <c r="EF65103" s="378"/>
      <c r="EG65103" s="378"/>
      <c r="EH65103" s="378"/>
      <c r="EI65103" s="378"/>
      <c r="EJ65103" s="378"/>
      <c r="EK65103" s="378"/>
      <c r="EL65103" s="378"/>
      <c r="EM65103" s="378"/>
      <c r="EN65103" s="378"/>
      <c r="EO65103" s="378"/>
      <c r="EP65103" s="378"/>
      <c r="EQ65103" s="378"/>
      <c r="ER65103" s="378"/>
      <c r="ES65103" s="378"/>
      <c r="ET65103" s="378"/>
      <c r="EU65103" s="378"/>
      <c r="EV65103" s="378"/>
      <c r="EW65103" s="378"/>
      <c r="EX65103" s="378"/>
      <c r="EY65103" s="378"/>
      <c r="EZ65103" s="378"/>
      <c r="FA65103" s="378"/>
      <c r="FB65103" s="378"/>
      <c r="FC65103" s="378"/>
      <c r="FD65103" s="378"/>
      <c r="FE65103" s="378"/>
      <c r="FF65103" s="378"/>
      <c r="FG65103" s="378"/>
      <c r="FH65103" s="378"/>
      <c r="FI65103" s="378"/>
      <c r="FJ65103" s="378"/>
      <c r="FK65103" s="378"/>
      <c r="FL65103" s="378"/>
      <c r="FM65103" s="378"/>
      <c r="FN65103" s="378"/>
      <c r="FO65103" s="378"/>
      <c r="FP65103" s="378"/>
      <c r="FQ65103" s="378"/>
      <c r="FR65103" s="378"/>
      <c r="FS65103" s="378"/>
      <c r="FT65103" s="378"/>
      <c r="FU65103" s="378"/>
      <c r="FV65103" s="378"/>
      <c r="FW65103" s="378"/>
      <c r="FX65103" s="378"/>
      <c r="FY65103" s="378"/>
      <c r="FZ65103" s="378"/>
      <c r="GA65103" s="378"/>
      <c r="GB65103" s="378"/>
      <c r="GC65103" s="378"/>
      <c r="GD65103" s="378"/>
      <c r="GE65103" s="378"/>
      <c r="GF65103" s="378"/>
      <c r="GG65103" s="378"/>
      <c r="GH65103" s="378"/>
      <c r="GI65103" s="378"/>
      <c r="GJ65103" s="378"/>
      <c r="GK65103" s="378"/>
      <c r="GL65103" s="378"/>
      <c r="GM65103" s="378"/>
      <c r="GN65103" s="378"/>
      <c r="GO65103" s="378"/>
      <c r="GP65103" s="378"/>
      <c r="GQ65103" s="378"/>
      <c r="GR65103" s="378"/>
      <c r="GS65103" s="378"/>
      <c r="GT65103" s="378"/>
      <c r="GU65103" s="378"/>
      <c r="GV65103" s="378"/>
      <c r="GW65103" s="378"/>
      <c r="GX65103" s="378"/>
      <c r="GY65103" s="378"/>
      <c r="GZ65103" s="378"/>
      <c r="HA65103" s="378"/>
      <c r="HB65103" s="378"/>
      <c r="HC65103" s="378"/>
      <c r="HD65103" s="378"/>
      <c r="HE65103" s="378"/>
      <c r="HF65103" s="378"/>
      <c r="HG65103" s="378"/>
      <c r="HH65103" s="378"/>
      <c r="HI65103" s="378"/>
      <c r="HJ65103" s="378"/>
      <c r="HK65103" s="378"/>
      <c r="HL65103" s="378"/>
      <c r="HM65103" s="378"/>
      <c r="HN65103" s="378"/>
      <c r="HO65103" s="378"/>
      <c r="HP65103" s="378"/>
      <c r="HQ65103" s="378"/>
      <c r="HR65103" s="378"/>
      <c r="HS65103" s="378"/>
      <c r="HT65103" s="378"/>
      <c r="HU65103" s="378"/>
      <c r="HV65103" s="378"/>
      <c r="HW65103" s="378"/>
      <c r="HX65103" s="378"/>
      <c r="HY65103" s="378"/>
      <c r="HZ65103" s="378"/>
      <c r="IA65103" s="378"/>
      <c r="IB65103" s="378"/>
      <c r="IC65103" s="378"/>
      <c r="ID65103" s="378"/>
      <c r="IE65103" s="378"/>
      <c r="IF65103" s="378"/>
      <c r="IG65103" s="378"/>
      <c r="IH65103" s="378"/>
      <c r="II65103" s="378"/>
      <c r="IJ65103" s="378"/>
      <c r="IK65103" s="378"/>
      <c r="IL65103" s="378"/>
    </row>
    <row r="65104" spans="2:246">
      <c r="B65104" s="378"/>
      <c r="C65104" s="378"/>
      <c r="D65104" s="378"/>
      <c r="E65104" s="378"/>
      <c r="F65104" s="378"/>
      <c r="G65104" s="378"/>
      <c r="H65104" s="378"/>
      <c r="I65104" s="378"/>
      <c r="J65104" s="378"/>
      <c r="K65104" s="378"/>
      <c r="L65104" s="378"/>
      <c r="M65104" s="378"/>
      <c r="N65104" s="378"/>
      <c r="O65104" s="378"/>
      <c r="P65104" s="378"/>
      <c r="Q65104" s="378"/>
      <c r="R65104" s="378"/>
      <c r="S65104" s="378"/>
      <c r="T65104" s="378"/>
      <c r="U65104" s="378"/>
      <c r="V65104" s="378"/>
      <c r="W65104" s="378"/>
      <c r="X65104" s="378"/>
      <c r="Y65104" s="378"/>
      <c r="Z65104" s="378"/>
      <c r="AA65104" s="378"/>
      <c r="AB65104" s="378"/>
      <c r="AC65104" s="378"/>
      <c r="AD65104" s="378"/>
      <c r="AE65104" s="378"/>
      <c r="AF65104" s="378"/>
      <c r="AG65104" s="378"/>
      <c r="AH65104" s="378"/>
      <c r="AI65104" s="378"/>
      <c r="AJ65104" s="378"/>
      <c r="AK65104" s="378"/>
      <c r="AL65104" s="378"/>
      <c r="AM65104" s="378"/>
      <c r="AN65104" s="378"/>
      <c r="AO65104" s="378"/>
      <c r="AP65104" s="378"/>
      <c r="AQ65104" s="378"/>
      <c r="AR65104" s="378"/>
      <c r="AS65104" s="378"/>
      <c r="AT65104" s="378"/>
      <c r="AU65104" s="378"/>
      <c r="AV65104" s="378"/>
      <c r="AW65104" s="378"/>
      <c r="AX65104" s="378"/>
      <c r="AY65104" s="378"/>
      <c r="AZ65104" s="378"/>
      <c r="BA65104" s="378"/>
      <c r="BB65104" s="378"/>
      <c r="BC65104" s="378"/>
      <c r="BD65104" s="378"/>
      <c r="BE65104" s="378"/>
      <c r="BF65104" s="378"/>
      <c r="BG65104" s="378"/>
      <c r="BH65104" s="378"/>
      <c r="BI65104" s="378"/>
      <c r="BJ65104" s="378"/>
      <c r="BK65104" s="378"/>
      <c r="BL65104" s="378"/>
      <c r="BM65104" s="378"/>
      <c r="BN65104" s="378"/>
      <c r="BO65104" s="378"/>
      <c r="BP65104" s="378"/>
      <c r="BQ65104" s="378"/>
      <c r="BR65104" s="378"/>
      <c r="BS65104" s="378"/>
      <c r="BT65104" s="378"/>
      <c r="BU65104" s="378"/>
      <c r="BV65104" s="378"/>
      <c r="BW65104" s="378"/>
      <c r="BX65104" s="378"/>
      <c r="BY65104" s="378"/>
      <c r="BZ65104" s="378"/>
      <c r="CA65104" s="378"/>
      <c r="CB65104" s="378"/>
      <c r="CC65104" s="378"/>
      <c r="CD65104" s="378"/>
      <c r="CE65104" s="378"/>
      <c r="CF65104" s="378"/>
      <c r="CG65104" s="378"/>
      <c r="CH65104" s="378"/>
      <c r="CI65104" s="378"/>
      <c r="CJ65104" s="378"/>
      <c r="CK65104" s="378"/>
      <c r="CL65104" s="378"/>
      <c r="CM65104" s="378"/>
      <c r="CN65104" s="378"/>
      <c r="CO65104" s="378"/>
      <c r="CP65104" s="378"/>
      <c r="CQ65104" s="378"/>
      <c r="CR65104" s="378"/>
      <c r="CS65104" s="378"/>
      <c r="CT65104" s="378"/>
      <c r="CU65104" s="378"/>
      <c r="CV65104" s="378"/>
      <c r="CW65104" s="378"/>
      <c r="CX65104" s="378"/>
      <c r="CY65104" s="378"/>
      <c r="CZ65104" s="378"/>
      <c r="DA65104" s="378"/>
      <c r="DB65104" s="378"/>
      <c r="DC65104" s="378"/>
      <c r="DD65104" s="378"/>
      <c r="DE65104" s="378"/>
      <c r="DF65104" s="378"/>
      <c r="DG65104" s="378"/>
      <c r="DH65104" s="378"/>
      <c r="DI65104" s="378"/>
      <c r="DJ65104" s="378"/>
      <c r="DK65104" s="378"/>
      <c r="DL65104" s="378"/>
      <c r="DM65104" s="378"/>
      <c r="DN65104" s="378"/>
      <c r="DO65104" s="378"/>
      <c r="DP65104" s="378"/>
      <c r="DQ65104" s="378"/>
      <c r="DR65104" s="378"/>
      <c r="DS65104" s="378"/>
      <c r="DT65104" s="378"/>
      <c r="DU65104" s="378"/>
      <c r="DV65104" s="378"/>
      <c r="DW65104" s="378"/>
      <c r="DX65104" s="378"/>
      <c r="DY65104" s="378"/>
      <c r="DZ65104" s="378"/>
      <c r="EA65104" s="378"/>
      <c r="EB65104" s="378"/>
      <c r="EC65104" s="378"/>
      <c r="ED65104" s="378"/>
      <c r="EE65104" s="378"/>
      <c r="EF65104" s="378"/>
      <c r="EG65104" s="378"/>
      <c r="EH65104" s="378"/>
      <c r="EI65104" s="378"/>
      <c r="EJ65104" s="378"/>
      <c r="EK65104" s="378"/>
      <c r="EL65104" s="378"/>
      <c r="EM65104" s="378"/>
      <c r="EN65104" s="378"/>
      <c r="EO65104" s="378"/>
      <c r="EP65104" s="378"/>
      <c r="EQ65104" s="378"/>
      <c r="ER65104" s="378"/>
      <c r="ES65104" s="378"/>
      <c r="ET65104" s="378"/>
      <c r="EU65104" s="378"/>
      <c r="EV65104" s="378"/>
      <c r="EW65104" s="378"/>
      <c r="EX65104" s="378"/>
      <c r="EY65104" s="378"/>
      <c r="EZ65104" s="378"/>
      <c r="FA65104" s="378"/>
      <c r="FB65104" s="378"/>
      <c r="FC65104" s="378"/>
      <c r="FD65104" s="378"/>
      <c r="FE65104" s="378"/>
      <c r="FF65104" s="378"/>
      <c r="FG65104" s="378"/>
      <c r="FH65104" s="378"/>
      <c r="FI65104" s="378"/>
      <c r="FJ65104" s="378"/>
      <c r="FK65104" s="378"/>
      <c r="FL65104" s="378"/>
      <c r="FM65104" s="378"/>
      <c r="FN65104" s="378"/>
      <c r="FO65104" s="378"/>
      <c r="FP65104" s="378"/>
      <c r="FQ65104" s="378"/>
      <c r="FR65104" s="378"/>
      <c r="FS65104" s="378"/>
      <c r="FT65104" s="378"/>
      <c r="FU65104" s="378"/>
      <c r="FV65104" s="378"/>
      <c r="FW65104" s="378"/>
      <c r="FX65104" s="378"/>
      <c r="FY65104" s="378"/>
      <c r="FZ65104" s="378"/>
      <c r="GA65104" s="378"/>
      <c r="GB65104" s="378"/>
      <c r="GC65104" s="378"/>
      <c r="GD65104" s="378"/>
      <c r="GE65104" s="378"/>
      <c r="GF65104" s="378"/>
      <c r="GG65104" s="378"/>
      <c r="GH65104" s="378"/>
      <c r="GI65104" s="378"/>
      <c r="GJ65104" s="378"/>
      <c r="GK65104" s="378"/>
      <c r="GL65104" s="378"/>
      <c r="GM65104" s="378"/>
      <c r="GN65104" s="378"/>
      <c r="GO65104" s="378"/>
      <c r="GP65104" s="378"/>
      <c r="GQ65104" s="378"/>
      <c r="GR65104" s="378"/>
      <c r="GS65104" s="378"/>
      <c r="GT65104" s="378"/>
      <c r="GU65104" s="378"/>
      <c r="GV65104" s="378"/>
      <c r="GW65104" s="378"/>
      <c r="GX65104" s="378"/>
      <c r="GY65104" s="378"/>
      <c r="GZ65104" s="378"/>
      <c r="HA65104" s="378"/>
      <c r="HB65104" s="378"/>
      <c r="HC65104" s="378"/>
      <c r="HD65104" s="378"/>
      <c r="HE65104" s="378"/>
      <c r="HF65104" s="378"/>
      <c r="HG65104" s="378"/>
      <c r="HH65104" s="378"/>
      <c r="HI65104" s="378"/>
      <c r="HJ65104" s="378"/>
      <c r="HK65104" s="378"/>
      <c r="HL65104" s="378"/>
      <c r="HM65104" s="378"/>
      <c r="HN65104" s="378"/>
      <c r="HO65104" s="378"/>
      <c r="HP65104" s="378"/>
      <c r="HQ65104" s="378"/>
      <c r="HR65104" s="378"/>
      <c r="HS65104" s="378"/>
      <c r="HT65104" s="378"/>
      <c r="HU65104" s="378"/>
      <c r="HV65104" s="378"/>
      <c r="HW65104" s="378"/>
      <c r="HX65104" s="378"/>
      <c r="HY65104" s="378"/>
      <c r="HZ65104" s="378"/>
      <c r="IA65104" s="378"/>
      <c r="IB65104" s="378"/>
      <c r="IC65104" s="378"/>
      <c r="ID65104" s="378"/>
      <c r="IE65104" s="378"/>
      <c r="IF65104" s="378"/>
      <c r="IG65104" s="378"/>
      <c r="IH65104" s="378"/>
      <c r="II65104" s="378"/>
      <c r="IJ65104" s="378"/>
      <c r="IK65104" s="378"/>
      <c r="IL65104" s="378"/>
    </row>
    <row r="65105" spans="2:246">
      <c r="B65105" s="378"/>
      <c r="C65105" s="378"/>
      <c r="D65105" s="378"/>
      <c r="E65105" s="378"/>
      <c r="F65105" s="378"/>
      <c r="G65105" s="378"/>
      <c r="H65105" s="378"/>
      <c r="I65105" s="378"/>
      <c r="J65105" s="378"/>
      <c r="K65105" s="378"/>
      <c r="L65105" s="378"/>
      <c r="M65105" s="378"/>
      <c r="N65105" s="378"/>
      <c r="O65105" s="378"/>
      <c r="P65105" s="378"/>
      <c r="Q65105" s="378"/>
      <c r="R65105" s="378"/>
      <c r="S65105" s="378"/>
      <c r="T65105" s="378"/>
      <c r="U65105" s="378"/>
      <c r="V65105" s="378"/>
      <c r="W65105" s="378"/>
      <c r="X65105" s="378"/>
      <c r="Y65105" s="378"/>
      <c r="Z65105" s="378"/>
      <c r="AA65105" s="378"/>
      <c r="AB65105" s="378"/>
      <c r="AC65105" s="378"/>
      <c r="AD65105" s="378"/>
      <c r="AE65105" s="378"/>
      <c r="AF65105" s="378"/>
      <c r="AG65105" s="378"/>
      <c r="AH65105" s="378"/>
      <c r="AI65105" s="378"/>
      <c r="AJ65105" s="378"/>
      <c r="AK65105" s="378"/>
      <c r="AL65105" s="378"/>
      <c r="AM65105" s="378"/>
      <c r="AN65105" s="378"/>
      <c r="AO65105" s="378"/>
      <c r="AP65105" s="378"/>
      <c r="AQ65105" s="378"/>
      <c r="AR65105" s="378"/>
      <c r="AS65105" s="378"/>
      <c r="AT65105" s="378"/>
      <c r="AU65105" s="378"/>
      <c r="AV65105" s="378"/>
      <c r="AW65105" s="378"/>
      <c r="AX65105" s="378"/>
      <c r="AY65105" s="378"/>
      <c r="AZ65105" s="378"/>
      <c r="BA65105" s="378"/>
      <c r="BB65105" s="378"/>
      <c r="BC65105" s="378"/>
      <c r="BD65105" s="378"/>
      <c r="BE65105" s="378"/>
      <c r="BF65105" s="378"/>
      <c r="BG65105" s="378"/>
      <c r="BH65105" s="378"/>
      <c r="BI65105" s="378"/>
      <c r="BJ65105" s="378"/>
      <c r="BK65105" s="378"/>
      <c r="BL65105" s="378"/>
      <c r="BM65105" s="378"/>
      <c r="BN65105" s="378"/>
      <c r="BO65105" s="378"/>
      <c r="BP65105" s="378"/>
      <c r="BQ65105" s="378"/>
      <c r="BR65105" s="378"/>
      <c r="BS65105" s="378"/>
      <c r="BT65105" s="378"/>
      <c r="BU65105" s="378"/>
      <c r="BV65105" s="378"/>
      <c r="BW65105" s="378"/>
      <c r="BX65105" s="378"/>
      <c r="BY65105" s="378"/>
      <c r="BZ65105" s="378"/>
      <c r="CA65105" s="378"/>
      <c r="CB65105" s="378"/>
      <c r="CC65105" s="378"/>
      <c r="CD65105" s="378"/>
      <c r="CE65105" s="378"/>
      <c r="CF65105" s="378"/>
      <c r="CG65105" s="378"/>
      <c r="CH65105" s="378"/>
      <c r="CI65105" s="378"/>
      <c r="CJ65105" s="378"/>
      <c r="CK65105" s="378"/>
      <c r="CL65105" s="378"/>
      <c r="CM65105" s="378"/>
      <c r="CN65105" s="378"/>
      <c r="CO65105" s="378"/>
      <c r="CP65105" s="378"/>
      <c r="CQ65105" s="378"/>
      <c r="CR65105" s="378"/>
      <c r="CS65105" s="378"/>
      <c r="CT65105" s="378"/>
      <c r="CU65105" s="378"/>
      <c r="CV65105" s="378"/>
      <c r="CW65105" s="378"/>
      <c r="CX65105" s="378"/>
      <c r="CY65105" s="378"/>
      <c r="CZ65105" s="378"/>
      <c r="DA65105" s="378"/>
      <c r="DB65105" s="378"/>
      <c r="DC65105" s="378"/>
      <c r="DD65105" s="378"/>
      <c r="DE65105" s="378"/>
      <c r="DF65105" s="378"/>
      <c r="DG65105" s="378"/>
      <c r="DH65105" s="378"/>
      <c r="DI65105" s="378"/>
      <c r="DJ65105" s="378"/>
      <c r="DK65105" s="378"/>
      <c r="DL65105" s="378"/>
      <c r="DM65105" s="378"/>
      <c r="DN65105" s="378"/>
      <c r="DO65105" s="378"/>
      <c r="DP65105" s="378"/>
      <c r="DQ65105" s="378"/>
      <c r="DR65105" s="378"/>
      <c r="DS65105" s="378"/>
      <c r="DT65105" s="378"/>
      <c r="DU65105" s="378"/>
      <c r="DV65105" s="378"/>
      <c r="DW65105" s="378"/>
      <c r="DX65105" s="378"/>
      <c r="DY65105" s="378"/>
      <c r="DZ65105" s="378"/>
      <c r="EA65105" s="378"/>
      <c r="EB65105" s="378"/>
      <c r="EC65105" s="378"/>
      <c r="ED65105" s="378"/>
      <c r="EE65105" s="378"/>
      <c r="EF65105" s="378"/>
      <c r="EG65105" s="378"/>
      <c r="EH65105" s="378"/>
      <c r="EI65105" s="378"/>
      <c r="EJ65105" s="378"/>
      <c r="EK65105" s="378"/>
      <c r="EL65105" s="378"/>
      <c r="EM65105" s="378"/>
      <c r="EN65105" s="378"/>
      <c r="EO65105" s="378"/>
      <c r="EP65105" s="378"/>
      <c r="EQ65105" s="378"/>
      <c r="ER65105" s="378"/>
      <c r="ES65105" s="378"/>
      <c r="ET65105" s="378"/>
      <c r="EU65105" s="378"/>
      <c r="EV65105" s="378"/>
      <c r="EW65105" s="378"/>
      <c r="EX65105" s="378"/>
      <c r="EY65105" s="378"/>
      <c r="EZ65105" s="378"/>
      <c r="FA65105" s="378"/>
      <c r="FB65105" s="378"/>
      <c r="FC65105" s="378"/>
      <c r="FD65105" s="378"/>
      <c r="FE65105" s="378"/>
      <c r="FF65105" s="378"/>
      <c r="FG65105" s="378"/>
      <c r="FH65105" s="378"/>
      <c r="FI65105" s="378"/>
      <c r="FJ65105" s="378"/>
      <c r="FK65105" s="378"/>
      <c r="FL65105" s="378"/>
      <c r="FM65105" s="378"/>
      <c r="FN65105" s="378"/>
      <c r="FO65105" s="378"/>
      <c r="FP65105" s="378"/>
      <c r="FQ65105" s="378"/>
      <c r="FR65105" s="378"/>
      <c r="FS65105" s="378"/>
      <c r="FT65105" s="378"/>
      <c r="FU65105" s="378"/>
      <c r="FV65105" s="378"/>
      <c r="FW65105" s="378"/>
      <c r="FX65105" s="378"/>
      <c r="FY65105" s="378"/>
      <c r="FZ65105" s="378"/>
      <c r="GA65105" s="378"/>
      <c r="GB65105" s="378"/>
      <c r="GC65105" s="378"/>
      <c r="GD65105" s="378"/>
      <c r="GE65105" s="378"/>
      <c r="GF65105" s="378"/>
      <c r="GG65105" s="378"/>
      <c r="GH65105" s="378"/>
      <c r="GI65105" s="378"/>
      <c r="GJ65105" s="378"/>
      <c r="GK65105" s="378"/>
      <c r="GL65105" s="378"/>
      <c r="GM65105" s="378"/>
      <c r="GN65105" s="378"/>
      <c r="GO65105" s="378"/>
      <c r="GP65105" s="378"/>
      <c r="GQ65105" s="378"/>
      <c r="GR65105" s="378"/>
      <c r="GS65105" s="378"/>
      <c r="GT65105" s="378"/>
      <c r="GU65105" s="378"/>
      <c r="GV65105" s="378"/>
      <c r="GW65105" s="378"/>
      <c r="GX65105" s="378"/>
      <c r="GY65105" s="378"/>
      <c r="GZ65105" s="378"/>
      <c r="HA65105" s="378"/>
      <c r="HB65105" s="378"/>
      <c r="HC65105" s="378"/>
      <c r="HD65105" s="378"/>
      <c r="HE65105" s="378"/>
      <c r="HF65105" s="378"/>
      <c r="HG65105" s="378"/>
      <c r="HH65105" s="378"/>
      <c r="HI65105" s="378"/>
      <c r="HJ65105" s="378"/>
      <c r="HK65105" s="378"/>
      <c r="HL65105" s="378"/>
      <c r="HM65105" s="378"/>
      <c r="HN65105" s="378"/>
      <c r="HO65105" s="378"/>
      <c r="HP65105" s="378"/>
      <c r="HQ65105" s="378"/>
      <c r="HR65105" s="378"/>
      <c r="HS65105" s="378"/>
      <c r="HT65105" s="378"/>
      <c r="HU65105" s="378"/>
      <c r="HV65105" s="378"/>
      <c r="HW65105" s="378"/>
      <c r="HX65105" s="378"/>
      <c r="HY65105" s="378"/>
      <c r="HZ65105" s="378"/>
      <c r="IA65105" s="378"/>
      <c r="IB65105" s="378"/>
      <c r="IC65105" s="378"/>
      <c r="ID65105" s="378"/>
      <c r="IE65105" s="378"/>
      <c r="IF65105" s="378"/>
      <c r="IG65105" s="378"/>
      <c r="IH65105" s="378"/>
      <c r="II65105" s="378"/>
      <c r="IJ65105" s="378"/>
      <c r="IK65105" s="378"/>
      <c r="IL65105" s="378"/>
    </row>
    <row r="65106" spans="2:246">
      <c r="B65106" s="378"/>
      <c r="C65106" s="378"/>
      <c r="D65106" s="378"/>
      <c r="E65106" s="378"/>
      <c r="F65106" s="378"/>
      <c r="G65106" s="378"/>
      <c r="H65106" s="378"/>
      <c r="I65106" s="378"/>
      <c r="J65106" s="378"/>
      <c r="K65106" s="378"/>
      <c r="L65106" s="378"/>
      <c r="M65106" s="378"/>
      <c r="N65106" s="378"/>
      <c r="O65106" s="378"/>
      <c r="P65106" s="378"/>
      <c r="Q65106" s="378"/>
      <c r="R65106" s="378"/>
      <c r="S65106" s="378"/>
      <c r="T65106" s="378"/>
      <c r="U65106" s="378"/>
      <c r="V65106" s="378"/>
      <c r="W65106" s="378"/>
      <c r="X65106" s="378"/>
      <c r="Y65106" s="378"/>
      <c r="Z65106" s="378"/>
      <c r="AA65106" s="378"/>
      <c r="AB65106" s="378"/>
      <c r="AC65106" s="378"/>
      <c r="AD65106" s="378"/>
      <c r="AE65106" s="378"/>
      <c r="AF65106" s="378"/>
      <c r="AG65106" s="378"/>
      <c r="AH65106" s="378"/>
      <c r="AI65106" s="378"/>
      <c r="AJ65106" s="378"/>
      <c r="AK65106" s="378"/>
      <c r="AL65106" s="378"/>
      <c r="AM65106" s="378"/>
      <c r="AN65106" s="378"/>
      <c r="AO65106" s="378"/>
      <c r="AP65106" s="378"/>
      <c r="AQ65106" s="378"/>
      <c r="AR65106" s="378"/>
      <c r="AS65106" s="378"/>
      <c r="AT65106" s="378"/>
      <c r="AU65106" s="378"/>
      <c r="AV65106" s="378"/>
      <c r="AW65106" s="378"/>
      <c r="AX65106" s="378"/>
      <c r="AY65106" s="378"/>
      <c r="AZ65106" s="378"/>
      <c r="BA65106" s="378"/>
      <c r="BB65106" s="378"/>
      <c r="BC65106" s="378"/>
      <c r="BD65106" s="378"/>
      <c r="BE65106" s="378"/>
      <c r="BF65106" s="378"/>
      <c r="BG65106" s="378"/>
      <c r="BH65106" s="378"/>
      <c r="BI65106" s="378"/>
      <c r="BJ65106" s="378"/>
      <c r="BK65106" s="378"/>
      <c r="BL65106" s="378"/>
      <c r="BM65106" s="378"/>
      <c r="BN65106" s="378"/>
      <c r="BO65106" s="378"/>
      <c r="BP65106" s="378"/>
      <c r="BQ65106" s="378"/>
      <c r="BR65106" s="378"/>
      <c r="BS65106" s="378"/>
      <c r="BT65106" s="378"/>
      <c r="BU65106" s="378"/>
      <c r="BV65106" s="378"/>
      <c r="BW65106" s="378"/>
      <c r="BX65106" s="378"/>
      <c r="BY65106" s="378"/>
      <c r="BZ65106" s="378"/>
      <c r="CA65106" s="378"/>
      <c r="CB65106" s="378"/>
      <c r="CC65106" s="378"/>
      <c r="CD65106" s="378"/>
      <c r="CE65106" s="378"/>
      <c r="CF65106" s="378"/>
      <c r="CG65106" s="378"/>
      <c r="CH65106" s="378"/>
      <c r="CI65106" s="378"/>
      <c r="CJ65106" s="378"/>
      <c r="CK65106" s="378"/>
      <c r="CL65106" s="378"/>
      <c r="CM65106" s="378"/>
      <c r="CN65106" s="378"/>
      <c r="CO65106" s="378"/>
      <c r="CP65106" s="378"/>
      <c r="CQ65106" s="378"/>
      <c r="CR65106" s="378"/>
      <c r="CS65106" s="378"/>
      <c r="CT65106" s="378"/>
      <c r="CU65106" s="378"/>
      <c r="CV65106" s="378"/>
      <c r="CW65106" s="378"/>
      <c r="CX65106" s="378"/>
      <c r="CY65106" s="378"/>
      <c r="CZ65106" s="378"/>
      <c r="DA65106" s="378"/>
      <c r="DB65106" s="378"/>
      <c r="DC65106" s="378"/>
      <c r="DD65106" s="378"/>
      <c r="DE65106" s="378"/>
      <c r="DF65106" s="378"/>
      <c r="DG65106" s="378"/>
      <c r="DH65106" s="378"/>
      <c r="DI65106" s="378"/>
      <c r="DJ65106" s="378"/>
      <c r="DK65106" s="378"/>
      <c r="DL65106" s="378"/>
      <c r="DM65106" s="378"/>
      <c r="DN65106" s="378"/>
      <c r="DO65106" s="378"/>
      <c r="DP65106" s="378"/>
      <c r="DQ65106" s="378"/>
      <c r="DR65106" s="378"/>
      <c r="DS65106" s="378"/>
      <c r="DT65106" s="378"/>
      <c r="DU65106" s="378"/>
      <c r="DV65106" s="378"/>
      <c r="DW65106" s="378"/>
      <c r="DX65106" s="378"/>
      <c r="DY65106" s="378"/>
      <c r="DZ65106" s="378"/>
      <c r="EA65106" s="378"/>
      <c r="EB65106" s="378"/>
      <c r="EC65106" s="378"/>
      <c r="ED65106" s="378"/>
      <c r="EE65106" s="378"/>
      <c r="EF65106" s="378"/>
      <c r="EG65106" s="378"/>
      <c r="EH65106" s="378"/>
      <c r="EI65106" s="378"/>
      <c r="EJ65106" s="378"/>
      <c r="EK65106" s="378"/>
      <c r="EL65106" s="378"/>
      <c r="EM65106" s="378"/>
      <c r="EN65106" s="378"/>
      <c r="EO65106" s="378"/>
      <c r="EP65106" s="378"/>
      <c r="EQ65106" s="378"/>
      <c r="ER65106" s="378"/>
      <c r="ES65106" s="378"/>
      <c r="ET65106" s="378"/>
      <c r="EU65106" s="378"/>
      <c r="EV65106" s="378"/>
      <c r="EW65106" s="378"/>
      <c r="EX65106" s="378"/>
      <c r="EY65106" s="378"/>
      <c r="EZ65106" s="378"/>
      <c r="FA65106" s="378"/>
      <c r="FB65106" s="378"/>
      <c r="FC65106" s="378"/>
      <c r="FD65106" s="378"/>
      <c r="FE65106" s="378"/>
      <c r="FF65106" s="378"/>
      <c r="FG65106" s="378"/>
      <c r="FH65106" s="378"/>
      <c r="FI65106" s="378"/>
      <c r="FJ65106" s="378"/>
      <c r="FK65106" s="378"/>
      <c r="FL65106" s="378"/>
      <c r="FM65106" s="378"/>
      <c r="FN65106" s="378"/>
      <c r="FO65106" s="378"/>
      <c r="FP65106" s="378"/>
      <c r="FQ65106" s="378"/>
      <c r="FR65106" s="378"/>
      <c r="FS65106" s="378"/>
      <c r="FT65106" s="378"/>
      <c r="FU65106" s="378"/>
      <c r="FV65106" s="378"/>
      <c r="FW65106" s="378"/>
      <c r="FX65106" s="378"/>
      <c r="FY65106" s="378"/>
      <c r="FZ65106" s="378"/>
      <c r="GA65106" s="378"/>
      <c r="GB65106" s="378"/>
      <c r="GC65106" s="378"/>
      <c r="GD65106" s="378"/>
      <c r="GE65106" s="378"/>
      <c r="GF65106" s="378"/>
      <c r="GG65106" s="378"/>
      <c r="GH65106" s="378"/>
      <c r="GI65106" s="378"/>
      <c r="GJ65106" s="378"/>
      <c r="GK65106" s="378"/>
      <c r="GL65106" s="378"/>
      <c r="GM65106" s="378"/>
      <c r="GN65106" s="378"/>
      <c r="GO65106" s="378"/>
      <c r="GP65106" s="378"/>
      <c r="GQ65106" s="378"/>
      <c r="GR65106" s="378"/>
      <c r="GS65106" s="378"/>
      <c r="GT65106" s="378"/>
      <c r="GU65106" s="378"/>
      <c r="GV65106" s="378"/>
      <c r="GW65106" s="378"/>
      <c r="GX65106" s="378"/>
      <c r="GY65106" s="378"/>
      <c r="GZ65106" s="378"/>
      <c r="HA65106" s="378"/>
      <c r="HB65106" s="378"/>
      <c r="HC65106" s="378"/>
      <c r="HD65106" s="378"/>
      <c r="HE65106" s="378"/>
      <c r="HF65106" s="378"/>
      <c r="HG65106" s="378"/>
      <c r="HH65106" s="378"/>
      <c r="HI65106" s="378"/>
      <c r="HJ65106" s="378"/>
      <c r="HK65106" s="378"/>
      <c r="HL65106" s="378"/>
      <c r="HM65106" s="378"/>
      <c r="HN65106" s="378"/>
      <c r="HO65106" s="378"/>
      <c r="HP65106" s="378"/>
      <c r="HQ65106" s="378"/>
      <c r="HR65106" s="378"/>
      <c r="HS65106" s="378"/>
      <c r="HT65106" s="378"/>
      <c r="HU65106" s="378"/>
      <c r="HV65106" s="378"/>
      <c r="HW65106" s="378"/>
      <c r="HX65106" s="378"/>
      <c r="HY65106" s="378"/>
      <c r="HZ65106" s="378"/>
      <c r="IA65106" s="378"/>
      <c r="IB65106" s="378"/>
      <c r="IC65106" s="378"/>
      <c r="ID65106" s="378"/>
      <c r="IE65106" s="378"/>
      <c r="IF65106" s="378"/>
      <c r="IG65106" s="378"/>
      <c r="IH65106" s="378"/>
      <c r="II65106" s="378"/>
      <c r="IJ65106" s="378"/>
      <c r="IK65106" s="378"/>
      <c r="IL65106" s="378"/>
    </row>
    <row r="65107" spans="2:246">
      <c r="B65107" s="378"/>
      <c r="C65107" s="378"/>
      <c r="D65107" s="378"/>
      <c r="E65107" s="378"/>
      <c r="F65107" s="378"/>
      <c r="G65107" s="378"/>
      <c r="H65107" s="378"/>
      <c r="I65107" s="378"/>
      <c r="J65107" s="378"/>
      <c r="K65107" s="378"/>
      <c r="L65107" s="378"/>
      <c r="M65107" s="378"/>
      <c r="N65107" s="378"/>
      <c r="O65107" s="378"/>
      <c r="P65107" s="378"/>
      <c r="Q65107" s="378"/>
      <c r="R65107" s="378"/>
      <c r="S65107" s="378"/>
      <c r="T65107" s="378"/>
      <c r="U65107" s="378"/>
      <c r="V65107" s="378"/>
      <c r="W65107" s="378"/>
      <c r="X65107" s="378"/>
      <c r="Y65107" s="378"/>
      <c r="Z65107" s="378"/>
      <c r="AA65107" s="378"/>
      <c r="AB65107" s="378"/>
      <c r="AC65107" s="378"/>
      <c r="AD65107" s="378"/>
      <c r="AE65107" s="378"/>
      <c r="AF65107" s="378"/>
      <c r="AG65107" s="378"/>
      <c r="AH65107" s="378"/>
      <c r="AI65107" s="378"/>
      <c r="AJ65107" s="378"/>
      <c r="AK65107" s="378"/>
      <c r="AL65107" s="378"/>
      <c r="AM65107" s="378"/>
      <c r="AN65107" s="378"/>
      <c r="AO65107" s="378"/>
      <c r="AP65107" s="378"/>
      <c r="AQ65107" s="378"/>
      <c r="AR65107" s="378"/>
      <c r="AS65107" s="378"/>
      <c r="AT65107" s="378"/>
      <c r="AU65107" s="378"/>
      <c r="AV65107" s="378"/>
      <c r="AW65107" s="378"/>
      <c r="AX65107" s="378"/>
      <c r="AY65107" s="378"/>
      <c r="AZ65107" s="378"/>
      <c r="BA65107" s="378"/>
      <c r="BB65107" s="378"/>
      <c r="BC65107" s="378"/>
      <c r="BD65107" s="378"/>
      <c r="BE65107" s="378"/>
      <c r="BF65107" s="378"/>
      <c r="BG65107" s="378"/>
      <c r="BH65107" s="378"/>
      <c r="BI65107" s="378"/>
      <c r="BJ65107" s="378"/>
      <c r="BK65107" s="378"/>
      <c r="BL65107" s="378"/>
      <c r="BM65107" s="378"/>
      <c r="BN65107" s="378"/>
      <c r="BO65107" s="378"/>
      <c r="BP65107" s="378"/>
      <c r="BQ65107" s="378"/>
      <c r="BR65107" s="378"/>
      <c r="BS65107" s="378"/>
      <c r="BT65107" s="378"/>
      <c r="BU65107" s="378"/>
      <c r="BV65107" s="378"/>
      <c r="BW65107" s="378"/>
      <c r="BX65107" s="378"/>
      <c r="BY65107" s="378"/>
      <c r="BZ65107" s="378"/>
      <c r="CA65107" s="378"/>
      <c r="CB65107" s="378"/>
      <c r="CC65107" s="378"/>
      <c r="CD65107" s="378"/>
      <c r="CE65107" s="378"/>
      <c r="CF65107" s="378"/>
      <c r="CG65107" s="378"/>
      <c r="CH65107" s="378"/>
      <c r="CI65107" s="378"/>
      <c r="CJ65107" s="378"/>
      <c r="CK65107" s="378"/>
      <c r="CL65107" s="378"/>
      <c r="CM65107" s="378"/>
      <c r="CN65107" s="378"/>
      <c r="CO65107" s="378"/>
      <c r="CP65107" s="378"/>
      <c r="CQ65107" s="378"/>
      <c r="CR65107" s="378"/>
      <c r="CS65107" s="378"/>
      <c r="CT65107" s="378"/>
      <c r="CU65107" s="378"/>
      <c r="CV65107" s="378"/>
      <c r="CW65107" s="378"/>
      <c r="CX65107" s="378"/>
      <c r="CY65107" s="378"/>
      <c r="CZ65107" s="378"/>
      <c r="DA65107" s="378"/>
      <c r="DB65107" s="378"/>
      <c r="DC65107" s="378"/>
      <c r="DD65107" s="378"/>
      <c r="DE65107" s="378"/>
      <c r="DF65107" s="378"/>
      <c r="DG65107" s="378"/>
      <c r="DH65107" s="378"/>
      <c r="DI65107" s="378"/>
      <c r="DJ65107" s="378"/>
      <c r="DK65107" s="378"/>
      <c r="DL65107" s="378"/>
      <c r="DM65107" s="378"/>
      <c r="DN65107" s="378"/>
      <c r="DO65107" s="378"/>
      <c r="DP65107" s="378"/>
      <c r="DQ65107" s="378"/>
      <c r="DR65107" s="378"/>
      <c r="DS65107" s="378"/>
      <c r="DT65107" s="378"/>
      <c r="DU65107" s="378"/>
      <c r="DV65107" s="378"/>
      <c r="DW65107" s="378"/>
      <c r="DX65107" s="378"/>
      <c r="DY65107" s="378"/>
      <c r="DZ65107" s="378"/>
      <c r="EA65107" s="378"/>
      <c r="EB65107" s="378"/>
      <c r="EC65107" s="378"/>
      <c r="ED65107" s="378"/>
      <c r="EE65107" s="378"/>
      <c r="EF65107" s="378"/>
      <c r="EG65107" s="378"/>
      <c r="EH65107" s="378"/>
      <c r="EI65107" s="378"/>
      <c r="EJ65107" s="378"/>
      <c r="EK65107" s="378"/>
      <c r="EL65107" s="378"/>
      <c r="EM65107" s="378"/>
      <c r="EN65107" s="378"/>
      <c r="EO65107" s="378"/>
      <c r="EP65107" s="378"/>
      <c r="EQ65107" s="378"/>
      <c r="ER65107" s="378"/>
      <c r="ES65107" s="378"/>
      <c r="ET65107" s="378"/>
      <c r="EU65107" s="378"/>
      <c r="EV65107" s="378"/>
      <c r="EW65107" s="378"/>
      <c r="EX65107" s="378"/>
      <c r="EY65107" s="378"/>
      <c r="EZ65107" s="378"/>
      <c r="FA65107" s="378"/>
      <c r="FB65107" s="378"/>
      <c r="FC65107" s="378"/>
      <c r="FD65107" s="378"/>
      <c r="FE65107" s="378"/>
      <c r="FF65107" s="378"/>
      <c r="FG65107" s="378"/>
      <c r="FH65107" s="378"/>
      <c r="FI65107" s="378"/>
      <c r="FJ65107" s="378"/>
      <c r="FK65107" s="378"/>
      <c r="FL65107" s="378"/>
      <c r="FM65107" s="378"/>
      <c r="FN65107" s="378"/>
      <c r="FO65107" s="378"/>
      <c r="FP65107" s="378"/>
      <c r="FQ65107" s="378"/>
      <c r="FR65107" s="378"/>
      <c r="FS65107" s="378"/>
      <c r="FT65107" s="378"/>
      <c r="FU65107" s="378"/>
      <c r="FV65107" s="378"/>
      <c r="FW65107" s="378"/>
      <c r="FX65107" s="378"/>
      <c r="FY65107" s="378"/>
      <c r="FZ65107" s="378"/>
      <c r="GA65107" s="378"/>
      <c r="GB65107" s="378"/>
      <c r="GC65107" s="378"/>
      <c r="GD65107" s="378"/>
      <c r="GE65107" s="378"/>
      <c r="GF65107" s="378"/>
      <c r="GG65107" s="378"/>
      <c r="GH65107" s="378"/>
      <c r="GI65107" s="378"/>
      <c r="GJ65107" s="378"/>
      <c r="GK65107" s="378"/>
      <c r="GL65107" s="378"/>
      <c r="GM65107" s="378"/>
      <c r="GN65107" s="378"/>
      <c r="GO65107" s="378"/>
      <c r="GP65107" s="378"/>
      <c r="GQ65107" s="378"/>
      <c r="GR65107" s="378"/>
      <c r="GS65107" s="378"/>
      <c r="GT65107" s="378"/>
      <c r="GU65107" s="378"/>
      <c r="GV65107" s="378"/>
      <c r="GW65107" s="378"/>
      <c r="GX65107" s="378"/>
      <c r="GY65107" s="378"/>
      <c r="GZ65107" s="378"/>
      <c r="HA65107" s="378"/>
      <c r="HB65107" s="378"/>
      <c r="HC65107" s="378"/>
      <c r="HD65107" s="378"/>
      <c r="HE65107" s="378"/>
      <c r="HF65107" s="378"/>
      <c r="HG65107" s="378"/>
      <c r="HH65107" s="378"/>
      <c r="HI65107" s="378"/>
      <c r="HJ65107" s="378"/>
      <c r="HK65107" s="378"/>
      <c r="HL65107" s="378"/>
      <c r="HM65107" s="378"/>
      <c r="HN65107" s="378"/>
      <c r="HO65107" s="378"/>
      <c r="HP65107" s="378"/>
      <c r="HQ65107" s="378"/>
      <c r="HR65107" s="378"/>
      <c r="HS65107" s="378"/>
      <c r="HT65107" s="378"/>
      <c r="HU65107" s="378"/>
      <c r="HV65107" s="378"/>
      <c r="HW65107" s="378"/>
      <c r="HX65107" s="378"/>
      <c r="HY65107" s="378"/>
      <c r="HZ65107" s="378"/>
      <c r="IA65107" s="378"/>
      <c r="IB65107" s="378"/>
      <c r="IC65107" s="378"/>
      <c r="ID65107" s="378"/>
      <c r="IE65107" s="378"/>
      <c r="IF65107" s="378"/>
      <c r="IG65107" s="378"/>
      <c r="IH65107" s="378"/>
      <c r="II65107" s="378"/>
      <c r="IJ65107" s="378"/>
      <c r="IK65107" s="378"/>
      <c r="IL65107" s="378"/>
    </row>
    <row r="65108" spans="2:246">
      <c r="B65108" s="378"/>
      <c r="C65108" s="378"/>
      <c r="D65108" s="378"/>
      <c r="E65108" s="378"/>
      <c r="F65108" s="378"/>
      <c r="G65108" s="378"/>
      <c r="H65108" s="378"/>
      <c r="I65108" s="378"/>
      <c r="J65108" s="378"/>
      <c r="K65108" s="378"/>
      <c r="L65108" s="378"/>
      <c r="M65108" s="378"/>
      <c r="N65108" s="378"/>
      <c r="O65108" s="378"/>
      <c r="P65108" s="378"/>
      <c r="Q65108" s="378"/>
      <c r="R65108" s="378"/>
      <c r="S65108" s="378"/>
      <c r="T65108" s="378"/>
      <c r="U65108" s="378"/>
      <c r="V65108" s="378"/>
      <c r="W65108" s="378"/>
      <c r="X65108" s="378"/>
      <c r="Y65108" s="378"/>
      <c r="Z65108" s="378"/>
      <c r="AA65108" s="378"/>
      <c r="AB65108" s="378"/>
      <c r="AC65108" s="378"/>
      <c r="AD65108" s="378"/>
      <c r="AE65108" s="378"/>
      <c r="AF65108" s="378"/>
      <c r="AG65108" s="378"/>
      <c r="AH65108" s="378"/>
      <c r="AI65108" s="378"/>
      <c r="AJ65108" s="378"/>
      <c r="AK65108" s="378"/>
      <c r="AL65108" s="378"/>
      <c r="AM65108" s="378"/>
      <c r="AN65108" s="378"/>
      <c r="AO65108" s="378"/>
      <c r="AP65108" s="378"/>
      <c r="AQ65108" s="378"/>
      <c r="AR65108" s="378"/>
      <c r="AS65108" s="378"/>
      <c r="AT65108" s="378"/>
      <c r="AU65108" s="378"/>
      <c r="AV65108" s="378"/>
      <c r="AW65108" s="378"/>
      <c r="AX65108" s="378"/>
      <c r="AY65108" s="378"/>
      <c r="AZ65108" s="378"/>
      <c r="BA65108" s="378"/>
      <c r="BB65108" s="378"/>
      <c r="BC65108" s="378"/>
      <c r="BD65108" s="378"/>
      <c r="BE65108" s="378"/>
      <c r="BF65108" s="378"/>
      <c r="BG65108" s="378"/>
      <c r="BH65108" s="378"/>
      <c r="BI65108" s="378"/>
      <c r="BJ65108" s="378"/>
      <c r="BK65108" s="378"/>
      <c r="BL65108" s="378"/>
      <c r="BM65108" s="378"/>
      <c r="BN65108" s="378"/>
      <c r="BO65108" s="378"/>
      <c r="BP65108" s="378"/>
      <c r="BQ65108" s="378"/>
      <c r="BR65108" s="378"/>
      <c r="BS65108" s="378"/>
      <c r="BT65108" s="378"/>
      <c r="BU65108" s="378"/>
      <c r="BV65108" s="378"/>
      <c r="BW65108" s="378"/>
      <c r="BX65108" s="378"/>
      <c r="BY65108" s="378"/>
      <c r="BZ65108" s="378"/>
      <c r="CA65108" s="378"/>
      <c r="CB65108" s="378"/>
      <c r="CC65108" s="378"/>
      <c r="CD65108" s="378"/>
      <c r="CE65108" s="378"/>
      <c r="CF65108" s="378"/>
      <c r="CG65108" s="378"/>
      <c r="CH65108" s="378"/>
      <c r="CI65108" s="378"/>
      <c r="CJ65108" s="378"/>
      <c r="CK65108" s="378"/>
      <c r="CL65108" s="378"/>
      <c r="CM65108" s="378"/>
      <c r="CN65108" s="378"/>
      <c r="CO65108" s="378"/>
      <c r="CP65108" s="378"/>
      <c r="CQ65108" s="378"/>
      <c r="CR65108" s="378"/>
      <c r="CS65108" s="378"/>
      <c r="CT65108" s="378"/>
      <c r="CU65108" s="378"/>
      <c r="CV65108" s="378"/>
      <c r="CW65108" s="378"/>
      <c r="CX65108" s="378"/>
      <c r="CY65108" s="378"/>
      <c r="CZ65108" s="378"/>
      <c r="DA65108" s="378"/>
      <c r="DB65108" s="378"/>
      <c r="DC65108" s="378"/>
      <c r="DD65108" s="378"/>
      <c r="DE65108" s="378"/>
      <c r="DF65108" s="378"/>
      <c r="DG65108" s="378"/>
      <c r="DH65108" s="378"/>
      <c r="DI65108" s="378"/>
      <c r="DJ65108" s="378"/>
      <c r="DK65108" s="378"/>
      <c r="DL65108" s="378"/>
      <c r="DM65108" s="378"/>
      <c r="DN65108" s="378"/>
      <c r="DO65108" s="378"/>
      <c r="DP65108" s="378"/>
      <c r="DQ65108" s="378"/>
      <c r="DR65108" s="378"/>
      <c r="DS65108" s="378"/>
      <c r="DT65108" s="378"/>
      <c r="DU65108" s="378"/>
      <c r="DV65108" s="378"/>
      <c r="DW65108" s="378"/>
      <c r="DX65108" s="378"/>
      <c r="DY65108" s="378"/>
      <c r="DZ65108" s="378"/>
      <c r="EA65108" s="378"/>
      <c r="EB65108" s="378"/>
      <c r="EC65108" s="378"/>
      <c r="ED65108" s="378"/>
      <c r="EE65108" s="378"/>
      <c r="EF65108" s="378"/>
      <c r="EG65108" s="378"/>
      <c r="EH65108" s="378"/>
      <c r="EI65108" s="378"/>
      <c r="EJ65108" s="378"/>
      <c r="EK65108" s="378"/>
      <c r="EL65108" s="378"/>
      <c r="EM65108" s="378"/>
      <c r="EN65108" s="378"/>
      <c r="EO65108" s="378"/>
      <c r="EP65108" s="378"/>
      <c r="EQ65108" s="378"/>
      <c r="ER65108" s="378"/>
      <c r="ES65108" s="378"/>
      <c r="ET65108" s="378"/>
      <c r="EU65108" s="378"/>
      <c r="EV65108" s="378"/>
      <c r="EW65108" s="378"/>
      <c r="EX65108" s="378"/>
      <c r="EY65108" s="378"/>
      <c r="EZ65108" s="378"/>
      <c r="FA65108" s="378"/>
      <c r="FB65108" s="378"/>
      <c r="FC65108" s="378"/>
      <c r="FD65108" s="378"/>
      <c r="FE65108" s="378"/>
      <c r="FF65108" s="378"/>
      <c r="FG65108" s="378"/>
      <c r="FH65108" s="378"/>
      <c r="FI65108" s="378"/>
      <c r="FJ65108" s="378"/>
      <c r="FK65108" s="378"/>
      <c r="FL65108" s="378"/>
      <c r="FM65108" s="378"/>
      <c r="FN65108" s="378"/>
      <c r="FO65108" s="378"/>
      <c r="FP65108" s="378"/>
      <c r="FQ65108" s="378"/>
      <c r="FR65108" s="378"/>
      <c r="FS65108" s="378"/>
      <c r="FT65108" s="378"/>
      <c r="FU65108" s="378"/>
      <c r="FV65108" s="378"/>
      <c r="FW65108" s="378"/>
      <c r="FX65108" s="378"/>
      <c r="FY65108" s="378"/>
      <c r="FZ65108" s="378"/>
      <c r="GA65108" s="378"/>
      <c r="GB65108" s="378"/>
      <c r="GC65108" s="378"/>
      <c r="GD65108" s="378"/>
      <c r="GE65108" s="378"/>
      <c r="GF65108" s="378"/>
      <c r="GG65108" s="378"/>
      <c r="GH65108" s="378"/>
      <c r="GI65108" s="378"/>
      <c r="GJ65108" s="378"/>
      <c r="GK65108" s="378"/>
      <c r="GL65108" s="378"/>
      <c r="GM65108" s="378"/>
      <c r="GN65108" s="378"/>
      <c r="GO65108" s="378"/>
      <c r="GP65108" s="378"/>
      <c r="GQ65108" s="378"/>
      <c r="GR65108" s="378"/>
      <c r="GS65108" s="378"/>
      <c r="GT65108" s="378"/>
      <c r="GU65108" s="378"/>
      <c r="GV65108" s="378"/>
      <c r="GW65108" s="378"/>
      <c r="GX65108" s="378"/>
      <c r="GY65108" s="378"/>
      <c r="GZ65108" s="378"/>
      <c r="HA65108" s="378"/>
      <c r="HB65108" s="378"/>
      <c r="HC65108" s="378"/>
      <c r="HD65108" s="378"/>
      <c r="HE65108" s="378"/>
      <c r="HF65108" s="378"/>
      <c r="HG65108" s="378"/>
      <c r="HH65108" s="378"/>
      <c r="HI65108" s="378"/>
      <c r="HJ65108" s="378"/>
      <c r="HK65108" s="378"/>
      <c r="HL65108" s="378"/>
      <c r="HM65108" s="378"/>
      <c r="HN65108" s="378"/>
      <c r="HO65108" s="378"/>
      <c r="HP65108" s="378"/>
      <c r="HQ65108" s="378"/>
      <c r="HR65108" s="378"/>
      <c r="HS65108" s="378"/>
      <c r="HT65108" s="378"/>
      <c r="HU65108" s="378"/>
      <c r="HV65108" s="378"/>
      <c r="HW65108" s="378"/>
      <c r="HX65108" s="378"/>
      <c r="HY65108" s="378"/>
      <c r="HZ65108" s="378"/>
      <c r="IA65108" s="378"/>
      <c r="IB65108" s="378"/>
      <c r="IC65108" s="378"/>
      <c r="ID65108" s="378"/>
      <c r="IE65108" s="378"/>
      <c r="IF65108" s="378"/>
      <c r="IG65108" s="378"/>
      <c r="IH65108" s="378"/>
      <c r="II65108" s="378"/>
      <c r="IJ65108" s="378"/>
      <c r="IK65108" s="378"/>
      <c r="IL65108" s="378"/>
    </row>
    <row r="65109" spans="2:246">
      <c r="B65109" s="378"/>
      <c r="C65109" s="378"/>
      <c r="D65109" s="378"/>
      <c r="E65109" s="378"/>
      <c r="F65109" s="378"/>
      <c r="G65109" s="378"/>
      <c r="H65109" s="378"/>
      <c r="I65109" s="378"/>
      <c r="J65109" s="378"/>
      <c r="K65109" s="378"/>
      <c r="L65109" s="378"/>
      <c r="M65109" s="378"/>
      <c r="N65109" s="378"/>
      <c r="O65109" s="378"/>
      <c r="P65109" s="378"/>
      <c r="Q65109" s="378"/>
      <c r="R65109" s="378"/>
      <c r="S65109" s="378"/>
      <c r="T65109" s="378"/>
      <c r="U65109" s="378"/>
      <c r="V65109" s="378"/>
      <c r="W65109" s="378"/>
      <c r="X65109" s="378"/>
      <c r="Y65109" s="378"/>
      <c r="Z65109" s="378"/>
      <c r="AA65109" s="378"/>
      <c r="AB65109" s="378"/>
      <c r="AC65109" s="378"/>
      <c r="AD65109" s="378"/>
      <c r="AE65109" s="378"/>
      <c r="AF65109" s="378"/>
      <c r="AG65109" s="378"/>
      <c r="AH65109" s="378"/>
      <c r="AI65109" s="378"/>
      <c r="AJ65109" s="378"/>
      <c r="AK65109" s="378"/>
      <c r="AL65109" s="378"/>
      <c r="AM65109" s="378"/>
      <c r="AN65109" s="378"/>
      <c r="AO65109" s="378"/>
      <c r="AP65109" s="378"/>
      <c r="AQ65109" s="378"/>
      <c r="AR65109" s="378"/>
      <c r="AS65109" s="378"/>
      <c r="AT65109" s="378"/>
      <c r="AU65109" s="378"/>
      <c r="AV65109" s="378"/>
      <c r="AW65109" s="378"/>
      <c r="AX65109" s="378"/>
      <c r="AY65109" s="378"/>
      <c r="AZ65109" s="378"/>
      <c r="BA65109" s="378"/>
      <c r="BB65109" s="378"/>
      <c r="BC65109" s="378"/>
      <c r="BD65109" s="378"/>
      <c r="BE65109" s="378"/>
      <c r="BF65109" s="378"/>
      <c r="BG65109" s="378"/>
      <c r="BH65109" s="378"/>
      <c r="BI65109" s="378"/>
      <c r="BJ65109" s="378"/>
      <c r="BK65109" s="378"/>
      <c r="BL65109" s="378"/>
      <c r="BM65109" s="378"/>
      <c r="BN65109" s="378"/>
      <c r="BO65109" s="378"/>
      <c r="BP65109" s="378"/>
      <c r="BQ65109" s="378"/>
      <c r="BR65109" s="378"/>
      <c r="BS65109" s="378"/>
      <c r="BT65109" s="378"/>
      <c r="BU65109" s="378"/>
      <c r="BV65109" s="378"/>
      <c r="BW65109" s="378"/>
      <c r="BX65109" s="378"/>
      <c r="BY65109" s="378"/>
      <c r="BZ65109" s="378"/>
      <c r="CA65109" s="378"/>
      <c r="CB65109" s="378"/>
      <c r="CC65109" s="378"/>
      <c r="CD65109" s="378"/>
      <c r="CE65109" s="378"/>
      <c r="CF65109" s="378"/>
      <c r="CG65109" s="378"/>
      <c r="CH65109" s="378"/>
      <c r="CI65109" s="378"/>
      <c r="CJ65109" s="378"/>
      <c r="CK65109" s="378"/>
      <c r="CL65109" s="378"/>
      <c r="CM65109" s="378"/>
      <c r="CN65109" s="378"/>
      <c r="CO65109" s="378"/>
      <c r="CP65109" s="378"/>
      <c r="CQ65109" s="378"/>
      <c r="CR65109" s="378"/>
      <c r="CS65109" s="378"/>
      <c r="CT65109" s="378"/>
      <c r="CU65109" s="378"/>
      <c r="CV65109" s="378"/>
      <c r="CW65109" s="378"/>
      <c r="CX65109" s="378"/>
      <c r="CY65109" s="378"/>
      <c r="CZ65109" s="378"/>
      <c r="DA65109" s="378"/>
      <c r="DB65109" s="378"/>
      <c r="DC65109" s="378"/>
      <c r="DD65109" s="378"/>
      <c r="DE65109" s="378"/>
      <c r="DF65109" s="378"/>
      <c r="DG65109" s="378"/>
      <c r="DH65109" s="378"/>
      <c r="DI65109" s="378"/>
      <c r="DJ65109" s="378"/>
      <c r="DK65109" s="378"/>
      <c r="DL65109" s="378"/>
      <c r="DM65109" s="378"/>
      <c r="DN65109" s="378"/>
      <c r="DO65109" s="378"/>
      <c r="DP65109" s="378"/>
      <c r="DQ65109" s="378"/>
      <c r="DR65109" s="378"/>
      <c r="DS65109" s="378"/>
      <c r="DT65109" s="378"/>
      <c r="DU65109" s="378"/>
      <c r="DV65109" s="378"/>
      <c r="DW65109" s="378"/>
      <c r="DX65109" s="378"/>
      <c r="DY65109" s="378"/>
      <c r="DZ65109" s="378"/>
      <c r="EA65109" s="378"/>
      <c r="EB65109" s="378"/>
      <c r="EC65109" s="378"/>
      <c r="ED65109" s="378"/>
      <c r="EE65109" s="378"/>
      <c r="EF65109" s="378"/>
      <c r="EG65109" s="378"/>
      <c r="EH65109" s="378"/>
      <c r="EI65109" s="378"/>
      <c r="EJ65109" s="378"/>
      <c r="EK65109" s="378"/>
      <c r="EL65109" s="378"/>
      <c r="EM65109" s="378"/>
      <c r="EN65109" s="378"/>
      <c r="EO65109" s="378"/>
      <c r="EP65109" s="378"/>
      <c r="EQ65109" s="378"/>
      <c r="ER65109" s="378"/>
      <c r="ES65109" s="378"/>
      <c r="ET65109" s="378"/>
      <c r="EU65109" s="378"/>
      <c r="EV65109" s="378"/>
      <c r="EW65109" s="378"/>
      <c r="EX65109" s="378"/>
      <c r="EY65109" s="378"/>
      <c r="EZ65109" s="378"/>
      <c r="FA65109" s="378"/>
      <c r="FB65109" s="378"/>
      <c r="FC65109" s="378"/>
      <c r="FD65109" s="378"/>
      <c r="FE65109" s="378"/>
      <c r="FF65109" s="378"/>
      <c r="FG65109" s="378"/>
      <c r="FH65109" s="378"/>
      <c r="FI65109" s="378"/>
      <c r="FJ65109" s="378"/>
      <c r="FK65109" s="378"/>
      <c r="FL65109" s="378"/>
      <c r="FM65109" s="378"/>
      <c r="FN65109" s="378"/>
      <c r="FO65109" s="378"/>
      <c r="FP65109" s="378"/>
      <c r="FQ65109" s="378"/>
      <c r="FR65109" s="378"/>
      <c r="FS65109" s="378"/>
      <c r="FT65109" s="378"/>
      <c r="FU65109" s="378"/>
      <c r="FV65109" s="378"/>
      <c r="FW65109" s="378"/>
      <c r="FX65109" s="378"/>
      <c r="FY65109" s="378"/>
      <c r="FZ65109" s="378"/>
      <c r="GA65109" s="378"/>
      <c r="GB65109" s="378"/>
      <c r="GC65109" s="378"/>
      <c r="GD65109" s="378"/>
      <c r="GE65109" s="378"/>
      <c r="GF65109" s="378"/>
      <c r="GG65109" s="378"/>
      <c r="GH65109" s="378"/>
      <c r="GI65109" s="378"/>
      <c r="GJ65109" s="378"/>
      <c r="GK65109" s="378"/>
      <c r="GL65109" s="378"/>
      <c r="GM65109" s="378"/>
      <c r="GN65109" s="378"/>
      <c r="GO65109" s="378"/>
      <c r="GP65109" s="378"/>
      <c r="GQ65109" s="378"/>
      <c r="GR65109" s="378"/>
      <c r="GS65109" s="378"/>
      <c r="GT65109" s="378"/>
      <c r="GU65109" s="378"/>
      <c r="GV65109" s="378"/>
      <c r="GW65109" s="378"/>
      <c r="GX65109" s="378"/>
      <c r="GY65109" s="378"/>
      <c r="GZ65109" s="378"/>
      <c r="HA65109" s="378"/>
      <c r="HB65109" s="378"/>
      <c r="HC65109" s="378"/>
      <c r="HD65109" s="378"/>
      <c r="HE65109" s="378"/>
      <c r="HF65109" s="378"/>
      <c r="HG65109" s="378"/>
      <c r="HH65109" s="378"/>
      <c r="HI65109" s="378"/>
      <c r="HJ65109" s="378"/>
      <c r="HK65109" s="378"/>
      <c r="HL65109" s="378"/>
      <c r="HM65109" s="378"/>
      <c r="HN65109" s="378"/>
      <c r="HO65109" s="378"/>
      <c r="HP65109" s="378"/>
      <c r="HQ65109" s="378"/>
      <c r="HR65109" s="378"/>
      <c r="HS65109" s="378"/>
      <c r="HT65109" s="378"/>
      <c r="HU65109" s="378"/>
      <c r="HV65109" s="378"/>
      <c r="HW65109" s="378"/>
      <c r="HX65109" s="378"/>
      <c r="HY65109" s="378"/>
      <c r="HZ65109" s="378"/>
      <c r="IA65109" s="378"/>
      <c r="IB65109" s="378"/>
      <c r="IC65109" s="378"/>
      <c r="ID65109" s="378"/>
      <c r="IE65109" s="378"/>
      <c r="IF65109" s="378"/>
      <c r="IG65109" s="378"/>
      <c r="IH65109" s="378"/>
      <c r="II65109" s="378"/>
      <c r="IJ65109" s="378"/>
      <c r="IK65109" s="378"/>
      <c r="IL65109" s="378"/>
    </row>
    <row r="65110" spans="2:246">
      <c r="B65110" s="378"/>
      <c r="C65110" s="378"/>
      <c r="D65110" s="378"/>
      <c r="E65110" s="378"/>
      <c r="F65110" s="378"/>
      <c r="G65110" s="378"/>
      <c r="H65110" s="378"/>
      <c r="I65110" s="378"/>
      <c r="J65110" s="378"/>
      <c r="K65110" s="378"/>
      <c r="L65110" s="378"/>
      <c r="M65110" s="378"/>
      <c r="N65110" s="378"/>
      <c r="O65110" s="378"/>
      <c r="P65110" s="378"/>
      <c r="Q65110" s="378"/>
      <c r="R65110" s="378"/>
      <c r="S65110" s="378"/>
      <c r="T65110" s="378"/>
      <c r="U65110" s="378"/>
      <c r="V65110" s="378"/>
      <c r="W65110" s="378"/>
      <c r="X65110" s="378"/>
      <c r="Y65110" s="378"/>
      <c r="Z65110" s="378"/>
      <c r="AA65110" s="378"/>
      <c r="AB65110" s="378"/>
      <c r="AC65110" s="378"/>
      <c r="AD65110" s="378"/>
      <c r="AE65110" s="378"/>
      <c r="AF65110" s="378"/>
      <c r="AG65110" s="378"/>
      <c r="AH65110" s="378"/>
      <c r="AI65110" s="378"/>
      <c r="AJ65110" s="378"/>
      <c r="AK65110" s="378"/>
      <c r="AL65110" s="378"/>
      <c r="AM65110" s="378"/>
      <c r="AN65110" s="378"/>
      <c r="AO65110" s="378"/>
      <c r="AP65110" s="378"/>
      <c r="AQ65110" s="378"/>
      <c r="AR65110" s="378"/>
      <c r="AS65110" s="378"/>
      <c r="AT65110" s="378"/>
      <c r="AU65110" s="378"/>
      <c r="AV65110" s="378"/>
      <c r="AW65110" s="378"/>
      <c r="AX65110" s="378"/>
      <c r="AY65110" s="378"/>
      <c r="AZ65110" s="378"/>
      <c r="BA65110" s="378"/>
      <c r="BB65110" s="378"/>
      <c r="BC65110" s="378"/>
      <c r="BD65110" s="378"/>
      <c r="BE65110" s="378"/>
      <c r="BF65110" s="378"/>
      <c r="BG65110" s="378"/>
      <c r="BH65110" s="378"/>
      <c r="BI65110" s="378"/>
      <c r="BJ65110" s="378"/>
      <c r="BK65110" s="378"/>
      <c r="BL65110" s="378"/>
      <c r="BM65110" s="378"/>
      <c r="BN65110" s="378"/>
      <c r="BO65110" s="378"/>
      <c r="BP65110" s="378"/>
      <c r="BQ65110" s="378"/>
      <c r="BR65110" s="378"/>
      <c r="BS65110" s="378"/>
      <c r="BT65110" s="378"/>
      <c r="BU65110" s="378"/>
      <c r="BV65110" s="378"/>
      <c r="BW65110" s="378"/>
      <c r="BX65110" s="378"/>
      <c r="BY65110" s="378"/>
      <c r="BZ65110" s="378"/>
      <c r="CA65110" s="378"/>
      <c r="CB65110" s="378"/>
      <c r="CC65110" s="378"/>
      <c r="CD65110" s="378"/>
      <c r="CE65110" s="378"/>
      <c r="CF65110" s="378"/>
      <c r="CG65110" s="378"/>
      <c r="CH65110" s="378"/>
      <c r="CI65110" s="378"/>
      <c r="CJ65110" s="378"/>
      <c r="CK65110" s="378"/>
      <c r="CL65110" s="378"/>
      <c r="CM65110" s="378"/>
      <c r="CN65110" s="378"/>
      <c r="CO65110" s="378"/>
      <c r="CP65110" s="378"/>
      <c r="CQ65110" s="378"/>
      <c r="CR65110" s="378"/>
      <c r="CS65110" s="378"/>
      <c r="CT65110" s="378"/>
      <c r="CU65110" s="378"/>
      <c r="CV65110" s="378"/>
      <c r="CW65110" s="378"/>
      <c r="CX65110" s="378"/>
      <c r="CY65110" s="378"/>
      <c r="CZ65110" s="378"/>
      <c r="DA65110" s="378"/>
      <c r="DB65110" s="378"/>
      <c r="DC65110" s="378"/>
      <c r="DD65110" s="378"/>
      <c r="DE65110" s="378"/>
      <c r="DF65110" s="378"/>
      <c r="DG65110" s="378"/>
      <c r="DH65110" s="378"/>
      <c r="DI65110" s="378"/>
      <c r="DJ65110" s="378"/>
      <c r="DK65110" s="378"/>
      <c r="DL65110" s="378"/>
      <c r="DM65110" s="378"/>
      <c r="DN65110" s="378"/>
      <c r="DO65110" s="378"/>
      <c r="DP65110" s="378"/>
      <c r="DQ65110" s="378"/>
      <c r="DR65110" s="378"/>
      <c r="DS65110" s="378"/>
      <c r="DT65110" s="378"/>
      <c r="DU65110" s="378"/>
      <c r="DV65110" s="378"/>
      <c r="DW65110" s="378"/>
      <c r="DX65110" s="378"/>
      <c r="DY65110" s="378"/>
      <c r="DZ65110" s="378"/>
      <c r="EA65110" s="378"/>
      <c r="EB65110" s="378"/>
      <c r="EC65110" s="378"/>
      <c r="ED65110" s="378"/>
      <c r="EE65110" s="378"/>
      <c r="EF65110" s="378"/>
      <c r="EG65110" s="378"/>
      <c r="EH65110" s="378"/>
      <c r="EI65110" s="378"/>
      <c r="EJ65110" s="378"/>
      <c r="EK65110" s="378"/>
      <c r="EL65110" s="378"/>
      <c r="EM65110" s="378"/>
      <c r="EN65110" s="378"/>
      <c r="EO65110" s="378"/>
      <c r="EP65110" s="378"/>
      <c r="EQ65110" s="378"/>
      <c r="ER65110" s="378"/>
      <c r="ES65110" s="378"/>
      <c r="ET65110" s="378"/>
      <c r="EU65110" s="378"/>
      <c r="EV65110" s="378"/>
      <c r="EW65110" s="378"/>
      <c r="EX65110" s="378"/>
      <c r="EY65110" s="378"/>
      <c r="EZ65110" s="378"/>
      <c r="FA65110" s="378"/>
      <c r="FB65110" s="378"/>
      <c r="FC65110" s="378"/>
      <c r="FD65110" s="378"/>
      <c r="FE65110" s="378"/>
      <c r="FF65110" s="378"/>
      <c r="FG65110" s="378"/>
      <c r="FH65110" s="378"/>
      <c r="FI65110" s="378"/>
      <c r="FJ65110" s="378"/>
      <c r="FK65110" s="378"/>
      <c r="FL65110" s="378"/>
      <c r="FM65110" s="378"/>
      <c r="FN65110" s="378"/>
      <c r="FO65110" s="378"/>
      <c r="FP65110" s="378"/>
      <c r="FQ65110" s="378"/>
      <c r="FR65110" s="378"/>
      <c r="FS65110" s="378"/>
      <c r="FT65110" s="378"/>
      <c r="FU65110" s="378"/>
      <c r="FV65110" s="378"/>
      <c r="FW65110" s="378"/>
      <c r="FX65110" s="378"/>
      <c r="FY65110" s="378"/>
      <c r="FZ65110" s="378"/>
      <c r="GA65110" s="378"/>
      <c r="GB65110" s="378"/>
      <c r="GC65110" s="378"/>
      <c r="GD65110" s="378"/>
      <c r="GE65110" s="378"/>
      <c r="GF65110" s="378"/>
      <c r="GG65110" s="378"/>
      <c r="GH65110" s="378"/>
      <c r="GI65110" s="378"/>
      <c r="GJ65110" s="378"/>
      <c r="GK65110" s="378"/>
      <c r="GL65110" s="378"/>
      <c r="GM65110" s="378"/>
      <c r="GN65110" s="378"/>
      <c r="GO65110" s="378"/>
      <c r="GP65110" s="378"/>
      <c r="GQ65110" s="378"/>
      <c r="GR65110" s="378"/>
      <c r="GS65110" s="378"/>
      <c r="GT65110" s="378"/>
      <c r="GU65110" s="378"/>
      <c r="GV65110" s="378"/>
      <c r="GW65110" s="378"/>
      <c r="GX65110" s="378"/>
      <c r="GY65110" s="378"/>
      <c r="GZ65110" s="378"/>
      <c r="HA65110" s="378"/>
      <c r="HB65110" s="378"/>
      <c r="HC65110" s="378"/>
      <c r="HD65110" s="378"/>
      <c r="HE65110" s="378"/>
      <c r="HF65110" s="378"/>
      <c r="HG65110" s="378"/>
      <c r="HH65110" s="378"/>
      <c r="HI65110" s="378"/>
      <c r="HJ65110" s="378"/>
      <c r="HK65110" s="378"/>
      <c r="HL65110" s="378"/>
      <c r="HM65110" s="378"/>
      <c r="HN65110" s="378"/>
      <c r="HO65110" s="378"/>
      <c r="HP65110" s="378"/>
      <c r="HQ65110" s="378"/>
      <c r="HR65110" s="378"/>
      <c r="HS65110" s="378"/>
      <c r="HT65110" s="378"/>
      <c r="HU65110" s="378"/>
      <c r="HV65110" s="378"/>
      <c r="HW65110" s="378"/>
      <c r="HX65110" s="378"/>
      <c r="HY65110" s="378"/>
      <c r="HZ65110" s="378"/>
      <c r="IA65110" s="378"/>
      <c r="IB65110" s="378"/>
      <c r="IC65110" s="378"/>
      <c r="ID65110" s="378"/>
      <c r="IE65110" s="378"/>
      <c r="IF65110" s="378"/>
      <c r="IG65110" s="378"/>
      <c r="IH65110" s="378"/>
      <c r="II65110" s="378"/>
      <c r="IJ65110" s="378"/>
      <c r="IK65110" s="378"/>
      <c r="IL65110" s="378"/>
    </row>
    <row r="65111" spans="2:246">
      <c r="B65111" s="378"/>
      <c r="C65111" s="378"/>
      <c r="D65111" s="378"/>
      <c r="E65111" s="378"/>
      <c r="F65111" s="378"/>
      <c r="G65111" s="378"/>
      <c r="H65111" s="378"/>
      <c r="I65111" s="378"/>
      <c r="J65111" s="378"/>
      <c r="K65111" s="378"/>
      <c r="L65111" s="378"/>
      <c r="M65111" s="378"/>
      <c r="N65111" s="378"/>
      <c r="O65111" s="378"/>
      <c r="P65111" s="378"/>
      <c r="Q65111" s="378"/>
      <c r="R65111" s="378"/>
      <c r="S65111" s="378"/>
      <c r="T65111" s="378"/>
      <c r="U65111" s="378"/>
      <c r="V65111" s="378"/>
      <c r="W65111" s="378"/>
      <c r="X65111" s="378"/>
      <c r="Y65111" s="378"/>
      <c r="Z65111" s="378"/>
      <c r="AA65111" s="378"/>
      <c r="AB65111" s="378"/>
      <c r="AC65111" s="378"/>
      <c r="AD65111" s="378"/>
      <c r="AE65111" s="378"/>
      <c r="AF65111" s="378"/>
      <c r="AG65111" s="378"/>
      <c r="AH65111" s="378"/>
      <c r="AI65111" s="378"/>
      <c r="AJ65111" s="378"/>
      <c r="AK65111" s="378"/>
      <c r="AL65111" s="378"/>
      <c r="AM65111" s="378"/>
      <c r="AN65111" s="378"/>
      <c r="AO65111" s="378"/>
      <c r="AP65111" s="378"/>
      <c r="AQ65111" s="378"/>
      <c r="AR65111" s="378"/>
      <c r="AS65111" s="378"/>
      <c r="AT65111" s="378"/>
      <c r="AU65111" s="378"/>
      <c r="AV65111" s="378"/>
      <c r="AW65111" s="378"/>
      <c r="AX65111" s="378"/>
      <c r="AY65111" s="378"/>
      <c r="AZ65111" s="378"/>
      <c r="BA65111" s="378"/>
      <c r="BB65111" s="378"/>
      <c r="BC65111" s="378"/>
      <c r="BD65111" s="378"/>
      <c r="BE65111" s="378"/>
      <c r="BF65111" s="378"/>
      <c r="BG65111" s="378"/>
      <c r="BH65111" s="378"/>
      <c r="BI65111" s="378"/>
      <c r="BJ65111" s="378"/>
      <c r="BK65111" s="378"/>
      <c r="BL65111" s="378"/>
      <c r="BM65111" s="378"/>
      <c r="BN65111" s="378"/>
      <c r="BO65111" s="378"/>
      <c r="BP65111" s="378"/>
      <c r="BQ65111" s="378"/>
      <c r="BR65111" s="378"/>
      <c r="BS65111" s="378"/>
      <c r="BT65111" s="378"/>
      <c r="BU65111" s="378"/>
      <c r="BV65111" s="378"/>
      <c r="BW65111" s="378"/>
      <c r="BX65111" s="378"/>
      <c r="BY65111" s="378"/>
      <c r="BZ65111" s="378"/>
      <c r="CA65111" s="378"/>
      <c r="CB65111" s="378"/>
      <c r="CC65111" s="378"/>
      <c r="CD65111" s="378"/>
      <c r="CE65111" s="378"/>
      <c r="CF65111" s="378"/>
      <c r="CG65111" s="378"/>
      <c r="CH65111" s="378"/>
      <c r="CI65111" s="378"/>
      <c r="CJ65111" s="378"/>
      <c r="CK65111" s="378"/>
      <c r="CL65111" s="378"/>
      <c r="CM65111" s="378"/>
      <c r="CN65111" s="378"/>
      <c r="CO65111" s="378"/>
      <c r="CP65111" s="378"/>
      <c r="CQ65111" s="378"/>
      <c r="CR65111" s="378"/>
      <c r="CS65111" s="378"/>
      <c r="CT65111" s="378"/>
      <c r="CU65111" s="378"/>
      <c r="CV65111" s="378"/>
      <c r="CW65111" s="378"/>
      <c r="CX65111" s="378"/>
      <c r="CY65111" s="378"/>
      <c r="CZ65111" s="378"/>
      <c r="DA65111" s="378"/>
      <c r="DB65111" s="378"/>
      <c r="DC65111" s="378"/>
      <c r="DD65111" s="378"/>
      <c r="DE65111" s="378"/>
      <c r="DF65111" s="378"/>
      <c r="DG65111" s="378"/>
      <c r="DH65111" s="378"/>
      <c r="DI65111" s="378"/>
      <c r="DJ65111" s="378"/>
      <c r="DK65111" s="378"/>
      <c r="DL65111" s="378"/>
      <c r="DM65111" s="378"/>
      <c r="DN65111" s="378"/>
      <c r="DO65111" s="378"/>
      <c r="DP65111" s="378"/>
      <c r="DQ65111" s="378"/>
      <c r="DR65111" s="378"/>
      <c r="DS65111" s="378"/>
      <c r="DT65111" s="378"/>
      <c r="DU65111" s="378"/>
      <c r="DV65111" s="378"/>
      <c r="DW65111" s="378"/>
      <c r="DX65111" s="378"/>
      <c r="DY65111" s="378"/>
      <c r="DZ65111" s="378"/>
      <c r="EA65111" s="378"/>
      <c r="EB65111" s="378"/>
      <c r="EC65111" s="378"/>
      <c r="ED65111" s="378"/>
      <c r="EE65111" s="378"/>
      <c r="EF65111" s="378"/>
      <c r="EG65111" s="378"/>
      <c r="EH65111" s="378"/>
      <c r="EI65111" s="378"/>
      <c r="EJ65111" s="378"/>
      <c r="EK65111" s="378"/>
      <c r="EL65111" s="378"/>
      <c r="EM65111" s="378"/>
      <c r="EN65111" s="378"/>
      <c r="EO65111" s="378"/>
      <c r="EP65111" s="378"/>
      <c r="EQ65111" s="378"/>
      <c r="ER65111" s="378"/>
      <c r="ES65111" s="378"/>
      <c r="ET65111" s="378"/>
      <c r="EU65111" s="378"/>
      <c r="EV65111" s="378"/>
      <c r="EW65111" s="378"/>
      <c r="EX65111" s="378"/>
      <c r="EY65111" s="378"/>
      <c r="EZ65111" s="378"/>
      <c r="FA65111" s="378"/>
      <c r="FB65111" s="378"/>
      <c r="FC65111" s="378"/>
      <c r="FD65111" s="378"/>
      <c r="FE65111" s="378"/>
      <c r="FF65111" s="378"/>
      <c r="FG65111" s="378"/>
      <c r="FH65111" s="378"/>
      <c r="FI65111" s="378"/>
      <c r="FJ65111" s="378"/>
      <c r="FK65111" s="378"/>
      <c r="FL65111" s="378"/>
      <c r="FM65111" s="378"/>
      <c r="FN65111" s="378"/>
      <c r="FO65111" s="378"/>
      <c r="FP65111" s="378"/>
      <c r="FQ65111" s="378"/>
      <c r="FR65111" s="378"/>
      <c r="FS65111" s="378"/>
      <c r="FT65111" s="378"/>
      <c r="FU65111" s="378"/>
      <c r="FV65111" s="378"/>
      <c r="FW65111" s="378"/>
      <c r="FX65111" s="378"/>
      <c r="FY65111" s="378"/>
      <c r="FZ65111" s="378"/>
      <c r="GA65111" s="378"/>
      <c r="GB65111" s="378"/>
      <c r="GC65111" s="378"/>
      <c r="GD65111" s="378"/>
      <c r="GE65111" s="378"/>
      <c r="GF65111" s="378"/>
      <c r="GG65111" s="378"/>
      <c r="GH65111" s="378"/>
      <c r="GI65111" s="378"/>
      <c r="GJ65111" s="378"/>
      <c r="GK65111" s="378"/>
      <c r="GL65111" s="378"/>
      <c r="GM65111" s="378"/>
      <c r="GN65111" s="378"/>
      <c r="GO65111" s="378"/>
      <c r="GP65111" s="378"/>
      <c r="GQ65111" s="378"/>
      <c r="GR65111" s="378"/>
      <c r="GS65111" s="378"/>
      <c r="GT65111" s="378"/>
      <c r="GU65111" s="378"/>
      <c r="GV65111" s="378"/>
      <c r="GW65111" s="378"/>
      <c r="GX65111" s="378"/>
      <c r="GY65111" s="378"/>
      <c r="GZ65111" s="378"/>
      <c r="HA65111" s="378"/>
      <c r="HB65111" s="378"/>
      <c r="HC65111" s="378"/>
      <c r="HD65111" s="378"/>
      <c r="HE65111" s="378"/>
      <c r="HF65111" s="378"/>
      <c r="HG65111" s="378"/>
      <c r="HH65111" s="378"/>
      <c r="HI65111" s="378"/>
      <c r="HJ65111" s="378"/>
      <c r="HK65111" s="378"/>
      <c r="HL65111" s="378"/>
      <c r="HM65111" s="378"/>
      <c r="HN65111" s="378"/>
      <c r="HO65111" s="378"/>
      <c r="HP65111" s="378"/>
      <c r="HQ65111" s="378"/>
      <c r="HR65111" s="378"/>
      <c r="HS65111" s="378"/>
      <c r="HT65111" s="378"/>
      <c r="HU65111" s="378"/>
      <c r="HV65111" s="378"/>
      <c r="HW65111" s="378"/>
      <c r="HX65111" s="378"/>
      <c r="HY65111" s="378"/>
      <c r="HZ65111" s="378"/>
      <c r="IA65111" s="378"/>
      <c r="IB65111" s="378"/>
      <c r="IC65111" s="378"/>
      <c r="ID65111" s="378"/>
      <c r="IE65111" s="378"/>
      <c r="IF65111" s="378"/>
      <c r="IG65111" s="378"/>
      <c r="IH65111" s="378"/>
      <c r="II65111" s="378"/>
      <c r="IJ65111" s="378"/>
      <c r="IK65111" s="378"/>
      <c r="IL65111" s="378"/>
    </row>
    <row r="65112" spans="2:246">
      <c r="B65112" s="378"/>
      <c r="C65112" s="378"/>
      <c r="D65112" s="378"/>
      <c r="E65112" s="378"/>
      <c r="F65112" s="378"/>
      <c r="G65112" s="378"/>
      <c r="H65112" s="378"/>
      <c r="I65112" s="378"/>
      <c r="J65112" s="378"/>
      <c r="K65112" s="378"/>
      <c r="L65112" s="378"/>
      <c r="M65112" s="378"/>
      <c r="N65112" s="378"/>
      <c r="O65112" s="378"/>
      <c r="P65112" s="378"/>
      <c r="Q65112" s="378"/>
      <c r="R65112" s="378"/>
      <c r="S65112" s="378"/>
      <c r="T65112" s="378"/>
      <c r="U65112" s="378"/>
      <c r="V65112" s="378"/>
      <c r="W65112" s="378"/>
      <c r="X65112" s="378"/>
      <c r="Y65112" s="378"/>
      <c r="Z65112" s="378"/>
      <c r="AA65112" s="378"/>
      <c r="AB65112" s="378"/>
      <c r="AC65112" s="378"/>
      <c r="AD65112" s="378"/>
      <c r="AE65112" s="378"/>
      <c r="AF65112" s="378"/>
      <c r="AG65112" s="378"/>
      <c r="AH65112" s="378"/>
      <c r="AI65112" s="378"/>
      <c r="AJ65112" s="378"/>
      <c r="AK65112" s="378"/>
      <c r="AL65112" s="378"/>
      <c r="AM65112" s="378"/>
      <c r="AN65112" s="378"/>
      <c r="AO65112" s="378"/>
      <c r="AP65112" s="378"/>
      <c r="AQ65112" s="378"/>
      <c r="AR65112" s="378"/>
      <c r="AS65112" s="378"/>
      <c r="AT65112" s="378"/>
      <c r="AU65112" s="378"/>
      <c r="AV65112" s="378"/>
      <c r="AW65112" s="378"/>
      <c r="AX65112" s="378"/>
      <c r="AY65112" s="378"/>
      <c r="AZ65112" s="378"/>
      <c r="BA65112" s="378"/>
      <c r="BB65112" s="378"/>
      <c r="BC65112" s="378"/>
      <c r="BD65112" s="378"/>
      <c r="BE65112" s="378"/>
      <c r="BF65112" s="378"/>
      <c r="BG65112" s="378"/>
      <c r="BH65112" s="378"/>
      <c r="BI65112" s="378"/>
      <c r="BJ65112" s="378"/>
      <c r="BK65112" s="378"/>
      <c r="BL65112" s="378"/>
      <c r="BM65112" s="378"/>
      <c r="BN65112" s="378"/>
      <c r="BO65112" s="378"/>
      <c r="BP65112" s="378"/>
      <c r="BQ65112" s="378"/>
      <c r="BR65112" s="378"/>
      <c r="BS65112" s="378"/>
      <c r="BT65112" s="378"/>
      <c r="BU65112" s="378"/>
      <c r="BV65112" s="378"/>
      <c r="BW65112" s="378"/>
      <c r="BX65112" s="378"/>
      <c r="BY65112" s="378"/>
      <c r="BZ65112" s="378"/>
      <c r="CA65112" s="378"/>
      <c r="CB65112" s="378"/>
      <c r="CC65112" s="378"/>
      <c r="CD65112" s="378"/>
      <c r="CE65112" s="378"/>
      <c r="CF65112" s="378"/>
      <c r="CG65112" s="378"/>
      <c r="CH65112" s="378"/>
      <c r="CI65112" s="378"/>
      <c r="CJ65112" s="378"/>
      <c r="CK65112" s="378"/>
      <c r="CL65112" s="378"/>
      <c r="CM65112" s="378"/>
      <c r="CN65112" s="378"/>
      <c r="CO65112" s="378"/>
      <c r="CP65112" s="378"/>
      <c r="CQ65112" s="378"/>
      <c r="CR65112" s="378"/>
      <c r="CS65112" s="378"/>
      <c r="CT65112" s="378"/>
      <c r="CU65112" s="378"/>
      <c r="CV65112" s="378"/>
      <c r="CW65112" s="378"/>
      <c r="CX65112" s="378"/>
      <c r="CY65112" s="378"/>
      <c r="CZ65112" s="378"/>
      <c r="DA65112" s="378"/>
      <c r="DB65112" s="378"/>
      <c r="DC65112" s="378"/>
      <c r="DD65112" s="378"/>
      <c r="DE65112" s="378"/>
      <c r="DF65112" s="378"/>
      <c r="DG65112" s="378"/>
      <c r="DH65112" s="378"/>
      <c r="DI65112" s="378"/>
      <c r="DJ65112" s="378"/>
      <c r="DK65112" s="378"/>
      <c r="DL65112" s="378"/>
      <c r="DM65112" s="378"/>
      <c r="DN65112" s="378"/>
      <c r="DO65112" s="378"/>
      <c r="DP65112" s="378"/>
      <c r="DQ65112" s="378"/>
      <c r="DR65112" s="378"/>
      <c r="DS65112" s="378"/>
      <c r="DT65112" s="378"/>
      <c r="DU65112" s="378"/>
      <c r="DV65112" s="378"/>
      <c r="DW65112" s="378"/>
      <c r="DX65112" s="378"/>
      <c r="DY65112" s="378"/>
      <c r="DZ65112" s="378"/>
      <c r="EA65112" s="378"/>
      <c r="EB65112" s="378"/>
      <c r="EC65112" s="378"/>
      <c r="ED65112" s="378"/>
      <c r="EE65112" s="378"/>
      <c r="EF65112" s="378"/>
      <c r="EG65112" s="378"/>
      <c r="EH65112" s="378"/>
      <c r="EI65112" s="378"/>
      <c r="EJ65112" s="378"/>
      <c r="EK65112" s="378"/>
      <c r="EL65112" s="378"/>
      <c r="EM65112" s="378"/>
      <c r="EN65112" s="378"/>
      <c r="EO65112" s="378"/>
      <c r="EP65112" s="378"/>
      <c r="EQ65112" s="378"/>
      <c r="ER65112" s="378"/>
      <c r="ES65112" s="378"/>
      <c r="ET65112" s="378"/>
      <c r="EU65112" s="378"/>
      <c r="EV65112" s="378"/>
      <c r="EW65112" s="378"/>
      <c r="EX65112" s="378"/>
      <c r="EY65112" s="378"/>
      <c r="EZ65112" s="378"/>
      <c r="FA65112" s="378"/>
      <c r="FB65112" s="378"/>
      <c r="FC65112" s="378"/>
      <c r="FD65112" s="378"/>
      <c r="FE65112" s="378"/>
      <c r="FF65112" s="378"/>
      <c r="FG65112" s="378"/>
      <c r="FH65112" s="378"/>
      <c r="FI65112" s="378"/>
      <c r="FJ65112" s="378"/>
      <c r="FK65112" s="378"/>
      <c r="FL65112" s="378"/>
      <c r="FM65112" s="378"/>
      <c r="FN65112" s="378"/>
      <c r="FO65112" s="378"/>
      <c r="FP65112" s="378"/>
      <c r="FQ65112" s="378"/>
      <c r="FR65112" s="378"/>
      <c r="FS65112" s="378"/>
      <c r="FT65112" s="378"/>
      <c r="FU65112" s="378"/>
      <c r="FV65112" s="378"/>
      <c r="FW65112" s="378"/>
      <c r="FX65112" s="378"/>
      <c r="FY65112" s="378"/>
      <c r="FZ65112" s="378"/>
      <c r="GA65112" s="378"/>
      <c r="GB65112" s="378"/>
      <c r="GC65112" s="378"/>
      <c r="GD65112" s="378"/>
      <c r="GE65112" s="378"/>
      <c r="GF65112" s="378"/>
      <c r="GG65112" s="378"/>
      <c r="GH65112" s="378"/>
      <c r="GI65112" s="378"/>
      <c r="GJ65112" s="378"/>
      <c r="GK65112" s="378"/>
      <c r="GL65112" s="378"/>
      <c r="GM65112" s="378"/>
      <c r="GN65112" s="378"/>
      <c r="GO65112" s="378"/>
      <c r="GP65112" s="378"/>
      <c r="GQ65112" s="378"/>
      <c r="GR65112" s="378"/>
      <c r="GS65112" s="378"/>
      <c r="GT65112" s="378"/>
      <c r="GU65112" s="378"/>
      <c r="GV65112" s="378"/>
      <c r="GW65112" s="378"/>
      <c r="GX65112" s="378"/>
      <c r="GY65112" s="378"/>
      <c r="GZ65112" s="378"/>
      <c r="HA65112" s="378"/>
      <c r="HB65112" s="378"/>
      <c r="HC65112" s="378"/>
      <c r="HD65112" s="378"/>
      <c r="HE65112" s="378"/>
      <c r="HF65112" s="378"/>
      <c r="HG65112" s="378"/>
      <c r="HH65112" s="378"/>
      <c r="HI65112" s="378"/>
      <c r="HJ65112" s="378"/>
      <c r="HK65112" s="378"/>
      <c r="HL65112" s="378"/>
      <c r="HM65112" s="378"/>
      <c r="HN65112" s="378"/>
      <c r="HO65112" s="378"/>
      <c r="HP65112" s="378"/>
      <c r="HQ65112" s="378"/>
      <c r="HR65112" s="378"/>
      <c r="HS65112" s="378"/>
      <c r="HT65112" s="378"/>
      <c r="HU65112" s="378"/>
      <c r="HV65112" s="378"/>
      <c r="HW65112" s="378"/>
      <c r="HX65112" s="378"/>
      <c r="HY65112" s="378"/>
      <c r="HZ65112" s="378"/>
      <c r="IA65112" s="378"/>
      <c r="IB65112" s="378"/>
      <c r="IC65112" s="378"/>
      <c r="ID65112" s="378"/>
      <c r="IE65112" s="378"/>
      <c r="IF65112" s="378"/>
      <c r="IG65112" s="378"/>
      <c r="IH65112" s="378"/>
      <c r="II65112" s="378"/>
      <c r="IJ65112" s="378"/>
      <c r="IK65112" s="378"/>
      <c r="IL65112" s="378"/>
    </row>
    <row r="65113" spans="2:246">
      <c r="B65113" s="378"/>
      <c r="C65113" s="378"/>
      <c r="D65113" s="378"/>
      <c r="E65113" s="378"/>
      <c r="F65113" s="378"/>
      <c r="G65113" s="378"/>
      <c r="H65113" s="378"/>
      <c r="I65113" s="378"/>
      <c r="J65113" s="378"/>
      <c r="K65113" s="378"/>
      <c r="L65113" s="378"/>
      <c r="M65113" s="378"/>
      <c r="N65113" s="378"/>
      <c r="O65113" s="378"/>
      <c r="P65113" s="378"/>
      <c r="Q65113" s="378"/>
      <c r="R65113" s="378"/>
      <c r="S65113" s="378"/>
      <c r="T65113" s="378"/>
      <c r="U65113" s="378"/>
      <c r="V65113" s="378"/>
      <c r="W65113" s="378"/>
      <c r="X65113" s="378"/>
      <c r="Y65113" s="378"/>
      <c r="Z65113" s="378"/>
      <c r="AA65113" s="378"/>
      <c r="AB65113" s="378"/>
      <c r="AC65113" s="378"/>
      <c r="AD65113" s="378"/>
      <c r="AE65113" s="378"/>
      <c r="AF65113" s="378"/>
      <c r="AG65113" s="378"/>
      <c r="AH65113" s="378"/>
      <c r="AI65113" s="378"/>
      <c r="AJ65113" s="378"/>
      <c r="AK65113" s="378"/>
      <c r="AL65113" s="378"/>
      <c r="AM65113" s="378"/>
      <c r="AN65113" s="378"/>
      <c r="AO65113" s="378"/>
      <c r="AP65113" s="378"/>
      <c r="AQ65113" s="378"/>
      <c r="AR65113" s="378"/>
      <c r="AS65113" s="378"/>
      <c r="AT65113" s="378"/>
      <c r="AU65113" s="378"/>
      <c r="AV65113" s="378"/>
      <c r="AW65113" s="378"/>
      <c r="AX65113" s="378"/>
      <c r="AY65113" s="378"/>
      <c r="AZ65113" s="378"/>
      <c r="BA65113" s="378"/>
      <c r="BB65113" s="378"/>
      <c r="BC65113" s="378"/>
      <c r="BD65113" s="378"/>
      <c r="BE65113" s="378"/>
      <c r="BF65113" s="378"/>
      <c r="BG65113" s="378"/>
      <c r="BH65113" s="378"/>
      <c r="BI65113" s="378"/>
      <c r="BJ65113" s="378"/>
      <c r="BK65113" s="378"/>
      <c r="BL65113" s="378"/>
      <c r="BM65113" s="378"/>
      <c r="BN65113" s="378"/>
      <c r="BO65113" s="378"/>
      <c r="BP65113" s="378"/>
      <c r="BQ65113" s="378"/>
      <c r="BR65113" s="378"/>
      <c r="BS65113" s="378"/>
      <c r="BT65113" s="378"/>
      <c r="BU65113" s="378"/>
      <c r="BV65113" s="378"/>
      <c r="BW65113" s="378"/>
      <c r="BX65113" s="378"/>
      <c r="BY65113" s="378"/>
      <c r="BZ65113" s="378"/>
      <c r="CA65113" s="378"/>
      <c r="CB65113" s="378"/>
      <c r="CC65113" s="378"/>
      <c r="CD65113" s="378"/>
      <c r="CE65113" s="378"/>
      <c r="CF65113" s="378"/>
      <c r="CG65113" s="378"/>
      <c r="CH65113" s="378"/>
      <c r="CI65113" s="378"/>
      <c r="CJ65113" s="378"/>
      <c r="CK65113" s="378"/>
      <c r="CL65113" s="378"/>
      <c r="CM65113" s="378"/>
      <c r="CN65113" s="378"/>
      <c r="CO65113" s="378"/>
      <c r="CP65113" s="378"/>
      <c r="CQ65113" s="378"/>
      <c r="CR65113" s="378"/>
      <c r="CS65113" s="378"/>
      <c r="CT65113" s="378"/>
      <c r="CU65113" s="378"/>
      <c r="CV65113" s="378"/>
      <c r="CW65113" s="378"/>
      <c r="CX65113" s="378"/>
      <c r="CY65113" s="378"/>
      <c r="CZ65113" s="378"/>
      <c r="DA65113" s="378"/>
      <c r="DB65113" s="378"/>
      <c r="DC65113" s="378"/>
      <c r="DD65113" s="378"/>
      <c r="DE65113" s="378"/>
      <c r="DF65113" s="378"/>
      <c r="DG65113" s="378"/>
      <c r="DH65113" s="378"/>
      <c r="DI65113" s="378"/>
      <c r="DJ65113" s="378"/>
      <c r="DK65113" s="378"/>
      <c r="DL65113" s="378"/>
      <c r="DM65113" s="378"/>
      <c r="DN65113" s="378"/>
      <c r="DO65113" s="378"/>
      <c r="DP65113" s="378"/>
      <c r="DQ65113" s="378"/>
      <c r="DR65113" s="378"/>
      <c r="DS65113" s="378"/>
      <c r="DT65113" s="378"/>
      <c r="DU65113" s="378"/>
      <c r="DV65113" s="378"/>
      <c r="DW65113" s="378"/>
      <c r="DX65113" s="378"/>
      <c r="DY65113" s="378"/>
      <c r="DZ65113" s="378"/>
      <c r="EA65113" s="378"/>
      <c r="EB65113" s="378"/>
      <c r="EC65113" s="378"/>
      <c r="ED65113" s="378"/>
      <c r="EE65113" s="378"/>
      <c r="EF65113" s="378"/>
      <c r="EG65113" s="378"/>
      <c r="EH65113" s="378"/>
      <c r="EI65113" s="378"/>
      <c r="EJ65113" s="378"/>
      <c r="EK65113" s="378"/>
      <c r="EL65113" s="378"/>
      <c r="EM65113" s="378"/>
      <c r="EN65113" s="378"/>
      <c r="EO65113" s="378"/>
      <c r="EP65113" s="378"/>
      <c r="EQ65113" s="378"/>
      <c r="ER65113" s="378"/>
      <c r="ES65113" s="378"/>
      <c r="ET65113" s="378"/>
      <c r="EU65113" s="378"/>
      <c r="EV65113" s="378"/>
      <c r="EW65113" s="378"/>
      <c r="EX65113" s="378"/>
      <c r="EY65113" s="378"/>
      <c r="EZ65113" s="378"/>
      <c r="FA65113" s="378"/>
      <c r="FB65113" s="378"/>
      <c r="FC65113" s="378"/>
      <c r="FD65113" s="378"/>
      <c r="FE65113" s="378"/>
      <c r="FF65113" s="378"/>
      <c r="FG65113" s="378"/>
      <c r="FH65113" s="378"/>
      <c r="FI65113" s="378"/>
      <c r="FJ65113" s="378"/>
      <c r="FK65113" s="378"/>
      <c r="FL65113" s="378"/>
      <c r="FM65113" s="378"/>
      <c r="FN65113" s="378"/>
      <c r="FO65113" s="378"/>
      <c r="FP65113" s="378"/>
      <c r="FQ65113" s="378"/>
      <c r="FR65113" s="378"/>
      <c r="FS65113" s="378"/>
      <c r="FT65113" s="378"/>
      <c r="FU65113" s="378"/>
      <c r="FV65113" s="378"/>
      <c r="FW65113" s="378"/>
      <c r="FX65113" s="378"/>
      <c r="FY65113" s="378"/>
      <c r="FZ65113" s="378"/>
      <c r="GA65113" s="378"/>
      <c r="GB65113" s="378"/>
      <c r="GC65113" s="378"/>
      <c r="GD65113" s="378"/>
      <c r="GE65113" s="378"/>
      <c r="GF65113" s="378"/>
      <c r="GG65113" s="378"/>
      <c r="GH65113" s="378"/>
      <c r="GI65113" s="378"/>
      <c r="GJ65113" s="378"/>
      <c r="GK65113" s="378"/>
      <c r="GL65113" s="378"/>
      <c r="GM65113" s="378"/>
      <c r="GN65113" s="378"/>
      <c r="GO65113" s="378"/>
      <c r="GP65113" s="378"/>
      <c r="GQ65113" s="378"/>
      <c r="GR65113" s="378"/>
      <c r="GS65113" s="378"/>
      <c r="GT65113" s="378"/>
      <c r="GU65113" s="378"/>
      <c r="GV65113" s="378"/>
      <c r="GW65113" s="378"/>
      <c r="GX65113" s="378"/>
      <c r="GY65113" s="378"/>
      <c r="GZ65113" s="378"/>
      <c r="HA65113" s="378"/>
      <c r="HB65113" s="378"/>
      <c r="HC65113" s="378"/>
      <c r="HD65113" s="378"/>
      <c r="HE65113" s="378"/>
      <c r="HF65113" s="378"/>
      <c r="HG65113" s="378"/>
      <c r="HH65113" s="378"/>
      <c r="HI65113" s="378"/>
      <c r="HJ65113" s="378"/>
      <c r="HK65113" s="378"/>
      <c r="HL65113" s="378"/>
      <c r="HM65113" s="378"/>
      <c r="HN65113" s="378"/>
      <c r="HO65113" s="378"/>
      <c r="HP65113" s="378"/>
      <c r="HQ65113" s="378"/>
      <c r="HR65113" s="378"/>
      <c r="HS65113" s="378"/>
      <c r="HT65113" s="378"/>
      <c r="HU65113" s="378"/>
      <c r="HV65113" s="378"/>
      <c r="HW65113" s="378"/>
      <c r="HX65113" s="378"/>
      <c r="HY65113" s="378"/>
      <c r="HZ65113" s="378"/>
      <c r="IA65113" s="378"/>
      <c r="IB65113" s="378"/>
      <c r="IC65113" s="378"/>
      <c r="ID65113" s="378"/>
      <c r="IE65113" s="378"/>
      <c r="IF65113" s="378"/>
      <c r="IG65113" s="378"/>
      <c r="IH65113" s="378"/>
      <c r="II65113" s="378"/>
      <c r="IJ65113" s="378"/>
      <c r="IK65113" s="378"/>
      <c r="IL65113" s="378"/>
    </row>
    <row r="65114" spans="2:246">
      <c r="B65114" s="378"/>
      <c r="C65114" s="378"/>
      <c r="D65114" s="378"/>
      <c r="E65114" s="378"/>
      <c r="F65114" s="378"/>
      <c r="G65114" s="378"/>
      <c r="H65114" s="378"/>
      <c r="I65114" s="378"/>
      <c r="J65114" s="378"/>
      <c r="K65114" s="378"/>
      <c r="L65114" s="378"/>
      <c r="M65114" s="378"/>
      <c r="N65114" s="378"/>
      <c r="O65114" s="378"/>
      <c r="P65114" s="378"/>
      <c r="Q65114" s="378"/>
      <c r="R65114" s="378"/>
      <c r="S65114" s="378"/>
      <c r="T65114" s="378"/>
      <c r="U65114" s="378"/>
      <c r="V65114" s="378"/>
      <c r="W65114" s="378"/>
      <c r="X65114" s="378"/>
      <c r="Y65114" s="378"/>
      <c r="Z65114" s="378"/>
      <c r="AA65114" s="378"/>
      <c r="AB65114" s="378"/>
      <c r="AC65114" s="378"/>
      <c r="AD65114" s="378"/>
      <c r="AE65114" s="378"/>
      <c r="AF65114" s="378"/>
      <c r="AG65114" s="378"/>
      <c r="AH65114" s="378"/>
      <c r="AI65114" s="378"/>
      <c r="AJ65114" s="378"/>
      <c r="AK65114" s="378"/>
      <c r="AL65114" s="378"/>
      <c r="AM65114" s="378"/>
      <c r="AN65114" s="378"/>
      <c r="AO65114" s="378"/>
      <c r="AP65114" s="378"/>
      <c r="AQ65114" s="378"/>
      <c r="AR65114" s="378"/>
      <c r="AS65114" s="378"/>
      <c r="AT65114" s="378"/>
      <c r="AU65114" s="378"/>
      <c r="AV65114" s="378"/>
      <c r="AW65114" s="378"/>
      <c r="AX65114" s="378"/>
      <c r="AY65114" s="378"/>
      <c r="AZ65114" s="378"/>
      <c r="BA65114" s="378"/>
      <c r="BB65114" s="378"/>
      <c r="BC65114" s="378"/>
      <c r="BD65114" s="378"/>
      <c r="BE65114" s="378"/>
      <c r="BF65114" s="378"/>
      <c r="BG65114" s="378"/>
      <c r="BH65114" s="378"/>
      <c r="BI65114" s="378"/>
      <c r="BJ65114" s="378"/>
      <c r="BK65114" s="378"/>
      <c r="BL65114" s="378"/>
      <c r="BM65114" s="378"/>
      <c r="BN65114" s="378"/>
      <c r="BO65114" s="378"/>
      <c r="BP65114" s="378"/>
      <c r="BQ65114" s="378"/>
      <c r="BR65114" s="378"/>
      <c r="BS65114" s="378"/>
      <c r="BT65114" s="378"/>
      <c r="BU65114" s="378"/>
      <c r="BV65114" s="378"/>
      <c r="BW65114" s="378"/>
      <c r="BX65114" s="378"/>
      <c r="BY65114" s="378"/>
      <c r="BZ65114" s="378"/>
      <c r="CA65114" s="378"/>
      <c r="CB65114" s="378"/>
      <c r="CC65114" s="378"/>
      <c r="CD65114" s="378"/>
      <c r="CE65114" s="378"/>
      <c r="CF65114" s="378"/>
      <c r="CG65114" s="378"/>
      <c r="CH65114" s="378"/>
      <c r="CI65114" s="378"/>
      <c r="CJ65114" s="378"/>
      <c r="CK65114" s="378"/>
      <c r="CL65114" s="378"/>
      <c r="CM65114" s="378"/>
      <c r="CN65114" s="378"/>
      <c r="CO65114" s="378"/>
      <c r="CP65114" s="378"/>
      <c r="CQ65114" s="378"/>
      <c r="CR65114" s="378"/>
      <c r="CS65114" s="378"/>
      <c r="CT65114" s="378"/>
      <c r="CU65114" s="378"/>
      <c r="CV65114" s="378"/>
      <c r="CW65114" s="378"/>
      <c r="CX65114" s="378"/>
      <c r="CY65114" s="378"/>
      <c r="CZ65114" s="378"/>
      <c r="DA65114" s="378"/>
      <c r="DB65114" s="378"/>
      <c r="DC65114" s="378"/>
      <c r="DD65114" s="378"/>
      <c r="DE65114" s="378"/>
      <c r="DF65114" s="378"/>
      <c r="DG65114" s="378"/>
      <c r="DH65114" s="378"/>
      <c r="DI65114" s="378"/>
      <c r="DJ65114" s="378"/>
      <c r="DK65114" s="378"/>
      <c r="DL65114" s="378"/>
      <c r="DM65114" s="378"/>
      <c r="DN65114" s="378"/>
      <c r="DO65114" s="378"/>
      <c r="DP65114" s="378"/>
      <c r="DQ65114" s="378"/>
      <c r="DR65114" s="378"/>
      <c r="DS65114" s="378"/>
      <c r="DT65114" s="378"/>
      <c r="DU65114" s="378"/>
      <c r="DV65114" s="378"/>
      <c r="DW65114" s="378"/>
      <c r="DX65114" s="378"/>
      <c r="DY65114" s="378"/>
      <c r="DZ65114" s="378"/>
      <c r="EA65114" s="378"/>
      <c r="EB65114" s="378"/>
      <c r="EC65114" s="378"/>
      <c r="ED65114" s="378"/>
      <c r="EE65114" s="378"/>
      <c r="EF65114" s="378"/>
      <c r="EG65114" s="378"/>
      <c r="EH65114" s="378"/>
      <c r="EI65114" s="378"/>
      <c r="EJ65114" s="378"/>
      <c r="EK65114" s="378"/>
      <c r="EL65114" s="378"/>
      <c r="EM65114" s="378"/>
      <c r="EN65114" s="378"/>
      <c r="EO65114" s="378"/>
      <c r="EP65114" s="378"/>
      <c r="EQ65114" s="378"/>
      <c r="ER65114" s="378"/>
      <c r="ES65114" s="378"/>
      <c r="ET65114" s="378"/>
      <c r="EU65114" s="378"/>
      <c r="EV65114" s="378"/>
      <c r="EW65114" s="378"/>
      <c r="EX65114" s="378"/>
      <c r="EY65114" s="378"/>
      <c r="EZ65114" s="378"/>
      <c r="FA65114" s="378"/>
      <c r="FB65114" s="378"/>
      <c r="FC65114" s="378"/>
      <c r="FD65114" s="378"/>
      <c r="FE65114" s="378"/>
      <c r="FF65114" s="378"/>
      <c r="FG65114" s="378"/>
      <c r="FH65114" s="378"/>
      <c r="FI65114" s="378"/>
      <c r="FJ65114" s="378"/>
      <c r="FK65114" s="378"/>
      <c r="FL65114" s="378"/>
      <c r="FM65114" s="378"/>
      <c r="FN65114" s="378"/>
      <c r="FO65114" s="378"/>
      <c r="FP65114" s="378"/>
      <c r="FQ65114" s="378"/>
      <c r="FR65114" s="378"/>
      <c r="FS65114" s="378"/>
      <c r="FT65114" s="378"/>
      <c r="FU65114" s="378"/>
      <c r="FV65114" s="378"/>
      <c r="FW65114" s="378"/>
      <c r="FX65114" s="378"/>
      <c r="FY65114" s="378"/>
      <c r="FZ65114" s="378"/>
      <c r="GA65114" s="378"/>
      <c r="GB65114" s="378"/>
      <c r="GC65114" s="378"/>
      <c r="GD65114" s="378"/>
      <c r="GE65114" s="378"/>
      <c r="GF65114" s="378"/>
      <c r="GG65114" s="378"/>
      <c r="GH65114" s="378"/>
      <c r="GI65114" s="378"/>
      <c r="GJ65114" s="378"/>
      <c r="GK65114" s="378"/>
      <c r="GL65114" s="378"/>
      <c r="GM65114" s="378"/>
      <c r="GN65114" s="378"/>
      <c r="GO65114" s="378"/>
      <c r="GP65114" s="378"/>
      <c r="GQ65114" s="378"/>
      <c r="GR65114" s="378"/>
      <c r="GS65114" s="378"/>
      <c r="GT65114" s="378"/>
      <c r="GU65114" s="378"/>
      <c r="GV65114" s="378"/>
      <c r="GW65114" s="378"/>
      <c r="GX65114" s="378"/>
      <c r="GY65114" s="378"/>
      <c r="GZ65114" s="378"/>
      <c r="HA65114" s="378"/>
      <c r="HB65114" s="378"/>
      <c r="HC65114" s="378"/>
      <c r="HD65114" s="378"/>
      <c r="HE65114" s="378"/>
      <c r="HF65114" s="378"/>
      <c r="HG65114" s="378"/>
      <c r="HH65114" s="378"/>
      <c r="HI65114" s="378"/>
      <c r="HJ65114" s="378"/>
      <c r="HK65114" s="378"/>
      <c r="HL65114" s="378"/>
      <c r="HM65114" s="378"/>
      <c r="HN65114" s="378"/>
      <c r="HO65114" s="378"/>
      <c r="HP65114" s="378"/>
      <c r="HQ65114" s="378"/>
      <c r="HR65114" s="378"/>
      <c r="HS65114" s="378"/>
      <c r="HT65114" s="378"/>
      <c r="HU65114" s="378"/>
      <c r="HV65114" s="378"/>
      <c r="HW65114" s="378"/>
      <c r="HX65114" s="378"/>
      <c r="HY65114" s="378"/>
      <c r="HZ65114" s="378"/>
      <c r="IA65114" s="378"/>
      <c r="IB65114" s="378"/>
      <c r="IC65114" s="378"/>
      <c r="ID65114" s="378"/>
      <c r="IE65114" s="378"/>
      <c r="IF65114" s="378"/>
      <c r="IG65114" s="378"/>
      <c r="IH65114" s="378"/>
      <c r="II65114" s="378"/>
      <c r="IJ65114" s="378"/>
      <c r="IK65114" s="378"/>
      <c r="IL65114" s="378"/>
    </row>
    <row r="65115" spans="2:246">
      <c r="B65115" s="378"/>
      <c r="C65115" s="378"/>
      <c r="D65115" s="378"/>
      <c r="E65115" s="378"/>
      <c r="F65115" s="378"/>
      <c r="G65115" s="378"/>
      <c r="H65115" s="378"/>
      <c r="I65115" s="378"/>
      <c r="J65115" s="378"/>
      <c r="K65115" s="378"/>
      <c r="L65115" s="378"/>
      <c r="M65115" s="378"/>
      <c r="N65115" s="378"/>
      <c r="O65115" s="378"/>
      <c r="P65115" s="378"/>
      <c r="Q65115" s="378"/>
      <c r="R65115" s="378"/>
      <c r="S65115" s="378"/>
      <c r="T65115" s="378"/>
      <c r="U65115" s="378"/>
      <c r="V65115" s="378"/>
      <c r="W65115" s="378"/>
      <c r="X65115" s="378"/>
      <c r="Y65115" s="378"/>
      <c r="Z65115" s="378"/>
      <c r="AA65115" s="378"/>
      <c r="AB65115" s="378"/>
      <c r="AC65115" s="378"/>
      <c r="AD65115" s="378"/>
      <c r="AE65115" s="378"/>
      <c r="AF65115" s="378"/>
      <c r="AG65115" s="378"/>
      <c r="AH65115" s="378"/>
      <c r="AI65115" s="378"/>
      <c r="AJ65115" s="378"/>
      <c r="AK65115" s="378"/>
      <c r="AL65115" s="378"/>
      <c r="AM65115" s="378"/>
      <c r="AN65115" s="378"/>
      <c r="AO65115" s="378"/>
      <c r="AP65115" s="378"/>
      <c r="AQ65115" s="378"/>
      <c r="AR65115" s="378"/>
      <c r="AS65115" s="378"/>
      <c r="AT65115" s="378"/>
      <c r="AU65115" s="378"/>
      <c r="AV65115" s="378"/>
      <c r="AW65115" s="378"/>
      <c r="AX65115" s="378"/>
      <c r="AY65115" s="378"/>
      <c r="AZ65115" s="378"/>
      <c r="BA65115" s="378"/>
      <c r="BB65115" s="378"/>
      <c r="BC65115" s="378"/>
      <c r="BD65115" s="378"/>
      <c r="BE65115" s="378"/>
      <c r="BF65115" s="378"/>
      <c r="BG65115" s="378"/>
      <c r="BH65115" s="378"/>
      <c r="BI65115" s="378"/>
      <c r="BJ65115" s="378"/>
      <c r="BK65115" s="378"/>
      <c r="BL65115" s="378"/>
      <c r="BM65115" s="378"/>
      <c r="BN65115" s="378"/>
      <c r="BO65115" s="378"/>
      <c r="BP65115" s="378"/>
      <c r="BQ65115" s="378"/>
      <c r="BR65115" s="378"/>
      <c r="BS65115" s="378"/>
      <c r="BT65115" s="378"/>
      <c r="BU65115" s="378"/>
      <c r="BV65115" s="378"/>
      <c r="BW65115" s="378"/>
      <c r="BX65115" s="378"/>
      <c r="BY65115" s="378"/>
      <c r="BZ65115" s="378"/>
      <c r="CA65115" s="378"/>
      <c r="CB65115" s="378"/>
      <c r="CC65115" s="378"/>
      <c r="CD65115" s="378"/>
      <c r="CE65115" s="378"/>
      <c r="CF65115" s="378"/>
      <c r="CG65115" s="378"/>
      <c r="CH65115" s="378"/>
      <c r="CI65115" s="378"/>
      <c r="CJ65115" s="378"/>
      <c r="CK65115" s="378"/>
      <c r="CL65115" s="378"/>
      <c r="CM65115" s="378"/>
      <c r="CN65115" s="378"/>
      <c r="CO65115" s="378"/>
      <c r="CP65115" s="378"/>
      <c r="CQ65115" s="378"/>
      <c r="CR65115" s="378"/>
      <c r="CS65115" s="378"/>
      <c r="CT65115" s="378"/>
      <c r="CU65115" s="378"/>
      <c r="CV65115" s="378"/>
      <c r="CW65115" s="378"/>
      <c r="CX65115" s="378"/>
      <c r="CY65115" s="378"/>
      <c r="CZ65115" s="378"/>
      <c r="DA65115" s="378"/>
      <c r="DB65115" s="378"/>
      <c r="DC65115" s="378"/>
      <c r="DD65115" s="378"/>
      <c r="DE65115" s="378"/>
      <c r="DF65115" s="378"/>
      <c r="DG65115" s="378"/>
      <c r="DH65115" s="378"/>
      <c r="DI65115" s="378"/>
      <c r="DJ65115" s="378"/>
      <c r="DK65115" s="378"/>
      <c r="DL65115" s="378"/>
      <c r="DM65115" s="378"/>
      <c r="DN65115" s="378"/>
      <c r="DO65115" s="378"/>
      <c r="DP65115" s="378"/>
      <c r="DQ65115" s="378"/>
      <c r="DR65115" s="378"/>
      <c r="DS65115" s="378"/>
      <c r="DT65115" s="378"/>
      <c r="DU65115" s="378"/>
      <c r="DV65115" s="378"/>
      <c r="DW65115" s="378"/>
      <c r="DX65115" s="378"/>
      <c r="DY65115" s="378"/>
      <c r="DZ65115" s="378"/>
      <c r="EA65115" s="378"/>
      <c r="EB65115" s="378"/>
      <c r="EC65115" s="378"/>
      <c r="ED65115" s="378"/>
      <c r="EE65115" s="378"/>
      <c r="EF65115" s="378"/>
      <c r="EG65115" s="378"/>
      <c r="EH65115" s="378"/>
      <c r="EI65115" s="378"/>
      <c r="EJ65115" s="378"/>
      <c r="EK65115" s="378"/>
      <c r="EL65115" s="378"/>
      <c r="EM65115" s="378"/>
      <c r="EN65115" s="378"/>
      <c r="EO65115" s="378"/>
      <c r="EP65115" s="378"/>
      <c r="EQ65115" s="378"/>
      <c r="ER65115" s="378"/>
      <c r="ES65115" s="378"/>
      <c r="ET65115" s="378"/>
      <c r="EU65115" s="378"/>
      <c r="EV65115" s="378"/>
      <c r="EW65115" s="378"/>
      <c r="EX65115" s="378"/>
      <c r="EY65115" s="378"/>
      <c r="EZ65115" s="378"/>
      <c r="FA65115" s="378"/>
      <c r="FB65115" s="378"/>
      <c r="FC65115" s="378"/>
      <c r="FD65115" s="378"/>
      <c r="FE65115" s="378"/>
      <c r="FF65115" s="378"/>
      <c r="FG65115" s="378"/>
      <c r="FH65115" s="378"/>
      <c r="FI65115" s="378"/>
      <c r="FJ65115" s="378"/>
      <c r="FK65115" s="378"/>
      <c r="FL65115" s="378"/>
      <c r="FM65115" s="378"/>
      <c r="FN65115" s="378"/>
      <c r="FO65115" s="378"/>
      <c r="FP65115" s="378"/>
      <c r="FQ65115" s="378"/>
      <c r="FR65115" s="378"/>
      <c r="FS65115" s="378"/>
      <c r="FT65115" s="378"/>
      <c r="FU65115" s="378"/>
      <c r="FV65115" s="378"/>
      <c r="FW65115" s="378"/>
      <c r="FX65115" s="378"/>
      <c r="FY65115" s="378"/>
      <c r="FZ65115" s="378"/>
      <c r="GA65115" s="378"/>
      <c r="GB65115" s="378"/>
      <c r="GC65115" s="378"/>
      <c r="GD65115" s="378"/>
      <c r="GE65115" s="378"/>
      <c r="GF65115" s="378"/>
      <c r="GG65115" s="378"/>
      <c r="GH65115" s="378"/>
      <c r="GI65115" s="378"/>
      <c r="GJ65115" s="378"/>
      <c r="GK65115" s="378"/>
      <c r="GL65115" s="378"/>
      <c r="GM65115" s="378"/>
      <c r="GN65115" s="378"/>
      <c r="GO65115" s="378"/>
      <c r="GP65115" s="378"/>
      <c r="GQ65115" s="378"/>
      <c r="GR65115" s="378"/>
      <c r="GS65115" s="378"/>
      <c r="GT65115" s="378"/>
      <c r="GU65115" s="378"/>
      <c r="GV65115" s="378"/>
      <c r="GW65115" s="378"/>
      <c r="GX65115" s="378"/>
      <c r="GY65115" s="378"/>
      <c r="GZ65115" s="378"/>
      <c r="HA65115" s="378"/>
      <c r="HB65115" s="378"/>
      <c r="HC65115" s="378"/>
      <c r="HD65115" s="378"/>
      <c r="HE65115" s="378"/>
      <c r="HF65115" s="378"/>
      <c r="HG65115" s="378"/>
      <c r="HH65115" s="378"/>
      <c r="HI65115" s="378"/>
      <c r="HJ65115" s="378"/>
      <c r="HK65115" s="378"/>
      <c r="HL65115" s="378"/>
      <c r="HM65115" s="378"/>
      <c r="HN65115" s="378"/>
      <c r="HO65115" s="378"/>
      <c r="HP65115" s="378"/>
      <c r="HQ65115" s="378"/>
      <c r="HR65115" s="378"/>
      <c r="HS65115" s="378"/>
      <c r="HT65115" s="378"/>
      <c r="HU65115" s="378"/>
      <c r="HV65115" s="378"/>
      <c r="HW65115" s="378"/>
      <c r="HX65115" s="378"/>
      <c r="HY65115" s="378"/>
      <c r="HZ65115" s="378"/>
      <c r="IA65115" s="378"/>
      <c r="IB65115" s="378"/>
      <c r="IC65115" s="378"/>
      <c r="ID65115" s="378"/>
      <c r="IE65115" s="378"/>
      <c r="IF65115" s="378"/>
      <c r="IG65115" s="378"/>
      <c r="IH65115" s="378"/>
      <c r="II65115" s="378"/>
      <c r="IJ65115" s="378"/>
      <c r="IK65115" s="378"/>
      <c r="IL65115" s="378"/>
    </row>
    <row r="65116" spans="2:246">
      <c r="B65116" s="378"/>
      <c r="C65116" s="378"/>
      <c r="D65116" s="378"/>
      <c r="E65116" s="378"/>
      <c r="F65116" s="378"/>
      <c r="G65116" s="378"/>
      <c r="H65116" s="378"/>
      <c r="I65116" s="378"/>
      <c r="J65116" s="378"/>
      <c r="K65116" s="378"/>
      <c r="L65116" s="378"/>
      <c r="M65116" s="378"/>
      <c r="N65116" s="378"/>
      <c r="O65116" s="378"/>
      <c r="P65116" s="378"/>
      <c r="Q65116" s="378"/>
      <c r="R65116" s="378"/>
      <c r="S65116" s="378"/>
      <c r="T65116" s="378"/>
      <c r="U65116" s="378"/>
      <c r="V65116" s="378"/>
      <c r="W65116" s="378"/>
      <c r="X65116" s="378"/>
      <c r="Y65116" s="378"/>
      <c r="Z65116" s="378"/>
      <c r="AA65116" s="378"/>
      <c r="AB65116" s="378"/>
      <c r="AC65116" s="378"/>
      <c r="AD65116" s="378"/>
      <c r="AE65116" s="378"/>
      <c r="AF65116" s="378"/>
      <c r="AG65116" s="378"/>
      <c r="AH65116" s="378"/>
      <c r="AI65116" s="378"/>
      <c r="AJ65116" s="378"/>
      <c r="AK65116" s="378"/>
      <c r="AL65116" s="378"/>
      <c r="AM65116" s="378"/>
      <c r="AN65116" s="378"/>
      <c r="AO65116" s="378"/>
      <c r="AP65116" s="378"/>
      <c r="AQ65116" s="378"/>
      <c r="AR65116" s="378"/>
      <c r="AS65116" s="378"/>
      <c r="AT65116" s="378"/>
      <c r="AU65116" s="378"/>
      <c r="AV65116" s="378"/>
      <c r="AW65116" s="378"/>
      <c r="AX65116" s="378"/>
      <c r="AY65116" s="378"/>
      <c r="AZ65116" s="378"/>
      <c r="BA65116" s="378"/>
      <c r="BB65116" s="378"/>
      <c r="BC65116" s="378"/>
      <c r="BD65116" s="378"/>
      <c r="BE65116" s="378"/>
      <c r="BF65116" s="378"/>
      <c r="BG65116" s="378"/>
      <c r="BH65116" s="378"/>
      <c r="BI65116" s="378"/>
      <c r="BJ65116" s="378"/>
      <c r="BK65116" s="378"/>
      <c r="BL65116" s="378"/>
      <c r="BM65116" s="378"/>
      <c r="BN65116" s="378"/>
      <c r="BO65116" s="378"/>
      <c r="BP65116" s="378"/>
      <c r="BQ65116" s="378"/>
      <c r="BR65116" s="378"/>
      <c r="BS65116" s="378"/>
      <c r="BT65116" s="378"/>
      <c r="BU65116" s="378"/>
      <c r="BV65116" s="378"/>
      <c r="BW65116" s="378"/>
      <c r="BX65116" s="378"/>
      <c r="BY65116" s="378"/>
      <c r="BZ65116" s="378"/>
      <c r="CA65116" s="378"/>
      <c r="CB65116" s="378"/>
      <c r="CC65116" s="378"/>
      <c r="CD65116" s="378"/>
      <c r="CE65116" s="378"/>
      <c r="CF65116" s="378"/>
      <c r="CG65116" s="378"/>
      <c r="CH65116" s="378"/>
      <c r="CI65116" s="378"/>
      <c r="CJ65116" s="378"/>
      <c r="CK65116" s="378"/>
      <c r="CL65116" s="378"/>
      <c r="CM65116" s="378"/>
      <c r="CN65116" s="378"/>
      <c r="CO65116" s="378"/>
      <c r="CP65116" s="378"/>
      <c r="CQ65116" s="378"/>
      <c r="CR65116" s="378"/>
      <c r="CS65116" s="378"/>
      <c r="CT65116" s="378"/>
      <c r="CU65116" s="378"/>
      <c r="CV65116" s="378"/>
      <c r="CW65116" s="378"/>
      <c r="CX65116" s="378"/>
      <c r="CY65116" s="378"/>
      <c r="CZ65116" s="378"/>
      <c r="DA65116" s="378"/>
      <c r="DB65116" s="378"/>
      <c r="DC65116" s="378"/>
      <c r="DD65116" s="378"/>
      <c r="DE65116" s="378"/>
      <c r="DF65116" s="378"/>
      <c r="DG65116" s="378"/>
      <c r="DH65116" s="378"/>
      <c r="DI65116" s="378"/>
      <c r="DJ65116" s="378"/>
      <c r="DK65116" s="378"/>
      <c r="DL65116" s="378"/>
      <c r="DM65116" s="378"/>
      <c r="DN65116" s="378"/>
      <c r="DO65116" s="378"/>
      <c r="DP65116" s="378"/>
      <c r="DQ65116" s="378"/>
      <c r="DR65116" s="378"/>
      <c r="DS65116" s="378"/>
      <c r="DT65116" s="378"/>
      <c r="DU65116" s="378"/>
      <c r="DV65116" s="378"/>
      <c r="DW65116" s="378"/>
      <c r="DX65116" s="378"/>
      <c r="DY65116" s="378"/>
      <c r="DZ65116" s="378"/>
      <c r="EA65116" s="378"/>
      <c r="EB65116" s="378"/>
      <c r="EC65116" s="378"/>
      <c r="ED65116" s="378"/>
      <c r="EE65116" s="378"/>
      <c r="EF65116" s="378"/>
      <c r="EG65116" s="378"/>
      <c r="EH65116" s="378"/>
      <c r="EI65116" s="378"/>
      <c r="EJ65116" s="378"/>
      <c r="EK65116" s="378"/>
      <c r="EL65116" s="378"/>
      <c r="EM65116" s="378"/>
      <c r="EN65116" s="378"/>
      <c r="EO65116" s="378"/>
      <c r="EP65116" s="378"/>
      <c r="EQ65116" s="378"/>
      <c r="ER65116" s="378"/>
      <c r="ES65116" s="378"/>
      <c r="ET65116" s="378"/>
      <c r="EU65116" s="378"/>
      <c r="EV65116" s="378"/>
      <c r="EW65116" s="378"/>
      <c r="EX65116" s="378"/>
      <c r="EY65116" s="378"/>
      <c r="EZ65116" s="378"/>
      <c r="FA65116" s="378"/>
      <c r="FB65116" s="378"/>
      <c r="FC65116" s="378"/>
      <c r="FD65116" s="378"/>
      <c r="FE65116" s="378"/>
      <c r="FF65116" s="378"/>
      <c r="FG65116" s="378"/>
      <c r="FH65116" s="378"/>
      <c r="FI65116" s="378"/>
      <c r="FJ65116" s="378"/>
      <c r="FK65116" s="378"/>
      <c r="FL65116" s="378"/>
      <c r="FM65116" s="378"/>
      <c r="FN65116" s="378"/>
      <c r="FO65116" s="378"/>
      <c r="FP65116" s="378"/>
      <c r="FQ65116" s="378"/>
      <c r="FR65116" s="378"/>
      <c r="FS65116" s="378"/>
      <c r="FT65116" s="378"/>
      <c r="FU65116" s="378"/>
      <c r="FV65116" s="378"/>
      <c r="FW65116" s="378"/>
      <c r="FX65116" s="378"/>
      <c r="FY65116" s="378"/>
      <c r="FZ65116" s="378"/>
      <c r="GA65116" s="378"/>
      <c r="GB65116" s="378"/>
      <c r="GC65116" s="378"/>
      <c r="GD65116" s="378"/>
      <c r="GE65116" s="378"/>
      <c r="GF65116" s="378"/>
      <c r="GG65116" s="378"/>
      <c r="GH65116" s="378"/>
      <c r="GI65116" s="378"/>
      <c r="GJ65116" s="378"/>
      <c r="GK65116" s="378"/>
      <c r="GL65116" s="378"/>
      <c r="GM65116" s="378"/>
      <c r="GN65116" s="378"/>
      <c r="GO65116" s="378"/>
      <c r="GP65116" s="378"/>
      <c r="GQ65116" s="378"/>
      <c r="GR65116" s="378"/>
      <c r="GS65116" s="378"/>
      <c r="GT65116" s="378"/>
      <c r="GU65116" s="378"/>
      <c r="GV65116" s="378"/>
      <c r="GW65116" s="378"/>
      <c r="GX65116" s="378"/>
      <c r="GY65116" s="378"/>
      <c r="GZ65116" s="378"/>
      <c r="HA65116" s="378"/>
      <c r="HB65116" s="378"/>
      <c r="HC65116" s="378"/>
      <c r="HD65116" s="378"/>
      <c r="HE65116" s="378"/>
      <c r="HF65116" s="378"/>
      <c r="HG65116" s="378"/>
      <c r="HH65116" s="378"/>
      <c r="HI65116" s="378"/>
      <c r="HJ65116" s="378"/>
      <c r="HK65116" s="378"/>
      <c r="HL65116" s="378"/>
      <c r="HM65116" s="378"/>
      <c r="HN65116" s="378"/>
      <c r="HO65116" s="378"/>
      <c r="HP65116" s="378"/>
      <c r="HQ65116" s="378"/>
      <c r="HR65116" s="378"/>
      <c r="HS65116" s="378"/>
      <c r="HT65116" s="378"/>
      <c r="HU65116" s="378"/>
      <c r="HV65116" s="378"/>
      <c r="HW65116" s="378"/>
      <c r="HX65116" s="378"/>
      <c r="HY65116" s="378"/>
      <c r="HZ65116" s="378"/>
      <c r="IA65116" s="378"/>
      <c r="IB65116" s="378"/>
      <c r="IC65116" s="378"/>
      <c r="ID65116" s="378"/>
      <c r="IE65116" s="378"/>
      <c r="IF65116" s="378"/>
      <c r="IG65116" s="378"/>
      <c r="IH65116" s="378"/>
      <c r="II65116" s="378"/>
      <c r="IJ65116" s="378"/>
      <c r="IK65116" s="378"/>
      <c r="IL65116" s="378"/>
    </row>
    <row r="65117" spans="2:246">
      <c r="B65117" s="378"/>
      <c r="C65117" s="378"/>
      <c r="D65117" s="378"/>
      <c r="E65117" s="378"/>
      <c r="F65117" s="378"/>
      <c r="G65117" s="378"/>
      <c r="H65117" s="378"/>
      <c r="I65117" s="378"/>
      <c r="J65117" s="378"/>
      <c r="K65117" s="378"/>
      <c r="L65117" s="378"/>
      <c r="M65117" s="378"/>
      <c r="N65117" s="378"/>
      <c r="O65117" s="378"/>
      <c r="P65117" s="378"/>
      <c r="Q65117" s="378"/>
      <c r="R65117" s="378"/>
      <c r="S65117" s="378"/>
      <c r="T65117" s="378"/>
      <c r="U65117" s="378"/>
      <c r="V65117" s="378"/>
      <c r="W65117" s="378"/>
      <c r="X65117" s="378"/>
      <c r="Y65117" s="378"/>
      <c r="Z65117" s="378"/>
      <c r="AA65117" s="378"/>
      <c r="AB65117" s="378"/>
      <c r="AC65117" s="378"/>
      <c r="AD65117" s="378"/>
      <c r="AE65117" s="378"/>
      <c r="AF65117" s="378"/>
      <c r="AG65117" s="378"/>
      <c r="AH65117" s="378"/>
      <c r="AI65117" s="378"/>
      <c r="AJ65117" s="378"/>
      <c r="AK65117" s="378"/>
      <c r="AL65117" s="378"/>
      <c r="AM65117" s="378"/>
      <c r="AN65117" s="378"/>
      <c r="AO65117" s="378"/>
      <c r="AP65117" s="378"/>
      <c r="AQ65117" s="378"/>
      <c r="AR65117" s="378"/>
      <c r="AS65117" s="378"/>
      <c r="AT65117" s="378"/>
      <c r="AU65117" s="378"/>
      <c r="AV65117" s="378"/>
      <c r="AW65117" s="378"/>
      <c r="AX65117" s="378"/>
      <c r="AY65117" s="378"/>
      <c r="AZ65117" s="378"/>
      <c r="BA65117" s="378"/>
      <c r="BB65117" s="378"/>
      <c r="BC65117" s="378"/>
      <c r="BD65117" s="378"/>
      <c r="BE65117" s="378"/>
      <c r="BF65117" s="378"/>
      <c r="BG65117" s="378"/>
      <c r="BH65117" s="378"/>
      <c r="BI65117" s="378"/>
      <c r="BJ65117" s="378"/>
      <c r="BK65117" s="378"/>
      <c r="BL65117" s="378"/>
      <c r="BM65117" s="378"/>
      <c r="BN65117" s="378"/>
      <c r="BO65117" s="378"/>
      <c r="BP65117" s="378"/>
      <c r="BQ65117" s="378"/>
      <c r="BR65117" s="378"/>
      <c r="BS65117" s="378"/>
      <c r="BT65117" s="378"/>
      <c r="BU65117" s="378"/>
      <c r="BV65117" s="378"/>
      <c r="BW65117" s="378"/>
      <c r="BX65117" s="378"/>
      <c r="BY65117" s="378"/>
      <c r="BZ65117" s="378"/>
      <c r="CA65117" s="378"/>
      <c r="CB65117" s="378"/>
      <c r="CC65117" s="378"/>
      <c r="CD65117" s="378"/>
      <c r="CE65117" s="378"/>
      <c r="CF65117" s="378"/>
      <c r="CG65117" s="378"/>
      <c r="CH65117" s="378"/>
      <c r="CI65117" s="378"/>
      <c r="CJ65117" s="378"/>
      <c r="CK65117" s="378"/>
      <c r="CL65117" s="378"/>
      <c r="CM65117" s="378"/>
      <c r="CN65117" s="378"/>
      <c r="CO65117" s="378"/>
      <c r="CP65117" s="378"/>
      <c r="CQ65117" s="378"/>
      <c r="CR65117" s="378"/>
      <c r="CS65117" s="378"/>
      <c r="CT65117" s="378"/>
      <c r="CU65117" s="378"/>
      <c r="CV65117" s="378"/>
      <c r="CW65117" s="378"/>
      <c r="CX65117" s="378"/>
      <c r="CY65117" s="378"/>
      <c r="CZ65117" s="378"/>
      <c r="DA65117" s="378"/>
      <c r="DB65117" s="378"/>
      <c r="DC65117" s="378"/>
      <c r="DD65117" s="378"/>
      <c r="DE65117" s="378"/>
      <c r="DF65117" s="378"/>
      <c r="DG65117" s="378"/>
      <c r="DH65117" s="378"/>
      <c r="DI65117" s="378"/>
      <c r="DJ65117" s="378"/>
      <c r="DK65117" s="378"/>
      <c r="DL65117" s="378"/>
      <c r="DM65117" s="378"/>
      <c r="DN65117" s="378"/>
      <c r="DO65117" s="378"/>
      <c r="DP65117" s="378"/>
      <c r="DQ65117" s="378"/>
      <c r="DR65117" s="378"/>
      <c r="DS65117" s="378"/>
      <c r="DT65117" s="378"/>
      <c r="DU65117" s="378"/>
      <c r="DV65117" s="378"/>
      <c r="DW65117" s="378"/>
      <c r="DX65117" s="378"/>
      <c r="DY65117" s="378"/>
      <c r="DZ65117" s="378"/>
      <c r="EA65117" s="378"/>
      <c r="EB65117" s="378"/>
      <c r="EC65117" s="378"/>
      <c r="ED65117" s="378"/>
      <c r="EE65117" s="378"/>
      <c r="EF65117" s="378"/>
      <c r="EG65117" s="378"/>
      <c r="EH65117" s="378"/>
      <c r="EI65117" s="378"/>
      <c r="EJ65117" s="378"/>
      <c r="EK65117" s="378"/>
      <c r="EL65117" s="378"/>
      <c r="EM65117" s="378"/>
      <c r="EN65117" s="378"/>
      <c r="EO65117" s="378"/>
      <c r="EP65117" s="378"/>
      <c r="EQ65117" s="378"/>
      <c r="ER65117" s="378"/>
      <c r="ES65117" s="378"/>
      <c r="ET65117" s="378"/>
      <c r="EU65117" s="378"/>
      <c r="EV65117" s="378"/>
      <c r="EW65117" s="378"/>
      <c r="EX65117" s="378"/>
      <c r="EY65117" s="378"/>
      <c r="EZ65117" s="378"/>
      <c r="FA65117" s="378"/>
      <c r="FB65117" s="378"/>
      <c r="FC65117" s="378"/>
      <c r="FD65117" s="378"/>
      <c r="FE65117" s="378"/>
      <c r="FF65117" s="378"/>
      <c r="FG65117" s="378"/>
      <c r="FH65117" s="378"/>
      <c r="FI65117" s="378"/>
      <c r="FJ65117" s="378"/>
      <c r="FK65117" s="378"/>
      <c r="FL65117" s="378"/>
      <c r="FM65117" s="378"/>
      <c r="FN65117" s="378"/>
      <c r="FO65117" s="378"/>
      <c r="FP65117" s="378"/>
      <c r="FQ65117" s="378"/>
      <c r="FR65117" s="378"/>
      <c r="FS65117" s="378"/>
      <c r="FT65117" s="378"/>
      <c r="FU65117" s="378"/>
      <c r="FV65117" s="378"/>
      <c r="FW65117" s="378"/>
      <c r="FX65117" s="378"/>
      <c r="FY65117" s="378"/>
      <c r="FZ65117" s="378"/>
      <c r="GA65117" s="378"/>
      <c r="GB65117" s="378"/>
      <c r="GC65117" s="378"/>
      <c r="GD65117" s="378"/>
      <c r="GE65117" s="378"/>
      <c r="GF65117" s="378"/>
      <c r="GG65117" s="378"/>
      <c r="GH65117" s="378"/>
      <c r="GI65117" s="378"/>
      <c r="GJ65117" s="378"/>
      <c r="GK65117" s="378"/>
      <c r="GL65117" s="378"/>
      <c r="GM65117" s="378"/>
      <c r="GN65117" s="378"/>
      <c r="GO65117" s="378"/>
      <c r="GP65117" s="378"/>
      <c r="GQ65117" s="378"/>
      <c r="GR65117" s="378"/>
      <c r="GS65117" s="378"/>
      <c r="GT65117" s="378"/>
      <c r="GU65117" s="378"/>
      <c r="GV65117" s="378"/>
      <c r="GW65117" s="378"/>
      <c r="GX65117" s="378"/>
      <c r="GY65117" s="378"/>
      <c r="GZ65117" s="378"/>
      <c r="HA65117" s="378"/>
      <c r="HB65117" s="378"/>
      <c r="HC65117" s="378"/>
      <c r="HD65117" s="378"/>
      <c r="HE65117" s="378"/>
      <c r="HF65117" s="378"/>
      <c r="HG65117" s="378"/>
      <c r="HH65117" s="378"/>
      <c r="HI65117" s="378"/>
      <c r="HJ65117" s="378"/>
      <c r="HK65117" s="378"/>
      <c r="HL65117" s="378"/>
      <c r="HM65117" s="378"/>
      <c r="HN65117" s="378"/>
      <c r="HO65117" s="378"/>
      <c r="HP65117" s="378"/>
      <c r="HQ65117" s="378"/>
      <c r="HR65117" s="378"/>
      <c r="HS65117" s="378"/>
      <c r="HT65117" s="378"/>
      <c r="HU65117" s="378"/>
      <c r="HV65117" s="378"/>
      <c r="HW65117" s="378"/>
      <c r="HX65117" s="378"/>
      <c r="HY65117" s="378"/>
      <c r="HZ65117" s="378"/>
      <c r="IA65117" s="378"/>
      <c r="IB65117" s="378"/>
      <c r="IC65117" s="378"/>
      <c r="ID65117" s="378"/>
      <c r="IE65117" s="378"/>
      <c r="IF65117" s="378"/>
      <c r="IG65117" s="378"/>
      <c r="IH65117" s="378"/>
      <c r="II65117" s="378"/>
      <c r="IJ65117" s="378"/>
      <c r="IK65117" s="378"/>
      <c r="IL65117" s="378"/>
    </row>
    <row r="65118" spans="2:246">
      <c r="B65118" s="378"/>
      <c r="C65118" s="378"/>
      <c r="D65118" s="378"/>
      <c r="E65118" s="378"/>
      <c r="F65118" s="378"/>
      <c r="G65118" s="378"/>
      <c r="H65118" s="378"/>
      <c r="I65118" s="378"/>
      <c r="J65118" s="378"/>
      <c r="K65118" s="378"/>
      <c r="L65118" s="378"/>
      <c r="M65118" s="378"/>
      <c r="N65118" s="378"/>
      <c r="O65118" s="378"/>
      <c r="P65118" s="378"/>
      <c r="Q65118" s="378"/>
      <c r="R65118" s="378"/>
      <c r="S65118" s="378"/>
      <c r="T65118" s="378"/>
      <c r="U65118" s="378"/>
      <c r="V65118" s="378"/>
      <c r="W65118" s="378"/>
      <c r="X65118" s="378"/>
      <c r="Y65118" s="378"/>
      <c r="Z65118" s="378"/>
      <c r="AA65118" s="378"/>
      <c r="AB65118" s="378"/>
      <c r="AC65118" s="378"/>
      <c r="AD65118" s="378"/>
      <c r="AE65118" s="378"/>
      <c r="AF65118" s="378"/>
      <c r="AG65118" s="378"/>
      <c r="AH65118" s="378"/>
      <c r="AI65118" s="378"/>
      <c r="AJ65118" s="378"/>
      <c r="AK65118" s="378"/>
      <c r="AL65118" s="378"/>
      <c r="AM65118" s="378"/>
      <c r="AN65118" s="378"/>
      <c r="AO65118" s="378"/>
      <c r="AP65118" s="378"/>
      <c r="AQ65118" s="378"/>
      <c r="AR65118" s="378"/>
      <c r="AS65118" s="378"/>
      <c r="AT65118" s="378"/>
      <c r="AU65118" s="378"/>
      <c r="AV65118" s="378"/>
      <c r="AW65118" s="378"/>
      <c r="AX65118" s="378"/>
      <c r="AY65118" s="378"/>
      <c r="AZ65118" s="378"/>
      <c r="BA65118" s="378"/>
      <c r="BB65118" s="378"/>
      <c r="BC65118" s="378"/>
      <c r="BD65118" s="378"/>
      <c r="BE65118" s="378"/>
      <c r="BF65118" s="378"/>
      <c r="BG65118" s="378"/>
      <c r="BH65118" s="378"/>
      <c r="BI65118" s="378"/>
      <c r="BJ65118" s="378"/>
      <c r="BK65118" s="378"/>
      <c r="BL65118" s="378"/>
      <c r="BM65118" s="378"/>
      <c r="BN65118" s="378"/>
      <c r="BO65118" s="378"/>
      <c r="BP65118" s="378"/>
      <c r="BQ65118" s="378"/>
      <c r="BR65118" s="378"/>
      <c r="BS65118" s="378"/>
      <c r="BT65118" s="378"/>
      <c r="BU65118" s="378"/>
      <c r="BV65118" s="378"/>
      <c r="BW65118" s="378"/>
      <c r="BX65118" s="378"/>
      <c r="BY65118" s="378"/>
      <c r="BZ65118" s="378"/>
      <c r="CA65118" s="378"/>
      <c r="CB65118" s="378"/>
      <c r="CC65118" s="378"/>
      <c r="CD65118" s="378"/>
      <c r="CE65118" s="378"/>
      <c r="CF65118" s="378"/>
      <c r="CG65118" s="378"/>
      <c r="CH65118" s="378"/>
      <c r="CI65118" s="378"/>
      <c r="CJ65118" s="378"/>
      <c r="CK65118" s="378"/>
      <c r="CL65118" s="378"/>
      <c r="CM65118" s="378"/>
      <c r="CN65118" s="378"/>
      <c r="CO65118" s="378"/>
      <c r="CP65118" s="378"/>
      <c r="CQ65118" s="378"/>
      <c r="CR65118" s="378"/>
      <c r="CS65118" s="378"/>
      <c r="CT65118" s="378"/>
      <c r="CU65118" s="378"/>
      <c r="CV65118" s="378"/>
      <c r="CW65118" s="378"/>
      <c r="CX65118" s="378"/>
      <c r="CY65118" s="378"/>
      <c r="CZ65118" s="378"/>
      <c r="DA65118" s="378"/>
      <c r="DB65118" s="378"/>
      <c r="DC65118" s="378"/>
      <c r="DD65118" s="378"/>
      <c r="DE65118" s="378"/>
      <c r="DF65118" s="378"/>
      <c r="DG65118" s="378"/>
      <c r="DH65118" s="378"/>
      <c r="DI65118" s="378"/>
      <c r="DJ65118" s="378"/>
      <c r="DK65118" s="378"/>
      <c r="DL65118" s="378"/>
      <c r="DM65118" s="378"/>
      <c r="DN65118" s="378"/>
      <c r="DO65118" s="378"/>
      <c r="DP65118" s="378"/>
      <c r="DQ65118" s="378"/>
      <c r="DR65118" s="378"/>
      <c r="DS65118" s="378"/>
      <c r="DT65118" s="378"/>
      <c r="DU65118" s="378"/>
      <c r="DV65118" s="378"/>
      <c r="DW65118" s="378"/>
      <c r="DX65118" s="378"/>
      <c r="DY65118" s="378"/>
      <c r="DZ65118" s="378"/>
      <c r="EA65118" s="378"/>
      <c r="EB65118" s="378"/>
      <c r="EC65118" s="378"/>
      <c r="ED65118" s="378"/>
      <c r="EE65118" s="378"/>
      <c r="EF65118" s="378"/>
      <c r="EG65118" s="378"/>
      <c r="EH65118" s="378"/>
      <c r="EI65118" s="378"/>
      <c r="EJ65118" s="378"/>
      <c r="EK65118" s="378"/>
      <c r="EL65118" s="378"/>
      <c r="EM65118" s="378"/>
      <c r="EN65118" s="378"/>
      <c r="EO65118" s="378"/>
      <c r="EP65118" s="378"/>
      <c r="EQ65118" s="378"/>
      <c r="ER65118" s="378"/>
      <c r="ES65118" s="378"/>
      <c r="ET65118" s="378"/>
      <c r="EU65118" s="378"/>
      <c r="EV65118" s="378"/>
      <c r="EW65118" s="378"/>
      <c r="EX65118" s="378"/>
      <c r="EY65118" s="378"/>
      <c r="EZ65118" s="378"/>
      <c r="FA65118" s="378"/>
      <c r="FB65118" s="378"/>
      <c r="FC65118" s="378"/>
      <c r="FD65118" s="378"/>
      <c r="FE65118" s="378"/>
      <c r="FF65118" s="378"/>
      <c r="FG65118" s="378"/>
      <c r="FH65118" s="378"/>
      <c r="FI65118" s="378"/>
      <c r="FJ65118" s="378"/>
      <c r="FK65118" s="378"/>
      <c r="FL65118" s="378"/>
      <c r="FM65118" s="378"/>
      <c r="FN65118" s="378"/>
      <c r="FO65118" s="378"/>
      <c r="FP65118" s="378"/>
      <c r="FQ65118" s="378"/>
      <c r="FR65118" s="378"/>
      <c r="FS65118" s="378"/>
      <c r="FT65118" s="378"/>
      <c r="FU65118" s="378"/>
      <c r="FV65118" s="378"/>
      <c r="FW65118" s="378"/>
      <c r="FX65118" s="378"/>
      <c r="FY65118" s="378"/>
      <c r="FZ65118" s="378"/>
      <c r="GA65118" s="378"/>
      <c r="GB65118" s="378"/>
      <c r="GC65118" s="378"/>
      <c r="GD65118" s="378"/>
      <c r="GE65118" s="378"/>
      <c r="GF65118" s="378"/>
      <c r="GG65118" s="378"/>
      <c r="GH65118" s="378"/>
      <c r="GI65118" s="378"/>
      <c r="GJ65118" s="378"/>
      <c r="GK65118" s="378"/>
      <c r="GL65118" s="378"/>
      <c r="GM65118" s="378"/>
      <c r="GN65118" s="378"/>
      <c r="GO65118" s="378"/>
      <c r="GP65118" s="378"/>
      <c r="GQ65118" s="378"/>
      <c r="GR65118" s="378"/>
      <c r="GS65118" s="378"/>
      <c r="GT65118" s="378"/>
      <c r="GU65118" s="378"/>
      <c r="GV65118" s="378"/>
      <c r="GW65118" s="378"/>
      <c r="GX65118" s="378"/>
      <c r="GY65118" s="378"/>
      <c r="GZ65118" s="378"/>
      <c r="HA65118" s="378"/>
      <c r="HB65118" s="378"/>
      <c r="HC65118" s="378"/>
      <c r="HD65118" s="378"/>
      <c r="HE65118" s="378"/>
      <c r="HF65118" s="378"/>
      <c r="HG65118" s="378"/>
      <c r="HH65118" s="378"/>
      <c r="HI65118" s="378"/>
      <c r="HJ65118" s="378"/>
      <c r="HK65118" s="378"/>
      <c r="HL65118" s="378"/>
      <c r="HM65118" s="378"/>
      <c r="HN65118" s="378"/>
      <c r="HO65118" s="378"/>
      <c r="HP65118" s="378"/>
      <c r="HQ65118" s="378"/>
      <c r="HR65118" s="378"/>
      <c r="HS65118" s="378"/>
      <c r="HT65118" s="378"/>
      <c r="HU65118" s="378"/>
      <c r="HV65118" s="378"/>
      <c r="HW65118" s="378"/>
      <c r="HX65118" s="378"/>
      <c r="HY65118" s="378"/>
      <c r="HZ65118" s="378"/>
      <c r="IA65118" s="378"/>
      <c r="IB65118" s="378"/>
      <c r="IC65118" s="378"/>
      <c r="ID65118" s="378"/>
      <c r="IE65118" s="378"/>
      <c r="IF65118" s="378"/>
      <c r="IG65118" s="378"/>
      <c r="IH65118" s="378"/>
      <c r="II65118" s="378"/>
      <c r="IJ65118" s="378"/>
      <c r="IK65118" s="378"/>
      <c r="IL65118" s="378"/>
    </row>
    <row r="65119" spans="2:246">
      <c r="B65119" s="378"/>
      <c r="C65119" s="378"/>
      <c r="D65119" s="378"/>
      <c r="E65119" s="378"/>
      <c r="F65119" s="378"/>
      <c r="G65119" s="378"/>
      <c r="H65119" s="378"/>
      <c r="I65119" s="378"/>
      <c r="J65119" s="378"/>
      <c r="K65119" s="378"/>
      <c r="L65119" s="378"/>
      <c r="M65119" s="378"/>
      <c r="N65119" s="378"/>
      <c r="O65119" s="378"/>
      <c r="P65119" s="378"/>
      <c r="Q65119" s="378"/>
      <c r="R65119" s="378"/>
      <c r="S65119" s="378"/>
      <c r="T65119" s="378"/>
      <c r="U65119" s="378"/>
      <c r="V65119" s="378"/>
      <c r="W65119" s="378"/>
      <c r="X65119" s="378"/>
      <c r="Y65119" s="378"/>
      <c r="Z65119" s="378"/>
      <c r="AA65119" s="378"/>
      <c r="AB65119" s="378"/>
      <c r="AC65119" s="378"/>
      <c r="AD65119" s="378"/>
      <c r="AE65119" s="378"/>
      <c r="AF65119" s="378"/>
      <c r="AG65119" s="378"/>
      <c r="AH65119" s="378"/>
      <c r="AI65119" s="378"/>
      <c r="AJ65119" s="378"/>
      <c r="AK65119" s="378"/>
      <c r="AL65119" s="378"/>
      <c r="AM65119" s="378"/>
      <c r="AN65119" s="378"/>
      <c r="AO65119" s="378"/>
      <c r="AP65119" s="378"/>
      <c r="AQ65119" s="378"/>
      <c r="AR65119" s="378"/>
      <c r="AS65119" s="378"/>
      <c r="AT65119" s="378"/>
      <c r="AU65119" s="378"/>
      <c r="AV65119" s="378"/>
      <c r="AW65119" s="378"/>
      <c r="AX65119" s="378"/>
      <c r="AY65119" s="378"/>
      <c r="AZ65119" s="378"/>
      <c r="BA65119" s="378"/>
      <c r="BB65119" s="378"/>
      <c r="BC65119" s="378"/>
      <c r="BD65119" s="378"/>
      <c r="BE65119" s="378"/>
      <c r="BF65119" s="378"/>
      <c r="BG65119" s="378"/>
      <c r="BH65119" s="378"/>
      <c r="BI65119" s="378"/>
      <c r="BJ65119" s="378"/>
      <c r="BK65119" s="378"/>
      <c r="BL65119" s="378"/>
      <c r="BM65119" s="378"/>
      <c r="BN65119" s="378"/>
      <c r="BO65119" s="378"/>
      <c r="BP65119" s="378"/>
      <c r="BQ65119" s="378"/>
      <c r="BR65119" s="378"/>
      <c r="BS65119" s="378"/>
      <c r="BT65119" s="378"/>
      <c r="BU65119" s="378"/>
      <c r="BV65119" s="378"/>
      <c r="BW65119" s="378"/>
      <c r="BX65119" s="378"/>
      <c r="BY65119" s="378"/>
      <c r="BZ65119" s="378"/>
      <c r="CA65119" s="378"/>
      <c r="CB65119" s="378"/>
      <c r="CC65119" s="378"/>
      <c r="CD65119" s="378"/>
      <c r="CE65119" s="378"/>
      <c r="CF65119" s="378"/>
      <c r="CG65119" s="378"/>
      <c r="CH65119" s="378"/>
      <c r="CI65119" s="378"/>
      <c r="CJ65119" s="378"/>
      <c r="CK65119" s="378"/>
      <c r="CL65119" s="378"/>
      <c r="CM65119" s="378"/>
      <c r="CN65119" s="378"/>
      <c r="CO65119" s="378"/>
      <c r="CP65119" s="378"/>
      <c r="CQ65119" s="378"/>
      <c r="CR65119" s="378"/>
      <c r="CS65119" s="378"/>
      <c r="CT65119" s="378"/>
      <c r="CU65119" s="378"/>
      <c r="CV65119" s="378"/>
      <c r="CW65119" s="378"/>
      <c r="CX65119" s="378"/>
      <c r="CY65119" s="378"/>
      <c r="CZ65119" s="378"/>
      <c r="DA65119" s="378"/>
      <c r="DB65119" s="378"/>
      <c r="DC65119" s="378"/>
      <c r="DD65119" s="378"/>
      <c r="DE65119" s="378"/>
      <c r="DF65119" s="378"/>
      <c r="DG65119" s="378"/>
      <c r="DH65119" s="378"/>
      <c r="DI65119" s="378"/>
      <c r="DJ65119" s="378"/>
      <c r="DK65119" s="378"/>
      <c r="DL65119" s="378"/>
      <c r="DM65119" s="378"/>
      <c r="DN65119" s="378"/>
      <c r="DO65119" s="378"/>
      <c r="DP65119" s="378"/>
      <c r="DQ65119" s="378"/>
      <c r="DR65119" s="378"/>
      <c r="DS65119" s="378"/>
      <c r="DT65119" s="378"/>
      <c r="DU65119" s="378"/>
      <c r="DV65119" s="378"/>
      <c r="DW65119" s="378"/>
      <c r="DX65119" s="378"/>
      <c r="DY65119" s="378"/>
      <c r="DZ65119" s="378"/>
      <c r="EA65119" s="378"/>
      <c r="EB65119" s="378"/>
      <c r="EC65119" s="378"/>
      <c r="ED65119" s="378"/>
      <c r="EE65119" s="378"/>
      <c r="EF65119" s="378"/>
      <c r="EG65119" s="378"/>
      <c r="EH65119" s="378"/>
      <c r="EI65119" s="378"/>
      <c r="EJ65119" s="378"/>
      <c r="EK65119" s="378"/>
      <c r="EL65119" s="378"/>
      <c r="EM65119" s="378"/>
      <c r="EN65119" s="378"/>
      <c r="EO65119" s="378"/>
      <c r="EP65119" s="378"/>
      <c r="EQ65119" s="378"/>
      <c r="ER65119" s="378"/>
      <c r="ES65119" s="378"/>
      <c r="ET65119" s="378"/>
      <c r="EU65119" s="378"/>
      <c r="EV65119" s="378"/>
      <c r="EW65119" s="378"/>
      <c r="EX65119" s="378"/>
      <c r="EY65119" s="378"/>
      <c r="EZ65119" s="378"/>
      <c r="FA65119" s="378"/>
      <c r="FB65119" s="378"/>
      <c r="FC65119" s="378"/>
      <c r="FD65119" s="378"/>
      <c r="FE65119" s="378"/>
      <c r="FF65119" s="378"/>
      <c r="FG65119" s="378"/>
      <c r="FH65119" s="378"/>
      <c r="FI65119" s="378"/>
      <c r="FJ65119" s="378"/>
      <c r="FK65119" s="378"/>
      <c r="FL65119" s="378"/>
      <c r="FM65119" s="378"/>
      <c r="FN65119" s="378"/>
      <c r="FO65119" s="378"/>
      <c r="FP65119" s="378"/>
      <c r="FQ65119" s="378"/>
      <c r="FR65119" s="378"/>
      <c r="FS65119" s="378"/>
      <c r="FT65119" s="378"/>
      <c r="FU65119" s="378"/>
      <c r="FV65119" s="378"/>
      <c r="FW65119" s="378"/>
      <c r="FX65119" s="378"/>
      <c r="FY65119" s="378"/>
      <c r="FZ65119" s="378"/>
      <c r="GA65119" s="378"/>
      <c r="GB65119" s="378"/>
      <c r="GC65119" s="378"/>
      <c r="GD65119" s="378"/>
      <c r="GE65119" s="378"/>
      <c r="GF65119" s="378"/>
      <c r="GG65119" s="378"/>
      <c r="GH65119" s="378"/>
      <c r="GI65119" s="378"/>
      <c r="GJ65119" s="378"/>
      <c r="GK65119" s="378"/>
      <c r="GL65119" s="378"/>
      <c r="GM65119" s="378"/>
      <c r="GN65119" s="378"/>
      <c r="GO65119" s="378"/>
      <c r="GP65119" s="378"/>
      <c r="GQ65119" s="378"/>
      <c r="GR65119" s="378"/>
      <c r="GS65119" s="378"/>
      <c r="GT65119" s="378"/>
      <c r="GU65119" s="378"/>
      <c r="GV65119" s="378"/>
      <c r="GW65119" s="378"/>
      <c r="GX65119" s="378"/>
      <c r="GY65119" s="378"/>
      <c r="GZ65119" s="378"/>
      <c r="HA65119" s="378"/>
      <c r="HB65119" s="378"/>
      <c r="HC65119" s="378"/>
      <c r="HD65119" s="378"/>
      <c r="HE65119" s="378"/>
      <c r="HF65119" s="378"/>
      <c r="HG65119" s="378"/>
      <c r="HH65119" s="378"/>
      <c r="HI65119" s="378"/>
      <c r="HJ65119" s="378"/>
      <c r="HK65119" s="378"/>
      <c r="HL65119" s="378"/>
      <c r="HM65119" s="378"/>
      <c r="HN65119" s="378"/>
      <c r="HO65119" s="378"/>
      <c r="HP65119" s="378"/>
      <c r="HQ65119" s="378"/>
      <c r="HR65119" s="378"/>
      <c r="HS65119" s="378"/>
      <c r="HT65119" s="378"/>
      <c r="HU65119" s="378"/>
      <c r="HV65119" s="378"/>
      <c r="HW65119" s="378"/>
      <c r="HX65119" s="378"/>
      <c r="HY65119" s="378"/>
      <c r="HZ65119" s="378"/>
      <c r="IA65119" s="378"/>
      <c r="IB65119" s="378"/>
      <c r="IC65119" s="378"/>
      <c r="ID65119" s="378"/>
      <c r="IE65119" s="378"/>
      <c r="IF65119" s="378"/>
      <c r="IG65119" s="378"/>
      <c r="IH65119" s="378"/>
      <c r="II65119" s="378"/>
      <c r="IJ65119" s="378"/>
      <c r="IK65119" s="378"/>
      <c r="IL65119" s="378"/>
    </row>
    <row r="65120" spans="2:246">
      <c r="B65120" s="378"/>
      <c r="C65120" s="378"/>
      <c r="D65120" s="378"/>
      <c r="E65120" s="378"/>
      <c r="F65120" s="378"/>
      <c r="G65120" s="378"/>
      <c r="H65120" s="378"/>
      <c r="I65120" s="378"/>
      <c r="J65120" s="378"/>
      <c r="K65120" s="378"/>
      <c r="L65120" s="378"/>
      <c r="M65120" s="378"/>
      <c r="N65120" s="378"/>
      <c r="O65120" s="378"/>
      <c r="P65120" s="378"/>
      <c r="Q65120" s="378"/>
      <c r="R65120" s="378"/>
      <c r="S65120" s="378"/>
      <c r="T65120" s="378"/>
      <c r="U65120" s="378"/>
      <c r="V65120" s="378"/>
      <c r="W65120" s="378"/>
      <c r="X65120" s="378"/>
      <c r="Y65120" s="378"/>
      <c r="Z65120" s="378"/>
      <c r="AA65120" s="378"/>
      <c r="AB65120" s="378"/>
      <c r="AC65120" s="378"/>
      <c r="AD65120" s="378"/>
      <c r="AE65120" s="378"/>
      <c r="AF65120" s="378"/>
      <c r="AG65120" s="378"/>
      <c r="AH65120" s="378"/>
      <c r="AI65120" s="378"/>
      <c r="AJ65120" s="378"/>
      <c r="AK65120" s="378"/>
      <c r="AL65120" s="378"/>
      <c r="AM65120" s="378"/>
      <c r="AN65120" s="378"/>
      <c r="AO65120" s="378"/>
      <c r="AP65120" s="378"/>
      <c r="AQ65120" s="378"/>
      <c r="AR65120" s="378"/>
      <c r="AS65120" s="378"/>
      <c r="AT65120" s="378"/>
      <c r="AU65120" s="378"/>
      <c r="AV65120" s="378"/>
      <c r="AW65120" s="378"/>
      <c r="AX65120" s="378"/>
      <c r="AY65120" s="378"/>
      <c r="AZ65120" s="378"/>
      <c r="BA65120" s="378"/>
      <c r="BB65120" s="378"/>
      <c r="BC65120" s="378"/>
      <c r="BD65120" s="378"/>
      <c r="BE65120" s="378"/>
      <c r="BF65120" s="378"/>
      <c r="BG65120" s="378"/>
      <c r="BH65120" s="378"/>
      <c r="BI65120" s="378"/>
      <c r="BJ65120" s="378"/>
      <c r="BK65120" s="378"/>
      <c r="BL65120" s="378"/>
      <c r="BM65120" s="378"/>
      <c r="BN65120" s="378"/>
      <c r="BO65120" s="378"/>
      <c r="BP65120" s="378"/>
      <c r="BQ65120" s="378"/>
      <c r="BR65120" s="378"/>
      <c r="BS65120" s="378"/>
      <c r="BT65120" s="378"/>
      <c r="BU65120" s="378"/>
      <c r="BV65120" s="378"/>
      <c r="BW65120" s="378"/>
      <c r="BX65120" s="378"/>
      <c r="BY65120" s="378"/>
      <c r="BZ65120" s="378"/>
      <c r="CA65120" s="378"/>
      <c r="CB65120" s="378"/>
      <c r="CC65120" s="378"/>
      <c r="CD65120" s="378"/>
      <c r="CE65120" s="378"/>
      <c r="CF65120" s="378"/>
      <c r="CG65120" s="378"/>
      <c r="CH65120" s="378"/>
      <c r="CI65120" s="378"/>
      <c r="CJ65120" s="378"/>
      <c r="CK65120" s="378"/>
      <c r="CL65120" s="378"/>
      <c r="CM65120" s="378"/>
      <c r="CN65120" s="378"/>
      <c r="CO65120" s="378"/>
      <c r="CP65120" s="378"/>
      <c r="CQ65120" s="378"/>
      <c r="CR65120" s="378"/>
      <c r="CS65120" s="378"/>
      <c r="CT65120" s="378"/>
      <c r="CU65120" s="378"/>
      <c r="CV65120" s="378"/>
      <c r="CW65120" s="378"/>
      <c r="CX65120" s="378"/>
      <c r="CY65120" s="378"/>
      <c r="CZ65120" s="378"/>
      <c r="DA65120" s="378"/>
      <c r="DB65120" s="378"/>
      <c r="DC65120" s="378"/>
      <c r="DD65120" s="378"/>
      <c r="DE65120" s="378"/>
      <c r="DF65120" s="378"/>
      <c r="DG65120" s="378"/>
      <c r="DH65120" s="378"/>
      <c r="DI65120" s="378"/>
      <c r="DJ65120" s="378"/>
      <c r="DK65120" s="378"/>
      <c r="DL65120" s="378"/>
      <c r="DM65120" s="378"/>
      <c r="DN65120" s="378"/>
      <c r="DO65120" s="378"/>
      <c r="DP65120" s="378"/>
      <c r="DQ65120" s="378"/>
      <c r="DR65120" s="378"/>
      <c r="DS65120" s="378"/>
      <c r="DT65120" s="378"/>
      <c r="DU65120" s="378"/>
      <c r="DV65120" s="378"/>
      <c r="DW65120" s="378"/>
      <c r="DX65120" s="378"/>
      <c r="DY65120" s="378"/>
      <c r="DZ65120" s="378"/>
      <c r="EA65120" s="378"/>
      <c r="EB65120" s="378"/>
      <c r="EC65120" s="378"/>
      <c r="ED65120" s="378"/>
      <c r="EE65120" s="378"/>
      <c r="EF65120" s="378"/>
      <c r="EG65120" s="378"/>
      <c r="EH65120" s="378"/>
      <c r="EI65120" s="378"/>
      <c r="EJ65120" s="378"/>
      <c r="EK65120" s="378"/>
      <c r="EL65120" s="378"/>
      <c r="EM65120" s="378"/>
      <c r="EN65120" s="378"/>
      <c r="EO65120" s="378"/>
      <c r="EP65120" s="378"/>
      <c r="EQ65120" s="378"/>
      <c r="ER65120" s="378"/>
      <c r="ES65120" s="378"/>
      <c r="ET65120" s="378"/>
      <c r="EU65120" s="378"/>
      <c r="EV65120" s="378"/>
      <c r="EW65120" s="378"/>
      <c r="EX65120" s="378"/>
      <c r="EY65120" s="378"/>
      <c r="EZ65120" s="378"/>
      <c r="FA65120" s="378"/>
      <c r="FB65120" s="378"/>
      <c r="FC65120" s="378"/>
      <c r="FD65120" s="378"/>
      <c r="FE65120" s="378"/>
      <c r="FF65120" s="378"/>
      <c r="FG65120" s="378"/>
      <c r="FH65120" s="378"/>
      <c r="FI65120" s="378"/>
      <c r="FJ65120" s="378"/>
      <c r="FK65120" s="378"/>
      <c r="FL65120" s="378"/>
      <c r="FM65120" s="378"/>
      <c r="FN65120" s="378"/>
      <c r="FO65120" s="378"/>
      <c r="FP65120" s="378"/>
      <c r="FQ65120" s="378"/>
      <c r="FR65120" s="378"/>
      <c r="FS65120" s="378"/>
      <c r="FT65120" s="378"/>
      <c r="FU65120" s="378"/>
      <c r="FV65120" s="378"/>
      <c r="FW65120" s="378"/>
      <c r="FX65120" s="378"/>
      <c r="FY65120" s="378"/>
      <c r="FZ65120" s="378"/>
      <c r="GA65120" s="378"/>
      <c r="GB65120" s="378"/>
      <c r="GC65120" s="378"/>
      <c r="GD65120" s="378"/>
      <c r="GE65120" s="378"/>
      <c r="GF65120" s="378"/>
      <c r="GG65120" s="378"/>
      <c r="GH65120" s="378"/>
      <c r="GI65120" s="378"/>
      <c r="GJ65120" s="378"/>
      <c r="GK65120" s="378"/>
      <c r="GL65120" s="378"/>
      <c r="GM65120" s="378"/>
      <c r="GN65120" s="378"/>
      <c r="GO65120" s="378"/>
      <c r="GP65120" s="378"/>
      <c r="GQ65120" s="378"/>
      <c r="GR65120" s="378"/>
      <c r="GS65120" s="378"/>
      <c r="GT65120" s="378"/>
      <c r="GU65120" s="378"/>
      <c r="GV65120" s="378"/>
      <c r="GW65120" s="378"/>
      <c r="GX65120" s="378"/>
      <c r="GY65120" s="378"/>
      <c r="GZ65120" s="378"/>
      <c r="HA65120" s="378"/>
      <c r="HB65120" s="378"/>
      <c r="HC65120" s="378"/>
      <c r="HD65120" s="378"/>
      <c r="HE65120" s="378"/>
      <c r="HF65120" s="378"/>
      <c r="HG65120" s="378"/>
      <c r="HH65120" s="378"/>
      <c r="HI65120" s="378"/>
      <c r="HJ65120" s="378"/>
      <c r="HK65120" s="378"/>
      <c r="HL65120" s="378"/>
      <c r="HM65120" s="378"/>
      <c r="HN65120" s="378"/>
      <c r="HO65120" s="378"/>
      <c r="HP65120" s="378"/>
      <c r="HQ65120" s="378"/>
      <c r="HR65120" s="378"/>
      <c r="HS65120" s="378"/>
      <c r="HT65120" s="378"/>
      <c r="HU65120" s="378"/>
      <c r="HV65120" s="378"/>
      <c r="HW65120" s="378"/>
      <c r="HX65120" s="378"/>
      <c r="HY65120" s="378"/>
      <c r="HZ65120" s="378"/>
      <c r="IA65120" s="378"/>
      <c r="IB65120" s="378"/>
      <c r="IC65120" s="378"/>
      <c r="ID65120" s="378"/>
      <c r="IE65120" s="378"/>
      <c r="IF65120" s="378"/>
      <c r="IG65120" s="378"/>
      <c r="IH65120" s="378"/>
      <c r="II65120" s="378"/>
      <c r="IJ65120" s="378"/>
      <c r="IK65120" s="378"/>
      <c r="IL65120" s="378"/>
    </row>
    <row r="65121" spans="2:246">
      <c r="B65121" s="378"/>
      <c r="C65121" s="378"/>
      <c r="D65121" s="378"/>
      <c r="E65121" s="378"/>
      <c r="F65121" s="378"/>
      <c r="G65121" s="378"/>
      <c r="H65121" s="378"/>
      <c r="I65121" s="378"/>
      <c r="J65121" s="378"/>
      <c r="K65121" s="378"/>
      <c r="L65121" s="378"/>
      <c r="M65121" s="378"/>
      <c r="N65121" s="378"/>
      <c r="O65121" s="378"/>
      <c r="P65121" s="378"/>
      <c r="Q65121" s="378"/>
      <c r="R65121" s="378"/>
      <c r="S65121" s="378"/>
      <c r="T65121" s="378"/>
      <c r="U65121" s="378"/>
      <c r="V65121" s="378"/>
      <c r="W65121" s="378"/>
      <c r="X65121" s="378"/>
      <c r="Y65121" s="378"/>
      <c r="Z65121" s="378"/>
      <c r="AA65121" s="378"/>
      <c r="AB65121" s="378"/>
      <c r="AC65121" s="378"/>
      <c r="AD65121" s="378"/>
      <c r="AE65121" s="378"/>
      <c r="AF65121" s="378"/>
      <c r="AG65121" s="378"/>
      <c r="AH65121" s="378"/>
      <c r="AI65121" s="378"/>
      <c r="AJ65121" s="378"/>
      <c r="AK65121" s="378"/>
      <c r="AL65121" s="378"/>
      <c r="AM65121" s="378"/>
      <c r="AN65121" s="378"/>
      <c r="AO65121" s="378"/>
      <c r="AP65121" s="378"/>
      <c r="AQ65121" s="378"/>
      <c r="AR65121" s="378"/>
      <c r="AS65121" s="378"/>
      <c r="AT65121" s="378"/>
      <c r="AU65121" s="378"/>
      <c r="AV65121" s="378"/>
      <c r="AW65121" s="378"/>
      <c r="AX65121" s="378"/>
      <c r="AY65121" s="378"/>
      <c r="AZ65121" s="378"/>
      <c r="BA65121" s="378"/>
      <c r="BB65121" s="378"/>
      <c r="BC65121" s="378"/>
      <c r="BD65121" s="378"/>
      <c r="BE65121" s="378"/>
      <c r="BF65121" s="378"/>
      <c r="BG65121" s="378"/>
      <c r="BH65121" s="378"/>
      <c r="BI65121" s="378"/>
      <c r="BJ65121" s="378"/>
      <c r="BK65121" s="378"/>
      <c r="BL65121" s="378"/>
      <c r="BM65121" s="378"/>
      <c r="BN65121" s="378"/>
      <c r="BO65121" s="378"/>
      <c r="BP65121" s="378"/>
      <c r="BQ65121" s="378"/>
      <c r="BR65121" s="378"/>
      <c r="BS65121" s="378"/>
      <c r="BT65121" s="378"/>
      <c r="BU65121" s="378"/>
      <c r="BV65121" s="378"/>
      <c r="BW65121" s="378"/>
      <c r="BX65121" s="378"/>
      <c r="BY65121" s="378"/>
      <c r="BZ65121" s="378"/>
      <c r="CA65121" s="378"/>
      <c r="CB65121" s="378"/>
      <c r="CC65121" s="378"/>
      <c r="CD65121" s="378"/>
      <c r="CE65121" s="378"/>
      <c r="CF65121" s="378"/>
      <c r="CG65121" s="378"/>
      <c r="CH65121" s="378"/>
      <c r="CI65121" s="378"/>
      <c r="CJ65121" s="378"/>
      <c r="CK65121" s="378"/>
      <c r="CL65121" s="378"/>
      <c r="CM65121" s="378"/>
      <c r="CN65121" s="378"/>
      <c r="CO65121" s="378"/>
      <c r="CP65121" s="378"/>
      <c r="CQ65121" s="378"/>
      <c r="CR65121" s="378"/>
      <c r="CS65121" s="378"/>
      <c r="CT65121" s="378"/>
      <c r="CU65121" s="378"/>
      <c r="CV65121" s="378"/>
      <c r="CW65121" s="378"/>
      <c r="CX65121" s="378"/>
      <c r="CY65121" s="378"/>
      <c r="CZ65121" s="378"/>
      <c r="DA65121" s="378"/>
      <c r="DB65121" s="378"/>
      <c r="DC65121" s="378"/>
      <c r="DD65121" s="378"/>
      <c r="DE65121" s="378"/>
      <c r="DF65121" s="378"/>
      <c r="DG65121" s="378"/>
      <c r="DH65121" s="378"/>
      <c r="DI65121" s="378"/>
      <c r="DJ65121" s="378"/>
      <c r="DK65121" s="378"/>
      <c r="DL65121" s="378"/>
      <c r="DM65121" s="378"/>
      <c r="DN65121" s="378"/>
      <c r="DO65121" s="378"/>
      <c r="DP65121" s="378"/>
      <c r="DQ65121" s="378"/>
      <c r="DR65121" s="378"/>
      <c r="DS65121" s="378"/>
      <c r="DT65121" s="378"/>
      <c r="DU65121" s="378"/>
      <c r="DV65121" s="378"/>
      <c r="DW65121" s="378"/>
      <c r="DX65121" s="378"/>
      <c r="DY65121" s="378"/>
      <c r="DZ65121" s="378"/>
      <c r="EA65121" s="378"/>
      <c r="EB65121" s="378"/>
      <c r="EC65121" s="378"/>
      <c r="ED65121" s="378"/>
      <c r="EE65121" s="378"/>
      <c r="EF65121" s="378"/>
      <c r="EG65121" s="378"/>
      <c r="EH65121" s="378"/>
      <c r="EI65121" s="378"/>
      <c r="EJ65121" s="378"/>
      <c r="EK65121" s="378"/>
      <c r="EL65121" s="378"/>
      <c r="EM65121" s="378"/>
      <c r="EN65121" s="378"/>
      <c r="EO65121" s="378"/>
      <c r="EP65121" s="378"/>
      <c r="EQ65121" s="378"/>
      <c r="ER65121" s="378"/>
      <c r="ES65121" s="378"/>
      <c r="ET65121" s="378"/>
      <c r="EU65121" s="378"/>
      <c r="EV65121" s="378"/>
      <c r="EW65121" s="378"/>
      <c r="EX65121" s="378"/>
      <c r="EY65121" s="378"/>
      <c r="EZ65121" s="378"/>
      <c r="FA65121" s="378"/>
      <c r="FB65121" s="378"/>
      <c r="FC65121" s="378"/>
      <c r="FD65121" s="378"/>
      <c r="FE65121" s="378"/>
      <c r="FF65121" s="378"/>
      <c r="FG65121" s="378"/>
      <c r="FH65121" s="378"/>
      <c r="FI65121" s="378"/>
      <c r="FJ65121" s="378"/>
      <c r="FK65121" s="378"/>
      <c r="FL65121" s="378"/>
      <c r="FM65121" s="378"/>
      <c r="FN65121" s="378"/>
      <c r="FO65121" s="378"/>
      <c r="FP65121" s="378"/>
      <c r="FQ65121" s="378"/>
      <c r="FR65121" s="378"/>
      <c r="FS65121" s="378"/>
      <c r="FT65121" s="378"/>
      <c r="FU65121" s="378"/>
      <c r="FV65121" s="378"/>
      <c r="FW65121" s="378"/>
      <c r="FX65121" s="378"/>
      <c r="FY65121" s="378"/>
      <c r="FZ65121" s="378"/>
      <c r="GA65121" s="378"/>
      <c r="GB65121" s="378"/>
      <c r="GC65121" s="378"/>
      <c r="GD65121" s="378"/>
      <c r="GE65121" s="378"/>
      <c r="GF65121" s="378"/>
      <c r="GG65121" s="378"/>
      <c r="GH65121" s="378"/>
      <c r="GI65121" s="378"/>
      <c r="GJ65121" s="378"/>
      <c r="GK65121" s="378"/>
      <c r="GL65121" s="378"/>
      <c r="GM65121" s="378"/>
      <c r="GN65121" s="378"/>
      <c r="GO65121" s="378"/>
      <c r="GP65121" s="378"/>
      <c r="GQ65121" s="378"/>
      <c r="GR65121" s="378"/>
      <c r="GS65121" s="378"/>
      <c r="GT65121" s="378"/>
      <c r="GU65121" s="378"/>
      <c r="GV65121" s="378"/>
      <c r="GW65121" s="378"/>
      <c r="GX65121" s="378"/>
      <c r="GY65121" s="378"/>
      <c r="GZ65121" s="378"/>
      <c r="HA65121" s="378"/>
      <c r="HB65121" s="378"/>
      <c r="HC65121" s="378"/>
      <c r="HD65121" s="378"/>
      <c r="HE65121" s="378"/>
      <c r="HF65121" s="378"/>
      <c r="HG65121" s="378"/>
      <c r="HH65121" s="378"/>
      <c r="HI65121" s="378"/>
      <c r="HJ65121" s="378"/>
      <c r="HK65121" s="378"/>
      <c r="HL65121" s="378"/>
      <c r="HM65121" s="378"/>
      <c r="HN65121" s="378"/>
      <c r="HO65121" s="378"/>
      <c r="HP65121" s="378"/>
      <c r="HQ65121" s="378"/>
      <c r="HR65121" s="378"/>
      <c r="HS65121" s="378"/>
      <c r="HT65121" s="378"/>
      <c r="HU65121" s="378"/>
      <c r="HV65121" s="378"/>
      <c r="HW65121" s="378"/>
      <c r="HX65121" s="378"/>
      <c r="HY65121" s="378"/>
      <c r="HZ65121" s="378"/>
      <c r="IA65121" s="378"/>
      <c r="IB65121" s="378"/>
      <c r="IC65121" s="378"/>
      <c r="ID65121" s="378"/>
      <c r="IE65121" s="378"/>
      <c r="IF65121" s="378"/>
      <c r="IG65121" s="378"/>
      <c r="IH65121" s="378"/>
      <c r="II65121" s="378"/>
      <c r="IJ65121" s="378"/>
      <c r="IK65121" s="378"/>
      <c r="IL65121" s="378"/>
    </row>
    <row r="65122" spans="2:246">
      <c r="B65122" s="378"/>
      <c r="C65122" s="378"/>
      <c r="D65122" s="378"/>
      <c r="E65122" s="378"/>
      <c r="F65122" s="378"/>
      <c r="G65122" s="378"/>
      <c r="H65122" s="378"/>
      <c r="I65122" s="378"/>
      <c r="J65122" s="378"/>
      <c r="K65122" s="378"/>
      <c r="L65122" s="378"/>
      <c r="M65122" s="378"/>
      <c r="N65122" s="378"/>
      <c r="O65122" s="378"/>
      <c r="P65122" s="378"/>
      <c r="Q65122" s="378"/>
      <c r="R65122" s="378"/>
      <c r="S65122" s="378"/>
      <c r="T65122" s="378"/>
      <c r="U65122" s="378"/>
      <c r="V65122" s="378"/>
      <c r="W65122" s="378"/>
      <c r="X65122" s="378"/>
      <c r="Y65122" s="378"/>
      <c r="Z65122" s="378"/>
      <c r="AA65122" s="378"/>
      <c r="AB65122" s="378"/>
      <c r="AC65122" s="378"/>
      <c r="AD65122" s="378"/>
      <c r="AE65122" s="378"/>
      <c r="AF65122" s="378"/>
      <c r="AG65122" s="378"/>
      <c r="AH65122" s="378"/>
      <c r="AI65122" s="378"/>
      <c r="AJ65122" s="378"/>
      <c r="AK65122" s="378"/>
      <c r="AL65122" s="378"/>
      <c r="AM65122" s="378"/>
      <c r="AN65122" s="378"/>
      <c r="AO65122" s="378"/>
      <c r="AP65122" s="378"/>
      <c r="AQ65122" s="378"/>
      <c r="AR65122" s="378"/>
      <c r="AS65122" s="378"/>
      <c r="AT65122" s="378"/>
      <c r="AU65122" s="378"/>
      <c r="AV65122" s="378"/>
      <c r="AW65122" s="378"/>
      <c r="AX65122" s="378"/>
      <c r="AY65122" s="378"/>
      <c r="AZ65122" s="378"/>
      <c r="BA65122" s="378"/>
      <c r="BB65122" s="378"/>
      <c r="BC65122" s="378"/>
      <c r="BD65122" s="378"/>
      <c r="BE65122" s="378"/>
      <c r="BF65122" s="378"/>
      <c r="BG65122" s="378"/>
      <c r="BH65122" s="378"/>
      <c r="BI65122" s="378"/>
      <c r="BJ65122" s="378"/>
      <c r="BK65122" s="378"/>
      <c r="BL65122" s="378"/>
      <c r="BM65122" s="378"/>
      <c r="BN65122" s="378"/>
      <c r="BO65122" s="378"/>
      <c r="BP65122" s="378"/>
      <c r="BQ65122" s="378"/>
      <c r="BR65122" s="378"/>
      <c r="BS65122" s="378"/>
      <c r="BT65122" s="378"/>
      <c r="BU65122" s="378"/>
      <c r="BV65122" s="378"/>
      <c r="BW65122" s="378"/>
      <c r="BX65122" s="378"/>
      <c r="BY65122" s="378"/>
      <c r="BZ65122" s="378"/>
      <c r="CA65122" s="378"/>
      <c r="CB65122" s="378"/>
      <c r="CC65122" s="378"/>
      <c r="CD65122" s="378"/>
      <c r="CE65122" s="378"/>
      <c r="CF65122" s="378"/>
      <c r="CG65122" s="378"/>
      <c r="CH65122" s="378"/>
      <c r="CI65122" s="378"/>
      <c r="CJ65122" s="378"/>
      <c r="CK65122" s="378"/>
      <c r="CL65122" s="378"/>
      <c r="CM65122" s="378"/>
      <c r="CN65122" s="378"/>
      <c r="CO65122" s="378"/>
      <c r="CP65122" s="378"/>
      <c r="CQ65122" s="378"/>
      <c r="CR65122" s="378"/>
      <c r="CS65122" s="378"/>
      <c r="CT65122" s="378"/>
      <c r="CU65122" s="378"/>
      <c r="CV65122" s="378"/>
      <c r="CW65122" s="378"/>
      <c r="CX65122" s="378"/>
      <c r="CY65122" s="378"/>
      <c r="CZ65122" s="378"/>
      <c r="DA65122" s="378"/>
      <c r="DB65122" s="378"/>
      <c r="DC65122" s="378"/>
      <c r="DD65122" s="378"/>
      <c r="DE65122" s="378"/>
      <c r="DF65122" s="378"/>
      <c r="DG65122" s="378"/>
      <c r="DH65122" s="378"/>
      <c r="DI65122" s="378"/>
      <c r="DJ65122" s="378"/>
      <c r="DK65122" s="378"/>
      <c r="DL65122" s="378"/>
      <c r="DM65122" s="378"/>
      <c r="DN65122" s="378"/>
      <c r="DO65122" s="378"/>
      <c r="DP65122" s="378"/>
      <c r="DQ65122" s="378"/>
      <c r="DR65122" s="378"/>
      <c r="DS65122" s="378"/>
      <c r="DT65122" s="378"/>
      <c r="DU65122" s="378"/>
      <c r="DV65122" s="378"/>
      <c r="DW65122" s="378"/>
      <c r="DX65122" s="378"/>
      <c r="DY65122" s="378"/>
      <c r="DZ65122" s="378"/>
      <c r="EA65122" s="378"/>
      <c r="EB65122" s="378"/>
      <c r="EC65122" s="378"/>
      <c r="ED65122" s="378"/>
      <c r="EE65122" s="378"/>
      <c r="EF65122" s="378"/>
      <c r="EG65122" s="378"/>
      <c r="EH65122" s="378"/>
      <c r="EI65122" s="378"/>
      <c r="EJ65122" s="378"/>
      <c r="EK65122" s="378"/>
      <c r="EL65122" s="378"/>
      <c r="EM65122" s="378"/>
      <c r="EN65122" s="378"/>
      <c r="EO65122" s="378"/>
      <c r="EP65122" s="378"/>
      <c r="EQ65122" s="378"/>
      <c r="ER65122" s="378"/>
      <c r="ES65122" s="378"/>
      <c r="ET65122" s="378"/>
      <c r="EU65122" s="378"/>
      <c r="EV65122" s="378"/>
      <c r="EW65122" s="378"/>
      <c r="EX65122" s="378"/>
      <c r="EY65122" s="378"/>
      <c r="EZ65122" s="378"/>
      <c r="FA65122" s="378"/>
      <c r="FB65122" s="378"/>
      <c r="FC65122" s="378"/>
      <c r="FD65122" s="378"/>
      <c r="FE65122" s="378"/>
      <c r="FF65122" s="378"/>
      <c r="FG65122" s="378"/>
      <c r="FH65122" s="378"/>
      <c r="FI65122" s="378"/>
      <c r="FJ65122" s="378"/>
      <c r="FK65122" s="378"/>
      <c r="FL65122" s="378"/>
      <c r="FM65122" s="378"/>
      <c r="FN65122" s="378"/>
      <c r="FO65122" s="378"/>
      <c r="FP65122" s="378"/>
      <c r="FQ65122" s="378"/>
      <c r="FR65122" s="378"/>
      <c r="FS65122" s="378"/>
      <c r="FT65122" s="378"/>
      <c r="FU65122" s="378"/>
      <c r="FV65122" s="378"/>
      <c r="FW65122" s="378"/>
      <c r="FX65122" s="378"/>
      <c r="FY65122" s="378"/>
      <c r="FZ65122" s="378"/>
      <c r="GA65122" s="378"/>
      <c r="GB65122" s="378"/>
      <c r="GC65122" s="378"/>
      <c r="GD65122" s="378"/>
      <c r="GE65122" s="378"/>
      <c r="GF65122" s="378"/>
      <c r="GG65122" s="378"/>
      <c r="GH65122" s="378"/>
      <c r="GI65122" s="378"/>
      <c r="GJ65122" s="378"/>
      <c r="GK65122" s="378"/>
      <c r="GL65122" s="378"/>
      <c r="GM65122" s="378"/>
      <c r="GN65122" s="378"/>
      <c r="GO65122" s="378"/>
      <c r="GP65122" s="378"/>
      <c r="GQ65122" s="378"/>
      <c r="GR65122" s="378"/>
      <c r="GS65122" s="378"/>
      <c r="GT65122" s="378"/>
      <c r="GU65122" s="378"/>
      <c r="GV65122" s="378"/>
      <c r="GW65122" s="378"/>
      <c r="GX65122" s="378"/>
      <c r="GY65122" s="378"/>
      <c r="GZ65122" s="378"/>
      <c r="HA65122" s="378"/>
      <c r="HB65122" s="378"/>
      <c r="HC65122" s="378"/>
      <c r="HD65122" s="378"/>
      <c r="HE65122" s="378"/>
      <c r="HF65122" s="378"/>
      <c r="HG65122" s="378"/>
      <c r="HH65122" s="378"/>
      <c r="HI65122" s="378"/>
      <c r="HJ65122" s="378"/>
      <c r="HK65122" s="378"/>
      <c r="HL65122" s="378"/>
      <c r="HM65122" s="378"/>
      <c r="HN65122" s="378"/>
      <c r="HO65122" s="378"/>
      <c r="HP65122" s="378"/>
      <c r="HQ65122" s="378"/>
      <c r="HR65122" s="378"/>
      <c r="HS65122" s="378"/>
      <c r="HT65122" s="378"/>
      <c r="HU65122" s="378"/>
      <c r="HV65122" s="378"/>
      <c r="HW65122" s="378"/>
      <c r="HX65122" s="378"/>
      <c r="HY65122" s="378"/>
      <c r="HZ65122" s="378"/>
      <c r="IA65122" s="378"/>
      <c r="IB65122" s="378"/>
      <c r="IC65122" s="378"/>
      <c r="ID65122" s="378"/>
      <c r="IE65122" s="378"/>
      <c r="IF65122" s="378"/>
      <c r="IG65122" s="378"/>
      <c r="IH65122" s="378"/>
      <c r="II65122" s="378"/>
      <c r="IJ65122" s="378"/>
      <c r="IK65122" s="378"/>
      <c r="IL65122" s="378"/>
    </row>
    <row r="65123" spans="2:246">
      <c r="B65123" s="378"/>
      <c r="C65123" s="378"/>
      <c r="D65123" s="378"/>
      <c r="E65123" s="378"/>
      <c r="F65123" s="378"/>
      <c r="G65123" s="378"/>
      <c r="H65123" s="378"/>
      <c r="I65123" s="378"/>
      <c r="J65123" s="378"/>
      <c r="K65123" s="378"/>
      <c r="L65123" s="378"/>
      <c r="M65123" s="378"/>
      <c r="N65123" s="378"/>
      <c r="O65123" s="378"/>
      <c r="P65123" s="378"/>
      <c r="Q65123" s="378"/>
      <c r="R65123" s="378"/>
      <c r="S65123" s="378"/>
      <c r="T65123" s="378"/>
      <c r="U65123" s="378"/>
      <c r="V65123" s="378"/>
      <c r="W65123" s="378"/>
      <c r="X65123" s="378"/>
      <c r="Y65123" s="378"/>
      <c r="Z65123" s="378"/>
      <c r="AA65123" s="378"/>
      <c r="AB65123" s="378"/>
      <c r="AC65123" s="378"/>
      <c r="AD65123" s="378"/>
      <c r="AE65123" s="378"/>
      <c r="AF65123" s="378"/>
      <c r="AG65123" s="378"/>
      <c r="AH65123" s="378"/>
      <c r="AI65123" s="378"/>
      <c r="AJ65123" s="378"/>
      <c r="AK65123" s="378"/>
      <c r="AL65123" s="378"/>
      <c r="AM65123" s="378"/>
      <c r="AN65123" s="378"/>
      <c r="AO65123" s="378"/>
      <c r="AP65123" s="378"/>
      <c r="AQ65123" s="378"/>
      <c r="AR65123" s="378"/>
      <c r="AS65123" s="378"/>
      <c r="AT65123" s="378"/>
      <c r="AU65123" s="378"/>
      <c r="AV65123" s="378"/>
      <c r="AW65123" s="378"/>
      <c r="AX65123" s="378"/>
      <c r="AY65123" s="378"/>
      <c r="AZ65123" s="378"/>
      <c r="BA65123" s="378"/>
      <c r="BB65123" s="378"/>
      <c r="BC65123" s="378"/>
      <c r="BD65123" s="378"/>
      <c r="BE65123" s="378"/>
      <c r="BF65123" s="378"/>
      <c r="BG65123" s="378"/>
      <c r="BH65123" s="378"/>
      <c r="BI65123" s="378"/>
      <c r="BJ65123" s="378"/>
      <c r="BK65123" s="378"/>
      <c r="BL65123" s="378"/>
      <c r="BM65123" s="378"/>
      <c r="BN65123" s="378"/>
      <c r="BO65123" s="378"/>
      <c r="BP65123" s="378"/>
      <c r="BQ65123" s="378"/>
      <c r="BR65123" s="378"/>
      <c r="BS65123" s="378"/>
      <c r="BT65123" s="378"/>
      <c r="BU65123" s="378"/>
      <c r="BV65123" s="378"/>
      <c r="BW65123" s="378"/>
      <c r="BX65123" s="378"/>
      <c r="BY65123" s="378"/>
      <c r="BZ65123" s="378"/>
      <c r="CA65123" s="378"/>
      <c r="CB65123" s="378"/>
      <c r="CC65123" s="378"/>
      <c r="CD65123" s="378"/>
      <c r="CE65123" s="378"/>
      <c r="CF65123" s="378"/>
      <c r="CG65123" s="378"/>
      <c r="CH65123" s="378"/>
      <c r="CI65123" s="378"/>
      <c r="CJ65123" s="378"/>
      <c r="CK65123" s="378"/>
      <c r="CL65123" s="378"/>
      <c r="CM65123" s="378"/>
      <c r="CN65123" s="378"/>
      <c r="CO65123" s="378"/>
      <c r="CP65123" s="378"/>
      <c r="CQ65123" s="378"/>
      <c r="CR65123" s="378"/>
      <c r="CS65123" s="378"/>
      <c r="CT65123" s="378"/>
      <c r="CU65123" s="378"/>
      <c r="CV65123" s="378"/>
      <c r="CW65123" s="378"/>
      <c r="CX65123" s="378"/>
      <c r="CY65123" s="378"/>
      <c r="CZ65123" s="378"/>
      <c r="DA65123" s="378"/>
      <c r="DB65123" s="378"/>
      <c r="DC65123" s="378"/>
      <c r="DD65123" s="378"/>
      <c r="DE65123" s="378"/>
      <c r="DF65123" s="378"/>
      <c r="DG65123" s="378"/>
      <c r="DH65123" s="378"/>
      <c r="DI65123" s="378"/>
      <c r="DJ65123" s="378"/>
      <c r="DK65123" s="378"/>
      <c r="DL65123" s="378"/>
      <c r="DM65123" s="378"/>
      <c r="DN65123" s="378"/>
      <c r="DO65123" s="378"/>
      <c r="DP65123" s="378"/>
      <c r="DQ65123" s="378"/>
      <c r="DR65123" s="378"/>
      <c r="DS65123" s="378"/>
      <c r="DT65123" s="378"/>
      <c r="DU65123" s="378"/>
      <c r="DV65123" s="378"/>
      <c r="DW65123" s="378"/>
      <c r="DX65123" s="378"/>
      <c r="DY65123" s="378"/>
      <c r="DZ65123" s="378"/>
      <c r="EA65123" s="378"/>
      <c r="EB65123" s="378"/>
      <c r="EC65123" s="378"/>
      <c r="ED65123" s="378"/>
      <c r="EE65123" s="378"/>
      <c r="EF65123" s="378"/>
      <c r="EG65123" s="378"/>
      <c r="EH65123" s="378"/>
      <c r="EI65123" s="378"/>
      <c r="EJ65123" s="378"/>
      <c r="EK65123" s="378"/>
      <c r="EL65123" s="378"/>
      <c r="EM65123" s="378"/>
      <c r="EN65123" s="378"/>
      <c r="EO65123" s="378"/>
      <c r="EP65123" s="378"/>
      <c r="EQ65123" s="378"/>
      <c r="ER65123" s="378"/>
      <c r="ES65123" s="378"/>
      <c r="ET65123" s="378"/>
      <c r="EU65123" s="378"/>
      <c r="EV65123" s="378"/>
      <c r="EW65123" s="378"/>
      <c r="EX65123" s="378"/>
      <c r="EY65123" s="378"/>
      <c r="EZ65123" s="378"/>
      <c r="FA65123" s="378"/>
      <c r="FB65123" s="378"/>
      <c r="FC65123" s="378"/>
      <c r="FD65123" s="378"/>
      <c r="FE65123" s="378"/>
      <c r="FF65123" s="378"/>
      <c r="FG65123" s="378"/>
      <c r="FH65123" s="378"/>
      <c r="FI65123" s="378"/>
      <c r="FJ65123" s="378"/>
      <c r="FK65123" s="378"/>
      <c r="FL65123" s="378"/>
      <c r="FM65123" s="378"/>
      <c r="FN65123" s="378"/>
      <c r="FO65123" s="378"/>
      <c r="FP65123" s="378"/>
      <c r="FQ65123" s="378"/>
      <c r="FR65123" s="378"/>
      <c r="FS65123" s="378"/>
      <c r="FT65123" s="378"/>
      <c r="FU65123" s="378"/>
      <c r="FV65123" s="378"/>
      <c r="FW65123" s="378"/>
      <c r="FX65123" s="378"/>
      <c r="FY65123" s="378"/>
      <c r="FZ65123" s="378"/>
      <c r="GA65123" s="378"/>
      <c r="GB65123" s="378"/>
      <c r="GC65123" s="378"/>
      <c r="GD65123" s="378"/>
      <c r="GE65123" s="378"/>
      <c r="GF65123" s="378"/>
      <c r="GG65123" s="378"/>
      <c r="GH65123" s="378"/>
      <c r="GI65123" s="378"/>
      <c r="GJ65123" s="378"/>
      <c r="GK65123" s="378"/>
      <c r="GL65123" s="378"/>
      <c r="GM65123" s="378"/>
      <c r="GN65123" s="378"/>
      <c r="GO65123" s="378"/>
      <c r="GP65123" s="378"/>
      <c r="GQ65123" s="378"/>
      <c r="GR65123" s="378"/>
      <c r="GS65123" s="378"/>
      <c r="GT65123" s="378"/>
      <c r="GU65123" s="378"/>
      <c r="GV65123" s="378"/>
      <c r="GW65123" s="378"/>
      <c r="GX65123" s="378"/>
      <c r="GY65123" s="378"/>
      <c r="GZ65123" s="378"/>
      <c r="HA65123" s="378"/>
      <c r="HB65123" s="378"/>
      <c r="HC65123" s="378"/>
      <c r="HD65123" s="378"/>
      <c r="HE65123" s="378"/>
      <c r="HF65123" s="378"/>
      <c r="HG65123" s="378"/>
      <c r="HH65123" s="378"/>
      <c r="HI65123" s="378"/>
      <c r="HJ65123" s="378"/>
      <c r="HK65123" s="378"/>
      <c r="HL65123" s="378"/>
      <c r="HM65123" s="378"/>
      <c r="HN65123" s="378"/>
      <c r="HO65123" s="378"/>
      <c r="HP65123" s="378"/>
      <c r="HQ65123" s="378"/>
      <c r="HR65123" s="378"/>
      <c r="HS65123" s="378"/>
      <c r="HT65123" s="378"/>
      <c r="HU65123" s="378"/>
      <c r="HV65123" s="378"/>
      <c r="HW65123" s="378"/>
      <c r="HX65123" s="378"/>
      <c r="HY65123" s="378"/>
      <c r="HZ65123" s="378"/>
      <c r="IA65123" s="378"/>
      <c r="IB65123" s="378"/>
      <c r="IC65123" s="378"/>
      <c r="ID65123" s="378"/>
      <c r="IE65123" s="378"/>
      <c r="IF65123" s="378"/>
      <c r="IG65123" s="378"/>
      <c r="IH65123" s="378"/>
      <c r="II65123" s="378"/>
      <c r="IJ65123" s="378"/>
      <c r="IK65123" s="378"/>
      <c r="IL65123" s="378"/>
    </row>
    <row r="65124" spans="2:246">
      <c r="B65124" s="378"/>
      <c r="C65124" s="378"/>
      <c r="D65124" s="378"/>
      <c r="E65124" s="378"/>
      <c r="F65124" s="378"/>
      <c r="G65124" s="378"/>
      <c r="H65124" s="378"/>
      <c r="I65124" s="378"/>
      <c r="J65124" s="378"/>
      <c r="K65124" s="378"/>
      <c r="L65124" s="378"/>
      <c r="M65124" s="378"/>
      <c r="N65124" s="378"/>
      <c r="O65124" s="378"/>
      <c r="P65124" s="378"/>
      <c r="Q65124" s="378"/>
      <c r="R65124" s="378"/>
      <c r="S65124" s="378"/>
      <c r="T65124" s="378"/>
      <c r="U65124" s="378"/>
      <c r="V65124" s="378"/>
      <c r="W65124" s="378"/>
      <c r="X65124" s="378"/>
      <c r="Y65124" s="378"/>
      <c r="Z65124" s="378"/>
      <c r="AA65124" s="378"/>
      <c r="AB65124" s="378"/>
      <c r="AC65124" s="378"/>
      <c r="AD65124" s="378"/>
      <c r="AE65124" s="378"/>
      <c r="AF65124" s="378"/>
      <c r="AG65124" s="378"/>
      <c r="AH65124" s="378"/>
      <c r="AI65124" s="378"/>
      <c r="AJ65124" s="378"/>
      <c r="AK65124" s="378"/>
      <c r="AL65124" s="378"/>
      <c r="AM65124" s="378"/>
      <c r="AN65124" s="378"/>
      <c r="AO65124" s="378"/>
      <c r="AP65124" s="378"/>
      <c r="AQ65124" s="378"/>
      <c r="AR65124" s="378"/>
      <c r="AS65124" s="378"/>
      <c r="AT65124" s="378"/>
      <c r="AU65124" s="378"/>
      <c r="AV65124" s="378"/>
      <c r="AW65124" s="378"/>
      <c r="AX65124" s="378"/>
      <c r="AY65124" s="378"/>
      <c r="AZ65124" s="378"/>
      <c r="BA65124" s="378"/>
      <c r="BB65124" s="378"/>
      <c r="BC65124" s="378"/>
      <c r="BD65124" s="378"/>
      <c r="BE65124" s="378"/>
      <c r="BF65124" s="378"/>
      <c r="BG65124" s="378"/>
      <c r="BH65124" s="378"/>
      <c r="BI65124" s="378"/>
      <c r="BJ65124" s="378"/>
      <c r="BK65124" s="378"/>
      <c r="BL65124" s="378"/>
      <c r="BM65124" s="378"/>
      <c r="BN65124" s="378"/>
      <c r="BO65124" s="378"/>
      <c r="BP65124" s="378"/>
      <c r="BQ65124" s="378"/>
      <c r="BR65124" s="378"/>
      <c r="BS65124" s="378"/>
      <c r="BT65124" s="378"/>
      <c r="BU65124" s="378"/>
      <c r="BV65124" s="378"/>
      <c r="BW65124" s="378"/>
      <c r="BX65124" s="378"/>
      <c r="BY65124" s="378"/>
      <c r="BZ65124" s="378"/>
      <c r="CA65124" s="378"/>
      <c r="CB65124" s="378"/>
      <c r="CC65124" s="378"/>
      <c r="CD65124" s="378"/>
      <c r="CE65124" s="378"/>
      <c r="CF65124" s="378"/>
      <c r="CG65124" s="378"/>
      <c r="CH65124" s="378"/>
      <c r="CI65124" s="378"/>
      <c r="CJ65124" s="378"/>
      <c r="CK65124" s="378"/>
      <c r="CL65124" s="378"/>
      <c r="CM65124" s="378"/>
      <c r="CN65124" s="378"/>
      <c r="CO65124" s="378"/>
      <c r="CP65124" s="378"/>
      <c r="CQ65124" s="378"/>
      <c r="CR65124" s="378"/>
      <c r="CS65124" s="378"/>
      <c r="CT65124" s="378"/>
      <c r="CU65124" s="378"/>
      <c r="CV65124" s="378"/>
      <c r="CW65124" s="378"/>
      <c r="CX65124" s="378"/>
      <c r="CY65124" s="378"/>
      <c r="CZ65124" s="378"/>
      <c r="DA65124" s="378"/>
      <c r="DB65124" s="378"/>
      <c r="DC65124" s="378"/>
      <c r="DD65124" s="378"/>
      <c r="DE65124" s="378"/>
      <c r="DF65124" s="378"/>
      <c r="DG65124" s="378"/>
      <c r="DH65124" s="378"/>
      <c r="DI65124" s="378"/>
      <c r="DJ65124" s="378"/>
      <c r="DK65124" s="378"/>
      <c r="DL65124" s="378"/>
      <c r="DM65124" s="378"/>
      <c r="DN65124" s="378"/>
      <c r="DO65124" s="378"/>
      <c r="DP65124" s="378"/>
      <c r="DQ65124" s="378"/>
      <c r="DR65124" s="378"/>
      <c r="DS65124" s="378"/>
      <c r="DT65124" s="378"/>
      <c r="DU65124" s="378"/>
      <c r="DV65124" s="378"/>
      <c r="DW65124" s="378"/>
      <c r="DX65124" s="378"/>
      <c r="DY65124" s="378"/>
      <c r="DZ65124" s="378"/>
      <c r="EA65124" s="378"/>
      <c r="EB65124" s="378"/>
      <c r="EC65124" s="378"/>
      <c r="ED65124" s="378"/>
      <c r="EE65124" s="378"/>
      <c r="EF65124" s="378"/>
      <c r="EG65124" s="378"/>
      <c r="EH65124" s="378"/>
      <c r="EI65124" s="378"/>
      <c r="EJ65124" s="378"/>
      <c r="EK65124" s="378"/>
      <c r="EL65124" s="378"/>
      <c r="EM65124" s="378"/>
      <c r="EN65124" s="378"/>
      <c r="EO65124" s="378"/>
      <c r="EP65124" s="378"/>
      <c r="EQ65124" s="378"/>
      <c r="ER65124" s="378"/>
      <c r="ES65124" s="378"/>
      <c r="ET65124" s="378"/>
      <c r="EU65124" s="378"/>
      <c r="EV65124" s="378"/>
      <c r="EW65124" s="378"/>
      <c r="EX65124" s="378"/>
      <c r="EY65124" s="378"/>
      <c r="EZ65124" s="378"/>
      <c r="FA65124" s="378"/>
      <c r="FB65124" s="378"/>
      <c r="FC65124" s="378"/>
      <c r="FD65124" s="378"/>
      <c r="FE65124" s="378"/>
      <c r="FF65124" s="378"/>
      <c r="FG65124" s="378"/>
      <c r="FH65124" s="378"/>
      <c r="FI65124" s="378"/>
      <c r="FJ65124" s="378"/>
      <c r="FK65124" s="378"/>
      <c r="FL65124" s="378"/>
      <c r="FM65124" s="378"/>
      <c r="FN65124" s="378"/>
      <c r="FO65124" s="378"/>
      <c r="FP65124" s="378"/>
      <c r="FQ65124" s="378"/>
      <c r="FR65124" s="378"/>
      <c r="FS65124" s="378"/>
      <c r="FT65124" s="378"/>
      <c r="FU65124" s="378"/>
      <c r="FV65124" s="378"/>
      <c r="FW65124" s="378"/>
      <c r="FX65124" s="378"/>
      <c r="FY65124" s="378"/>
      <c r="FZ65124" s="378"/>
      <c r="GA65124" s="378"/>
      <c r="GB65124" s="378"/>
      <c r="GC65124" s="378"/>
      <c r="GD65124" s="378"/>
      <c r="GE65124" s="378"/>
      <c r="GF65124" s="378"/>
      <c r="GG65124" s="378"/>
      <c r="GH65124" s="378"/>
      <c r="GI65124" s="378"/>
      <c r="GJ65124" s="378"/>
      <c r="GK65124" s="378"/>
      <c r="GL65124" s="378"/>
      <c r="GM65124" s="378"/>
      <c r="GN65124" s="378"/>
      <c r="GO65124" s="378"/>
      <c r="GP65124" s="378"/>
      <c r="GQ65124" s="378"/>
      <c r="GR65124" s="378"/>
      <c r="GS65124" s="378"/>
      <c r="GT65124" s="378"/>
      <c r="GU65124" s="378"/>
      <c r="GV65124" s="378"/>
      <c r="GW65124" s="378"/>
      <c r="GX65124" s="378"/>
      <c r="GY65124" s="378"/>
      <c r="GZ65124" s="378"/>
      <c r="HA65124" s="378"/>
      <c r="HB65124" s="378"/>
      <c r="HC65124" s="378"/>
      <c r="HD65124" s="378"/>
      <c r="HE65124" s="378"/>
      <c r="HF65124" s="378"/>
      <c r="HG65124" s="378"/>
      <c r="HH65124" s="378"/>
      <c r="HI65124" s="378"/>
      <c r="HJ65124" s="378"/>
      <c r="HK65124" s="378"/>
      <c r="HL65124" s="378"/>
      <c r="HM65124" s="378"/>
      <c r="HN65124" s="378"/>
      <c r="HO65124" s="378"/>
      <c r="HP65124" s="378"/>
      <c r="HQ65124" s="378"/>
      <c r="HR65124" s="378"/>
      <c r="HS65124" s="378"/>
      <c r="HT65124" s="378"/>
      <c r="HU65124" s="378"/>
      <c r="HV65124" s="378"/>
      <c r="HW65124" s="378"/>
      <c r="HX65124" s="378"/>
      <c r="HY65124" s="378"/>
      <c r="HZ65124" s="378"/>
      <c r="IA65124" s="378"/>
      <c r="IB65124" s="378"/>
      <c r="IC65124" s="378"/>
      <c r="ID65124" s="378"/>
      <c r="IE65124" s="378"/>
      <c r="IF65124" s="378"/>
      <c r="IG65124" s="378"/>
      <c r="IH65124" s="378"/>
      <c r="II65124" s="378"/>
      <c r="IJ65124" s="378"/>
      <c r="IK65124" s="378"/>
      <c r="IL65124" s="378"/>
    </row>
    <row r="65125" spans="2:246">
      <c r="B65125" s="378"/>
      <c r="C65125" s="378"/>
      <c r="D65125" s="378"/>
      <c r="E65125" s="378"/>
      <c r="F65125" s="378"/>
      <c r="G65125" s="378"/>
      <c r="H65125" s="378"/>
      <c r="I65125" s="378"/>
      <c r="J65125" s="378"/>
      <c r="K65125" s="378"/>
      <c r="L65125" s="378"/>
      <c r="M65125" s="378"/>
      <c r="N65125" s="378"/>
      <c r="O65125" s="378"/>
      <c r="P65125" s="378"/>
      <c r="Q65125" s="378"/>
      <c r="R65125" s="378"/>
      <c r="S65125" s="378"/>
      <c r="T65125" s="378"/>
      <c r="U65125" s="378"/>
      <c r="V65125" s="378"/>
      <c r="W65125" s="378"/>
      <c r="X65125" s="378"/>
      <c r="Y65125" s="378"/>
      <c r="Z65125" s="378"/>
      <c r="AA65125" s="378"/>
      <c r="AB65125" s="378"/>
      <c r="AC65125" s="378"/>
      <c r="AD65125" s="378"/>
      <c r="AE65125" s="378"/>
      <c r="AF65125" s="378"/>
      <c r="AG65125" s="378"/>
      <c r="AH65125" s="378"/>
      <c r="AI65125" s="378"/>
      <c r="AJ65125" s="378"/>
      <c r="AK65125" s="378"/>
      <c r="AL65125" s="378"/>
      <c r="AM65125" s="378"/>
      <c r="AN65125" s="378"/>
      <c r="AO65125" s="378"/>
      <c r="AP65125" s="378"/>
      <c r="AQ65125" s="378"/>
      <c r="AR65125" s="378"/>
      <c r="AS65125" s="378"/>
      <c r="AT65125" s="378"/>
      <c r="AU65125" s="378"/>
      <c r="AV65125" s="378"/>
      <c r="AW65125" s="378"/>
      <c r="AX65125" s="378"/>
      <c r="AY65125" s="378"/>
      <c r="AZ65125" s="378"/>
      <c r="BA65125" s="378"/>
      <c r="BB65125" s="378"/>
      <c r="BC65125" s="378"/>
      <c r="BD65125" s="378"/>
      <c r="BE65125" s="378"/>
      <c r="BF65125" s="378"/>
      <c r="BG65125" s="378"/>
      <c r="BH65125" s="378"/>
      <c r="BI65125" s="378"/>
      <c r="BJ65125" s="378"/>
      <c r="BK65125" s="378"/>
      <c r="BL65125" s="378"/>
      <c r="BM65125" s="378"/>
      <c r="BN65125" s="378"/>
      <c r="BO65125" s="378"/>
      <c r="BP65125" s="378"/>
      <c r="BQ65125" s="378"/>
      <c r="BR65125" s="378"/>
      <c r="BS65125" s="378"/>
      <c r="BT65125" s="378"/>
      <c r="BU65125" s="378"/>
      <c r="BV65125" s="378"/>
      <c r="BW65125" s="378"/>
      <c r="BX65125" s="378"/>
      <c r="BY65125" s="378"/>
      <c r="BZ65125" s="378"/>
      <c r="CA65125" s="378"/>
      <c r="CB65125" s="378"/>
      <c r="CC65125" s="378"/>
      <c r="CD65125" s="378"/>
      <c r="CE65125" s="378"/>
      <c r="CF65125" s="378"/>
      <c r="CG65125" s="378"/>
      <c r="CH65125" s="378"/>
      <c r="CI65125" s="378"/>
      <c r="CJ65125" s="378"/>
      <c r="CK65125" s="378"/>
      <c r="CL65125" s="378"/>
      <c r="CM65125" s="378"/>
      <c r="CN65125" s="378"/>
      <c r="CO65125" s="378"/>
      <c r="CP65125" s="378"/>
      <c r="CQ65125" s="378"/>
      <c r="CR65125" s="378"/>
      <c r="CS65125" s="378"/>
      <c r="CT65125" s="378"/>
      <c r="CU65125" s="378"/>
      <c r="CV65125" s="378"/>
      <c r="CW65125" s="378"/>
      <c r="CX65125" s="378"/>
      <c r="CY65125" s="378"/>
      <c r="CZ65125" s="378"/>
      <c r="DA65125" s="378"/>
      <c r="DB65125" s="378"/>
      <c r="DC65125" s="378"/>
      <c r="DD65125" s="378"/>
      <c r="DE65125" s="378"/>
      <c r="DF65125" s="378"/>
      <c r="DG65125" s="378"/>
      <c r="DH65125" s="378"/>
      <c r="DI65125" s="378"/>
      <c r="DJ65125" s="378"/>
      <c r="DK65125" s="378"/>
      <c r="DL65125" s="378"/>
      <c r="DM65125" s="378"/>
      <c r="DN65125" s="378"/>
      <c r="DO65125" s="378"/>
      <c r="DP65125" s="378"/>
      <c r="DQ65125" s="378"/>
      <c r="DR65125" s="378"/>
      <c r="DS65125" s="378"/>
      <c r="DT65125" s="378"/>
      <c r="DU65125" s="378"/>
      <c r="DV65125" s="378"/>
      <c r="DW65125" s="378"/>
      <c r="DX65125" s="378"/>
      <c r="DY65125" s="378"/>
      <c r="DZ65125" s="378"/>
      <c r="EA65125" s="378"/>
      <c r="EB65125" s="378"/>
      <c r="EC65125" s="378"/>
      <c r="ED65125" s="378"/>
      <c r="EE65125" s="378"/>
      <c r="EF65125" s="378"/>
      <c r="EG65125" s="378"/>
      <c r="EH65125" s="378"/>
      <c r="EI65125" s="378"/>
      <c r="EJ65125" s="378"/>
      <c r="EK65125" s="378"/>
      <c r="EL65125" s="378"/>
      <c r="EM65125" s="378"/>
      <c r="EN65125" s="378"/>
      <c r="EO65125" s="378"/>
      <c r="EP65125" s="378"/>
      <c r="EQ65125" s="378"/>
      <c r="ER65125" s="378"/>
      <c r="ES65125" s="378"/>
      <c r="ET65125" s="378"/>
      <c r="EU65125" s="378"/>
      <c r="EV65125" s="378"/>
      <c r="EW65125" s="378"/>
      <c r="EX65125" s="378"/>
      <c r="EY65125" s="378"/>
      <c r="EZ65125" s="378"/>
      <c r="FA65125" s="378"/>
      <c r="FB65125" s="378"/>
      <c r="FC65125" s="378"/>
      <c r="FD65125" s="378"/>
      <c r="FE65125" s="378"/>
      <c r="FF65125" s="378"/>
      <c r="FG65125" s="378"/>
      <c r="FH65125" s="378"/>
      <c r="FI65125" s="378"/>
      <c r="FJ65125" s="378"/>
      <c r="FK65125" s="378"/>
      <c r="FL65125" s="378"/>
      <c r="FM65125" s="378"/>
      <c r="FN65125" s="378"/>
      <c r="FO65125" s="378"/>
      <c r="FP65125" s="378"/>
      <c r="FQ65125" s="378"/>
      <c r="FR65125" s="378"/>
      <c r="FS65125" s="378"/>
      <c r="FT65125" s="378"/>
      <c r="FU65125" s="378"/>
      <c r="FV65125" s="378"/>
      <c r="FW65125" s="378"/>
      <c r="FX65125" s="378"/>
      <c r="FY65125" s="378"/>
      <c r="FZ65125" s="378"/>
      <c r="GA65125" s="378"/>
      <c r="GB65125" s="378"/>
      <c r="GC65125" s="378"/>
      <c r="GD65125" s="378"/>
      <c r="GE65125" s="378"/>
      <c r="GF65125" s="378"/>
      <c r="GG65125" s="378"/>
      <c r="GH65125" s="378"/>
      <c r="GI65125" s="378"/>
      <c r="GJ65125" s="378"/>
      <c r="GK65125" s="378"/>
      <c r="GL65125" s="378"/>
      <c r="GM65125" s="378"/>
      <c r="GN65125" s="378"/>
      <c r="GO65125" s="378"/>
      <c r="GP65125" s="378"/>
      <c r="GQ65125" s="378"/>
      <c r="GR65125" s="378"/>
      <c r="GS65125" s="378"/>
      <c r="GT65125" s="378"/>
      <c r="GU65125" s="378"/>
      <c r="GV65125" s="378"/>
      <c r="GW65125" s="378"/>
      <c r="GX65125" s="378"/>
      <c r="GY65125" s="378"/>
      <c r="GZ65125" s="378"/>
      <c r="HA65125" s="378"/>
      <c r="HB65125" s="378"/>
      <c r="HC65125" s="378"/>
      <c r="HD65125" s="378"/>
      <c r="HE65125" s="378"/>
      <c r="HF65125" s="378"/>
      <c r="HG65125" s="378"/>
      <c r="HH65125" s="378"/>
      <c r="HI65125" s="378"/>
      <c r="HJ65125" s="378"/>
      <c r="HK65125" s="378"/>
      <c r="HL65125" s="378"/>
      <c r="HM65125" s="378"/>
      <c r="HN65125" s="378"/>
      <c r="HO65125" s="378"/>
      <c r="HP65125" s="378"/>
      <c r="HQ65125" s="378"/>
      <c r="HR65125" s="378"/>
      <c r="HS65125" s="378"/>
      <c r="HT65125" s="378"/>
      <c r="HU65125" s="378"/>
      <c r="HV65125" s="378"/>
      <c r="HW65125" s="378"/>
      <c r="HX65125" s="378"/>
      <c r="HY65125" s="378"/>
      <c r="HZ65125" s="378"/>
      <c r="IA65125" s="378"/>
      <c r="IB65125" s="378"/>
      <c r="IC65125" s="378"/>
      <c r="ID65125" s="378"/>
      <c r="IE65125" s="378"/>
      <c r="IF65125" s="378"/>
      <c r="IG65125" s="378"/>
      <c r="IH65125" s="378"/>
      <c r="II65125" s="378"/>
      <c r="IJ65125" s="378"/>
      <c r="IK65125" s="378"/>
      <c r="IL65125" s="378"/>
    </row>
    <row r="65126" spans="2:246">
      <c r="B65126" s="378"/>
      <c r="C65126" s="378"/>
      <c r="D65126" s="378"/>
      <c r="E65126" s="378"/>
      <c r="F65126" s="378"/>
      <c r="G65126" s="378"/>
      <c r="H65126" s="378"/>
      <c r="I65126" s="378"/>
      <c r="J65126" s="378"/>
      <c r="K65126" s="378"/>
      <c r="L65126" s="378"/>
      <c r="M65126" s="378"/>
      <c r="N65126" s="378"/>
      <c r="O65126" s="378"/>
      <c r="P65126" s="378"/>
      <c r="Q65126" s="378"/>
      <c r="R65126" s="378"/>
      <c r="S65126" s="378"/>
      <c r="T65126" s="378"/>
      <c r="U65126" s="378"/>
      <c r="V65126" s="378"/>
      <c r="W65126" s="378"/>
      <c r="X65126" s="378"/>
      <c r="Y65126" s="378"/>
      <c r="Z65126" s="378"/>
      <c r="AA65126" s="378"/>
      <c r="AB65126" s="378"/>
      <c r="AC65126" s="378"/>
      <c r="AD65126" s="378"/>
      <c r="AE65126" s="378"/>
      <c r="AF65126" s="378"/>
      <c r="AG65126" s="378"/>
      <c r="AH65126" s="378"/>
      <c r="AI65126" s="378"/>
      <c r="AJ65126" s="378"/>
      <c r="AK65126" s="378"/>
      <c r="AL65126" s="378"/>
      <c r="AM65126" s="378"/>
      <c r="AN65126" s="378"/>
      <c r="AO65126" s="378"/>
      <c r="AP65126" s="378"/>
      <c r="AQ65126" s="378"/>
      <c r="AR65126" s="378"/>
      <c r="AS65126" s="378"/>
      <c r="AT65126" s="378"/>
      <c r="AU65126" s="378"/>
      <c r="AV65126" s="378"/>
      <c r="AW65126" s="378"/>
      <c r="AX65126" s="378"/>
      <c r="AY65126" s="378"/>
      <c r="AZ65126" s="378"/>
      <c r="BA65126" s="378"/>
      <c r="BB65126" s="378"/>
      <c r="BC65126" s="378"/>
      <c r="BD65126" s="378"/>
      <c r="BE65126" s="378"/>
      <c r="BF65126" s="378"/>
      <c r="BG65126" s="378"/>
      <c r="BH65126" s="378"/>
      <c r="BI65126" s="378"/>
      <c r="BJ65126" s="378"/>
      <c r="BK65126" s="378"/>
      <c r="BL65126" s="378"/>
      <c r="BM65126" s="378"/>
      <c r="BN65126" s="378"/>
      <c r="BO65126" s="378"/>
      <c r="BP65126" s="378"/>
      <c r="BQ65126" s="378"/>
      <c r="BR65126" s="378"/>
      <c r="BS65126" s="378"/>
      <c r="BT65126" s="378"/>
      <c r="BU65126" s="378"/>
      <c r="BV65126" s="378"/>
      <c r="BW65126" s="378"/>
      <c r="BX65126" s="378"/>
      <c r="BY65126" s="378"/>
      <c r="BZ65126" s="378"/>
      <c r="CA65126" s="378"/>
      <c r="CB65126" s="378"/>
      <c r="CC65126" s="378"/>
      <c r="CD65126" s="378"/>
      <c r="CE65126" s="378"/>
      <c r="CF65126" s="378"/>
      <c r="CG65126" s="378"/>
      <c r="CH65126" s="378"/>
      <c r="CI65126" s="378"/>
      <c r="CJ65126" s="378"/>
      <c r="CK65126" s="378"/>
      <c r="CL65126" s="378"/>
      <c r="CM65126" s="378"/>
      <c r="CN65126" s="378"/>
      <c r="CO65126" s="378"/>
      <c r="CP65126" s="378"/>
      <c r="CQ65126" s="378"/>
      <c r="CR65126" s="378"/>
      <c r="CS65126" s="378"/>
      <c r="CT65126" s="378"/>
      <c r="CU65126" s="378"/>
      <c r="CV65126" s="378"/>
      <c r="CW65126" s="378"/>
      <c r="CX65126" s="378"/>
      <c r="CY65126" s="378"/>
      <c r="CZ65126" s="378"/>
      <c r="DA65126" s="378"/>
      <c r="DB65126" s="378"/>
      <c r="DC65126" s="378"/>
      <c r="DD65126" s="378"/>
      <c r="DE65126" s="378"/>
      <c r="DF65126" s="378"/>
      <c r="DG65126" s="378"/>
      <c r="DH65126" s="378"/>
      <c r="DI65126" s="378"/>
      <c r="DJ65126" s="378"/>
      <c r="DK65126" s="378"/>
      <c r="DL65126" s="378"/>
      <c r="DM65126" s="378"/>
      <c r="DN65126" s="378"/>
      <c r="DO65126" s="378"/>
      <c r="DP65126" s="378"/>
      <c r="DQ65126" s="378"/>
      <c r="DR65126" s="378"/>
      <c r="DS65126" s="378"/>
      <c r="DT65126" s="378"/>
      <c r="DU65126" s="378"/>
      <c r="DV65126" s="378"/>
      <c r="DW65126" s="378"/>
      <c r="DX65126" s="378"/>
      <c r="DY65126" s="378"/>
      <c r="DZ65126" s="378"/>
      <c r="EA65126" s="378"/>
      <c r="EB65126" s="378"/>
      <c r="EC65126" s="378"/>
      <c r="ED65126" s="378"/>
      <c r="EE65126" s="378"/>
      <c r="EF65126" s="378"/>
      <c r="EG65126" s="378"/>
      <c r="EH65126" s="378"/>
      <c r="EI65126" s="378"/>
      <c r="EJ65126" s="378"/>
      <c r="EK65126" s="378"/>
      <c r="EL65126" s="378"/>
      <c r="EM65126" s="378"/>
      <c r="EN65126" s="378"/>
      <c r="EO65126" s="378"/>
      <c r="EP65126" s="378"/>
      <c r="EQ65126" s="378"/>
      <c r="ER65126" s="378"/>
      <c r="ES65126" s="378"/>
      <c r="ET65126" s="378"/>
      <c r="EU65126" s="378"/>
      <c r="EV65126" s="378"/>
      <c r="EW65126" s="378"/>
      <c r="EX65126" s="378"/>
      <c r="EY65126" s="378"/>
      <c r="EZ65126" s="378"/>
      <c r="FA65126" s="378"/>
      <c r="FB65126" s="378"/>
      <c r="FC65126" s="378"/>
      <c r="FD65126" s="378"/>
      <c r="FE65126" s="378"/>
      <c r="FF65126" s="378"/>
      <c r="FG65126" s="378"/>
      <c r="FH65126" s="378"/>
      <c r="FI65126" s="378"/>
      <c r="FJ65126" s="378"/>
      <c r="FK65126" s="378"/>
      <c r="FL65126" s="378"/>
      <c r="FM65126" s="378"/>
      <c r="FN65126" s="378"/>
      <c r="FO65126" s="378"/>
      <c r="FP65126" s="378"/>
      <c r="FQ65126" s="378"/>
      <c r="FR65126" s="378"/>
      <c r="FS65126" s="378"/>
      <c r="FT65126" s="378"/>
      <c r="FU65126" s="378"/>
      <c r="FV65126" s="378"/>
      <c r="FW65126" s="378"/>
      <c r="FX65126" s="378"/>
      <c r="FY65126" s="378"/>
      <c r="FZ65126" s="378"/>
      <c r="GA65126" s="378"/>
      <c r="GB65126" s="378"/>
      <c r="GC65126" s="378"/>
      <c r="GD65126" s="378"/>
      <c r="GE65126" s="378"/>
      <c r="GF65126" s="378"/>
      <c r="GG65126" s="378"/>
      <c r="GH65126" s="378"/>
      <c r="GI65126" s="378"/>
      <c r="GJ65126" s="378"/>
      <c r="GK65126" s="378"/>
      <c r="GL65126" s="378"/>
      <c r="GM65126" s="378"/>
      <c r="GN65126" s="378"/>
      <c r="GO65126" s="378"/>
      <c r="GP65126" s="378"/>
      <c r="GQ65126" s="378"/>
      <c r="GR65126" s="378"/>
      <c r="GS65126" s="378"/>
      <c r="GT65126" s="378"/>
      <c r="GU65126" s="378"/>
      <c r="GV65126" s="378"/>
      <c r="GW65126" s="378"/>
      <c r="GX65126" s="378"/>
      <c r="GY65126" s="378"/>
      <c r="GZ65126" s="378"/>
      <c r="HA65126" s="378"/>
      <c r="HB65126" s="378"/>
      <c r="HC65126" s="378"/>
      <c r="HD65126" s="378"/>
      <c r="HE65126" s="378"/>
      <c r="HF65126" s="378"/>
      <c r="HG65126" s="378"/>
      <c r="HH65126" s="378"/>
      <c r="HI65126" s="378"/>
      <c r="HJ65126" s="378"/>
      <c r="HK65126" s="378"/>
      <c r="HL65126" s="378"/>
      <c r="HM65126" s="378"/>
      <c r="HN65126" s="378"/>
      <c r="HO65126" s="378"/>
      <c r="HP65126" s="378"/>
      <c r="HQ65126" s="378"/>
      <c r="HR65126" s="378"/>
      <c r="HS65126" s="378"/>
      <c r="HT65126" s="378"/>
      <c r="HU65126" s="378"/>
      <c r="HV65126" s="378"/>
      <c r="HW65126" s="378"/>
      <c r="HX65126" s="378"/>
      <c r="HY65126" s="378"/>
      <c r="HZ65126" s="378"/>
      <c r="IA65126" s="378"/>
      <c r="IB65126" s="378"/>
      <c r="IC65126" s="378"/>
      <c r="ID65126" s="378"/>
      <c r="IE65126" s="378"/>
      <c r="IF65126" s="378"/>
      <c r="IG65126" s="378"/>
      <c r="IH65126" s="378"/>
      <c r="II65126" s="378"/>
      <c r="IJ65126" s="378"/>
      <c r="IK65126" s="378"/>
      <c r="IL65126" s="378"/>
    </row>
    <row r="65127" spans="2:246">
      <c r="B65127" s="378"/>
      <c r="C65127" s="378"/>
      <c r="D65127" s="378"/>
      <c r="E65127" s="378"/>
      <c r="F65127" s="378"/>
      <c r="G65127" s="378"/>
      <c r="H65127" s="378"/>
      <c r="I65127" s="378"/>
      <c r="J65127" s="378"/>
      <c r="K65127" s="378"/>
      <c r="L65127" s="378"/>
      <c r="M65127" s="378"/>
      <c r="N65127" s="378"/>
      <c r="O65127" s="378"/>
      <c r="P65127" s="378"/>
      <c r="Q65127" s="378"/>
      <c r="R65127" s="378"/>
      <c r="S65127" s="378"/>
      <c r="T65127" s="378"/>
      <c r="U65127" s="378"/>
      <c r="V65127" s="378"/>
      <c r="W65127" s="378"/>
      <c r="X65127" s="378"/>
      <c r="Y65127" s="378"/>
      <c r="Z65127" s="378"/>
      <c r="AA65127" s="378"/>
      <c r="AB65127" s="378"/>
      <c r="AC65127" s="378"/>
      <c r="AD65127" s="378"/>
      <c r="AE65127" s="378"/>
      <c r="AF65127" s="378"/>
      <c r="AG65127" s="378"/>
      <c r="AH65127" s="378"/>
      <c r="AI65127" s="378"/>
      <c r="AJ65127" s="378"/>
      <c r="AK65127" s="378"/>
      <c r="AL65127" s="378"/>
      <c r="AM65127" s="378"/>
      <c r="AN65127" s="378"/>
      <c r="AO65127" s="378"/>
      <c r="AP65127" s="378"/>
      <c r="AQ65127" s="378"/>
      <c r="AR65127" s="378"/>
      <c r="AS65127" s="378"/>
      <c r="AT65127" s="378"/>
      <c r="AU65127" s="378"/>
      <c r="AV65127" s="378"/>
      <c r="AW65127" s="378"/>
      <c r="AX65127" s="378"/>
      <c r="AY65127" s="378"/>
      <c r="AZ65127" s="378"/>
      <c r="BA65127" s="378"/>
      <c r="BB65127" s="378"/>
      <c r="BC65127" s="378"/>
      <c r="BD65127" s="378"/>
      <c r="BE65127" s="378"/>
      <c r="BF65127" s="378"/>
      <c r="BG65127" s="378"/>
      <c r="BH65127" s="378"/>
      <c r="BI65127" s="378"/>
      <c r="BJ65127" s="378"/>
      <c r="BK65127" s="378"/>
      <c r="BL65127" s="378"/>
      <c r="BM65127" s="378"/>
      <c r="BN65127" s="378"/>
      <c r="BO65127" s="378"/>
      <c r="BP65127" s="378"/>
      <c r="BQ65127" s="378"/>
      <c r="BR65127" s="378"/>
      <c r="BS65127" s="378"/>
      <c r="BT65127" s="378"/>
      <c r="BU65127" s="378"/>
      <c r="BV65127" s="378"/>
      <c r="BW65127" s="378"/>
      <c r="BX65127" s="378"/>
      <c r="BY65127" s="378"/>
      <c r="BZ65127" s="378"/>
      <c r="CA65127" s="378"/>
      <c r="CB65127" s="378"/>
      <c r="CC65127" s="378"/>
      <c r="CD65127" s="378"/>
      <c r="CE65127" s="378"/>
      <c r="CF65127" s="378"/>
      <c r="CG65127" s="378"/>
      <c r="CH65127" s="378"/>
      <c r="CI65127" s="378"/>
      <c r="CJ65127" s="378"/>
      <c r="CK65127" s="378"/>
      <c r="CL65127" s="378"/>
      <c r="CM65127" s="378"/>
      <c r="CN65127" s="378"/>
      <c r="CO65127" s="378"/>
      <c r="CP65127" s="378"/>
      <c r="CQ65127" s="378"/>
      <c r="CR65127" s="378"/>
      <c r="CS65127" s="378"/>
      <c r="CT65127" s="378"/>
      <c r="CU65127" s="378"/>
      <c r="CV65127" s="378"/>
      <c r="CW65127" s="378"/>
      <c r="CX65127" s="378"/>
      <c r="CY65127" s="378"/>
      <c r="CZ65127" s="378"/>
      <c r="DA65127" s="378"/>
      <c r="DB65127" s="378"/>
      <c r="DC65127" s="378"/>
      <c r="DD65127" s="378"/>
      <c r="DE65127" s="378"/>
      <c r="DF65127" s="378"/>
      <c r="DG65127" s="378"/>
      <c r="DH65127" s="378"/>
      <c r="DI65127" s="378"/>
      <c r="DJ65127" s="378"/>
      <c r="DK65127" s="378"/>
      <c r="DL65127" s="378"/>
      <c r="DM65127" s="378"/>
      <c r="DN65127" s="378"/>
      <c r="DO65127" s="378"/>
      <c r="DP65127" s="378"/>
      <c r="DQ65127" s="378"/>
      <c r="DR65127" s="378"/>
      <c r="DS65127" s="378"/>
      <c r="DT65127" s="378"/>
      <c r="DU65127" s="378"/>
      <c r="DV65127" s="378"/>
      <c r="DW65127" s="378"/>
      <c r="DX65127" s="378"/>
      <c r="DY65127" s="378"/>
      <c r="DZ65127" s="378"/>
      <c r="EA65127" s="378"/>
      <c r="EB65127" s="378"/>
      <c r="EC65127" s="378"/>
      <c r="ED65127" s="378"/>
      <c r="EE65127" s="378"/>
      <c r="EF65127" s="378"/>
      <c r="EG65127" s="378"/>
      <c r="EH65127" s="378"/>
      <c r="EI65127" s="378"/>
      <c r="EJ65127" s="378"/>
      <c r="EK65127" s="378"/>
      <c r="EL65127" s="378"/>
      <c r="EM65127" s="378"/>
      <c r="EN65127" s="378"/>
      <c r="EO65127" s="378"/>
      <c r="EP65127" s="378"/>
      <c r="EQ65127" s="378"/>
      <c r="ER65127" s="378"/>
      <c r="ES65127" s="378"/>
      <c r="ET65127" s="378"/>
      <c r="EU65127" s="378"/>
      <c r="EV65127" s="378"/>
      <c r="EW65127" s="378"/>
      <c r="EX65127" s="378"/>
      <c r="EY65127" s="378"/>
      <c r="EZ65127" s="378"/>
      <c r="FA65127" s="378"/>
      <c r="FB65127" s="378"/>
      <c r="FC65127" s="378"/>
      <c r="FD65127" s="378"/>
      <c r="FE65127" s="378"/>
      <c r="FF65127" s="378"/>
      <c r="FG65127" s="378"/>
      <c r="FH65127" s="378"/>
      <c r="FI65127" s="378"/>
      <c r="FJ65127" s="378"/>
      <c r="FK65127" s="378"/>
      <c r="FL65127" s="378"/>
      <c r="FM65127" s="378"/>
      <c r="FN65127" s="378"/>
      <c r="FO65127" s="378"/>
      <c r="FP65127" s="378"/>
      <c r="FQ65127" s="378"/>
      <c r="FR65127" s="378"/>
      <c r="FS65127" s="378"/>
      <c r="FT65127" s="378"/>
      <c r="FU65127" s="378"/>
      <c r="FV65127" s="378"/>
      <c r="FW65127" s="378"/>
      <c r="FX65127" s="378"/>
      <c r="FY65127" s="378"/>
      <c r="FZ65127" s="378"/>
      <c r="GA65127" s="378"/>
      <c r="GB65127" s="378"/>
      <c r="GC65127" s="378"/>
      <c r="GD65127" s="378"/>
      <c r="GE65127" s="378"/>
      <c r="GF65127" s="378"/>
      <c r="GG65127" s="378"/>
      <c r="GH65127" s="378"/>
      <c r="GI65127" s="378"/>
      <c r="GJ65127" s="378"/>
      <c r="GK65127" s="378"/>
      <c r="GL65127" s="378"/>
      <c r="GM65127" s="378"/>
      <c r="GN65127" s="378"/>
      <c r="GO65127" s="378"/>
      <c r="GP65127" s="378"/>
      <c r="GQ65127" s="378"/>
      <c r="GR65127" s="378"/>
      <c r="GS65127" s="378"/>
      <c r="GT65127" s="378"/>
      <c r="GU65127" s="378"/>
      <c r="GV65127" s="378"/>
      <c r="GW65127" s="378"/>
      <c r="GX65127" s="378"/>
      <c r="GY65127" s="378"/>
      <c r="GZ65127" s="378"/>
      <c r="HA65127" s="378"/>
      <c r="HB65127" s="378"/>
      <c r="HC65127" s="378"/>
      <c r="HD65127" s="378"/>
      <c r="HE65127" s="378"/>
      <c r="HF65127" s="378"/>
      <c r="HG65127" s="378"/>
      <c r="HH65127" s="378"/>
      <c r="HI65127" s="378"/>
      <c r="HJ65127" s="378"/>
      <c r="HK65127" s="378"/>
      <c r="HL65127" s="378"/>
      <c r="HM65127" s="378"/>
      <c r="HN65127" s="378"/>
      <c r="HO65127" s="378"/>
      <c r="HP65127" s="378"/>
      <c r="HQ65127" s="378"/>
      <c r="HR65127" s="378"/>
      <c r="HS65127" s="378"/>
      <c r="HT65127" s="378"/>
      <c r="HU65127" s="378"/>
      <c r="HV65127" s="378"/>
      <c r="HW65127" s="378"/>
      <c r="HX65127" s="378"/>
      <c r="HY65127" s="378"/>
      <c r="HZ65127" s="378"/>
      <c r="IA65127" s="378"/>
      <c r="IB65127" s="378"/>
      <c r="IC65127" s="378"/>
      <c r="ID65127" s="378"/>
      <c r="IE65127" s="378"/>
      <c r="IF65127" s="378"/>
      <c r="IG65127" s="378"/>
      <c r="IH65127" s="378"/>
      <c r="II65127" s="378"/>
      <c r="IJ65127" s="378"/>
      <c r="IK65127" s="378"/>
      <c r="IL65127" s="378"/>
    </row>
    <row r="65128" spans="2:246">
      <c r="B65128" s="378"/>
      <c r="C65128" s="378"/>
      <c r="D65128" s="378"/>
      <c r="E65128" s="378"/>
      <c r="F65128" s="378"/>
      <c r="G65128" s="378"/>
      <c r="H65128" s="378"/>
      <c r="I65128" s="378"/>
      <c r="J65128" s="378"/>
      <c r="K65128" s="378"/>
      <c r="L65128" s="378"/>
      <c r="M65128" s="378"/>
      <c r="N65128" s="378"/>
      <c r="O65128" s="378"/>
      <c r="P65128" s="378"/>
      <c r="Q65128" s="378"/>
      <c r="R65128" s="378"/>
      <c r="S65128" s="378"/>
      <c r="T65128" s="378"/>
      <c r="U65128" s="378"/>
      <c r="V65128" s="378"/>
      <c r="W65128" s="378"/>
      <c r="X65128" s="378"/>
      <c r="Y65128" s="378"/>
      <c r="Z65128" s="378"/>
      <c r="AA65128" s="378"/>
      <c r="AB65128" s="378"/>
      <c r="AC65128" s="378"/>
      <c r="AD65128" s="378"/>
      <c r="AE65128" s="378"/>
      <c r="AF65128" s="378"/>
      <c r="AG65128" s="378"/>
      <c r="AH65128" s="378"/>
      <c r="AI65128" s="378"/>
      <c r="AJ65128" s="378"/>
      <c r="AK65128" s="378"/>
      <c r="AL65128" s="378"/>
      <c r="AM65128" s="378"/>
      <c r="AN65128" s="378"/>
      <c r="AO65128" s="378"/>
      <c r="AP65128" s="378"/>
      <c r="AQ65128" s="378"/>
      <c r="AR65128" s="378"/>
      <c r="AS65128" s="378"/>
      <c r="AT65128" s="378"/>
      <c r="AU65128" s="378"/>
      <c r="AV65128" s="378"/>
      <c r="AW65128" s="378"/>
      <c r="AX65128" s="378"/>
      <c r="AY65128" s="378"/>
      <c r="AZ65128" s="378"/>
      <c r="BA65128" s="378"/>
      <c r="BB65128" s="378"/>
      <c r="BC65128" s="378"/>
      <c r="BD65128" s="378"/>
      <c r="BE65128" s="378"/>
      <c r="BF65128" s="378"/>
      <c r="BG65128" s="378"/>
      <c r="BH65128" s="378"/>
      <c r="BI65128" s="378"/>
      <c r="BJ65128" s="378"/>
      <c r="BK65128" s="378"/>
      <c r="BL65128" s="378"/>
      <c r="BM65128" s="378"/>
      <c r="BN65128" s="378"/>
      <c r="BO65128" s="378"/>
      <c r="BP65128" s="378"/>
      <c r="BQ65128" s="378"/>
      <c r="BR65128" s="378"/>
      <c r="BS65128" s="378"/>
      <c r="BT65128" s="378"/>
      <c r="BU65128" s="378"/>
      <c r="BV65128" s="378"/>
      <c r="BW65128" s="378"/>
      <c r="BX65128" s="378"/>
      <c r="BY65128" s="378"/>
      <c r="BZ65128" s="378"/>
      <c r="CA65128" s="378"/>
      <c r="CB65128" s="378"/>
      <c r="CC65128" s="378"/>
      <c r="CD65128" s="378"/>
      <c r="CE65128" s="378"/>
      <c r="CF65128" s="378"/>
      <c r="CG65128" s="378"/>
      <c r="CH65128" s="378"/>
      <c r="CI65128" s="378"/>
      <c r="CJ65128" s="378"/>
      <c r="CK65128" s="378"/>
      <c r="CL65128" s="378"/>
      <c r="CM65128" s="378"/>
      <c r="CN65128" s="378"/>
      <c r="CO65128" s="378"/>
      <c r="CP65128" s="378"/>
      <c r="CQ65128" s="378"/>
      <c r="CR65128" s="378"/>
      <c r="CS65128" s="378"/>
      <c r="CT65128" s="378"/>
      <c r="CU65128" s="378"/>
      <c r="CV65128" s="378"/>
      <c r="CW65128" s="378"/>
      <c r="CX65128" s="378"/>
      <c r="CY65128" s="378"/>
      <c r="CZ65128" s="378"/>
      <c r="DA65128" s="378"/>
      <c r="DB65128" s="378"/>
      <c r="DC65128" s="378"/>
      <c r="DD65128" s="378"/>
      <c r="DE65128" s="378"/>
      <c r="DF65128" s="378"/>
      <c r="DG65128" s="378"/>
      <c r="DH65128" s="378"/>
      <c r="DI65128" s="378"/>
      <c r="DJ65128" s="378"/>
      <c r="DK65128" s="378"/>
      <c r="DL65128" s="378"/>
      <c r="DM65128" s="378"/>
      <c r="DN65128" s="378"/>
      <c r="DO65128" s="378"/>
      <c r="DP65128" s="378"/>
      <c r="DQ65128" s="378"/>
      <c r="DR65128" s="378"/>
      <c r="DS65128" s="378"/>
      <c r="DT65128" s="378"/>
      <c r="DU65128" s="378"/>
      <c r="DV65128" s="378"/>
      <c r="DW65128" s="378"/>
      <c r="DX65128" s="378"/>
      <c r="DY65128" s="378"/>
      <c r="DZ65128" s="378"/>
      <c r="EA65128" s="378"/>
      <c r="EB65128" s="378"/>
      <c r="EC65128" s="378"/>
      <c r="ED65128" s="378"/>
      <c r="EE65128" s="378"/>
      <c r="EF65128" s="378"/>
      <c r="EG65128" s="378"/>
      <c r="EH65128" s="378"/>
      <c r="EI65128" s="378"/>
      <c r="EJ65128" s="378"/>
      <c r="EK65128" s="378"/>
      <c r="EL65128" s="378"/>
      <c r="EM65128" s="378"/>
      <c r="EN65128" s="378"/>
      <c r="EO65128" s="378"/>
      <c r="EP65128" s="378"/>
      <c r="EQ65128" s="378"/>
      <c r="ER65128" s="378"/>
      <c r="ES65128" s="378"/>
      <c r="ET65128" s="378"/>
      <c r="EU65128" s="378"/>
      <c r="EV65128" s="378"/>
      <c r="EW65128" s="378"/>
      <c r="EX65128" s="378"/>
      <c r="EY65128" s="378"/>
      <c r="EZ65128" s="378"/>
      <c r="FA65128" s="378"/>
      <c r="FB65128" s="378"/>
      <c r="FC65128" s="378"/>
      <c r="FD65128" s="378"/>
      <c r="FE65128" s="378"/>
      <c r="FF65128" s="378"/>
      <c r="FG65128" s="378"/>
      <c r="FH65128" s="378"/>
      <c r="FI65128" s="378"/>
      <c r="FJ65128" s="378"/>
      <c r="FK65128" s="378"/>
      <c r="FL65128" s="378"/>
      <c r="FM65128" s="378"/>
      <c r="FN65128" s="378"/>
      <c r="FO65128" s="378"/>
      <c r="FP65128" s="378"/>
      <c r="FQ65128" s="378"/>
      <c r="FR65128" s="378"/>
      <c r="FS65128" s="378"/>
      <c r="FT65128" s="378"/>
      <c r="FU65128" s="378"/>
      <c r="FV65128" s="378"/>
      <c r="FW65128" s="378"/>
      <c r="FX65128" s="378"/>
      <c r="FY65128" s="378"/>
      <c r="FZ65128" s="378"/>
      <c r="GA65128" s="378"/>
      <c r="GB65128" s="378"/>
      <c r="GC65128" s="378"/>
      <c r="GD65128" s="378"/>
      <c r="GE65128" s="378"/>
      <c r="GF65128" s="378"/>
      <c r="GG65128" s="378"/>
      <c r="GH65128" s="378"/>
      <c r="GI65128" s="378"/>
      <c r="GJ65128" s="378"/>
      <c r="GK65128" s="378"/>
      <c r="GL65128" s="378"/>
      <c r="GM65128" s="378"/>
      <c r="GN65128" s="378"/>
      <c r="GO65128" s="378"/>
      <c r="GP65128" s="378"/>
      <c r="GQ65128" s="378"/>
      <c r="GR65128" s="378"/>
      <c r="GS65128" s="378"/>
      <c r="GT65128" s="378"/>
      <c r="GU65128" s="378"/>
      <c r="GV65128" s="378"/>
      <c r="GW65128" s="378"/>
      <c r="GX65128" s="378"/>
      <c r="GY65128" s="378"/>
      <c r="GZ65128" s="378"/>
      <c r="HA65128" s="378"/>
      <c r="HB65128" s="378"/>
      <c r="HC65128" s="378"/>
      <c r="HD65128" s="378"/>
      <c r="HE65128" s="378"/>
      <c r="HF65128" s="378"/>
      <c r="HG65128" s="378"/>
      <c r="HH65128" s="378"/>
      <c r="HI65128" s="378"/>
      <c r="HJ65128" s="378"/>
      <c r="HK65128" s="378"/>
      <c r="HL65128" s="378"/>
      <c r="HM65128" s="378"/>
      <c r="HN65128" s="378"/>
      <c r="HO65128" s="378"/>
      <c r="HP65128" s="378"/>
      <c r="HQ65128" s="378"/>
      <c r="HR65128" s="378"/>
      <c r="HS65128" s="378"/>
      <c r="HT65128" s="378"/>
      <c r="HU65128" s="378"/>
      <c r="HV65128" s="378"/>
      <c r="HW65128" s="378"/>
      <c r="HX65128" s="378"/>
      <c r="HY65128" s="378"/>
      <c r="HZ65128" s="378"/>
      <c r="IA65128" s="378"/>
      <c r="IB65128" s="378"/>
      <c r="IC65128" s="378"/>
      <c r="ID65128" s="378"/>
      <c r="IE65128" s="378"/>
      <c r="IF65128" s="378"/>
      <c r="IG65128" s="378"/>
      <c r="IH65128" s="378"/>
      <c r="II65128" s="378"/>
      <c r="IJ65128" s="378"/>
      <c r="IK65128" s="378"/>
      <c r="IL65128" s="378"/>
    </row>
    <row r="65129" spans="2:246">
      <c r="B65129" s="378"/>
      <c r="C65129" s="378"/>
      <c r="D65129" s="378"/>
      <c r="E65129" s="378"/>
      <c r="F65129" s="378"/>
      <c r="G65129" s="378"/>
      <c r="H65129" s="378"/>
      <c r="I65129" s="378"/>
      <c r="J65129" s="378"/>
      <c r="K65129" s="378"/>
      <c r="L65129" s="378"/>
      <c r="M65129" s="378"/>
      <c r="N65129" s="378"/>
      <c r="O65129" s="378"/>
      <c r="P65129" s="378"/>
      <c r="Q65129" s="378"/>
      <c r="R65129" s="378"/>
      <c r="S65129" s="378"/>
      <c r="T65129" s="378"/>
      <c r="U65129" s="378"/>
      <c r="V65129" s="378"/>
      <c r="W65129" s="378"/>
      <c r="X65129" s="378"/>
      <c r="Y65129" s="378"/>
      <c r="Z65129" s="378"/>
      <c r="AA65129" s="378"/>
      <c r="AB65129" s="378"/>
      <c r="AC65129" s="378"/>
      <c r="AD65129" s="378"/>
      <c r="AE65129" s="378"/>
      <c r="AF65129" s="378"/>
      <c r="AG65129" s="378"/>
      <c r="AH65129" s="378"/>
      <c r="AI65129" s="378"/>
      <c r="AJ65129" s="378"/>
      <c r="AK65129" s="378"/>
      <c r="AL65129" s="378"/>
      <c r="AM65129" s="378"/>
      <c r="AN65129" s="378"/>
      <c r="AO65129" s="378"/>
      <c r="AP65129" s="378"/>
      <c r="AQ65129" s="378"/>
      <c r="AR65129" s="378"/>
      <c r="AS65129" s="378"/>
      <c r="AT65129" s="378"/>
      <c r="AU65129" s="378"/>
      <c r="AV65129" s="378"/>
      <c r="AW65129" s="378"/>
      <c r="AX65129" s="378"/>
      <c r="AY65129" s="378"/>
      <c r="AZ65129" s="378"/>
      <c r="BA65129" s="378"/>
      <c r="BB65129" s="378"/>
      <c r="BC65129" s="378"/>
      <c r="BD65129" s="378"/>
      <c r="BE65129" s="378"/>
      <c r="BF65129" s="378"/>
      <c r="BG65129" s="378"/>
      <c r="BH65129" s="378"/>
      <c r="BI65129" s="378"/>
      <c r="BJ65129" s="378"/>
      <c r="BK65129" s="378"/>
      <c r="BL65129" s="378"/>
      <c r="BM65129" s="378"/>
      <c r="BN65129" s="378"/>
      <c r="BO65129" s="378"/>
      <c r="BP65129" s="378"/>
      <c r="BQ65129" s="378"/>
      <c r="BR65129" s="378"/>
      <c r="BS65129" s="378"/>
      <c r="BT65129" s="378"/>
      <c r="BU65129" s="378"/>
      <c r="BV65129" s="378"/>
      <c r="BW65129" s="378"/>
      <c r="BX65129" s="378"/>
      <c r="BY65129" s="378"/>
      <c r="BZ65129" s="378"/>
      <c r="CA65129" s="378"/>
      <c r="CB65129" s="378"/>
      <c r="CC65129" s="378"/>
      <c r="CD65129" s="378"/>
      <c r="CE65129" s="378"/>
      <c r="CF65129" s="378"/>
      <c r="CG65129" s="378"/>
      <c r="CH65129" s="378"/>
      <c r="CI65129" s="378"/>
      <c r="CJ65129" s="378"/>
      <c r="CK65129" s="378"/>
      <c r="CL65129" s="378"/>
      <c r="CM65129" s="378"/>
      <c r="CN65129" s="378"/>
      <c r="CO65129" s="378"/>
      <c r="CP65129" s="378"/>
      <c r="CQ65129" s="378"/>
      <c r="CR65129" s="378"/>
      <c r="CS65129" s="378"/>
      <c r="CT65129" s="378"/>
      <c r="CU65129" s="378"/>
      <c r="CV65129" s="378"/>
      <c r="CW65129" s="378"/>
      <c r="CX65129" s="378"/>
      <c r="CY65129" s="378"/>
      <c r="CZ65129" s="378"/>
      <c r="DA65129" s="378"/>
      <c r="DB65129" s="378"/>
      <c r="DC65129" s="378"/>
      <c r="DD65129" s="378"/>
      <c r="DE65129" s="378"/>
      <c r="DF65129" s="378"/>
      <c r="DG65129" s="378"/>
      <c r="DH65129" s="378"/>
      <c r="DI65129" s="378"/>
      <c r="DJ65129" s="378"/>
      <c r="DK65129" s="378"/>
      <c r="DL65129" s="378"/>
      <c r="DM65129" s="378"/>
      <c r="DN65129" s="378"/>
      <c r="DO65129" s="378"/>
      <c r="DP65129" s="378"/>
      <c r="DQ65129" s="378"/>
      <c r="DR65129" s="378"/>
      <c r="DS65129" s="378"/>
      <c r="DT65129" s="378"/>
      <c r="DU65129" s="378"/>
      <c r="DV65129" s="378"/>
      <c r="DW65129" s="378"/>
      <c r="DX65129" s="378"/>
      <c r="DY65129" s="378"/>
      <c r="DZ65129" s="378"/>
      <c r="EA65129" s="378"/>
      <c r="EB65129" s="378"/>
      <c r="EC65129" s="378"/>
      <c r="ED65129" s="378"/>
      <c r="EE65129" s="378"/>
      <c r="EF65129" s="378"/>
      <c r="EG65129" s="378"/>
      <c r="EH65129" s="378"/>
      <c r="EI65129" s="378"/>
      <c r="EJ65129" s="378"/>
      <c r="EK65129" s="378"/>
      <c r="EL65129" s="378"/>
      <c r="EM65129" s="378"/>
      <c r="EN65129" s="378"/>
      <c r="EO65129" s="378"/>
      <c r="EP65129" s="378"/>
      <c r="EQ65129" s="378"/>
      <c r="ER65129" s="378"/>
      <c r="ES65129" s="378"/>
      <c r="ET65129" s="378"/>
      <c r="EU65129" s="378"/>
      <c r="EV65129" s="378"/>
      <c r="EW65129" s="378"/>
      <c r="EX65129" s="378"/>
      <c r="EY65129" s="378"/>
      <c r="EZ65129" s="378"/>
      <c r="FA65129" s="378"/>
      <c r="FB65129" s="378"/>
      <c r="FC65129" s="378"/>
      <c r="FD65129" s="378"/>
      <c r="FE65129" s="378"/>
      <c r="FF65129" s="378"/>
      <c r="FG65129" s="378"/>
      <c r="FH65129" s="378"/>
      <c r="FI65129" s="378"/>
      <c r="FJ65129" s="378"/>
      <c r="FK65129" s="378"/>
      <c r="FL65129" s="378"/>
      <c r="FM65129" s="378"/>
      <c r="FN65129" s="378"/>
      <c r="FO65129" s="378"/>
      <c r="FP65129" s="378"/>
      <c r="FQ65129" s="378"/>
      <c r="FR65129" s="378"/>
      <c r="FS65129" s="378"/>
      <c r="FT65129" s="378"/>
      <c r="FU65129" s="378"/>
      <c r="FV65129" s="378"/>
      <c r="FW65129" s="378"/>
      <c r="FX65129" s="378"/>
      <c r="FY65129" s="378"/>
      <c r="FZ65129" s="378"/>
      <c r="GA65129" s="378"/>
      <c r="GB65129" s="378"/>
      <c r="GC65129" s="378"/>
      <c r="GD65129" s="378"/>
      <c r="GE65129" s="378"/>
      <c r="GF65129" s="378"/>
      <c r="GG65129" s="378"/>
      <c r="GH65129" s="378"/>
      <c r="GI65129" s="378"/>
      <c r="GJ65129" s="378"/>
      <c r="GK65129" s="378"/>
      <c r="GL65129" s="378"/>
      <c r="GM65129" s="378"/>
      <c r="GN65129" s="378"/>
      <c r="GO65129" s="378"/>
      <c r="GP65129" s="378"/>
      <c r="GQ65129" s="378"/>
      <c r="GR65129" s="378"/>
      <c r="GS65129" s="378"/>
      <c r="GT65129" s="378"/>
      <c r="GU65129" s="378"/>
      <c r="GV65129" s="378"/>
      <c r="GW65129" s="378"/>
      <c r="GX65129" s="378"/>
      <c r="GY65129" s="378"/>
      <c r="GZ65129" s="378"/>
      <c r="HA65129" s="378"/>
      <c r="HB65129" s="378"/>
      <c r="HC65129" s="378"/>
      <c r="HD65129" s="378"/>
      <c r="HE65129" s="378"/>
      <c r="HF65129" s="378"/>
      <c r="HG65129" s="378"/>
      <c r="HH65129" s="378"/>
      <c r="HI65129" s="378"/>
      <c r="HJ65129" s="378"/>
      <c r="HK65129" s="378"/>
      <c r="HL65129" s="378"/>
      <c r="HM65129" s="378"/>
      <c r="HN65129" s="378"/>
      <c r="HO65129" s="378"/>
      <c r="HP65129" s="378"/>
      <c r="HQ65129" s="378"/>
      <c r="HR65129" s="378"/>
      <c r="HS65129" s="378"/>
      <c r="HT65129" s="378"/>
      <c r="HU65129" s="378"/>
      <c r="HV65129" s="378"/>
      <c r="HW65129" s="378"/>
      <c r="HX65129" s="378"/>
      <c r="HY65129" s="378"/>
      <c r="HZ65129" s="378"/>
      <c r="IA65129" s="378"/>
      <c r="IB65129" s="378"/>
      <c r="IC65129" s="378"/>
      <c r="ID65129" s="378"/>
      <c r="IE65129" s="378"/>
      <c r="IF65129" s="378"/>
      <c r="IG65129" s="378"/>
      <c r="IH65129" s="378"/>
      <c r="II65129" s="378"/>
      <c r="IJ65129" s="378"/>
      <c r="IK65129" s="378"/>
      <c r="IL65129" s="378"/>
    </row>
    <row r="65130" spans="2:246">
      <c r="B65130" s="378"/>
      <c r="C65130" s="378"/>
      <c r="D65130" s="378"/>
      <c r="E65130" s="378"/>
      <c r="F65130" s="378"/>
      <c r="G65130" s="378"/>
      <c r="H65130" s="378"/>
      <c r="I65130" s="378"/>
      <c r="J65130" s="378"/>
      <c r="K65130" s="378"/>
      <c r="L65130" s="378"/>
      <c r="M65130" s="378"/>
      <c r="N65130" s="378"/>
      <c r="O65130" s="378"/>
      <c r="P65130" s="378"/>
      <c r="Q65130" s="378"/>
      <c r="R65130" s="378"/>
      <c r="S65130" s="378"/>
      <c r="T65130" s="378"/>
      <c r="U65130" s="378"/>
      <c r="V65130" s="378"/>
      <c r="W65130" s="378"/>
      <c r="X65130" s="378"/>
      <c r="Y65130" s="378"/>
      <c r="Z65130" s="378"/>
      <c r="AA65130" s="378"/>
      <c r="AB65130" s="378"/>
      <c r="AC65130" s="378"/>
      <c r="AD65130" s="378"/>
      <c r="AE65130" s="378"/>
      <c r="AF65130" s="378"/>
      <c r="AG65130" s="378"/>
      <c r="AH65130" s="378"/>
      <c r="AI65130" s="378"/>
      <c r="AJ65130" s="378"/>
      <c r="AK65130" s="378"/>
      <c r="AL65130" s="378"/>
      <c r="AM65130" s="378"/>
      <c r="AN65130" s="378"/>
      <c r="AO65130" s="378"/>
      <c r="AP65130" s="378"/>
      <c r="AQ65130" s="378"/>
      <c r="AR65130" s="378"/>
      <c r="AS65130" s="378"/>
      <c r="AT65130" s="378"/>
      <c r="AU65130" s="378"/>
      <c r="AV65130" s="378"/>
      <c r="AW65130" s="378"/>
      <c r="AX65130" s="378"/>
      <c r="AY65130" s="378"/>
      <c r="AZ65130" s="378"/>
      <c r="BA65130" s="378"/>
      <c r="BB65130" s="378"/>
      <c r="BC65130" s="378"/>
      <c r="BD65130" s="378"/>
      <c r="BE65130" s="378"/>
      <c r="BF65130" s="378"/>
      <c r="BG65130" s="378"/>
      <c r="BH65130" s="378"/>
      <c r="BI65130" s="378"/>
      <c r="BJ65130" s="378"/>
      <c r="BK65130" s="378"/>
      <c r="BL65130" s="378"/>
      <c r="BM65130" s="378"/>
      <c r="BN65130" s="378"/>
      <c r="BO65130" s="378"/>
      <c r="BP65130" s="378"/>
      <c r="BQ65130" s="378"/>
      <c r="BR65130" s="378"/>
      <c r="BS65130" s="378"/>
      <c r="BT65130" s="378"/>
      <c r="BU65130" s="378"/>
      <c r="BV65130" s="378"/>
      <c r="BW65130" s="378"/>
      <c r="BX65130" s="378"/>
      <c r="BY65130" s="378"/>
      <c r="BZ65130" s="378"/>
      <c r="CA65130" s="378"/>
      <c r="CB65130" s="378"/>
      <c r="CC65130" s="378"/>
      <c r="CD65130" s="378"/>
      <c r="CE65130" s="378"/>
      <c r="CF65130" s="378"/>
      <c r="CG65130" s="378"/>
      <c r="CH65130" s="378"/>
      <c r="CI65130" s="378"/>
      <c r="CJ65130" s="378"/>
      <c r="CK65130" s="378"/>
      <c r="CL65130" s="378"/>
      <c r="CM65130" s="378"/>
      <c r="CN65130" s="378"/>
      <c r="CO65130" s="378"/>
      <c r="CP65130" s="378"/>
      <c r="CQ65130" s="378"/>
      <c r="CR65130" s="378"/>
      <c r="CS65130" s="378"/>
      <c r="CT65130" s="378"/>
      <c r="CU65130" s="378"/>
      <c r="CV65130" s="378"/>
      <c r="CW65130" s="378"/>
      <c r="CX65130" s="378"/>
      <c r="CY65130" s="378"/>
      <c r="CZ65130" s="378"/>
      <c r="DA65130" s="378"/>
      <c r="DB65130" s="378"/>
      <c r="DC65130" s="378"/>
      <c r="DD65130" s="378"/>
      <c r="DE65130" s="378"/>
      <c r="DF65130" s="378"/>
      <c r="DG65130" s="378"/>
      <c r="DH65130" s="378"/>
      <c r="DI65130" s="378"/>
      <c r="DJ65130" s="378"/>
      <c r="DK65130" s="378"/>
      <c r="DL65130" s="378"/>
      <c r="DM65130" s="378"/>
      <c r="DN65130" s="378"/>
      <c r="DO65130" s="378"/>
      <c r="DP65130" s="378"/>
      <c r="DQ65130" s="378"/>
      <c r="DR65130" s="378"/>
      <c r="DS65130" s="378"/>
      <c r="DT65130" s="378"/>
      <c r="DU65130" s="378"/>
      <c r="DV65130" s="378"/>
      <c r="DW65130" s="378"/>
      <c r="DX65130" s="378"/>
      <c r="DY65130" s="378"/>
      <c r="DZ65130" s="378"/>
      <c r="EA65130" s="378"/>
      <c r="EB65130" s="378"/>
      <c r="EC65130" s="378"/>
      <c r="ED65130" s="378"/>
      <c r="EE65130" s="378"/>
      <c r="EF65130" s="378"/>
      <c r="EG65130" s="378"/>
      <c r="EH65130" s="378"/>
      <c r="EI65130" s="378"/>
      <c r="EJ65130" s="378"/>
      <c r="EK65130" s="378"/>
      <c r="EL65130" s="378"/>
      <c r="EM65130" s="378"/>
      <c r="EN65130" s="378"/>
      <c r="EO65130" s="378"/>
      <c r="EP65130" s="378"/>
      <c r="EQ65130" s="378"/>
      <c r="ER65130" s="378"/>
      <c r="ES65130" s="378"/>
      <c r="ET65130" s="378"/>
      <c r="EU65130" s="378"/>
      <c r="EV65130" s="378"/>
      <c r="EW65130" s="378"/>
      <c r="EX65130" s="378"/>
      <c r="EY65130" s="378"/>
      <c r="EZ65130" s="378"/>
      <c r="FA65130" s="378"/>
      <c r="FB65130" s="378"/>
      <c r="FC65130" s="378"/>
      <c r="FD65130" s="378"/>
      <c r="FE65130" s="378"/>
      <c r="FF65130" s="378"/>
      <c r="FG65130" s="378"/>
      <c r="FH65130" s="378"/>
      <c r="FI65130" s="378"/>
      <c r="FJ65130" s="378"/>
      <c r="FK65130" s="378"/>
      <c r="FL65130" s="378"/>
      <c r="FM65130" s="378"/>
      <c r="FN65130" s="378"/>
      <c r="FO65130" s="378"/>
      <c r="FP65130" s="378"/>
      <c r="FQ65130" s="378"/>
      <c r="FR65130" s="378"/>
      <c r="FS65130" s="378"/>
      <c r="FT65130" s="378"/>
      <c r="FU65130" s="378"/>
      <c r="FV65130" s="378"/>
      <c r="FW65130" s="378"/>
      <c r="FX65130" s="378"/>
      <c r="FY65130" s="378"/>
      <c r="FZ65130" s="378"/>
      <c r="GA65130" s="378"/>
      <c r="GB65130" s="378"/>
      <c r="GC65130" s="378"/>
      <c r="GD65130" s="378"/>
      <c r="GE65130" s="378"/>
      <c r="GF65130" s="378"/>
      <c r="GG65130" s="378"/>
      <c r="GH65130" s="378"/>
      <c r="GI65130" s="378"/>
      <c r="GJ65130" s="378"/>
      <c r="GK65130" s="378"/>
      <c r="GL65130" s="378"/>
      <c r="GM65130" s="378"/>
      <c r="GN65130" s="378"/>
      <c r="GO65130" s="378"/>
      <c r="GP65130" s="378"/>
      <c r="GQ65130" s="378"/>
      <c r="GR65130" s="378"/>
      <c r="GS65130" s="378"/>
      <c r="GT65130" s="378"/>
      <c r="GU65130" s="378"/>
      <c r="GV65130" s="378"/>
      <c r="GW65130" s="378"/>
      <c r="GX65130" s="378"/>
      <c r="GY65130" s="378"/>
      <c r="GZ65130" s="378"/>
      <c r="HA65130" s="378"/>
      <c r="HB65130" s="378"/>
      <c r="HC65130" s="378"/>
      <c r="HD65130" s="378"/>
      <c r="HE65130" s="378"/>
      <c r="HF65130" s="378"/>
      <c r="HG65130" s="378"/>
      <c r="HH65130" s="378"/>
      <c r="HI65130" s="378"/>
      <c r="HJ65130" s="378"/>
      <c r="HK65130" s="378"/>
      <c r="HL65130" s="378"/>
      <c r="HM65130" s="378"/>
      <c r="HN65130" s="378"/>
      <c r="HO65130" s="378"/>
      <c r="HP65130" s="378"/>
      <c r="HQ65130" s="378"/>
      <c r="HR65130" s="378"/>
      <c r="HS65130" s="378"/>
      <c r="HT65130" s="378"/>
      <c r="HU65130" s="378"/>
      <c r="HV65130" s="378"/>
      <c r="HW65130" s="378"/>
      <c r="HX65130" s="378"/>
      <c r="HY65130" s="378"/>
      <c r="HZ65130" s="378"/>
      <c r="IA65130" s="378"/>
      <c r="IB65130" s="378"/>
      <c r="IC65130" s="378"/>
      <c r="ID65130" s="378"/>
      <c r="IE65130" s="378"/>
      <c r="IF65130" s="378"/>
      <c r="IG65130" s="378"/>
      <c r="IH65130" s="378"/>
      <c r="II65130" s="378"/>
      <c r="IJ65130" s="378"/>
      <c r="IK65130" s="378"/>
      <c r="IL65130" s="378"/>
    </row>
    <row r="65131" spans="2:246">
      <c r="B65131" s="378"/>
      <c r="C65131" s="378"/>
      <c r="D65131" s="378"/>
      <c r="E65131" s="378"/>
      <c r="F65131" s="378"/>
      <c r="G65131" s="378"/>
      <c r="H65131" s="378"/>
      <c r="I65131" s="378"/>
      <c r="J65131" s="378"/>
      <c r="K65131" s="378"/>
      <c r="L65131" s="378"/>
      <c r="M65131" s="378"/>
      <c r="N65131" s="378"/>
      <c r="O65131" s="378"/>
      <c r="P65131" s="378"/>
      <c r="Q65131" s="378"/>
      <c r="R65131" s="378"/>
      <c r="S65131" s="378"/>
      <c r="T65131" s="378"/>
      <c r="U65131" s="378"/>
      <c r="V65131" s="378"/>
      <c r="W65131" s="378"/>
      <c r="X65131" s="378"/>
      <c r="Y65131" s="378"/>
      <c r="Z65131" s="378"/>
      <c r="AA65131" s="378"/>
      <c r="AB65131" s="378"/>
      <c r="AC65131" s="378"/>
      <c r="AD65131" s="378"/>
      <c r="AE65131" s="378"/>
      <c r="AF65131" s="378"/>
      <c r="AG65131" s="378"/>
      <c r="AH65131" s="378"/>
      <c r="AI65131" s="378"/>
      <c r="AJ65131" s="378"/>
      <c r="AK65131" s="378"/>
      <c r="AL65131" s="378"/>
      <c r="AM65131" s="378"/>
      <c r="AN65131" s="378"/>
      <c r="AO65131" s="378"/>
      <c r="AP65131" s="378"/>
      <c r="AQ65131" s="378"/>
      <c r="AR65131" s="378"/>
      <c r="AS65131" s="378"/>
      <c r="AT65131" s="378"/>
      <c r="AU65131" s="378"/>
      <c r="AV65131" s="378"/>
      <c r="AW65131" s="378"/>
      <c r="AX65131" s="378"/>
      <c r="AY65131" s="378"/>
      <c r="AZ65131" s="378"/>
      <c r="BA65131" s="378"/>
      <c r="BB65131" s="378"/>
      <c r="BC65131" s="378"/>
      <c r="BD65131" s="378"/>
      <c r="BE65131" s="378"/>
      <c r="BF65131" s="378"/>
      <c r="BG65131" s="378"/>
      <c r="BH65131" s="378"/>
      <c r="BI65131" s="378"/>
      <c r="BJ65131" s="378"/>
      <c r="BK65131" s="378"/>
      <c r="BL65131" s="378"/>
      <c r="BM65131" s="378"/>
      <c r="BN65131" s="378"/>
      <c r="BO65131" s="378"/>
      <c r="BP65131" s="378"/>
      <c r="BQ65131" s="378"/>
      <c r="BR65131" s="378"/>
      <c r="BS65131" s="378"/>
      <c r="BT65131" s="378"/>
      <c r="BU65131" s="378"/>
      <c r="BV65131" s="378"/>
      <c r="BW65131" s="378"/>
      <c r="BX65131" s="378"/>
      <c r="BY65131" s="378"/>
      <c r="BZ65131" s="378"/>
      <c r="CA65131" s="378"/>
      <c r="CB65131" s="378"/>
      <c r="CC65131" s="378"/>
      <c r="CD65131" s="378"/>
      <c r="CE65131" s="378"/>
      <c r="CF65131" s="378"/>
      <c r="CG65131" s="378"/>
      <c r="CH65131" s="378"/>
      <c r="CI65131" s="378"/>
      <c r="CJ65131" s="378"/>
      <c r="CK65131" s="378"/>
      <c r="CL65131" s="378"/>
      <c r="CM65131" s="378"/>
      <c r="CN65131" s="378"/>
      <c r="CO65131" s="378"/>
      <c r="CP65131" s="378"/>
      <c r="CQ65131" s="378"/>
      <c r="CR65131" s="378"/>
      <c r="CS65131" s="378"/>
      <c r="CT65131" s="378"/>
      <c r="CU65131" s="378"/>
      <c r="CV65131" s="378"/>
      <c r="CW65131" s="378"/>
      <c r="CX65131" s="378"/>
      <c r="CY65131" s="378"/>
      <c r="CZ65131" s="378"/>
      <c r="DA65131" s="378"/>
      <c r="DB65131" s="378"/>
      <c r="DC65131" s="378"/>
      <c r="DD65131" s="378"/>
      <c r="DE65131" s="378"/>
      <c r="DF65131" s="378"/>
      <c r="DG65131" s="378"/>
      <c r="DH65131" s="378"/>
      <c r="DI65131" s="378"/>
      <c r="DJ65131" s="378"/>
      <c r="DK65131" s="378"/>
      <c r="DL65131" s="378"/>
      <c r="DM65131" s="378"/>
      <c r="DN65131" s="378"/>
      <c r="DO65131" s="378"/>
      <c r="DP65131" s="378"/>
      <c r="DQ65131" s="378"/>
      <c r="DR65131" s="378"/>
      <c r="DS65131" s="378"/>
      <c r="DT65131" s="378"/>
      <c r="DU65131" s="378"/>
      <c r="DV65131" s="378"/>
      <c r="DW65131" s="378"/>
      <c r="DX65131" s="378"/>
      <c r="DY65131" s="378"/>
      <c r="DZ65131" s="378"/>
      <c r="EA65131" s="378"/>
      <c r="EB65131" s="378"/>
      <c r="EC65131" s="378"/>
      <c r="ED65131" s="378"/>
      <c r="EE65131" s="378"/>
      <c r="EF65131" s="378"/>
      <c r="EG65131" s="378"/>
      <c r="EH65131" s="378"/>
      <c r="EI65131" s="378"/>
      <c r="EJ65131" s="378"/>
      <c r="EK65131" s="378"/>
      <c r="EL65131" s="378"/>
      <c r="EM65131" s="378"/>
      <c r="EN65131" s="378"/>
      <c r="EO65131" s="378"/>
      <c r="EP65131" s="378"/>
      <c r="EQ65131" s="378"/>
      <c r="ER65131" s="378"/>
      <c r="ES65131" s="378"/>
      <c r="ET65131" s="378"/>
      <c r="EU65131" s="378"/>
      <c r="EV65131" s="378"/>
      <c r="EW65131" s="378"/>
      <c r="EX65131" s="378"/>
      <c r="EY65131" s="378"/>
      <c r="EZ65131" s="378"/>
      <c r="FA65131" s="378"/>
      <c r="FB65131" s="378"/>
      <c r="FC65131" s="378"/>
      <c r="FD65131" s="378"/>
      <c r="FE65131" s="378"/>
      <c r="FF65131" s="378"/>
      <c r="FG65131" s="378"/>
      <c r="FH65131" s="378"/>
      <c r="FI65131" s="378"/>
      <c r="FJ65131" s="378"/>
      <c r="FK65131" s="378"/>
      <c r="FL65131" s="378"/>
      <c r="FM65131" s="378"/>
      <c r="FN65131" s="378"/>
      <c r="FO65131" s="378"/>
      <c r="FP65131" s="378"/>
      <c r="FQ65131" s="378"/>
      <c r="FR65131" s="378"/>
      <c r="FS65131" s="378"/>
      <c r="FT65131" s="378"/>
      <c r="FU65131" s="378"/>
      <c r="FV65131" s="378"/>
      <c r="FW65131" s="378"/>
      <c r="FX65131" s="378"/>
      <c r="FY65131" s="378"/>
      <c r="FZ65131" s="378"/>
      <c r="GA65131" s="378"/>
      <c r="GB65131" s="378"/>
      <c r="GC65131" s="378"/>
      <c r="GD65131" s="378"/>
      <c r="GE65131" s="378"/>
      <c r="GF65131" s="378"/>
      <c r="GG65131" s="378"/>
      <c r="GH65131" s="378"/>
      <c r="GI65131" s="378"/>
      <c r="GJ65131" s="378"/>
      <c r="GK65131" s="378"/>
      <c r="GL65131" s="378"/>
      <c r="GM65131" s="378"/>
      <c r="GN65131" s="378"/>
      <c r="GO65131" s="378"/>
      <c r="GP65131" s="378"/>
      <c r="GQ65131" s="378"/>
      <c r="GR65131" s="378"/>
      <c r="GS65131" s="378"/>
      <c r="GT65131" s="378"/>
      <c r="GU65131" s="378"/>
      <c r="GV65131" s="378"/>
      <c r="GW65131" s="378"/>
      <c r="GX65131" s="378"/>
      <c r="GY65131" s="378"/>
      <c r="GZ65131" s="378"/>
      <c r="HA65131" s="378"/>
      <c r="HB65131" s="378"/>
      <c r="HC65131" s="378"/>
      <c r="HD65131" s="378"/>
      <c r="HE65131" s="378"/>
      <c r="HF65131" s="378"/>
      <c r="HG65131" s="378"/>
      <c r="HH65131" s="378"/>
      <c r="HI65131" s="378"/>
      <c r="HJ65131" s="378"/>
      <c r="HK65131" s="378"/>
      <c r="HL65131" s="378"/>
      <c r="HM65131" s="378"/>
      <c r="HN65131" s="378"/>
      <c r="HO65131" s="378"/>
      <c r="HP65131" s="378"/>
      <c r="HQ65131" s="378"/>
      <c r="HR65131" s="378"/>
      <c r="HS65131" s="378"/>
      <c r="HT65131" s="378"/>
      <c r="HU65131" s="378"/>
      <c r="HV65131" s="378"/>
      <c r="HW65131" s="378"/>
      <c r="HX65131" s="378"/>
      <c r="HY65131" s="378"/>
      <c r="HZ65131" s="378"/>
      <c r="IA65131" s="378"/>
      <c r="IB65131" s="378"/>
      <c r="IC65131" s="378"/>
      <c r="ID65131" s="378"/>
      <c r="IE65131" s="378"/>
      <c r="IF65131" s="378"/>
      <c r="IG65131" s="378"/>
      <c r="IH65131" s="378"/>
      <c r="II65131" s="378"/>
      <c r="IJ65131" s="378"/>
      <c r="IK65131" s="378"/>
      <c r="IL65131" s="378"/>
    </row>
    <row r="65132" spans="2:246">
      <c r="B65132" s="378"/>
      <c r="C65132" s="378"/>
      <c r="D65132" s="378"/>
      <c r="E65132" s="378"/>
      <c r="F65132" s="378"/>
      <c r="G65132" s="378"/>
      <c r="H65132" s="378"/>
      <c r="I65132" s="378"/>
      <c r="J65132" s="378"/>
      <c r="K65132" s="378"/>
      <c r="L65132" s="378"/>
      <c r="M65132" s="378"/>
      <c r="N65132" s="378"/>
      <c r="O65132" s="378"/>
      <c r="P65132" s="378"/>
      <c r="Q65132" s="378"/>
      <c r="R65132" s="378"/>
      <c r="S65132" s="378"/>
      <c r="T65132" s="378"/>
      <c r="U65132" s="378"/>
      <c r="V65132" s="378"/>
      <c r="W65132" s="378"/>
      <c r="X65132" s="378"/>
      <c r="Y65132" s="378"/>
      <c r="Z65132" s="378"/>
      <c r="AA65132" s="378"/>
      <c r="AB65132" s="378"/>
      <c r="AC65132" s="378"/>
      <c r="AD65132" s="378"/>
      <c r="AE65132" s="378"/>
      <c r="AF65132" s="378"/>
      <c r="AG65132" s="378"/>
      <c r="AH65132" s="378"/>
      <c r="AI65132" s="378"/>
      <c r="AJ65132" s="378"/>
      <c r="AK65132" s="378"/>
      <c r="AL65132" s="378"/>
      <c r="AM65132" s="378"/>
      <c r="AN65132" s="378"/>
      <c r="AO65132" s="378"/>
      <c r="AP65132" s="378"/>
      <c r="AQ65132" s="378"/>
      <c r="AR65132" s="378"/>
      <c r="AS65132" s="378"/>
      <c r="AT65132" s="378"/>
      <c r="AU65132" s="378"/>
      <c r="AV65132" s="378"/>
      <c r="AW65132" s="378"/>
      <c r="AX65132" s="378"/>
      <c r="AY65132" s="378"/>
      <c r="AZ65132" s="378"/>
      <c r="BA65132" s="378"/>
      <c r="BB65132" s="378"/>
      <c r="BC65132" s="378"/>
      <c r="BD65132" s="378"/>
      <c r="BE65132" s="378"/>
      <c r="BF65132" s="378"/>
      <c r="BG65132" s="378"/>
      <c r="BH65132" s="378"/>
      <c r="BI65132" s="378"/>
      <c r="BJ65132" s="378"/>
      <c r="BK65132" s="378"/>
      <c r="BL65132" s="378"/>
      <c r="BM65132" s="378"/>
      <c r="BN65132" s="378"/>
      <c r="BO65132" s="378"/>
      <c r="BP65132" s="378"/>
      <c r="BQ65132" s="378"/>
      <c r="BR65132" s="378"/>
      <c r="BS65132" s="378"/>
      <c r="BT65132" s="378"/>
      <c r="BU65132" s="378"/>
      <c r="BV65132" s="378"/>
      <c r="BW65132" s="378"/>
      <c r="BX65132" s="378"/>
      <c r="BY65132" s="378"/>
      <c r="BZ65132" s="378"/>
      <c r="CA65132" s="378"/>
      <c r="CB65132" s="378"/>
      <c r="CC65132" s="378"/>
      <c r="CD65132" s="378"/>
      <c r="CE65132" s="378"/>
      <c r="CF65132" s="378"/>
      <c r="CG65132" s="378"/>
      <c r="CH65132" s="378"/>
      <c r="CI65132" s="378"/>
      <c r="CJ65132" s="378"/>
      <c r="CK65132" s="378"/>
      <c r="CL65132" s="378"/>
      <c r="CM65132" s="378"/>
      <c r="CN65132" s="378"/>
      <c r="CO65132" s="378"/>
      <c r="CP65132" s="378"/>
      <c r="CQ65132" s="378"/>
      <c r="CR65132" s="378"/>
      <c r="CS65132" s="378"/>
      <c r="CT65132" s="378"/>
      <c r="CU65132" s="378"/>
      <c r="CV65132" s="378"/>
      <c r="CW65132" s="378"/>
      <c r="CX65132" s="378"/>
      <c r="CY65132" s="378"/>
      <c r="CZ65132" s="378"/>
      <c r="DA65132" s="378"/>
      <c r="DB65132" s="378"/>
      <c r="DC65132" s="378"/>
      <c r="DD65132" s="378"/>
      <c r="DE65132" s="378"/>
      <c r="DF65132" s="378"/>
      <c r="DG65132" s="378"/>
      <c r="DH65132" s="378"/>
      <c r="DI65132" s="378"/>
      <c r="DJ65132" s="378"/>
      <c r="DK65132" s="378"/>
      <c r="DL65132" s="378"/>
      <c r="DM65132" s="378"/>
      <c r="DN65132" s="378"/>
      <c r="DO65132" s="378"/>
      <c r="DP65132" s="378"/>
      <c r="DQ65132" s="378"/>
      <c r="DR65132" s="378"/>
      <c r="DS65132" s="378"/>
      <c r="DT65132" s="378"/>
      <c r="DU65132" s="378"/>
      <c r="DV65132" s="378"/>
      <c r="DW65132" s="378"/>
      <c r="DX65132" s="378"/>
      <c r="DY65132" s="378"/>
      <c r="DZ65132" s="378"/>
      <c r="EA65132" s="378"/>
      <c r="EB65132" s="378"/>
      <c r="EC65132" s="378"/>
      <c r="ED65132" s="378"/>
      <c r="EE65132" s="378"/>
      <c r="EF65132" s="378"/>
      <c r="EG65132" s="378"/>
      <c r="EH65132" s="378"/>
      <c r="EI65132" s="378"/>
      <c r="EJ65132" s="378"/>
      <c r="EK65132" s="378"/>
      <c r="EL65132" s="378"/>
      <c r="EM65132" s="378"/>
      <c r="EN65132" s="378"/>
      <c r="EO65132" s="378"/>
      <c r="EP65132" s="378"/>
      <c r="EQ65132" s="378"/>
      <c r="ER65132" s="378"/>
      <c r="ES65132" s="378"/>
      <c r="ET65132" s="378"/>
      <c r="EU65132" s="378"/>
      <c r="EV65132" s="378"/>
      <c r="EW65132" s="378"/>
      <c r="EX65132" s="378"/>
      <c r="EY65132" s="378"/>
      <c r="EZ65132" s="378"/>
      <c r="FA65132" s="378"/>
      <c r="FB65132" s="378"/>
      <c r="FC65132" s="378"/>
      <c r="FD65132" s="378"/>
      <c r="FE65132" s="378"/>
      <c r="FF65132" s="378"/>
      <c r="FG65132" s="378"/>
      <c r="FH65132" s="378"/>
      <c r="FI65132" s="378"/>
      <c r="FJ65132" s="378"/>
      <c r="FK65132" s="378"/>
      <c r="FL65132" s="378"/>
      <c r="FM65132" s="378"/>
      <c r="FN65132" s="378"/>
      <c r="FO65132" s="378"/>
      <c r="FP65132" s="378"/>
      <c r="FQ65132" s="378"/>
      <c r="FR65132" s="378"/>
      <c r="FS65132" s="378"/>
      <c r="FT65132" s="378"/>
      <c r="FU65132" s="378"/>
      <c r="FV65132" s="378"/>
      <c r="FW65132" s="378"/>
      <c r="FX65132" s="378"/>
      <c r="FY65132" s="378"/>
      <c r="FZ65132" s="378"/>
      <c r="GA65132" s="378"/>
      <c r="GB65132" s="378"/>
      <c r="GC65132" s="378"/>
      <c r="GD65132" s="378"/>
      <c r="GE65132" s="378"/>
      <c r="GF65132" s="378"/>
      <c r="GG65132" s="378"/>
      <c r="GH65132" s="378"/>
      <c r="GI65132" s="378"/>
      <c r="GJ65132" s="378"/>
      <c r="GK65132" s="378"/>
      <c r="GL65132" s="378"/>
      <c r="GM65132" s="378"/>
      <c r="GN65132" s="378"/>
      <c r="GO65132" s="378"/>
      <c r="GP65132" s="378"/>
      <c r="GQ65132" s="378"/>
      <c r="GR65132" s="378"/>
      <c r="GS65132" s="378"/>
      <c r="GT65132" s="378"/>
      <c r="GU65132" s="378"/>
      <c r="GV65132" s="378"/>
      <c r="GW65132" s="378"/>
      <c r="GX65132" s="378"/>
      <c r="GY65132" s="378"/>
      <c r="GZ65132" s="378"/>
      <c r="HA65132" s="378"/>
      <c r="HB65132" s="378"/>
      <c r="HC65132" s="378"/>
      <c r="HD65132" s="378"/>
      <c r="HE65132" s="378"/>
      <c r="HF65132" s="378"/>
      <c r="HG65132" s="378"/>
      <c r="HH65132" s="378"/>
      <c r="HI65132" s="378"/>
      <c r="HJ65132" s="378"/>
      <c r="HK65132" s="378"/>
      <c r="HL65132" s="378"/>
      <c r="HM65132" s="378"/>
      <c r="HN65132" s="378"/>
      <c r="HO65132" s="378"/>
      <c r="HP65132" s="378"/>
      <c r="HQ65132" s="378"/>
      <c r="HR65132" s="378"/>
      <c r="HS65132" s="378"/>
      <c r="HT65132" s="378"/>
      <c r="HU65132" s="378"/>
      <c r="HV65132" s="378"/>
      <c r="HW65132" s="378"/>
      <c r="HX65132" s="378"/>
      <c r="HY65132" s="378"/>
      <c r="HZ65132" s="378"/>
      <c r="IA65132" s="378"/>
      <c r="IB65132" s="378"/>
      <c r="IC65132" s="378"/>
      <c r="ID65132" s="378"/>
      <c r="IE65132" s="378"/>
      <c r="IF65132" s="378"/>
      <c r="IG65132" s="378"/>
      <c r="IH65132" s="378"/>
      <c r="II65132" s="378"/>
      <c r="IJ65132" s="378"/>
      <c r="IK65132" s="378"/>
      <c r="IL65132" s="378"/>
    </row>
    <row r="65133" spans="2:246">
      <c r="B65133" s="378"/>
      <c r="C65133" s="378"/>
      <c r="D65133" s="378"/>
      <c r="E65133" s="378"/>
      <c r="F65133" s="378"/>
      <c r="G65133" s="378"/>
      <c r="H65133" s="378"/>
      <c r="I65133" s="378"/>
      <c r="J65133" s="378"/>
      <c r="K65133" s="378"/>
      <c r="L65133" s="378"/>
      <c r="M65133" s="378"/>
      <c r="N65133" s="378"/>
      <c r="O65133" s="378"/>
      <c r="P65133" s="378"/>
      <c r="Q65133" s="378"/>
      <c r="R65133" s="378"/>
      <c r="S65133" s="378"/>
      <c r="T65133" s="378"/>
      <c r="U65133" s="378"/>
      <c r="V65133" s="378"/>
      <c r="W65133" s="378"/>
      <c r="X65133" s="378"/>
      <c r="Y65133" s="378"/>
      <c r="Z65133" s="378"/>
      <c r="AA65133" s="378"/>
      <c r="AB65133" s="378"/>
      <c r="AC65133" s="378"/>
      <c r="AD65133" s="378"/>
      <c r="AE65133" s="378"/>
      <c r="AF65133" s="378"/>
      <c r="AG65133" s="378"/>
      <c r="AH65133" s="378"/>
      <c r="AI65133" s="378"/>
      <c r="AJ65133" s="378"/>
      <c r="AK65133" s="378"/>
      <c r="AL65133" s="378"/>
      <c r="AM65133" s="378"/>
      <c r="AN65133" s="378"/>
      <c r="AO65133" s="378"/>
      <c r="AP65133" s="378"/>
      <c r="AQ65133" s="378"/>
      <c r="AR65133" s="378"/>
      <c r="AS65133" s="378"/>
      <c r="AT65133" s="378"/>
      <c r="AU65133" s="378"/>
      <c r="AV65133" s="378"/>
      <c r="AW65133" s="378"/>
      <c r="AX65133" s="378"/>
      <c r="AY65133" s="378"/>
      <c r="AZ65133" s="378"/>
      <c r="BA65133" s="378"/>
      <c r="BB65133" s="378"/>
      <c r="BC65133" s="378"/>
      <c r="BD65133" s="378"/>
      <c r="BE65133" s="378"/>
      <c r="BF65133" s="378"/>
      <c r="BG65133" s="378"/>
      <c r="BH65133" s="378"/>
      <c r="BI65133" s="378"/>
      <c r="BJ65133" s="378"/>
      <c r="BK65133" s="378"/>
      <c r="BL65133" s="378"/>
      <c r="BM65133" s="378"/>
      <c r="BN65133" s="378"/>
      <c r="BO65133" s="378"/>
      <c r="BP65133" s="378"/>
      <c r="BQ65133" s="378"/>
      <c r="BR65133" s="378"/>
      <c r="BS65133" s="378"/>
      <c r="BT65133" s="378"/>
      <c r="BU65133" s="378"/>
      <c r="BV65133" s="378"/>
      <c r="BW65133" s="378"/>
      <c r="BX65133" s="378"/>
      <c r="BY65133" s="378"/>
      <c r="BZ65133" s="378"/>
      <c r="CA65133" s="378"/>
      <c r="CB65133" s="378"/>
      <c r="CC65133" s="378"/>
      <c r="CD65133" s="378"/>
      <c r="CE65133" s="378"/>
      <c r="CF65133" s="378"/>
      <c r="CG65133" s="378"/>
      <c r="CH65133" s="378"/>
      <c r="CI65133" s="378"/>
      <c r="CJ65133" s="378"/>
      <c r="CK65133" s="378"/>
      <c r="CL65133" s="378"/>
      <c r="CM65133" s="378"/>
      <c r="CN65133" s="378"/>
      <c r="CO65133" s="378"/>
      <c r="CP65133" s="378"/>
      <c r="CQ65133" s="378"/>
      <c r="CR65133" s="378"/>
      <c r="CS65133" s="378"/>
      <c r="CT65133" s="378"/>
      <c r="CU65133" s="378"/>
      <c r="CV65133" s="378"/>
      <c r="CW65133" s="378"/>
      <c r="CX65133" s="378"/>
      <c r="CY65133" s="378"/>
      <c r="CZ65133" s="378"/>
      <c r="DA65133" s="378"/>
      <c r="DB65133" s="378"/>
      <c r="DC65133" s="378"/>
      <c r="DD65133" s="378"/>
      <c r="DE65133" s="378"/>
      <c r="DF65133" s="378"/>
      <c r="DG65133" s="378"/>
      <c r="DH65133" s="378"/>
      <c r="DI65133" s="378"/>
      <c r="DJ65133" s="378"/>
      <c r="DK65133" s="378"/>
      <c r="DL65133" s="378"/>
      <c r="DM65133" s="378"/>
      <c r="DN65133" s="378"/>
      <c r="DO65133" s="378"/>
      <c r="DP65133" s="378"/>
      <c r="DQ65133" s="378"/>
      <c r="DR65133" s="378"/>
      <c r="DS65133" s="378"/>
      <c r="DT65133" s="378"/>
      <c r="DU65133" s="378"/>
      <c r="DV65133" s="378"/>
      <c r="DW65133" s="378"/>
      <c r="DX65133" s="378"/>
      <c r="DY65133" s="378"/>
      <c r="DZ65133" s="378"/>
      <c r="EA65133" s="378"/>
      <c r="EB65133" s="378"/>
      <c r="EC65133" s="378"/>
      <c r="ED65133" s="378"/>
      <c r="EE65133" s="378"/>
      <c r="EF65133" s="378"/>
      <c r="EG65133" s="378"/>
      <c r="EH65133" s="378"/>
      <c r="EI65133" s="378"/>
      <c r="EJ65133" s="378"/>
      <c r="EK65133" s="378"/>
      <c r="EL65133" s="378"/>
      <c r="EM65133" s="378"/>
      <c r="EN65133" s="378"/>
      <c r="EO65133" s="378"/>
      <c r="EP65133" s="378"/>
      <c r="EQ65133" s="378"/>
      <c r="ER65133" s="378"/>
      <c r="ES65133" s="378"/>
      <c r="ET65133" s="378"/>
      <c r="EU65133" s="378"/>
      <c r="EV65133" s="378"/>
      <c r="EW65133" s="378"/>
      <c r="EX65133" s="378"/>
      <c r="EY65133" s="378"/>
      <c r="EZ65133" s="378"/>
      <c r="FA65133" s="378"/>
      <c r="FB65133" s="378"/>
      <c r="FC65133" s="378"/>
      <c r="FD65133" s="378"/>
      <c r="FE65133" s="378"/>
      <c r="FF65133" s="378"/>
      <c r="FG65133" s="378"/>
      <c r="FH65133" s="378"/>
      <c r="FI65133" s="378"/>
      <c r="FJ65133" s="378"/>
      <c r="FK65133" s="378"/>
      <c r="FL65133" s="378"/>
      <c r="FM65133" s="378"/>
      <c r="FN65133" s="378"/>
      <c r="FO65133" s="378"/>
      <c r="FP65133" s="378"/>
      <c r="FQ65133" s="378"/>
      <c r="FR65133" s="378"/>
      <c r="FS65133" s="378"/>
      <c r="FT65133" s="378"/>
      <c r="FU65133" s="378"/>
      <c r="FV65133" s="378"/>
      <c r="FW65133" s="378"/>
      <c r="FX65133" s="378"/>
      <c r="FY65133" s="378"/>
      <c r="FZ65133" s="378"/>
      <c r="GA65133" s="378"/>
      <c r="GB65133" s="378"/>
      <c r="GC65133" s="378"/>
      <c r="GD65133" s="378"/>
      <c r="GE65133" s="378"/>
      <c r="GF65133" s="378"/>
      <c r="GG65133" s="378"/>
      <c r="GH65133" s="378"/>
      <c r="GI65133" s="378"/>
      <c r="GJ65133" s="378"/>
      <c r="GK65133" s="378"/>
      <c r="GL65133" s="378"/>
      <c r="GM65133" s="378"/>
      <c r="GN65133" s="378"/>
      <c r="GO65133" s="378"/>
      <c r="GP65133" s="378"/>
      <c r="GQ65133" s="378"/>
      <c r="GR65133" s="378"/>
      <c r="GS65133" s="378"/>
      <c r="GT65133" s="378"/>
      <c r="GU65133" s="378"/>
      <c r="GV65133" s="378"/>
      <c r="GW65133" s="378"/>
      <c r="GX65133" s="378"/>
      <c r="GY65133" s="378"/>
      <c r="GZ65133" s="378"/>
      <c r="HA65133" s="378"/>
      <c r="HB65133" s="378"/>
      <c r="HC65133" s="378"/>
      <c r="HD65133" s="378"/>
      <c r="HE65133" s="378"/>
      <c r="HF65133" s="378"/>
      <c r="HG65133" s="378"/>
      <c r="HH65133" s="378"/>
      <c r="HI65133" s="378"/>
      <c r="HJ65133" s="378"/>
      <c r="HK65133" s="378"/>
      <c r="HL65133" s="378"/>
      <c r="HM65133" s="378"/>
      <c r="HN65133" s="378"/>
      <c r="HO65133" s="378"/>
      <c r="HP65133" s="378"/>
      <c r="HQ65133" s="378"/>
      <c r="HR65133" s="378"/>
      <c r="HS65133" s="378"/>
      <c r="HT65133" s="378"/>
      <c r="HU65133" s="378"/>
      <c r="HV65133" s="378"/>
      <c r="HW65133" s="378"/>
      <c r="HX65133" s="378"/>
      <c r="HY65133" s="378"/>
      <c r="HZ65133" s="378"/>
      <c r="IA65133" s="378"/>
      <c r="IB65133" s="378"/>
      <c r="IC65133" s="378"/>
      <c r="ID65133" s="378"/>
      <c r="IE65133" s="378"/>
      <c r="IF65133" s="378"/>
      <c r="IG65133" s="378"/>
      <c r="IH65133" s="378"/>
      <c r="II65133" s="378"/>
      <c r="IJ65133" s="378"/>
      <c r="IK65133" s="378"/>
      <c r="IL65133" s="378"/>
    </row>
    <row r="65134" spans="2:246">
      <c r="B65134" s="378"/>
      <c r="C65134" s="378"/>
      <c r="D65134" s="378"/>
      <c r="E65134" s="378"/>
      <c r="F65134" s="378"/>
      <c r="G65134" s="378"/>
      <c r="H65134" s="378"/>
      <c r="I65134" s="378"/>
      <c r="J65134" s="378"/>
      <c r="K65134" s="378"/>
      <c r="L65134" s="378"/>
      <c r="M65134" s="378"/>
      <c r="N65134" s="378"/>
      <c r="O65134" s="378"/>
      <c r="P65134" s="378"/>
      <c r="Q65134" s="378"/>
      <c r="R65134" s="378"/>
      <c r="S65134" s="378"/>
      <c r="T65134" s="378"/>
      <c r="U65134" s="378"/>
      <c r="V65134" s="378"/>
      <c r="W65134" s="378"/>
      <c r="X65134" s="378"/>
      <c r="Y65134" s="378"/>
      <c r="Z65134" s="378"/>
      <c r="AA65134" s="378"/>
      <c r="AB65134" s="378"/>
      <c r="AC65134" s="378"/>
      <c r="AD65134" s="378"/>
      <c r="AE65134" s="378"/>
      <c r="AF65134" s="378"/>
      <c r="AG65134" s="378"/>
      <c r="AH65134" s="378"/>
      <c r="AI65134" s="378"/>
      <c r="AJ65134" s="378"/>
      <c r="AK65134" s="378"/>
      <c r="AL65134" s="378"/>
      <c r="AM65134" s="378"/>
      <c r="AN65134" s="378"/>
      <c r="AO65134" s="378"/>
      <c r="AP65134" s="378"/>
      <c r="AQ65134" s="378"/>
      <c r="AR65134" s="378"/>
      <c r="AS65134" s="378"/>
      <c r="AT65134" s="378"/>
      <c r="AU65134" s="378"/>
      <c r="AV65134" s="378"/>
      <c r="AW65134" s="378"/>
      <c r="AX65134" s="378"/>
      <c r="AY65134" s="378"/>
      <c r="AZ65134" s="378"/>
      <c r="BA65134" s="378"/>
      <c r="BB65134" s="378"/>
      <c r="BC65134" s="378"/>
      <c r="BD65134" s="378"/>
      <c r="BE65134" s="378"/>
      <c r="BF65134" s="378"/>
      <c r="BG65134" s="378"/>
      <c r="BH65134" s="378"/>
      <c r="BI65134" s="378"/>
      <c r="BJ65134" s="378"/>
      <c r="BK65134" s="378"/>
      <c r="BL65134" s="378"/>
      <c r="BM65134" s="378"/>
      <c r="BN65134" s="378"/>
      <c r="BO65134" s="378"/>
      <c r="BP65134" s="378"/>
      <c r="BQ65134" s="378"/>
      <c r="BR65134" s="378"/>
      <c r="BS65134" s="378"/>
      <c r="BT65134" s="378"/>
      <c r="BU65134" s="378"/>
      <c r="BV65134" s="378"/>
      <c r="BW65134" s="378"/>
      <c r="BX65134" s="378"/>
      <c r="BY65134" s="378"/>
      <c r="BZ65134" s="378"/>
      <c r="CA65134" s="378"/>
      <c r="CB65134" s="378"/>
      <c r="CC65134" s="378"/>
      <c r="CD65134" s="378"/>
      <c r="CE65134" s="378"/>
      <c r="CF65134" s="378"/>
      <c r="CG65134" s="378"/>
      <c r="CH65134" s="378"/>
      <c r="CI65134" s="378"/>
      <c r="CJ65134" s="378"/>
      <c r="CK65134" s="378"/>
      <c r="CL65134" s="378"/>
      <c r="CM65134" s="378"/>
      <c r="CN65134" s="378"/>
      <c r="CO65134" s="378"/>
      <c r="CP65134" s="378"/>
      <c r="CQ65134" s="378"/>
      <c r="CR65134" s="378"/>
      <c r="CS65134" s="378"/>
      <c r="CT65134" s="378"/>
      <c r="CU65134" s="378"/>
      <c r="CV65134" s="378"/>
      <c r="CW65134" s="378"/>
      <c r="CX65134" s="378"/>
      <c r="CY65134" s="378"/>
      <c r="CZ65134" s="378"/>
      <c r="DA65134" s="378"/>
      <c r="DB65134" s="378"/>
      <c r="DC65134" s="378"/>
      <c r="DD65134" s="378"/>
      <c r="DE65134" s="378"/>
      <c r="DF65134" s="378"/>
      <c r="DG65134" s="378"/>
      <c r="DH65134" s="378"/>
      <c r="DI65134" s="378"/>
      <c r="DJ65134" s="378"/>
      <c r="DK65134" s="378"/>
      <c r="DL65134" s="378"/>
      <c r="DM65134" s="378"/>
      <c r="DN65134" s="378"/>
      <c r="DO65134" s="378"/>
      <c r="DP65134" s="378"/>
      <c r="DQ65134" s="378"/>
      <c r="DR65134" s="378"/>
      <c r="DS65134" s="378"/>
      <c r="DT65134" s="378"/>
      <c r="DU65134" s="378"/>
      <c r="DV65134" s="378"/>
      <c r="DW65134" s="378"/>
      <c r="DX65134" s="378"/>
      <c r="DY65134" s="378"/>
      <c r="DZ65134" s="378"/>
      <c r="EA65134" s="378"/>
      <c r="EB65134" s="378"/>
      <c r="EC65134" s="378"/>
      <c r="ED65134" s="378"/>
      <c r="EE65134" s="378"/>
      <c r="EF65134" s="378"/>
      <c r="EG65134" s="378"/>
      <c r="EH65134" s="378"/>
      <c r="EI65134" s="378"/>
      <c r="EJ65134" s="378"/>
      <c r="EK65134" s="378"/>
      <c r="EL65134" s="378"/>
      <c r="EM65134" s="378"/>
      <c r="EN65134" s="378"/>
      <c r="EO65134" s="378"/>
      <c r="EP65134" s="378"/>
      <c r="EQ65134" s="378"/>
      <c r="ER65134" s="378"/>
      <c r="ES65134" s="378"/>
      <c r="ET65134" s="378"/>
      <c r="EU65134" s="378"/>
      <c r="EV65134" s="378"/>
      <c r="EW65134" s="378"/>
      <c r="EX65134" s="378"/>
      <c r="EY65134" s="378"/>
      <c r="EZ65134" s="378"/>
      <c r="FA65134" s="378"/>
      <c r="FB65134" s="378"/>
      <c r="FC65134" s="378"/>
      <c r="FD65134" s="378"/>
      <c r="FE65134" s="378"/>
      <c r="FF65134" s="378"/>
      <c r="FG65134" s="378"/>
      <c r="FH65134" s="378"/>
      <c r="FI65134" s="378"/>
      <c r="FJ65134" s="378"/>
      <c r="FK65134" s="378"/>
      <c r="FL65134" s="378"/>
      <c r="FM65134" s="378"/>
      <c r="FN65134" s="378"/>
      <c r="FO65134" s="378"/>
      <c r="FP65134" s="378"/>
      <c r="FQ65134" s="378"/>
      <c r="FR65134" s="378"/>
      <c r="FS65134" s="378"/>
      <c r="FT65134" s="378"/>
      <c r="FU65134" s="378"/>
      <c r="FV65134" s="378"/>
      <c r="FW65134" s="378"/>
      <c r="FX65134" s="378"/>
      <c r="FY65134" s="378"/>
      <c r="FZ65134" s="378"/>
      <c r="GA65134" s="378"/>
      <c r="GB65134" s="378"/>
      <c r="GC65134" s="378"/>
      <c r="GD65134" s="378"/>
      <c r="GE65134" s="378"/>
      <c r="GF65134" s="378"/>
      <c r="GG65134" s="378"/>
      <c r="GH65134" s="378"/>
      <c r="GI65134" s="378"/>
      <c r="GJ65134" s="378"/>
      <c r="GK65134" s="378"/>
      <c r="GL65134" s="378"/>
      <c r="GM65134" s="378"/>
      <c r="GN65134" s="378"/>
      <c r="GO65134" s="378"/>
      <c r="GP65134" s="378"/>
      <c r="GQ65134" s="378"/>
      <c r="GR65134" s="378"/>
      <c r="GS65134" s="378"/>
      <c r="GT65134" s="378"/>
      <c r="GU65134" s="378"/>
      <c r="GV65134" s="378"/>
      <c r="GW65134" s="378"/>
      <c r="GX65134" s="378"/>
      <c r="GY65134" s="378"/>
      <c r="GZ65134" s="378"/>
      <c r="HA65134" s="378"/>
      <c r="HB65134" s="378"/>
      <c r="HC65134" s="378"/>
      <c r="HD65134" s="378"/>
      <c r="HE65134" s="378"/>
      <c r="HF65134" s="378"/>
      <c r="HG65134" s="378"/>
      <c r="HH65134" s="378"/>
      <c r="HI65134" s="378"/>
      <c r="HJ65134" s="378"/>
      <c r="HK65134" s="378"/>
      <c r="HL65134" s="378"/>
      <c r="HM65134" s="378"/>
      <c r="HN65134" s="378"/>
      <c r="HO65134" s="378"/>
      <c r="HP65134" s="378"/>
      <c r="HQ65134" s="378"/>
      <c r="HR65134" s="378"/>
      <c r="HS65134" s="378"/>
      <c r="HT65134" s="378"/>
      <c r="HU65134" s="378"/>
      <c r="HV65134" s="378"/>
      <c r="HW65134" s="378"/>
      <c r="HX65134" s="378"/>
      <c r="HY65134" s="378"/>
      <c r="HZ65134" s="378"/>
      <c r="IA65134" s="378"/>
      <c r="IB65134" s="378"/>
      <c r="IC65134" s="378"/>
      <c r="ID65134" s="378"/>
      <c r="IE65134" s="378"/>
      <c r="IF65134" s="378"/>
      <c r="IG65134" s="378"/>
      <c r="IH65134" s="378"/>
      <c r="II65134" s="378"/>
      <c r="IJ65134" s="378"/>
      <c r="IK65134" s="378"/>
      <c r="IL65134" s="378"/>
    </row>
    <row r="65135" spans="2:246">
      <c r="B65135" s="378"/>
      <c r="C65135" s="378"/>
      <c r="D65135" s="378"/>
      <c r="E65135" s="378"/>
      <c r="F65135" s="378"/>
      <c r="G65135" s="378"/>
      <c r="H65135" s="378"/>
      <c r="I65135" s="378"/>
      <c r="J65135" s="378"/>
      <c r="K65135" s="378"/>
      <c r="L65135" s="378"/>
      <c r="M65135" s="378"/>
      <c r="N65135" s="378"/>
      <c r="O65135" s="378"/>
      <c r="P65135" s="378"/>
      <c r="Q65135" s="378"/>
      <c r="R65135" s="378"/>
      <c r="S65135" s="378"/>
      <c r="T65135" s="378"/>
      <c r="U65135" s="378"/>
      <c r="V65135" s="378"/>
      <c r="W65135" s="378"/>
      <c r="X65135" s="378"/>
      <c r="Y65135" s="378"/>
      <c r="Z65135" s="378"/>
      <c r="AA65135" s="378"/>
      <c r="AB65135" s="378"/>
      <c r="AC65135" s="378"/>
      <c r="AD65135" s="378"/>
      <c r="AE65135" s="378"/>
      <c r="AF65135" s="378"/>
      <c r="AG65135" s="378"/>
      <c r="AH65135" s="378"/>
      <c r="AI65135" s="378"/>
      <c r="AJ65135" s="378"/>
      <c r="AK65135" s="378"/>
      <c r="AL65135" s="378"/>
      <c r="AM65135" s="378"/>
      <c r="AN65135" s="378"/>
      <c r="AO65135" s="378"/>
      <c r="AP65135" s="378"/>
      <c r="AQ65135" s="378"/>
      <c r="AR65135" s="378"/>
      <c r="AS65135" s="378"/>
      <c r="AT65135" s="378"/>
      <c r="AU65135" s="378"/>
      <c r="AV65135" s="378"/>
      <c r="AW65135" s="378"/>
      <c r="AX65135" s="378"/>
      <c r="AY65135" s="378"/>
      <c r="AZ65135" s="378"/>
      <c r="BA65135" s="378"/>
      <c r="BB65135" s="378"/>
      <c r="BC65135" s="378"/>
      <c r="BD65135" s="378"/>
      <c r="BE65135" s="378"/>
      <c r="BF65135" s="378"/>
      <c r="BG65135" s="378"/>
      <c r="BH65135" s="378"/>
      <c r="BI65135" s="378"/>
      <c r="BJ65135" s="378"/>
      <c r="BK65135" s="378"/>
      <c r="BL65135" s="378"/>
      <c r="BM65135" s="378"/>
      <c r="BN65135" s="378"/>
      <c r="BO65135" s="378"/>
      <c r="BP65135" s="378"/>
      <c r="BQ65135" s="378"/>
      <c r="BR65135" s="378"/>
      <c r="BS65135" s="378"/>
      <c r="BT65135" s="378"/>
      <c r="BU65135" s="378"/>
      <c r="BV65135" s="378"/>
      <c r="BW65135" s="378"/>
      <c r="BX65135" s="378"/>
      <c r="BY65135" s="378"/>
      <c r="BZ65135" s="378"/>
      <c r="CA65135" s="378"/>
      <c r="CB65135" s="378"/>
      <c r="CC65135" s="378"/>
      <c r="CD65135" s="378"/>
      <c r="CE65135" s="378"/>
      <c r="CF65135" s="378"/>
      <c r="CG65135" s="378"/>
      <c r="CH65135" s="378"/>
      <c r="CI65135" s="378"/>
      <c r="CJ65135" s="378"/>
      <c r="CK65135" s="378"/>
      <c r="CL65135" s="378"/>
      <c r="CM65135" s="378"/>
      <c r="CN65135" s="378"/>
      <c r="CO65135" s="378"/>
      <c r="CP65135" s="378"/>
      <c r="CQ65135" s="378"/>
      <c r="CR65135" s="378"/>
      <c r="CS65135" s="378"/>
      <c r="CT65135" s="378"/>
      <c r="CU65135" s="378"/>
      <c r="CV65135" s="378"/>
      <c r="CW65135" s="378"/>
      <c r="CX65135" s="378"/>
      <c r="CY65135" s="378"/>
      <c r="CZ65135" s="378"/>
      <c r="DA65135" s="378"/>
      <c r="DB65135" s="378"/>
      <c r="DC65135" s="378"/>
      <c r="DD65135" s="378"/>
      <c r="DE65135" s="378"/>
      <c r="DF65135" s="378"/>
      <c r="DG65135" s="378"/>
      <c r="DH65135" s="378"/>
      <c r="DI65135" s="378"/>
      <c r="DJ65135" s="378"/>
      <c r="DK65135" s="378"/>
      <c r="DL65135" s="378"/>
      <c r="DM65135" s="378"/>
      <c r="DN65135" s="378"/>
      <c r="DO65135" s="378"/>
      <c r="DP65135" s="378"/>
      <c r="DQ65135" s="378"/>
      <c r="DR65135" s="378"/>
      <c r="DS65135" s="378"/>
      <c r="DT65135" s="378"/>
      <c r="DU65135" s="378"/>
      <c r="DV65135" s="378"/>
      <c r="DW65135" s="378"/>
      <c r="DX65135" s="378"/>
      <c r="DY65135" s="378"/>
      <c r="DZ65135" s="378"/>
      <c r="EA65135" s="378"/>
      <c r="EB65135" s="378"/>
      <c r="EC65135" s="378"/>
      <c r="ED65135" s="378"/>
      <c r="EE65135" s="378"/>
      <c r="EF65135" s="378"/>
      <c r="EG65135" s="378"/>
      <c r="EH65135" s="378"/>
      <c r="EI65135" s="378"/>
      <c r="EJ65135" s="378"/>
      <c r="EK65135" s="378"/>
      <c r="EL65135" s="378"/>
      <c r="EM65135" s="378"/>
      <c r="EN65135" s="378"/>
      <c r="EO65135" s="378"/>
      <c r="EP65135" s="378"/>
      <c r="EQ65135" s="378"/>
      <c r="ER65135" s="378"/>
      <c r="ES65135" s="378"/>
      <c r="ET65135" s="378"/>
      <c r="EU65135" s="378"/>
      <c r="EV65135" s="378"/>
      <c r="EW65135" s="378"/>
      <c r="EX65135" s="378"/>
      <c r="EY65135" s="378"/>
      <c r="EZ65135" s="378"/>
      <c r="FA65135" s="378"/>
      <c r="FB65135" s="378"/>
      <c r="FC65135" s="378"/>
      <c r="FD65135" s="378"/>
      <c r="FE65135" s="378"/>
      <c r="FF65135" s="378"/>
      <c r="FG65135" s="378"/>
      <c r="FH65135" s="378"/>
      <c r="FI65135" s="378"/>
      <c r="FJ65135" s="378"/>
      <c r="FK65135" s="378"/>
      <c r="FL65135" s="378"/>
      <c r="FM65135" s="378"/>
      <c r="FN65135" s="378"/>
      <c r="FO65135" s="378"/>
      <c r="FP65135" s="378"/>
      <c r="FQ65135" s="378"/>
      <c r="FR65135" s="378"/>
      <c r="FS65135" s="378"/>
      <c r="FT65135" s="378"/>
      <c r="FU65135" s="378"/>
      <c r="FV65135" s="378"/>
      <c r="FW65135" s="378"/>
      <c r="FX65135" s="378"/>
      <c r="FY65135" s="378"/>
      <c r="FZ65135" s="378"/>
      <c r="GA65135" s="378"/>
      <c r="GB65135" s="378"/>
      <c r="GC65135" s="378"/>
      <c r="GD65135" s="378"/>
      <c r="GE65135" s="378"/>
      <c r="GF65135" s="378"/>
      <c r="GG65135" s="378"/>
      <c r="GH65135" s="378"/>
      <c r="GI65135" s="378"/>
      <c r="GJ65135" s="378"/>
      <c r="GK65135" s="378"/>
      <c r="GL65135" s="378"/>
      <c r="GM65135" s="378"/>
      <c r="GN65135" s="378"/>
      <c r="GO65135" s="378"/>
      <c r="GP65135" s="378"/>
      <c r="GQ65135" s="378"/>
      <c r="GR65135" s="378"/>
      <c r="GS65135" s="378"/>
      <c r="GT65135" s="378"/>
      <c r="GU65135" s="378"/>
      <c r="GV65135" s="378"/>
      <c r="GW65135" s="378"/>
      <c r="GX65135" s="378"/>
      <c r="GY65135" s="378"/>
      <c r="GZ65135" s="378"/>
      <c r="HA65135" s="378"/>
      <c r="HB65135" s="378"/>
      <c r="HC65135" s="378"/>
      <c r="HD65135" s="378"/>
      <c r="HE65135" s="378"/>
      <c r="HF65135" s="378"/>
      <c r="HG65135" s="378"/>
      <c r="HH65135" s="378"/>
      <c r="HI65135" s="378"/>
      <c r="HJ65135" s="378"/>
      <c r="HK65135" s="378"/>
      <c r="HL65135" s="378"/>
      <c r="HM65135" s="378"/>
      <c r="HN65135" s="378"/>
      <c r="HO65135" s="378"/>
      <c r="HP65135" s="378"/>
      <c r="HQ65135" s="378"/>
      <c r="HR65135" s="378"/>
      <c r="HS65135" s="378"/>
      <c r="HT65135" s="378"/>
      <c r="HU65135" s="378"/>
      <c r="HV65135" s="378"/>
      <c r="HW65135" s="378"/>
      <c r="HX65135" s="378"/>
      <c r="HY65135" s="378"/>
      <c r="HZ65135" s="378"/>
      <c r="IA65135" s="378"/>
      <c r="IB65135" s="378"/>
      <c r="IC65135" s="378"/>
      <c r="ID65135" s="378"/>
      <c r="IE65135" s="378"/>
      <c r="IF65135" s="378"/>
      <c r="IG65135" s="378"/>
      <c r="IH65135" s="378"/>
      <c r="II65135" s="378"/>
      <c r="IJ65135" s="378"/>
      <c r="IK65135" s="378"/>
      <c r="IL65135" s="378"/>
    </row>
    <row r="65136" spans="2:246">
      <c r="B65136" s="378"/>
      <c r="C65136" s="378"/>
      <c r="D65136" s="378"/>
      <c r="E65136" s="378"/>
      <c r="F65136" s="378"/>
      <c r="G65136" s="378"/>
      <c r="H65136" s="378"/>
      <c r="I65136" s="378"/>
      <c r="J65136" s="378"/>
      <c r="K65136" s="378"/>
      <c r="L65136" s="378"/>
      <c r="M65136" s="378"/>
      <c r="N65136" s="378"/>
      <c r="O65136" s="378"/>
      <c r="P65136" s="378"/>
      <c r="Q65136" s="378"/>
      <c r="R65136" s="378"/>
      <c r="S65136" s="378"/>
      <c r="T65136" s="378"/>
      <c r="U65136" s="378"/>
      <c r="V65136" s="378"/>
      <c r="W65136" s="378"/>
      <c r="X65136" s="378"/>
      <c r="Y65136" s="378"/>
      <c r="Z65136" s="378"/>
      <c r="AA65136" s="378"/>
      <c r="AB65136" s="378"/>
      <c r="AC65136" s="378"/>
      <c r="AD65136" s="378"/>
      <c r="AE65136" s="378"/>
      <c r="AF65136" s="378"/>
      <c r="AG65136" s="378"/>
      <c r="AH65136" s="378"/>
      <c r="AI65136" s="378"/>
      <c r="AJ65136" s="378"/>
      <c r="AK65136" s="378"/>
      <c r="AL65136" s="378"/>
      <c r="AM65136" s="378"/>
      <c r="AN65136" s="378"/>
      <c r="AO65136" s="378"/>
      <c r="AP65136" s="378"/>
      <c r="AQ65136" s="378"/>
      <c r="AR65136" s="378"/>
      <c r="AS65136" s="378"/>
      <c r="AT65136" s="378"/>
      <c r="AU65136" s="378"/>
      <c r="AV65136" s="378"/>
      <c r="AW65136" s="378"/>
      <c r="AX65136" s="378"/>
      <c r="AY65136" s="378"/>
      <c r="AZ65136" s="378"/>
      <c r="BA65136" s="378"/>
      <c r="BB65136" s="378"/>
      <c r="BC65136" s="378"/>
      <c r="BD65136" s="378"/>
      <c r="BE65136" s="378"/>
      <c r="BF65136" s="378"/>
      <c r="BG65136" s="378"/>
      <c r="BH65136" s="378"/>
      <c r="BI65136" s="378"/>
      <c r="BJ65136" s="378"/>
      <c r="BK65136" s="378"/>
      <c r="BL65136" s="378"/>
      <c r="BM65136" s="378"/>
      <c r="BN65136" s="378"/>
      <c r="BO65136" s="378"/>
      <c r="BP65136" s="378"/>
      <c r="BQ65136" s="378"/>
      <c r="BR65136" s="378"/>
      <c r="BS65136" s="378"/>
      <c r="BT65136" s="378"/>
      <c r="BU65136" s="378"/>
      <c r="BV65136" s="378"/>
      <c r="BW65136" s="378"/>
      <c r="BX65136" s="378"/>
      <c r="BY65136" s="378"/>
      <c r="BZ65136" s="378"/>
      <c r="CA65136" s="378"/>
      <c r="CB65136" s="378"/>
      <c r="CC65136" s="378"/>
      <c r="CD65136" s="378"/>
      <c r="CE65136" s="378"/>
      <c r="CF65136" s="378"/>
      <c r="CG65136" s="378"/>
      <c r="CH65136" s="378"/>
      <c r="CI65136" s="378"/>
      <c r="CJ65136" s="378"/>
      <c r="CK65136" s="378"/>
      <c r="CL65136" s="378"/>
      <c r="CM65136" s="378"/>
      <c r="CN65136" s="378"/>
      <c r="CO65136" s="378"/>
      <c r="CP65136" s="378"/>
      <c r="CQ65136" s="378"/>
      <c r="CR65136" s="378"/>
      <c r="CS65136" s="378"/>
      <c r="CT65136" s="378"/>
      <c r="CU65136" s="378"/>
      <c r="CV65136" s="378"/>
      <c r="CW65136" s="378"/>
      <c r="CX65136" s="378"/>
      <c r="CY65136" s="378"/>
      <c r="CZ65136" s="378"/>
      <c r="DA65136" s="378"/>
      <c r="DB65136" s="378"/>
      <c r="DC65136" s="378"/>
      <c r="DD65136" s="378"/>
      <c r="DE65136" s="378"/>
      <c r="DF65136" s="378"/>
      <c r="DG65136" s="378"/>
      <c r="DH65136" s="378"/>
      <c r="DI65136" s="378"/>
      <c r="DJ65136" s="378"/>
      <c r="DK65136" s="378"/>
      <c r="DL65136" s="378"/>
      <c r="DM65136" s="378"/>
      <c r="DN65136" s="378"/>
      <c r="DO65136" s="378"/>
      <c r="DP65136" s="378"/>
      <c r="DQ65136" s="378"/>
      <c r="DR65136" s="378"/>
      <c r="DS65136" s="378"/>
      <c r="DT65136" s="378"/>
      <c r="DU65136" s="378"/>
      <c r="DV65136" s="378"/>
      <c r="DW65136" s="378"/>
      <c r="DX65136" s="378"/>
      <c r="DY65136" s="378"/>
      <c r="DZ65136" s="378"/>
      <c r="EA65136" s="378"/>
      <c r="EB65136" s="378"/>
      <c r="EC65136" s="378"/>
      <c r="ED65136" s="378"/>
      <c r="EE65136" s="378"/>
      <c r="EF65136" s="378"/>
      <c r="EG65136" s="378"/>
      <c r="EH65136" s="378"/>
      <c r="EI65136" s="378"/>
      <c r="EJ65136" s="378"/>
      <c r="EK65136" s="378"/>
      <c r="EL65136" s="378"/>
      <c r="EM65136" s="378"/>
      <c r="EN65136" s="378"/>
      <c r="EO65136" s="378"/>
      <c r="EP65136" s="378"/>
      <c r="EQ65136" s="378"/>
      <c r="ER65136" s="378"/>
      <c r="ES65136" s="378"/>
      <c r="ET65136" s="378"/>
      <c r="EU65136" s="378"/>
      <c r="EV65136" s="378"/>
      <c r="EW65136" s="378"/>
      <c r="EX65136" s="378"/>
      <c r="EY65136" s="378"/>
      <c r="EZ65136" s="378"/>
      <c r="FA65136" s="378"/>
      <c r="FB65136" s="378"/>
      <c r="FC65136" s="378"/>
      <c r="FD65136" s="378"/>
      <c r="FE65136" s="378"/>
      <c r="FF65136" s="378"/>
      <c r="FG65136" s="378"/>
      <c r="FH65136" s="378"/>
      <c r="FI65136" s="378"/>
      <c r="FJ65136" s="378"/>
      <c r="FK65136" s="378"/>
      <c r="FL65136" s="378"/>
      <c r="FM65136" s="378"/>
      <c r="FN65136" s="378"/>
      <c r="FO65136" s="378"/>
      <c r="FP65136" s="378"/>
      <c r="FQ65136" s="378"/>
      <c r="FR65136" s="378"/>
      <c r="FS65136" s="378"/>
      <c r="FT65136" s="378"/>
      <c r="FU65136" s="378"/>
      <c r="FV65136" s="378"/>
      <c r="FW65136" s="378"/>
      <c r="FX65136" s="378"/>
      <c r="FY65136" s="378"/>
      <c r="FZ65136" s="378"/>
      <c r="GA65136" s="378"/>
      <c r="GB65136" s="378"/>
      <c r="GC65136" s="378"/>
      <c r="GD65136" s="378"/>
      <c r="GE65136" s="378"/>
      <c r="GF65136" s="378"/>
      <c r="GG65136" s="378"/>
      <c r="GH65136" s="378"/>
      <c r="GI65136" s="378"/>
      <c r="GJ65136" s="378"/>
      <c r="GK65136" s="378"/>
      <c r="GL65136" s="378"/>
      <c r="GM65136" s="378"/>
      <c r="GN65136" s="378"/>
      <c r="GO65136" s="378"/>
      <c r="GP65136" s="378"/>
      <c r="GQ65136" s="378"/>
      <c r="GR65136" s="378"/>
      <c r="GS65136" s="378"/>
      <c r="GT65136" s="378"/>
      <c r="GU65136" s="378"/>
      <c r="GV65136" s="378"/>
      <c r="GW65136" s="378"/>
      <c r="GX65136" s="378"/>
      <c r="GY65136" s="378"/>
      <c r="GZ65136" s="378"/>
      <c r="HA65136" s="378"/>
      <c r="HB65136" s="378"/>
      <c r="HC65136" s="378"/>
      <c r="HD65136" s="378"/>
      <c r="HE65136" s="378"/>
      <c r="HF65136" s="378"/>
      <c r="HG65136" s="378"/>
      <c r="HH65136" s="378"/>
      <c r="HI65136" s="378"/>
      <c r="HJ65136" s="378"/>
      <c r="HK65136" s="378"/>
      <c r="HL65136" s="378"/>
      <c r="HM65136" s="378"/>
      <c r="HN65136" s="378"/>
      <c r="HO65136" s="378"/>
      <c r="HP65136" s="378"/>
      <c r="HQ65136" s="378"/>
      <c r="HR65136" s="378"/>
      <c r="HS65136" s="378"/>
      <c r="HT65136" s="378"/>
      <c r="HU65136" s="378"/>
      <c r="HV65136" s="378"/>
      <c r="HW65136" s="378"/>
      <c r="HX65136" s="378"/>
      <c r="HY65136" s="378"/>
      <c r="HZ65136" s="378"/>
      <c r="IA65136" s="378"/>
      <c r="IB65136" s="378"/>
      <c r="IC65136" s="378"/>
      <c r="ID65136" s="378"/>
      <c r="IE65136" s="378"/>
      <c r="IF65136" s="378"/>
      <c r="IG65136" s="378"/>
      <c r="IH65136" s="378"/>
      <c r="II65136" s="378"/>
      <c r="IJ65136" s="378"/>
      <c r="IK65136" s="378"/>
      <c r="IL65136" s="378"/>
    </row>
    <row r="65137" spans="2:246">
      <c r="B65137" s="378"/>
      <c r="C65137" s="378"/>
      <c r="D65137" s="378"/>
      <c r="E65137" s="378"/>
      <c r="F65137" s="378"/>
      <c r="G65137" s="378"/>
      <c r="H65137" s="378"/>
      <c r="I65137" s="378"/>
      <c r="J65137" s="378"/>
      <c r="K65137" s="378"/>
      <c r="L65137" s="378"/>
      <c r="M65137" s="378"/>
      <c r="N65137" s="378"/>
      <c r="O65137" s="378"/>
      <c r="P65137" s="378"/>
      <c r="Q65137" s="378"/>
      <c r="R65137" s="378"/>
      <c r="S65137" s="378"/>
      <c r="T65137" s="378"/>
      <c r="U65137" s="378"/>
      <c r="V65137" s="378"/>
      <c r="W65137" s="378"/>
      <c r="X65137" s="378"/>
      <c r="Y65137" s="378"/>
      <c r="Z65137" s="378"/>
      <c r="AA65137" s="378"/>
      <c r="AB65137" s="378"/>
      <c r="AC65137" s="378"/>
      <c r="AD65137" s="378"/>
      <c r="AE65137" s="378"/>
      <c r="AF65137" s="378"/>
      <c r="AG65137" s="378"/>
      <c r="AH65137" s="378"/>
      <c r="AI65137" s="378"/>
      <c r="AJ65137" s="378"/>
      <c r="AK65137" s="378"/>
      <c r="AL65137" s="378"/>
      <c r="AM65137" s="378"/>
      <c r="AN65137" s="378"/>
      <c r="AO65137" s="378"/>
      <c r="AP65137" s="378"/>
      <c r="AQ65137" s="378"/>
      <c r="AR65137" s="378"/>
      <c r="AS65137" s="378"/>
      <c r="AT65137" s="378"/>
      <c r="AU65137" s="378"/>
      <c r="AV65137" s="378"/>
      <c r="AW65137" s="378"/>
      <c r="AX65137" s="378"/>
      <c r="AY65137" s="378"/>
      <c r="AZ65137" s="378"/>
      <c r="BA65137" s="378"/>
      <c r="BB65137" s="378"/>
      <c r="BC65137" s="378"/>
      <c r="BD65137" s="378"/>
      <c r="BE65137" s="378"/>
      <c r="BF65137" s="378"/>
      <c r="BG65137" s="378"/>
      <c r="BH65137" s="378"/>
      <c r="BI65137" s="378"/>
      <c r="BJ65137" s="378"/>
      <c r="BK65137" s="378"/>
      <c r="BL65137" s="378"/>
      <c r="BM65137" s="378"/>
      <c r="BN65137" s="378"/>
      <c r="BO65137" s="378"/>
      <c r="BP65137" s="378"/>
      <c r="BQ65137" s="378"/>
      <c r="BR65137" s="378"/>
      <c r="BS65137" s="378"/>
      <c r="BT65137" s="378"/>
      <c r="BU65137" s="378"/>
      <c r="BV65137" s="378"/>
      <c r="BW65137" s="378"/>
      <c r="BX65137" s="378"/>
      <c r="BY65137" s="378"/>
      <c r="BZ65137" s="378"/>
      <c r="CA65137" s="378"/>
      <c r="CB65137" s="378"/>
      <c r="CC65137" s="378"/>
      <c r="CD65137" s="378"/>
      <c r="CE65137" s="378"/>
      <c r="CF65137" s="378"/>
      <c r="CG65137" s="378"/>
      <c r="CH65137" s="378"/>
      <c r="CI65137" s="378"/>
      <c r="CJ65137" s="378"/>
      <c r="CK65137" s="378"/>
      <c r="CL65137" s="378"/>
      <c r="CM65137" s="378"/>
      <c r="CN65137" s="378"/>
      <c r="CO65137" s="378"/>
      <c r="CP65137" s="378"/>
      <c r="CQ65137" s="378"/>
      <c r="CR65137" s="378"/>
      <c r="CS65137" s="378"/>
      <c r="CT65137" s="378"/>
      <c r="CU65137" s="378"/>
      <c r="CV65137" s="378"/>
      <c r="CW65137" s="378"/>
      <c r="CX65137" s="378"/>
      <c r="CY65137" s="378"/>
      <c r="CZ65137" s="378"/>
      <c r="DA65137" s="378"/>
      <c r="DB65137" s="378"/>
      <c r="DC65137" s="378"/>
      <c r="DD65137" s="378"/>
      <c r="DE65137" s="378"/>
      <c r="DF65137" s="378"/>
      <c r="DG65137" s="378"/>
      <c r="DH65137" s="378"/>
      <c r="DI65137" s="378"/>
      <c r="DJ65137" s="378"/>
      <c r="DK65137" s="378"/>
      <c r="DL65137" s="378"/>
      <c r="DM65137" s="378"/>
      <c r="DN65137" s="378"/>
      <c r="DO65137" s="378"/>
      <c r="DP65137" s="378"/>
      <c r="DQ65137" s="378"/>
      <c r="DR65137" s="378"/>
      <c r="DS65137" s="378"/>
      <c r="DT65137" s="378"/>
      <c r="DU65137" s="378"/>
      <c r="DV65137" s="378"/>
      <c r="DW65137" s="378"/>
      <c r="DX65137" s="378"/>
      <c r="DY65137" s="378"/>
      <c r="DZ65137" s="378"/>
      <c r="EA65137" s="378"/>
      <c r="EB65137" s="378"/>
      <c r="EC65137" s="378"/>
      <c r="ED65137" s="378"/>
      <c r="EE65137" s="378"/>
      <c r="EF65137" s="378"/>
      <c r="EG65137" s="378"/>
      <c r="EH65137" s="378"/>
      <c r="EI65137" s="378"/>
      <c r="EJ65137" s="378"/>
      <c r="EK65137" s="378"/>
      <c r="EL65137" s="378"/>
      <c r="EM65137" s="378"/>
      <c r="EN65137" s="378"/>
      <c r="EO65137" s="378"/>
      <c r="EP65137" s="378"/>
      <c r="EQ65137" s="378"/>
      <c r="ER65137" s="378"/>
      <c r="ES65137" s="378"/>
      <c r="ET65137" s="378"/>
      <c r="EU65137" s="378"/>
      <c r="EV65137" s="378"/>
      <c r="EW65137" s="378"/>
      <c r="EX65137" s="378"/>
      <c r="EY65137" s="378"/>
      <c r="EZ65137" s="378"/>
      <c r="FA65137" s="378"/>
      <c r="FB65137" s="378"/>
      <c r="FC65137" s="378"/>
      <c r="FD65137" s="378"/>
      <c r="FE65137" s="378"/>
      <c r="FF65137" s="378"/>
      <c r="FG65137" s="378"/>
      <c r="FH65137" s="378"/>
      <c r="FI65137" s="378"/>
      <c r="FJ65137" s="378"/>
      <c r="FK65137" s="378"/>
      <c r="FL65137" s="378"/>
      <c r="FM65137" s="378"/>
      <c r="FN65137" s="378"/>
      <c r="FO65137" s="378"/>
      <c r="FP65137" s="378"/>
      <c r="FQ65137" s="378"/>
      <c r="FR65137" s="378"/>
      <c r="FS65137" s="378"/>
      <c r="FT65137" s="378"/>
      <c r="FU65137" s="378"/>
      <c r="FV65137" s="378"/>
      <c r="FW65137" s="378"/>
      <c r="FX65137" s="378"/>
      <c r="FY65137" s="378"/>
      <c r="FZ65137" s="378"/>
      <c r="GA65137" s="378"/>
      <c r="GB65137" s="378"/>
      <c r="GC65137" s="378"/>
      <c r="GD65137" s="378"/>
      <c r="GE65137" s="378"/>
      <c r="GF65137" s="378"/>
      <c r="GG65137" s="378"/>
      <c r="GH65137" s="378"/>
      <c r="GI65137" s="378"/>
      <c r="GJ65137" s="378"/>
      <c r="GK65137" s="378"/>
      <c r="GL65137" s="378"/>
      <c r="GM65137" s="378"/>
      <c r="GN65137" s="378"/>
      <c r="GO65137" s="378"/>
      <c r="GP65137" s="378"/>
      <c r="GQ65137" s="378"/>
      <c r="GR65137" s="378"/>
      <c r="GS65137" s="378"/>
      <c r="GT65137" s="378"/>
      <c r="GU65137" s="378"/>
      <c r="GV65137" s="378"/>
      <c r="GW65137" s="378"/>
      <c r="GX65137" s="378"/>
      <c r="GY65137" s="378"/>
      <c r="GZ65137" s="378"/>
      <c r="HA65137" s="378"/>
      <c r="HB65137" s="378"/>
      <c r="HC65137" s="378"/>
      <c r="HD65137" s="378"/>
      <c r="HE65137" s="378"/>
      <c r="HF65137" s="378"/>
      <c r="HG65137" s="378"/>
      <c r="HH65137" s="378"/>
      <c r="HI65137" s="378"/>
      <c r="HJ65137" s="378"/>
      <c r="HK65137" s="378"/>
      <c r="HL65137" s="378"/>
      <c r="HM65137" s="378"/>
      <c r="HN65137" s="378"/>
      <c r="HO65137" s="378"/>
      <c r="HP65137" s="378"/>
      <c r="HQ65137" s="378"/>
      <c r="HR65137" s="378"/>
      <c r="HS65137" s="378"/>
      <c r="HT65137" s="378"/>
      <c r="HU65137" s="378"/>
      <c r="HV65137" s="378"/>
      <c r="HW65137" s="378"/>
      <c r="HX65137" s="378"/>
      <c r="HY65137" s="378"/>
      <c r="HZ65137" s="378"/>
      <c r="IA65137" s="378"/>
      <c r="IB65137" s="378"/>
      <c r="IC65137" s="378"/>
      <c r="ID65137" s="378"/>
      <c r="IE65137" s="378"/>
      <c r="IF65137" s="378"/>
      <c r="IG65137" s="378"/>
      <c r="IH65137" s="378"/>
      <c r="II65137" s="378"/>
      <c r="IJ65137" s="378"/>
      <c r="IK65137" s="378"/>
      <c r="IL65137" s="378"/>
    </row>
    <row r="65138" spans="2:246">
      <c r="B65138" s="378"/>
      <c r="C65138" s="378"/>
      <c r="D65138" s="378"/>
      <c r="E65138" s="378"/>
      <c r="F65138" s="378"/>
      <c r="G65138" s="378"/>
      <c r="H65138" s="378"/>
      <c r="I65138" s="378"/>
      <c r="J65138" s="378"/>
      <c r="K65138" s="378"/>
      <c r="L65138" s="378"/>
      <c r="M65138" s="378"/>
      <c r="N65138" s="378"/>
      <c r="O65138" s="378"/>
      <c r="P65138" s="378"/>
      <c r="Q65138" s="378"/>
      <c r="R65138" s="378"/>
      <c r="S65138" s="378"/>
      <c r="T65138" s="378"/>
      <c r="U65138" s="378"/>
      <c r="V65138" s="378"/>
      <c r="W65138" s="378"/>
      <c r="X65138" s="378"/>
      <c r="Y65138" s="378"/>
      <c r="Z65138" s="378"/>
      <c r="AA65138" s="378"/>
      <c r="AB65138" s="378"/>
      <c r="AC65138" s="378"/>
      <c r="AD65138" s="378"/>
      <c r="AE65138" s="378"/>
      <c r="AF65138" s="378"/>
      <c r="AG65138" s="378"/>
      <c r="AH65138" s="378"/>
      <c r="AI65138" s="378"/>
      <c r="AJ65138" s="378"/>
      <c r="AK65138" s="378"/>
      <c r="AL65138" s="378"/>
      <c r="AM65138" s="378"/>
      <c r="AN65138" s="378"/>
      <c r="AO65138" s="378"/>
      <c r="AP65138" s="378"/>
      <c r="AQ65138" s="378"/>
      <c r="AR65138" s="378"/>
      <c r="AS65138" s="378"/>
      <c r="AT65138" s="378"/>
      <c r="AU65138" s="378"/>
      <c r="AV65138" s="378"/>
      <c r="AW65138" s="378"/>
      <c r="AX65138" s="378"/>
      <c r="AY65138" s="378"/>
      <c r="AZ65138" s="378"/>
      <c r="BA65138" s="378"/>
      <c r="BB65138" s="378"/>
      <c r="BC65138" s="378"/>
      <c r="BD65138" s="378"/>
      <c r="BE65138" s="378"/>
      <c r="BF65138" s="378"/>
      <c r="BG65138" s="378"/>
      <c r="BH65138" s="378"/>
      <c r="BI65138" s="378"/>
      <c r="BJ65138" s="378"/>
      <c r="BK65138" s="378"/>
      <c r="BL65138" s="378"/>
      <c r="BM65138" s="378"/>
      <c r="BN65138" s="378"/>
      <c r="BO65138" s="378"/>
      <c r="BP65138" s="378"/>
      <c r="BQ65138" s="378"/>
      <c r="BR65138" s="378"/>
      <c r="BS65138" s="378"/>
      <c r="BT65138" s="378"/>
      <c r="BU65138" s="378"/>
      <c r="BV65138" s="378"/>
      <c r="BW65138" s="378"/>
      <c r="BX65138" s="378"/>
      <c r="BY65138" s="378"/>
      <c r="BZ65138" s="378"/>
      <c r="CA65138" s="378"/>
      <c r="CB65138" s="378"/>
      <c r="CC65138" s="378"/>
      <c r="CD65138" s="378"/>
      <c r="CE65138" s="378"/>
      <c r="CF65138" s="378"/>
      <c r="CG65138" s="378"/>
      <c r="CH65138" s="378"/>
      <c r="CI65138" s="378"/>
      <c r="CJ65138" s="378"/>
      <c r="CK65138" s="378"/>
      <c r="CL65138" s="378"/>
      <c r="CM65138" s="378"/>
      <c r="CN65138" s="378"/>
      <c r="CO65138" s="378"/>
      <c r="CP65138" s="378"/>
      <c r="CQ65138" s="378"/>
      <c r="CR65138" s="378"/>
      <c r="CS65138" s="378"/>
      <c r="CT65138" s="378"/>
      <c r="CU65138" s="378"/>
      <c r="CV65138" s="378"/>
      <c r="CW65138" s="378"/>
      <c r="CX65138" s="378"/>
      <c r="CY65138" s="378"/>
      <c r="CZ65138" s="378"/>
      <c r="DA65138" s="378"/>
      <c r="DB65138" s="378"/>
      <c r="DC65138" s="378"/>
      <c r="DD65138" s="378"/>
      <c r="DE65138" s="378"/>
      <c r="DF65138" s="378"/>
      <c r="DG65138" s="378"/>
      <c r="DH65138" s="378"/>
      <c r="DI65138" s="378"/>
      <c r="DJ65138" s="378"/>
      <c r="DK65138" s="378"/>
      <c r="DL65138" s="378"/>
      <c r="DM65138" s="378"/>
      <c r="DN65138" s="378"/>
      <c r="DO65138" s="378"/>
      <c r="DP65138" s="378"/>
      <c r="DQ65138" s="378"/>
      <c r="DR65138" s="378"/>
      <c r="DS65138" s="378"/>
      <c r="DT65138" s="378"/>
      <c r="DU65138" s="378"/>
      <c r="DV65138" s="378"/>
      <c r="DW65138" s="378"/>
      <c r="DX65138" s="378"/>
      <c r="DY65138" s="378"/>
      <c r="DZ65138" s="378"/>
      <c r="EA65138" s="378"/>
      <c r="EB65138" s="378"/>
      <c r="EC65138" s="378"/>
      <c r="ED65138" s="378"/>
      <c r="EE65138" s="378"/>
      <c r="EF65138" s="378"/>
      <c r="EG65138" s="378"/>
      <c r="EH65138" s="378"/>
      <c r="EI65138" s="378"/>
      <c r="EJ65138" s="378"/>
      <c r="EK65138" s="378"/>
      <c r="EL65138" s="378"/>
      <c r="EM65138" s="378"/>
      <c r="EN65138" s="378"/>
      <c r="EO65138" s="378"/>
      <c r="EP65138" s="378"/>
      <c r="EQ65138" s="378"/>
      <c r="ER65138" s="378"/>
      <c r="ES65138" s="378"/>
      <c r="ET65138" s="378"/>
      <c r="EU65138" s="378"/>
      <c r="EV65138" s="378"/>
      <c r="EW65138" s="378"/>
      <c r="EX65138" s="378"/>
      <c r="EY65138" s="378"/>
      <c r="EZ65138" s="378"/>
      <c r="FA65138" s="378"/>
      <c r="FB65138" s="378"/>
      <c r="FC65138" s="378"/>
      <c r="FD65138" s="378"/>
      <c r="FE65138" s="378"/>
      <c r="FF65138" s="378"/>
      <c r="FG65138" s="378"/>
      <c r="FH65138" s="378"/>
      <c r="FI65138" s="378"/>
      <c r="FJ65138" s="378"/>
      <c r="FK65138" s="378"/>
      <c r="FL65138" s="378"/>
      <c r="FM65138" s="378"/>
      <c r="FN65138" s="378"/>
      <c r="FO65138" s="378"/>
      <c r="FP65138" s="378"/>
      <c r="FQ65138" s="378"/>
      <c r="FR65138" s="378"/>
      <c r="FS65138" s="378"/>
      <c r="FT65138" s="378"/>
      <c r="FU65138" s="378"/>
      <c r="FV65138" s="378"/>
      <c r="FW65138" s="378"/>
      <c r="FX65138" s="378"/>
      <c r="FY65138" s="378"/>
      <c r="FZ65138" s="378"/>
      <c r="GA65138" s="378"/>
      <c r="GB65138" s="378"/>
      <c r="GC65138" s="378"/>
      <c r="GD65138" s="378"/>
      <c r="GE65138" s="378"/>
      <c r="GF65138" s="378"/>
      <c r="GG65138" s="378"/>
      <c r="GH65138" s="378"/>
      <c r="GI65138" s="378"/>
      <c r="GJ65138" s="378"/>
      <c r="GK65138" s="378"/>
      <c r="GL65138" s="378"/>
      <c r="GM65138" s="378"/>
      <c r="GN65138" s="378"/>
      <c r="GO65138" s="378"/>
      <c r="GP65138" s="378"/>
      <c r="GQ65138" s="378"/>
      <c r="GR65138" s="378"/>
      <c r="GS65138" s="378"/>
      <c r="GT65138" s="378"/>
      <c r="GU65138" s="378"/>
      <c r="GV65138" s="378"/>
      <c r="GW65138" s="378"/>
      <c r="GX65138" s="378"/>
      <c r="GY65138" s="378"/>
      <c r="GZ65138" s="378"/>
      <c r="HA65138" s="378"/>
      <c r="HB65138" s="378"/>
      <c r="HC65138" s="378"/>
      <c r="HD65138" s="378"/>
      <c r="HE65138" s="378"/>
      <c r="HF65138" s="378"/>
      <c r="HG65138" s="378"/>
      <c r="HH65138" s="378"/>
      <c r="HI65138" s="378"/>
      <c r="HJ65138" s="378"/>
      <c r="HK65138" s="378"/>
      <c r="HL65138" s="378"/>
      <c r="HM65138" s="378"/>
      <c r="HN65138" s="378"/>
      <c r="HO65138" s="378"/>
      <c r="HP65138" s="378"/>
      <c r="HQ65138" s="378"/>
      <c r="HR65138" s="378"/>
      <c r="HS65138" s="378"/>
      <c r="HT65138" s="378"/>
      <c r="HU65138" s="378"/>
      <c r="HV65138" s="378"/>
      <c r="HW65138" s="378"/>
      <c r="HX65138" s="378"/>
      <c r="HY65138" s="378"/>
      <c r="HZ65138" s="378"/>
      <c r="IA65138" s="378"/>
      <c r="IB65138" s="378"/>
      <c r="IC65138" s="378"/>
      <c r="ID65138" s="378"/>
      <c r="IE65138" s="378"/>
      <c r="IF65138" s="378"/>
      <c r="IG65138" s="378"/>
      <c r="IH65138" s="378"/>
      <c r="II65138" s="378"/>
      <c r="IJ65138" s="378"/>
      <c r="IK65138" s="378"/>
      <c r="IL65138" s="378"/>
    </row>
    <row r="65139" spans="2:246">
      <c r="B65139" s="378"/>
      <c r="C65139" s="378"/>
      <c r="D65139" s="378"/>
      <c r="E65139" s="378"/>
      <c r="F65139" s="378"/>
      <c r="G65139" s="378"/>
      <c r="H65139" s="378"/>
      <c r="I65139" s="378"/>
      <c r="J65139" s="378"/>
      <c r="K65139" s="378"/>
      <c r="L65139" s="378"/>
      <c r="M65139" s="378"/>
      <c r="N65139" s="378"/>
      <c r="O65139" s="378"/>
      <c r="P65139" s="378"/>
      <c r="Q65139" s="378"/>
      <c r="R65139" s="378"/>
      <c r="S65139" s="378"/>
      <c r="T65139" s="378"/>
      <c r="U65139" s="378"/>
      <c r="V65139" s="378"/>
      <c r="W65139" s="378"/>
      <c r="X65139" s="378"/>
      <c r="Y65139" s="378"/>
      <c r="Z65139" s="378"/>
      <c r="AA65139" s="378"/>
      <c r="AB65139" s="378"/>
      <c r="AC65139" s="378"/>
      <c r="AD65139" s="378"/>
      <c r="AE65139" s="378"/>
      <c r="AF65139" s="378"/>
      <c r="AG65139" s="378"/>
      <c r="AH65139" s="378"/>
      <c r="AI65139" s="378"/>
      <c r="AJ65139" s="378"/>
      <c r="AK65139" s="378"/>
      <c r="AL65139" s="378"/>
      <c r="AM65139" s="378"/>
      <c r="AN65139" s="378"/>
      <c r="AO65139" s="378"/>
      <c r="AP65139" s="378"/>
      <c r="AQ65139" s="378"/>
      <c r="AR65139" s="378"/>
      <c r="AS65139" s="378"/>
      <c r="AT65139" s="378"/>
      <c r="AU65139" s="378"/>
      <c r="AV65139" s="378"/>
      <c r="AW65139" s="378"/>
      <c r="AX65139" s="378"/>
      <c r="AY65139" s="378"/>
      <c r="AZ65139" s="378"/>
      <c r="BA65139" s="378"/>
      <c r="BB65139" s="378"/>
      <c r="BC65139" s="378"/>
      <c r="BD65139" s="378"/>
      <c r="BE65139" s="378"/>
      <c r="BF65139" s="378"/>
      <c r="BG65139" s="378"/>
      <c r="BH65139" s="378"/>
      <c r="BI65139" s="378"/>
      <c r="BJ65139" s="378"/>
      <c r="BK65139" s="378"/>
      <c r="BL65139" s="378"/>
      <c r="BM65139" s="378"/>
      <c r="BN65139" s="378"/>
      <c r="BO65139" s="378"/>
      <c r="BP65139" s="378"/>
      <c r="BQ65139" s="378"/>
      <c r="BR65139" s="378"/>
      <c r="BS65139" s="378"/>
      <c r="BT65139" s="378"/>
      <c r="BU65139" s="378"/>
      <c r="BV65139" s="378"/>
      <c r="BW65139" s="378"/>
      <c r="BX65139" s="378"/>
      <c r="BY65139" s="378"/>
      <c r="BZ65139" s="378"/>
      <c r="CA65139" s="378"/>
      <c r="CB65139" s="378"/>
      <c r="CC65139" s="378"/>
      <c r="CD65139" s="378"/>
      <c r="CE65139" s="378"/>
      <c r="CF65139" s="378"/>
      <c r="CG65139" s="378"/>
      <c r="CH65139" s="378"/>
      <c r="CI65139" s="378"/>
      <c r="CJ65139" s="378"/>
      <c r="CK65139" s="378"/>
      <c r="CL65139" s="378"/>
      <c r="CM65139" s="378"/>
      <c r="CN65139" s="378"/>
      <c r="CO65139" s="378"/>
      <c r="CP65139" s="378"/>
      <c r="CQ65139" s="378"/>
      <c r="CR65139" s="378"/>
      <c r="CS65139" s="378"/>
      <c r="CT65139" s="378"/>
      <c r="CU65139" s="378"/>
      <c r="CV65139" s="378"/>
      <c r="CW65139" s="378"/>
      <c r="CX65139" s="378"/>
      <c r="CY65139" s="378"/>
      <c r="CZ65139" s="378"/>
      <c r="DA65139" s="378"/>
      <c r="DB65139" s="378"/>
      <c r="DC65139" s="378"/>
      <c r="DD65139" s="378"/>
      <c r="DE65139" s="378"/>
      <c r="DF65139" s="378"/>
      <c r="DG65139" s="378"/>
      <c r="DH65139" s="378"/>
      <c r="DI65139" s="378"/>
      <c r="DJ65139" s="378"/>
      <c r="DK65139" s="378"/>
      <c r="DL65139" s="378"/>
      <c r="DM65139" s="378"/>
      <c r="DN65139" s="378"/>
      <c r="DO65139" s="378"/>
      <c r="DP65139" s="378"/>
      <c r="DQ65139" s="378"/>
      <c r="DR65139" s="378"/>
      <c r="DS65139" s="378"/>
      <c r="DT65139" s="378"/>
      <c r="DU65139" s="378"/>
      <c r="DV65139" s="378"/>
      <c r="DW65139" s="378"/>
      <c r="DX65139" s="378"/>
      <c r="DY65139" s="378"/>
      <c r="DZ65139" s="378"/>
      <c r="EA65139" s="378"/>
      <c r="EB65139" s="378"/>
      <c r="EC65139" s="378"/>
      <c r="ED65139" s="378"/>
      <c r="EE65139" s="378"/>
      <c r="EF65139" s="378"/>
      <c r="EG65139" s="378"/>
      <c r="EH65139" s="378"/>
      <c r="EI65139" s="378"/>
      <c r="EJ65139" s="378"/>
      <c r="EK65139" s="378"/>
      <c r="EL65139" s="378"/>
      <c r="EM65139" s="378"/>
      <c r="EN65139" s="378"/>
      <c r="EO65139" s="378"/>
      <c r="EP65139" s="378"/>
      <c r="EQ65139" s="378"/>
      <c r="ER65139" s="378"/>
      <c r="ES65139" s="378"/>
      <c r="ET65139" s="378"/>
      <c r="EU65139" s="378"/>
      <c r="EV65139" s="378"/>
      <c r="EW65139" s="378"/>
      <c r="EX65139" s="378"/>
      <c r="EY65139" s="378"/>
      <c r="EZ65139" s="378"/>
      <c r="FA65139" s="378"/>
      <c r="FB65139" s="378"/>
      <c r="FC65139" s="378"/>
      <c r="FD65139" s="378"/>
      <c r="FE65139" s="378"/>
      <c r="FF65139" s="378"/>
      <c r="FG65139" s="378"/>
      <c r="FH65139" s="378"/>
      <c r="FI65139" s="378"/>
      <c r="FJ65139" s="378"/>
      <c r="FK65139" s="378"/>
      <c r="FL65139" s="378"/>
      <c r="FM65139" s="378"/>
      <c r="FN65139" s="378"/>
      <c r="FO65139" s="378"/>
      <c r="FP65139" s="378"/>
      <c r="FQ65139" s="378"/>
      <c r="FR65139" s="378"/>
      <c r="FS65139" s="378"/>
      <c r="FT65139" s="378"/>
      <c r="FU65139" s="378"/>
      <c r="FV65139" s="378"/>
      <c r="FW65139" s="378"/>
      <c r="FX65139" s="378"/>
      <c r="FY65139" s="378"/>
      <c r="FZ65139" s="378"/>
      <c r="GA65139" s="378"/>
      <c r="GB65139" s="378"/>
      <c r="GC65139" s="378"/>
      <c r="GD65139" s="378"/>
      <c r="GE65139" s="378"/>
      <c r="GF65139" s="378"/>
      <c r="GG65139" s="378"/>
      <c r="GH65139" s="378"/>
      <c r="GI65139" s="378"/>
      <c r="GJ65139" s="378"/>
      <c r="GK65139" s="378"/>
      <c r="GL65139" s="378"/>
      <c r="GM65139" s="378"/>
      <c r="GN65139" s="378"/>
      <c r="GO65139" s="378"/>
      <c r="GP65139" s="378"/>
      <c r="GQ65139" s="378"/>
      <c r="GR65139" s="378"/>
      <c r="GS65139" s="378"/>
      <c r="GT65139" s="378"/>
      <c r="GU65139" s="378"/>
      <c r="GV65139" s="378"/>
      <c r="GW65139" s="378"/>
      <c r="GX65139" s="378"/>
      <c r="GY65139" s="378"/>
      <c r="GZ65139" s="378"/>
      <c r="HA65139" s="378"/>
      <c r="HB65139" s="378"/>
      <c r="HC65139" s="378"/>
      <c r="HD65139" s="378"/>
      <c r="HE65139" s="378"/>
      <c r="HF65139" s="378"/>
      <c r="HG65139" s="378"/>
      <c r="HH65139" s="378"/>
      <c r="HI65139" s="378"/>
      <c r="HJ65139" s="378"/>
      <c r="HK65139" s="378"/>
      <c r="HL65139" s="378"/>
      <c r="HM65139" s="378"/>
      <c r="HN65139" s="378"/>
      <c r="HO65139" s="378"/>
      <c r="HP65139" s="378"/>
      <c r="HQ65139" s="378"/>
      <c r="HR65139" s="378"/>
      <c r="HS65139" s="378"/>
      <c r="HT65139" s="378"/>
      <c r="HU65139" s="378"/>
      <c r="HV65139" s="378"/>
      <c r="HW65139" s="378"/>
      <c r="HX65139" s="378"/>
      <c r="HY65139" s="378"/>
      <c r="HZ65139" s="378"/>
      <c r="IA65139" s="378"/>
      <c r="IB65139" s="378"/>
      <c r="IC65139" s="378"/>
      <c r="ID65139" s="378"/>
      <c r="IE65139" s="378"/>
      <c r="IF65139" s="378"/>
      <c r="IG65139" s="378"/>
      <c r="IH65139" s="378"/>
      <c r="II65139" s="378"/>
      <c r="IJ65139" s="378"/>
      <c r="IK65139" s="378"/>
      <c r="IL65139" s="378"/>
    </row>
    <row r="65140" spans="2:246">
      <c r="B65140" s="378"/>
      <c r="C65140" s="378"/>
      <c r="D65140" s="378"/>
      <c r="E65140" s="378"/>
      <c r="F65140" s="378"/>
      <c r="G65140" s="378"/>
      <c r="H65140" s="378"/>
      <c r="I65140" s="378"/>
      <c r="J65140" s="378"/>
      <c r="K65140" s="378"/>
      <c r="L65140" s="378"/>
      <c r="M65140" s="378"/>
      <c r="N65140" s="378"/>
      <c r="O65140" s="378"/>
      <c r="P65140" s="378"/>
      <c r="Q65140" s="378"/>
      <c r="R65140" s="378"/>
      <c r="S65140" s="378"/>
      <c r="T65140" s="378"/>
      <c r="U65140" s="378"/>
      <c r="V65140" s="378"/>
      <c r="W65140" s="378"/>
      <c r="X65140" s="378"/>
      <c r="Y65140" s="378"/>
      <c r="Z65140" s="378"/>
      <c r="AA65140" s="378"/>
      <c r="AB65140" s="378"/>
      <c r="AC65140" s="378"/>
      <c r="AD65140" s="378"/>
      <c r="AE65140" s="378"/>
      <c r="AF65140" s="378"/>
      <c r="AG65140" s="378"/>
      <c r="AH65140" s="378"/>
      <c r="AI65140" s="378"/>
      <c r="AJ65140" s="378"/>
      <c r="AK65140" s="378"/>
      <c r="AL65140" s="378"/>
      <c r="AM65140" s="378"/>
      <c r="AN65140" s="378"/>
      <c r="AO65140" s="378"/>
      <c r="AP65140" s="378"/>
      <c r="AQ65140" s="378"/>
      <c r="AR65140" s="378"/>
      <c r="AS65140" s="378"/>
      <c r="AT65140" s="378"/>
      <c r="AU65140" s="378"/>
      <c r="AV65140" s="378"/>
      <c r="AW65140" s="378"/>
      <c r="AX65140" s="378"/>
      <c r="AY65140" s="378"/>
      <c r="AZ65140" s="378"/>
      <c r="BA65140" s="378"/>
      <c r="BB65140" s="378"/>
      <c r="BC65140" s="378"/>
      <c r="BD65140" s="378"/>
      <c r="BE65140" s="378"/>
      <c r="BF65140" s="378"/>
      <c r="BG65140" s="378"/>
      <c r="BH65140" s="378"/>
      <c r="BI65140" s="378"/>
      <c r="BJ65140" s="378"/>
      <c r="BK65140" s="378"/>
      <c r="BL65140" s="378"/>
      <c r="BM65140" s="378"/>
      <c r="BN65140" s="378"/>
      <c r="BO65140" s="378"/>
      <c r="BP65140" s="378"/>
      <c r="BQ65140" s="378"/>
      <c r="BR65140" s="378"/>
      <c r="BS65140" s="378"/>
      <c r="BT65140" s="378"/>
      <c r="BU65140" s="378"/>
      <c r="BV65140" s="378"/>
      <c r="BW65140" s="378"/>
      <c r="BX65140" s="378"/>
      <c r="BY65140" s="378"/>
      <c r="BZ65140" s="378"/>
      <c r="CA65140" s="378"/>
      <c r="CB65140" s="378"/>
      <c r="CC65140" s="378"/>
      <c r="CD65140" s="378"/>
      <c r="CE65140" s="378"/>
      <c r="CF65140" s="378"/>
      <c r="CG65140" s="378"/>
      <c r="CH65140" s="378"/>
      <c r="CI65140" s="378"/>
      <c r="CJ65140" s="378"/>
      <c r="CK65140" s="378"/>
      <c r="CL65140" s="378"/>
      <c r="CM65140" s="378"/>
      <c r="CN65140" s="378"/>
      <c r="CO65140" s="378"/>
      <c r="CP65140" s="378"/>
      <c r="CQ65140" s="378"/>
      <c r="CR65140" s="378"/>
      <c r="CS65140" s="378"/>
      <c r="CT65140" s="378"/>
      <c r="CU65140" s="378"/>
      <c r="CV65140" s="378"/>
      <c r="CW65140" s="378"/>
      <c r="CX65140" s="378"/>
      <c r="CY65140" s="378"/>
      <c r="CZ65140" s="378"/>
      <c r="DA65140" s="378"/>
      <c r="DB65140" s="378"/>
      <c r="DC65140" s="378"/>
      <c r="DD65140" s="378"/>
      <c r="DE65140" s="378"/>
      <c r="DF65140" s="378"/>
      <c r="DG65140" s="378"/>
      <c r="DH65140" s="378"/>
      <c r="DI65140" s="378"/>
      <c r="DJ65140" s="378"/>
      <c r="DK65140" s="378"/>
      <c r="DL65140" s="378"/>
      <c r="DM65140" s="378"/>
      <c r="DN65140" s="378"/>
      <c r="DO65140" s="378"/>
      <c r="DP65140" s="378"/>
      <c r="DQ65140" s="378"/>
      <c r="DR65140" s="378"/>
      <c r="DS65140" s="378"/>
      <c r="DT65140" s="378"/>
      <c r="DU65140" s="378"/>
      <c r="DV65140" s="378"/>
      <c r="DW65140" s="378"/>
      <c r="DX65140" s="378"/>
      <c r="DY65140" s="378"/>
      <c r="DZ65140" s="378"/>
      <c r="EA65140" s="378"/>
      <c r="EB65140" s="378"/>
      <c r="EC65140" s="378"/>
      <c r="ED65140" s="378"/>
      <c r="EE65140" s="378"/>
      <c r="EF65140" s="378"/>
      <c r="EG65140" s="378"/>
      <c r="EH65140" s="378"/>
      <c r="EI65140" s="378"/>
      <c r="EJ65140" s="378"/>
      <c r="EK65140" s="378"/>
      <c r="EL65140" s="378"/>
      <c r="EM65140" s="378"/>
      <c r="EN65140" s="378"/>
      <c r="EO65140" s="378"/>
      <c r="EP65140" s="378"/>
      <c r="EQ65140" s="378"/>
      <c r="ER65140" s="378"/>
      <c r="ES65140" s="378"/>
      <c r="ET65140" s="378"/>
      <c r="EU65140" s="378"/>
      <c r="EV65140" s="378"/>
      <c r="EW65140" s="378"/>
      <c r="EX65140" s="378"/>
      <c r="EY65140" s="378"/>
      <c r="EZ65140" s="378"/>
      <c r="FA65140" s="378"/>
      <c r="FB65140" s="378"/>
      <c r="FC65140" s="378"/>
      <c r="FD65140" s="378"/>
      <c r="FE65140" s="378"/>
      <c r="FF65140" s="378"/>
      <c r="FG65140" s="378"/>
      <c r="FH65140" s="378"/>
      <c r="FI65140" s="378"/>
      <c r="FJ65140" s="378"/>
      <c r="FK65140" s="378"/>
      <c r="FL65140" s="378"/>
      <c r="FM65140" s="378"/>
      <c r="FN65140" s="378"/>
      <c r="FO65140" s="378"/>
      <c r="FP65140" s="378"/>
      <c r="FQ65140" s="378"/>
      <c r="FR65140" s="378"/>
      <c r="FS65140" s="378"/>
      <c r="FT65140" s="378"/>
      <c r="FU65140" s="378"/>
      <c r="FV65140" s="378"/>
      <c r="FW65140" s="378"/>
      <c r="FX65140" s="378"/>
      <c r="FY65140" s="378"/>
      <c r="FZ65140" s="378"/>
      <c r="GA65140" s="378"/>
      <c r="GB65140" s="378"/>
      <c r="GC65140" s="378"/>
      <c r="GD65140" s="378"/>
      <c r="GE65140" s="378"/>
      <c r="GF65140" s="378"/>
      <c r="GG65140" s="378"/>
      <c r="GH65140" s="378"/>
      <c r="GI65140" s="378"/>
      <c r="GJ65140" s="378"/>
      <c r="GK65140" s="378"/>
      <c r="GL65140" s="378"/>
      <c r="GM65140" s="378"/>
      <c r="GN65140" s="378"/>
      <c r="GO65140" s="378"/>
      <c r="GP65140" s="378"/>
      <c r="GQ65140" s="378"/>
      <c r="GR65140" s="378"/>
      <c r="GS65140" s="378"/>
      <c r="GT65140" s="378"/>
      <c r="GU65140" s="378"/>
      <c r="GV65140" s="378"/>
      <c r="GW65140" s="378"/>
      <c r="GX65140" s="378"/>
      <c r="GY65140" s="378"/>
      <c r="GZ65140" s="378"/>
      <c r="HA65140" s="378"/>
      <c r="HB65140" s="378"/>
      <c r="HC65140" s="378"/>
      <c r="HD65140" s="378"/>
      <c r="HE65140" s="378"/>
      <c r="HF65140" s="378"/>
      <c r="HG65140" s="378"/>
      <c r="HH65140" s="378"/>
      <c r="HI65140" s="378"/>
      <c r="HJ65140" s="378"/>
      <c r="HK65140" s="378"/>
      <c r="HL65140" s="378"/>
      <c r="HM65140" s="378"/>
      <c r="HN65140" s="378"/>
      <c r="HO65140" s="378"/>
      <c r="HP65140" s="378"/>
      <c r="HQ65140" s="378"/>
      <c r="HR65140" s="378"/>
      <c r="HS65140" s="378"/>
      <c r="HT65140" s="378"/>
      <c r="HU65140" s="378"/>
      <c r="HV65140" s="378"/>
      <c r="HW65140" s="378"/>
      <c r="HX65140" s="378"/>
      <c r="HY65140" s="378"/>
      <c r="HZ65140" s="378"/>
      <c r="IA65140" s="378"/>
      <c r="IB65140" s="378"/>
      <c r="IC65140" s="378"/>
      <c r="ID65140" s="378"/>
      <c r="IE65140" s="378"/>
      <c r="IF65140" s="378"/>
      <c r="IG65140" s="378"/>
      <c r="IH65140" s="378"/>
      <c r="II65140" s="378"/>
      <c r="IJ65140" s="378"/>
      <c r="IK65140" s="378"/>
      <c r="IL65140" s="378"/>
    </row>
    <row r="65141" spans="2:246">
      <c r="B65141" s="378"/>
      <c r="C65141" s="378"/>
      <c r="D65141" s="378"/>
      <c r="E65141" s="378"/>
      <c r="F65141" s="378"/>
      <c r="G65141" s="378"/>
      <c r="H65141" s="378"/>
      <c r="I65141" s="378"/>
      <c r="J65141" s="378"/>
      <c r="K65141" s="378"/>
      <c r="L65141" s="378"/>
      <c r="M65141" s="378"/>
      <c r="N65141" s="378"/>
      <c r="O65141" s="378"/>
      <c r="P65141" s="378"/>
      <c r="Q65141" s="378"/>
      <c r="R65141" s="378"/>
      <c r="S65141" s="378"/>
      <c r="T65141" s="378"/>
      <c r="U65141" s="378"/>
      <c r="V65141" s="378"/>
      <c r="W65141" s="378"/>
      <c r="X65141" s="378"/>
      <c r="Y65141" s="378"/>
      <c r="Z65141" s="378"/>
      <c r="AA65141" s="378"/>
      <c r="AB65141" s="378"/>
      <c r="AC65141" s="378"/>
      <c r="AD65141" s="378"/>
      <c r="AE65141" s="378"/>
      <c r="AF65141" s="378"/>
      <c r="AG65141" s="378"/>
      <c r="AH65141" s="378"/>
      <c r="AI65141" s="378"/>
      <c r="AJ65141" s="378"/>
      <c r="AK65141" s="378"/>
      <c r="AL65141" s="378"/>
      <c r="AM65141" s="378"/>
      <c r="AN65141" s="378"/>
      <c r="AO65141" s="378"/>
      <c r="AP65141" s="378"/>
      <c r="AQ65141" s="378"/>
      <c r="AR65141" s="378"/>
      <c r="AS65141" s="378"/>
      <c r="AT65141" s="378"/>
      <c r="AU65141" s="378"/>
      <c r="AV65141" s="378"/>
      <c r="AW65141" s="378"/>
      <c r="AX65141" s="378"/>
      <c r="AY65141" s="378"/>
      <c r="AZ65141" s="378"/>
      <c r="BA65141" s="378"/>
      <c r="BB65141" s="378"/>
      <c r="BC65141" s="378"/>
      <c r="BD65141" s="378"/>
      <c r="BE65141" s="378"/>
      <c r="BF65141" s="378"/>
      <c r="BG65141" s="378"/>
      <c r="BH65141" s="378"/>
      <c r="BI65141" s="378"/>
      <c r="BJ65141" s="378"/>
      <c r="BK65141" s="378"/>
      <c r="BL65141" s="378"/>
      <c r="BM65141" s="378"/>
      <c r="BN65141" s="378"/>
      <c r="BO65141" s="378"/>
      <c r="BP65141" s="378"/>
      <c r="BQ65141" s="378"/>
      <c r="BR65141" s="378"/>
      <c r="BS65141" s="378"/>
      <c r="BT65141" s="378"/>
      <c r="BU65141" s="378"/>
      <c r="BV65141" s="378"/>
      <c r="BW65141" s="378"/>
      <c r="BX65141" s="378"/>
      <c r="BY65141" s="378"/>
      <c r="BZ65141" s="378"/>
      <c r="CA65141" s="378"/>
      <c r="CB65141" s="378"/>
      <c r="CC65141" s="378"/>
      <c r="CD65141" s="378"/>
      <c r="CE65141" s="378"/>
      <c r="CF65141" s="378"/>
      <c r="CG65141" s="378"/>
      <c r="CH65141" s="378"/>
      <c r="CI65141" s="378"/>
      <c r="CJ65141" s="378"/>
      <c r="CK65141" s="378"/>
      <c r="CL65141" s="378"/>
      <c r="CM65141" s="378"/>
      <c r="CN65141" s="378"/>
      <c r="CO65141" s="378"/>
      <c r="CP65141" s="378"/>
      <c r="CQ65141" s="378"/>
      <c r="CR65141" s="378"/>
      <c r="CS65141" s="378"/>
      <c r="CT65141" s="378"/>
      <c r="CU65141" s="378"/>
      <c r="CV65141" s="378"/>
      <c r="CW65141" s="378"/>
      <c r="CX65141" s="378"/>
      <c r="CY65141" s="378"/>
      <c r="CZ65141" s="378"/>
      <c r="DA65141" s="378"/>
      <c r="DB65141" s="378"/>
      <c r="DC65141" s="378"/>
      <c r="DD65141" s="378"/>
      <c r="DE65141" s="378"/>
      <c r="DF65141" s="378"/>
      <c r="DG65141" s="378"/>
      <c r="DH65141" s="378"/>
      <c r="DI65141" s="378"/>
      <c r="DJ65141" s="378"/>
      <c r="DK65141" s="378"/>
      <c r="DL65141" s="378"/>
      <c r="DM65141" s="378"/>
      <c r="DN65141" s="378"/>
      <c r="DO65141" s="378"/>
      <c r="DP65141" s="378"/>
      <c r="DQ65141" s="378"/>
      <c r="DR65141" s="378"/>
      <c r="DS65141" s="378"/>
      <c r="DT65141" s="378"/>
      <c r="DU65141" s="378"/>
      <c r="DV65141" s="378"/>
      <c r="DW65141" s="378"/>
      <c r="DX65141" s="378"/>
      <c r="DY65141" s="378"/>
      <c r="DZ65141" s="378"/>
      <c r="EA65141" s="378"/>
      <c r="EB65141" s="378"/>
      <c r="EC65141" s="378"/>
      <c r="ED65141" s="378"/>
      <c r="EE65141" s="378"/>
      <c r="EF65141" s="378"/>
      <c r="EG65141" s="378"/>
      <c r="EH65141" s="378"/>
      <c r="EI65141" s="378"/>
      <c r="EJ65141" s="378"/>
      <c r="EK65141" s="378"/>
      <c r="EL65141" s="378"/>
      <c r="EM65141" s="378"/>
      <c r="EN65141" s="378"/>
      <c r="EO65141" s="378"/>
      <c r="EP65141" s="378"/>
      <c r="EQ65141" s="378"/>
      <c r="ER65141" s="378"/>
      <c r="ES65141" s="378"/>
      <c r="ET65141" s="378"/>
      <c r="EU65141" s="378"/>
      <c r="EV65141" s="378"/>
      <c r="EW65141" s="378"/>
      <c r="EX65141" s="378"/>
      <c r="EY65141" s="378"/>
      <c r="EZ65141" s="378"/>
      <c r="FA65141" s="378"/>
      <c r="FB65141" s="378"/>
      <c r="FC65141" s="378"/>
      <c r="FD65141" s="378"/>
      <c r="FE65141" s="378"/>
      <c r="FF65141" s="378"/>
      <c r="FG65141" s="378"/>
      <c r="FH65141" s="378"/>
      <c r="FI65141" s="378"/>
      <c r="FJ65141" s="378"/>
      <c r="FK65141" s="378"/>
      <c r="FL65141" s="378"/>
      <c r="FM65141" s="378"/>
      <c r="FN65141" s="378"/>
      <c r="FO65141" s="378"/>
      <c r="FP65141" s="378"/>
      <c r="FQ65141" s="378"/>
      <c r="FR65141" s="378"/>
      <c r="FS65141" s="378"/>
      <c r="FT65141" s="378"/>
      <c r="FU65141" s="378"/>
      <c r="FV65141" s="378"/>
      <c r="FW65141" s="378"/>
      <c r="FX65141" s="378"/>
      <c r="FY65141" s="378"/>
      <c r="FZ65141" s="378"/>
      <c r="GA65141" s="378"/>
      <c r="GB65141" s="378"/>
      <c r="GC65141" s="378"/>
      <c r="GD65141" s="378"/>
      <c r="GE65141" s="378"/>
      <c r="GF65141" s="378"/>
      <c r="GG65141" s="378"/>
      <c r="GH65141" s="378"/>
      <c r="GI65141" s="378"/>
      <c r="GJ65141" s="378"/>
      <c r="GK65141" s="378"/>
      <c r="GL65141" s="378"/>
      <c r="GM65141" s="378"/>
      <c r="GN65141" s="378"/>
      <c r="GO65141" s="378"/>
      <c r="GP65141" s="378"/>
      <c r="GQ65141" s="378"/>
      <c r="GR65141" s="378"/>
      <c r="GS65141" s="378"/>
      <c r="GT65141" s="378"/>
      <c r="GU65141" s="378"/>
      <c r="GV65141" s="378"/>
      <c r="GW65141" s="378"/>
      <c r="GX65141" s="378"/>
      <c r="GY65141" s="378"/>
      <c r="GZ65141" s="378"/>
      <c r="HA65141" s="378"/>
      <c r="HB65141" s="378"/>
      <c r="HC65141" s="378"/>
      <c r="HD65141" s="378"/>
      <c r="HE65141" s="378"/>
      <c r="HF65141" s="378"/>
      <c r="HG65141" s="378"/>
      <c r="HH65141" s="378"/>
      <c r="HI65141" s="378"/>
      <c r="HJ65141" s="378"/>
      <c r="HK65141" s="378"/>
      <c r="HL65141" s="378"/>
      <c r="HM65141" s="378"/>
      <c r="HN65141" s="378"/>
      <c r="HO65141" s="378"/>
      <c r="HP65141" s="378"/>
      <c r="HQ65141" s="378"/>
      <c r="HR65141" s="378"/>
      <c r="HS65141" s="378"/>
      <c r="HT65141" s="378"/>
      <c r="HU65141" s="378"/>
      <c r="HV65141" s="378"/>
      <c r="HW65141" s="378"/>
      <c r="HX65141" s="378"/>
      <c r="HY65141" s="378"/>
      <c r="HZ65141" s="378"/>
      <c r="IA65141" s="378"/>
      <c r="IB65141" s="378"/>
      <c r="IC65141" s="378"/>
      <c r="ID65141" s="378"/>
      <c r="IE65141" s="378"/>
      <c r="IF65141" s="378"/>
      <c r="IG65141" s="378"/>
      <c r="IH65141" s="378"/>
      <c r="II65141" s="378"/>
      <c r="IJ65141" s="378"/>
      <c r="IK65141" s="378"/>
      <c r="IL65141" s="378"/>
    </row>
    <row r="65142" spans="2:246">
      <c r="B65142" s="378"/>
      <c r="C65142" s="378"/>
      <c r="D65142" s="378"/>
      <c r="E65142" s="378"/>
      <c r="F65142" s="378"/>
      <c r="G65142" s="378"/>
      <c r="H65142" s="378"/>
      <c r="I65142" s="378"/>
      <c r="J65142" s="378"/>
      <c r="K65142" s="378"/>
      <c r="L65142" s="378"/>
      <c r="M65142" s="378"/>
      <c r="N65142" s="378"/>
      <c r="O65142" s="378"/>
      <c r="P65142" s="378"/>
      <c r="Q65142" s="378"/>
      <c r="R65142" s="378"/>
      <c r="S65142" s="378"/>
      <c r="T65142" s="378"/>
      <c r="U65142" s="378"/>
      <c r="V65142" s="378"/>
      <c r="W65142" s="378"/>
      <c r="X65142" s="378"/>
      <c r="Y65142" s="378"/>
      <c r="Z65142" s="378"/>
      <c r="AA65142" s="378"/>
      <c r="AB65142" s="378"/>
      <c r="AC65142" s="378"/>
      <c r="AD65142" s="378"/>
      <c r="AE65142" s="378"/>
      <c r="AF65142" s="378"/>
      <c r="AG65142" s="378"/>
      <c r="AH65142" s="378"/>
      <c r="AI65142" s="378"/>
      <c r="AJ65142" s="378"/>
      <c r="AK65142" s="378"/>
      <c r="AL65142" s="378"/>
      <c r="AM65142" s="378"/>
      <c r="AN65142" s="378"/>
      <c r="AO65142" s="378"/>
      <c r="AP65142" s="378"/>
      <c r="AQ65142" s="378"/>
      <c r="AR65142" s="378"/>
      <c r="AS65142" s="378"/>
      <c r="AT65142" s="378"/>
      <c r="AU65142" s="378"/>
      <c r="AV65142" s="378"/>
      <c r="AW65142" s="378"/>
      <c r="AX65142" s="378"/>
      <c r="AY65142" s="378"/>
      <c r="AZ65142" s="378"/>
      <c r="BA65142" s="378"/>
      <c r="BB65142" s="378"/>
      <c r="BC65142" s="378"/>
      <c r="BD65142" s="378"/>
      <c r="BE65142" s="378"/>
      <c r="BF65142" s="378"/>
      <c r="BG65142" s="378"/>
      <c r="BH65142" s="378"/>
      <c r="BI65142" s="378"/>
      <c r="BJ65142" s="378"/>
      <c r="BK65142" s="378"/>
      <c r="BL65142" s="378"/>
      <c r="BM65142" s="378"/>
      <c r="BN65142" s="378"/>
      <c r="BO65142" s="378"/>
      <c r="BP65142" s="378"/>
      <c r="BQ65142" s="378"/>
      <c r="BR65142" s="378"/>
      <c r="BS65142" s="378"/>
      <c r="BT65142" s="378"/>
      <c r="BU65142" s="378"/>
      <c r="BV65142" s="378"/>
      <c r="BW65142" s="378"/>
      <c r="BX65142" s="378"/>
      <c r="BY65142" s="378"/>
      <c r="BZ65142" s="378"/>
      <c r="CA65142" s="378"/>
      <c r="CB65142" s="378"/>
      <c r="CC65142" s="378"/>
      <c r="CD65142" s="378"/>
      <c r="CE65142" s="378"/>
      <c r="CF65142" s="378"/>
      <c r="CG65142" s="378"/>
      <c r="CH65142" s="378"/>
      <c r="CI65142" s="378"/>
      <c r="CJ65142" s="378"/>
      <c r="CK65142" s="378"/>
      <c r="CL65142" s="378"/>
      <c r="CM65142" s="378"/>
      <c r="CN65142" s="378"/>
      <c r="CO65142" s="378"/>
      <c r="CP65142" s="378"/>
      <c r="CQ65142" s="378"/>
      <c r="CR65142" s="378"/>
      <c r="CS65142" s="378"/>
      <c r="CT65142" s="378"/>
      <c r="CU65142" s="378"/>
      <c r="CV65142" s="378"/>
      <c r="CW65142" s="378"/>
      <c r="CX65142" s="378"/>
      <c r="CY65142" s="378"/>
      <c r="CZ65142" s="378"/>
      <c r="DA65142" s="378"/>
      <c r="DB65142" s="378"/>
      <c r="DC65142" s="378"/>
      <c r="DD65142" s="378"/>
      <c r="DE65142" s="378"/>
      <c r="DF65142" s="378"/>
      <c r="DG65142" s="378"/>
      <c r="DH65142" s="378"/>
      <c r="DI65142" s="378"/>
      <c r="DJ65142" s="378"/>
      <c r="DK65142" s="378"/>
      <c r="DL65142" s="378"/>
      <c r="DM65142" s="378"/>
      <c r="DN65142" s="378"/>
      <c r="DO65142" s="378"/>
      <c r="DP65142" s="378"/>
      <c r="DQ65142" s="378"/>
      <c r="DR65142" s="378"/>
      <c r="DS65142" s="378"/>
      <c r="DT65142" s="378"/>
      <c r="DU65142" s="378"/>
      <c r="DV65142" s="378"/>
      <c r="DW65142" s="378"/>
      <c r="DX65142" s="378"/>
      <c r="DY65142" s="378"/>
      <c r="DZ65142" s="378"/>
      <c r="EA65142" s="378"/>
      <c r="EB65142" s="378"/>
      <c r="EC65142" s="378"/>
      <c r="ED65142" s="378"/>
      <c r="EE65142" s="378"/>
      <c r="EF65142" s="378"/>
      <c r="EG65142" s="378"/>
      <c r="EH65142" s="378"/>
      <c r="EI65142" s="378"/>
      <c r="EJ65142" s="378"/>
      <c r="EK65142" s="378"/>
      <c r="EL65142" s="378"/>
      <c r="EM65142" s="378"/>
      <c r="EN65142" s="378"/>
      <c r="EO65142" s="378"/>
      <c r="EP65142" s="378"/>
      <c r="EQ65142" s="378"/>
      <c r="ER65142" s="378"/>
      <c r="ES65142" s="378"/>
      <c r="ET65142" s="378"/>
      <c r="EU65142" s="378"/>
      <c r="EV65142" s="378"/>
      <c r="EW65142" s="378"/>
      <c r="EX65142" s="378"/>
      <c r="EY65142" s="378"/>
      <c r="EZ65142" s="378"/>
      <c r="FA65142" s="378"/>
      <c r="FB65142" s="378"/>
      <c r="FC65142" s="378"/>
      <c r="FD65142" s="378"/>
      <c r="FE65142" s="378"/>
      <c r="FF65142" s="378"/>
      <c r="FG65142" s="378"/>
      <c r="FH65142" s="378"/>
      <c r="FI65142" s="378"/>
      <c r="FJ65142" s="378"/>
      <c r="FK65142" s="378"/>
      <c r="FL65142" s="378"/>
      <c r="FM65142" s="378"/>
      <c r="FN65142" s="378"/>
      <c r="FO65142" s="378"/>
      <c r="FP65142" s="378"/>
      <c r="FQ65142" s="378"/>
      <c r="FR65142" s="378"/>
      <c r="FS65142" s="378"/>
      <c r="FT65142" s="378"/>
      <c r="FU65142" s="378"/>
      <c r="FV65142" s="378"/>
      <c r="FW65142" s="378"/>
      <c r="FX65142" s="378"/>
      <c r="FY65142" s="378"/>
      <c r="FZ65142" s="378"/>
      <c r="GA65142" s="378"/>
      <c r="GB65142" s="378"/>
      <c r="GC65142" s="378"/>
      <c r="GD65142" s="378"/>
      <c r="GE65142" s="378"/>
      <c r="GF65142" s="378"/>
      <c r="GG65142" s="378"/>
      <c r="GH65142" s="378"/>
      <c r="GI65142" s="378"/>
      <c r="GJ65142" s="378"/>
      <c r="GK65142" s="378"/>
      <c r="GL65142" s="378"/>
      <c r="GM65142" s="378"/>
      <c r="GN65142" s="378"/>
      <c r="GO65142" s="378"/>
      <c r="GP65142" s="378"/>
      <c r="GQ65142" s="378"/>
      <c r="GR65142" s="378"/>
      <c r="GS65142" s="378"/>
      <c r="GT65142" s="378"/>
      <c r="GU65142" s="378"/>
      <c r="GV65142" s="378"/>
      <c r="GW65142" s="378"/>
      <c r="GX65142" s="378"/>
      <c r="GY65142" s="378"/>
      <c r="GZ65142" s="378"/>
      <c r="HA65142" s="378"/>
      <c r="HB65142" s="378"/>
      <c r="HC65142" s="378"/>
      <c r="HD65142" s="378"/>
      <c r="HE65142" s="378"/>
      <c r="HF65142" s="378"/>
      <c r="HG65142" s="378"/>
      <c r="HH65142" s="378"/>
      <c r="HI65142" s="378"/>
      <c r="HJ65142" s="378"/>
      <c r="HK65142" s="378"/>
      <c r="HL65142" s="378"/>
      <c r="HM65142" s="378"/>
      <c r="HN65142" s="378"/>
      <c r="HO65142" s="378"/>
      <c r="HP65142" s="378"/>
      <c r="HQ65142" s="378"/>
      <c r="HR65142" s="378"/>
      <c r="HS65142" s="378"/>
      <c r="HT65142" s="378"/>
      <c r="HU65142" s="378"/>
      <c r="HV65142" s="378"/>
      <c r="HW65142" s="378"/>
      <c r="HX65142" s="378"/>
      <c r="HY65142" s="378"/>
      <c r="HZ65142" s="378"/>
      <c r="IA65142" s="378"/>
      <c r="IB65142" s="378"/>
      <c r="IC65142" s="378"/>
      <c r="ID65142" s="378"/>
      <c r="IE65142" s="378"/>
      <c r="IF65142" s="378"/>
      <c r="IG65142" s="378"/>
      <c r="IH65142" s="378"/>
      <c r="II65142" s="378"/>
      <c r="IJ65142" s="378"/>
      <c r="IK65142" s="378"/>
      <c r="IL65142" s="378"/>
    </row>
    <row r="65143" spans="2:246">
      <c r="B65143" s="378"/>
      <c r="C65143" s="378"/>
      <c r="D65143" s="378"/>
      <c r="E65143" s="378"/>
      <c r="F65143" s="378"/>
      <c r="G65143" s="378"/>
      <c r="H65143" s="378"/>
      <c r="I65143" s="378"/>
      <c r="J65143" s="378"/>
      <c r="K65143" s="378"/>
      <c r="L65143" s="378"/>
      <c r="M65143" s="378"/>
      <c r="N65143" s="378"/>
      <c r="O65143" s="378"/>
      <c r="P65143" s="378"/>
      <c r="Q65143" s="378"/>
      <c r="R65143" s="378"/>
      <c r="S65143" s="378"/>
      <c r="T65143" s="378"/>
      <c r="U65143" s="378"/>
      <c r="V65143" s="378"/>
      <c r="W65143" s="378"/>
      <c r="X65143" s="378"/>
      <c r="Y65143" s="378"/>
      <c r="Z65143" s="378"/>
      <c r="AA65143" s="378"/>
      <c r="AB65143" s="378"/>
      <c r="AC65143" s="378"/>
      <c r="AD65143" s="378"/>
      <c r="AE65143" s="378"/>
      <c r="AF65143" s="378"/>
      <c r="AG65143" s="378"/>
      <c r="AH65143" s="378"/>
      <c r="AI65143" s="378"/>
      <c r="AJ65143" s="378"/>
      <c r="AK65143" s="378"/>
      <c r="AL65143" s="378"/>
      <c r="AM65143" s="378"/>
      <c r="AN65143" s="378"/>
      <c r="AO65143" s="378"/>
      <c r="AP65143" s="378"/>
      <c r="AQ65143" s="378"/>
      <c r="AR65143" s="378"/>
      <c r="AS65143" s="378"/>
      <c r="AT65143" s="378"/>
      <c r="AU65143" s="378"/>
      <c r="AV65143" s="378"/>
      <c r="AW65143" s="378"/>
      <c r="AX65143" s="378"/>
      <c r="AY65143" s="378"/>
      <c r="AZ65143" s="378"/>
      <c r="BA65143" s="378"/>
      <c r="BB65143" s="378"/>
      <c r="BC65143" s="378"/>
      <c r="BD65143" s="378"/>
      <c r="BE65143" s="378"/>
      <c r="BF65143" s="378"/>
      <c r="BG65143" s="378"/>
      <c r="BH65143" s="378"/>
      <c r="BI65143" s="378"/>
      <c r="BJ65143" s="378"/>
      <c r="BK65143" s="378"/>
      <c r="BL65143" s="378"/>
      <c r="BM65143" s="378"/>
      <c r="BN65143" s="378"/>
      <c r="BO65143" s="378"/>
      <c r="BP65143" s="378"/>
      <c r="BQ65143" s="378"/>
      <c r="BR65143" s="378"/>
      <c r="BS65143" s="378"/>
      <c r="BT65143" s="378"/>
      <c r="BU65143" s="378"/>
      <c r="BV65143" s="378"/>
      <c r="BW65143" s="378"/>
      <c r="BX65143" s="378"/>
      <c r="BY65143" s="378"/>
      <c r="BZ65143" s="378"/>
      <c r="CA65143" s="378"/>
      <c r="CB65143" s="378"/>
      <c r="CC65143" s="378"/>
      <c r="CD65143" s="378"/>
      <c r="CE65143" s="378"/>
      <c r="CF65143" s="378"/>
      <c r="CG65143" s="378"/>
      <c r="CH65143" s="378"/>
      <c r="CI65143" s="378"/>
      <c r="CJ65143" s="378"/>
      <c r="CK65143" s="378"/>
      <c r="CL65143" s="378"/>
      <c r="CM65143" s="378"/>
      <c r="CN65143" s="378"/>
      <c r="CO65143" s="378"/>
      <c r="CP65143" s="378"/>
      <c r="CQ65143" s="378"/>
      <c r="CR65143" s="378"/>
      <c r="CS65143" s="378"/>
      <c r="CT65143" s="378"/>
      <c r="CU65143" s="378"/>
      <c r="CV65143" s="378"/>
      <c r="CW65143" s="378"/>
      <c r="CX65143" s="378"/>
      <c r="CY65143" s="378"/>
      <c r="CZ65143" s="378"/>
      <c r="DA65143" s="378"/>
      <c r="DB65143" s="378"/>
      <c r="DC65143" s="378"/>
      <c r="DD65143" s="378"/>
      <c r="DE65143" s="378"/>
      <c r="DF65143" s="378"/>
      <c r="DG65143" s="378"/>
      <c r="DH65143" s="378"/>
      <c r="DI65143" s="378"/>
      <c r="DJ65143" s="378"/>
      <c r="DK65143" s="378"/>
      <c r="DL65143" s="378"/>
      <c r="DM65143" s="378"/>
      <c r="DN65143" s="378"/>
      <c r="DO65143" s="378"/>
      <c r="DP65143" s="378"/>
      <c r="DQ65143" s="378"/>
      <c r="DR65143" s="378"/>
      <c r="DS65143" s="378"/>
      <c r="DT65143" s="378"/>
      <c r="DU65143" s="378"/>
      <c r="DV65143" s="378"/>
      <c r="DW65143" s="378"/>
      <c r="DX65143" s="378"/>
      <c r="DY65143" s="378"/>
      <c r="DZ65143" s="378"/>
      <c r="EA65143" s="378"/>
      <c r="EB65143" s="378"/>
      <c r="EC65143" s="378"/>
      <c r="ED65143" s="378"/>
      <c r="EE65143" s="378"/>
      <c r="EF65143" s="378"/>
      <c r="EG65143" s="378"/>
      <c r="EH65143" s="378"/>
      <c r="EI65143" s="378"/>
      <c r="EJ65143" s="378"/>
      <c r="EK65143" s="378"/>
      <c r="EL65143" s="378"/>
      <c r="EM65143" s="378"/>
      <c r="EN65143" s="378"/>
      <c r="EO65143" s="378"/>
      <c r="EP65143" s="378"/>
      <c r="EQ65143" s="378"/>
      <c r="ER65143" s="378"/>
      <c r="ES65143" s="378"/>
      <c r="ET65143" s="378"/>
      <c r="EU65143" s="378"/>
      <c r="EV65143" s="378"/>
      <c r="EW65143" s="378"/>
      <c r="EX65143" s="378"/>
      <c r="EY65143" s="378"/>
      <c r="EZ65143" s="378"/>
      <c r="FA65143" s="378"/>
      <c r="FB65143" s="378"/>
      <c r="FC65143" s="378"/>
      <c r="FD65143" s="378"/>
      <c r="FE65143" s="378"/>
      <c r="FF65143" s="378"/>
      <c r="FG65143" s="378"/>
      <c r="FH65143" s="378"/>
      <c r="FI65143" s="378"/>
      <c r="FJ65143" s="378"/>
      <c r="FK65143" s="378"/>
      <c r="FL65143" s="378"/>
      <c r="FM65143" s="378"/>
      <c r="FN65143" s="378"/>
      <c r="FO65143" s="378"/>
      <c r="FP65143" s="378"/>
      <c r="FQ65143" s="378"/>
      <c r="FR65143" s="378"/>
      <c r="FS65143" s="378"/>
      <c r="FT65143" s="378"/>
      <c r="FU65143" s="378"/>
      <c r="FV65143" s="378"/>
      <c r="FW65143" s="378"/>
      <c r="FX65143" s="378"/>
      <c r="FY65143" s="378"/>
      <c r="FZ65143" s="378"/>
      <c r="GA65143" s="378"/>
      <c r="GB65143" s="378"/>
      <c r="GC65143" s="378"/>
      <c r="GD65143" s="378"/>
      <c r="GE65143" s="378"/>
      <c r="GF65143" s="378"/>
      <c r="GG65143" s="378"/>
      <c r="GH65143" s="378"/>
      <c r="GI65143" s="378"/>
      <c r="GJ65143" s="378"/>
      <c r="GK65143" s="378"/>
      <c r="GL65143" s="378"/>
      <c r="GM65143" s="378"/>
      <c r="GN65143" s="378"/>
      <c r="GO65143" s="378"/>
      <c r="GP65143" s="378"/>
      <c r="GQ65143" s="378"/>
      <c r="GR65143" s="378"/>
      <c r="GS65143" s="378"/>
      <c r="GT65143" s="378"/>
      <c r="GU65143" s="378"/>
      <c r="GV65143" s="378"/>
      <c r="GW65143" s="378"/>
      <c r="GX65143" s="378"/>
      <c r="GY65143" s="378"/>
      <c r="GZ65143" s="378"/>
      <c r="HA65143" s="378"/>
      <c r="HB65143" s="378"/>
      <c r="HC65143" s="378"/>
      <c r="HD65143" s="378"/>
      <c r="HE65143" s="378"/>
      <c r="HF65143" s="378"/>
      <c r="HG65143" s="378"/>
      <c r="HH65143" s="378"/>
      <c r="HI65143" s="378"/>
      <c r="HJ65143" s="378"/>
      <c r="HK65143" s="378"/>
      <c r="HL65143" s="378"/>
      <c r="HM65143" s="378"/>
      <c r="HN65143" s="378"/>
      <c r="HO65143" s="378"/>
      <c r="HP65143" s="378"/>
      <c r="HQ65143" s="378"/>
      <c r="HR65143" s="378"/>
      <c r="HS65143" s="378"/>
      <c r="HT65143" s="378"/>
      <c r="HU65143" s="378"/>
      <c r="HV65143" s="378"/>
      <c r="HW65143" s="378"/>
      <c r="HX65143" s="378"/>
      <c r="HY65143" s="378"/>
      <c r="HZ65143" s="378"/>
      <c r="IA65143" s="378"/>
      <c r="IB65143" s="378"/>
      <c r="IC65143" s="378"/>
      <c r="ID65143" s="378"/>
      <c r="IE65143" s="378"/>
      <c r="IF65143" s="378"/>
      <c r="IG65143" s="378"/>
      <c r="IH65143" s="378"/>
      <c r="II65143" s="378"/>
      <c r="IJ65143" s="378"/>
      <c r="IK65143" s="378"/>
      <c r="IL65143" s="378"/>
    </row>
    <row r="65144" spans="2:246">
      <c r="B65144" s="378"/>
      <c r="C65144" s="378"/>
      <c r="D65144" s="378"/>
      <c r="E65144" s="378"/>
      <c r="F65144" s="378"/>
      <c r="G65144" s="378"/>
      <c r="H65144" s="378"/>
      <c r="I65144" s="378"/>
      <c r="J65144" s="378"/>
      <c r="K65144" s="378"/>
      <c r="L65144" s="378"/>
      <c r="M65144" s="378"/>
      <c r="N65144" s="378"/>
      <c r="O65144" s="378"/>
      <c r="P65144" s="378"/>
      <c r="Q65144" s="378"/>
      <c r="R65144" s="378"/>
      <c r="S65144" s="378"/>
      <c r="T65144" s="378"/>
      <c r="U65144" s="378"/>
      <c r="V65144" s="378"/>
      <c r="W65144" s="378"/>
      <c r="X65144" s="378"/>
      <c r="Y65144" s="378"/>
      <c r="Z65144" s="378"/>
      <c r="AA65144" s="378"/>
      <c r="AB65144" s="378"/>
      <c r="AC65144" s="378"/>
      <c r="AD65144" s="378"/>
      <c r="AE65144" s="378"/>
      <c r="AF65144" s="378"/>
      <c r="AG65144" s="378"/>
      <c r="AH65144" s="378"/>
      <c r="AI65144" s="378"/>
      <c r="AJ65144" s="378"/>
      <c r="AK65144" s="378"/>
      <c r="AL65144" s="378"/>
      <c r="AM65144" s="378"/>
      <c r="AN65144" s="378"/>
      <c r="AO65144" s="378"/>
      <c r="AP65144" s="378"/>
      <c r="AQ65144" s="378"/>
      <c r="AR65144" s="378"/>
      <c r="AS65144" s="378"/>
      <c r="AT65144" s="378"/>
      <c r="AU65144" s="378"/>
      <c r="AV65144" s="378"/>
      <c r="AW65144" s="378"/>
      <c r="AX65144" s="378"/>
      <c r="AY65144" s="378"/>
      <c r="AZ65144" s="378"/>
      <c r="BA65144" s="378"/>
      <c r="BB65144" s="378"/>
      <c r="BC65144" s="378"/>
      <c r="BD65144" s="378"/>
      <c r="BE65144" s="378"/>
      <c r="BF65144" s="378"/>
      <c r="BG65144" s="378"/>
      <c r="BH65144" s="378"/>
      <c r="BI65144" s="378"/>
      <c r="BJ65144" s="378"/>
      <c r="BK65144" s="378"/>
      <c r="BL65144" s="378"/>
      <c r="BM65144" s="378"/>
      <c r="BN65144" s="378"/>
      <c r="BO65144" s="378"/>
      <c r="BP65144" s="378"/>
      <c r="BQ65144" s="378"/>
      <c r="BR65144" s="378"/>
      <c r="BS65144" s="378"/>
      <c r="BT65144" s="378"/>
      <c r="BU65144" s="378"/>
      <c r="BV65144" s="378"/>
      <c r="BW65144" s="378"/>
      <c r="BX65144" s="378"/>
      <c r="BY65144" s="378"/>
      <c r="BZ65144" s="378"/>
      <c r="CA65144" s="378"/>
      <c r="CB65144" s="378"/>
      <c r="CC65144" s="378"/>
      <c r="CD65144" s="378"/>
      <c r="CE65144" s="378"/>
      <c r="CF65144" s="378"/>
      <c r="CG65144" s="378"/>
      <c r="CH65144" s="378"/>
      <c r="CI65144" s="378"/>
      <c r="CJ65144" s="378"/>
      <c r="CK65144" s="378"/>
      <c r="CL65144" s="378"/>
      <c r="CM65144" s="378"/>
      <c r="CN65144" s="378"/>
      <c r="CO65144" s="378"/>
      <c r="CP65144" s="378"/>
      <c r="CQ65144" s="378"/>
      <c r="CR65144" s="378"/>
      <c r="CS65144" s="378"/>
      <c r="CT65144" s="378"/>
      <c r="CU65144" s="378"/>
      <c r="CV65144" s="378"/>
      <c r="CW65144" s="378"/>
      <c r="CX65144" s="378"/>
      <c r="CY65144" s="378"/>
      <c r="CZ65144" s="378"/>
      <c r="DA65144" s="378"/>
      <c r="DB65144" s="378"/>
      <c r="DC65144" s="378"/>
      <c r="DD65144" s="378"/>
      <c r="DE65144" s="378"/>
      <c r="DF65144" s="378"/>
      <c r="DG65144" s="378"/>
      <c r="DH65144" s="378"/>
      <c r="DI65144" s="378"/>
      <c r="DJ65144" s="378"/>
      <c r="DK65144" s="378"/>
      <c r="DL65144" s="378"/>
      <c r="DM65144" s="378"/>
      <c r="DN65144" s="378"/>
      <c r="DO65144" s="378"/>
      <c r="DP65144" s="378"/>
      <c r="DQ65144" s="378"/>
      <c r="DR65144" s="378"/>
      <c r="DS65144" s="378"/>
      <c r="DT65144" s="378"/>
      <c r="DU65144" s="378"/>
      <c r="DV65144" s="378"/>
      <c r="DW65144" s="378"/>
      <c r="DX65144" s="378"/>
      <c r="DY65144" s="378"/>
      <c r="DZ65144" s="378"/>
      <c r="EA65144" s="378"/>
      <c r="EB65144" s="378"/>
      <c r="EC65144" s="378"/>
      <c r="ED65144" s="378"/>
      <c r="EE65144" s="378"/>
      <c r="EF65144" s="378"/>
      <c r="EG65144" s="378"/>
      <c r="EH65144" s="378"/>
      <c r="EI65144" s="378"/>
      <c r="EJ65144" s="378"/>
      <c r="EK65144" s="378"/>
      <c r="EL65144" s="378"/>
      <c r="EM65144" s="378"/>
      <c r="EN65144" s="378"/>
      <c r="EO65144" s="378"/>
      <c r="EP65144" s="378"/>
      <c r="EQ65144" s="378"/>
      <c r="ER65144" s="378"/>
      <c r="ES65144" s="378"/>
      <c r="ET65144" s="378"/>
      <c r="EU65144" s="378"/>
      <c r="EV65144" s="378"/>
      <c r="EW65144" s="378"/>
      <c r="EX65144" s="378"/>
      <c r="EY65144" s="378"/>
      <c r="EZ65144" s="378"/>
      <c r="FA65144" s="378"/>
      <c r="FB65144" s="378"/>
      <c r="FC65144" s="378"/>
      <c r="FD65144" s="378"/>
      <c r="FE65144" s="378"/>
      <c r="FF65144" s="378"/>
      <c r="FG65144" s="378"/>
      <c r="FH65144" s="378"/>
      <c r="FI65144" s="378"/>
      <c r="FJ65144" s="378"/>
      <c r="FK65144" s="378"/>
      <c r="FL65144" s="378"/>
      <c r="FM65144" s="378"/>
      <c r="FN65144" s="378"/>
      <c r="FO65144" s="378"/>
      <c r="FP65144" s="378"/>
      <c r="FQ65144" s="378"/>
      <c r="FR65144" s="378"/>
      <c r="FS65144" s="378"/>
      <c r="FT65144" s="378"/>
      <c r="FU65144" s="378"/>
      <c r="FV65144" s="378"/>
      <c r="FW65144" s="378"/>
      <c r="FX65144" s="378"/>
      <c r="FY65144" s="378"/>
      <c r="FZ65144" s="378"/>
      <c r="GA65144" s="378"/>
      <c r="GB65144" s="378"/>
      <c r="GC65144" s="378"/>
      <c r="GD65144" s="378"/>
      <c r="GE65144" s="378"/>
      <c r="GF65144" s="378"/>
      <c r="GG65144" s="378"/>
      <c r="GH65144" s="378"/>
      <c r="GI65144" s="378"/>
      <c r="GJ65144" s="378"/>
      <c r="GK65144" s="378"/>
      <c r="GL65144" s="378"/>
      <c r="GM65144" s="378"/>
      <c r="GN65144" s="378"/>
      <c r="GO65144" s="378"/>
      <c r="GP65144" s="378"/>
      <c r="GQ65144" s="378"/>
      <c r="GR65144" s="378"/>
      <c r="GS65144" s="378"/>
      <c r="GT65144" s="378"/>
      <c r="GU65144" s="378"/>
      <c r="GV65144" s="378"/>
      <c r="GW65144" s="378"/>
      <c r="GX65144" s="378"/>
      <c r="GY65144" s="378"/>
      <c r="GZ65144" s="378"/>
      <c r="HA65144" s="378"/>
      <c r="HB65144" s="378"/>
      <c r="HC65144" s="378"/>
      <c r="HD65144" s="378"/>
      <c r="HE65144" s="378"/>
      <c r="HF65144" s="378"/>
      <c r="HG65144" s="378"/>
      <c r="HH65144" s="378"/>
      <c r="HI65144" s="378"/>
      <c r="HJ65144" s="378"/>
      <c r="HK65144" s="378"/>
      <c r="HL65144" s="378"/>
      <c r="HM65144" s="378"/>
      <c r="HN65144" s="378"/>
      <c r="HO65144" s="378"/>
      <c r="HP65144" s="378"/>
      <c r="HQ65144" s="378"/>
      <c r="HR65144" s="378"/>
      <c r="HS65144" s="378"/>
      <c r="HT65144" s="378"/>
      <c r="HU65144" s="378"/>
      <c r="HV65144" s="378"/>
      <c r="HW65144" s="378"/>
      <c r="HX65144" s="378"/>
      <c r="HY65144" s="378"/>
      <c r="HZ65144" s="378"/>
      <c r="IA65144" s="378"/>
      <c r="IB65144" s="378"/>
      <c r="IC65144" s="378"/>
      <c r="ID65144" s="378"/>
      <c r="IE65144" s="378"/>
      <c r="IF65144" s="378"/>
      <c r="IG65144" s="378"/>
      <c r="IH65144" s="378"/>
      <c r="II65144" s="378"/>
      <c r="IJ65144" s="378"/>
      <c r="IK65144" s="378"/>
      <c r="IL65144" s="378"/>
    </row>
    <row r="65145" spans="2:246">
      <c r="B65145" s="378"/>
      <c r="C65145" s="378"/>
      <c r="D65145" s="378"/>
      <c r="E65145" s="378"/>
      <c r="F65145" s="378"/>
      <c r="G65145" s="378"/>
      <c r="H65145" s="378"/>
      <c r="I65145" s="378"/>
      <c r="J65145" s="378"/>
      <c r="K65145" s="378"/>
      <c r="L65145" s="378"/>
      <c r="M65145" s="378"/>
      <c r="N65145" s="378"/>
      <c r="O65145" s="378"/>
      <c r="P65145" s="378"/>
      <c r="Q65145" s="378"/>
      <c r="R65145" s="378"/>
      <c r="S65145" s="378"/>
      <c r="T65145" s="378"/>
      <c r="U65145" s="378"/>
      <c r="V65145" s="378"/>
      <c r="W65145" s="378"/>
      <c r="X65145" s="378"/>
      <c r="Y65145" s="378"/>
      <c r="Z65145" s="378"/>
      <c r="AA65145" s="378"/>
      <c r="AB65145" s="378"/>
      <c r="AC65145" s="378"/>
      <c r="AD65145" s="378"/>
      <c r="AE65145" s="378"/>
      <c r="AF65145" s="378"/>
      <c r="AG65145" s="378"/>
      <c r="AH65145" s="378"/>
      <c r="AI65145" s="378"/>
      <c r="AJ65145" s="378"/>
      <c r="AK65145" s="378"/>
      <c r="AL65145" s="378"/>
      <c r="AM65145" s="378"/>
      <c r="AN65145" s="378"/>
      <c r="AO65145" s="378"/>
      <c r="AP65145" s="378"/>
      <c r="AQ65145" s="378"/>
      <c r="AR65145" s="378"/>
      <c r="AS65145" s="378"/>
      <c r="AT65145" s="378"/>
      <c r="AU65145" s="378"/>
      <c r="AV65145" s="378"/>
      <c r="AW65145" s="378"/>
      <c r="AX65145" s="378"/>
      <c r="AY65145" s="378"/>
      <c r="AZ65145" s="378"/>
      <c r="BA65145" s="378"/>
      <c r="BB65145" s="378"/>
      <c r="BC65145" s="378"/>
      <c r="BD65145" s="378"/>
      <c r="BE65145" s="378"/>
      <c r="BF65145" s="378"/>
      <c r="BG65145" s="378"/>
      <c r="BH65145" s="378"/>
      <c r="BI65145" s="378"/>
      <c r="BJ65145" s="378"/>
      <c r="BK65145" s="378"/>
      <c r="BL65145" s="378"/>
      <c r="BM65145" s="378"/>
      <c r="BN65145" s="378"/>
      <c r="BO65145" s="378"/>
      <c r="BP65145" s="378"/>
      <c r="BQ65145" s="378"/>
      <c r="BR65145" s="378"/>
      <c r="BS65145" s="378"/>
      <c r="BT65145" s="378"/>
      <c r="BU65145" s="378"/>
      <c r="BV65145" s="378"/>
      <c r="BW65145" s="378"/>
      <c r="BX65145" s="378"/>
      <c r="BY65145" s="378"/>
      <c r="BZ65145" s="378"/>
      <c r="CA65145" s="378"/>
      <c r="CB65145" s="378"/>
      <c r="CC65145" s="378"/>
      <c r="CD65145" s="378"/>
      <c r="CE65145" s="378"/>
      <c r="CF65145" s="378"/>
      <c r="CG65145" s="378"/>
      <c r="CH65145" s="378"/>
      <c r="CI65145" s="378"/>
      <c r="CJ65145" s="378"/>
      <c r="CK65145" s="378"/>
      <c r="CL65145" s="378"/>
      <c r="CM65145" s="378"/>
      <c r="CN65145" s="378"/>
      <c r="CO65145" s="378"/>
      <c r="CP65145" s="378"/>
      <c r="CQ65145" s="378"/>
      <c r="CR65145" s="378"/>
      <c r="CS65145" s="378"/>
      <c r="CT65145" s="378"/>
      <c r="CU65145" s="378"/>
      <c r="CV65145" s="378"/>
      <c r="CW65145" s="378"/>
      <c r="CX65145" s="378"/>
      <c r="CY65145" s="378"/>
      <c r="CZ65145" s="378"/>
      <c r="DA65145" s="378"/>
      <c r="DB65145" s="378"/>
      <c r="DC65145" s="378"/>
      <c r="DD65145" s="378"/>
      <c r="DE65145" s="378"/>
      <c r="DF65145" s="378"/>
      <c r="DG65145" s="378"/>
      <c r="DH65145" s="378"/>
      <c r="DI65145" s="378"/>
      <c r="DJ65145" s="378"/>
      <c r="DK65145" s="378"/>
      <c r="DL65145" s="378"/>
      <c r="DM65145" s="378"/>
      <c r="DN65145" s="378"/>
      <c r="DO65145" s="378"/>
      <c r="DP65145" s="378"/>
      <c r="DQ65145" s="378"/>
      <c r="DR65145" s="378"/>
      <c r="DS65145" s="378"/>
      <c r="DT65145" s="378"/>
      <c r="DU65145" s="378"/>
      <c r="DV65145" s="378"/>
      <c r="DW65145" s="378"/>
      <c r="DX65145" s="378"/>
      <c r="DY65145" s="378"/>
      <c r="DZ65145" s="378"/>
      <c r="EA65145" s="378"/>
      <c r="EB65145" s="378"/>
      <c r="EC65145" s="378"/>
      <c r="ED65145" s="378"/>
      <c r="EE65145" s="378"/>
      <c r="EF65145" s="378"/>
      <c r="EG65145" s="378"/>
      <c r="EH65145" s="378"/>
      <c r="EI65145" s="378"/>
      <c r="EJ65145" s="378"/>
      <c r="EK65145" s="378"/>
      <c r="EL65145" s="378"/>
      <c r="EM65145" s="378"/>
      <c r="EN65145" s="378"/>
      <c r="EO65145" s="378"/>
      <c r="EP65145" s="378"/>
      <c r="EQ65145" s="378"/>
      <c r="ER65145" s="378"/>
      <c r="ES65145" s="378"/>
      <c r="ET65145" s="378"/>
      <c r="EU65145" s="378"/>
      <c r="EV65145" s="378"/>
      <c r="EW65145" s="378"/>
      <c r="EX65145" s="378"/>
      <c r="EY65145" s="378"/>
      <c r="EZ65145" s="378"/>
      <c r="FA65145" s="378"/>
      <c r="FB65145" s="378"/>
      <c r="FC65145" s="378"/>
      <c r="FD65145" s="378"/>
      <c r="FE65145" s="378"/>
      <c r="FF65145" s="378"/>
      <c r="FG65145" s="378"/>
      <c r="FH65145" s="378"/>
      <c r="FI65145" s="378"/>
      <c r="FJ65145" s="378"/>
      <c r="FK65145" s="378"/>
      <c r="FL65145" s="378"/>
      <c r="FM65145" s="378"/>
      <c r="FN65145" s="378"/>
      <c r="FO65145" s="378"/>
      <c r="FP65145" s="378"/>
      <c r="FQ65145" s="378"/>
      <c r="FR65145" s="378"/>
      <c r="FS65145" s="378"/>
      <c r="FT65145" s="378"/>
      <c r="FU65145" s="378"/>
      <c r="FV65145" s="378"/>
      <c r="FW65145" s="378"/>
      <c r="FX65145" s="378"/>
      <c r="FY65145" s="378"/>
      <c r="FZ65145" s="378"/>
      <c r="GA65145" s="378"/>
      <c r="GB65145" s="378"/>
      <c r="GC65145" s="378"/>
      <c r="GD65145" s="378"/>
      <c r="GE65145" s="378"/>
      <c r="GF65145" s="378"/>
      <c r="GG65145" s="378"/>
      <c r="GH65145" s="378"/>
      <c r="GI65145" s="378"/>
      <c r="GJ65145" s="378"/>
      <c r="GK65145" s="378"/>
      <c r="GL65145" s="378"/>
      <c r="GM65145" s="378"/>
      <c r="GN65145" s="378"/>
      <c r="GO65145" s="378"/>
      <c r="GP65145" s="378"/>
      <c r="GQ65145" s="378"/>
      <c r="GR65145" s="378"/>
      <c r="GS65145" s="378"/>
      <c r="GT65145" s="378"/>
      <c r="GU65145" s="378"/>
      <c r="GV65145" s="378"/>
      <c r="GW65145" s="378"/>
      <c r="GX65145" s="378"/>
      <c r="GY65145" s="378"/>
      <c r="GZ65145" s="378"/>
      <c r="HA65145" s="378"/>
      <c r="HB65145" s="378"/>
      <c r="HC65145" s="378"/>
      <c r="HD65145" s="378"/>
      <c r="HE65145" s="378"/>
      <c r="HF65145" s="378"/>
      <c r="HG65145" s="378"/>
      <c r="HH65145" s="378"/>
      <c r="HI65145" s="378"/>
      <c r="HJ65145" s="378"/>
      <c r="HK65145" s="378"/>
      <c r="HL65145" s="378"/>
      <c r="HM65145" s="378"/>
      <c r="HN65145" s="378"/>
      <c r="HO65145" s="378"/>
      <c r="HP65145" s="378"/>
      <c r="HQ65145" s="378"/>
      <c r="HR65145" s="378"/>
      <c r="HS65145" s="378"/>
      <c r="HT65145" s="378"/>
      <c r="HU65145" s="378"/>
      <c r="HV65145" s="378"/>
      <c r="HW65145" s="378"/>
      <c r="HX65145" s="378"/>
      <c r="HY65145" s="378"/>
      <c r="HZ65145" s="378"/>
      <c r="IA65145" s="378"/>
      <c r="IB65145" s="378"/>
      <c r="IC65145" s="378"/>
      <c r="ID65145" s="378"/>
      <c r="IE65145" s="378"/>
      <c r="IF65145" s="378"/>
      <c r="IG65145" s="378"/>
      <c r="IH65145" s="378"/>
      <c r="II65145" s="378"/>
      <c r="IJ65145" s="378"/>
      <c r="IK65145" s="378"/>
      <c r="IL65145" s="378"/>
    </row>
    <row r="65146" spans="2:246">
      <c r="B65146" s="378"/>
      <c r="C65146" s="378"/>
      <c r="D65146" s="378"/>
      <c r="E65146" s="378"/>
      <c r="F65146" s="378"/>
      <c r="G65146" s="378"/>
      <c r="H65146" s="378"/>
      <c r="I65146" s="378"/>
      <c r="J65146" s="378"/>
      <c r="K65146" s="378"/>
      <c r="L65146" s="378"/>
      <c r="M65146" s="378"/>
      <c r="N65146" s="378"/>
      <c r="O65146" s="378"/>
      <c r="P65146" s="378"/>
      <c r="Q65146" s="378"/>
      <c r="R65146" s="378"/>
      <c r="S65146" s="378"/>
      <c r="T65146" s="378"/>
      <c r="U65146" s="378"/>
      <c r="V65146" s="378"/>
      <c r="W65146" s="378"/>
      <c r="X65146" s="378"/>
      <c r="Y65146" s="378"/>
      <c r="Z65146" s="378"/>
      <c r="AA65146" s="378"/>
      <c r="AB65146" s="378"/>
      <c r="AC65146" s="378"/>
      <c r="AD65146" s="378"/>
      <c r="AE65146" s="378"/>
      <c r="AF65146" s="378"/>
      <c r="AG65146" s="378"/>
      <c r="AH65146" s="378"/>
      <c r="AI65146" s="378"/>
      <c r="AJ65146" s="378"/>
      <c r="AK65146" s="378"/>
      <c r="AL65146" s="378"/>
      <c r="AM65146" s="378"/>
      <c r="AN65146" s="378"/>
      <c r="AO65146" s="378"/>
      <c r="AP65146" s="378"/>
      <c r="AQ65146" s="378"/>
      <c r="AR65146" s="378"/>
      <c r="AS65146" s="378"/>
      <c r="AT65146" s="378"/>
      <c r="AU65146" s="378"/>
      <c r="AV65146" s="378"/>
      <c r="AW65146" s="378"/>
      <c r="AX65146" s="378"/>
      <c r="AY65146" s="378"/>
      <c r="AZ65146" s="378"/>
      <c r="BA65146" s="378"/>
      <c r="BB65146" s="378"/>
      <c r="BC65146" s="378"/>
      <c r="BD65146" s="378"/>
      <c r="BE65146" s="378"/>
      <c r="BF65146" s="378"/>
      <c r="BG65146" s="378"/>
      <c r="BH65146" s="378"/>
      <c r="BI65146" s="378"/>
      <c r="BJ65146" s="378"/>
      <c r="BK65146" s="378"/>
      <c r="BL65146" s="378"/>
      <c r="BM65146" s="378"/>
      <c r="BN65146" s="378"/>
      <c r="BO65146" s="378"/>
      <c r="BP65146" s="378"/>
      <c r="BQ65146" s="378"/>
      <c r="BR65146" s="378"/>
      <c r="BS65146" s="378"/>
      <c r="BT65146" s="378"/>
      <c r="BU65146" s="378"/>
      <c r="BV65146" s="378"/>
      <c r="BW65146" s="378"/>
      <c r="BX65146" s="378"/>
      <c r="BY65146" s="378"/>
      <c r="BZ65146" s="378"/>
      <c r="CA65146" s="378"/>
      <c r="CB65146" s="378"/>
      <c r="CC65146" s="378"/>
      <c r="CD65146" s="378"/>
      <c r="CE65146" s="378"/>
      <c r="CF65146" s="378"/>
      <c r="CG65146" s="378"/>
      <c r="CH65146" s="378"/>
      <c r="CI65146" s="378"/>
      <c r="CJ65146" s="378"/>
      <c r="CK65146" s="378"/>
      <c r="CL65146" s="378"/>
      <c r="CM65146" s="378"/>
      <c r="CN65146" s="378"/>
      <c r="CO65146" s="378"/>
      <c r="CP65146" s="378"/>
      <c r="CQ65146" s="378"/>
      <c r="CR65146" s="378"/>
      <c r="CS65146" s="378"/>
      <c r="CT65146" s="378"/>
      <c r="CU65146" s="378"/>
      <c r="CV65146" s="378"/>
      <c r="CW65146" s="378"/>
      <c r="CX65146" s="378"/>
      <c r="CY65146" s="378"/>
      <c r="CZ65146" s="378"/>
      <c r="DA65146" s="378"/>
      <c r="DB65146" s="378"/>
      <c r="DC65146" s="378"/>
      <c r="DD65146" s="378"/>
      <c r="DE65146" s="378"/>
      <c r="DF65146" s="378"/>
      <c r="DG65146" s="378"/>
      <c r="DH65146" s="378"/>
      <c r="DI65146" s="378"/>
      <c r="DJ65146" s="378"/>
      <c r="DK65146" s="378"/>
      <c r="DL65146" s="378"/>
      <c r="DM65146" s="378"/>
      <c r="DN65146" s="378"/>
      <c r="DO65146" s="378"/>
      <c r="DP65146" s="378"/>
      <c r="DQ65146" s="378"/>
      <c r="DR65146" s="378"/>
      <c r="DS65146" s="378"/>
      <c r="DT65146" s="378"/>
      <c r="DU65146" s="378"/>
      <c r="DV65146" s="378"/>
      <c r="DW65146" s="378"/>
      <c r="DX65146" s="378"/>
      <c r="DY65146" s="378"/>
      <c r="DZ65146" s="378"/>
      <c r="EA65146" s="378"/>
      <c r="EB65146" s="378"/>
      <c r="EC65146" s="378"/>
      <c r="ED65146" s="378"/>
      <c r="EE65146" s="378"/>
      <c r="EF65146" s="378"/>
      <c r="EG65146" s="378"/>
      <c r="EH65146" s="378"/>
      <c r="EI65146" s="378"/>
      <c r="EJ65146" s="378"/>
      <c r="EK65146" s="378"/>
      <c r="EL65146" s="378"/>
      <c r="EM65146" s="378"/>
      <c r="EN65146" s="378"/>
      <c r="EO65146" s="378"/>
      <c r="EP65146" s="378"/>
      <c r="EQ65146" s="378"/>
      <c r="ER65146" s="378"/>
      <c r="ES65146" s="378"/>
      <c r="ET65146" s="378"/>
      <c r="EU65146" s="378"/>
      <c r="EV65146" s="378"/>
      <c r="EW65146" s="378"/>
      <c r="EX65146" s="378"/>
      <c r="EY65146" s="378"/>
      <c r="EZ65146" s="378"/>
      <c r="FA65146" s="378"/>
      <c r="FB65146" s="378"/>
      <c r="FC65146" s="378"/>
      <c r="FD65146" s="378"/>
      <c r="FE65146" s="378"/>
      <c r="FF65146" s="378"/>
      <c r="FG65146" s="378"/>
      <c r="FH65146" s="378"/>
      <c r="FI65146" s="378"/>
      <c r="FJ65146" s="378"/>
      <c r="FK65146" s="378"/>
      <c r="FL65146" s="378"/>
      <c r="FM65146" s="378"/>
      <c r="FN65146" s="378"/>
      <c r="FO65146" s="378"/>
      <c r="FP65146" s="378"/>
      <c r="FQ65146" s="378"/>
      <c r="FR65146" s="378"/>
      <c r="FS65146" s="378"/>
      <c r="FT65146" s="378"/>
      <c r="FU65146" s="378"/>
      <c r="FV65146" s="378"/>
      <c r="FW65146" s="378"/>
      <c r="FX65146" s="378"/>
      <c r="FY65146" s="378"/>
      <c r="FZ65146" s="378"/>
      <c r="GA65146" s="378"/>
      <c r="GB65146" s="378"/>
      <c r="GC65146" s="378"/>
      <c r="GD65146" s="378"/>
      <c r="GE65146" s="378"/>
      <c r="GF65146" s="378"/>
      <c r="GG65146" s="378"/>
      <c r="GH65146" s="378"/>
      <c r="GI65146" s="378"/>
      <c r="GJ65146" s="378"/>
      <c r="GK65146" s="378"/>
      <c r="GL65146" s="378"/>
      <c r="GM65146" s="378"/>
      <c r="GN65146" s="378"/>
      <c r="GO65146" s="378"/>
      <c r="GP65146" s="378"/>
      <c r="GQ65146" s="378"/>
      <c r="GR65146" s="378"/>
      <c r="GS65146" s="378"/>
      <c r="GT65146" s="378"/>
      <c r="GU65146" s="378"/>
      <c r="GV65146" s="378"/>
      <c r="GW65146" s="378"/>
      <c r="GX65146" s="378"/>
      <c r="GY65146" s="378"/>
      <c r="GZ65146" s="378"/>
      <c r="HA65146" s="378"/>
      <c r="HB65146" s="378"/>
      <c r="HC65146" s="378"/>
      <c r="HD65146" s="378"/>
      <c r="HE65146" s="378"/>
      <c r="HF65146" s="378"/>
      <c r="HG65146" s="378"/>
      <c r="HH65146" s="378"/>
      <c r="HI65146" s="378"/>
      <c r="HJ65146" s="378"/>
      <c r="HK65146" s="378"/>
      <c r="HL65146" s="378"/>
      <c r="HM65146" s="378"/>
      <c r="HN65146" s="378"/>
      <c r="HO65146" s="378"/>
      <c r="HP65146" s="378"/>
      <c r="HQ65146" s="378"/>
      <c r="HR65146" s="378"/>
      <c r="HS65146" s="378"/>
      <c r="HT65146" s="378"/>
      <c r="HU65146" s="378"/>
      <c r="HV65146" s="378"/>
      <c r="HW65146" s="378"/>
      <c r="HX65146" s="378"/>
      <c r="HY65146" s="378"/>
      <c r="HZ65146" s="378"/>
      <c r="IA65146" s="378"/>
      <c r="IB65146" s="378"/>
      <c r="IC65146" s="378"/>
      <c r="ID65146" s="378"/>
      <c r="IE65146" s="378"/>
      <c r="IF65146" s="378"/>
      <c r="IG65146" s="378"/>
      <c r="IH65146" s="378"/>
      <c r="II65146" s="378"/>
      <c r="IJ65146" s="378"/>
      <c r="IK65146" s="378"/>
      <c r="IL65146" s="378"/>
    </row>
    <row r="65147" spans="2:246">
      <c r="B65147" s="378"/>
      <c r="C65147" s="378"/>
      <c r="D65147" s="378"/>
      <c r="E65147" s="378"/>
      <c r="F65147" s="378"/>
      <c r="G65147" s="378"/>
      <c r="H65147" s="378"/>
      <c r="I65147" s="378"/>
      <c r="J65147" s="378"/>
      <c r="K65147" s="378"/>
      <c r="L65147" s="378"/>
      <c r="M65147" s="378"/>
      <c r="N65147" s="378"/>
      <c r="O65147" s="378"/>
      <c r="P65147" s="378"/>
      <c r="Q65147" s="378"/>
      <c r="R65147" s="378"/>
      <c r="S65147" s="378"/>
      <c r="T65147" s="378"/>
      <c r="U65147" s="378"/>
      <c r="V65147" s="378"/>
      <c r="W65147" s="378"/>
      <c r="X65147" s="378"/>
      <c r="Y65147" s="378"/>
      <c r="Z65147" s="378"/>
      <c r="AA65147" s="378"/>
      <c r="AB65147" s="378"/>
      <c r="AC65147" s="378"/>
      <c r="AD65147" s="378"/>
      <c r="AE65147" s="378"/>
      <c r="AF65147" s="378"/>
      <c r="AG65147" s="378"/>
      <c r="AH65147" s="378"/>
      <c r="AI65147" s="378"/>
      <c r="AJ65147" s="378"/>
      <c r="AK65147" s="378"/>
      <c r="AL65147" s="378"/>
      <c r="AM65147" s="378"/>
      <c r="AN65147" s="378"/>
      <c r="AO65147" s="378"/>
      <c r="AP65147" s="378"/>
      <c r="AQ65147" s="378"/>
      <c r="AR65147" s="378"/>
      <c r="AS65147" s="378"/>
      <c r="AT65147" s="378"/>
      <c r="AU65147" s="378"/>
      <c r="AV65147" s="378"/>
      <c r="AW65147" s="378"/>
      <c r="AX65147" s="378"/>
      <c r="AY65147" s="378"/>
      <c r="AZ65147" s="378"/>
      <c r="BA65147" s="378"/>
      <c r="BB65147" s="378"/>
      <c r="BC65147" s="378"/>
      <c r="BD65147" s="378"/>
      <c r="BE65147" s="378"/>
      <c r="BF65147" s="378"/>
      <c r="BG65147" s="378"/>
      <c r="BH65147" s="378"/>
      <c r="BI65147" s="378"/>
      <c r="BJ65147" s="378"/>
      <c r="BK65147" s="378"/>
      <c r="BL65147" s="378"/>
      <c r="BM65147" s="378"/>
      <c r="BN65147" s="378"/>
      <c r="BO65147" s="378"/>
      <c r="BP65147" s="378"/>
      <c r="BQ65147" s="378"/>
      <c r="BR65147" s="378"/>
      <c r="BS65147" s="378"/>
      <c r="BT65147" s="378"/>
      <c r="BU65147" s="378"/>
      <c r="BV65147" s="378"/>
      <c r="BW65147" s="378"/>
      <c r="BX65147" s="378"/>
      <c r="BY65147" s="378"/>
      <c r="BZ65147" s="378"/>
      <c r="CA65147" s="378"/>
      <c r="CB65147" s="378"/>
      <c r="CC65147" s="378"/>
      <c r="CD65147" s="378"/>
      <c r="CE65147" s="378"/>
      <c r="CF65147" s="378"/>
      <c r="CG65147" s="378"/>
      <c r="CH65147" s="378"/>
      <c r="CI65147" s="378"/>
      <c r="CJ65147" s="378"/>
      <c r="CK65147" s="378"/>
      <c r="CL65147" s="378"/>
      <c r="CM65147" s="378"/>
      <c r="CN65147" s="378"/>
      <c r="CO65147" s="378"/>
      <c r="CP65147" s="378"/>
      <c r="CQ65147" s="378"/>
      <c r="CR65147" s="378"/>
      <c r="CS65147" s="378"/>
      <c r="CT65147" s="378"/>
      <c r="CU65147" s="378"/>
      <c r="CV65147" s="378"/>
      <c r="CW65147" s="378"/>
      <c r="CX65147" s="378"/>
      <c r="CY65147" s="378"/>
      <c r="CZ65147" s="378"/>
      <c r="DA65147" s="378"/>
      <c r="DB65147" s="378"/>
      <c r="DC65147" s="378"/>
      <c r="DD65147" s="378"/>
      <c r="DE65147" s="378"/>
      <c r="DF65147" s="378"/>
      <c r="DG65147" s="378"/>
      <c r="DH65147" s="378"/>
      <c r="DI65147" s="378"/>
      <c r="DJ65147" s="378"/>
      <c r="DK65147" s="378"/>
      <c r="DL65147" s="378"/>
      <c r="DM65147" s="378"/>
      <c r="DN65147" s="378"/>
      <c r="DO65147" s="378"/>
      <c r="DP65147" s="378"/>
      <c r="DQ65147" s="378"/>
      <c r="DR65147" s="378"/>
      <c r="DS65147" s="378"/>
      <c r="DT65147" s="378"/>
      <c r="DU65147" s="378"/>
      <c r="DV65147" s="378"/>
      <c r="DW65147" s="378"/>
      <c r="DX65147" s="378"/>
      <c r="DY65147" s="378"/>
      <c r="DZ65147" s="378"/>
      <c r="EA65147" s="378"/>
      <c r="EB65147" s="378"/>
      <c r="EC65147" s="378"/>
      <c r="ED65147" s="378"/>
      <c r="EE65147" s="378"/>
      <c r="EF65147" s="378"/>
      <c r="EG65147" s="378"/>
      <c r="EH65147" s="378"/>
      <c r="EI65147" s="378"/>
      <c r="EJ65147" s="378"/>
      <c r="EK65147" s="378"/>
      <c r="EL65147" s="378"/>
      <c r="EM65147" s="378"/>
      <c r="EN65147" s="378"/>
      <c r="EO65147" s="378"/>
      <c r="EP65147" s="378"/>
      <c r="EQ65147" s="378"/>
      <c r="ER65147" s="378"/>
      <c r="ES65147" s="378"/>
      <c r="ET65147" s="378"/>
      <c r="EU65147" s="378"/>
      <c r="EV65147" s="378"/>
      <c r="EW65147" s="378"/>
      <c r="EX65147" s="378"/>
      <c r="EY65147" s="378"/>
      <c r="EZ65147" s="378"/>
      <c r="FA65147" s="378"/>
      <c r="FB65147" s="378"/>
      <c r="FC65147" s="378"/>
      <c r="FD65147" s="378"/>
      <c r="FE65147" s="378"/>
      <c r="FF65147" s="378"/>
      <c r="FG65147" s="378"/>
      <c r="FH65147" s="378"/>
      <c r="FI65147" s="378"/>
      <c r="FJ65147" s="378"/>
      <c r="FK65147" s="378"/>
      <c r="FL65147" s="378"/>
      <c r="FM65147" s="378"/>
      <c r="FN65147" s="378"/>
      <c r="FO65147" s="378"/>
      <c r="FP65147" s="378"/>
      <c r="FQ65147" s="378"/>
      <c r="FR65147" s="378"/>
      <c r="FS65147" s="378"/>
      <c r="FT65147" s="378"/>
      <c r="FU65147" s="378"/>
      <c r="FV65147" s="378"/>
      <c r="FW65147" s="378"/>
      <c r="FX65147" s="378"/>
      <c r="FY65147" s="378"/>
      <c r="FZ65147" s="378"/>
      <c r="GA65147" s="378"/>
      <c r="GB65147" s="378"/>
      <c r="GC65147" s="378"/>
      <c r="GD65147" s="378"/>
      <c r="GE65147" s="378"/>
      <c r="GF65147" s="378"/>
      <c r="GG65147" s="378"/>
      <c r="GH65147" s="378"/>
      <c r="GI65147" s="378"/>
      <c r="GJ65147" s="378"/>
      <c r="GK65147" s="378"/>
      <c r="GL65147" s="378"/>
      <c r="GM65147" s="378"/>
      <c r="GN65147" s="378"/>
      <c r="GO65147" s="378"/>
      <c r="GP65147" s="378"/>
      <c r="GQ65147" s="378"/>
      <c r="GR65147" s="378"/>
      <c r="GS65147" s="378"/>
      <c r="GT65147" s="378"/>
      <c r="GU65147" s="378"/>
      <c r="GV65147" s="378"/>
      <c r="GW65147" s="378"/>
      <c r="GX65147" s="378"/>
      <c r="GY65147" s="378"/>
      <c r="GZ65147" s="378"/>
      <c r="HA65147" s="378"/>
      <c r="HB65147" s="378"/>
      <c r="HC65147" s="378"/>
      <c r="HD65147" s="378"/>
      <c r="HE65147" s="378"/>
      <c r="HF65147" s="378"/>
      <c r="HG65147" s="378"/>
      <c r="HH65147" s="378"/>
      <c r="HI65147" s="378"/>
      <c r="HJ65147" s="378"/>
      <c r="HK65147" s="378"/>
      <c r="HL65147" s="378"/>
      <c r="HM65147" s="378"/>
      <c r="HN65147" s="378"/>
      <c r="HO65147" s="378"/>
      <c r="HP65147" s="378"/>
      <c r="HQ65147" s="378"/>
      <c r="HR65147" s="378"/>
      <c r="HS65147" s="378"/>
      <c r="HT65147" s="378"/>
      <c r="HU65147" s="378"/>
      <c r="HV65147" s="378"/>
      <c r="HW65147" s="378"/>
      <c r="HX65147" s="378"/>
      <c r="HY65147" s="378"/>
      <c r="HZ65147" s="378"/>
      <c r="IA65147" s="378"/>
      <c r="IB65147" s="378"/>
      <c r="IC65147" s="378"/>
      <c r="ID65147" s="378"/>
      <c r="IE65147" s="378"/>
      <c r="IF65147" s="378"/>
      <c r="IG65147" s="378"/>
      <c r="IH65147" s="378"/>
      <c r="II65147" s="378"/>
      <c r="IJ65147" s="378"/>
      <c r="IK65147" s="378"/>
      <c r="IL65147" s="378"/>
    </row>
    <row r="65148" spans="2:246">
      <c r="B65148" s="378"/>
      <c r="C65148" s="378"/>
      <c r="D65148" s="378"/>
      <c r="E65148" s="378"/>
      <c r="F65148" s="378"/>
      <c r="G65148" s="378"/>
      <c r="H65148" s="378"/>
      <c r="I65148" s="378"/>
      <c r="J65148" s="378"/>
      <c r="K65148" s="378"/>
      <c r="L65148" s="378"/>
      <c r="M65148" s="378"/>
      <c r="N65148" s="378"/>
      <c r="O65148" s="378"/>
      <c r="P65148" s="378"/>
      <c r="Q65148" s="378"/>
      <c r="R65148" s="378"/>
      <c r="S65148" s="378"/>
      <c r="T65148" s="378"/>
      <c r="U65148" s="378"/>
      <c r="V65148" s="378"/>
      <c r="W65148" s="378"/>
      <c r="X65148" s="378"/>
      <c r="Y65148" s="378"/>
      <c r="Z65148" s="378"/>
      <c r="AA65148" s="378"/>
      <c r="AB65148" s="378"/>
      <c r="AC65148" s="378"/>
      <c r="AD65148" s="378"/>
      <c r="AE65148" s="378"/>
      <c r="AF65148" s="378"/>
      <c r="AG65148" s="378"/>
      <c r="AH65148" s="378"/>
      <c r="AI65148" s="378"/>
      <c r="AJ65148" s="378"/>
      <c r="AK65148" s="378"/>
      <c r="AL65148" s="378"/>
      <c r="AM65148" s="378"/>
      <c r="AN65148" s="378"/>
      <c r="AO65148" s="378"/>
      <c r="AP65148" s="378"/>
      <c r="AQ65148" s="378"/>
      <c r="AR65148" s="378"/>
      <c r="AS65148" s="378"/>
      <c r="AT65148" s="378"/>
      <c r="AU65148" s="378"/>
      <c r="AV65148" s="378"/>
      <c r="AW65148" s="378"/>
      <c r="AX65148" s="378"/>
      <c r="AY65148" s="378"/>
      <c r="AZ65148" s="378"/>
      <c r="BA65148" s="378"/>
      <c r="BB65148" s="378"/>
      <c r="BC65148" s="378"/>
      <c r="BD65148" s="378"/>
      <c r="BE65148" s="378"/>
      <c r="BF65148" s="378"/>
      <c r="BG65148" s="378"/>
      <c r="BH65148" s="378"/>
      <c r="BI65148" s="378"/>
      <c r="BJ65148" s="378"/>
      <c r="BK65148" s="378"/>
      <c r="BL65148" s="378"/>
      <c r="BM65148" s="378"/>
      <c r="BN65148" s="378"/>
      <c r="BO65148" s="378"/>
      <c r="BP65148" s="378"/>
      <c r="BQ65148" s="378"/>
      <c r="BR65148" s="378"/>
      <c r="BS65148" s="378"/>
      <c r="BT65148" s="378"/>
      <c r="BU65148" s="378"/>
      <c r="BV65148" s="378"/>
      <c r="BW65148" s="378"/>
      <c r="BX65148" s="378"/>
      <c r="BY65148" s="378"/>
      <c r="BZ65148" s="378"/>
      <c r="CA65148" s="378"/>
      <c r="CB65148" s="378"/>
      <c r="CC65148" s="378"/>
      <c r="CD65148" s="378"/>
      <c r="CE65148" s="378"/>
      <c r="CF65148" s="378"/>
      <c r="CG65148" s="378"/>
      <c r="CH65148" s="378"/>
      <c r="CI65148" s="378"/>
      <c r="CJ65148" s="378"/>
      <c r="CK65148" s="378"/>
      <c r="CL65148" s="378"/>
      <c r="CM65148" s="378"/>
      <c r="CN65148" s="378"/>
      <c r="CO65148" s="378"/>
      <c r="CP65148" s="378"/>
      <c r="CQ65148" s="378"/>
      <c r="CR65148" s="378"/>
      <c r="CS65148" s="378"/>
      <c r="CT65148" s="378"/>
      <c r="CU65148" s="378"/>
      <c r="CV65148" s="378"/>
      <c r="CW65148" s="378"/>
      <c r="CX65148" s="378"/>
      <c r="CY65148" s="378"/>
      <c r="CZ65148" s="378"/>
      <c r="DA65148" s="378"/>
      <c r="DB65148" s="378"/>
      <c r="DC65148" s="378"/>
      <c r="DD65148" s="378"/>
      <c r="DE65148" s="378"/>
      <c r="DF65148" s="378"/>
      <c r="DG65148" s="378"/>
      <c r="DH65148" s="378"/>
      <c r="DI65148" s="378"/>
      <c r="DJ65148" s="378"/>
      <c r="DK65148" s="378"/>
      <c r="DL65148" s="378"/>
      <c r="DM65148" s="378"/>
      <c r="DN65148" s="378"/>
      <c r="DO65148" s="378"/>
      <c r="DP65148" s="378"/>
      <c r="DQ65148" s="378"/>
      <c r="DR65148" s="378"/>
      <c r="DS65148" s="378"/>
      <c r="DT65148" s="378"/>
      <c r="DU65148" s="378"/>
      <c r="DV65148" s="378"/>
      <c r="DW65148" s="378"/>
      <c r="DX65148" s="378"/>
      <c r="DY65148" s="378"/>
      <c r="DZ65148" s="378"/>
      <c r="EA65148" s="378"/>
      <c r="EB65148" s="378"/>
      <c r="EC65148" s="378"/>
      <c r="ED65148" s="378"/>
      <c r="EE65148" s="378"/>
      <c r="EF65148" s="378"/>
      <c r="EG65148" s="378"/>
      <c r="EH65148" s="378"/>
      <c r="EI65148" s="378"/>
      <c r="EJ65148" s="378"/>
      <c r="EK65148" s="378"/>
      <c r="EL65148" s="378"/>
      <c r="EM65148" s="378"/>
      <c r="EN65148" s="378"/>
      <c r="EO65148" s="378"/>
      <c r="EP65148" s="378"/>
      <c r="EQ65148" s="378"/>
      <c r="ER65148" s="378"/>
      <c r="ES65148" s="378"/>
      <c r="ET65148" s="378"/>
      <c r="EU65148" s="378"/>
      <c r="EV65148" s="378"/>
      <c r="EW65148" s="378"/>
      <c r="EX65148" s="378"/>
      <c r="EY65148" s="378"/>
      <c r="EZ65148" s="378"/>
      <c r="FA65148" s="378"/>
      <c r="FB65148" s="378"/>
      <c r="FC65148" s="378"/>
      <c r="FD65148" s="378"/>
      <c r="FE65148" s="378"/>
      <c r="FF65148" s="378"/>
      <c r="FG65148" s="378"/>
      <c r="FH65148" s="378"/>
      <c r="FI65148" s="378"/>
      <c r="FJ65148" s="378"/>
      <c r="FK65148" s="378"/>
      <c r="FL65148" s="378"/>
      <c r="FM65148" s="378"/>
      <c r="FN65148" s="378"/>
      <c r="FO65148" s="378"/>
      <c r="FP65148" s="378"/>
      <c r="FQ65148" s="378"/>
      <c r="FR65148" s="378"/>
      <c r="FS65148" s="378"/>
      <c r="FT65148" s="378"/>
      <c r="FU65148" s="378"/>
      <c r="FV65148" s="378"/>
      <c r="FW65148" s="378"/>
      <c r="FX65148" s="378"/>
      <c r="FY65148" s="378"/>
      <c r="FZ65148" s="378"/>
      <c r="GA65148" s="378"/>
      <c r="GB65148" s="378"/>
      <c r="GC65148" s="378"/>
      <c r="GD65148" s="378"/>
      <c r="GE65148" s="378"/>
      <c r="GF65148" s="378"/>
      <c r="GG65148" s="378"/>
      <c r="GH65148" s="378"/>
      <c r="GI65148" s="378"/>
      <c r="GJ65148" s="378"/>
      <c r="GK65148" s="378"/>
      <c r="GL65148" s="378"/>
      <c r="GM65148" s="378"/>
      <c r="GN65148" s="378"/>
      <c r="GO65148" s="378"/>
      <c r="GP65148" s="378"/>
      <c r="GQ65148" s="378"/>
      <c r="GR65148" s="378"/>
      <c r="GS65148" s="378"/>
      <c r="GT65148" s="378"/>
      <c r="GU65148" s="378"/>
      <c r="GV65148" s="378"/>
      <c r="GW65148" s="378"/>
      <c r="GX65148" s="378"/>
      <c r="GY65148" s="378"/>
      <c r="GZ65148" s="378"/>
      <c r="HA65148" s="378"/>
      <c r="HB65148" s="378"/>
      <c r="HC65148" s="378"/>
      <c r="HD65148" s="378"/>
      <c r="HE65148" s="378"/>
      <c r="HF65148" s="378"/>
      <c r="HG65148" s="378"/>
      <c r="HH65148" s="378"/>
      <c r="HI65148" s="378"/>
      <c r="HJ65148" s="378"/>
      <c r="HK65148" s="378"/>
      <c r="HL65148" s="378"/>
      <c r="HM65148" s="378"/>
      <c r="HN65148" s="378"/>
      <c r="HO65148" s="378"/>
      <c r="HP65148" s="378"/>
      <c r="HQ65148" s="378"/>
      <c r="HR65148" s="378"/>
      <c r="HS65148" s="378"/>
      <c r="HT65148" s="378"/>
      <c r="HU65148" s="378"/>
      <c r="HV65148" s="378"/>
      <c r="HW65148" s="378"/>
      <c r="HX65148" s="378"/>
      <c r="HY65148" s="378"/>
      <c r="HZ65148" s="378"/>
      <c r="IA65148" s="378"/>
      <c r="IB65148" s="378"/>
      <c r="IC65148" s="378"/>
      <c r="ID65148" s="378"/>
      <c r="IE65148" s="378"/>
      <c r="IF65148" s="378"/>
      <c r="IG65148" s="378"/>
      <c r="IH65148" s="378"/>
      <c r="II65148" s="378"/>
      <c r="IJ65148" s="378"/>
      <c r="IK65148" s="378"/>
      <c r="IL65148" s="378"/>
    </row>
    <row r="65149" spans="2:246">
      <c r="B65149" s="378"/>
      <c r="C65149" s="378"/>
      <c r="D65149" s="378"/>
      <c r="E65149" s="378"/>
      <c r="F65149" s="378"/>
      <c r="G65149" s="378"/>
      <c r="H65149" s="378"/>
      <c r="I65149" s="378"/>
      <c r="J65149" s="378"/>
      <c r="K65149" s="378"/>
      <c r="L65149" s="378"/>
      <c r="M65149" s="378"/>
      <c r="N65149" s="378"/>
      <c r="O65149" s="378"/>
      <c r="P65149" s="378"/>
      <c r="Q65149" s="378"/>
      <c r="R65149" s="378"/>
      <c r="S65149" s="378"/>
      <c r="T65149" s="378"/>
      <c r="U65149" s="378"/>
      <c r="V65149" s="378"/>
      <c r="W65149" s="378"/>
      <c r="X65149" s="378"/>
      <c r="Y65149" s="378"/>
      <c r="Z65149" s="378"/>
      <c r="AA65149" s="378"/>
      <c r="AB65149" s="378"/>
      <c r="AC65149" s="378"/>
      <c r="AD65149" s="378"/>
      <c r="AE65149" s="378"/>
      <c r="AF65149" s="378"/>
      <c r="AG65149" s="378"/>
      <c r="AH65149" s="378"/>
      <c r="AI65149" s="378"/>
      <c r="AJ65149" s="378"/>
      <c r="AK65149" s="378"/>
      <c r="AL65149" s="378"/>
      <c r="AM65149" s="378"/>
      <c r="AN65149" s="378"/>
      <c r="AO65149" s="378"/>
      <c r="AP65149" s="378"/>
      <c r="AQ65149" s="378"/>
      <c r="AR65149" s="378"/>
      <c r="AS65149" s="378"/>
      <c r="AT65149" s="378"/>
      <c r="AU65149" s="378"/>
      <c r="AV65149" s="378"/>
      <c r="AW65149" s="378"/>
      <c r="AX65149" s="378"/>
      <c r="AY65149" s="378"/>
      <c r="AZ65149" s="378"/>
      <c r="BA65149" s="378"/>
      <c r="BB65149" s="378"/>
      <c r="BC65149" s="378"/>
      <c r="BD65149" s="378"/>
      <c r="BE65149" s="378"/>
      <c r="BF65149" s="378"/>
      <c r="BG65149" s="378"/>
      <c r="BH65149" s="378"/>
      <c r="BI65149" s="378"/>
      <c r="BJ65149" s="378"/>
      <c r="BK65149" s="378"/>
      <c r="BL65149" s="378"/>
      <c r="BM65149" s="378"/>
      <c r="BN65149" s="378"/>
      <c r="BO65149" s="378"/>
      <c r="BP65149" s="378"/>
      <c r="BQ65149" s="378"/>
      <c r="BR65149" s="378"/>
      <c r="BS65149" s="378"/>
      <c r="BT65149" s="378"/>
      <c r="BU65149" s="378"/>
      <c r="BV65149" s="378"/>
      <c r="BW65149" s="378"/>
      <c r="BX65149" s="378"/>
      <c r="BY65149" s="378"/>
      <c r="BZ65149" s="378"/>
      <c r="CA65149" s="378"/>
      <c r="CB65149" s="378"/>
      <c r="CC65149" s="378"/>
      <c r="CD65149" s="378"/>
      <c r="CE65149" s="378"/>
      <c r="CF65149" s="378"/>
      <c r="CG65149" s="378"/>
      <c r="CH65149" s="378"/>
      <c r="CI65149" s="378"/>
      <c r="CJ65149" s="378"/>
      <c r="CK65149" s="378"/>
      <c r="CL65149" s="378"/>
      <c r="CM65149" s="378"/>
      <c r="CN65149" s="378"/>
      <c r="CO65149" s="378"/>
      <c r="CP65149" s="378"/>
      <c r="CQ65149" s="378"/>
      <c r="CR65149" s="378"/>
      <c r="CS65149" s="378"/>
      <c r="CT65149" s="378"/>
      <c r="CU65149" s="378"/>
      <c r="CV65149" s="378"/>
      <c r="CW65149" s="378"/>
      <c r="CX65149" s="378"/>
      <c r="CY65149" s="378"/>
      <c r="CZ65149" s="378"/>
      <c r="DA65149" s="378"/>
      <c r="DB65149" s="378"/>
      <c r="DC65149" s="378"/>
      <c r="DD65149" s="378"/>
      <c r="DE65149" s="378"/>
      <c r="DF65149" s="378"/>
      <c r="DG65149" s="378"/>
      <c r="DH65149" s="378"/>
      <c r="DI65149" s="378"/>
      <c r="DJ65149" s="378"/>
      <c r="DK65149" s="378"/>
      <c r="DL65149" s="378"/>
      <c r="DM65149" s="378"/>
      <c r="DN65149" s="378"/>
      <c r="DO65149" s="378"/>
      <c r="DP65149" s="378"/>
      <c r="DQ65149" s="378"/>
      <c r="DR65149" s="378"/>
      <c r="DS65149" s="378"/>
      <c r="DT65149" s="378"/>
      <c r="DU65149" s="378"/>
      <c r="DV65149" s="378"/>
      <c r="DW65149" s="378"/>
      <c r="DX65149" s="378"/>
      <c r="DY65149" s="378"/>
      <c r="DZ65149" s="378"/>
      <c r="EA65149" s="378"/>
      <c r="EB65149" s="378"/>
      <c r="EC65149" s="378"/>
      <c r="ED65149" s="378"/>
      <c r="EE65149" s="378"/>
      <c r="EF65149" s="378"/>
      <c r="EG65149" s="378"/>
      <c r="EH65149" s="378"/>
      <c r="EI65149" s="378"/>
      <c r="EJ65149" s="378"/>
      <c r="EK65149" s="378"/>
      <c r="EL65149" s="378"/>
      <c r="EM65149" s="378"/>
      <c r="EN65149" s="378"/>
      <c r="EO65149" s="378"/>
      <c r="EP65149" s="378"/>
      <c r="EQ65149" s="378"/>
      <c r="ER65149" s="378"/>
      <c r="ES65149" s="378"/>
      <c r="ET65149" s="378"/>
      <c r="EU65149" s="378"/>
      <c r="EV65149" s="378"/>
      <c r="EW65149" s="378"/>
      <c r="EX65149" s="378"/>
      <c r="EY65149" s="378"/>
      <c r="EZ65149" s="378"/>
      <c r="FA65149" s="378"/>
      <c r="FB65149" s="378"/>
      <c r="FC65149" s="378"/>
      <c r="FD65149" s="378"/>
      <c r="FE65149" s="378"/>
      <c r="FF65149" s="378"/>
      <c r="FG65149" s="378"/>
      <c r="FH65149" s="378"/>
      <c r="FI65149" s="378"/>
      <c r="FJ65149" s="378"/>
      <c r="FK65149" s="378"/>
      <c r="FL65149" s="378"/>
      <c r="FM65149" s="378"/>
      <c r="FN65149" s="378"/>
      <c r="FO65149" s="378"/>
      <c r="FP65149" s="378"/>
      <c r="FQ65149" s="378"/>
      <c r="FR65149" s="378"/>
      <c r="FS65149" s="378"/>
      <c r="FT65149" s="378"/>
      <c r="FU65149" s="378"/>
      <c r="FV65149" s="378"/>
      <c r="FW65149" s="378"/>
      <c r="FX65149" s="378"/>
      <c r="FY65149" s="378"/>
      <c r="FZ65149" s="378"/>
      <c r="GA65149" s="378"/>
      <c r="GB65149" s="378"/>
      <c r="GC65149" s="378"/>
      <c r="GD65149" s="378"/>
      <c r="GE65149" s="378"/>
      <c r="GF65149" s="378"/>
      <c r="GG65149" s="378"/>
      <c r="GH65149" s="378"/>
      <c r="GI65149" s="378"/>
      <c r="GJ65149" s="378"/>
      <c r="GK65149" s="378"/>
      <c r="GL65149" s="378"/>
      <c r="GM65149" s="378"/>
      <c r="GN65149" s="378"/>
      <c r="GO65149" s="378"/>
      <c r="GP65149" s="378"/>
      <c r="GQ65149" s="378"/>
      <c r="GR65149" s="378"/>
      <c r="GS65149" s="378"/>
      <c r="GT65149" s="378"/>
      <c r="GU65149" s="378"/>
      <c r="GV65149" s="378"/>
      <c r="GW65149" s="378"/>
      <c r="GX65149" s="378"/>
      <c r="GY65149" s="378"/>
      <c r="GZ65149" s="378"/>
      <c r="HA65149" s="378"/>
      <c r="HB65149" s="378"/>
      <c r="HC65149" s="378"/>
      <c r="HD65149" s="378"/>
      <c r="HE65149" s="378"/>
      <c r="HF65149" s="378"/>
      <c r="HG65149" s="378"/>
      <c r="HH65149" s="378"/>
      <c r="HI65149" s="378"/>
      <c r="HJ65149" s="378"/>
      <c r="HK65149" s="378"/>
      <c r="HL65149" s="378"/>
      <c r="HM65149" s="378"/>
      <c r="HN65149" s="378"/>
      <c r="HO65149" s="378"/>
      <c r="HP65149" s="378"/>
      <c r="HQ65149" s="378"/>
      <c r="HR65149" s="378"/>
      <c r="HS65149" s="378"/>
      <c r="HT65149" s="378"/>
      <c r="HU65149" s="378"/>
      <c r="HV65149" s="378"/>
      <c r="HW65149" s="378"/>
      <c r="HX65149" s="378"/>
      <c r="HY65149" s="378"/>
      <c r="HZ65149" s="378"/>
      <c r="IA65149" s="378"/>
      <c r="IB65149" s="378"/>
      <c r="IC65149" s="378"/>
      <c r="ID65149" s="378"/>
      <c r="IE65149" s="378"/>
      <c r="IF65149" s="378"/>
      <c r="IG65149" s="378"/>
      <c r="IH65149" s="378"/>
      <c r="II65149" s="378"/>
      <c r="IJ65149" s="378"/>
      <c r="IK65149" s="378"/>
      <c r="IL65149" s="378"/>
    </row>
    <row r="65150" spans="2:246">
      <c r="B65150" s="378"/>
      <c r="C65150" s="378"/>
      <c r="D65150" s="378"/>
      <c r="E65150" s="378"/>
      <c r="F65150" s="378"/>
      <c r="G65150" s="378"/>
      <c r="H65150" s="378"/>
      <c r="I65150" s="378"/>
      <c r="J65150" s="378"/>
      <c r="K65150" s="378"/>
      <c r="L65150" s="378"/>
      <c r="M65150" s="378"/>
      <c r="N65150" s="378"/>
      <c r="O65150" s="378"/>
      <c r="P65150" s="378"/>
      <c r="Q65150" s="378"/>
      <c r="R65150" s="378"/>
      <c r="S65150" s="378"/>
      <c r="T65150" s="378"/>
      <c r="U65150" s="378"/>
      <c r="V65150" s="378"/>
      <c r="W65150" s="378"/>
      <c r="X65150" s="378"/>
      <c r="Y65150" s="378"/>
      <c r="Z65150" s="378"/>
      <c r="AA65150" s="378"/>
      <c r="AB65150" s="378"/>
      <c r="AC65150" s="378"/>
      <c r="AD65150" s="378"/>
      <c r="AE65150" s="378"/>
      <c r="AF65150" s="378"/>
      <c r="AG65150" s="378"/>
      <c r="AH65150" s="378"/>
      <c r="AI65150" s="378"/>
      <c r="AJ65150" s="378"/>
      <c r="AK65150" s="378"/>
      <c r="AL65150" s="378"/>
      <c r="AM65150" s="378"/>
      <c r="AN65150" s="378"/>
      <c r="AO65150" s="378"/>
      <c r="AP65150" s="378"/>
      <c r="AQ65150" s="378"/>
      <c r="AR65150" s="378"/>
      <c r="AS65150" s="378"/>
      <c r="AT65150" s="378"/>
      <c r="AU65150" s="378"/>
      <c r="AV65150" s="378"/>
      <c r="AW65150" s="378"/>
      <c r="AX65150" s="378"/>
      <c r="AY65150" s="378"/>
      <c r="AZ65150" s="378"/>
      <c r="BA65150" s="378"/>
      <c r="BB65150" s="378"/>
      <c r="BC65150" s="378"/>
      <c r="BD65150" s="378"/>
      <c r="BE65150" s="378"/>
      <c r="BF65150" s="378"/>
      <c r="BG65150" s="378"/>
      <c r="BH65150" s="378"/>
      <c r="BI65150" s="378"/>
      <c r="BJ65150" s="378"/>
      <c r="BK65150" s="378"/>
      <c r="BL65150" s="378"/>
      <c r="BM65150" s="378"/>
      <c r="BN65150" s="378"/>
      <c r="BO65150" s="378"/>
      <c r="BP65150" s="378"/>
      <c r="BQ65150" s="378"/>
      <c r="BR65150" s="378"/>
      <c r="BS65150" s="378"/>
      <c r="BT65150" s="378"/>
      <c r="BU65150" s="378"/>
      <c r="BV65150" s="378"/>
      <c r="BW65150" s="378"/>
      <c r="BX65150" s="378"/>
      <c r="BY65150" s="378"/>
      <c r="BZ65150" s="378"/>
      <c r="CA65150" s="378"/>
      <c r="CB65150" s="378"/>
      <c r="CC65150" s="378"/>
      <c r="CD65150" s="378"/>
      <c r="CE65150" s="378"/>
      <c r="CF65150" s="378"/>
      <c r="CG65150" s="378"/>
      <c r="CH65150" s="378"/>
      <c r="CI65150" s="378"/>
      <c r="CJ65150" s="378"/>
      <c r="CK65150" s="378"/>
      <c r="CL65150" s="378"/>
      <c r="CM65150" s="378"/>
      <c r="CN65150" s="378"/>
      <c r="CO65150" s="378"/>
      <c r="CP65150" s="378"/>
      <c r="CQ65150" s="378"/>
      <c r="CR65150" s="378"/>
      <c r="CS65150" s="378"/>
      <c r="CT65150" s="378"/>
      <c r="CU65150" s="378"/>
      <c r="CV65150" s="378"/>
      <c r="CW65150" s="378"/>
      <c r="CX65150" s="378"/>
      <c r="CY65150" s="378"/>
      <c r="CZ65150" s="378"/>
      <c r="DA65150" s="378"/>
      <c r="DB65150" s="378"/>
      <c r="DC65150" s="378"/>
      <c r="DD65150" s="378"/>
      <c r="DE65150" s="378"/>
      <c r="DF65150" s="378"/>
      <c r="DG65150" s="378"/>
      <c r="DH65150" s="378"/>
      <c r="DI65150" s="378"/>
      <c r="DJ65150" s="378"/>
      <c r="DK65150" s="378"/>
      <c r="DL65150" s="378"/>
      <c r="DM65150" s="378"/>
      <c r="DN65150" s="378"/>
      <c r="DO65150" s="378"/>
      <c r="DP65150" s="378"/>
      <c r="DQ65150" s="378"/>
      <c r="DR65150" s="378"/>
      <c r="DS65150" s="378"/>
      <c r="DT65150" s="378"/>
      <c r="DU65150" s="378"/>
      <c r="DV65150" s="378"/>
      <c r="DW65150" s="378"/>
      <c r="DX65150" s="378"/>
      <c r="DY65150" s="378"/>
      <c r="DZ65150" s="378"/>
      <c r="EA65150" s="378"/>
      <c r="EB65150" s="378"/>
      <c r="EC65150" s="378"/>
      <c r="ED65150" s="378"/>
      <c r="EE65150" s="378"/>
      <c r="EF65150" s="378"/>
      <c r="EG65150" s="378"/>
      <c r="EH65150" s="378"/>
      <c r="EI65150" s="378"/>
      <c r="EJ65150" s="378"/>
      <c r="EK65150" s="378"/>
      <c r="EL65150" s="378"/>
      <c r="EM65150" s="378"/>
      <c r="EN65150" s="378"/>
      <c r="EO65150" s="378"/>
      <c r="EP65150" s="378"/>
      <c r="EQ65150" s="378"/>
      <c r="ER65150" s="378"/>
      <c r="ES65150" s="378"/>
      <c r="ET65150" s="378"/>
      <c r="EU65150" s="378"/>
      <c r="EV65150" s="378"/>
      <c r="EW65150" s="378"/>
      <c r="EX65150" s="378"/>
      <c r="EY65150" s="378"/>
      <c r="EZ65150" s="378"/>
      <c r="FA65150" s="378"/>
      <c r="FB65150" s="378"/>
      <c r="FC65150" s="378"/>
      <c r="FD65150" s="378"/>
      <c r="FE65150" s="378"/>
      <c r="FF65150" s="378"/>
      <c r="FG65150" s="378"/>
      <c r="FH65150" s="378"/>
      <c r="FI65150" s="378"/>
      <c r="FJ65150" s="378"/>
      <c r="FK65150" s="378"/>
      <c r="FL65150" s="378"/>
      <c r="FM65150" s="378"/>
      <c r="FN65150" s="378"/>
      <c r="FO65150" s="378"/>
      <c r="FP65150" s="378"/>
      <c r="FQ65150" s="378"/>
      <c r="FR65150" s="378"/>
      <c r="FS65150" s="378"/>
      <c r="FT65150" s="378"/>
      <c r="FU65150" s="378"/>
      <c r="FV65150" s="378"/>
      <c r="FW65150" s="378"/>
      <c r="FX65150" s="378"/>
      <c r="FY65150" s="378"/>
      <c r="FZ65150" s="378"/>
      <c r="GA65150" s="378"/>
      <c r="GB65150" s="378"/>
      <c r="GC65150" s="378"/>
      <c r="GD65150" s="378"/>
      <c r="GE65150" s="378"/>
      <c r="GF65150" s="378"/>
      <c r="GG65150" s="378"/>
      <c r="GH65150" s="378"/>
      <c r="GI65150" s="378"/>
      <c r="GJ65150" s="378"/>
      <c r="GK65150" s="378"/>
      <c r="GL65150" s="378"/>
      <c r="GM65150" s="378"/>
      <c r="GN65150" s="378"/>
      <c r="GO65150" s="378"/>
      <c r="GP65150" s="378"/>
      <c r="GQ65150" s="378"/>
      <c r="GR65150" s="378"/>
      <c r="GS65150" s="378"/>
      <c r="GT65150" s="378"/>
      <c r="GU65150" s="378"/>
      <c r="GV65150" s="378"/>
      <c r="GW65150" s="378"/>
      <c r="GX65150" s="378"/>
      <c r="GY65150" s="378"/>
      <c r="GZ65150" s="378"/>
      <c r="HA65150" s="378"/>
      <c r="HB65150" s="378"/>
      <c r="HC65150" s="378"/>
      <c r="HD65150" s="378"/>
      <c r="HE65150" s="378"/>
      <c r="HF65150" s="378"/>
      <c r="HG65150" s="378"/>
      <c r="HH65150" s="378"/>
      <c r="HI65150" s="378"/>
      <c r="HJ65150" s="378"/>
      <c r="HK65150" s="378"/>
      <c r="HL65150" s="378"/>
      <c r="HM65150" s="378"/>
      <c r="HN65150" s="378"/>
      <c r="HO65150" s="378"/>
      <c r="HP65150" s="378"/>
      <c r="HQ65150" s="378"/>
      <c r="HR65150" s="378"/>
      <c r="HS65150" s="378"/>
      <c r="HT65150" s="378"/>
      <c r="HU65150" s="378"/>
      <c r="HV65150" s="378"/>
      <c r="HW65150" s="378"/>
      <c r="HX65150" s="378"/>
      <c r="HY65150" s="378"/>
      <c r="HZ65150" s="378"/>
      <c r="IA65150" s="378"/>
      <c r="IB65150" s="378"/>
      <c r="IC65150" s="378"/>
      <c r="ID65150" s="378"/>
      <c r="IE65150" s="378"/>
      <c r="IF65150" s="378"/>
      <c r="IG65150" s="378"/>
      <c r="IH65150" s="378"/>
      <c r="II65150" s="378"/>
      <c r="IJ65150" s="378"/>
      <c r="IK65150" s="378"/>
      <c r="IL65150" s="378"/>
    </row>
    <row r="65151" spans="2:246">
      <c r="B65151" s="378"/>
      <c r="C65151" s="378"/>
      <c r="D65151" s="378"/>
      <c r="E65151" s="378"/>
      <c r="F65151" s="378"/>
      <c r="G65151" s="378"/>
      <c r="H65151" s="378"/>
      <c r="I65151" s="378"/>
      <c r="J65151" s="378"/>
      <c r="K65151" s="378"/>
      <c r="L65151" s="378"/>
      <c r="M65151" s="378"/>
      <c r="N65151" s="378"/>
      <c r="O65151" s="378"/>
      <c r="P65151" s="378"/>
      <c r="Q65151" s="378"/>
      <c r="R65151" s="378"/>
      <c r="S65151" s="378"/>
      <c r="T65151" s="378"/>
      <c r="U65151" s="378"/>
      <c r="V65151" s="378"/>
      <c r="W65151" s="378"/>
      <c r="X65151" s="378"/>
      <c r="Y65151" s="378"/>
      <c r="Z65151" s="378"/>
      <c r="AA65151" s="378"/>
      <c r="AB65151" s="378"/>
      <c r="AC65151" s="378"/>
      <c r="AD65151" s="378"/>
      <c r="AE65151" s="378"/>
      <c r="AF65151" s="378"/>
      <c r="AG65151" s="378"/>
      <c r="AH65151" s="378"/>
      <c r="AI65151" s="378"/>
      <c r="AJ65151" s="378"/>
      <c r="AK65151" s="378"/>
      <c r="AL65151" s="378"/>
      <c r="AM65151" s="378"/>
      <c r="AN65151" s="378"/>
      <c r="AO65151" s="378"/>
      <c r="AP65151" s="378"/>
      <c r="AQ65151" s="378"/>
      <c r="AR65151" s="378"/>
      <c r="AS65151" s="378"/>
      <c r="AT65151" s="378"/>
      <c r="AU65151" s="378"/>
      <c r="AV65151" s="378"/>
      <c r="AW65151" s="378"/>
      <c r="AX65151" s="378"/>
      <c r="AY65151" s="378"/>
      <c r="AZ65151" s="378"/>
      <c r="BA65151" s="378"/>
      <c r="BB65151" s="378"/>
      <c r="BC65151" s="378"/>
      <c r="BD65151" s="378"/>
      <c r="BE65151" s="378"/>
      <c r="BF65151" s="378"/>
      <c r="BG65151" s="378"/>
      <c r="BH65151" s="378"/>
      <c r="BI65151" s="378"/>
      <c r="BJ65151" s="378"/>
      <c r="BK65151" s="378"/>
      <c r="BL65151" s="378"/>
      <c r="BM65151" s="378"/>
      <c r="BN65151" s="378"/>
      <c r="BO65151" s="378"/>
      <c r="BP65151" s="378"/>
      <c r="BQ65151" s="378"/>
      <c r="BR65151" s="378"/>
      <c r="BS65151" s="378"/>
      <c r="BT65151" s="378"/>
      <c r="BU65151" s="378"/>
      <c r="BV65151" s="378"/>
      <c r="BW65151" s="378"/>
      <c r="BX65151" s="378"/>
      <c r="BY65151" s="378"/>
      <c r="BZ65151" s="378"/>
      <c r="CA65151" s="378"/>
      <c r="CB65151" s="378"/>
      <c r="CC65151" s="378"/>
      <c r="CD65151" s="378"/>
      <c r="CE65151" s="378"/>
      <c r="CF65151" s="378"/>
      <c r="CG65151" s="378"/>
      <c r="CH65151" s="378"/>
      <c r="CI65151" s="378"/>
      <c r="CJ65151" s="378"/>
      <c r="CK65151" s="378"/>
      <c r="CL65151" s="378"/>
      <c r="CM65151" s="378"/>
      <c r="CN65151" s="378"/>
      <c r="CO65151" s="378"/>
      <c r="CP65151" s="378"/>
      <c r="CQ65151" s="378"/>
      <c r="CR65151" s="378"/>
      <c r="CS65151" s="378"/>
      <c r="CT65151" s="378"/>
      <c r="CU65151" s="378"/>
      <c r="CV65151" s="378"/>
      <c r="CW65151" s="378"/>
      <c r="CX65151" s="378"/>
      <c r="CY65151" s="378"/>
      <c r="CZ65151" s="378"/>
      <c r="DA65151" s="378"/>
      <c r="DB65151" s="378"/>
      <c r="DC65151" s="378"/>
      <c r="DD65151" s="378"/>
      <c r="DE65151" s="378"/>
      <c r="DF65151" s="378"/>
      <c r="DG65151" s="378"/>
      <c r="DH65151" s="378"/>
      <c r="DI65151" s="378"/>
      <c r="DJ65151" s="378"/>
      <c r="DK65151" s="378"/>
      <c r="DL65151" s="378"/>
      <c r="DM65151" s="378"/>
      <c r="DN65151" s="378"/>
      <c r="DO65151" s="378"/>
      <c r="DP65151" s="378"/>
      <c r="DQ65151" s="378"/>
      <c r="DR65151" s="378"/>
      <c r="DS65151" s="378"/>
      <c r="DT65151" s="378"/>
      <c r="DU65151" s="378"/>
      <c r="DV65151" s="378"/>
      <c r="DW65151" s="378"/>
      <c r="DX65151" s="378"/>
      <c r="DY65151" s="378"/>
      <c r="DZ65151" s="378"/>
      <c r="EA65151" s="378"/>
      <c r="EB65151" s="378"/>
      <c r="EC65151" s="378"/>
      <c r="ED65151" s="378"/>
      <c r="EE65151" s="378"/>
      <c r="EF65151" s="378"/>
      <c r="EG65151" s="378"/>
      <c r="EH65151" s="378"/>
      <c r="EI65151" s="378"/>
      <c r="EJ65151" s="378"/>
      <c r="EK65151" s="378"/>
      <c r="EL65151" s="378"/>
      <c r="EM65151" s="378"/>
      <c r="EN65151" s="378"/>
      <c r="EO65151" s="378"/>
      <c r="EP65151" s="378"/>
      <c r="EQ65151" s="378"/>
      <c r="ER65151" s="378"/>
      <c r="ES65151" s="378"/>
      <c r="ET65151" s="378"/>
      <c r="EU65151" s="378"/>
      <c r="EV65151" s="378"/>
      <c r="EW65151" s="378"/>
      <c r="EX65151" s="378"/>
      <c r="EY65151" s="378"/>
      <c r="EZ65151" s="378"/>
      <c r="FA65151" s="378"/>
      <c r="FB65151" s="378"/>
      <c r="FC65151" s="378"/>
      <c r="FD65151" s="378"/>
      <c r="FE65151" s="378"/>
      <c r="FF65151" s="378"/>
      <c r="FG65151" s="378"/>
      <c r="FH65151" s="378"/>
      <c r="FI65151" s="378"/>
      <c r="FJ65151" s="378"/>
      <c r="FK65151" s="378"/>
      <c r="FL65151" s="378"/>
      <c r="FM65151" s="378"/>
      <c r="FN65151" s="378"/>
      <c r="FO65151" s="378"/>
      <c r="FP65151" s="378"/>
      <c r="FQ65151" s="378"/>
      <c r="FR65151" s="378"/>
      <c r="FS65151" s="378"/>
      <c r="FT65151" s="378"/>
      <c r="FU65151" s="378"/>
      <c r="FV65151" s="378"/>
      <c r="FW65151" s="378"/>
      <c r="FX65151" s="378"/>
      <c r="FY65151" s="378"/>
      <c r="FZ65151" s="378"/>
      <c r="GA65151" s="378"/>
      <c r="GB65151" s="378"/>
      <c r="GC65151" s="378"/>
      <c r="GD65151" s="378"/>
      <c r="GE65151" s="378"/>
      <c r="GF65151" s="378"/>
      <c r="GG65151" s="378"/>
      <c r="GH65151" s="378"/>
      <c r="GI65151" s="378"/>
      <c r="GJ65151" s="378"/>
      <c r="GK65151" s="378"/>
      <c r="GL65151" s="378"/>
      <c r="GM65151" s="378"/>
      <c r="GN65151" s="378"/>
      <c r="GO65151" s="378"/>
      <c r="GP65151" s="378"/>
      <c r="GQ65151" s="378"/>
      <c r="GR65151" s="378"/>
      <c r="GS65151" s="378"/>
      <c r="GT65151" s="378"/>
      <c r="GU65151" s="378"/>
      <c r="GV65151" s="378"/>
      <c r="GW65151" s="378"/>
      <c r="GX65151" s="378"/>
      <c r="GY65151" s="378"/>
      <c r="GZ65151" s="378"/>
      <c r="HA65151" s="378"/>
      <c r="HB65151" s="378"/>
      <c r="HC65151" s="378"/>
      <c r="HD65151" s="378"/>
      <c r="HE65151" s="378"/>
      <c r="HF65151" s="378"/>
      <c r="HG65151" s="378"/>
      <c r="HH65151" s="378"/>
      <c r="HI65151" s="378"/>
      <c r="HJ65151" s="378"/>
      <c r="HK65151" s="378"/>
      <c r="HL65151" s="378"/>
      <c r="HM65151" s="378"/>
      <c r="HN65151" s="378"/>
      <c r="HO65151" s="378"/>
      <c r="HP65151" s="378"/>
      <c r="HQ65151" s="378"/>
      <c r="HR65151" s="378"/>
      <c r="HS65151" s="378"/>
      <c r="HT65151" s="378"/>
      <c r="HU65151" s="378"/>
      <c r="HV65151" s="378"/>
      <c r="HW65151" s="378"/>
      <c r="HX65151" s="378"/>
      <c r="HY65151" s="378"/>
      <c r="HZ65151" s="378"/>
      <c r="IA65151" s="378"/>
      <c r="IB65151" s="378"/>
      <c r="IC65151" s="378"/>
      <c r="ID65151" s="378"/>
      <c r="IE65151" s="378"/>
      <c r="IF65151" s="378"/>
      <c r="IG65151" s="378"/>
      <c r="IH65151" s="378"/>
      <c r="II65151" s="378"/>
      <c r="IJ65151" s="378"/>
      <c r="IK65151" s="378"/>
      <c r="IL65151" s="378"/>
    </row>
    <row r="65152" spans="2:246">
      <c r="B65152" s="378"/>
      <c r="C65152" s="378"/>
      <c r="D65152" s="378"/>
      <c r="E65152" s="378"/>
      <c r="F65152" s="378"/>
      <c r="G65152" s="378"/>
      <c r="H65152" s="378"/>
      <c r="I65152" s="378"/>
      <c r="J65152" s="378"/>
      <c r="K65152" s="378"/>
      <c r="L65152" s="378"/>
      <c r="M65152" s="378"/>
      <c r="N65152" s="378"/>
      <c r="O65152" s="378"/>
      <c r="P65152" s="378"/>
      <c r="Q65152" s="378"/>
      <c r="R65152" s="378"/>
      <c r="S65152" s="378"/>
      <c r="T65152" s="378"/>
      <c r="U65152" s="378"/>
      <c r="V65152" s="378"/>
      <c r="W65152" s="378"/>
      <c r="X65152" s="378"/>
      <c r="Y65152" s="378"/>
      <c r="Z65152" s="378"/>
      <c r="AA65152" s="378"/>
      <c r="AB65152" s="378"/>
      <c r="AC65152" s="378"/>
      <c r="AD65152" s="378"/>
      <c r="AE65152" s="378"/>
      <c r="AF65152" s="378"/>
      <c r="AG65152" s="378"/>
      <c r="AH65152" s="378"/>
      <c r="AI65152" s="378"/>
      <c r="AJ65152" s="378"/>
      <c r="AK65152" s="378"/>
      <c r="AL65152" s="378"/>
      <c r="AM65152" s="378"/>
      <c r="AN65152" s="378"/>
      <c r="AO65152" s="378"/>
      <c r="AP65152" s="378"/>
      <c r="AQ65152" s="378"/>
      <c r="AR65152" s="378"/>
      <c r="AS65152" s="378"/>
      <c r="AT65152" s="378"/>
      <c r="AU65152" s="378"/>
      <c r="AV65152" s="378"/>
      <c r="AW65152" s="378"/>
      <c r="AX65152" s="378"/>
      <c r="AY65152" s="378"/>
      <c r="AZ65152" s="378"/>
      <c r="BA65152" s="378"/>
      <c r="BB65152" s="378"/>
      <c r="BC65152" s="378"/>
      <c r="BD65152" s="378"/>
      <c r="BE65152" s="378"/>
      <c r="BF65152" s="378"/>
      <c r="BG65152" s="378"/>
      <c r="BH65152" s="378"/>
      <c r="BI65152" s="378"/>
      <c r="BJ65152" s="378"/>
      <c r="BK65152" s="378"/>
      <c r="BL65152" s="378"/>
      <c r="BM65152" s="378"/>
      <c r="BN65152" s="378"/>
      <c r="BO65152" s="378"/>
      <c r="BP65152" s="378"/>
      <c r="BQ65152" s="378"/>
      <c r="BR65152" s="378"/>
      <c r="BS65152" s="378"/>
      <c r="BT65152" s="378"/>
      <c r="BU65152" s="378"/>
      <c r="BV65152" s="378"/>
      <c r="BW65152" s="378"/>
      <c r="BX65152" s="378"/>
      <c r="BY65152" s="378"/>
      <c r="BZ65152" s="378"/>
      <c r="CA65152" s="378"/>
      <c r="CB65152" s="378"/>
      <c r="CC65152" s="378"/>
      <c r="CD65152" s="378"/>
      <c r="CE65152" s="378"/>
      <c r="CF65152" s="378"/>
      <c r="CG65152" s="378"/>
      <c r="CH65152" s="378"/>
      <c r="CI65152" s="378"/>
      <c r="CJ65152" s="378"/>
      <c r="CK65152" s="378"/>
      <c r="CL65152" s="378"/>
      <c r="CM65152" s="378"/>
      <c r="CN65152" s="378"/>
      <c r="CO65152" s="378"/>
      <c r="CP65152" s="378"/>
      <c r="CQ65152" s="378"/>
      <c r="CR65152" s="378"/>
      <c r="CS65152" s="378"/>
      <c r="CT65152" s="378"/>
      <c r="CU65152" s="378"/>
      <c r="CV65152" s="378"/>
      <c r="CW65152" s="378"/>
      <c r="CX65152" s="378"/>
      <c r="CY65152" s="378"/>
      <c r="CZ65152" s="378"/>
      <c r="DA65152" s="378"/>
      <c r="DB65152" s="378"/>
      <c r="DC65152" s="378"/>
      <c r="DD65152" s="378"/>
      <c r="DE65152" s="378"/>
      <c r="DF65152" s="378"/>
      <c r="DG65152" s="378"/>
      <c r="DH65152" s="378"/>
      <c r="DI65152" s="378"/>
      <c r="DJ65152" s="378"/>
      <c r="DK65152" s="378"/>
      <c r="DL65152" s="378"/>
      <c r="DM65152" s="378"/>
      <c r="DN65152" s="378"/>
      <c r="DO65152" s="378"/>
      <c r="DP65152" s="378"/>
      <c r="DQ65152" s="378"/>
      <c r="DR65152" s="378"/>
      <c r="DS65152" s="378"/>
      <c r="DT65152" s="378"/>
      <c r="DU65152" s="378"/>
      <c r="DV65152" s="378"/>
      <c r="DW65152" s="378"/>
      <c r="DX65152" s="378"/>
      <c r="DY65152" s="378"/>
      <c r="DZ65152" s="378"/>
      <c r="EA65152" s="378"/>
      <c r="EB65152" s="378"/>
      <c r="EC65152" s="378"/>
      <c r="ED65152" s="378"/>
      <c r="EE65152" s="378"/>
      <c r="EF65152" s="378"/>
      <c r="EG65152" s="378"/>
      <c r="EH65152" s="378"/>
      <c r="EI65152" s="378"/>
      <c r="EJ65152" s="378"/>
      <c r="EK65152" s="378"/>
      <c r="EL65152" s="378"/>
      <c r="EM65152" s="378"/>
      <c r="EN65152" s="378"/>
      <c r="EO65152" s="378"/>
      <c r="EP65152" s="378"/>
      <c r="EQ65152" s="378"/>
      <c r="ER65152" s="378"/>
      <c r="ES65152" s="378"/>
      <c r="ET65152" s="378"/>
      <c r="EU65152" s="378"/>
      <c r="EV65152" s="378"/>
      <c r="EW65152" s="378"/>
      <c r="EX65152" s="378"/>
      <c r="EY65152" s="378"/>
      <c r="EZ65152" s="378"/>
      <c r="FA65152" s="378"/>
      <c r="FB65152" s="378"/>
      <c r="FC65152" s="378"/>
      <c r="FD65152" s="378"/>
      <c r="FE65152" s="378"/>
      <c r="FF65152" s="378"/>
      <c r="FG65152" s="378"/>
      <c r="FH65152" s="378"/>
      <c r="FI65152" s="378"/>
      <c r="FJ65152" s="378"/>
      <c r="FK65152" s="378"/>
      <c r="FL65152" s="378"/>
      <c r="FM65152" s="378"/>
      <c r="FN65152" s="378"/>
      <c r="FO65152" s="378"/>
      <c r="FP65152" s="378"/>
      <c r="FQ65152" s="378"/>
      <c r="FR65152" s="378"/>
      <c r="FS65152" s="378"/>
      <c r="FT65152" s="378"/>
      <c r="FU65152" s="378"/>
      <c r="FV65152" s="378"/>
      <c r="FW65152" s="378"/>
      <c r="FX65152" s="378"/>
      <c r="FY65152" s="378"/>
      <c r="FZ65152" s="378"/>
      <c r="GA65152" s="378"/>
      <c r="GB65152" s="378"/>
      <c r="GC65152" s="378"/>
      <c r="GD65152" s="378"/>
      <c r="GE65152" s="378"/>
      <c r="GF65152" s="378"/>
      <c r="GG65152" s="378"/>
      <c r="GH65152" s="378"/>
      <c r="GI65152" s="378"/>
      <c r="GJ65152" s="378"/>
      <c r="GK65152" s="378"/>
      <c r="GL65152" s="378"/>
      <c r="GM65152" s="378"/>
      <c r="GN65152" s="378"/>
      <c r="GO65152" s="378"/>
      <c r="GP65152" s="378"/>
      <c r="GQ65152" s="378"/>
      <c r="GR65152" s="378"/>
      <c r="GS65152" s="378"/>
      <c r="GT65152" s="378"/>
      <c r="GU65152" s="378"/>
      <c r="GV65152" s="378"/>
      <c r="GW65152" s="378"/>
      <c r="GX65152" s="378"/>
      <c r="GY65152" s="378"/>
      <c r="GZ65152" s="378"/>
      <c r="HA65152" s="378"/>
      <c r="HB65152" s="378"/>
      <c r="HC65152" s="378"/>
      <c r="HD65152" s="378"/>
      <c r="HE65152" s="378"/>
      <c r="HF65152" s="378"/>
      <c r="HG65152" s="378"/>
      <c r="HH65152" s="378"/>
      <c r="HI65152" s="378"/>
      <c r="HJ65152" s="378"/>
      <c r="HK65152" s="378"/>
      <c r="HL65152" s="378"/>
      <c r="HM65152" s="378"/>
      <c r="HN65152" s="378"/>
      <c r="HO65152" s="378"/>
      <c r="HP65152" s="378"/>
      <c r="HQ65152" s="378"/>
      <c r="HR65152" s="378"/>
      <c r="HS65152" s="378"/>
      <c r="HT65152" s="378"/>
      <c r="HU65152" s="378"/>
      <c r="HV65152" s="378"/>
      <c r="HW65152" s="378"/>
      <c r="HX65152" s="378"/>
      <c r="HY65152" s="378"/>
      <c r="HZ65152" s="378"/>
      <c r="IA65152" s="378"/>
      <c r="IB65152" s="378"/>
      <c r="IC65152" s="378"/>
      <c r="ID65152" s="378"/>
      <c r="IE65152" s="378"/>
      <c r="IF65152" s="378"/>
      <c r="IG65152" s="378"/>
      <c r="IH65152" s="378"/>
      <c r="II65152" s="378"/>
      <c r="IJ65152" s="378"/>
      <c r="IK65152" s="378"/>
      <c r="IL65152" s="378"/>
    </row>
    <row r="65153" spans="2:246">
      <c r="B65153" s="378"/>
      <c r="C65153" s="378"/>
      <c r="D65153" s="378"/>
      <c r="E65153" s="378"/>
      <c r="F65153" s="378"/>
      <c r="G65153" s="378"/>
      <c r="H65153" s="378"/>
      <c r="I65153" s="378"/>
      <c r="J65153" s="378"/>
      <c r="K65153" s="378"/>
      <c r="L65153" s="378"/>
      <c r="M65153" s="378"/>
      <c r="N65153" s="378"/>
      <c r="O65153" s="378"/>
      <c r="P65153" s="378"/>
      <c r="Q65153" s="378"/>
      <c r="R65153" s="378"/>
      <c r="S65153" s="378"/>
      <c r="T65153" s="378"/>
      <c r="U65153" s="378"/>
      <c r="V65153" s="378"/>
      <c r="W65153" s="378"/>
      <c r="X65153" s="378"/>
      <c r="Y65153" s="378"/>
      <c r="Z65153" s="378"/>
      <c r="AA65153" s="378"/>
      <c r="AB65153" s="378"/>
      <c r="AC65153" s="378"/>
      <c r="AD65153" s="378"/>
      <c r="AE65153" s="378"/>
      <c r="AF65153" s="378"/>
      <c r="AG65153" s="378"/>
      <c r="AH65153" s="378"/>
      <c r="AI65153" s="378"/>
      <c r="AJ65153" s="378"/>
      <c r="AK65153" s="378"/>
      <c r="AL65153" s="378"/>
      <c r="AM65153" s="378"/>
      <c r="AN65153" s="378"/>
      <c r="AO65153" s="378"/>
      <c r="AP65153" s="378"/>
      <c r="AQ65153" s="378"/>
      <c r="AR65153" s="378"/>
      <c r="AS65153" s="378"/>
      <c r="AT65153" s="378"/>
      <c r="AU65153" s="378"/>
      <c r="AV65153" s="378"/>
      <c r="AW65153" s="378"/>
      <c r="AX65153" s="378"/>
      <c r="AY65153" s="378"/>
      <c r="AZ65153" s="378"/>
      <c r="BA65153" s="378"/>
      <c r="BB65153" s="378"/>
      <c r="BC65153" s="378"/>
      <c r="BD65153" s="378"/>
      <c r="BE65153" s="378"/>
      <c r="BF65153" s="378"/>
      <c r="BG65153" s="378"/>
      <c r="BH65153" s="378"/>
      <c r="BI65153" s="378"/>
      <c r="BJ65153" s="378"/>
      <c r="BK65153" s="378"/>
      <c r="BL65153" s="378"/>
      <c r="BM65153" s="378"/>
      <c r="BN65153" s="378"/>
      <c r="BO65153" s="378"/>
      <c r="BP65153" s="378"/>
      <c r="BQ65153" s="378"/>
      <c r="BR65153" s="378"/>
      <c r="BS65153" s="378"/>
      <c r="BT65153" s="378"/>
      <c r="BU65153" s="378"/>
      <c r="BV65153" s="378"/>
      <c r="BW65153" s="378"/>
      <c r="BX65153" s="378"/>
      <c r="BY65153" s="378"/>
      <c r="BZ65153" s="378"/>
      <c r="CA65153" s="378"/>
      <c r="CB65153" s="378"/>
      <c r="CC65153" s="378"/>
      <c r="CD65153" s="378"/>
      <c r="CE65153" s="378"/>
      <c r="CF65153" s="378"/>
      <c r="CG65153" s="378"/>
      <c r="CH65153" s="378"/>
      <c r="CI65153" s="378"/>
      <c r="CJ65153" s="378"/>
      <c r="CK65153" s="378"/>
      <c r="CL65153" s="378"/>
      <c r="CM65153" s="378"/>
      <c r="CN65153" s="378"/>
      <c r="CO65153" s="378"/>
      <c r="CP65153" s="378"/>
      <c r="CQ65153" s="378"/>
      <c r="CR65153" s="378"/>
      <c r="CS65153" s="378"/>
      <c r="CT65153" s="378"/>
      <c r="CU65153" s="378"/>
      <c r="CV65153" s="378"/>
      <c r="CW65153" s="378"/>
      <c r="CX65153" s="378"/>
      <c r="CY65153" s="378"/>
      <c r="CZ65153" s="378"/>
      <c r="DA65153" s="378"/>
      <c r="DB65153" s="378"/>
      <c r="DC65153" s="378"/>
      <c r="DD65153" s="378"/>
      <c r="DE65153" s="378"/>
      <c r="DF65153" s="378"/>
      <c r="DG65153" s="378"/>
      <c r="DH65153" s="378"/>
      <c r="DI65153" s="378"/>
      <c r="DJ65153" s="378"/>
      <c r="DK65153" s="378"/>
      <c r="DL65153" s="378"/>
      <c r="DM65153" s="378"/>
      <c r="DN65153" s="378"/>
      <c r="DO65153" s="378"/>
      <c r="DP65153" s="378"/>
      <c r="DQ65153" s="378"/>
      <c r="DR65153" s="378"/>
      <c r="DS65153" s="378"/>
      <c r="DT65153" s="378"/>
      <c r="DU65153" s="378"/>
      <c r="DV65153" s="378"/>
      <c r="DW65153" s="378"/>
      <c r="DX65153" s="378"/>
      <c r="DY65153" s="378"/>
      <c r="DZ65153" s="378"/>
      <c r="EA65153" s="378"/>
      <c r="EB65153" s="378"/>
      <c r="EC65153" s="378"/>
      <c r="ED65153" s="378"/>
      <c r="EE65153" s="378"/>
      <c r="EF65153" s="378"/>
      <c r="EG65153" s="378"/>
      <c r="EH65153" s="378"/>
      <c r="EI65153" s="378"/>
      <c r="EJ65153" s="378"/>
      <c r="EK65153" s="378"/>
      <c r="EL65153" s="378"/>
      <c r="EM65153" s="378"/>
      <c r="EN65153" s="378"/>
      <c r="EO65153" s="378"/>
      <c r="EP65153" s="378"/>
      <c r="EQ65153" s="378"/>
      <c r="ER65153" s="378"/>
      <c r="ES65153" s="378"/>
      <c r="ET65153" s="378"/>
      <c r="EU65153" s="378"/>
      <c r="EV65153" s="378"/>
      <c r="EW65153" s="378"/>
      <c r="EX65153" s="378"/>
      <c r="EY65153" s="378"/>
      <c r="EZ65153" s="378"/>
      <c r="FA65153" s="378"/>
      <c r="FB65153" s="378"/>
      <c r="FC65153" s="378"/>
      <c r="FD65153" s="378"/>
      <c r="FE65153" s="378"/>
      <c r="FF65153" s="378"/>
      <c r="FG65153" s="378"/>
      <c r="FH65153" s="378"/>
      <c r="FI65153" s="378"/>
      <c r="FJ65153" s="378"/>
      <c r="FK65153" s="378"/>
      <c r="FL65153" s="378"/>
      <c r="FM65153" s="378"/>
      <c r="FN65153" s="378"/>
      <c r="FO65153" s="378"/>
      <c r="FP65153" s="378"/>
      <c r="FQ65153" s="378"/>
      <c r="FR65153" s="378"/>
      <c r="FS65153" s="378"/>
      <c r="FT65153" s="378"/>
      <c r="FU65153" s="378"/>
      <c r="FV65153" s="378"/>
      <c r="FW65153" s="378"/>
      <c r="FX65153" s="378"/>
      <c r="FY65153" s="378"/>
      <c r="FZ65153" s="378"/>
      <c r="GA65153" s="378"/>
      <c r="GB65153" s="378"/>
      <c r="GC65153" s="378"/>
      <c r="GD65153" s="378"/>
      <c r="GE65153" s="378"/>
      <c r="GF65153" s="378"/>
      <c r="GG65153" s="378"/>
      <c r="GH65153" s="378"/>
      <c r="GI65153" s="378"/>
      <c r="GJ65153" s="378"/>
      <c r="GK65153" s="378"/>
      <c r="GL65153" s="378"/>
      <c r="GM65153" s="378"/>
      <c r="GN65153" s="378"/>
      <c r="GO65153" s="378"/>
      <c r="GP65153" s="378"/>
      <c r="GQ65153" s="378"/>
      <c r="GR65153" s="378"/>
      <c r="GS65153" s="378"/>
      <c r="GT65153" s="378"/>
      <c r="GU65153" s="378"/>
      <c r="GV65153" s="378"/>
      <c r="GW65153" s="378"/>
      <c r="GX65153" s="378"/>
      <c r="GY65153" s="378"/>
      <c r="GZ65153" s="378"/>
      <c r="HA65153" s="378"/>
      <c r="HB65153" s="378"/>
      <c r="HC65153" s="378"/>
      <c r="HD65153" s="378"/>
      <c r="HE65153" s="378"/>
      <c r="HF65153" s="378"/>
      <c r="HG65153" s="378"/>
      <c r="HH65153" s="378"/>
      <c r="HI65153" s="378"/>
      <c r="HJ65153" s="378"/>
      <c r="HK65153" s="378"/>
      <c r="HL65153" s="378"/>
      <c r="HM65153" s="378"/>
      <c r="HN65153" s="378"/>
      <c r="HO65153" s="378"/>
      <c r="HP65153" s="378"/>
      <c r="HQ65153" s="378"/>
      <c r="HR65153" s="378"/>
      <c r="HS65153" s="378"/>
      <c r="HT65153" s="378"/>
      <c r="HU65153" s="378"/>
      <c r="HV65153" s="378"/>
      <c r="HW65153" s="378"/>
      <c r="HX65153" s="378"/>
      <c r="HY65153" s="378"/>
      <c r="HZ65153" s="378"/>
      <c r="IA65153" s="378"/>
      <c r="IB65153" s="378"/>
      <c r="IC65153" s="378"/>
      <c r="ID65153" s="378"/>
      <c r="IE65153" s="378"/>
      <c r="IF65153" s="378"/>
      <c r="IG65153" s="378"/>
      <c r="IH65153" s="378"/>
      <c r="II65153" s="378"/>
      <c r="IJ65153" s="378"/>
      <c r="IK65153" s="378"/>
      <c r="IL65153" s="378"/>
    </row>
    <row r="65154" spans="2:246">
      <c r="B65154" s="378"/>
      <c r="C65154" s="378"/>
      <c r="D65154" s="378"/>
      <c r="E65154" s="378"/>
      <c r="F65154" s="378"/>
      <c r="G65154" s="378"/>
      <c r="H65154" s="378"/>
      <c r="I65154" s="378"/>
      <c r="J65154" s="378"/>
      <c r="K65154" s="378"/>
      <c r="L65154" s="378"/>
      <c r="M65154" s="378"/>
      <c r="N65154" s="378"/>
      <c r="O65154" s="378"/>
      <c r="P65154" s="378"/>
      <c r="Q65154" s="378"/>
      <c r="R65154" s="378"/>
      <c r="S65154" s="378"/>
      <c r="T65154" s="378"/>
      <c r="U65154" s="378"/>
      <c r="V65154" s="378"/>
      <c r="W65154" s="378"/>
      <c r="X65154" s="378"/>
      <c r="Y65154" s="378"/>
      <c r="Z65154" s="378"/>
      <c r="AA65154" s="378"/>
      <c r="AB65154" s="378"/>
      <c r="AC65154" s="378"/>
      <c r="AD65154" s="378"/>
      <c r="AE65154" s="378"/>
      <c r="AF65154" s="378"/>
      <c r="AG65154" s="378"/>
      <c r="AH65154" s="378"/>
      <c r="AI65154" s="378"/>
      <c r="AJ65154" s="378"/>
      <c r="AK65154" s="378"/>
      <c r="AL65154" s="378"/>
      <c r="AM65154" s="378"/>
      <c r="AN65154" s="378"/>
      <c r="AO65154" s="378"/>
      <c r="AP65154" s="378"/>
      <c r="AQ65154" s="378"/>
      <c r="AR65154" s="378"/>
      <c r="AS65154" s="378"/>
      <c r="AT65154" s="378"/>
      <c r="AU65154" s="378"/>
      <c r="AV65154" s="378"/>
      <c r="AW65154" s="378"/>
      <c r="AX65154" s="378"/>
      <c r="AY65154" s="378"/>
      <c r="AZ65154" s="378"/>
      <c r="BA65154" s="378"/>
      <c r="BB65154" s="378"/>
      <c r="BC65154" s="378"/>
      <c r="BD65154" s="378"/>
      <c r="BE65154" s="378"/>
      <c r="BF65154" s="378"/>
      <c r="BG65154" s="378"/>
      <c r="BH65154" s="378"/>
      <c r="BI65154" s="378"/>
      <c r="BJ65154" s="378"/>
      <c r="BK65154" s="378"/>
      <c r="BL65154" s="378"/>
      <c r="BM65154" s="378"/>
      <c r="BN65154" s="378"/>
      <c r="BO65154" s="378"/>
      <c r="BP65154" s="378"/>
      <c r="BQ65154" s="378"/>
      <c r="BR65154" s="378"/>
      <c r="BS65154" s="378"/>
      <c r="BT65154" s="378"/>
      <c r="BU65154" s="378"/>
      <c r="BV65154" s="378"/>
      <c r="BW65154" s="378"/>
      <c r="BX65154" s="378"/>
      <c r="BY65154" s="378"/>
      <c r="BZ65154" s="378"/>
      <c r="CA65154" s="378"/>
      <c r="CB65154" s="378"/>
      <c r="CC65154" s="378"/>
      <c r="CD65154" s="378"/>
      <c r="CE65154" s="378"/>
      <c r="CF65154" s="378"/>
      <c r="CG65154" s="378"/>
      <c r="CH65154" s="378"/>
      <c r="CI65154" s="378"/>
      <c r="CJ65154" s="378"/>
      <c r="CK65154" s="378"/>
      <c r="CL65154" s="378"/>
      <c r="CM65154" s="378"/>
      <c r="CN65154" s="378"/>
      <c r="CO65154" s="378"/>
      <c r="CP65154" s="378"/>
      <c r="CQ65154" s="378"/>
      <c r="CR65154" s="378"/>
      <c r="CS65154" s="378"/>
      <c r="CT65154" s="378"/>
      <c r="CU65154" s="378"/>
      <c r="CV65154" s="378"/>
      <c r="CW65154" s="378"/>
      <c r="CX65154" s="378"/>
      <c r="CY65154" s="378"/>
      <c r="CZ65154" s="378"/>
      <c r="DA65154" s="378"/>
      <c r="DB65154" s="378"/>
      <c r="DC65154" s="378"/>
      <c r="DD65154" s="378"/>
      <c r="DE65154" s="378"/>
      <c r="DF65154" s="378"/>
      <c r="DG65154" s="378"/>
      <c r="DH65154" s="378"/>
      <c r="DI65154" s="378"/>
      <c r="DJ65154" s="378"/>
      <c r="DK65154" s="378"/>
      <c r="DL65154" s="378"/>
      <c r="DM65154" s="378"/>
      <c r="DN65154" s="378"/>
      <c r="DO65154" s="378"/>
      <c r="DP65154" s="378"/>
      <c r="DQ65154" s="378"/>
      <c r="DR65154" s="378"/>
      <c r="DS65154" s="378"/>
      <c r="DT65154" s="378"/>
      <c r="DU65154" s="378"/>
      <c r="DV65154" s="378"/>
      <c r="DW65154" s="378"/>
      <c r="DX65154" s="378"/>
      <c r="DY65154" s="378"/>
      <c r="DZ65154" s="378"/>
      <c r="EA65154" s="378"/>
      <c r="EB65154" s="378"/>
      <c r="EC65154" s="378"/>
      <c r="ED65154" s="378"/>
      <c r="EE65154" s="378"/>
      <c r="EF65154" s="378"/>
      <c r="EG65154" s="378"/>
      <c r="EH65154" s="378"/>
      <c r="EI65154" s="378"/>
      <c r="EJ65154" s="378"/>
      <c r="EK65154" s="378"/>
      <c r="EL65154" s="378"/>
      <c r="EM65154" s="378"/>
      <c r="EN65154" s="378"/>
      <c r="EO65154" s="378"/>
      <c r="EP65154" s="378"/>
      <c r="EQ65154" s="378"/>
      <c r="ER65154" s="378"/>
      <c r="ES65154" s="378"/>
      <c r="ET65154" s="378"/>
      <c r="EU65154" s="378"/>
      <c r="EV65154" s="378"/>
      <c r="EW65154" s="378"/>
      <c r="EX65154" s="378"/>
      <c r="EY65154" s="378"/>
      <c r="EZ65154" s="378"/>
      <c r="FA65154" s="378"/>
      <c r="FB65154" s="378"/>
      <c r="FC65154" s="378"/>
      <c r="FD65154" s="378"/>
      <c r="FE65154" s="378"/>
      <c r="FF65154" s="378"/>
      <c r="FG65154" s="378"/>
      <c r="FH65154" s="378"/>
      <c r="FI65154" s="378"/>
      <c r="FJ65154" s="378"/>
      <c r="FK65154" s="378"/>
      <c r="FL65154" s="378"/>
      <c r="FM65154" s="378"/>
      <c r="FN65154" s="378"/>
      <c r="FO65154" s="378"/>
      <c r="FP65154" s="378"/>
      <c r="FQ65154" s="378"/>
      <c r="FR65154" s="378"/>
      <c r="FS65154" s="378"/>
      <c r="FT65154" s="378"/>
      <c r="FU65154" s="378"/>
      <c r="FV65154" s="378"/>
      <c r="FW65154" s="378"/>
      <c r="FX65154" s="378"/>
      <c r="FY65154" s="378"/>
      <c r="FZ65154" s="378"/>
      <c r="GA65154" s="378"/>
      <c r="GB65154" s="378"/>
      <c r="GC65154" s="378"/>
      <c r="GD65154" s="378"/>
      <c r="GE65154" s="378"/>
      <c r="GF65154" s="378"/>
      <c r="GG65154" s="378"/>
      <c r="GH65154" s="378"/>
      <c r="GI65154" s="378"/>
      <c r="GJ65154" s="378"/>
      <c r="GK65154" s="378"/>
      <c r="GL65154" s="378"/>
      <c r="GM65154" s="378"/>
      <c r="GN65154" s="378"/>
      <c r="GO65154" s="378"/>
      <c r="GP65154" s="378"/>
      <c r="GQ65154" s="378"/>
      <c r="GR65154" s="378"/>
      <c r="GS65154" s="378"/>
      <c r="GT65154" s="378"/>
      <c r="GU65154" s="378"/>
      <c r="GV65154" s="378"/>
      <c r="GW65154" s="378"/>
      <c r="GX65154" s="378"/>
      <c r="GY65154" s="378"/>
      <c r="GZ65154" s="378"/>
      <c r="HA65154" s="378"/>
      <c r="HB65154" s="378"/>
      <c r="HC65154" s="378"/>
      <c r="HD65154" s="378"/>
      <c r="HE65154" s="378"/>
      <c r="HF65154" s="378"/>
      <c r="HG65154" s="378"/>
      <c r="HH65154" s="378"/>
      <c r="HI65154" s="378"/>
      <c r="HJ65154" s="378"/>
      <c r="HK65154" s="378"/>
      <c r="HL65154" s="378"/>
      <c r="HM65154" s="378"/>
      <c r="HN65154" s="378"/>
      <c r="HO65154" s="378"/>
      <c r="HP65154" s="378"/>
      <c r="HQ65154" s="378"/>
      <c r="HR65154" s="378"/>
      <c r="HS65154" s="378"/>
      <c r="HT65154" s="378"/>
      <c r="HU65154" s="378"/>
      <c r="HV65154" s="378"/>
      <c r="HW65154" s="378"/>
      <c r="HX65154" s="378"/>
      <c r="HY65154" s="378"/>
      <c r="HZ65154" s="378"/>
      <c r="IA65154" s="378"/>
      <c r="IB65154" s="378"/>
      <c r="IC65154" s="378"/>
      <c r="ID65154" s="378"/>
      <c r="IE65154" s="378"/>
      <c r="IF65154" s="378"/>
      <c r="IG65154" s="378"/>
      <c r="IH65154" s="378"/>
      <c r="II65154" s="378"/>
      <c r="IJ65154" s="378"/>
      <c r="IK65154" s="378"/>
      <c r="IL65154" s="378"/>
    </row>
    <row r="65155" spans="2:246">
      <c r="B65155" s="378"/>
      <c r="C65155" s="378"/>
      <c r="D65155" s="378"/>
      <c r="E65155" s="378"/>
      <c r="F65155" s="378"/>
      <c r="G65155" s="378"/>
      <c r="H65155" s="378"/>
      <c r="I65155" s="378"/>
      <c r="J65155" s="378"/>
      <c r="K65155" s="378"/>
      <c r="L65155" s="378"/>
      <c r="M65155" s="378"/>
      <c r="N65155" s="378"/>
      <c r="O65155" s="378"/>
      <c r="P65155" s="378"/>
      <c r="Q65155" s="378"/>
      <c r="R65155" s="378"/>
      <c r="S65155" s="378"/>
      <c r="T65155" s="378"/>
      <c r="U65155" s="378"/>
      <c r="V65155" s="378"/>
      <c r="W65155" s="378"/>
      <c r="X65155" s="378"/>
      <c r="Y65155" s="378"/>
      <c r="Z65155" s="378"/>
      <c r="AA65155" s="378"/>
      <c r="AB65155" s="378"/>
      <c r="AC65155" s="378"/>
      <c r="AD65155" s="378"/>
      <c r="AE65155" s="378"/>
      <c r="AF65155" s="378"/>
      <c r="AG65155" s="378"/>
      <c r="AH65155" s="378"/>
      <c r="AI65155" s="378"/>
      <c r="AJ65155" s="378"/>
      <c r="AK65155" s="378"/>
      <c r="AL65155" s="378"/>
      <c r="AM65155" s="378"/>
      <c r="AN65155" s="378"/>
      <c r="AO65155" s="378"/>
      <c r="AP65155" s="378"/>
      <c r="AQ65155" s="378"/>
      <c r="AR65155" s="378"/>
      <c r="AS65155" s="378"/>
      <c r="AT65155" s="378"/>
      <c r="AU65155" s="378"/>
      <c r="AV65155" s="378"/>
      <c r="AW65155" s="378"/>
      <c r="AX65155" s="378"/>
      <c r="AY65155" s="378"/>
      <c r="AZ65155" s="378"/>
      <c r="BA65155" s="378"/>
      <c r="BB65155" s="378"/>
      <c r="BC65155" s="378"/>
      <c r="BD65155" s="378"/>
      <c r="BE65155" s="378"/>
      <c r="BF65155" s="378"/>
      <c r="BG65155" s="378"/>
      <c r="BH65155" s="378"/>
      <c r="BI65155" s="378"/>
      <c r="BJ65155" s="378"/>
      <c r="BK65155" s="378"/>
      <c r="BL65155" s="378"/>
      <c r="BM65155" s="378"/>
      <c r="BN65155" s="378"/>
      <c r="BO65155" s="378"/>
      <c r="BP65155" s="378"/>
      <c r="BQ65155" s="378"/>
      <c r="BR65155" s="378"/>
      <c r="BS65155" s="378"/>
      <c r="BT65155" s="378"/>
      <c r="BU65155" s="378"/>
      <c r="BV65155" s="378"/>
      <c r="BW65155" s="378"/>
      <c r="BX65155" s="378"/>
      <c r="BY65155" s="378"/>
      <c r="BZ65155" s="378"/>
      <c r="CA65155" s="378"/>
      <c r="CB65155" s="378"/>
      <c r="CC65155" s="378"/>
      <c r="CD65155" s="378"/>
      <c r="CE65155" s="378"/>
      <c r="CF65155" s="378"/>
      <c r="CG65155" s="378"/>
      <c r="CH65155" s="378"/>
      <c r="CI65155" s="378"/>
      <c r="CJ65155" s="378"/>
      <c r="CK65155" s="378"/>
      <c r="CL65155" s="378"/>
      <c r="CM65155" s="378"/>
      <c r="CN65155" s="378"/>
      <c r="CO65155" s="378"/>
      <c r="CP65155" s="378"/>
      <c r="CQ65155" s="378"/>
      <c r="CR65155" s="378"/>
      <c r="CS65155" s="378"/>
      <c r="CT65155" s="378"/>
      <c r="CU65155" s="378"/>
      <c r="CV65155" s="378"/>
      <c r="CW65155" s="378"/>
      <c r="CX65155" s="378"/>
      <c r="CY65155" s="378"/>
      <c r="CZ65155" s="378"/>
      <c r="DA65155" s="378"/>
      <c r="DB65155" s="378"/>
      <c r="DC65155" s="378"/>
      <c r="DD65155" s="378"/>
      <c r="DE65155" s="378"/>
      <c r="DF65155" s="378"/>
      <c r="DG65155" s="378"/>
      <c r="DH65155" s="378"/>
      <c r="DI65155" s="378"/>
      <c r="DJ65155" s="378"/>
      <c r="DK65155" s="378"/>
      <c r="DL65155" s="378"/>
      <c r="DM65155" s="378"/>
      <c r="DN65155" s="378"/>
      <c r="DO65155" s="378"/>
      <c r="DP65155" s="378"/>
      <c r="DQ65155" s="378"/>
      <c r="DR65155" s="378"/>
      <c r="DS65155" s="378"/>
      <c r="DT65155" s="378"/>
      <c r="DU65155" s="378"/>
      <c r="DV65155" s="378"/>
      <c r="DW65155" s="378"/>
      <c r="DX65155" s="378"/>
      <c r="DY65155" s="378"/>
      <c r="DZ65155" s="378"/>
      <c r="EA65155" s="378"/>
      <c r="EB65155" s="378"/>
      <c r="EC65155" s="378"/>
      <c r="ED65155" s="378"/>
      <c r="EE65155" s="378"/>
      <c r="EF65155" s="378"/>
      <c r="EG65155" s="378"/>
      <c r="EH65155" s="378"/>
      <c r="EI65155" s="378"/>
      <c r="EJ65155" s="378"/>
      <c r="EK65155" s="378"/>
      <c r="EL65155" s="378"/>
      <c r="EM65155" s="378"/>
      <c r="EN65155" s="378"/>
      <c r="EO65155" s="378"/>
      <c r="EP65155" s="378"/>
      <c r="EQ65155" s="378"/>
      <c r="ER65155" s="378"/>
      <c r="ES65155" s="378"/>
      <c r="ET65155" s="378"/>
      <c r="EU65155" s="378"/>
      <c r="EV65155" s="378"/>
      <c r="EW65155" s="378"/>
      <c r="EX65155" s="378"/>
      <c r="EY65155" s="378"/>
      <c r="EZ65155" s="378"/>
      <c r="FA65155" s="378"/>
      <c r="FB65155" s="378"/>
      <c r="FC65155" s="378"/>
      <c r="FD65155" s="378"/>
      <c r="FE65155" s="378"/>
      <c r="FF65155" s="378"/>
      <c r="FG65155" s="378"/>
      <c r="FH65155" s="378"/>
      <c r="FI65155" s="378"/>
      <c r="FJ65155" s="378"/>
      <c r="FK65155" s="378"/>
      <c r="FL65155" s="378"/>
      <c r="FM65155" s="378"/>
      <c r="FN65155" s="378"/>
      <c r="FO65155" s="378"/>
      <c r="FP65155" s="378"/>
      <c r="FQ65155" s="378"/>
      <c r="FR65155" s="378"/>
      <c r="FS65155" s="378"/>
      <c r="FT65155" s="378"/>
      <c r="FU65155" s="378"/>
      <c r="FV65155" s="378"/>
      <c r="FW65155" s="378"/>
      <c r="FX65155" s="378"/>
      <c r="FY65155" s="378"/>
      <c r="FZ65155" s="378"/>
      <c r="GA65155" s="378"/>
      <c r="GB65155" s="378"/>
      <c r="GC65155" s="378"/>
      <c r="GD65155" s="378"/>
      <c r="GE65155" s="378"/>
      <c r="GF65155" s="378"/>
      <c r="GG65155" s="378"/>
      <c r="GH65155" s="378"/>
      <c r="GI65155" s="378"/>
      <c r="GJ65155" s="378"/>
      <c r="GK65155" s="378"/>
      <c r="GL65155" s="378"/>
      <c r="GM65155" s="378"/>
      <c r="GN65155" s="378"/>
      <c r="GO65155" s="378"/>
      <c r="GP65155" s="378"/>
      <c r="GQ65155" s="378"/>
      <c r="GR65155" s="378"/>
      <c r="GS65155" s="378"/>
      <c r="GT65155" s="378"/>
      <c r="GU65155" s="378"/>
      <c r="GV65155" s="378"/>
      <c r="GW65155" s="378"/>
      <c r="GX65155" s="378"/>
      <c r="GY65155" s="378"/>
      <c r="GZ65155" s="378"/>
      <c r="HA65155" s="378"/>
      <c r="HB65155" s="378"/>
      <c r="HC65155" s="378"/>
      <c r="HD65155" s="378"/>
      <c r="HE65155" s="378"/>
      <c r="HF65155" s="378"/>
      <c r="HG65155" s="378"/>
      <c r="HH65155" s="378"/>
      <c r="HI65155" s="378"/>
      <c r="HJ65155" s="378"/>
      <c r="HK65155" s="378"/>
      <c r="HL65155" s="378"/>
      <c r="HM65155" s="378"/>
      <c r="HN65155" s="378"/>
      <c r="HO65155" s="378"/>
      <c r="HP65155" s="378"/>
      <c r="HQ65155" s="378"/>
      <c r="HR65155" s="378"/>
      <c r="HS65155" s="378"/>
      <c r="HT65155" s="378"/>
      <c r="HU65155" s="378"/>
      <c r="HV65155" s="378"/>
      <c r="HW65155" s="378"/>
      <c r="HX65155" s="378"/>
      <c r="HY65155" s="378"/>
      <c r="HZ65155" s="378"/>
      <c r="IA65155" s="378"/>
      <c r="IB65155" s="378"/>
      <c r="IC65155" s="378"/>
      <c r="ID65155" s="378"/>
      <c r="IE65155" s="378"/>
      <c r="IF65155" s="378"/>
      <c r="IG65155" s="378"/>
      <c r="IH65155" s="378"/>
      <c r="II65155" s="378"/>
      <c r="IJ65155" s="378"/>
      <c r="IK65155" s="378"/>
      <c r="IL65155" s="378"/>
    </row>
    <row r="65156" spans="2:246">
      <c r="B65156" s="378"/>
      <c r="C65156" s="378"/>
      <c r="D65156" s="378"/>
      <c r="E65156" s="378"/>
      <c r="F65156" s="378"/>
      <c r="G65156" s="378"/>
      <c r="H65156" s="378"/>
      <c r="I65156" s="378"/>
      <c r="J65156" s="378"/>
      <c r="K65156" s="378"/>
      <c r="L65156" s="378"/>
      <c r="M65156" s="378"/>
      <c r="N65156" s="378"/>
      <c r="O65156" s="378"/>
      <c r="P65156" s="378"/>
      <c r="Q65156" s="378"/>
      <c r="R65156" s="378"/>
      <c r="S65156" s="378"/>
      <c r="T65156" s="378"/>
      <c r="U65156" s="378"/>
      <c r="V65156" s="378"/>
      <c r="W65156" s="378"/>
      <c r="X65156" s="378"/>
      <c r="Y65156" s="378"/>
      <c r="Z65156" s="378"/>
      <c r="AA65156" s="378"/>
      <c r="AB65156" s="378"/>
      <c r="AC65156" s="378"/>
      <c r="AD65156" s="378"/>
      <c r="AE65156" s="378"/>
      <c r="AF65156" s="378"/>
      <c r="AG65156" s="378"/>
      <c r="AH65156" s="378"/>
      <c r="AI65156" s="378"/>
      <c r="AJ65156" s="378"/>
      <c r="AK65156" s="378"/>
      <c r="AL65156" s="378"/>
      <c r="AM65156" s="378"/>
      <c r="AN65156" s="378"/>
      <c r="AO65156" s="378"/>
      <c r="AP65156" s="378"/>
      <c r="AQ65156" s="378"/>
      <c r="AR65156" s="378"/>
      <c r="AS65156" s="378"/>
      <c r="AT65156" s="378"/>
      <c r="AU65156" s="378"/>
      <c r="AV65156" s="378"/>
      <c r="AW65156" s="378"/>
      <c r="AX65156" s="378"/>
      <c r="AY65156" s="378"/>
      <c r="AZ65156" s="378"/>
      <c r="BA65156" s="378"/>
      <c r="BB65156" s="378"/>
      <c r="BC65156" s="378"/>
      <c r="BD65156" s="378"/>
      <c r="BE65156" s="378"/>
      <c r="BF65156" s="378"/>
      <c r="BG65156" s="378"/>
      <c r="BH65156" s="378"/>
      <c r="BI65156" s="378"/>
      <c r="BJ65156" s="378"/>
      <c r="BK65156" s="378"/>
      <c r="BL65156" s="378"/>
      <c r="BM65156" s="378"/>
      <c r="BN65156" s="378"/>
      <c r="BO65156" s="378"/>
      <c r="BP65156" s="378"/>
      <c r="BQ65156" s="378"/>
      <c r="BR65156" s="378"/>
      <c r="BS65156" s="378"/>
      <c r="BT65156" s="378"/>
      <c r="BU65156" s="378"/>
      <c r="BV65156" s="378"/>
      <c r="BW65156" s="378"/>
      <c r="BX65156" s="378"/>
      <c r="BY65156" s="378"/>
      <c r="BZ65156" s="378"/>
      <c r="CA65156" s="378"/>
      <c r="CB65156" s="378"/>
      <c r="CC65156" s="378"/>
      <c r="CD65156" s="378"/>
      <c r="CE65156" s="378"/>
      <c r="CF65156" s="378"/>
      <c r="CG65156" s="378"/>
      <c r="CH65156" s="378"/>
      <c r="CI65156" s="378"/>
      <c r="CJ65156" s="378"/>
      <c r="CK65156" s="378"/>
      <c r="CL65156" s="378"/>
      <c r="CM65156" s="378"/>
      <c r="CN65156" s="378"/>
      <c r="CO65156" s="378"/>
      <c r="CP65156" s="378"/>
      <c r="CQ65156" s="378"/>
      <c r="CR65156" s="378"/>
      <c r="CS65156" s="378"/>
      <c r="CT65156" s="378"/>
      <c r="CU65156" s="378"/>
      <c r="CV65156" s="378"/>
      <c r="CW65156" s="378"/>
      <c r="CX65156" s="378"/>
      <c r="CY65156" s="378"/>
      <c r="CZ65156" s="378"/>
      <c r="DA65156" s="378"/>
      <c r="DB65156" s="378"/>
      <c r="DC65156" s="378"/>
      <c r="DD65156" s="378"/>
      <c r="DE65156" s="378"/>
      <c r="DF65156" s="378"/>
      <c r="DG65156" s="378"/>
      <c r="DH65156" s="378"/>
      <c r="DI65156" s="378"/>
      <c r="DJ65156" s="378"/>
      <c r="DK65156" s="378"/>
      <c r="DL65156" s="378"/>
      <c r="DM65156" s="378"/>
      <c r="DN65156" s="378"/>
      <c r="DO65156" s="378"/>
      <c r="DP65156" s="378"/>
      <c r="DQ65156" s="378"/>
      <c r="DR65156" s="378"/>
      <c r="DS65156" s="378"/>
      <c r="DT65156" s="378"/>
      <c r="DU65156" s="378"/>
      <c r="DV65156" s="378"/>
      <c r="DW65156" s="378"/>
      <c r="DX65156" s="378"/>
      <c r="DY65156" s="378"/>
      <c r="DZ65156" s="378"/>
      <c r="EA65156" s="378"/>
      <c r="EB65156" s="378"/>
      <c r="EC65156" s="378"/>
      <c r="ED65156" s="378"/>
      <c r="EE65156" s="378"/>
      <c r="EF65156" s="378"/>
      <c r="EG65156" s="378"/>
      <c r="EH65156" s="378"/>
      <c r="EI65156" s="378"/>
      <c r="EJ65156" s="378"/>
      <c r="EK65156" s="378"/>
      <c r="EL65156" s="378"/>
      <c r="EM65156" s="378"/>
      <c r="EN65156" s="378"/>
      <c r="EO65156" s="378"/>
      <c r="EP65156" s="378"/>
      <c r="EQ65156" s="378"/>
      <c r="ER65156" s="378"/>
      <c r="ES65156" s="378"/>
      <c r="ET65156" s="378"/>
      <c r="EU65156" s="378"/>
      <c r="EV65156" s="378"/>
      <c r="EW65156" s="378"/>
      <c r="EX65156" s="378"/>
      <c r="EY65156" s="378"/>
      <c r="EZ65156" s="378"/>
      <c r="FA65156" s="378"/>
      <c r="FB65156" s="378"/>
      <c r="FC65156" s="378"/>
      <c r="FD65156" s="378"/>
      <c r="FE65156" s="378"/>
      <c r="FF65156" s="378"/>
      <c r="FG65156" s="378"/>
      <c r="FH65156" s="378"/>
      <c r="FI65156" s="378"/>
      <c r="FJ65156" s="378"/>
      <c r="FK65156" s="378"/>
      <c r="FL65156" s="378"/>
      <c r="FM65156" s="378"/>
      <c r="FN65156" s="378"/>
      <c r="FO65156" s="378"/>
      <c r="FP65156" s="378"/>
      <c r="FQ65156" s="378"/>
      <c r="FR65156" s="378"/>
      <c r="FS65156" s="378"/>
      <c r="FT65156" s="378"/>
      <c r="FU65156" s="378"/>
      <c r="FV65156" s="378"/>
      <c r="FW65156" s="378"/>
      <c r="FX65156" s="378"/>
      <c r="FY65156" s="378"/>
      <c r="FZ65156" s="378"/>
      <c r="GA65156" s="378"/>
      <c r="GB65156" s="378"/>
      <c r="GC65156" s="378"/>
      <c r="GD65156" s="378"/>
      <c r="GE65156" s="378"/>
      <c r="GF65156" s="378"/>
      <c r="GG65156" s="378"/>
      <c r="GH65156" s="378"/>
      <c r="GI65156" s="378"/>
      <c r="GJ65156" s="378"/>
      <c r="GK65156" s="378"/>
      <c r="GL65156" s="378"/>
      <c r="GM65156" s="378"/>
      <c r="GN65156" s="378"/>
      <c r="GO65156" s="378"/>
      <c r="GP65156" s="378"/>
      <c r="GQ65156" s="378"/>
      <c r="GR65156" s="378"/>
      <c r="GS65156" s="378"/>
      <c r="GT65156" s="378"/>
      <c r="GU65156" s="378"/>
      <c r="GV65156" s="378"/>
      <c r="GW65156" s="378"/>
      <c r="GX65156" s="378"/>
      <c r="GY65156" s="378"/>
      <c r="GZ65156" s="378"/>
      <c r="HA65156" s="378"/>
      <c r="HB65156" s="378"/>
      <c r="HC65156" s="378"/>
      <c r="HD65156" s="378"/>
      <c r="HE65156" s="378"/>
      <c r="HF65156" s="378"/>
      <c r="HG65156" s="378"/>
      <c r="HH65156" s="378"/>
      <c r="HI65156" s="378"/>
      <c r="HJ65156" s="378"/>
      <c r="HK65156" s="378"/>
      <c r="HL65156" s="378"/>
      <c r="HM65156" s="378"/>
      <c r="HN65156" s="378"/>
      <c r="HO65156" s="378"/>
      <c r="HP65156" s="378"/>
      <c r="HQ65156" s="378"/>
      <c r="HR65156" s="378"/>
      <c r="HS65156" s="378"/>
      <c r="HT65156" s="378"/>
      <c r="HU65156" s="378"/>
      <c r="HV65156" s="378"/>
      <c r="HW65156" s="378"/>
      <c r="HX65156" s="378"/>
      <c r="HY65156" s="378"/>
      <c r="HZ65156" s="378"/>
      <c r="IA65156" s="378"/>
      <c r="IB65156" s="378"/>
      <c r="IC65156" s="378"/>
      <c r="ID65156" s="378"/>
      <c r="IE65156" s="378"/>
      <c r="IF65156" s="378"/>
      <c r="IG65156" s="378"/>
      <c r="IH65156" s="378"/>
      <c r="II65156" s="378"/>
      <c r="IJ65156" s="378"/>
      <c r="IK65156" s="378"/>
      <c r="IL65156" s="378"/>
    </row>
    <row r="65157" spans="2:246">
      <c r="B65157" s="378"/>
      <c r="C65157" s="378"/>
      <c r="D65157" s="378"/>
      <c r="E65157" s="378"/>
      <c r="F65157" s="378"/>
      <c r="G65157" s="378"/>
      <c r="H65157" s="378"/>
      <c r="I65157" s="378"/>
      <c r="J65157" s="378"/>
      <c r="K65157" s="378"/>
      <c r="L65157" s="378"/>
      <c r="M65157" s="378"/>
      <c r="N65157" s="378"/>
      <c r="O65157" s="378"/>
      <c r="P65157" s="378"/>
      <c r="Q65157" s="378"/>
      <c r="R65157" s="378"/>
      <c r="S65157" s="378"/>
      <c r="T65157" s="378"/>
      <c r="U65157" s="378"/>
      <c r="V65157" s="378"/>
      <c r="W65157" s="378"/>
      <c r="X65157" s="378"/>
      <c r="Y65157" s="378"/>
      <c r="Z65157" s="378"/>
      <c r="AA65157" s="378"/>
      <c r="AB65157" s="378"/>
      <c r="AC65157" s="378"/>
      <c r="AD65157" s="378"/>
      <c r="AE65157" s="378"/>
      <c r="AF65157" s="378"/>
      <c r="AG65157" s="378"/>
      <c r="AH65157" s="378"/>
      <c r="AI65157" s="378"/>
      <c r="AJ65157" s="378"/>
      <c r="AK65157" s="378"/>
      <c r="AL65157" s="378"/>
      <c r="AM65157" s="378"/>
      <c r="AN65157" s="378"/>
      <c r="AO65157" s="378"/>
      <c r="AP65157" s="378"/>
      <c r="AQ65157" s="378"/>
      <c r="AR65157" s="378"/>
      <c r="AS65157" s="378"/>
      <c r="AT65157" s="378"/>
      <c r="AU65157" s="378"/>
      <c r="AV65157" s="378"/>
      <c r="AW65157" s="378"/>
      <c r="AX65157" s="378"/>
      <c r="AY65157" s="378"/>
      <c r="AZ65157" s="378"/>
      <c r="BA65157" s="378"/>
      <c r="BB65157" s="378"/>
      <c r="BC65157" s="378"/>
      <c r="BD65157" s="378"/>
      <c r="BE65157" s="378"/>
      <c r="BF65157" s="378"/>
      <c r="BG65157" s="378"/>
      <c r="BH65157" s="378"/>
      <c r="BI65157" s="378"/>
      <c r="BJ65157" s="378"/>
      <c r="BK65157" s="378"/>
      <c r="BL65157" s="378"/>
      <c r="BM65157" s="378"/>
      <c r="BN65157" s="378"/>
      <c r="BO65157" s="378"/>
      <c r="BP65157" s="378"/>
      <c r="BQ65157" s="378"/>
      <c r="BR65157" s="378"/>
      <c r="BS65157" s="378"/>
      <c r="BT65157" s="378"/>
      <c r="BU65157" s="378"/>
      <c r="BV65157" s="378"/>
      <c r="BW65157" s="378"/>
      <c r="BX65157" s="378"/>
      <c r="BY65157" s="378"/>
      <c r="BZ65157" s="378"/>
      <c r="CA65157" s="378"/>
      <c r="CB65157" s="378"/>
      <c r="CC65157" s="378"/>
      <c r="CD65157" s="378"/>
      <c r="CE65157" s="378"/>
      <c r="CF65157" s="378"/>
      <c r="CG65157" s="378"/>
      <c r="CH65157" s="378"/>
      <c r="CI65157" s="378"/>
      <c r="CJ65157" s="378"/>
      <c r="CK65157" s="378"/>
      <c r="CL65157" s="378"/>
      <c r="CM65157" s="378"/>
      <c r="CN65157" s="378"/>
      <c r="CO65157" s="378"/>
      <c r="CP65157" s="378"/>
      <c r="CQ65157" s="378"/>
      <c r="CR65157" s="378"/>
      <c r="CS65157" s="378"/>
      <c r="CT65157" s="378"/>
      <c r="CU65157" s="378"/>
      <c r="CV65157" s="378"/>
      <c r="CW65157" s="378"/>
      <c r="CX65157" s="378"/>
      <c r="CY65157" s="378"/>
      <c r="CZ65157" s="378"/>
      <c r="DA65157" s="378"/>
      <c r="DB65157" s="378"/>
      <c r="DC65157" s="378"/>
      <c r="DD65157" s="378"/>
      <c r="DE65157" s="378"/>
      <c r="DF65157" s="378"/>
      <c r="DG65157" s="378"/>
      <c r="DH65157" s="378"/>
      <c r="DI65157" s="378"/>
      <c r="DJ65157" s="378"/>
      <c r="DK65157" s="378"/>
      <c r="DL65157" s="378"/>
      <c r="DM65157" s="378"/>
      <c r="DN65157" s="378"/>
      <c r="DO65157" s="378"/>
      <c r="DP65157" s="378"/>
      <c r="DQ65157" s="378"/>
      <c r="DR65157" s="378"/>
      <c r="DS65157" s="378"/>
      <c r="DT65157" s="378"/>
      <c r="DU65157" s="378"/>
      <c r="DV65157" s="378"/>
      <c r="DW65157" s="378"/>
      <c r="DX65157" s="378"/>
      <c r="DY65157" s="378"/>
      <c r="DZ65157" s="378"/>
      <c r="EA65157" s="378"/>
      <c r="EB65157" s="378"/>
      <c r="EC65157" s="378"/>
      <c r="ED65157" s="378"/>
      <c r="EE65157" s="378"/>
      <c r="EF65157" s="378"/>
      <c r="EG65157" s="378"/>
      <c r="EH65157" s="378"/>
      <c r="EI65157" s="378"/>
      <c r="EJ65157" s="378"/>
      <c r="EK65157" s="378"/>
      <c r="EL65157" s="378"/>
      <c r="EM65157" s="378"/>
      <c r="EN65157" s="378"/>
      <c r="EO65157" s="378"/>
      <c r="EP65157" s="378"/>
      <c r="EQ65157" s="378"/>
      <c r="ER65157" s="378"/>
      <c r="ES65157" s="378"/>
      <c r="ET65157" s="378"/>
      <c r="EU65157" s="378"/>
      <c r="EV65157" s="378"/>
      <c r="EW65157" s="378"/>
      <c r="EX65157" s="378"/>
      <c r="EY65157" s="378"/>
      <c r="EZ65157" s="378"/>
      <c r="FA65157" s="378"/>
      <c r="FB65157" s="378"/>
      <c r="FC65157" s="378"/>
      <c r="FD65157" s="378"/>
      <c r="FE65157" s="378"/>
      <c r="FF65157" s="378"/>
      <c r="FG65157" s="378"/>
      <c r="FH65157" s="378"/>
      <c r="FI65157" s="378"/>
      <c r="FJ65157" s="378"/>
      <c r="FK65157" s="378"/>
      <c r="FL65157" s="378"/>
      <c r="FM65157" s="378"/>
      <c r="FN65157" s="378"/>
      <c r="FO65157" s="378"/>
      <c r="FP65157" s="378"/>
      <c r="FQ65157" s="378"/>
      <c r="FR65157" s="378"/>
      <c r="FS65157" s="378"/>
      <c r="FT65157" s="378"/>
      <c r="FU65157" s="378"/>
      <c r="FV65157" s="378"/>
      <c r="FW65157" s="378"/>
      <c r="FX65157" s="378"/>
      <c r="FY65157" s="378"/>
      <c r="FZ65157" s="378"/>
      <c r="GA65157" s="378"/>
      <c r="GB65157" s="378"/>
      <c r="GC65157" s="378"/>
      <c r="GD65157" s="378"/>
      <c r="GE65157" s="378"/>
      <c r="GF65157" s="378"/>
      <c r="GG65157" s="378"/>
      <c r="GH65157" s="378"/>
      <c r="GI65157" s="378"/>
      <c r="GJ65157" s="378"/>
      <c r="GK65157" s="378"/>
      <c r="GL65157" s="378"/>
      <c r="GM65157" s="378"/>
      <c r="GN65157" s="378"/>
      <c r="GO65157" s="378"/>
      <c r="GP65157" s="378"/>
      <c r="GQ65157" s="378"/>
      <c r="GR65157" s="378"/>
      <c r="GS65157" s="378"/>
      <c r="GT65157" s="378"/>
      <c r="GU65157" s="378"/>
      <c r="GV65157" s="378"/>
      <c r="GW65157" s="378"/>
      <c r="GX65157" s="378"/>
      <c r="GY65157" s="378"/>
      <c r="GZ65157" s="378"/>
      <c r="HA65157" s="378"/>
      <c r="HB65157" s="378"/>
      <c r="HC65157" s="378"/>
      <c r="HD65157" s="378"/>
      <c r="HE65157" s="378"/>
      <c r="HF65157" s="378"/>
      <c r="HG65157" s="378"/>
      <c r="HH65157" s="378"/>
      <c r="HI65157" s="378"/>
      <c r="HJ65157" s="378"/>
      <c r="HK65157" s="378"/>
      <c r="HL65157" s="378"/>
      <c r="HM65157" s="378"/>
      <c r="HN65157" s="378"/>
      <c r="HO65157" s="378"/>
      <c r="HP65157" s="378"/>
      <c r="HQ65157" s="378"/>
      <c r="HR65157" s="378"/>
      <c r="HS65157" s="378"/>
      <c r="HT65157" s="378"/>
      <c r="HU65157" s="378"/>
      <c r="HV65157" s="378"/>
      <c r="HW65157" s="378"/>
      <c r="HX65157" s="378"/>
      <c r="HY65157" s="378"/>
      <c r="HZ65157" s="378"/>
      <c r="IA65157" s="378"/>
      <c r="IB65157" s="378"/>
      <c r="IC65157" s="378"/>
      <c r="ID65157" s="378"/>
      <c r="IE65157" s="378"/>
      <c r="IF65157" s="378"/>
      <c r="IG65157" s="378"/>
      <c r="IH65157" s="378"/>
      <c r="II65157" s="378"/>
      <c r="IJ65157" s="378"/>
      <c r="IK65157" s="378"/>
      <c r="IL65157" s="378"/>
    </row>
    <row r="65158" spans="2:246">
      <c r="B65158" s="378"/>
      <c r="C65158" s="378"/>
      <c r="D65158" s="378"/>
      <c r="E65158" s="378"/>
      <c r="F65158" s="378"/>
      <c r="G65158" s="378"/>
      <c r="H65158" s="378"/>
      <c r="I65158" s="378"/>
      <c r="J65158" s="378"/>
      <c r="K65158" s="378"/>
      <c r="L65158" s="378"/>
      <c r="M65158" s="378"/>
      <c r="N65158" s="378"/>
      <c r="O65158" s="378"/>
      <c r="P65158" s="378"/>
      <c r="Q65158" s="378"/>
      <c r="R65158" s="378"/>
      <c r="S65158" s="378"/>
      <c r="T65158" s="378"/>
      <c r="U65158" s="378"/>
      <c r="V65158" s="378"/>
      <c r="W65158" s="378"/>
      <c r="X65158" s="378"/>
      <c r="Y65158" s="378"/>
      <c r="Z65158" s="378"/>
      <c r="AA65158" s="378"/>
      <c r="AB65158" s="378"/>
      <c r="AC65158" s="378"/>
      <c r="AD65158" s="378"/>
      <c r="AE65158" s="378"/>
      <c r="AF65158" s="378"/>
      <c r="AG65158" s="378"/>
      <c r="AH65158" s="378"/>
      <c r="AI65158" s="378"/>
      <c r="AJ65158" s="378"/>
      <c r="AK65158" s="378"/>
      <c r="AL65158" s="378"/>
      <c r="AM65158" s="378"/>
      <c r="AN65158" s="378"/>
      <c r="AO65158" s="378"/>
      <c r="AP65158" s="378"/>
      <c r="AQ65158" s="378"/>
      <c r="AR65158" s="378"/>
      <c r="AS65158" s="378"/>
      <c r="AT65158" s="378"/>
      <c r="AU65158" s="378"/>
      <c r="AV65158" s="378"/>
      <c r="AW65158" s="378"/>
      <c r="AX65158" s="378"/>
      <c r="AY65158" s="378"/>
      <c r="AZ65158" s="378"/>
      <c r="BA65158" s="378"/>
      <c r="BB65158" s="378"/>
      <c r="BC65158" s="378"/>
      <c r="BD65158" s="378"/>
      <c r="BE65158" s="378"/>
      <c r="BF65158" s="378"/>
      <c r="BG65158" s="378"/>
      <c r="BH65158" s="378"/>
      <c r="BI65158" s="378"/>
      <c r="BJ65158" s="378"/>
      <c r="BK65158" s="378"/>
      <c r="BL65158" s="378"/>
      <c r="BM65158" s="378"/>
      <c r="BN65158" s="378"/>
      <c r="BO65158" s="378"/>
      <c r="BP65158" s="378"/>
      <c r="BQ65158" s="378"/>
      <c r="BR65158" s="378"/>
      <c r="BS65158" s="378"/>
      <c r="BT65158" s="378"/>
      <c r="BU65158" s="378"/>
      <c r="BV65158" s="378"/>
      <c r="BW65158" s="378"/>
      <c r="BX65158" s="378"/>
      <c r="BY65158" s="378"/>
      <c r="BZ65158" s="378"/>
      <c r="CA65158" s="378"/>
      <c r="CB65158" s="378"/>
      <c r="CC65158" s="378"/>
      <c r="CD65158" s="378"/>
      <c r="CE65158" s="378"/>
      <c r="CF65158" s="378"/>
      <c r="CG65158" s="378"/>
      <c r="CH65158" s="378"/>
      <c r="CI65158" s="378"/>
      <c r="CJ65158" s="378"/>
      <c r="CK65158" s="378"/>
      <c r="CL65158" s="378"/>
      <c r="CM65158" s="378"/>
      <c r="CN65158" s="378"/>
      <c r="CO65158" s="378"/>
      <c r="CP65158" s="378"/>
      <c r="CQ65158" s="378"/>
      <c r="CR65158" s="378"/>
      <c r="CS65158" s="378"/>
      <c r="CT65158" s="378"/>
      <c r="CU65158" s="378"/>
      <c r="CV65158" s="378"/>
      <c r="CW65158" s="378"/>
      <c r="CX65158" s="378"/>
      <c r="CY65158" s="378"/>
      <c r="CZ65158" s="378"/>
      <c r="DA65158" s="378"/>
      <c r="DB65158" s="378"/>
      <c r="DC65158" s="378"/>
      <c r="DD65158" s="378"/>
      <c r="DE65158" s="378"/>
      <c r="DF65158" s="378"/>
      <c r="DG65158" s="378"/>
      <c r="DH65158" s="378"/>
      <c r="DI65158" s="378"/>
      <c r="DJ65158" s="378"/>
      <c r="DK65158" s="378"/>
      <c r="DL65158" s="378"/>
      <c r="DM65158" s="378"/>
      <c r="DN65158" s="378"/>
      <c r="DO65158" s="378"/>
      <c r="DP65158" s="378"/>
      <c r="DQ65158" s="378"/>
      <c r="DR65158" s="378"/>
      <c r="DS65158" s="378"/>
      <c r="DT65158" s="378"/>
      <c r="DU65158" s="378"/>
      <c r="DV65158" s="378"/>
      <c r="DW65158" s="378"/>
      <c r="DX65158" s="378"/>
      <c r="DY65158" s="378"/>
      <c r="DZ65158" s="378"/>
      <c r="EA65158" s="378"/>
      <c r="EB65158" s="378"/>
      <c r="EC65158" s="378"/>
      <c r="ED65158" s="378"/>
      <c r="EE65158" s="378"/>
      <c r="EF65158" s="378"/>
      <c r="EG65158" s="378"/>
      <c r="EH65158" s="378"/>
      <c r="EI65158" s="378"/>
      <c r="EJ65158" s="378"/>
      <c r="EK65158" s="378"/>
      <c r="EL65158" s="378"/>
      <c r="EM65158" s="378"/>
      <c r="EN65158" s="378"/>
      <c r="EO65158" s="378"/>
      <c r="EP65158" s="378"/>
      <c r="EQ65158" s="378"/>
      <c r="ER65158" s="378"/>
      <c r="ES65158" s="378"/>
      <c r="ET65158" s="378"/>
      <c r="EU65158" s="378"/>
      <c r="EV65158" s="378"/>
      <c r="EW65158" s="378"/>
      <c r="EX65158" s="378"/>
      <c r="EY65158" s="378"/>
      <c r="EZ65158" s="378"/>
      <c r="FA65158" s="378"/>
      <c r="FB65158" s="378"/>
      <c r="FC65158" s="378"/>
      <c r="FD65158" s="378"/>
      <c r="FE65158" s="378"/>
      <c r="FF65158" s="378"/>
      <c r="FG65158" s="378"/>
      <c r="FH65158" s="378"/>
      <c r="FI65158" s="378"/>
      <c r="FJ65158" s="378"/>
      <c r="FK65158" s="378"/>
      <c r="FL65158" s="378"/>
      <c r="FM65158" s="378"/>
      <c r="FN65158" s="378"/>
      <c r="FO65158" s="378"/>
      <c r="FP65158" s="378"/>
      <c r="FQ65158" s="378"/>
      <c r="FR65158" s="378"/>
      <c r="FS65158" s="378"/>
      <c r="FT65158" s="378"/>
      <c r="FU65158" s="378"/>
      <c r="FV65158" s="378"/>
      <c r="FW65158" s="378"/>
      <c r="FX65158" s="378"/>
      <c r="FY65158" s="378"/>
      <c r="FZ65158" s="378"/>
      <c r="GA65158" s="378"/>
      <c r="GB65158" s="378"/>
      <c r="GC65158" s="378"/>
      <c r="GD65158" s="378"/>
      <c r="GE65158" s="378"/>
      <c r="GF65158" s="378"/>
      <c r="GG65158" s="378"/>
      <c r="GH65158" s="378"/>
      <c r="GI65158" s="378"/>
      <c r="GJ65158" s="378"/>
      <c r="GK65158" s="378"/>
      <c r="GL65158" s="378"/>
      <c r="GM65158" s="378"/>
      <c r="GN65158" s="378"/>
      <c r="GO65158" s="378"/>
      <c r="GP65158" s="378"/>
      <c r="GQ65158" s="378"/>
      <c r="GR65158" s="378"/>
      <c r="GS65158" s="378"/>
      <c r="GT65158" s="378"/>
      <c r="GU65158" s="378"/>
      <c r="GV65158" s="378"/>
      <c r="GW65158" s="378"/>
      <c r="GX65158" s="378"/>
      <c r="GY65158" s="378"/>
      <c r="GZ65158" s="378"/>
      <c r="HA65158" s="378"/>
      <c r="HB65158" s="378"/>
      <c r="HC65158" s="378"/>
      <c r="HD65158" s="378"/>
      <c r="HE65158" s="378"/>
      <c r="HF65158" s="378"/>
      <c r="HG65158" s="378"/>
      <c r="HH65158" s="378"/>
      <c r="HI65158" s="378"/>
      <c r="HJ65158" s="378"/>
      <c r="HK65158" s="378"/>
      <c r="HL65158" s="378"/>
      <c r="HM65158" s="378"/>
      <c r="HN65158" s="378"/>
      <c r="HO65158" s="378"/>
      <c r="HP65158" s="378"/>
      <c r="HQ65158" s="378"/>
      <c r="HR65158" s="378"/>
      <c r="HS65158" s="378"/>
      <c r="HT65158" s="378"/>
      <c r="HU65158" s="378"/>
      <c r="HV65158" s="378"/>
      <c r="HW65158" s="378"/>
      <c r="HX65158" s="378"/>
      <c r="HY65158" s="378"/>
      <c r="HZ65158" s="378"/>
      <c r="IA65158" s="378"/>
      <c r="IB65158" s="378"/>
      <c r="IC65158" s="378"/>
      <c r="ID65158" s="378"/>
      <c r="IE65158" s="378"/>
      <c r="IF65158" s="378"/>
      <c r="IG65158" s="378"/>
      <c r="IH65158" s="378"/>
      <c r="II65158" s="378"/>
      <c r="IJ65158" s="378"/>
      <c r="IK65158" s="378"/>
      <c r="IL65158" s="378"/>
    </row>
    <row r="65159" spans="2:246">
      <c r="B65159" s="378"/>
      <c r="C65159" s="378"/>
      <c r="D65159" s="378"/>
      <c r="E65159" s="378"/>
      <c r="F65159" s="378"/>
      <c r="G65159" s="378"/>
      <c r="H65159" s="378"/>
      <c r="I65159" s="378"/>
      <c r="J65159" s="378"/>
      <c r="K65159" s="378"/>
      <c r="L65159" s="378"/>
      <c r="M65159" s="378"/>
      <c r="N65159" s="378"/>
      <c r="O65159" s="378"/>
      <c r="P65159" s="378"/>
      <c r="Q65159" s="378"/>
      <c r="R65159" s="378"/>
      <c r="S65159" s="378"/>
      <c r="T65159" s="378"/>
      <c r="U65159" s="378"/>
      <c r="V65159" s="378"/>
      <c r="W65159" s="378"/>
      <c r="X65159" s="378"/>
      <c r="Y65159" s="378"/>
      <c r="Z65159" s="378"/>
      <c r="AA65159" s="378"/>
      <c r="AB65159" s="378"/>
      <c r="AC65159" s="378"/>
      <c r="AD65159" s="378"/>
      <c r="AE65159" s="378"/>
      <c r="AF65159" s="378"/>
      <c r="AG65159" s="378"/>
      <c r="AH65159" s="378"/>
      <c r="AI65159" s="378"/>
      <c r="AJ65159" s="378"/>
      <c r="AK65159" s="378"/>
      <c r="AL65159" s="378"/>
      <c r="AM65159" s="378"/>
      <c r="AN65159" s="378"/>
      <c r="AO65159" s="378"/>
      <c r="AP65159" s="378"/>
      <c r="AQ65159" s="378"/>
      <c r="AR65159" s="378"/>
      <c r="AS65159" s="378"/>
      <c r="AT65159" s="378"/>
      <c r="AU65159" s="378"/>
      <c r="AV65159" s="378"/>
      <c r="AW65159" s="378"/>
      <c r="AX65159" s="378"/>
      <c r="AY65159" s="378"/>
      <c r="AZ65159" s="378"/>
      <c r="BA65159" s="378"/>
      <c r="BB65159" s="378"/>
      <c r="BC65159" s="378"/>
      <c r="BD65159" s="378"/>
      <c r="BE65159" s="378"/>
      <c r="BF65159" s="378"/>
      <c r="BG65159" s="378"/>
      <c r="BH65159" s="378"/>
      <c r="BI65159" s="378"/>
      <c r="BJ65159" s="378"/>
      <c r="BK65159" s="378"/>
      <c r="BL65159" s="378"/>
      <c r="BM65159" s="378"/>
      <c r="BN65159" s="378"/>
      <c r="BO65159" s="378"/>
      <c r="BP65159" s="378"/>
      <c r="BQ65159" s="378"/>
      <c r="BR65159" s="378"/>
      <c r="BS65159" s="378"/>
      <c r="BT65159" s="378"/>
      <c r="BU65159" s="378"/>
      <c r="BV65159" s="378"/>
      <c r="BW65159" s="378"/>
      <c r="BX65159" s="378"/>
      <c r="BY65159" s="378"/>
      <c r="BZ65159" s="378"/>
      <c r="CA65159" s="378"/>
      <c r="CB65159" s="378"/>
      <c r="CC65159" s="378"/>
      <c r="CD65159" s="378"/>
      <c r="CE65159" s="378"/>
      <c r="CF65159" s="378"/>
      <c r="CG65159" s="378"/>
      <c r="CH65159" s="378"/>
      <c r="CI65159" s="378"/>
      <c r="CJ65159" s="378"/>
      <c r="CK65159" s="378"/>
      <c r="CL65159" s="378"/>
      <c r="CM65159" s="378"/>
      <c r="CN65159" s="378"/>
      <c r="CO65159" s="378"/>
      <c r="CP65159" s="378"/>
      <c r="CQ65159" s="378"/>
      <c r="CR65159" s="378"/>
      <c r="CS65159" s="378"/>
      <c r="CT65159" s="378"/>
      <c r="CU65159" s="378"/>
      <c r="CV65159" s="378"/>
      <c r="CW65159" s="378"/>
      <c r="CX65159" s="378"/>
      <c r="CY65159" s="378"/>
      <c r="CZ65159" s="378"/>
      <c r="DA65159" s="378"/>
      <c r="DB65159" s="378"/>
      <c r="DC65159" s="378"/>
      <c r="DD65159" s="378"/>
      <c r="DE65159" s="378"/>
      <c r="DF65159" s="378"/>
      <c r="DG65159" s="378"/>
      <c r="DH65159" s="378"/>
      <c r="DI65159" s="378"/>
      <c r="DJ65159" s="378"/>
      <c r="DK65159" s="378"/>
      <c r="DL65159" s="378"/>
      <c r="DM65159" s="378"/>
      <c r="DN65159" s="378"/>
      <c r="DO65159" s="378"/>
      <c r="DP65159" s="378"/>
      <c r="DQ65159" s="378"/>
      <c r="DR65159" s="378"/>
      <c r="DS65159" s="378"/>
      <c r="DT65159" s="378"/>
      <c r="DU65159" s="378"/>
      <c r="DV65159" s="378"/>
      <c r="DW65159" s="378"/>
      <c r="DX65159" s="378"/>
      <c r="DY65159" s="378"/>
      <c r="DZ65159" s="378"/>
      <c r="EA65159" s="378"/>
      <c r="EB65159" s="378"/>
      <c r="EC65159" s="378"/>
      <c r="ED65159" s="378"/>
      <c r="EE65159" s="378"/>
      <c r="EF65159" s="378"/>
      <c r="EG65159" s="378"/>
      <c r="EH65159" s="378"/>
      <c r="EI65159" s="378"/>
      <c r="EJ65159" s="378"/>
      <c r="EK65159" s="378"/>
      <c r="EL65159" s="378"/>
      <c r="EM65159" s="378"/>
      <c r="EN65159" s="378"/>
      <c r="EO65159" s="378"/>
      <c r="EP65159" s="378"/>
      <c r="EQ65159" s="378"/>
      <c r="ER65159" s="378"/>
      <c r="ES65159" s="378"/>
      <c r="ET65159" s="378"/>
      <c r="EU65159" s="378"/>
      <c r="EV65159" s="378"/>
      <c r="EW65159" s="378"/>
      <c r="EX65159" s="378"/>
      <c r="EY65159" s="378"/>
      <c r="EZ65159" s="378"/>
      <c r="FA65159" s="378"/>
      <c r="FB65159" s="378"/>
      <c r="FC65159" s="378"/>
      <c r="FD65159" s="378"/>
      <c r="FE65159" s="378"/>
      <c r="FF65159" s="378"/>
      <c r="FG65159" s="378"/>
      <c r="FH65159" s="378"/>
      <c r="FI65159" s="378"/>
      <c r="FJ65159" s="378"/>
      <c r="FK65159" s="378"/>
      <c r="FL65159" s="378"/>
      <c r="FM65159" s="378"/>
      <c r="FN65159" s="378"/>
      <c r="FO65159" s="378"/>
      <c r="FP65159" s="378"/>
      <c r="FQ65159" s="378"/>
      <c r="FR65159" s="378"/>
      <c r="FS65159" s="378"/>
      <c r="FT65159" s="378"/>
      <c r="FU65159" s="378"/>
      <c r="FV65159" s="378"/>
      <c r="FW65159" s="378"/>
      <c r="FX65159" s="378"/>
      <c r="FY65159" s="378"/>
      <c r="FZ65159" s="378"/>
      <c r="GA65159" s="378"/>
      <c r="GB65159" s="378"/>
      <c r="GC65159" s="378"/>
      <c r="GD65159" s="378"/>
      <c r="GE65159" s="378"/>
      <c r="GF65159" s="378"/>
      <c r="GG65159" s="378"/>
      <c r="GH65159" s="378"/>
      <c r="GI65159" s="378"/>
      <c r="GJ65159" s="378"/>
      <c r="GK65159" s="378"/>
      <c r="GL65159" s="378"/>
      <c r="GM65159" s="378"/>
      <c r="GN65159" s="378"/>
      <c r="GO65159" s="378"/>
      <c r="GP65159" s="378"/>
      <c r="GQ65159" s="378"/>
      <c r="GR65159" s="378"/>
      <c r="GS65159" s="378"/>
      <c r="GT65159" s="378"/>
      <c r="GU65159" s="378"/>
      <c r="GV65159" s="378"/>
      <c r="GW65159" s="378"/>
      <c r="GX65159" s="378"/>
      <c r="GY65159" s="378"/>
      <c r="GZ65159" s="378"/>
      <c r="HA65159" s="378"/>
      <c r="HB65159" s="378"/>
      <c r="HC65159" s="378"/>
      <c r="HD65159" s="378"/>
      <c r="HE65159" s="378"/>
      <c r="HF65159" s="378"/>
      <c r="HG65159" s="378"/>
      <c r="HH65159" s="378"/>
      <c r="HI65159" s="378"/>
      <c r="HJ65159" s="378"/>
      <c r="HK65159" s="378"/>
      <c r="HL65159" s="378"/>
      <c r="HM65159" s="378"/>
      <c r="HN65159" s="378"/>
      <c r="HO65159" s="378"/>
      <c r="HP65159" s="378"/>
      <c r="HQ65159" s="378"/>
      <c r="HR65159" s="378"/>
      <c r="HS65159" s="378"/>
      <c r="HT65159" s="378"/>
      <c r="HU65159" s="378"/>
      <c r="HV65159" s="378"/>
      <c r="HW65159" s="378"/>
      <c r="HX65159" s="378"/>
      <c r="HY65159" s="378"/>
      <c r="HZ65159" s="378"/>
      <c r="IA65159" s="378"/>
      <c r="IB65159" s="378"/>
      <c r="IC65159" s="378"/>
      <c r="ID65159" s="378"/>
      <c r="IE65159" s="378"/>
      <c r="IF65159" s="378"/>
      <c r="IG65159" s="378"/>
      <c r="IH65159" s="378"/>
      <c r="II65159" s="378"/>
      <c r="IJ65159" s="378"/>
      <c r="IK65159" s="378"/>
      <c r="IL65159" s="378"/>
    </row>
    <row r="65160" spans="2:246">
      <c r="B65160" s="378"/>
      <c r="C65160" s="378"/>
      <c r="D65160" s="378"/>
      <c r="E65160" s="378"/>
      <c r="F65160" s="378"/>
      <c r="G65160" s="378"/>
      <c r="H65160" s="378"/>
      <c r="I65160" s="378"/>
      <c r="J65160" s="378"/>
      <c r="K65160" s="378"/>
      <c r="L65160" s="378"/>
      <c r="M65160" s="378"/>
      <c r="N65160" s="378"/>
      <c r="O65160" s="378"/>
      <c r="P65160" s="378"/>
      <c r="Q65160" s="378"/>
      <c r="R65160" s="378"/>
      <c r="S65160" s="378"/>
      <c r="T65160" s="378"/>
      <c r="U65160" s="378"/>
      <c r="V65160" s="378"/>
      <c r="W65160" s="378"/>
      <c r="X65160" s="378"/>
      <c r="Y65160" s="378"/>
      <c r="Z65160" s="378"/>
      <c r="AA65160" s="378"/>
      <c r="AB65160" s="378"/>
      <c r="AC65160" s="378"/>
      <c r="AD65160" s="378"/>
      <c r="AE65160" s="378"/>
      <c r="AF65160" s="378"/>
      <c r="AG65160" s="378"/>
      <c r="AH65160" s="378"/>
      <c r="AI65160" s="378"/>
      <c r="AJ65160" s="378"/>
      <c r="AK65160" s="378"/>
      <c r="AL65160" s="378"/>
      <c r="AM65160" s="378"/>
      <c r="AN65160" s="378"/>
      <c r="AO65160" s="378"/>
      <c r="AP65160" s="378"/>
      <c r="AQ65160" s="378"/>
      <c r="AR65160" s="378"/>
      <c r="AS65160" s="378"/>
      <c r="AT65160" s="378"/>
      <c r="AU65160" s="378"/>
      <c r="AV65160" s="378"/>
      <c r="AW65160" s="378"/>
      <c r="AX65160" s="378"/>
      <c r="AY65160" s="378"/>
      <c r="AZ65160" s="378"/>
      <c r="BA65160" s="378"/>
      <c r="BB65160" s="378"/>
      <c r="BC65160" s="378"/>
      <c r="BD65160" s="378"/>
      <c r="BE65160" s="378"/>
      <c r="BF65160" s="378"/>
      <c r="BG65160" s="378"/>
      <c r="BH65160" s="378"/>
      <c r="BI65160" s="378"/>
      <c r="BJ65160" s="378"/>
      <c r="BK65160" s="378"/>
      <c r="BL65160" s="378"/>
      <c r="BM65160" s="378"/>
      <c r="BN65160" s="378"/>
      <c r="BO65160" s="378"/>
      <c r="BP65160" s="378"/>
      <c r="BQ65160" s="378"/>
      <c r="BR65160" s="378"/>
      <c r="BS65160" s="378"/>
      <c r="BT65160" s="378"/>
      <c r="BU65160" s="378"/>
      <c r="BV65160" s="378"/>
      <c r="BW65160" s="378"/>
      <c r="BX65160" s="378"/>
      <c r="BY65160" s="378"/>
      <c r="BZ65160" s="378"/>
      <c r="CA65160" s="378"/>
      <c r="CB65160" s="378"/>
      <c r="CC65160" s="378"/>
      <c r="CD65160" s="378"/>
      <c r="CE65160" s="378"/>
      <c r="CF65160" s="378"/>
      <c r="CG65160" s="378"/>
      <c r="CH65160" s="378"/>
      <c r="CI65160" s="378"/>
      <c r="CJ65160" s="378"/>
      <c r="CK65160" s="378"/>
      <c r="CL65160" s="378"/>
      <c r="CM65160" s="378"/>
      <c r="CN65160" s="378"/>
      <c r="CO65160" s="378"/>
      <c r="CP65160" s="378"/>
      <c r="CQ65160" s="378"/>
      <c r="CR65160" s="378"/>
      <c r="CS65160" s="378"/>
      <c r="CT65160" s="378"/>
      <c r="CU65160" s="378"/>
      <c r="CV65160" s="378"/>
      <c r="CW65160" s="378"/>
      <c r="CX65160" s="378"/>
      <c r="CY65160" s="378"/>
      <c r="CZ65160" s="378"/>
      <c r="DA65160" s="378"/>
      <c r="DB65160" s="378"/>
      <c r="DC65160" s="378"/>
      <c r="DD65160" s="378"/>
      <c r="DE65160" s="378"/>
      <c r="DF65160" s="378"/>
      <c r="DG65160" s="378"/>
      <c r="DH65160" s="378"/>
      <c r="DI65160" s="378"/>
      <c r="DJ65160" s="378"/>
      <c r="DK65160" s="378"/>
      <c r="DL65160" s="378"/>
      <c r="DM65160" s="378"/>
      <c r="DN65160" s="378"/>
      <c r="DO65160" s="378"/>
      <c r="DP65160" s="378"/>
      <c r="DQ65160" s="378"/>
      <c r="DR65160" s="378"/>
      <c r="DS65160" s="378"/>
      <c r="DT65160" s="378"/>
      <c r="DU65160" s="378"/>
      <c r="DV65160" s="378"/>
      <c r="DW65160" s="378"/>
      <c r="DX65160" s="378"/>
      <c r="DY65160" s="378"/>
      <c r="DZ65160" s="378"/>
      <c r="EA65160" s="378"/>
      <c r="EB65160" s="378"/>
      <c r="EC65160" s="378"/>
      <c r="ED65160" s="378"/>
      <c r="EE65160" s="378"/>
      <c r="EF65160" s="378"/>
      <c r="EG65160" s="378"/>
      <c r="EH65160" s="378"/>
      <c r="EI65160" s="378"/>
      <c r="EJ65160" s="378"/>
      <c r="EK65160" s="378"/>
      <c r="EL65160" s="378"/>
      <c r="EM65160" s="378"/>
      <c r="EN65160" s="378"/>
      <c r="EO65160" s="378"/>
      <c r="EP65160" s="378"/>
      <c r="EQ65160" s="378"/>
      <c r="ER65160" s="378"/>
      <c r="ES65160" s="378"/>
      <c r="ET65160" s="378"/>
      <c r="EU65160" s="378"/>
      <c r="EV65160" s="378"/>
      <c r="EW65160" s="378"/>
      <c r="EX65160" s="378"/>
      <c r="EY65160" s="378"/>
      <c r="EZ65160" s="378"/>
      <c r="FA65160" s="378"/>
      <c r="FB65160" s="378"/>
      <c r="FC65160" s="378"/>
      <c r="FD65160" s="378"/>
      <c r="FE65160" s="378"/>
      <c r="FF65160" s="378"/>
      <c r="FG65160" s="378"/>
      <c r="FH65160" s="378"/>
      <c r="FI65160" s="378"/>
      <c r="FJ65160" s="378"/>
      <c r="FK65160" s="378"/>
      <c r="FL65160" s="378"/>
      <c r="FM65160" s="378"/>
      <c r="FN65160" s="378"/>
      <c r="FO65160" s="378"/>
      <c r="FP65160" s="378"/>
      <c r="FQ65160" s="378"/>
      <c r="FR65160" s="378"/>
      <c r="FS65160" s="378"/>
      <c r="FT65160" s="378"/>
      <c r="FU65160" s="378"/>
      <c r="FV65160" s="378"/>
      <c r="FW65160" s="378"/>
      <c r="FX65160" s="378"/>
      <c r="FY65160" s="378"/>
      <c r="FZ65160" s="378"/>
      <c r="GA65160" s="378"/>
      <c r="GB65160" s="378"/>
      <c r="GC65160" s="378"/>
      <c r="GD65160" s="378"/>
      <c r="GE65160" s="378"/>
      <c r="GF65160" s="378"/>
      <c r="GG65160" s="378"/>
      <c r="GH65160" s="378"/>
      <c r="GI65160" s="378"/>
      <c r="GJ65160" s="378"/>
      <c r="GK65160" s="378"/>
      <c r="GL65160" s="378"/>
      <c r="GM65160" s="378"/>
      <c r="GN65160" s="378"/>
      <c r="GO65160" s="378"/>
      <c r="GP65160" s="378"/>
      <c r="GQ65160" s="378"/>
      <c r="GR65160" s="378"/>
      <c r="GS65160" s="378"/>
      <c r="GT65160" s="378"/>
      <c r="GU65160" s="378"/>
      <c r="GV65160" s="378"/>
      <c r="GW65160" s="378"/>
      <c r="GX65160" s="378"/>
      <c r="GY65160" s="378"/>
      <c r="GZ65160" s="378"/>
      <c r="HA65160" s="378"/>
      <c r="HB65160" s="378"/>
      <c r="HC65160" s="378"/>
      <c r="HD65160" s="378"/>
      <c r="HE65160" s="378"/>
      <c r="HF65160" s="378"/>
      <c r="HG65160" s="378"/>
      <c r="HH65160" s="378"/>
      <c r="HI65160" s="378"/>
      <c r="HJ65160" s="378"/>
      <c r="HK65160" s="378"/>
      <c r="HL65160" s="378"/>
      <c r="HM65160" s="378"/>
      <c r="HN65160" s="378"/>
      <c r="HO65160" s="378"/>
      <c r="HP65160" s="378"/>
      <c r="HQ65160" s="378"/>
      <c r="HR65160" s="378"/>
      <c r="HS65160" s="378"/>
      <c r="HT65160" s="378"/>
      <c r="HU65160" s="378"/>
      <c r="HV65160" s="378"/>
      <c r="HW65160" s="378"/>
      <c r="HX65160" s="378"/>
      <c r="HY65160" s="378"/>
      <c r="HZ65160" s="378"/>
      <c r="IA65160" s="378"/>
      <c r="IB65160" s="378"/>
      <c r="IC65160" s="378"/>
      <c r="ID65160" s="378"/>
      <c r="IE65160" s="378"/>
      <c r="IF65160" s="378"/>
      <c r="IG65160" s="378"/>
      <c r="IH65160" s="378"/>
      <c r="II65160" s="378"/>
      <c r="IJ65160" s="378"/>
      <c r="IK65160" s="378"/>
      <c r="IL65160" s="378"/>
    </row>
    <row r="65161" spans="2:246">
      <c r="B65161" s="378"/>
      <c r="C65161" s="378"/>
      <c r="D65161" s="378"/>
      <c r="E65161" s="378"/>
      <c r="F65161" s="378"/>
      <c r="G65161" s="378"/>
      <c r="H65161" s="378"/>
      <c r="I65161" s="378"/>
      <c r="J65161" s="378"/>
      <c r="K65161" s="378"/>
      <c r="L65161" s="378"/>
      <c r="M65161" s="378"/>
      <c r="N65161" s="378"/>
      <c r="O65161" s="378"/>
      <c r="P65161" s="378"/>
      <c r="Q65161" s="378"/>
      <c r="R65161" s="378"/>
      <c r="S65161" s="378"/>
      <c r="T65161" s="378"/>
      <c r="U65161" s="378"/>
      <c r="V65161" s="378"/>
      <c r="W65161" s="378"/>
      <c r="X65161" s="378"/>
      <c r="Y65161" s="378"/>
      <c r="Z65161" s="378"/>
      <c r="AA65161" s="378"/>
      <c r="AB65161" s="378"/>
      <c r="AC65161" s="378"/>
      <c r="AD65161" s="378"/>
      <c r="AE65161" s="378"/>
      <c r="AF65161" s="378"/>
      <c r="AG65161" s="378"/>
      <c r="AH65161" s="378"/>
      <c r="AI65161" s="378"/>
      <c r="AJ65161" s="378"/>
      <c r="AK65161" s="378"/>
      <c r="AL65161" s="378"/>
      <c r="AM65161" s="378"/>
      <c r="AN65161" s="378"/>
      <c r="AO65161" s="378"/>
      <c r="AP65161" s="378"/>
      <c r="AQ65161" s="378"/>
      <c r="AR65161" s="378"/>
      <c r="AS65161" s="378"/>
      <c r="AT65161" s="378"/>
      <c r="AU65161" s="378"/>
      <c r="AV65161" s="378"/>
      <c r="AW65161" s="378"/>
      <c r="AX65161" s="378"/>
      <c r="AY65161" s="378"/>
      <c r="AZ65161" s="378"/>
      <c r="BA65161" s="378"/>
      <c r="BB65161" s="378"/>
      <c r="BC65161" s="378"/>
      <c r="BD65161" s="378"/>
      <c r="BE65161" s="378"/>
      <c r="BF65161" s="378"/>
      <c r="BG65161" s="378"/>
      <c r="BH65161" s="378"/>
      <c r="BI65161" s="378"/>
      <c r="BJ65161" s="378"/>
      <c r="BK65161" s="378"/>
      <c r="BL65161" s="378"/>
      <c r="BM65161" s="378"/>
      <c r="BN65161" s="378"/>
      <c r="BO65161" s="378"/>
      <c r="BP65161" s="378"/>
      <c r="BQ65161" s="378"/>
      <c r="BR65161" s="378"/>
      <c r="BS65161" s="378"/>
      <c r="BT65161" s="378"/>
      <c r="BU65161" s="378"/>
      <c r="BV65161" s="378"/>
      <c r="BW65161" s="378"/>
      <c r="BX65161" s="378"/>
      <c r="BY65161" s="378"/>
      <c r="BZ65161" s="378"/>
      <c r="CA65161" s="378"/>
      <c r="CB65161" s="378"/>
      <c r="CC65161" s="378"/>
      <c r="CD65161" s="378"/>
      <c r="CE65161" s="378"/>
      <c r="CF65161" s="378"/>
      <c r="CG65161" s="378"/>
      <c r="CH65161" s="378"/>
      <c r="CI65161" s="378"/>
      <c r="CJ65161" s="378"/>
      <c r="CK65161" s="378"/>
      <c r="CL65161" s="378"/>
      <c r="CM65161" s="378"/>
      <c r="CN65161" s="378"/>
      <c r="CO65161" s="378"/>
      <c r="CP65161" s="378"/>
      <c r="CQ65161" s="378"/>
      <c r="CR65161" s="378"/>
      <c r="CS65161" s="378"/>
      <c r="CT65161" s="378"/>
      <c r="CU65161" s="378"/>
      <c r="CV65161" s="378"/>
      <c r="CW65161" s="378"/>
      <c r="CX65161" s="378"/>
      <c r="CY65161" s="378"/>
      <c r="CZ65161" s="378"/>
      <c r="DA65161" s="378"/>
      <c r="DB65161" s="378"/>
      <c r="DC65161" s="378"/>
      <c r="DD65161" s="378"/>
      <c r="DE65161" s="378"/>
      <c r="DF65161" s="378"/>
      <c r="DG65161" s="378"/>
      <c r="DH65161" s="378"/>
      <c r="DI65161" s="378"/>
      <c r="DJ65161" s="378"/>
      <c r="DK65161" s="378"/>
      <c r="DL65161" s="378"/>
      <c r="DM65161" s="378"/>
      <c r="DN65161" s="378"/>
      <c r="DO65161" s="378"/>
      <c r="DP65161" s="378"/>
      <c r="DQ65161" s="378"/>
      <c r="DR65161" s="378"/>
      <c r="DS65161" s="378"/>
      <c r="DT65161" s="378"/>
      <c r="DU65161" s="378"/>
      <c r="DV65161" s="378"/>
      <c r="DW65161" s="378"/>
      <c r="DX65161" s="378"/>
      <c r="DY65161" s="378"/>
      <c r="DZ65161" s="378"/>
      <c r="EA65161" s="378"/>
      <c r="EB65161" s="378"/>
      <c r="EC65161" s="378"/>
      <c r="ED65161" s="378"/>
      <c r="EE65161" s="378"/>
      <c r="EF65161" s="378"/>
      <c r="EG65161" s="378"/>
      <c r="EH65161" s="378"/>
      <c r="EI65161" s="378"/>
      <c r="EJ65161" s="378"/>
      <c r="EK65161" s="378"/>
      <c r="EL65161" s="378"/>
      <c r="EM65161" s="378"/>
      <c r="EN65161" s="378"/>
      <c r="EO65161" s="378"/>
      <c r="EP65161" s="378"/>
      <c r="EQ65161" s="378"/>
      <c r="ER65161" s="378"/>
      <c r="ES65161" s="378"/>
      <c r="ET65161" s="378"/>
      <c r="EU65161" s="378"/>
      <c r="EV65161" s="378"/>
      <c r="EW65161" s="378"/>
      <c r="EX65161" s="378"/>
      <c r="EY65161" s="378"/>
      <c r="EZ65161" s="378"/>
      <c r="FA65161" s="378"/>
      <c r="FB65161" s="378"/>
      <c r="FC65161" s="378"/>
      <c r="FD65161" s="378"/>
      <c r="FE65161" s="378"/>
      <c r="FF65161" s="378"/>
      <c r="FG65161" s="378"/>
      <c r="FH65161" s="378"/>
      <c r="FI65161" s="378"/>
      <c r="FJ65161" s="378"/>
      <c r="FK65161" s="378"/>
      <c r="FL65161" s="378"/>
      <c r="FM65161" s="378"/>
      <c r="FN65161" s="378"/>
      <c r="FO65161" s="378"/>
      <c r="FP65161" s="378"/>
      <c r="FQ65161" s="378"/>
      <c r="FR65161" s="378"/>
      <c r="FS65161" s="378"/>
      <c r="FT65161" s="378"/>
      <c r="FU65161" s="378"/>
      <c r="FV65161" s="378"/>
      <c r="FW65161" s="378"/>
      <c r="FX65161" s="378"/>
      <c r="FY65161" s="378"/>
      <c r="FZ65161" s="378"/>
      <c r="GA65161" s="378"/>
      <c r="GB65161" s="378"/>
      <c r="GC65161" s="378"/>
      <c r="GD65161" s="378"/>
      <c r="GE65161" s="378"/>
      <c r="GF65161" s="378"/>
      <c r="GG65161" s="378"/>
      <c r="GH65161" s="378"/>
      <c r="GI65161" s="378"/>
      <c r="GJ65161" s="378"/>
      <c r="GK65161" s="378"/>
      <c r="GL65161" s="378"/>
      <c r="GM65161" s="378"/>
      <c r="GN65161" s="378"/>
      <c r="GO65161" s="378"/>
      <c r="GP65161" s="378"/>
      <c r="GQ65161" s="378"/>
      <c r="GR65161" s="378"/>
      <c r="GS65161" s="378"/>
      <c r="GT65161" s="378"/>
      <c r="GU65161" s="378"/>
      <c r="GV65161" s="378"/>
      <c r="GW65161" s="378"/>
      <c r="GX65161" s="378"/>
      <c r="GY65161" s="378"/>
      <c r="GZ65161" s="378"/>
      <c r="HA65161" s="378"/>
      <c r="HB65161" s="378"/>
      <c r="HC65161" s="378"/>
      <c r="HD65161" s="378"/>
      <c r="HE65161" s="378"/>
      <c r="HF65161" s="378"/>
      <c r="HG65161" s="378"/>
      <c r="HH65161" s="378"/>
      <c r="HI65161" s="378"/>
      <c r="HJ65161" s="378"/>
      <c r="HK65161" s="378"/>
      <c r="HL65161" s="378"/>
      <c r="HM65161" s="378"/>
      <c r="HN65161" s="378"/>
      <c r="HO65161" s="378"/>
      <c r="HP65161" s="378"/>
      <c r="HQ65161" s="378"/>
      <c r="HR65161" s="378"/>
      <c r="HS65161" s="378"/>
      <c r="HT65161" s="378"/>
      <c r="HU65161" s="378"/>
      <c r="HV65161" s="378"/>
      <c r="HW65161" s="378"/>
      <c r="HX65161" s="378"/>
      <c r="HY65161" s="378"/>
      <c r="HZ65161" s="378"/>
      <c r="IA65161" s="378"/>
      <c r="IB65161" s="378"/>
      <c r="IC65161" s="378"/>
      <c r="ID65161" s="378"/>
      <c r="IE65161" s="378"/>
      <c r="IF65161" s="378"/>
      <c r="IG65161" s="378"/>
      <c r="IH65161" s="378"/>
      <c r="II65161" s="378"/>
      <c r="IJ65161" s="378"/>
      <c r="IK65161" s="378"/>
      <c r="IL65161" s="378"/>
    </row>
    <row r="65162" spans="2:246">
      <c r="B65162" s="378"/>
      <c r="C65162" s="378"/>
      <c r="D65162" s="378"/>
      <c r="E65162" s="378"/>
      <c r="F65162" s="378"/>
      <c r="G65162" s="378"/>
      <c r="H65162" s="378"/>
      <c r="I65162" s="378"/>
      <c r="J65162" s="378"/>
      <c r="K65162" s="378"/>
      <c r="L65162" s="378"/>
      <c r="M65162" s="378"/>
      <c r="N65162" s="378"/>
      <c r="O65162" s="378"/>
      <c r="P65162" s="378"/>
      <c r="Q65162" s="378"/>
      <c r="R65162" s="378"/>
      <c r="S65162" s="378"/>
      <c r="T65162" s="378"/>
      <c r="U65162" s="378"/>
      <c r="V65162" s="378"/>
      <c r="W65162" s="378"/>
      <c r="X65162" s="378"/>
      <c r="Y65162" s="378"/>
      <c r="Z65162" s="378"/>
      <c r="AA65162" s="378"/>
      <c r="AB65162" s="378"/>
      <c r="AC65162" s="378"/>
      <c r="AD65162" s="378"/>
      <c r="AE65162" s="378"/>
      <c r="AF65162" s="378"/>
      <c r="AG65162" s="378"/>
      <c r="AH65162" s="378"/>
      <c r="AI65162" s="378"/>
      <c r="AJ65162" s="378"/>
      <c r="AK65162" s="378"/>
      <c r="AL65162" s="378"/>
      <c r="AM65162" s="378"/>
      <c r="AN65162" s="378"/>
      <c r="AO65162" s="378"/>
      <c r="AP65162" s="378"/>
      <c r="AQ65162" s="378"/>
      <c r="AR65162" s="378"/>
      <c r="AS65162" s="378"/>
      <c r="AT65162" s="378"/>
      <c r="AU65162" s="378"/>
      <c r="AV65162" s="378"/>
      <c r="AW65162" s="378"/>
      <c r="AX65162" s="378"/>
      <c r="AY65162" s="378"/>
      <c r="AZ65162" s="378"/>
      <c r="BA65162" s="378"/>
      <c r="BB65162" s="378"/>
      <c r="BC65162" s="378"/>
      <c r="BD65162" s="378"/>
      <c r="BE65162" s="378"/>
      <c r="BF65162" s="378"/>
      <c r="BG65162" s="378"/>
      <c r="BH65162" s="378"/>
      <c r="BI65162" s="378"/>
      <c r="BJ65162" s="378"/>
      <c r="BK65162" s="378"/>
      <c r="BL65162" s="378"/>
      <c r="BM65162" s="378"/>
      <c r="BN65162" s="378"/>
      <c r="BO65162" s="378"/>
      <c r="BP65162" s="378"/>
      <c r="BQ65162" s="378"/>
      <c r="BR65162" s="378"/>
      <c r="BS65162" s="378"/>
      <c r="BT65162" s="378"/>
      <c r="BU65162" s="378"/>
      <c r="BV65162" s="378"/>
      <c r="BW65162" s="378"/>
      <c r="BX65162" s="378"/>
      <c r="BY65162" s="378"/>
      <c r="BZ65162" s="378"/>
      <c r="CA65162" s="378"/>
      <c r="CB65162" s="378"/>
      <c r="CC65162" s="378"/>
      <c r="CD65162" s="378"/>
      <c r="CE65162" s="378"/>
      <c r="CF65162" s="378"/>
      <c r="CG65162" s="378"/>
      <c r="CH65162" s="378"/>
      <c r="CI65162" s="378"/>
      <c r="CJ65162" s="378"/>
      <c r="CK65162" s="378"/>
      <c r="CL65162" s="378"/>
      <c r="CM65162" s="378"/>
      <c r="CN65162" s="378"/>
      <c r="CO65162" s="378"/>
      <c r="CP65162" s="378"/>
      <c r="CQ65162" s="378"/>
      <c r="CR65162" s="378"/>
      <c r="CS65162" s="378"/>
      <c r="CT65162" s="378"/>
      <c r="CU65162" s="378"/>
      <c r="CV65162" s="378"/>
      <c r="CW65162" s="378"/>
      <c r="CX65162" s="378"/>
      <c r="CY65162" s="378"/>
      <c r="CZ65162" s="378"/>
      <c r="DA65162" s="378"/>
      <c r="DB65162" s="378"/>
      <c r="DC65162" s="378"/>
      <c r="DD65162" s="378"/>
      <c r="DE65162" s="378"/>
      <c r="DF65162" s="378"/>
      <c r="DG65162" s="378"/>
      <c r="DH65162" s="378"/>
      <c r="DI65162" s="378"/>
      <c r="DJ65162" s="378"/>
      <c r="DK65162" s="378"/>
      <c r="DL65162" s="378"/>
      <c r="DM65162" s="378"/>
      <c r="DN65162" s="378"/>
      <c r="DO65162" s="378"/>
      <c r="DP65162" s="378"/>
      <c r="DQ65162" s="378"/>
      <c r="DR65162" s="378"/>
      <c r="DS65162" s="378"/>
      <c r="DT65162" s="378"/>
      <c r="DU65162" s="378"/>
      <c r="DV65162" s="378"/>
      <c r="DW65162" s="378"/>
      <c r="DX65162" s="378"/>
      <c r="DY65162" s="378"/>
      <c r="DZ65162" s="378"/>
      <c r="EA65162" s="378"/>
      <c r="EB65162" s="378"/>
      <c r="EC65162" s="378"/>
      <c r="ED65162" s="378"/>
      <c r="EE65162" s="378"/>
      <c r="EF65162" s="378"/>
      <c r="EG65162" s="378"/>
      <c r="EH65162" s="378"/>
      <c r="EI65162" s="378"/>
      <c r="EJ65162" s="378"/>
      <c r="EK65162" s="378"/>
      <c r="EL65162" s="378"/>
      <c r="EM65162" s="378"/>
      <c r="EN65162" s="378"/>
      <c r="EO65162" s="378"/>
      <c r="EP65162" s="378"/>
      <c r="EQ65162" s="378"/>
      <c r="ER65162" s="378"/>
      <c r="ES65162" s="378"/>
      <c r="ET65162" s="378"/>
      <c r="EU65162" s="378"/>
      <c r="EV65162" s="378"/>
      <c r="EW65162" s="378"/>
      <c r="EX65162" s="378"/>
      <c r="EY65162" s="378"/>
      <c r="EZ65162" s="378"/>
      <c r="FA65162" s="378"/>
      <c r="FB65162" s="378"/>
      <c r="FC65162" s="378"/>
      <c r="FD65162" s="378"/>
      <c r="FE65162" s="378"/>
      <c r="FF65162" s="378"/>
      <c r="FG65162" s="378"/>
      <c r="FH65162" s="378"/>
      <c r="FI65162" s="378"/>
      <c r="FJ65162" s="378"/>
      <c r="FK65162" s="378"/>
      <c r="FL65162" s="378"/>
      <c r="FM65162" s="378"/>
      <c r="FN65162" s="378"/>
      <c r="FO65162" s="378"/>
      <c r="FP65162" s="378"/>
      <c r="FQ65162" s="378"/>
      <c r="FR65162" s="378"/>
      <c r="FS65162" s="378"/>
      <c r="FT65162" s="378"/>
      <c r="FU65162" s="378"/>
      <c r="FV65162" s="378"/>
      <c r="FW65162" s="378"/>
      <c r="FX65162" s="378"/>
      <c r="FY65162" s="378"/>
      <c r="FZ65162" s="378"/>
      <c r="GA65162" s="378"/>
      <c r="GB65162" s="378"/>
      <c r="GC65162" s="378"/>
      <c r="GD65162" s="378"/>
      <c r="GE65162" s="378"/>
      <c r="GF65162" s="378"/>
      <c r="GG65162" s="378"/>
      <c r="GH65162" s="378"/>
      <c r="GI65162" s="378"/>
      <c r="GJ65162" s="378"/>
      <c r="GK65162" s="378"/>
      <c r="GL65162" s="378"/>
      <c r="GM65162" s="378"/>
      <c r="GN65162" s="378"/>
      <c r="GO65162" s="378"/>
      <c r="GP65162" s="378"/>
      <c r="GQ65162" s="378"/>
      <c r="GR65162" s="378"/>
      <c r="GS65162" s="378"/>
      <c r="GT65162" s="378"/>
      <c r="GU65162" s="378"/>
      <c r="GV65162" s="378"/>
      <c r="GW65162" s="378"/>
      <c r="GX65162" s="378"/>
      <c r="GY65162" s="378"/>
      <c r="GZ65162" s="378"/>
      <c r="HA65162" s="378"/>
      <c r="HB65162" s="378"/>
      <c r="HC65162" s="378"/>
      <c r="HD65162" s="378"/>
      <c r="HE65162" s="378"/>
      <c r="HF65162" s="378"/>
      <c r="HG65162" s="378"/>
      <c r="HH65162" s="378"/>
      <c r="HI65162" s="378"/>
      <c r="HJ65162" s="378"/>
      <c r="HK65162" s="378"/>
      <c r="HL65162" s="378"/>
      <c r="HM65162" s="378"/>
      <c r="HN65162" s="378"/>
      <c r="HO65162" s="378"/>
      <c r="HP65162" s="378"/>
      <c r="HQ65162" s="378"/>
      <c r="HR65162" s="378"/>
      <c r="HS65162" s="378"/>
      <c r="HT65162" s="378"/>
      <c r="HU65162" s="378"/>
      <c r="HV65162" s="378"/>
      <c r="HW65162" s="378"/>
      <c r="HX65162" s="378"/>
      <c r="HY65162" s="378"/>
      <c r="HZ65162" s="378"/>
      <c r="IA65162" s="378"/>
      <c r="IB65162" s="378"/>
      <c r="IC65162" s="378"/>
      <c r="ID65162" s="378"/>
      <c r="IE65162" s="378"/>
      <c r="IF65162" s="378"/>
      <c r="IG65162" s="378"/>
      <c r="IH65162" s="378"/>
      <c r="II65162" s="378"/>
      <c r="IJ65162" s="378"/>
      <c r="IK65162" s="378"/>
      <c r="IL65162" s="378"/>
    </row>
    <row r="65163" spans="2:246">
      <c r="B65163" s="378"/>
      <c r="C65163" s="378"/>
      <c r="D65163" s="378"/>
      <c r="E65163" s="378"/>
      <c r="F65163" s="378"/>
      <c r="G65163" s="378"/>
      <c r="H65163" s="378"/>
      <c r="I65163" s="378"/>
      <c r="J65163" s="378"/>
      <c r="K65163" s="378"/>
      <c r="L65163" s="378"/>
      <c r="M65163" s="378"/>
      <c r="N65163" s="378"/>
      <c r="O65163" s="378"/>
      <c r="P65163" s="378"/>
      <c r="Q65163" s="378"/>
      <c r="R65163" s="378"/>
      <c r="S65163" s="378"/>
      <c r="T65163" s="378"/>
      <c r="U65163" s="378"/>
      <c r="V65163" s="378"/>
      <c r="W65163" s="378"/>
      <c r="X65163" s="378"/>
      <c r="Y65163" s="378"/>
      <c r="Z65163" s="378"/>
      <c r="AA65163" s="378"/>
      <c r="AB65163" s="378"/>
      <c r="AC65163" s="378"/>
      <c r="AD65163" s="378"/>
      <c r="AE65163" s="378"/>
      <c r="AF65163" s="378"/>
      <c r="AG65163" s="378"/>
      <c r="AH65163" s="378"/>
      <c r="AI65163" s="378"/>
      <c r="AJ65163" s="378"/>
      <c r="AK65163" s="378"/>
      <c r="AL65163" s="378"/>
      <c r="AM65163" s="378"/>
      <c r="AN65163" s="378"/>
      <c r="AO65163" s="378"/>
      <c r="AP65163" s="378"/>
      <c r="AQ65163" s="378"/>
      <c r="AR65163" s="378"/>
      <c r="AS65163" s="378"/>
      <c r="AT65163" s="378"/>
      <c r="AU65163" s="378"/>
      <c r="AV65163" s="378"/>
      <c r="AW65163" s="378"/>
      <c r="AX65163" s="378"/>
      <c r="AY65163" s="378"/>
      <c r="AZ65163" s="378"/>
      <c r="BA65163" s="378"/>
      <c r="BB65163" s="378"/>
      <c r="BC65163" s="378"/>
      <c r="BD65163" s="378"/>
      <c r="BE65163" s="378"/>
      <c r="BF65163" s="378"/>
      <c r="BG65163" s="378"/>
      <c r="BH65163" s="378"/>
      <c r="BI65163" s="378"/>
      <c r="BJ65163" s="378"/>
      <c r="BK65163" s="378"/>
      <c r="BL65163" s="378"/>
      <c r="BM65163" s="378"/>
      <c r="BN65163" s="378"/>
      <c r="BO65163" s="378"/>
      <c r="BP65163" s="378"/>
      <c r="BQ65163" s="378"/>
      <c r="BR65163" s="378"/>
      <c r="BS65163" s="378"/>
      <c r="BT65163" s="378"/>
      <c r="BU65163" s="378"/>
      <c r="BV65163" s="378"/>
      <c r="BW65163" s="378"/>
      <c r="BX65163" s="378"/>
      <c r="BY65163" s="378"/>
      <c r="BZ65163" s="378"/>
      <c r="CA65163" s="378"/>
      <c r="CB65163" s="378"/>
      <c r="CC65163" s="378"/>
      <c r="CD65163" s="378"/>
      <c r="CE65163" s="378"/>
      <c r="CF65163" s="378"/>
      <c r="CG65163" s="378"/>
      <c r="CH65163" s="378"/>
      <c r="CI65163" s="378"/>
      <c r="CJ65163" s="378"/>
      <c r="CK65163" s="378"/>
      <c r="CL65163" s="378"/>
      <c r="CM65163" s="378"/>
      <c r="CN65163" s="378"/>
      <c r="CO65163" s="378"/>
      <c r="CP65163" s="378"/>
      <c r="CQ65163" s="378"/>
      <c r="CR65163" s="378"/>
      <c r="CS65163" s="378"/>
      <c r="CT65163" s="378"/>
      <c r="CU65163" s="378"/>
      <c r="CV65163" s="378"/>
      <c r="CW65163" s="378"/>
      <c r="CX65163" s="378"/>
      <c r="CY65163" s="378"/>
      <c r="CZ65163" s="378"/>
      <c r="DA65163" s="378"/>
      <c r="DB65163" s="378"/>
      <c r="DC65163" s="378"/>
      <c r="DD65163" s="378"/>
      <c r="DE65163" s="378"/>
      <c r="DF65163" s="378"/>
      <c r="DG65163" s="378"/>
      <c r="DH65163" s="378"/>
      <c r="DI65163" s="378"/>
      <c r="DJ65163" s="378"/>
      <c r="DK65163" s="378"/>
      <c r="DL65163" s="378"/>
      <c r="DM65163" s="378"/>
      <c r="DN65163" s="378"/>
      <c r="DO65163" s="378"/>
      <c r="DP65163" s="378"/>
      <c r="DQ65163" s="378"/>
      <c r="DR65163" s="378"/>
      <c r="DS65163" s="378"/>
      <c r="DT65163" s="378"/>
      <c r="DU65163" s="378"/>
      <c r="DV65163" s="378"/>
      <c r="DW65163" s="378"/>
      <c r="DX65163" s="378"/>
      <c r="DY65163" s="378"/>
      <c r="DZ65163" s="378"/>
      <c r="EA65163" s="378"/>
      <c r="EB65163" s="378"/>
      <c r="EC65163" s="378"/>
      <c r="ED65163" s="378"/>
      <c r="EE65163" s="378"/>
      <c r="EF65163" s="378"/>
      <c r="EG65163" s="378"/>
      <c r="EH65163" s="378"/>
      <c r="EI65163" s="378"/>
      <c r="EJ65163" s="378"/>
      <c r="EK65163" s="378"/>
      <c r="EL65163" s="378"/>
      <c r="EM65163" s="378"/>
      <c r="EN65163" s="378"/>
      <c r="EO65163" s="378"/>
      <c r="EP65163" s="378"/>
      <c r="EQ65163" s="378"/>
      <c r="ER65163" s="378"/>
      <c r="ES65163" s="378"/>
      <c r="ET65163" s="378"/>
      <c r="EU65163" s="378"/>
      <c r="EV65163" s="378"/>
      <c r="EW65163" s="378"/>
      <c r="EX65163" s="378"/>
      <c r="EY65163" s="378"/>
      <c r="EZ65163" s="378"/>
      <c r="FA65163" s="378"/>
      <c r="FB65163" s="378"/>
      <c r="FC65163" s="378"/>
      <c r="FD65163" s="378"/>
      <c r="FE65163" s="378"/>
      <c r="FF65163" s="378"/>
      <c r="FG65163" s="378"/>
      <c r="FH65163" s="378"/>
      <c r="FI65163" s="378"/>
      <c r="FJ65163" s="378"/>
      <c r="FK65163" s="378"/>
      <c r="FL65163" s="378"/>
      <c r="FM65163" s="378"/>
      <c r="FN65163" s="378"/>
      <c r="FO65163" s="378"/>
      <c r="FP65163" s="378"/>
      <c r="FQ65163" s="378"/>
      <c r="FR65163" s="378"/>
      <c r="FS65163" s="378"/>
      <c r="FT65163" s="378"/>
      <c r="FU65163" s="378"/>
      <c r="FV65163" s="378"/>
      <c r="FW65163" s="378"/>
      <c r="FX65163" s="378"/>
      <c r="FY65163" s="378"/>
      <c r="FZ65163" s="378"/>
      <c r="GA65163" s="378"/>
      <c r="GB65163" s="378"/>
      <c r="GC65163" s="378"/>
      <c r="GD65163" s="378"/>
      <c r="GE65163" s="378"/>
      <c r="GF65163" s="378"/>
      <c r="GG65163" s="378"/>
      <c r="GH65163" s="378"/>
      <c r="GI65163" s="378"/>
      <c r="GJ65163" s="378"/>
      <c r="GK65163" s="378"/>
      <c r="GL65163" s="378"/>
      <c r="GM65163" s="378"/>
      <c r="GN65163" s="378"/>
      <c r="GO65163" s="378"/>
      <c r="GP65163" s="378"/>
      <c r="GQ65163" s="378"/>
      <c r="GR65163" s="378"/>
      <c r="GS65163" s="378"/>
      <c r="GT65163" s="378"/>
      <c r="GU65163" s="378"/>
      <c r="GV65163" s="378"/>
      <c r="GW65163" s="378"/>
      <c r="GX65163" s="378"/>
      <c r="GY65163" s="378"/>
      <c r="GZ65163" s="378"/>
      <c r="HA65163" s="378"/>
      <c r="HB65163" s="378"/>
      <c r="HC65163" s="378"/>
      <c r="HD65163" s="378"/>
      <c r="HE65163" s="378"/>
      <c r="HF65163" s="378"/>
      <c r="HG65163" s="378"/>
      <c r="HH65163" s="378"/>
      <c r="HI65163" s="378"/>
      <c r="HJ65163" s="378"/>
      <c r="HK65163" s="378"/>
      <c r="HL65163" s="378"/>
      <c r="HM65163" s="378"/>
      <c r="HN65163" s="378"/>
      <c r="HO65163" s="378"/>
      <c r="HP65163" s="378"/>
      <c r="HQ65163" s="378"/>
      <c r="HR65163" s="378"/>
      <c r="HS65163" s="378"/>
      <c r="HT65163" s="378"/>
      <c r="HU65163" s="378"/>
      <c r="HV65163" s="378"/>
      <c r="HW65163" s="378"/>
      <c r="HX65163" s="378"/>
      <c r="HY65163" s="378"/>
      <c r="HZ65163" s="378"/>
      <c r="IA65163" s="378"/>
      <c r="IB65163" s="378"/>
      <c r="IC65163" s="378"/>
      <c r="ID65163" s="378"/>
      <c r="IE65163" s="378"/>
      <c r="IF65163" s="378"/>
      <c r="IG65163" s="378"/>
      <c r="IH65163" s="378"/>
      <c r="II65163" s="378"/>
      <c r="IJ65163" s="378"/>
      <c r="IK65163" s="378"/>
      <c r="IL65163" s="378"/>
    </row>
    <row r="65164" spans="2:246">
      <c r="B65164" s="378"/>
      <c r="C65164" s="378"/>
      <c r="D65164" s="378"/>
      <c r="E65164" s="378"/>
      <c r="F65164" s="378"/>
      <c r="G65164" s="378"/>
      <c r="H65164" s="378"/>
      <c r="I65164" s="378"/>
      <c r="J65164" s="378"/>
      <c r="K65164" s="378"/>
      <c r="L65164" s="378"/>
      <c r="M65164" s="378"/>
      <c r="N65164" s="378"/>
      <c r="O65164" s="378"/>
      <c r="P65164" s="378"/>
      <c r="Q65164" s="378"/>
      <c r="R65164" s="378"/>
      <c r="S65164" s="378"/>
      <c r="T65164" s="378"/>
      <c r="U65164" s="378"/>
      <c r="V65164" s="378"/>
      <c r="W65164" s="378"/>
      <c r="X65164" s="378"/>
      <c r="Y65164" s="378"/>
      <c r="Z65164" s="378"/>
      <c r="AA65164" s="378"/>
      <c r="AB65164" s="378"/>
      <c r="AC65164" s="378"/>
      <c r="AD65164" s="378"/>
      <c r="AE65164" s="378"/>
      <c r="AF65164" s="378"/>
      <c r="AG65164" s="378"/>
      <c r="AH65164" s="378"/>
      <c r="AI65164" s="378"/>
      <c r="AJ65164" s="378"/>
      <c r="AK65164" s="378"/>
      <c r="AL65164" s="378"/>
      <c r="AM65164" s="378"/>
      <c r="AN65164" s="378"/>
      <c r="AO65164" s="378"/>
      <c r="AP65164" s="378"/>
      <c r="AQ65164" s="378"/>
      <c r="AR65164" s="378"/>
      <c r="AS65164" s="378"/>
      <c r="AT65164" s="378"/>
      <c r="AU65164" s="378"/>
      <c r="AV65164" s="378"/>
      <c r="AW65164" s="378"/>
      <c r="AX65164" s="378"/>
      <c r="AY65164" s="378"/>
      <c r="AZ65164" s="378"/>
      <c r="BA65164" s="378"/>
      <c r="BB65164" s="378"/>
      <c r="BC65164" s="378"/>
      <c r="BD65164" s="378"/>
      <c r="BE65164" s="378"/>
      <c r="BF65164" s="378"/>
      <c r="BG65164" s="378"/>
      <c r="BH65164" s="378"/>
      <c r="BI65164" s="378"/>
      <c r="BJ65164" s="378"/>
      <c r="BK65164" s="378"/>
      <c r="BL65164" s="378"/>
      <c r="BM65164" s="378"/>
      <c r="BN65164" s="378"/>
      <c r="BO65164" s="378"/>
      <c r="BP65164" s="378"/>
      <c r="BQ65164" s="378"/>
      <c r="BR65164" s="378"/>
      <c r="BS65164" s="378"/>
      <c r="BT65164" s="378"/>
      <c r="BU65164" s="378"/>
      <c r="BV65164" s="378"/>
      <c r="BW65164" s="378"/>
      <c r="BX65164" s="378"/>
      <c r="BY65164" s="378"/>
      <c r="BZ65164" s="378"/>
      <c r="CA65164" s="378"/>
      <c r="CB65164" s="378"/>
      <c r="CC65164" s="378"/>
      <c r="CD65164" s="378"/>
      <c r="CE65164" s="378"/>
      <c r="CF65164" s="378"/>
      <c r="CG65164" s="378"/>
      <c r="CH65164" s="378"/>
      <c r="CI65164" s="378"/>
      <c r="CJ65164" s="378"/>
      <c r="CK65164" s="378"/>
      <c r="CL65164" s="378"/>
      <c r="CM65164" s="378"/>
      <c r="CN65164" s="378"/>
      <c r="CO65164" s="378"/>
      <c r="CP65164" s="378"/>
      <c r="CQ65164" s="378"/>
      <c r="CR65164" s="378"/>
      <c r="CS65164" s="378"/>
      <c r="CT65164" s="378"/>
      <c r="CU65164" s="378"/>
      <c r="CV65164" s="378"/>
      <c r="CW65164" s="378"/>
      <c r="CX65164" s="378"/>
      <c r="CY65164" s="378"/>
      <c r="CZ65164" s="378"/>
      <c r="DA65164" s="378"/>
      <c r="DB65164" s="378"/>
      <c r="DC65164" s="378"/>
      <c r="DD65164" s="378"/>
      <c r="DE65164" s="378"/>
      <c r="DF65164" s="378"/>
      <c r="DG65164" s="378"/>
      <c r="DH65164" s="378"/>
      <c r="DI65164" s="378"/>
      <c r="DJ65164" s="378"/>
      <c r="DK65164" s="378"/>
      <c r="DL65164" s="378"/>
      <c r="DM65164" s="378"/>
      <c r="DN65164" s="378"/>
      <c r="DO65164" s="378"/>
      <c r="DP65164" s="378"/>
      <c r="DQ65164" s="378"/>
      <c r="DR65164" s="378"/>
      <c r="DS65164" s="378"/>
      <c r="DT65164" s="378"/>
      <c r="DU65164" s="378"/>
      <c r="DV65164" s="378"/>
      <c r="DW65164" s="378"/>
      <c r="DX65164" s="378"/>
      <c r="DY65164" s="378"/>
      <c r="DZ65164" s="378"/>
      <c r="EA65164" s="378"/>
      <c r="EB65164" s="378"/>
      <c r="EC65164" s="378"/>
      <c r="ED65164" s="378"/>
      <c r="EE65164" s="378"/>
      <c r="EF65164" s="378"/>
      <c r="EG65164" s="378"/>
      <c r="EH65164" s="378"/>
      <c r="EI65164" s="378"/>
      <c r="EJ65164" s="378"/>
      <c r="EK65164" s="378"/>
      <c r="EL65164" s="378"/>
      <c r="EM65164" s="378"/>
      <c r="EN65164" s="378"/>
      <c r="EO65164" s="378"/>
      <c r="EP65164" s="378"/>
      <c r="EQ65164" s="378"/>
      <c r="ER65164" s="378"/>
      <c r="ES65164" s="378"/>
      <c r="ET65164" s="378"/>
      <c r="EU65164" s="378"/>
      <c r="EV65164" s="378"/>
      <c r="EW65164" s="378"/>
      <c r="EX65164" s="378"/>
      <c r="EY65164" s="378"/>
      <c r="EZ65164" s="378"/>
      <c r="FA65164" s="378"/>
      <c r="FB65164" s="378"/>
      <c r="FC65164" s="378"/>
      <c r="FD65164" s="378"/>
      <c r="FE65164" s="378"/>
      <c r="FF65164" s="378"/>
      <c r="FG65164" s="378"/>
      <c r="FH65164" s="378"/>
      <c r="FI65164" s="378"/>
      <c r="FJ65164" s="378"/>
      <c r="FK65164" s="378"/>
      <c r="FL65164" s="378"/>
      <c r="FM65164" s="378"/>
      <c r="FN65164" s="378"/>
      <c r="FO65164" s="378"/>
      <c r="FP65164" s="378"/>
      <c r="FQ65164" s="378"/>
      <c r="FR65164" s="378"/>
      <c r="FS65164" s="378"/>
      <c r="FT65164" s="378"/>
      <c r="FU65164" s="378"/>
      <c r="FV65164" s="378"/>
      <c r="FW65164" s="378"/>
      <c r="FX65164" s="378"/>
      <c r="FY65164" s="378"/>
      <c r="FZ65164" s="378"/>
      <c r="GA65164" s="378"/>
      <c r="GB65164" s="378"/>
      <c r="GC65164" s="378"/>
      <c r="GD65164" s="378"/>
      <c r="GE65164" s="378"/>
      <c r="GF65164" s="378"/>
      <c r="GG65164" s="378"/>
      <c r="GH65164" s="378"/>
      <c r="GI65164" s="378"/>
      <c r="GJ65164" s="378"/>
      <c r="GK65164" s="378"/>
      <c r="GL65164" s="378"/>
      <c r="GM65164" s="378"/>
      <c r="GN65164" s="378"/>
      <c r="GO65164" s="378"/>
      <c r="GP65164" s="378"/>
      <c r="GQ65164" s="378"/>
      <c r="GR65164" s="378"/>
      <c r="GS65164" s="378"/>
      <c r="GT65164" s="378"/>
      <c r="GU65164" s="378"/>
      <c r="GV65164" s="378"/>
      <c r="GW65164" s="378"/>
      <c r="GX65164" s="378"/>
      <c r="GY65164" s="378"/>
      <c r="GZ65164" s="378"/>
      <c r="HA65164" s="378"/>
      <c r="HB65164" s="378"/>
      <c r="HC65164" s="378"/>
      <c r="HD65164" s="378"/>
      <c r="HE65164" s="378"/>
      <c r="HF65164" s="378"/>
      <c r="HG65164" s="378"/>
      <c r="HH65164" s="378"/>
      <c r="HI65164" s="378"/>
      <c r="HJ65164" s="378"/>
      <c r="HK65164" s="378"/>
      <c r="HL65164" s="378"/>
      <c r="HM65164" s="378"/>
      <c r="HN65164" s="378"/>
      <c r="HO65164" s="378"/>
      <c r="HP65164" s="378"/>
      <c r="HQ65164" s="378"/>
      <c r="HR65164" s="378"/>
      <c r="HS65164" s="378"/>
      <c r="HT65164" s="378"/>
      <c r="HU65164" s="378"/>
      <c r="HV65164" s="378"/>
      <c r="HW65164" s="378"/>
      <c r="HX65164" s="378"/>
      <c r="HY65164" s="378"/>
      <c r="HZ65164" s="378"/>
      <c r="IA65164" s="378"/>
      <c r="IB65164" s="378"/>
      <c r="IC65164" s="378"/>
      <c r="ID65164" s="378"/>
      <c r="IE65164" s="378"/>
      <c r="IF65164" s="378"/>
      <c r="IG65164" s="378"/>
      <c r="IH65164" s="378"/>
      <c r="II65164" s="378"/>
      <c r="IJ65164" s="378"/>
      <c r="IK65164" s="378"/>
      <c r="IL65164" s="378"/>
    </row>
    <row r="65165" spans="2:246">
      <c r="B65165" s="378"/>
      <c r="C65165" s="378"/>
      <c r="D65165" s="378"/>
      <c r="E65165" s="378"/>
      <c r="F65165" s="378"/>
      <c r="G65165" s="378"/>
      <c r="H65165" s="378"/>
      <c r="I65165" s="378"/>
      <c r="J65165" s="378"/>
      <c r="K65165" s="378"/>
      <c r="L65165" s="378"/>
      <c r="M65165" s="378"/>
      <c r="N65165" s="378"/>
      <c r="O65165" s="378"/>
      <c r="P65165" s="378"/>
      <c r="Q65165" s="378"/>
      <c r="R65165" s="378"/>
      <c r="S65165" s="378"/>
      <c r="T65165" s="378"/>
      <c r="U65165" s="378"/>
      <c r="V65165" s="378"/>
      <c r="W65165" s="378"/>
      <c r="X65165" s="378"/>
      <c r="Y65165" s="378"/>
      <c r="Z65165" s="378"/>
      <c r="AA65165" s="378"/>
      <c r="AB65165" s="378"/>
      <c r="AC65165" s="378"/>
      <c r="AD65165" s="378"/>
      <c r="AE65165" s="378"/>
      <c r="AF65165" s="378"/>
      <c r="AG65165" s="378"/>
      <c r="AH65165" s="378"/>
      <c r="AI65165" s="378"/>
      <c r="AJ65165" s="378"/>
      <c r="AK65165" s="378"/>
      <c r="AL65165" s="378"/>
      <c r="AM65165" s="378"/>
      <c r="AN65165" s="378"/>
      <c r="AO65165" s="378"/>
      <c r="AP65165" s="378"/>
      <c r="AQ65165" s="378"/>
      <c r="AR65165" s="378"/>
      <c r="AS65165" s="378"/>
      <c r="AT65165" s="378"/>
      <c r="AU65165" s="378"/>
      <c r="AV65165" s="378"/>
      <c r="AW65165" s="378"/>
      <c r="AX65165" s="378"/>
      <c r="AY65165" s="378"/>
      <c r="AZ65165" s="378"/>
      <c r="BA65165" s="378"/>
      <c r="BB65165" s="378"/>
      <c r="BC65165" s="378"/>
      <c r="BD65165" s="378"/>
      <c r="BE65165" s="378"/>
      <c r="BF65165" s="378"/>
      <c r="BG65165" s="378"/>
      <c r="BH65165" s="378"/>
      <c r="BI65165" s="378"/>
      <c r="BJ65165" s="378"/>
      <c r="BK65165" s="378"/>
      <c r="BL65165" s="378"/>
      <c r="BM65165" s="378"/>
      <c r="BN65165" s="378"/>
      <c r="BO65165" s="378"/>
      <c r="BP65165" s="378"/>
      <c r="BQ65165" s="378"/>
      <c r="BR65165" s="378"/>
      <c r="BS65165" s="378"/>
      <c r="BT65165" s="378"/>
      <c r="BU65165" s="378"/>
      <c r="BV65165" s="378"/>
      <c r="BW65165" s="378"/>
      <c r="BX65165" s="378"/>
      <c r="BY65165" s="378"/>
      <c r="BZ65165" s="378"/>
      <c r="CA65165" s="378"/>
      <c r="CB65165" s="378"/>
      <c r="CC65165" s="378"/>
      <c r="CD65165" s="378"/>
      <c r="CE65165" s="378"/>
      <c r="CF65165" s="378"/>
      <c r="CG65165" s="378"/>
      <c r="CH65165" s="378"/>
      <c r="CI65165" s="378"/>
      <c r="CJ65165" s="378"/>
      <c r="CK65165" s="378"/>
      <c r="CL65165" s="378"/>
      <c r="CM65165" s="378"/>
      <c r="CN65165" s="378"/>
      <c r="CO65165" s="378"/>
      <c r="CP65165" s="378"/>
      <c r="CQ65165" s="378"/>
      <c r="CR65165" s="378"/>
      <c r="CS65165" s="378"/>
      <c r="CT65165" s="378"/>
      <c r="CU65165" s="378"/>
      <c r="CV65165" s="378"/>
      <c r="CW65165" s="378"/>
      <c r="CX65165" s="378"/>
      <c r="CY65165" s="378"/>
      <c r="CZ65165" s="378"/>
      <c r="DA65165" s="378"/>
      <c r="DB65165" s="378"/>
      <c r="DC65165" s="378"/>
      <c r="DD65165" s="378"/>
      <c r="DE65165" s="378"/>
      <c r="DF65165" s="378"/>
      <c r="DG65165" s="378"/>
      <c r="DH65165" s="378"/>
      <c r="DI65165" s="378"/>
      <c r="DJ65165" s="378"/>
      <c r="DK65165" s="378"/>
      <c r="DL65165" s="378"/>
      <c r="DM65165" s="378"/>
      <c r="DN65165" s="378"/>
      <c r="DO65165" s="378"/>
      <c r="DP65165" s="378"/>
      <c r="DQ65165" s="378"/>
      <c r="DR65165" s="378"/>
      <c r="DS65165" s="378"/>
      <c r="DT65165" s="378"/>
      <c r="DU65165" s="378"/>
      <c r="DV65165" s="378"/>
      <c r="DW65165" s="378"/>
      <c r="DX65165" s="378"/>
      <c r="DY65165" s="378"/>
      <c r="DZ65165" s="378"/>
      <c r="EA65165" s="378"/>
      <c r="EB65165" s="378"/>
      <c r="EC65165" s="378"/>
      <c r="ED65165" s="378"/>
      <c r="EE65165" s="378"/>
      <c r="EF65165" s="378"/>
      <c r="EG65165" s="378"/>
      <c r="EH65165" s="378"/>
      <c r="EI65165" s="378"/>
      <c r="EJ65165" s="378"/>
      <c r="EK65165" s="378"/>
      <c r="EL65165" s="378"/>
      <c r="EM65165" s="378"/>
      <c r="EN65165" s="378"/>
      <c r="EO65165" s="378"/>
      <c r="EP65165" s="378"/>
      <c r="EQ65165" s="378"/>
      <c r="ER65165" s="378"/>
      <c r="ES65165" s="378"/>
      <c r="ET65165" s="378"/>
      <c r="EU65165" s="378"/>
      <c r="EV65165" s="378"/>
      <c r="EW65165" s="378"/>
      <c r="EX65165" s="378"/>
      <c r="EY65165" s="378"/>
      <c r="EZ65165" s="378"/>
      <c r="FA65165" s="378"/>
      <c r="FB65165" s="378"/>
      <c r="FC65165" s="378"/>
      <c r="FD65165" s="378"/>
      <c r="FE65165" s="378"/>
      <c r="FF65165" s="378"/>
      <c r="FG65165" s="378"/>
      <c r="FH65165" s="378"/>
      <c r="FI65165" s="378"/>
      <c r="FJ65165" s="378"/>
      <c r="FK65165" s="378"/>
      <c r="FL65165" s="378"/>
      <c r="FM65165" s="378"/>
      <c r="FN65165" s="378"/>
      <c r="FO65165" s="378"/>
      <c r="FP65165" s="378"/>
      <c r="FQ65165" s="378"/>
      <c r="FR65165" s="378"/>
      <c r="FS65165" s="378"/>
      <c r="FT65165" s="378"/>
      <c r="FU65165" s="378"/>
      <c r="FV65165" s="378"/>
      <c r="FW65165" s="378"/>
      <c r="FX65165" s="378"/>
      <c r="FY65165" s="378"/>
      <c r="FZ65165" s="378"/>
      <c r="GA65165" s="378"/>
      <c r="GB65165" s="378"/>
      <c r="GC65165" s="378"/>
      <c r="GD65165" s="378"/>
      <c r="GE65165" s="378"/>
      <c r="GF65165" s="378"/>
      <c r="GG65165" s="378"/>
      <c r="GH65165" s="378"/>
      <c r="GI65165" s="378"/>
      <c r="GJ65165" s="378"/>
      <c r="GK65165" s="378"/>
      <c r="GL65165" s="378"/>
      <c r="GM65165" s="378"/>
      <c r="GN65165" s="378"/>
      <c r="GO65165" s="378"/>
      <c r="GP65165" s="378"/>
      <c r="GQ65165" s="378"/>
      <c r="GR65165" s="378"/>
      <c r="GS65165" s="378"/>
      <c r="GT65165" s="378"/>
      <c r="GU65165" s="378"/>
      <c r="GV65165" s="378"/>
      <c r="GW65165" s="378"/>
      <c r="GX65165" s="378"/>
      <c r="GY65165" s="378"/>
      <c r="GZ65165" s="378"/>
      <c r="HA65165" s="378"/>
      <c r="HB65165" s="378"/>
      <c r="HC65165" s="378"/>
      <c r="HD65165" s="378"/>
      <c r="HE65165" s="378"/>
      <c r="HF65165" s="378"/>
      <c r="HG65165" s="378"/>
      <c r="HH65165" s="378"/>
      <c r="HI65165" s="378"/>
      <c r="HJ65165" s="378"/>
      <c r="HK65165" s="378"/>
      <c r="HL65165" s="378"/>
      <c r="HM65165" s="378"/>
      <c r="HN65165" s="378"/>
      <c r="HO65165" s="378"/>
      <c r="HP65165" s="378"/>
      <c r="HQ65165" s="378"/>
      <c r="HR65165" s="378"/>
      <c r="HS65165" s="378"/>
      <c r="HT65165" s="378"/>
      <c r="HU65165" s="378"/>
      <c r="HV65165" s="378"/>
      <c r="HW65165" s="378"/>
      <c r="HX65165" s="378"/>
      <c r="HY65165" s="378"/>
      <c r="HZ65165" s="378"/>
      <c r="IA65165" s="378"/>
      <c r="IB65165" s="378"/>
      <c r="IC65165" s="378"/>
      <c r="ID65165" s="378"/>
      <c r="IE65165" s="378"/>
      <c r="IF65165" s="378"/>
      <c r="IG65165" s="378"/>
      <c r="IH65165" s="378"/>
      <c r="II65165" s="378"/>
      <c r="IJ65165" s="378"/>
      <c r="IK65165" s="378"/>
      <c r="IL65165" s="378"/>
    </row>
    <row r="65166" spans="2:246">
      <c r="B65166" s="378"/>
      <c r="C65166" s="378"/>
      <c r="D65166" s="378"/>
      <c r="E65166" s="378"/>
      <c r="F65166" s="378"/>
      <c r="G65166" s="378"/>
      <c r="H65166" s="378"/>
      <c r="I65166" s="378"/>
      <c r="J65166" s="378"/>
      <c r="K65166" s="378"/>
      <c r="L65166" s="378"/>
      <c r="M65166" s="378"/>
      <c r="N65166" s="378"/>
      <c r="O65166" s="378"/>
      <c r="P65166" s="378"/>
      <c r="Q65166" s="378"/>
      <c r="R65166" s="378"/>
      <c r="S65166" s="378"/>
      <c r="T65166" s="378"/>
      <c r="U65166" s="378"/>
      <c r="V65166" s="378"/>
      <c r="W65166" s="378"/>
      <c r="X65166" s="378"/>
      <c r="Y65166" s="378"/>
      <c r="Z65166" s="378"/>
      <c r="AA65166" s="378"/>
      <c r="AB65166" s="378"/>
      <c r="AC65166" s="378"/>
      <c r="AD65166" s="378"/>
      <c r="AE65166" s="378"/>
      <c r="AF65166" s="378"/>
      <c r="AG65166" s="378"/>
      <c r="AH65166" s="378"/>
      <c r="AI65166" s="378"/>
      <c r="AJ65166" s="378"/>
      <c r="AK65166" s="378"/>
      <c r="AL65166" s="378"/>
      <c r="AM65166" s="378"/>
      <c r="AN65166" s="378"/>
      <c r="AO65166" s="378"/>
      <c r="AP65166" s="378"/>
      <c r="AQ65166" s="378"/>
      <c r="AR65166" s="378"/>
      <c r="AS65166" s="378"/>
      <c r="AT65166" s="378"/>
      <c r="AU65166" s="378"/>
      <c r="AV65166" s="378"/>
      <c r="AW65166" s="378"/>
      <c r="AX65166" s="378"/>
      <c r="AY65166" s="378"/>
      <c r="AZ65166" s="378"/>
      <c r="BA65166" s="378"/>
      <c r="BB65166" s="378"/>
      <c r="BC65166" s="378"/>
      <c r="BD65166" s="378"/>
      <c r="BE65166" s="378"/>
      <c r="BF65166" s="378"/>
      <c r="BG65166" s="378"/>
      <c r="BH65166" s="378"/>
      <c r="BI65166" s="378"/>
      <c r="BJ65166" s="378"/>
      <c r="BK65166" s="378"/>
      <c r="BL65166" s="378"/>
      <c r="BM65166" s="378"/>
      <c r="BN65166" s="378"/>
      <c r="BO65166" s="378"/>
      <c r="BP65166" s="378"/>
      <c r="BQ65166" s="378"/>
      <c r="BR65166" s="378"/>
      <c r="BS65166" s="378"/>
      <c r="BT65166" s="378"/>
      <c r="BU65166" s="378"/>
      <c r="BV65166" s="378"/>
      <c r="BW65166" s="378"/>
      <c r="BX65166" s="378"/>
      <c r="BY65166" s="378"/>
      <c r="BZ65166" s="378"/>
      <c r="CA65166" s="378"/>
      <c r="CB65166" s="378"/>
      <c r="CC65166" s="378"/>
      <c r="CD65166" s="378"/>
      <c r="CE65166" s="378"/>
      <c r="CF65166" s="378"/>
      <c r="CG65166" s="378"/>
      <c r="CH65166" s="378"/>
      <c r="CI65166" s="378"/>
      <c r="CJ65166" s="378"/>
      <c r="CK65166" s="378"/>
      <c r="CL65166" s="378"/>
      <c r="CM65166" s="378"/>
      <c r="CN65166" s="378"/>
      <c r="CO65166" s="378"/>
      <c r="CP65166" s="378"/>
      <c r="CQ65166" s="378"/>
      <c r="CR65166" s="378"/>
      <c r="CS65166" s="378"/>
      <c r="CT65166" s="378"/>
      <c r="CU65166" s="378"/>
      <c r="CV65166" s="378"/>
      <c r="CW65166" s="378"/>
      <c r="CX65166" s="378"/>
      <c r="CY65166" s="378"/>
      <c r="CZ65166" s="378"/>
      <c r="DA65166" s="378"/>
      <c r="DB65166" s="378"/>
      <c r="DC65166" s="378"/>
      <c r="DD65166" s="378"/>
      <c r="DE65166" s="378"/>
      <c r="DF65166" s="378"/>
      <c r="DG65166" s="378"/>
      <c r="DH65166" s="378"/>
      <c r="DI65166" s="378"/>
      <c r="DJ65166" s="378"/>
      <c r="DK65166" s="378"/>
      <c r="DL65166" s="378"/>
      <c r="DM65166" s="378"/>
      <c r="DN65166" s="378"/>
      <c r="DO65166" s="378"/>
      <c r="DP65166" s="378"/>
      <c r="DQ65166" s="378"/>
      <c r="DR65166" s="378"/>
      <c r="DS65166" s="378"/>
      <c r="DT65166" s="378"/>
      <c r="DU65166" s="378"/>
      <c r="DV65166" s="378"/>
      <c r="DW65166" s="378"/>
      <c r="DX65166" s="378"/>
      <c r="DY65166" s="378"/>
      <c r="DZ65166" s="378"/>
      <c r="EA65166" s="378"/>
      <c r="EB65166" s="378"/>
      <c r="EC65166" s="378"/>
      <c r="ED65166" s="378"/>
      <c r="EE65166" s="378"/>
      <c r="EF65166" s="378"/>
      <c r="EG65166" s="378"/>
      <c r="EH65166" s="378"/>
      <c r="EI65166" s="378"/>
      <c r="EJ65166" s="378"/>
      <c r="EK65166" s="378"/>
      <c r="EL65166" s="378"/>
      <c r="EM65166" s="378"/>
      <c r="EN65166" s="378"/>
      <c r="EO65166" s="378"/>
      <c r="EP65166" s="378"/>
      <c r="EQ65166" s="378"/>
      <c r="ER65166" s="378"/>
      <c r="ES65166" s="378"/>
      <c r="ET65166" s="378"/>
      <c r="EU65166" s="378"/>
      <c r="EV65166" s="378"/>
      <c r="EW65166" s="378"/>
      <c r="EX65166" s="378"/>
      <c r="EY65166" s="378"/>
      <c r="EZ65166" s="378"/>
      <c r="FA65166" s="378"/>
      <c r="FB65166" s="378"/>
      <c r="FC65166" s="378"/>
      <c r="FD65166" s="378"/>
      <c r="FE65166" s="378"/>
      <c r="FF65166" s="378"/>
      <c r="FG65166" s="378"/>
      <c r="FH65166" s="378"/>
      <c r="FI65166" s="378"/>
      <c r="FJ65166" s="378"/>
      <c r="FK65166" s="378"/>
      <c r="FL65166" s="378"/>
      <c r="FM65166" s="378"/>
      <c r="FN65166" s="378"/>
      <c r="FO65166" s="378"/>
      <c r="FP65166" s="378"/>
      <c r="FQ65166" s="378"/>
      <c r="FR65166" s="378"/>
      <c r="FS65166" s="378"/>
      <c r="FT65166" s="378"/>
      <c r="FU65166" s="378"/>
      <c r="FV65166" s="378"/>
      <c r="FW65166" s="378"/>
      <c r="FX65166" s="378"/>
      <c r="FY65166" s="378"/>
      <c r="FZ65166" s="378"/>
      <c r="GA65166" s="378"/>
      <c r="GB65166" s="378"/>
      <c r="GC65166" s="378"/>
      <c r="GD65166" s="378"/>
      <c r="GE65166" s="378"/>
      <c r="GF65166" s="378"/>
      <c r="GG65166" s="378"/>
      <c r="GH65166" s="378"/>
      <c r="GI65166" s="378"/>
      <c r="GJ65166" s="378"/>
      <c r="GK65166" s="378"/>
      <c r="GL65166" s="378"/>
      <c r="GM65166" s="378"/>
      <c r="GN65166" s="378"/>
      <c r="GO65166" s="378"/>
      <c r="GP65166" s="378"/>
      <c r="GQ65166" s="378"/>
      <c r="GR65166" s="378"/>
      <c r="GS65166" s="378"/>
      <c r="GT65166" s="378"/>
      <c r="GU65166" s="378"/>
      <c r="GV65166" s="378"/>
      <c r="GW65166" s="378"/>
      <c r="GX65166" s="378"/>
      <c r="GY65166" s="378"/>
      <c r="GZ65166" s="378"/>
      <c r="HA65166" s="378"/>
      <c r="HB65166" s="378"/>
      <c r="HC65166" s="378"/>
      <c r="HD65166" s="378"/>
      <c r="HE65166" s="378"/>
      <c r="HF65166" s="378"/>
      <c r="HG65166" s="378"/>
      <c r="HH65166" s="378"/>
      <c r="HI65166" s="378"/>
      <c r="HJ65166" s="378"/>
      <c r="HK65166" s="378"/>
      <c r="HL65166" s="378"/>
      <c r="HM65166" s="378"/>
      <c r="HN65166" s="378"/>
      <c r="HO65166" s="378"/>
      <c r="HP65166" s="378"/>
      <c r="HQ65166" s="378"/>
      <c r="HR65166" s="378"/>
      <c r="HS65166" s="378"/>
      <c r="HT65166" s="378"/>
      <c r="HU65166" s="378"/>
      <c r="HV65166" s="378"/>
      <c r="HW65166" s="378"/>
      <c r="HX65166" s="378"/>
      <c r="HY65166" s="378"/>
      <c r="HZ65166" s="378"/>
      <c r="IA65166" s="378"/>
      <c r="IB65166" s="378"/>
      <c r="IC65166" s="378"/>
      <c r="ID65166" s="378"/>
      <c r="IE65166" s="378"/>
      <c r="IF65166" s="378"/>
      <c r="IG65166" s="378"/>
      <c r="IH65166" s="378"/>
      <c r="II65166" s="378"/>
      <c r="IJ65166" s="378"/>
      <c r="IK65166" s="378"/>
      <c r="IL65166" s="378"/>
    </row>
    <row r="65167" spans="2:246">
      <c r="B65167" s="378"/>
      <c r="C65167" s="378"/>
      <c r="D65167" s="378"/>
      <c r="E65167" s="378"/>
      <c r="F65167" s="378"/>
      <c r="G65167" s="378"/>
      <c r="H65167" s="378"/>
      <c r="I65167" s="378"/>
      <c r="J65167" s="378"/>
      <c r="K65167" s="378"/>
      <c r="L65167" s="378"/>
      <c r="M65167" s="378"/>
      <c r="N65167" s="378"/>
      <c r="O65167" s="378"/>
      <c r="P65167" s="378"/>
      <c r="Q65167" s="378"/>
      <c r="R65167" s="378"/>
      <c r="S65167" s="378"/>
      <c r="T65167" s="378"/>
      <c r="U65167" s="378"/>
      <c r="V65167" s="378"/>
      <c r="W65167" s="378"/>
      <c r="X65167" s="378"/>
      <c r="Y65167" s="378"/>
      <c r="Z65167" s="378"/>
      <c r="AA65167" s="378"/>
      <c r="AB65167" s="378"/>
      <c r="AC65167" s="378"/>
      <c r="AD65167" s="378"/>
      <c r="AE65167" s="378"/>
      <c r="AF65167" s="378"/>
      <c r="AG65167" s="378"/>
      <c r="AH65167" s="378"/>
      <c r="AI65167" s="378"/>
      <c r="AJ65167" s="378"/>
      <c r="AK65167" s="378"/>
      <c r="AL65167" s="378"/>
      <c r="AM65167" s="378"/>
      <c r="AN65167" s="378"/>
      <c r="AO65167" s="378"/>
      <c r="AP65167" s="378"/>
      <c r="AQ65167" s="378"/>
      <c r="AR65167" s="378"/>
      <c r="AS65167" s="378"/>
      <c r="AT65167" s="378"/>
      <c r="AU65167" s="378"/>
      <c r="AV65167" s="378"/>
      <c r="AW65167" s="378"/>
      <c r="AX65167" s="378"/>
      <c r="AY65167" s="378"/>
      <c r="AZ65167" s="378"/>
      <c r="BA65167" s="378"/>
      <c r="BB65167" s="378"/>
      <c r="BC65167" s="378"/>
      <c r="BD65167" s="378"/>
      <c r="BE65167" s="378"/>
      <c r="BF65167" s="378"/>
      <c r="BG65167" s="378"/>
      <c r="BH65167" s="378"/>
      <c r="BI65167" s="378"/>
      <c r="BJ65167" s="378"/>
      <c r="BK65167" s="378"/>
      <c r="BL65167" s="378"/>
      <c r="BM65167" s="378"/>
      <c r="BN65167" s="378"/>
      <c r="BO65167" s="378"/>
      <c r="BP65167" s="378"/>
      <c r="BQ65167" s="378"/>
      <c r="BR65167" s="378"/>
      <c r="BS65167" s="378"/>
      <c r="BT65167" s="378"/>
      <c r="BU65167" s="378"/>
      <c r="BV65167" s="378"/>
      <c r="BW65167" s="378"/>
      <c r="BX65167" s="378"/>
      <c r="BY65167" s="378"/>
      <c r="BZ65167" s="378"/>
      <c r="CA65167" s="378"/>
      <c r="CB65167" s="378"/>
      <c r="CC65167" s="378"/>
      <c r="CD65167" s="378"/>
      <c r="CE65167" s="378"/>
      <c r="CF65167" s="378"/>
      <c r="CG65167" s="378"/>
      <c r="CH65167" s="378"/>
      <c r="CI65167" s="378"/>
      <c r="CJ65167" s="378"/>
      <c r="CK65167" s="378"/>
      <c r="CL65167" s="378"/>
      <c r="CM65167" s="378"/>
      <c r="CN65167" s="378"/>
      <c r="CO65167" s="378"/>
      <c r="CP65167" s="378"/>
      <c r="CQ65167" s="378"/>
      <c r="CR65167" s="378"/>
      <c r="CS65167" s="378"/>
      <c r="CT65167" s="378"/>
      <c r="CU65167" s="378"/>
      <c r="CV65167" s="378"/>
      <c r="CW65167" s="378"/>
      <c r="CX65167" s="378"/>
      <c r="CY65167" s="378"/>
      <c r="CZ65167" s="378"/>
      <c r="DA65167" s="378"/>
      <c r="DB65167" s="378"/>
      <c r="DC65167" s="378"/>
      <c r="DD65167" s="378"/>
      <c r="DE65167" s="378"/>
      <c r="DF65167" s="378"/>
      <c r="DG65167" s="378"/>
      <c r="DH65167" s="378"/>
      <c r="DI65167" s="378"/>
      <c r="DJ65167" s="378"/>
      <c r="DK65167" s="378"/>
      <c r="DL65167" s="378"/>
      <c r="DM65167" s="378"/>
      <c r="DN65167" s="378"/>
      <c r="DO65167" s="378"/>
      <c r="DP65167" s="378"/>
      <c r="DQ65167" s="378"/>
      <c r="DR65167" s="378"/>
      <c r="DS65167" s="378"/>
      <c r="DT65167" s="378"/>
      <c r="DU65167" s="378"/>
      <c r="DV65167" s="378"/>
      <c r="DW65167" s="378"/>
      <c r="DX65167" s="378"/>
      <c r="DY65167" s="378"/>
      <c r="DZ65167" s="378"/>
      <c r="EA65167" s="378"/>
      <c r="EB65167" s="378"/>
      <c r="EC65167" s="378"/>
      <c r="ED65167" s="378"/>
      <c r="EE65167" s="378"/>
      <c r="EF65167" s="378"/>
      <c r="EG65167" s="378"/>
      <c r="EH65167" s="378"/>
      <c r="EI65167" s="378"/>
      <c r="EJ65167" s="378"/>
      <c r="EK65167" s="378"/>
      <c r="EL65167" s="378"/>
      <c r="EM65167" s="378"/>
      <c r="EN65167" s="378"/>
      <c r="EO65167" s="378"/>
      <c r="EP65167" s="378"/>
      <c r="EQ65167" s="378"/>
      <c r="ER65167" s="378"/>
      <c r="ES65167" s="378"/>
      <c r="ET65167" s="378"/>
      <c r="EU65167" s="378"/>
      <c r="EV65167" s="378"/>
      <c r="EW65167" s="378"/>
      <c r="EX65167" s="378"/>
      <c r="EY65167" s="378"/>
      <c r="EZ65167" s="378"/>
      <c r="FA65167" s="378"/>
      <c r="FB65167" s="378"/>
      <c r="FC65167" s="378"/>
      <c r="FD65167" s="378"/>
      <c r="FE65167" s="378"/>
      <c r="FF65167" s="378"/>
      <c r="FG65167" s="378"/>
      <c r="FH65167" s="378"/>
      <c r="FI65167" s="378"/>
      <c r="FJ65167" s="378"/>
      <c r="FK65167" s="378"/>
      <c r="FL65167" s="378"/>
      <c r="FM65167" s="378"/>
      <c r="FN65167" s="378"/>
      <c r="FO65167" s="378"/>
      <c r="FP65167" s="378"/>
      <c r="FQ65167" s="378"/>
      <c r="FR65167" s="378"/>
      <c r="FS65167" s="378"/>
      <c r="FT65167" s="378"/>
      <c r="FU65167" s="378"/>
      <c r="FV65167" s="378"/>
      <c r="FW65167" s="378"/>
      <c r="FX65167" s="378"/>
      <c r="FY65167" s="378"/>
      <c r="FZ65167" s="378"/>
      <c r="GA65167" s="378"/>
      <c r="GB65167" s="378"/>
      <c r="GC65167" s="378"/>
      <c r="GD65167" s="378"/>
      <c r="GE65167" s="378"/>
      <c r="GF65167" s="378"/>
      <c r="GG65167" s="378"/>
      <c r="GH65167" s="378"/>
      <c r="GI65167" s="378"/>
      <c r="GJ65167" s="378"/>
      <c r="GK65167" s="378"/>
      <c r="GL65167" s="378"/>
      <c r="GM65167" s="378"/>
      <c r="GN65167" s="378"/>
      <c r="GO65167" s="378"/>
      <c r="GP65167" s="378"/>
      <c r="GQ65167" s="378"/>
      <c r="GR65167" s="378"/>
      <c r="GS65167" s="378"/>
      <c r="GT65167" s="378"/>
      <c r="GU65167" s="378"/>
      <c r="GV65167" s="378"/>
      <c r="GW65167" s="378"/>
      <c r="GX65167" s="378"/>
      <c r="GY65167" s="378"/>
      <c r="GZ65167" s="378"/>
      <c r="HA65167" s="378"/>
      <c r="HB65167" s="378"/>
      <c r="HC65167" s="378"/>
      <c r="HD65167" s="378"/>
      <c r="HE65167" s="378"/>
      <c r="HF65167" s="378"/>
      <c r="HG65167" s="378"/>
      <c r="HH65167" s="378"/>
      <c r="HI65167" s="378"/>
      <c r="HJ65167" s="378"/>
      <c r="HK65167" s="378"/>
      <c r="HL65167" s="378"/>
      <c r="HM65167" s="378"/>
      <c r="HN65167" s="378"/>
      <c r="HO65167" s="378"/>
      <c r="HP65167" s="378"/>
      <c r="HQ65167" s="378"/>
      <c r="HR65167" s="378"/>
      <c r="HS65167" s="378"/>
      <c r="HT65167" s="378"/>
      <c r="HU65167" s="378"/>
      <c r="HV65167" s="378"/>
      <c r="HW65167" s="378"/>
      <c r="HX65167" s="378"/>
      <c r="HY65167" s="378"/>
      <c r="HZ65167" s="378"/>
      <c r="IA65167" s="378"/>
      <c r="IB65167" s="378"/>
      <c r="IC65167" s="378"/>
      <c r="ID65167" s="378"/>
      <c r="IE65167" s="378"/>
      <c r="IF65167" s="378"/>
      <c r="IG65167" s="378"/>
      <c r="IH65167" s="378"/>
      <c r="II65167" s="378"/>
      <c r="IJ65167" s="378"/>
      <c r="IK65167" s="378"/>
      <c r="IL65167" s="378"/>
    </row>
    <row r="65168" spans="2:246">
      <c r="B65168" s="378"/>
      <c r="C65168" s="378"/>
      <c r="D65168" s="378"/>
      <c r="E65168" s="378"/>
      <c r="F65168" s="378"/>
      <c r="G65168" s="378"/>
      <c r="H65168" s="378"/>
      <c r="I65168" s="378"/>
      <c r="J65168" s="378"/>
      <c r="K65168" s="378"/>
      <c r="L65168" s="378"/>
      <c r="M65168" s="378"/>
      <c r="N65168" s="378"/>
      <c r="O65168" s="378"/>
      <c r="P65168" s="378"/>
      <c r="Q65168" s="378"/>
      <c r="R65168" s="378"/>
      <c r="S65168" s="378"/>
      <c r="T65168" s="378"/>
      <c r="U65168" s="378"/>
      <c r="V65168" s="378"/>
      <c r="W65168" s="378"/>
      <c r="X65168" s="378"/>
      <c r="Y65168" s="378"/>
      <c r="Z65168" s="378"/>
      <c r="AA65168" s="378"/>
      <c r="AB65168" s="378"/>
      <c r="AC65168" s="378"/>
      <c r="AD65168" s="378"/>
      <c r="AE65168" s="378"/>
      <c r="AF65168" s="378"/>
      <c r="AG65168" s="378"/>
      <c r="AH65168" s="378"/>
      <c r="AI65168" s="378"/>
      <c r="AJ65168" s="378"/>
      <c r="AK65168" s="378"/>
      <c r="AL65168" s="378"/>
      <c r="AM65168" s="378"/>
      <c r="AN65168" s="378"/>
      <c r="AO65168" s="378"/>
      <c r="AP65168" s="378"/>
      <c r="AQ65168" s="378"/>
      <c r="AR65168" s="378"/>
      <c r="AS65168" s="378"/>
      <c r="AT65168" s="378"/>
      <c r="AU65168" s="378"/>
      <c r="AV65168" s="378"/>
      <c r="AW65168" s="378"/>
      <c r="AX65168" s="378"/>
      <c r="AY65168" s="378"/>
      <c r="AZ65168" s="378"/>
      <c r="BA65168" s="378"/>
      <c r="BB65168" s="378"/>
      <c r="BC65168" s="378"/>
      <c r="BD65168" s="378"/>
      <c r="BE65168" s="378"/>
      <c r="BF65168" s="378"/>
      <c r="BG65168" s="378"/>
      <c r="BH65168" s="378"/>
      <c r="BI65168" s="378"/>
      <c r="BJ65168" s="378"/>
      <c r="BK65168" s="378"/>
      <c r="BL65168" s="378"/>
      <c r="BM65168" s="378"/>
      <c r="BN65168" s="378"/>
      <c r="BO65168" s="378"/>
      <c r="BP65168" s="378"/>
      <c r="BQ65168" s="378"/>
      <c r="BR65168" s="378"/>
      <c r="BS65168" s="378"/>
      <c r="BT65168" s="378"/>
      <c r="BU65168" s="378"/>
      <c r="BV65168" s="378"/>
      <c r="BW65168" s="378"/>
      <c r="BX65168" s="378"/>
      <c r="BY65168" s="378"/>
      <c r="BZ65168" s="378"/>
      <c r="CA65168" s="378"/>
      <c r="CB65168" s="378"/>
      <c r="CC65168" s="378"/>
      <c r="CD65168" s="378"/>
      <c r="CE65168" s="378"/>
      <c r="CF65168" s="378"/>
      <c r="CG65168" s="378"/>
      <c r="CH65168" s="378"/>
      <c r="CI65168" s="378"/>
      <c r="CJ65168" s="378"/>
      <c r="CK65168" s="378"/>
      <c r="CL65168" s="378"/>
      <c r="CM65168" s="378"/>
      <c r="CN65168" s="378"/>
      <c r="CO65168" s="378"/>
      <c r="CP65168" s="378"/>
      <c r="CQ65168" s="378"/>
      <c r="CR65168" s="378"/>
      <c r="CS65168" s="378"/>
      <c r="CT65168" s="378"/>
      <c r="CU65168" s="378"/>
      <c r="CV65168" s="378"/>
      <c r="CW65168" s="378"/>
      <c r="CX65168" s="378"/>
      <c r="CY65168" s="378"/>
      <c r="CZ65168" s="378"/>
      <c r="DA65168" s="378"/>
      <c r="DB65168" s="378"/>
      <c r="DC65168" s="378"/>
      <c r="DD65168" s="378"/>
      <c r="DE65168" s="378"/>
      <c r="DF65168" s="378"/>
      <c r="DG65168" s="378"/>
      <c r="DH65168" s="378"/>
      <c r="DI65168" s="378"/>
      <c r="DJ65168" s="378"/>
      <c r="DK65168" s="378"/>
      <c r="DL65168" s="378"/>
      <c r="DM65168" s="378"/>
      <c r="DN65168" s="378"/>
      <c r="DO65168" s="378"/>
      <c r="DP65168" s="378"/>
      <c r="DQ65168" s="378"/>
      <c r="DR65168" s="378"/>
      <c r="DS65168" s="378"/>
      <c r="DT65168" s="378"/>
      <c r="DU65168" s="378"/>
      <c r="DV65168" s="378"/>
      <c r="DW65168" s="378"/>
      <c r="DX65168" s="378"/>
      <c r="DY65168" s="378"/>
      <c r="DZ65168" s="378"/>
      <c r="EA65168" s="378"/>
      <c r="EB65168" s="378"/>
      <c r="EC65168" s="378"/>
      <c r="ED65168" s="378"/>
      <c r="EE65168" s="378"/>
      <c r="EF65168" s="378"/>
      <c r="EG65168" s="378"/>
      <c r="EH65168" s="378"/>
      <c r="EI65168" s="378"/>
      <c r="EJ65168" s="378"/>
      <c r="EK65168" s="378"/>
      <c r="EL65168" s="378"/>
      <c r="EM65168" s="378"/>
      <c r="EN65168" s="378"/>
      <c r="EO65168" s="378"/>
      <c r="EP65168" s="378"/>
      <c r="EQ65168" s="378"/>
      <c r="ER65168" s="378"/>
      <c r="ES65168" s="378"/>
      <c r="ET65168" s="378"/>
      <c r="EU65168" s="378"/>
      <c r="EV65168" s="378"/>
      <c r="EW65168" s="378"/>
      <c r="EX65168" s="378"/>
      <c r="EY65168" s="378"/>
      <c r="EZ65168" s="378"/>
      <c r="FA65168" s="378"/>
      <c r="FB65168" s="378"/>
      <c r="FC65168" s="378"/>
      <c r="FD65168" s="378"/>
      <c r="FE65168" s="378"/>
      <c r="FF65168" s="378"/>
      <c r="FG65168" s="378"/>
      <c r="FH65168" s="378"/>
      <c r="FI65168" s="378"/>
      <c r="FJ65168" s="378"/>
      <c r="FK65168" s="378"/>
      <c r="FL65168" s="378"/>
      <c r="FM65168" s="378"/>
      <c r="FN65168" s="378"/>
      <c r="FO65168" s="378"/>
      <c r="FP65168" s="378"/>
      <c r="FQ65168" s="378"/>
      <c r="FR65168" s="378"/>
      <c r="FS65168" s="378"/>
      <c r="FT65168" s="378"/>
      <c r="FU65168" s="378"/>
      <c r="FV65168" s="378"/>
      <c r="FW65168" s="378"/>
      <c r="FX65168" s="378"/>
      <c r="FY65168" s="378"/>
      <c r="FZ65168" s="378"/>
      <c r="GA65168" s="378"/>
      <c r="GB65168" s="378"/>
      <c r="GC65168" s="378"/>
      <c r="GD65168" s="378"/>
      <c r="GE65168" s="378"/>
      <c r="GF65168" s="378"/>
      <c r="GG65168" s="378"/>
      <c r="GH65168" s="378"/>
      <c r="GI65168" s="378"/>
      <c r="GJ65168" s="378"/>
      <c r="GK65168" s="378"/>
      <c r="GL65168" s="378"/>
      <c r="GM65168" s="378"/>
      <c r="GN65168" s="378"/>
      <c r="GO65168" s="378"/>
      <c r="GP65168" s="378"/>
      <c r="GQ65168" s="378"/>
      <c r="GR65168" s="378"/>
      <c r="GS65168" s="378"/>
      <c r="GT65168" s="378"/>
      <c r="GU65168" s="378"/>
      <c r="GV65168" s="378"/>
      <c r="GW65168" s="378"/>
      <c r="GX65168" s="378"/>
      <c r="GY65168" s="378"/>
      <c r="GZ65168" s="378"/>
      <c r="HA65168" s="378"/>
      <c r="HB65168" s="378"/>
      <c r="HC65168" s="378"/>
      <c r="HD65168" s="378"/>
      <c r="HE65168" s="378"/>
      <c r="HF65168" s="378"/>
      <c r="HG65168" s="378"/>
      <c r="HH65168" s="378"/>
      <c r="HI65168" s="378"/>
      <c r="HJ65168" s="378"/>
      <c r="HK65168" s="378"/>
      <c r="HL65168" s="378"/>
      <c r="HM65168" s="378"/>
      <c r="HN65168" s="378"/>
      <c r="HO65168" s="378"/>
      <c r="HP65168" s="378"/>
      <c r="HQ65168" s="378"/>
      <c r="HR65168" s="378"/>
      <c r="HS65168" s="378"/>
      <c r="HT65168" s="378"/>
      <c r="HU65168" s="378"/>
      <c r="HV65168" s="378"/>
      <c r="HW65168" s="378"/>
      <c r="HX65168" s="378"/>
      <c r="HY65168" s="378"/>
      <c r="HZ65168" s="378"/>
      <c r="IA65168" s="378"/>
      <c r="IB65168" s="378"/>
      <c r="IC65168" s="378"/>
      <c r="ID65168" s="378"/>
      <c r="IE65168" s="378"/>
      <c r="IF65168" s="378"/>
      <c r="IG65168" s="378"/>
      <c r="IH65168" s="378"/>
      <c r="II65168" s="378"/>
      <c r="IJ65168" s="378"/>
      <c r="IK65168" s="378"/>
      <c r="IL65168" s="378"/>
    </row>
    <row r="65169" spans="2:246">
      <c r="B65169" s="378"/>
      <c r="C65169" s="378"/>
      <c r="D65169" s="378"/>
      <c r="E65169" s="378"/>
      <c r="F65169" s="378"/>
      <c r="G65169" s="378"/>
      <c r="H65169" s="378"/>
      <c r="I65169" s="378"/>
      <c r="J65169" s="378"/>
      <c r="K65169" s="378"/>
      <c r="L65169" s="378"/>
      <c r="M65169" s="378"/>
      <c r="N65169" s="378"/>
      <c r="O65169" s="378"/>
      <c r="P65169" s="378"/>
      <c r="Q65169" s="378"/>
      <c r="R65169" s="378"/>
      <c r="S65169" s="378"/>
      <c r="T65169" s="378"/>
      <c r="U65169" s="378"/>
      <c r="V65169" s="378"/>
      <c r="W65169" s="378"/>
      <c r="X65169" s="378"/>
      <c r="Y65169" s="378"/>
      <c r="Z65169" s="378"/>
      <c r="AA65169" s="378"/>
      <c r="AB65169" s="378"/>
      <c r="AC65169" s="378"/>
      <c r="AD65169" s="378"/>
      <c r="AE65169" s="378"/>
      <c r="AF65169" s="378"/>
      <c r="AG65169" s="378"/>
      <c r="AH65169" s="378"/>
      <c r="AI65169" s="378"/>
      <c r="AJ65169" s="378"/>
      <c r="AK65169" s="378"/>
      <c r="AL65169" s="378"/>
      <c r="AM65169" s="378"/>
      <c r="AN65169" s="378"/>
      <c r="AO65169" s="378"/>
      <c r="AP65169" s="378"/>
      <c r="AQ65169" s="378"/>
      <c r="AR65169" s="378"/>
      <c r="AS65169" s="378"/>
      <c r="AT65169" s="378"/>
      <c r="AU65169" s="378"/>
      <c r="AV65169" s="378"/>
      <c r="AW65169" s="378"/>
      <c r="AX65169" s="378"/>
      <c r="AY65169" s="378"/>
      <c r="AZ65169" s="378"/>
      <c r="BA65169" s="378"/>
      <c r="BB65169" s="378"/>
      <c r="BC65169" s="378"/>
      <c r="BD65169" s="378"/>
      <c r="BE65169" s="378"/>
      <c r="BF65169" s="378"/>
      <c r="BG65169" s="378"/>
      <c r="BH65169" s="378"/>
      <c r="BI65169" s="378"/>
      <c r="BJ65169" s="378"/>
      <c r="BK65169" s="378"/>
      <c r="BL65169" s="378"/>
      <c r="BM65169" s="378"/>
      <c r="BN65169" s="378"/>
      <c r="BO65169" s="378"/>
      <c r="BP65169" s="378"/>
      <c r="BQ65169" s="378"/>
      <c r="BR65169" s="378"/>
      <c r="BS65169" s="378"/>
      <c r="BT65169" s="378"/>
      <c r="BU65169" s="378"/>
      <c r="BV65169" s="378"/>
      <c r="BW65169" s="378"/>
      <c r="BX65169" s="378"/>
      <c r="BY65169" s="378"/>
      <c r="BZ65169" s="378"/>
      <c r="CA65169" s="378"/>
      <c r="CB65169" s="378"/>
      <c r="CC65169" s="378"/>
      <c r="CD65169" s="378"/>
      <c r="CE65169" s="378"/>
      <c r="CF65169" s="378"/>
      <c r="CG65169" s="378"/>
      <c r="CH65169" s="378"/>
      <c r="CI65169" s="378"/>
      <c r="CJ65169" s="378"/>
      <c r="CK65169" s="378"/>
      <c r="CL65169" s="378"/>
      <c r="CM65169" s="378"/>
      <c r="CN65169" s="378"/>
      <c r="CO65169" s="378"/>
      <c r="CP65169" s="378"/>
      <c r="CQ65169" s="378"/>
      <c r="CR65169" s="378"/>
      <c r="CS65169" s="378"/>
      <c r="CT65169" s="378"/>
      <c r="CU65169" s="378"/>
      <c r="CV65169" s="378"/>
      <c r="CW65169" s="378"/>
      <c r="CX65169" s="378"/>
      <c r="CY65169" s="378"/>
      <c r="CZ65169" s="378"/>
      <c r="DA65169" s="378"/>
      <c r="DB65169" s="378"/>
      <c r="DC65169" s="378"/>
      <c r="DD65169" s="378"/>
      <c r="DE65169" s="378"/>
      <c r="DF65169" s="378"/>
      <c r="DG65169" s="378"/>
      <c r="DH65169" s="378"/>
      <c r="DI65169" s="378"/>
      <c r="DJ65169" s="378"/>
      <c r="DK65169" s="378"/>
      <c r="DL65169" s="378"/>
      <c r="DM65169" s="378"/>
      <c r="DN65169" s="378"/>
      <c r="DO65169" s="378"/>
      <c r="DP65169" s="378"/>
      <c r="DQ65169" s="378"/>
      <c r="DR65169" s="378"/>
      <c r="DS65169" s="378"/>
      <c r="DT65169" s="378"/>
      <c r="DU65169" s="378"/>
      <c r="DV65169" s="378"/>
      <c r="DW65169" s="378"/>
      <c r="DX65169" s="378"/>
      <c r="DY65169" s="378"/>
      <c r="DZ65169" s="378"/>
      <c r="EA65169" s="378"/>
      <c r="EB65169" s="378"/>
      <c r="EC65169" s="378"/>
      <c r="ED65169" s="378"/>
      <c r="EE65169" s="378"/>
      <c r="EF65169" s="378"/>
      <c r="EG65169" s="378"/>
      <c r="EH65169" s="378"/>
      <c r="EI65169" s="378"/>
      <c r="EJ65169" s="378"/>
      <c r="EK65169" s="378"/>
      <c r="EL65169" s="378"/>
      <c r="EM65169" s="378"/>
      <c r="EN65169" s="378"/>
      <c r="EO65169" s="378"/>
      <c r="EP65169" s="378"/>
      <c r="EQ65169" s="378"/>
      <c r="ER65169" s="378"/>
      <c r="ES65169" s="378"/>
      <c r="ET65169" s="378"/>
      <c r="EU65169" s="378"/>
      <c r="EV65169" s="378"/>
      <c r="EW65169" s="378"/>
      <c r="EX65169" s="378"/>
      <c r="EY65169" s="378"/>
      <c r="EZ65169" s="378"/>
      <c r="FA65169" s="378"/>
      <c r="FB65169" s="378"/>
      <c r="FC65169" s="378"/>
      <c r="FD65169" s="378"/>
      <c r="FE65169" s="378"/>
      <c r="FF65169" s="378"/>
      <c r="FG65169" s="378"/>
      <c r="FH65169" s="378"/>
      <c r="FI65169" s="378"/>
      <c r="FJ65169" s="378"/>
      <c r="FK65169" s="378"/>
      <c r="FL65169" s="378"/>
      <c r="FM65169" s="378"/>
      <c r="FN65169" s="378"/>
      <c r="FO65169" s="378"/>
      <c r="FP65169" s="378"/>
      <c r="FQ65169" s="378"/>
      <c r="FR65169" s="378"/>
      <c r="FS65169" s="378"/>
      <c r="FT65169" s="378"/>
      <c r="FU65169" s="378"/>
      <c r="FV65169" s="378"/>
      <c r="FW65169" s="378"/>
      <c r="FX65169" s="378"/>
      <c r="FY65169" s="378"/>
      <c r="FZ65169" s="378"/>
      <c r="GA65169" s="378"/>
      <c r="GB65169" s="378"/>
      <c r="GC65169" s="378"/>
      <c r="GD65169" s="378"/>
      <c r="GE65169" s="378"/>
      <c r="GF65169" s="378"/>
      <c r="GG65169" s="378"/>
      <c r="GH65169" s="378"/>
      <c r="GI65169" s="378"/>
      <c r="GJ65169" s="378"/>
      <c r="GK65169" s="378"/>
      <c r="GL65169" s="378"/>
      <c r="GM65169" s="378"/>
      <c r="GN65169" s="378"/>
      <c r="GO65169" s="378"/>
      <c r="GP65169" s="378"/>
      <c r="GQ65169" s="378"/>
      <c r="GR65169" s="378"/>
      <c r="GS65169" s="378"/>
      <c r="GT65169" s="378"/>
      <c r="GU65169" s="378"/>
      <c r="GV65169" s="378"/>
      <c r="GW65169" s="378"/>
      <c r="GX65169" s="378"/>
      <c r="GY65169" s="378"/>
      <c r="GZ65169" s="378"/>
      <c r="HA65169" s="378"/>
      <c r="HB65169" s="378"/>
      <c r="HC65169" s="378"/>
      <c r="HD65169" s="378"/>
      <c r="HE65169" s="378"/>
      <c r="HF65169" s="378"/>
      <c r="HG65169" s="378"/>
      <c r="HH65169" s="378"/>
      <c r="HI65169" s="378"/>
      <c r="HJ65169" s="378"/>
      <c r="HK65169" s="378"/>
      <c r="HL65169" s="378"/>
      <c r="HM65169" s="378"/>
      <c r="HN65169" s="378"/>
      <c r="HO65169" s="378"/>
      <c r="HP65169" s="378"/>
      <c r="HQ65169" s="378"/>
      <c r="HR65169" s="378"/>
      <c r="HS65169" s="378"/>
      <c r="HT65169" s="378"/>
      <c r="HU65169" s="378"/>
      <c r="HV65169" s="378"/>
      <c r="HW65169" s="378"/>
      <c r="HX65169" s="378"/>
      <c r="HY65169" s="378"/>
      <c r="HZ65169" s="378"/>
      <c r="IA65169" s="378"/>
      <c r="IB65169" s="378"/>
      <c r="IC65169" s="378"/>
      <c r="ID65169" s="378"/>
      <c r="IE65169" s="378"/>
      <c r="IF65169" s="378"/>
      <c r="IG65169" s="378"/>
      <c r="IH65169" s="378"/>
      <c r="II65169" s="378"/>
      <c r="IJ65169" s="378"/>
      <c r="IK65169" s="378"/>
      <c r="IL65169" s="378"/>
    </row>
    <row r="65170" spans="2:246">
      <c r="B65170" s="378"/>
      <c r="C65170" s="378"/>
      <c r="D65170" s="378"/>
      <c r="E65170" s="378"/>
      <c r="F65170" s="378"/>
      <c r="G65170" s="378"/>
      <c r="H65170" s="378"/>
      <c r="I65170" s="378"/>
      <c r="J65170" s="378"/>
      <c r="K65170" s="378"/>
      <c r="L65170" s="378"/>
      <c r="M65170" s="378"/>
      <c r="N65170" s="378"/>
      <c r="O65170" s="378"/>
      <c r="P65170" s="378"/>
      <c r="Q65170" s="378"/>
      <c r="R65170" s="378"/>
      <c r="S65170" s="378"/>
      <c r="T65170" s="378"/>
      <c r="U65170" s="378"/>
      <c r="V65170" s="378"/>
      <c r="W65170" s="378"/>
      <c r="X65170" s="378"/>
      <c r="Y65170" s="378"/>
      <c r="Z65170" s="378"/>
      <c r="AA65170" s="378"/>
      <c r="AB65170" s="378"/>
      <c r="AC65170" s="378"/>
      <c r="AD65170" s="378"/>
      <c r="AE65170" s="378"/>
      <c r="AF65170" s="378"/>
      <c r="AG65170" s="378"/>
      <c r="AH65170" s="378"/>
      <c r="AI65170" s="378"/>
      <c r="AJ65170" s="378"/>
      <c r="AK65170" s="378"/>
      <c r="AL65170" s="378"/>
      <c r="AM65170" s="378"/>
      <c r="AN65170" s="378"/>
      <c r="AO65170" s="378"/>
      <c r="AP65170" s="378"/>
      <c r="AQ65170" s="378"/>
      <c r="AR65170" s="378"/>
      <c r="AS65170" s="378"/>
      <c r="AT65170" s="378"/>
      <c r="AU65170" s="378"/>
      <c r="AV65170" s="378"/>
      <c r="AW65170" s="378"/>
      <c r="AX65170" s="378"/>
      <c r="AY65170" s="378"/>
      <c r="AZ65170" s="378"/>
      <c r="BA65170" s="378"/>
      <c r="BB65170" s="378"/>
      <c r="BC65170" s="378"/>
      <c r="BD65170" s="378"/>
      <c r="BE65170" s="378"/>
      <c r="BF65170" s="378"/>
      <c r="BG65170" s="378"/>
      <c r="BH65170" s="378"/>
      <c r="BI65170" s="378"/>
      <c r="BJ65170" s="378"/>
      <c r="BK65170" s="378"/>
      <c r="BL65170" s="378"/>
      <c r="BM65170" s="378"/>
      <c r="BN65170" s="378"/>
      <c r="BO65170" s="378"/>
      <c r="BP65170" s="378"/>
      <c r="BQ65170" s="378"/>
      <c r="BR65170" s="378"/>
      <c r="BS65170" s="378"/>
      <c r="BT65170" s="378"/>
      <c r="BU65170" s="378"/>
      <c r="BV65170" s="378"/>
      <c r="BW65170" s="378"/>
      <c r="BX65170" s="378"/>
      <c r="BY65170" s="378"/>
      <c r="BZ65170" s="378"/>
      <c r="CA65170" s="378"/>
      <c r="CB65170" s="378"/>
      <c r="CC65170" s="378"/>
      <c r="CD65170" s="378"/>
      <c r="CE65170" s="378"/>
      <c r="CF65170" s="378"/>
      <c r="CG65170" s="378"/>
      <c r="CH65170" s="378"/>
      <c r="CI65170" s="378"/>
      <c r="CJ65170" s="378"/>
      <c r="CK65170" s="378"/>
      <c r="CL65170" s="378"/>
      <c r="CM65170" s="378"/>
      <c r="CN65170" s="378"/>
      <c r="CO65170" s="378"/>
      <c r="CP65170" s="378"/>
      <c r="CQ65170" s="378"/>
      <c r="CR65170" s="378"/>
      <c r="CS65170" s="378"/>
      <c r="CT65170" s="378"/>
      <c r="CU65170" s="378"/>
      <c r="CV65170" s="378"/>
      <c r="CW65170" s="378"/>
      <c r="CX65170" s="378"/>
      <c r="CY65170" s="378"/>
      <c r="CZ65170" s="378"/>
      <c r="DA65170" s="378"/>
      <c r="DB65170" s="378"/>
      <c r="DC65170" s="378"/>
      <c r="DD65170" s="378"/>
      <c r="DE65170" s="378"/>
      <c r="DF65170" s="378"/>
      <c r="DG65170" s="378"/>
      <c r="DH65170" s="378"/>
      <c r="DI65170" s="378"/>
      <c r="DJ65170" s="378"/>
      <c r="DK65170" s="378"/>
      <c r="DL65170" s="378"/>
      <c r="DM65170" s="378"/>
      <c r="DN65170" s="378"/>
      <c r="DO65170" s="378"/>
      <c r="DP65170" s="378"/>
      <c r="DQ65170" s="378"/>
      <c r="DR65170" s="378"/>
      <c r="DS65170" s="378"/>
      <c r="DT65170" s="378"/>
      <c r="DU65170" s="378"/>
      <c r="DV65170" s="378"/>
      <c r="DW65170" s="378"/>
      <c r="DX65170" s="378"/>
      <c r="DY65170" s="378"/>
      <c r="DZ65170" s="378"/>
      <c r="EA65170" s="378"/>
      <c r="EB65170" s="378"/>
      <c r="EC65170" s="378"/>
      <c r="ED65170" s="378"/>
      <c r="EE65170" s="378"/>
      <c r="EF65170" s="378"/>
      <c r="EG65170" s="378"/>
      <c r="EH65170" s="378"/>
      <c r="EI65170" s="378"/>
      <c r="EJ65170" s="378"/>
      <c r="EK65170" s="378"/>
      <c r="EL65170" s="378"/>
      <c r="EM65170" s="378"/>
      <c r="EN65170" s="378"/>
      <c r="EO65170" s="378"/>
      <c r="EP65170" s="378"/>
      <c r="EQ65170" s="378"/>
      <c r="ER65170" s="378"/>
      <c r="ES65170" s="378"/>
      <c r="ET65170" s="378"/>
      <c r="EU65170" s="378"/>
      <c r="EV65170" s="378"/>
      <c r="EW65170" s="378"/>
      <c r="EX65170" s="378"/>
      <c r="EY65170" s="378"/>
      <c r="EZ65170" s="378"/>
      <c r="FA65170" s="378"/>
      <c r="FB65170" s="378"/>
      <c r="FC65170" s="378"/>
      <c r="FD65170" s="378"/>
      <c r="FE65170" s="378"/>
      <c r="FF65170" s="378"/>
      <c r="FG65170" s="378"/>
      <c r="FH65170" s="378"/>
      <c r="FI65170" s="378"/>
      <c r="FJ65170" s="378"/>
      <c r="FK65170" s="378"/>
      <c r="FL65170" s="378"/>
      <c r="FM65170" s="378"/>
      <c r="FN65170" s="378"/>
      <c r="FO65170" s="378"/>
      <c r="FP65170" s="378"/>
      <c r="FQ65170" s="378"/>
      <c r="FR65170" s="378"/>
      <c r="FS65170" s="378"/>
      <c r="FT65170" s="378"/>
      <c r="FU65170" s="378"/>
      <c r="FV65170" s="378"/>
      <c r="FW65170" s="378"/>
      <c r="FX65170" s="378"/>
      <c r="FY65170" s="378"/>
      <c r="FZ65170" s="378"/>
      <c r="GA65170" s="378"/>
      <c r="GB65170" s="378"/>
      <c r="GC65170" s="378"/>
      <c r="GD65170" s="378"/>
      <c r="GE65170" s="378"/>
      <c r="GF65170" s="378"/>
      <c r="GG65170" s="378"/>
      <c r="GH65170" s="378"/>
      <c r="GI65170" s="378"/>
      <c r="GJ65170" s="378"/>
      <c r="GK65170" s="378"/>
      <c r="GL65170" s="378"/>
      <c r="GM65170" s="378"/>
      <c r="GN65170" s="378"/>
      <c r="GO65170" s="378"/>
      <c r="GP65170" s="378"/>
      <c r="GQ65170" s="378"/>
      <c r="GR65170" s="378"/>
      <c r="GS65170" s="378"/>
      <c r="GT65170" s="378"/>
      <c r="GU65170" s="378"/>
      <c r="GV65170" s="378"/>
      <c r="GW65170" s="378"/>
      <c r="GX65170" s="378"/>
      <c r="GY65170" s="378"/>
      <c r="GZ65170" s="378"/>
      <c r="HA65170" s="378"/>
      <c r="HB65170" s="378"/>
      <c r="HC65170" s="378"/>
      <c r="HD65170" s="378"/>
      <c r="HE65170" s="378"/>
      <c r="HF65170" s="378"/>
      <c r="HG65170" s="378"/>
      <c r="HH65170" s="378"/>
      <c r="HI65170" s="378"/>
      <c r="HJ65170" s="378"/>
      <c r="HK65170" s="378"/>
      <c r="HL65170" s="378"/>
      <c r="HM65170" s="378"/>
      <c r="HN65170" s="378"/>
      <c r="HO65170" s="378"/>
      <c r="HP65170" s="378"/>
      <c r="HQ65170" s="378"/>
      <c r="HR65170" s="378"/>
      <c r="HS65170" s="378"/>
      <c r="HT65170" s="378"/>
      <c r="HU65170" s="378"/>
      <c r="HV65170" s="378"/>
      <c r="HW65170" s="378"/>
      <c r="HX65170" s="378"/>
      <c r="HY65170" s="378"/>
      <c r="HZ65170" s="378"/>
      <c r="IA65170" s="378"/>
      <c r="IB65170" s="378"/>
      <c r="IC65170" s="378"/>
      <c r="ID65170" s="378"/>
      <c r="IE65170" s="378"/>
      <c r="IF65170" s="378"/>
      <c r="IG65170" s="378"/>
      <c r="IH65170" s="378"/>
      <c r="II65170" s="378"/>
      <c r="IJ65170" s="378"/>
      <c r="IK65170" s="378"/>
      <c r="IL65170" s="378"/>
    </row>
    <row r="65171" spans="2:246">
      <c r="B65171" s="378"/>
      <c r="C65171" s="378"/>
      <c r="D65171" s="378"/>
      <c r="E65171" s="378"/>
      <c r="F65171" s="378"/>
      <c r="G65171" s="378"/>
      <c r="H65171" s="378"/>
      <c r="I65171" s="378"/>
      <c r="J65171" s="378"/>
      <c r="K65171" s="378"/>
      <c r="L65171" s="378"/>
      <c r="M65171" s="378"/>
      <c r="N65171" s="378"/>
      <c r="O65171" s="378"/>
      <c r="P65171" s="378"/>
      <c r="Q65171" s="378"/>
      <c r="R65171" s="378"/>
      <c r="S65171" s="378"/>
      <c r="T65171" s="378"/>
      <c r="U65171" s="378"/>
      <c r="V65171" s="378"/>
      <c r="W65171" s="378"/>
      <c r="X65171" s="378"/>
      <c r="Y65171" s="378"/>
      <c r="Z65171" s="378"/>
      <c r="AA65171" s="378"/>
      <c r="AB65171" s="378"/>
      <c r="AC65171" s="378"/>
      <c r="AD65171" s="378"/>
      <c r="AE65171" s="378"/>
      <c r="AF65171" s="378"/>
      <c r="AG65171" s="378"/>
      <c r="AH65171" s="378"/>
      <c r="AI65171" s="378"/>
      <c r="AJ65171" s="378"/>
      <c r="AK65171" s="378"/>
      <c r="AL65171" s="378"/>
      <c r="AM65171" s="378"/>
      <c r="AN65171" s="378"/>
      <c r="AO65171" s="378"/>
      <c r="AP65171" s="378"/>
      <c r="AQ65171" s="378"/>
      <c r="AR65171" s="378"/>
      <c r="AS65171" s="378"/>
      <c r="AT65171" s="378"/>
      <c r="AU65171" s="378"/>
      <c r="AV65171" s="378"/>
      <c r="AW65171" s="378"/>
      <c r="AX65171" s="378"/>
      <c r="AY65171" s="378"/>
      <c r="AZ65171" s="378"/>
      <c r="BA65171" s="378"/>
      <c r="BB65171" s="378"/>
      <c r="BC65171" s="378"/>
      <c r="BD65171" s="378"/>
      <c r="BE65171" s="378"/>
      <c r="BF65171" s="378"/>
      <c r="BG65171" s="378"/>
      <c r="BH65171" s="378"/>
      <c r="BI65171" s="378"/>
      <c r="BJ65171" s="378"/>
      <c r="BK65171" s="378"/>
      <c r="BL65171" s="378"/>
      <c r="BM65171" s="378"/>
      <c r="BN65171" s="378"/>
      <c r="BO65171" s="378"/>
      <c r="BP65171" s="378"/>
      <c r="BQ65171" s="378"/>
      <c r="BR65171" s="378"/>
      <c r="BS65171" s="378"/>
      <c r="BT65171" s="378"/>
      <c r="BU65171" s="378"/>
      <c r="BV65171" s="378"/>
      <c r="BW65171" s="378"/>
      <c r="BX65171" s="378"/>
      <c r="BY65171" s="378"/>
      <c r="BZ65171" s="378"/>
      <c r="CA65171" s="378"/>
      <c r="CB65171" s="378"/>
      <c r="CC65171" s="378"/>
      <c r="CD65171" s="378"/>
      <c r="CE65171" s="378"/>
      <c r="CF65171" s="378"/>
      <c r="CG65171" s="378"/>
      <c r="CH65171" s="378"/>
      <c r="CI65171" s="378"/>
      <c r="CJ65171" s="378"/>
      <c r="CK65171" s="378"/>
      <c r="CL65171" s="378"/>
      <c r="CM65171" s="378"/>
      <c r="CN65171" s="378"/>
      <c r="CO65171" s="378"/>
      <c r="CP65171" s="378"/>
      <c r="CQ65171" s="378"/>
      <c r="CR65171" s="378"/>
      <c r="CS65171" s="378"/>
      <c r="CT65171" s="378"/>
      <c r="CU65171" s="378"/>
      <c r="CV65171" s="378"/>
      <c r="CW65171" s="378"/>
      <c r="CX65171" s="378"/>
      <c r="CY65171" s="378"/>
      <c r="CZ65171" s="378"/>
      <c r="DA65171" s="378"/>
      <c r="DB65171" s="378"/>
      <c r="DC65171" s="378"/>
      <c r="DD65171" s="378"/>
      <c r="DE65171" s="378"/>
      <c r="DF65171" s="378"/>
      <c r="DG65171" s="378"/>
      <c r="DH65171" s="378"/>
      <c r="DI65171" s="378"/>
      <c r="DJ65171" s="378"/>
      <c r="DK65171" s="378"/>
      <c r="DL65171" s="378"/>
      <c r="DM65171" s="378"/>
      <c r="DN65171" s="378"/>
      <c r="DO65171" s="378"/>
      <c r="DP65171" s="378"/>
      <c r="DQ65171" s="378"/>
      <c r="DR65171" s="378"/>
      <c r="DS65171" s="378"/>
      <c r="DT65171" s="378"/>
      <c r="DU65171" s="378"/>
      <c r="DV65171" s="378"/>
      <c r="DW65171" s="378"/>
      <c r="DX65171" s="378"/>
      <c r="DY65171" s="378"/>
      <c r="DZ65171" s="378"/>
      <c r="EA65171" s="378"/>
      <c r="EB65171" s="378"/>
      <c r="EC65171" s="378"/>
      <c r="ED65171" s="378"/>
      <c r="EE65171" s="378"/>
      <c r="EF65171" s="378"/>
      <c r="EG65171" s="378"/>
      <c r="EH65171" s="378"/>
      <c r="EI65171" s="378"/>
      <c r="EJ65171" s="378"/>
      <c r="EK65171" s="378"/>
      <c r="EL65171" s="378"/>
      <c r="EM65171" s="378"/>
      <c r="EN65171" s="378"/>
      <c r="EO65171" s="378"/>
      <c r="EP65171" s="378"/>
      <c r="EQ65171" s="378"/>
      <c r="ER65171" s="378"/>
      <c r="ES65171" s="378"/>
      <c r="ET65171" s="378"/>
      <c r="EU65171" s="378"/>
      <c r="EV65171" s="378"/>
      <c r="EW65171" s="378"/>
      <c r="EX65171" s="378"/>
      <c r="EY65171" s="378"/>
      <c r="EZ65171" s="378"/>
      <c r="FA65171" s="378"/>
      <c r="FB65171" s="378"/>
      <c r="FC65171" s="378"/>
      <c r="FD65171" s="378"/>
      <c r="FE65171" s="378"/>
      <c r="FF65171" s="378"/>
      <c r="FG65171" s="378"/>
      <c r="FH65171" s="378"/>
      <c r="FI65171" s="378"/>
      <c r="FJ65171" s="378"/>
      <c r="FK65171" s="378"/>
      <c r="FL65171" s="378"/>
      <c r="FM65171" s="378"/>
      <c r="FN65171" s="378"/>
      <c r="FO65171" s="378"/>
      <c r="FP65171" s="378"/>
      <c r="FQ65171" s="378"/>
      <c r="FR65171" s="378"/>
      <c r="FS65171" s="378"/>
      <c r="FT65171" s="378"/>
      <c r="FU65171" s="378"/>
      <c r="FV65171" s="378"/>
      <c r="FW65171" s="378"/>
      <c r="FX65171" s="378"/>
      <c r="FY65171" s="378"/>
      <c r="FZ65171" s="378"/>
      <c r="GA65171" s="378"/>
      <c r="GB65171" s="378"/>
      <c r="GC65171" s="378"/>
      <c r="GD65171" s="378"/>
      <c r="GE65171" s="378"/>
      <c r="GF65171" s="378"/>
      <c r="GG65171" s="378"/>
      <c r="GH65171" s="378"/>
      <c r="GI65171" s="378"/>
      <c r="GJ65171" s="378"/>
      <c r="GK65171" s="378"/>
      <c r="GL65171" s="378"/>
      <c r="GM65171" s="378"/>
      <c r="GN65171" s="378"/>
      <c r="GO65171" s="378"/>
      <c r="GP65171" s="378"/>
      <c r="GQ65171" s="378"/>
      <c r="GR65171" s="378"/>
      <c r="GS65171" s="378"/>
      <c r="GT65171" s="378"/>
      <c r="GU65171" s="378"/>
      <c r="GV65171" s="378"/>
      <c r="GW65171" s="378"/>
      <c r="GX65171" s="378"/>
      <c r="GY65171" s="378"/>
      <c r="GZ65171" s="378"/>
      <c r="HA65171" s="378"/>
      <c r="HB65171" s="378"/>
      <c r="HC65171" s="378"/>
      <c r="HD65171" s="378"/>
      <c r="HE65171" s="378"/>
      <c r="HF65171" s="378"/>
      <c r="HG65171" s="378"/>
      <c r="HH65171" s="378"/>
      <c r="HI65171" s="378"/>
      <c r="HJ65171" s="378"/>
      <c r="HK65171" s="378"/>
      <c r="HL65171" s="378"/>
      <c r="HM65171" s="378"/>
      <c r="HN65171" s="378"/>
      <c r="HO65171" s="378"/>
      <c r="HP65171" s="378"/>
      <c r="HQ65171" s="378"/>
      <c r="HR65171" s="378"/>
      <c r="HS65171" s="378"/>
      <c r="HT65171" s="378"/>
      <c r="HU65171" s="378"/>
      <c r="HV65171" s="378"/>
      <c r="HW65171" s="378"/>
      <c r="HX65171" s="378"/>
      <c r="HY65171" s="378"/>
      <c r="HZ65171" s="378"/>
      <c r="IA65171" s="378"/>
      <c r="IB65171" s="378"/>
      <c r="IC65171" s="378"/>
      <c r="ID65171" s="378"/>
      <c r="IE65171" s="378"/>
      <c r="IF65171" s="378"/>
      <c r="IG65171" s="378"/>
      <c r="IH65171" s="378"/>
      <c r="II65171" s="378"/>
      <c r="IJ65171" s="378"/>
      <c r="IK65171" s="378"/>
      <c r="IL65171" s="378"/>
    </row>
    <row r="65172" spans="2:246">
      <c r="B65172" s="378"/>
      <c r="C65172" s="378"/>
      <c r="D65172" s="378"/>
      <c r="E65172" s="378"/>
      <c r="F65172" s="378"/>
      <c r="G65172" s="378"/>
      <c r="H65172" s="378"/>
      <c r="I65172" s="378"/>
      <c r="J65172" s="378"/>
      <c r="K65172" s="378"/>
      <c r="L65172" s="378"/>
      <c r="M65172" s="378"/>
      <c r="N65172" s="378"/>
      <c r="O65172" s="378"/>
      <c r="P65172" s="378"/>
      <c r="Q65172" s="378"/>
      <c r="R65172" s="378"/>
      <c r="S65172" s="378"/>
      <c r="T65172" s="378"/>
      <c r="U65172" s="378"/>
      <c r="V65172" s="378"/>
      <c r="W65172" s="378"/>
      <c r="X65172" s="378"/>
      <c r="Y65172" s="378"/>
      <c r="Z65172" s="378"/>
      <c r="AA65172" s="378"/>
      <c r="AB65172" s="378"/>
      <c r="AC65172" s="378"/>
      <c r="AD65172" s="378"/>
      <c r="AE65172" s="378"/>
      <c r="AF65172" s="378"/>
      <c r="AG65172" s="378"/>
      <c r="AH65172" s="378"/>
      <c r="AI65172" s="378"/>
      <c r="AJ65172" s="378"/>
      <c r="AK65172" s="378"/>
      <c r="AL65172" s="378"/>
      <c r="AM65172" s="378"/>
      <c r="AN65172" s="378"/>
      <c r="AO65172" s="378"/>
      <c r="AP65172" s="378"/>
      <c r="AQ65172" s="378"/>
      <c r="AR65172" s="378"/>
      <c r="AS65172" s="378"/>
      <c r="AT65172" s="378"/>
      <c r="AU65172" s="378"/>
      <c r="AV65172" s="378"/>
      <c r="AW65172" s="378"/>
      <c r="AX65172" s="378"/>
      <c r="AY65172" s="378"/>
      <c r="AZ65172" s="378"/>
      <c r="BA65172" s="378"/>
      <c r="BB65172" s="378"/>
      <c r="BC65172" s="378"/>
      <c r="BD65172" s="378"/>
      <c r="BE65172" s="378"/>
      <c r="BF65172" s="378"/>
      <c r="BG65172" s="378"/>
      <c r="BH65172" s="378"/>
      <c r="BI65172" s="378"/>
      <c r="BJ65172" s="378"/>
      <c r="BK65172" s="378"/>
      <c r="BL65172" s="378"/>
      <c r="BM65172" s="378"/>
      <c r="BN65172" s="378"/>
      <c r="BO65172" s="378"/>
      <c r="BP65172" s="378"/>
      <c r="BQ65172" s="378"/>
      <c r="BR65172" s="378"/>
      <c r="BS65172" s="378"/>
      <c r="BT65172" s="378"/>
      <c r="BU65172" s="378"/>
      <c r="BV65172" s="378"/>
      <c r="BW65172" s="378"/>
      <c r="BX65172" s="378"/>
      <c r="BY65172" s="378"/>
      <c r="BZ65172" s="378"/>
      <c r="CA65172" s="378"/>
      <c r="CB65172" s="378"/>
      <c r="CC65172" s="378"/>
      <c r="CD65172" s="378"/>
      <c r="CE65172" s="378"/>
      <c r="CF65172" s="378"/>
      <c r="CG65172" s="378"/>
      <c r="CH65172" s="378"/>
      <c r="CI65172" s="378"/>
      <c r="CJ65172" s="378"/>
      <c r="CK65172" s="378"/>
      <c r="CL65172" s="378"/>
      <c r="CM65172" s="378"/>
      <c r="CN65172" s="378"/>
      <c r="CO65172" s="378"/>
      <c r="CP65172" s="378"/>
      <c r="CQ65172" s="378"/>
      <c r="CR65172" s="378"/>
      <c r="CS65172" s="378"/>
      <c r="CT65172" s="378"/>
      <c r="CU65172" s="378"/>
      <c r="CV65172" s="378"/>
      <c r="CW65172" s="378"/>
      <c r="CX65172" s="378"/>
      <c r="CY65172" s="378"/>
      <c r="CZ65172" s="378"/>
      <c r="DA65172" s="378"/>
      <c r="DB65172" s="378"/>
      <c r="DC65172" s="378"/>
      <c r="DD65172" s="378"/>
      <c r="DE65172" s="378"/>
      <c r="DF65172" s="378"/>
      <c r="DG65172" s="378"/>
      <c r="DH65172" s="378"/>
      <c r="DI65172" s="378"/>
      <c r="DJ65172" s="378"/>
      <c r="DK65172" s="378"/>
      <c r="DL65172" s="378"/>
      <c r="DM65172" s="378"/>
      <c r="DN65172" s="378"/>
      <c r="DO65172" s="378"/>
      <c r="DP65172" s="378"/>
      <c r="DQ65172" s="378"/>
      <c r="DR65172" s="378"/>
      <c r="DS65172" s="378"/>
      <c r="DT65172" s="378"/>
      <c r="DU65172" s="378"/>
      <c r="DV65172" s="378"/>
      <c r="DW65172" s="378"/>
      <c r="DX65172" s="378"/>
      <c r="DY65172" s="378"/>
      <c r="DZ65172" s="378"/>
      <c r="EA65172" s="378"/>
      <c r="EB65172" s="378"/>
      <c r="EC65172" s="378"/>
      <c r="ED65172" s="378"/>
      <c r="EE65172" s="378"/>
      <c r="EF65172" s="378"/>
      <c r="EG65172" s="378"/>
      <c r="EH65172" s="378"/>
      <c r="EI65172" s="378"/>
      <c r="EJ65172" s="378"/>
      <c r="EK65172" s="378"/>
      <c r="EL65172" s="378"/>
      <c r="EM65172" s="378"/>
      <c r="EN65172" s="378"/>
      <c r="EO65172" s="378"/>
      <c r="EP65172" s="378"/>
      <c r="EQ65172" s="378"/>
      <c r="ER65172" s="378"/>
      <c r="ES65172" s="378"/>
      <c r="ET65172" s="378"/>
      <c r="EU65172" s="378"/>
      <c r="EV65172" s="378"/>
      <c r="EW65172" s="378"/>
      <c r="EX65172" s="378"/>
      <c r="EY65172" s="378"/>
      <c r="EZ65172" s="378"/>
      <c r="FA65172" s="378"/>
      <c r="FB65172" s="378"/>
      <c r="FC65172" s="378"/>
      <c r="FD65172" s="378"/>
      <c r="FE65172" s="378"/>
      <c r="FF65172" s="378"/>
      <c r="FG65172" s="378"/>
      <c r="FH65172" s="378"/>
      <c r="FI65172" s="378"/>
      <c r="FJ65172" s="378"/>
      <c r="FK65172" s="378"/>
      <c r="FL65172" s="378"/>
      <c r="FM65172" s="378"/>
      <c r="FN65172" s="378"/>
      <c r="FO65172" s="378"/>
      <c r="FP65172" s="378"/>
      <c r="FQ65172" s="378"/>
      <c r="FR65172" s="378"/>
      <c r="FS65172" s="378"/>
      <c r="FT65172" s="378"/>
      <c r="FU65172" s="378"/>
      <c r="FV65172" s="378"/>
      <c r="FW65172" s="378"/>
      <c r="FX65172" s="378"/>
      <c r="FY65172" s="378"/>
      <c r="FZ65172" s="378"/>
      <c r="GA65172" s="378"/>
      <c r="GB65172" s="378"/>
      <c r="GC65172" s="378"/>
      <c r="GD65172" s="378"/>
      <c r="GE65172" s="378"/>
      <c r="GF65172" s="378"/>
      <c r="GG65172" s="378"/>
      <c r="GH65172" s="378"/>
      <c r="GI65172" s="378"/>
      <c r="GJ65172" s="378"/>
      <c r="GK65172" s="378"/>
      <c r="GL65172" s="378"/>
      <c r="GM65172" s="378"/>
      <c r="GN65172" s="378"/>
      <c r="GO65172" s="378"/>
      <c r="GP65172" s="378"/>
      <c r="GQ65172" s="378"/>
      <c r="GR65172" s="378"/>
      <c r="GS65172" s="378"/>
      <c r="GT65172" s="378"/>
      <c r="GU65172" s="378"/>
      <c r="GV65172" s="378"/>
      <c r="GW65172" s="378"/>
      <c r="GX65172" s="378"/>
      <c r="GY65172" s="378"/>
      <c r="GZ65172" s="378"/>
      <c r="HA65172" s="378"/>
      <c r="HB65172" s="378"/>
      <c r="HC65172" s="378"/>
      <c r="HD65172" s="378"/>
      <c r="HE65172" s="378"/>
      <c r="HF65172" s="378"/>
      <c r="HG65172" s="378"/>
      <c r="HH65172" s="378"/>
      <c r="HI65172" s="378"/>
      <c r="HJ65172" s="378"/>
      <c r="HK65172" s="378"/>
      <c r="HL65172" s="378"/>
      <c r="HM65172" s="378"/>
      <c r="HN65172" s="378"/>
      <c r="HO65172" s="378"/>
      <c r="HP65172" s="378"/>
      <c r="HQ65172" s="378"/>
      <c r="HR65172" s="378"/>
      <c r="HS65172" s="378"/>
      <c r="HT65172" s="378"/>
      <c r="HU65172" s="378"/>
      <c r="HV65172" s="378"/>
      <c r="HW65172" s="378"/>
      <c r="HX65172" s="378"/>
      <c r="HY65172" s="378"/>
      <c r="HZ65172" s="378"/>
      <c r="IA65172" s="378"/>
      <c r="IB65172" s="378"/>
      <c r="IC65172" s="378"/>
      <c r="ID65172" s="378"/>
      <c r="IE65172" s="378"/>
      <c r="IF65172" s="378"/>
      <c r="IG65172" s="378"/>
      <c r="IH65172" s="378"/>
      <c r="II65172" s="378"/>
      <c r="IJ65172" s="378"/>
      <c r="IK65172" s="378"/>
      <c r="IL65172" s="378"/>
    </row>
    <row r="65173" spans="2:246">
      <c r="B65173" s="378"/>
      <c r="C65173" s="378"/>
      <c r="D65173" s="378"/>
      <c r="E65173" s="378"/>
      <c r="F65173" s="378"/>
      <c r="G65173" s="378"/>
      <c r="H65173" s="378"/>
      <c r="I65173" s="378"/>
      <c r="J65173" s="378"/>
      <c r="K65173" s="378"/>
      <c r="L65173" s="378"/>
      <c r="M65173" s="378"/>
      <c r="N65173" s="378"/>
      <c r="O65173" s="378"/>
      <c r="P65173" s="378"/>
      <c r="Q65173" s="378"/>
      <c r="R65173" s="378"/>
      <c r="S65173" s="378"/>
      <c r="T65173" s="378"/>
      <c r="U65173" s="378"/>
      <c r="V65173" s="378"/>
      <c r="W65173" s="378"/>
      <c r="X65173" s="378"/>
      <c r="Y65173" s="378"/>
      <c r="Z65173" s="378"/>
      <c r="AA65173" s="378"/>
      <c r="AB65173" s="378"/>
      <c r="AC65173" s="378"/>
      <c r="AD65173" s="378"/>
      <c r="AE65173" s="378"/>
      <c r="AF65173" s="378"/>
      <c r="AG65173" s="378"/>
      <c r="AH65173" s="378"/>
      <c r="AI65173" s="378"/>
      <c r="AJ65173" s="378"/>
      <c r="AK65173" s="378"/>
      <c r="AL65173" s="378"/>
      <c r="AM65173" s="378"/>
      <c r="AN65173" s="378"/>
      <c r="AO65173" s="378"/>
      <c r="AP65173" s="378"/>
      <c r="AQ65173" s="378"/>
      <c r="AR65173" s="378"/>
      <c r="AS65173" s="378"/>
      <c r="AT65173" s="378"/>
      <c r="AU65173" s="378"/>
      <c r="AV65173" s="378"/>
      <c r="AW65173" s="378"/>
      <c r="AX65173" s="378"/>
      <c r="AY65173" s="378"/>
      <c r="AZ65173" s="378"/>
      <c r="BA65173" s="378"/>
      <c r="BB65173" s="378"/>
      <c r="BC65173" s="378"/>
      <c r="BD65173" s="378"/>
      <c r="BE65173" s="378"/>
      <c r="BF65173" s="378"/>
      <c r="BG65173" s="378"/>
      <c r="BH65173" s="378"/>
      <c r="BI65173" s="378"/>
      <c r="BJ65173" s="378"/>
      <c r="BK65173" s="378"/>
      <c r="BL65173" s="378"/>
      <c r="BM65173" s="378"/>
      <c r="BN65173" s="378"/>
      <c r="BO65173" s="378"/>
      <c r="BP65173" s="378"/>
      <c r="BQ65173" s="378"/>
      <c r="BR65173" s="378"/>
      <c r="BS65173" s="378"/>
      <c r="BT65173" s="378"/>
      <c r="BU65173" s="378"/>
      <c r="BV65173" s="378"/>
      <c r="BW65173" s="378"/>
      <c r="BX65173" s="378"/>
      <c r="BY65173" s="378"/>
      <c r="BZ65173" s="378"/>
      <c r="CA65173" s="378"/>
      <c r="CB65173" s="378"/>
      <c r="CC65173" s="378"/>
      <c r="CD65173" s="378"/>
      <c r="CE65173" s="378"/>
      <c r="CF65173" s="378"/>
      <c r="CG65173" s="378"/>
      <c r="CH65173" s="378"/>
      <c r="CI65173" s="378"/>
      <c r="CJ65173" s="378"/>
      <c r="CK65173" s="378"/>
      <c r="CL65173" s="378"/>
      <c r="CM65173" s="378"/>
      <c r="CN65173" s="378"/>
      <c r="CO65173" s="378"/>
      <c r="CP65173" s="378"/>
      <c r="CQ65173" s="378"/>
      <c r="CR65173" s="378"/>
      <c r="CS65173" s="378"/>
      <c r="CT65173" s="378"/>
      <c r="CU65173" s="378"/>
      <c r="CV65173" s="378"/>
      <c r="CW65173" s="378"/>
      <c r="CX65173" s="378"/>
      <c r="CY65173" s="378"/>
      <c r="CZ65173" s="378"/>
      <c r="DA65173" s="378"/>
      <c r="DB65173" s="378"/>
      <c r="DC65173" s="378"/>
      <c r="DD65173" s="378"/>
      <c r="DE65173" s="378"/>
      <c r="DF65173" s="378"/>
      <c r="DG65173" s="378"/>
      <c r="DH65173" s="378"/>
      <c r="DI65173" s="378"/>
      <c r="DJ65173" s="378"/>
      <c r="DK65173" s="378"/>
      <c r="DL65173" s="378"/>
      <c r="DM65173" s="378"/>
      <c r="DN65173" s="378"/>
      <c r="DO65173" s="378"/>
      <c r="DP65173" s="378"/>
      <c r="DQ65173" s="378"/>
      <c r="DR65173" s="378"/>
      <c r="DS65173" s="378"/>
      <c r="DT65173" s="378"/>
      <c r="DU65173" s="378"/>
      <c r="DV65173" s="378"/>
      <c r="DW65173" s="378"/>
      <c r="DX65173" s="378"/>
      <c r="DY65173" s="378"/>
      <c r="DZ65173" s="378"/>
      <c r="EA65173" s="378"/>
      <c r="EB65173" s="378"/>
      <c r="EC65173" s="378"/>
      <c r="ED65173" s="378"/>
      <c r="EE65173" s="378"/>
      <c r="EF65173" s="378"/>
      <c r="EG65173" s="378"/>
      <c r="EH65173" s="378"/>
      <c r="EI65173" s="378"/>
      <c r="EJ65173" s="378"/>
      <c r="EK65173" s="378"/>
      <c r="EL65173" s="378"/>
      <c r="EM65173" s="378"/>
      <c r="EN65173" s="378"/>
      <c r="EO65173" s="378"/>
      <c r="EP65173" s="378"/>
      <c r="EQ65173" s="378"/>
      <c r="ER65173" s="378"/>
      <c r="ES65173" s="378"/>
      <c r="ET65173" s="378"/>
      <c r="EU65173" s="378"/>
      <c r="EV65173" s="378"/>
      <c r="EW65173" s="378"/>
      <c r="EX65173" s="378"/>
      <c r="EY65173" s="378"/>
      <c r="EZ65173" s="378"/>
      <c r="FA65173" s="378"/>
      <c r="FB65173" s="378"/>
      <c r="FC65173" s="378"/>
      <c r="FD65173" s="378"/>
      <c r="FE65173" s="378"/>
      <c r="FF65173" s="378"/>
      <c r="FG65173" s="378"/>
      <c r="FH65173" s="378"/>
      <c r="FI65173" s="378"/>
      <c r="FJ65173" s="378"/>
      <c r="FK65173" s="378"/>
      <c r="FL65173" s="378"/>
      <c r="FM65173" s="378"/>
      <c r="FN65173" s="378"/>
      <c r="FO65173" s="378"/>
      <c r="FP65173" s="378"/>
      <c r="FQ65173" s="378"/>
      <c r="FR65173" s="378"/>
      <c r="FS65173" s="378"/>
      <c r="FT65173" s="378"/>
      <c r="FU65173" s="378"/>
      <c r="FV65173" s="378"/>
      <c r="FW65173" s="378"/>
      <c r="FX65173" s="378"/>
      <c r="FY65173" s="378"/>
      <c r="FZ65173" s="378"/>
      <c r="GA65173" s="378"/>
      <c r="GB65173" s="378"/>
      <c r="GC65173" s="378"/>
      <c r="GD65173" s="378"/>
      <c r="GE65173" s="378"/>
      <c r="GF65173" s="378"/>
      <c r="GG65173" s="378"/>
      <c r="GH65173" s="378"/>
      <c r="GI65173" s="378"/>
      <c r="GJ65173" s="378"/>
      <c r="GK65173" s="378"/>
      <c r="GL65173" s="378"/>
      <c r="GM65173" s="378"/>
      <c r="GN65173" s="378"/>
      <c r="GO65173" s="378"/>
      <c r="GP65173" s="378"/>
      <c r="GQ65173" s="378"/>
      <c r="GR65173" s="378"/>
      <c r="GS65173" s="378"/>
      <c r="GT65173" s="378"/>
      <c r="GU65173" s="378"/>
      <c r="GV65173" s="378"/>
      <c r="GW65173" s="378"/>
      <c r="GX65173" s="378"/>
      <c r="GY65173" s="378"/>
      <c r="GZ65173" s="378"/>
      <c r="HA65173" s="378"/>
      <c r="HB65173" s="378"/>
      <c r="HC65173" s="378"/>
      <c r="HD65173" s="378"/>
      <c r="HE65173" s="378"/>
      <c r="HF65173" s="378"/>
      <c r="HG65173" s="378"/>
      <c r="HH65173" s="378"/>
      <c r="HI65173" s="378"/>
      <c r="HJ65173" s="378"/>
      <c r="HK65173" s="378"/>
      <c r="HL65173" s="378"/>
      <c r="HM65173" s="378"/>
      <c r="HN65173" s="378"/>
      <c r="HO65173" s="378"/>
      <c r="HP65173" s="378"/>
      <c r="HQ65173" s="378"/>
      <c r="HR65173" s="378"/>
      <c r="HS65173" s="378"/>
      <c r="HT65173" s="378"/>
      <c r="HU65173" s="378"/>
      <c r="HV65173" s="378"/>
      <c r="HW65173" s="378"/>
      <c r="HX65173" s="378"/>
      <c r="HY65173" s="378"/>
      <c r="HZ65173" s="378"/>
      <c r="IA65173" s="378"/>
      <c r="IB65173" s="378"/>
      <c r="IC65173" s="378"/>
      <c r="ID65173" s="378"/>
      <c r="IE65173" s="378"/>
      <c r="IF65173" s="378"/>
      <c r="IG65173" s="378"/>
      <c r="IH65173" s="378"/>
      <c r="II65173" s="378"/>
      <c r="IJ65173" s="378"/>
      <c r="IK65173" s="378"/>
      <c r="IL65173" s="378"/>
    </row>
    <row r="65174" spans="2:246">
      <c r="B65174" s="378"/>
      <c r="C65174" s="378"/>
      <c r="D65174" s="378"/>
      <c r="E65174" s="378"/>
      <c r="F65174" s="378"/>
      <c r="G65174" s="378"/>
      <c r="H65174" s="378"/>
      <c r="I65174" s="378"/>
      <c r="J65174" s="378"/>
      <c r="K65174" s="378"/>
      <c r="L65174" s="378"/>
      <c r="M65174" s="378"/>
      <c r="N65174" s="378"/>
      <c r="O65174" s="378"/>
      <c r="P65174" s="378"/>
      <c r="Q65174" s="378"/>
      <c r="R65174" s="378"/>
      <c r="S65174" s="378"/>
      <c r="T65174" s="378"/>
      <c r="U65174" s="378"/>
      <c r="V65174" s="378"/>
      <c r="W65174" s="378"/>
      <c r="X65174" s="378"/>
      <c r="Y65174" s="378"/>
      <c r="Z65174" s="378"/>
      <c r="AA65174" s="378"/>
      <c r="AB65174" s="378"/>
      <c r="AC65174" s="378"/>
      <c r="AD65174" s="378"/>
      <c r="AE65174" s="378"/>
      <c r="AF65174" s="378"/>
      <c r="AG65174" s="378"/>
      <c r="AH65174" s="378"/>
      <c r="AI65174" s="378"/>
      <c r="AJ65174" s="378"/>
      <c r="AK65174" s="378"/>
      <c r="AL65174" s="378"/>
      <c r="AM65174" s="378"/>
      <c r="AN65174" s="378"/>
      <c r="AO65174" s="378"/>
      <c r="AP65174" s="378"/>
      <c r="AQ65174" s="378"/>
      <c r="AR65174" s="378"/>
      <c r="AS65174" s="378"/>
      <c r="AT65174" s="378"/>
      <c r="AU65174" s="378"/>
      <c r="AV65174" s="378"/>
      <c r="AW65174" s="378"/>
      <c r="AX65174" s="378"/>
      <c r="AY65174" s="378"/>
      <c r="AZ65174" s="378"/>
      <c r="BA65174" s="378"/>
      <c r="BB65174" s="378"/>
      <c r="BC65174" s="378"/>
      <c r="BD65174" s="378"/>
      <c r="BE65174" s="378"/>
      <c r="BF65174" s="378"/>
      <c r="BG65174" s="378"/>
      <c r="BH65174" s="378"/>
      <c r="BI65174" s="378"/>
      <c r="BJ65174" s="378"/>
      <c r="BK65174" s="378"/>
      <c r="BL65174" s="378"/>
      <c r="BM65174" s="378"/>
      <c r="BN65174" s="378"/>
      <c r="BO65174" s="378"/>
      <c r="BP65174" s="378"/>
      <c r="BQ65174" s="378"/>
      <c r="BR65174" s="378"/>
      <c r="BS65174" s="378"/>
      <c r="BT65174" s="378"/>
      <c r="BU65174" s="378"/>
      <c r="BV65174" s="378"/>
      <c r="BW65174" s="378"/>
      <c r="BX65174" s="378"/>
      <c r="BY65174" s="378"/>
      <c r="BZ65174" s="378"/>
      <c r="CA65174" s="378"/>
      <c r="CB65174" s="378"/>
      <c r="CC65174" s="378"/>
      <c r="CD65174" s="378"/>
      <c r="CE65174" s="378"/>
      <c r="CF65174" s="378"/>
      <c r="CG65174" s="378"/>
      <c r="CH65174" s="378"/>
      <c r="CI65174" s="378"/>
      <c r="CJ65174" s="378"/>
      <c r="CK65174" s="378"/>
      <c r="CL65174" s="378"/>
      <c r="CM65174" s="378"/>
      <c r="CN65174" s="378"/>
      <c r="CO65174" s="378"/>
      <c r="CP65174" s="378"/>
      <c r="CQ65174" s="378"/>
      <c r="CR65174" s="378"/>
      <c r="CS65174" s="378"/>
      <c r="CT65174" s="378"/>
      <c r="CU65174" s="378"/>
      <c r="CV65174" s="378"/>
      <c r="CW65174" s="378"/>
      <c r="CX65174" s="378"/>
      <c r="CY65174" s="378"/>
      <c r="CZ65174" s="378"/>
      <c r="DA65174" s="378"/>
      <c r="DB65174" s="378"/>
      <c r="DC65174" s="378"/>
      <c r="DD65174" s="378"/>
      <c r="DE65174" s="378"/>
      <c r="DF65174" s="378"/>
      <c r="DG65174" s="378"/>
      <c r="DH65174" s="378"/>
      <c r="DI65174" s="378"/>
      <c r="DJ65174" s="378"/>
      <c r="DK65174" s="378"/>
      <c r="DL65174" s="378"/>
      <c r="DM65174" s="378"/>
      <c r="DN65174" s="378"/>
      <c r="DO65174" s="378"/>
      <c r="DP65174" s="378"/>
      <c r="DQ65174" s="378"/>
      <c r="DR65174" s="378"/>
      <c r="DS65174" s="378"/>
      <c r="DT65174" s="378"/>
      <c r="DU65174" s="378"/>
      <c r="DV65174" s="378"/>
      <c r="DW65174" s="378"/>
      <c r="DX65174" s="378"/>
      <c r="DY65174" s="378"/>
      <c r="DZ65174" s="378"/>
      <c r="EA65174" s="378"/>
      <c r="EB65174" s="378"/>
      <c r="EC65174" s="378"/>
      <c r="ED65174" s="378"/>
      <c r="EE65174" s="378"/>
      <c r="EF65174" s="378"/>
      <c r="EG65174" s="378"/>
      <c r="EH65174" s="378"/>
      <c r="EI65174" s="378"/>
      <c r="EJ65174" s="378"/>
      <c r="EK65174" s="378"/>
      <c r="EL65174" s="378"/>
      <c r="EM65174" s="378"/>
      <c r="EN65174" s="378"/>
      <c r="EO65174" s="378"/>
      <c r="EP65174" s="378"/>
      <c r="EQ65174" s="378"/>
      <c r="ER65174" s="378"/>
      <c r="ES65174" s="378"/>
      <c r="ET65174" s="378"/>
      <c r="EU65174" s="378"/>
      <c r="EV65174" s="378"/>
      <c r="EW65174" s="378"/>
      <c r="EX65174" s="378"/>
      <c r="EY65174" s="378"/>
      <c r="EZ65174" s="378"/>
      <c r="FA65174" s="378"/>
      <c r="FB65174" s="378"/>
      <c r="FC65174" s="378"/>
      <c r="FD65174" s="378"/>
      <c r="FE65174" s="378"/>
      <c r="FF65174" s="378"/>
      <c r="FG65174" s="378"/>
      <c r="FH65174" s="378"/>
      <c r="FI65174" s="378"/>
      <c r="FJ65174" s="378"/>
      <c r="FK65174" s="378"/>
      <c r="FL65174" s="378"/>
      <c r="FM65174" s="378"/>
      <c r="FN65174" s="378"/>
      <c r="FO65174" s="378"/>
      <c r="FP65174" s="378"/>
      <c r="FQ65174" s="378"/>
      <c r="FR65174" s="378"/>
      <c r="FS65174" s="378"/>
      <c r="FT65174" s="378"/>
      <c r="FU65174" s="378"/>
      <c r="FV65174" s="378"/>
      <c r="FW65174" s="378"/>
      <c r="FX65174" s="378"/>
      <c r="FY65174" s="378"/>
      <c r="FZ65174" s="378"/>
      <c r="GA65174" s="378"/>
      <c r="GB65174" s="378"/>
      <c r="GC65174" s="378"/>
      <c r="GD65174" s="378"/>
      <c r="GE65174" s="378"/>
      <c r="GF65174" s="378"/>
      <c r="GG65174" s="378"/>
      <c r="GH65174" s="378"/>
      <c r="GI65174" s="378"/>
      <c r="GJ65174" s="378"/>
      <c r="GK65174" s="378"/>
      <c r="GL65174" s="378"/>
      <c r="GM65174" s="378"/>
      <c r="GN65174" s="378"/>
      <c r="GO65174" s="378"/>
      <c r="GP65174" s="378"/>
      <c r="GQ65174" s="378"/>
      <c r="GR65174" s="378"/>
      <c r="GS65174" s="378"/>
      <c r="GT65174" s="378"/>
      <c r="GU65174" s="378"/>
      <c r="GV65174" s="378"/>
      <c r="GW65174" s="378"/>
      <c r="GX65174" s="378"/>
      <c r="GY65174" s="378"/>
      <c r="GZ65174" s="378"/>
      <c r="HA65174" s="378"/>
      <c r="HB65174" s="378"/>
      <c r="HC65174" s="378"/>
      <c r="HD65174" s="378"/>
      <c r="HE65174" s="378"/>
      <c r="HF65174" s="378"/>
      <c r="HG65174" s="378"/>
      <c r="HH65174" s="378"/>
      <c r="HI65174" s="378"/>
      <c r="HJ65174" s="378"/>
      <c r="HK65174" s="378"/>
      <c r="HL65174" s="378"/>
      <c r="HM65174" s="378"/>
      <c r="HN65174" s="378"/>
      <c r="HO65174" s="378"/>
      <c r="HP65174" s="378"/>
      <c r="HQ65174" s="378"/>
      <c r="HR65174" s="378"/>
      <c r="HS65174" s="378"/>
      <c r="HT65174" s="378"/>
      <c r="HU65174" s="378"/>
      <c r="HV65174" s="378"/>
      <c r="HW65174" s="378"/>
      <c r="HX65174" s="378"/>
      <c r="HY65174" s="378"/>
      <c r="HZ65174" s="378"/>
      <c r="IA65174" s="378"/>
      <c r="IB65174" s="378"/>
      <c r="IC65174" s="378"/>
      <c r="ID65174" s="378"/>
      <c r="IE65174" s="378"/>
      <c r="IF65174" s="378"/>
      <c r="IG65174" s="378"/>
      <c r="IH65174" s="378"/>
      <c r="II65174" s="378"/>
      <c r="IJ65174" s="378"/>
      <c r="IK65174" s="378"/>
      <c r="IL65174" s="378"/>
    </row>
    <row r="65175" spans="2:246">
      <c r="B65175" s="378"/>
      <c r="C65175" s="378"/>
      <c r="D65175" s="378"/>
      <c r="E65175" s="378"/>
      <c r="F65175" s="378"/>
      <c r="G65175" s="378"/>
      <c r="H65175" s="378"/>
      <c r="I65175" s="378"/>
      <c r="J65175" s="378"/>
      <c r="K65175" s="378"/>
      <c r="L65175" s="378"/>
      <c r="M65175" s="378"/>
      <c r="N65175" s="378"/>
      <c r="O65175" s="378"/>
      <c r="P65175" s="378"/>
      <c r="Q65175" s="378"/>
      <c r="R65175" s="378"/>
      <c r="S65175" s="378"/>
      <c r="T65175" s="378"/>
      <c r="U65175" s="378"/>
      <c r="V65175" s="378"/>
      <c r="W65175" s="378"/>
      <c r="X65175" s="378"/>
      <c r="Y65175" s="378"/>
      <c r="Z65175" s="378"/>
      <c r="AA65175" s="378"/>
      <c r="AB65175" s="378"/>
      <c r="AC65175" s="378"/>
      <c r="AD65175" s="378"/>
      <c r="AE65175" s="378"/>
      <c r="AF65175" s="378"/>
      <c r="AG65175" s="378"/>
      <c r="AH65175" s="378"/>
      <c r="AI65175" s="378"/>
      <c r="AJ65175" s="378"/>
      <c r="AK65175" s="378"/>
      <c r="AL65175" s="378"/>
      <c r="AM65175" s="378"/>
      <c r="AN65175" s="378"/>
      <c r="AO65175" s="378"/>
      <c r="AP65175" s="378"/>
      <c r="AQ65175" s="378"/>
      <c r="AR65175" s="378"/>
      <c r="AS65175" s="378"/>
      <c r="AT65175" s="378"/>
      <c r="AU65175" s="378"/>
      <c r="AV65175" s="378"/>
      <c r="AW65175" s="378"/>
      <c r="AX65175" s="378"/>
      <c r="AY65175" s="378"/>
      <c r="AZ65175" s="378"/>
      <c r="BA65175" s="378"/>
      <c r="BB65175" s="378"/>
      <c r="BC65175" s="378"/>
      <c r="BD65175" s="378"/>
      <c r="BE65175" s="378"/>
      <c r="BF65175" s="378"/>
      <c r="BG65175" s="378"/>
      <c r="BH65175" s="378"/>
      <c r="BI65175" s="378"/>
      <c r="BJ65175" s="378"/>
      <c r="BK65175" s="378"/>
      <c r="BL65175" s="378"/>
      <c r="BM65175" s="378"/>
      <c r="BN65175" s="378"/>
      <c r="BO65175" s="378"/>
      <c r="BP65175" s="378"/>
      <c r="BQ65175" s="378"/>
      <c r="BR65175" s="378"/>
      <c r="BS65175" s="378"/>
      <c r="BT65175" s="378"/>
      <c r="BU65175" s="378"/>
      <c r="BV65175" s="378"/>
      <c r="BW65175" s="378"/>
      <c r="BX65175" s="378"/>
      <c r="BY65175" s="378"/>
      <c r="BZ65175" s="378"/>
      <c r="CA65175" s="378"/>
      <c r="CB65175" s="378"/>
      <c r="CC65175" s="378"/>
      <c r="CD65175" s="378"/>
      <c r="CE65175" s="378"/>
      <c r="CF65175" s="378"/>
      <c r="CG65175" s="378"/>
      <c r="CH65175" s="378"/>
      <c r="CI65175" s="378"/>
      <c r="CJ65175" s="378"/>
      <c r="CK65175" s="378"/>
      <c r="CL65175" s="378"/>
      <c r="CM65175" s="378"/>
      <c r="CN65175" s="378"/>
      <c r="CO65175" s="378"/>
      <c r="CP65175" s="378"/>
      <c r="CQ65175" s="378"/>
      <c r="CR65175" s="378"/>
      <c r="CS65175" s="378"/>
      <c r="CT65175" s="378"/>
      <c r="CU65175" s="378"/>
      <c r="CV65175" s="378"/>
      <c r="CW65175" s="378"/>
      <c r="CX65175" s="378"/>
      <c r="CY65175" s="378"/>
      <c r="CZ65175" s="378"/>
      <c r="DA65175" s="378"/>
      <c r="DB65175" s="378"/>
      <c r="DC65175" s="378"/>
      <c r="DD65175" s="378"/>
      <c r="DE65175" s="378"/>
      <c r="DF65175" s="378"/>
      <c r="DG65175" s="378"/>
      <c r="DH65175" s="378"/>
      <c r="DI65175" s="378"/>
      <c r="DJ65175" s="378"/>
      <c r="DK65175" s="378"/>
      <c r="DL65175" s="378"/>
      <c r="DM65175" s="378"/>
      <c r="DN65175" s="378"/>
      <c r="DO65175" s="378"/>
      <c r="DP65175" s="378"/>
      <c r="DQ65175" s="378"/>
      <c r="DR65175" s="378"/>
      <c r="DS65175" s="378"/>
      <c r="DT65175" s="378"/>
      <c r="DU65175" s="378"/>
      <c r="DV65175" s="378"/>
      <c r="DW65175" s="378"/>
      <c r="DX65175" s="378"/>
      <c r="DY65175" s="378"/>
      <c r="DZ65175" s="378"/>
      <c r="EA65175" s="378"/>
      <c r="EB65175" s="378"/>
      <c r="EC65175" s="378"/>
      <c r="ED65175" s="378"/>
      <c r="EE65175" s="378"/>
      <c r="EF65175" s="378"/>
      <c r="EG65175" s="378"/>
      <c r="EH65175" s="378"/>
      <c r="EI65175" s="378"/>
      <c r="EJ65175" s="378"/>
      <c r="EK65175" s="378"/>
      <c r="EL65175" s="378"/>
      <c r="EM65175" s="378"/>
      <c r="EN65175" s="378"/>
      <c r="EO65175" s="378"/>
      <c r="EP65175" s="378"/>
      <c r="EQ65175" s="378"/>
      <c r="ER65175" s="378"/>
      <c r="ES65175" s="378"/>
      <c r="ET65175" s="378"/>
      <c r="EU65175" s="378"/>
      <c r="EV65175" s="378"/>
      <c r="EW65175" s="378"/>
      <c r="EX65175" s="378"/>
      <c r="EY65175" s="378"/>
      <c r="EZ65175" s="378"/>
      <c r="FA65175" s="378"/>
      <c r="FB65175" s="378"/>
      <c r="FC65175" s="378"/>
      <c r="FD65175" s="378"/>
      <c r="FE65175" s="378"/>
      <c r="FF65175" s="378"/>
      <c r="FG65175" s="378"/>
      <c r="FH65175" s="378"/>
      <c r="FI65175" s="378"/>
      <c r="FJ65175" s="378"/>
      <c r="FK65175" s="378"/>
      <c r="FL65175" s="378"/>
      <c r="FM65175" s="378"/>
      <c r="FN65175" s="378"/>
      <c r="FO65175" s="378"/>
      <c r="FP65175" s="378"/>
      <c r="FQ65175" s="378"/>
      <c r="FR65175" s="378"/>
      <c r="FS65175" s="378"/>
      <c r="FT65175" s="378"/>
      <c r="FU65175" s="378"/>
      <c r="FV65175" s="378"/>
      <c r="FW65175" s="378"/>
      <c r="FX65175" s="378"/>
      <c r="FY65175" s="378"/>
      <c r="FZ65175" s="378"/>
      <c r="GA65175" s="378"/>
      <c r="GB65175" s="378"/>
      <c r="GC65175" s="378"/>
      <c r="GD65175" s="378"/>
      <c r="GE65175" s="378"/>
      <c r="GF65175" s="378"/>
      <c r="GG65175" s="378"/>
      <c r="GH65175" s="378"/>
      <c r="GI65175" s="378"/>
      <c r="GJ65175" s="378"/>
      <c r="GK65175" s="378"/>
      <c r="GL65175" s="378"/>
      <c r="GM65175" s="378"/>
      <c r="GN65175" s="378"/>
      <c r="GO65175" s="378"/>
      <c r="GP65175" s="378"/>
      <c r="GQ65175" s="378"/>
      <c r="GR65175" s="378"/>
      <c r="GS65175" s="378"/>
      <c r="GT65175" s="378"/>
      <c r="GU65175" s="378"/>
      <c r="GV65175" s="378"/>
      <c r="GW65175" s="378"/>
      <c r="GX65175" s="378"/>
      <c r="GY65175" s="378"/>
      <c r="GZ65175" s="378"/>
      <c r="HA65175" s="378"/>
      <c r="HB65175" s="378"/>
      <c r="HC65175" s="378"/>
      <c r="HD65175" s="378"/>
      <c r="HE65175" s="378"/>
      <c r="HF65175" s="378"/>
      <c r="HG65175" s="378"/>
      <c r="HH65175" s="378"/>
      <c r="HI65175" s="378"/>
      <c r="HJ65175" s="378"/>
      <c r="HK65175" s="378"/>
      <c r="HL65175" s="378"/>
      <c r="HM65175" s="378"/>
      <c r="HN65175" s="378"/>
      <c r="HO65175" s="378"/>
      <c r="HP65175" s="378"/>
      <c r="HQ65175" s="378"/>
      <c r="HR65175" s="378"/>
      <c r="HS65175" s="378"/>
      <c r="HT65175" s="378"/>
      <c r="HU65175" s="378"/>
      <c r="HV65175" s="378"/>
      <c r="HW65175" s="378"/>
      <c r="HX65175" s="378"/>
      <c r="HY65175" s="378"/>
      <c r="HZ65175" s="378"/>
      <c r="IA65175" s="378"/>
      <c r="IB65175" s="378"/>
      <c r="IC65175" s="378"/>
      <c r="ID65175" s="378"/>
      <c r="IE65175" s="378"/>
      <c r="IF65175" s="378"/>
      <c r="IG65175" s="378"/>
      <c r="IH65175" s="378"/>
      <c r="II65175" s="378"/>
      <c r="IJ65175" s="378"/>
      <c r="IK65175" s="378"/>
      <c r="IL65175" s="378"/>
    </row>
    <row r="65176" spans="2:246">
      <c r="B65176" s="378"/>
      <c r="C65176" s="378"/>
      <c r="D65176" s="378"/>
      <c r="E65176" s="378"/>
      <c r="F65176" s="378"/>
      <c r="G65176" s="378"/>
      <c r="H65176" s="378"/>
      <c r="I65176" s="378"/>
      <c r="J65176" s="378"/>
      <c r="K65176" s="378"/>
      <c r="L65176" s="378"/>
      <c r="M65176" s="378"/>
      <c r="N65176" s="378"/>
      <c r="O65176" s="378"/>
      <c r="P65176" s="378"/>
      <c r="Q65176" s="378"/>
      <c r="R65176" s="378"/>
      <c r="S65176" s="378"/>
      <c r="T65176" s="378"/>
      <c r="U65176" s="378"/>
      <c r="V65176" s="378"/>
      <c r="W65176" s="378"/>
      <c r="X65176" s="378"/>
      <c r="Y65176" s="378"/>
      <c r="Z65176" s="378"/>
      <c r="AA65176" s="378"/>
      <c r="AB65176" s="378"/>
      <c r="AC65176" s="378"/>
      <c r="AD65176" s="378"/>
      <c r="AE65176" s="378"/>
      <c r="AF65176" s="378"/>
      <c r="AG65176" s="378"/>
      <c r="AH65176" s="378"/>
      <c r="AI65176" s="378"/>
      <c r="AJ65176" s="378"/>
      <c r="AK65176" s="378"/>
      <c r="AL65176" s="378"/>
      <c r="AM65176" s="378"/>
      <c r="AN65176" s="378"/>
      <c r="AO65176" s="378"/>
      <c r="AP65176" s="378"/>
      <c r="AQ65176" s="378"/>
      <c r="AR65176" s="378"/>
      <c r="AS65176" s="378"/>
      <c r="AT65176" s="378"/>
      <c r="AU65176" s="378"/>
      <c r="AV65176" s="378"/>
      <c r="AW65176" s="378"/>
      <c r="AX65176" s="378"/>
      <c r="AY65176" s="378"/>
      <c r="AZ65176" s="378"/>
      <c r="BA65176" s="378"/>
      <c r="BB65176" s="378"/>
      <c r="BC65176" s="378"/>
      <c r="BD65176" s="378"/>
      <c r="BE65176" s="378"/>
      <c r="BF65176" s="378"/>
      <c r="BG65176" s="378"/>
      <c r="BH65176" s="378"/>
      <c r="BI65176" s="378"/>
      <c r="BJ65176" s="378"/>
      <c r="BK65176" s="378"/>
      <c r="BL65176" s="378"/>
      <c r="BM65176" s="378"/>
      <c r="BN65176" s="378"/>
      <c r="BO65176" s="378"/>
      <c r="BP65176" s="378"/>
      <c r="BQ65176" s="378"/>
      <c r="BR65176" s="378"/>
      <c r="BS65176" s="378"/>
      <c r="BT65176" s="378"/>
      <c r="BU65176" s="378"/>
      <c r="BV65176" s="378"/>
      <c r="BW65176" s="378"/>
      <c r="BX65176" s="378"/>
      <c r="BY65176" s="378"/>
      <c r="BZ65176" s="378"/>
      <c r="CA65176" s="378"/>
      <c r="CB65176" s="378"/>
      <c r="CC65176" s="378"/>
      <c r="CD65176" s="378"/>
      <c r="CE65176" s="378"/>
      <c r="CF65176" s="378"/>
      <c r="CG65176" s="378"/>
      <c r="CH65176" s="378"/>
      <c r="CI65176" s="378"/>
      <c r="CJ65176" s="378"/>
      <c r="CK65176" s="378"/>
      <c r="CL65176" s="378"/>
      <c r="CM65176" s="378"/>
      <c r="CN65176" s="378"/>
      <c r="CO65176" s="378"/>
      <c r="CP65176" s="378"/>
      <c r="CQ65176" s="378"/>
      <c r="CR65176" s="378"/>
      <c r="CS65176" s="378"/>
      <c r="CT65176" s="378"/>
      <c r="CU65176" s="378"/>
      <c r="CV65176" s="378"/>
      <c r="CW65176" s="378"/>
      <c r="CX65176" s="378"/>
      <c r="CY65176" s="378"/>
      <c r="CZ65176" s="378"/>
      <c r="DA65176" s="378"/>
      <c r="DB65176" s="378"/>
      <c r="DC65176" s="378"/>
      <c r="DD65176" s="378"/>
      <c r="DE65176" s="378"/>
      <c r="DF65176" s="378"/>
      <c r="DG65176" s="378"/>
      <c r="DH65176" s="378"/>
      <c r="DI65176" s="378"/>
      <c r="DJ65176" s="378"/>
      <c r="DK65176" s="378"/>
      <c r="DL65176" s="378"/>
      <c r="DM65176" s="378"/>
      <c r="DN65176" s="378"/>
      <c r="DO65176" s="378"/>
      <c r="DP65176" s="378"/>
      <c r="DQ65176" s="378"/>
      <c r="DR65176" s="378"/>
      <c r="DS65176" s="378"/>
      <c r="DT65176" s="378"/>
      <c r="DU65176" s="378"/>
      <c r="DV65176" s="378"/>
      <c r="DW65176" s="378"/>
      <c r="DX65176" s="378"/>
      <c r="DY65176" s="378"/>
      <c r="DZ65176" s="378"/>
      <c r="EA65176" s="378"/>
      <c r="EB65176" s="378"/>
      <c r="EC65176" s="378"/>
      <c r="ED65176" s="378"/>
      <c r="EE65176" s="378"/>
      <c r="EF65176" s="378"/>
      <c r="EG65176" s="378"/>
      <c r="EH65176" s="378"/>
      <c r="EI65176" s="378"/>
      <c r="EJ65176" s="378"/>
      <c r="EK65176" s="378"/>
      <c r="EL65176" s="378"/>
      <c r="EM65176" s="378"/>
      <c r="EN65176" s="378"/>
      <c r="EO65176" s="378"/>
      <c r="EP65176" s="378"/>
      <c r="EQ65176" s="378"/>
      <c r="ER65176" s="378"/>
      <c r="ES65176" s="378"/>
      <c r="ET65176" s="378"/>
      <c r="EU65176" s="378"/>
      <c r="EV65176" s="378"/>
      <c r="EW65176" s="378"/>
      <c r="EX65176" s="378"/>
      <c r="EY65176" s="378"/>
      <c r="EZ65176" s="378"/>
      <c r="FA65176" s="378"/>
      <c r="FB65176" s="378"/>
      <c r="FC65176" s="378"/>
      <c r="FD65176" s="378"/>
      <c r="FE65176" s="378"/>
      <c r="FF65176" s="378"/>
      <c r="FG65176" s="378"/>
      <c r="FH65176" s="378"/>
      <c r="FI65176" s="378"/>
      <c r="FJ65176" s="378"/>
      <c r="FK65176" s="378"/>
      <c r="FL65176" s="378"/>
      <c r="FM65176" s="378"/>
      <c r="FN65176" s="378"/>
      <c r="FO65176" s="378"/>
      <c r="FP65176" s="378"/>
      <c r="FQ65176" s="378"/>
      <c r="FR65176" s="378"/>
      <c r="FS65176" s="378"/>
      <c r="FT65176" s="378"/>
      <c r="FU65176" s="378"/>
      <c r="FV65176" s="378"/>
      <c r="FW65176" s="378"/>
      <c r="FX65176" s="378"/>
      <c r="FY65176" s="378"/>
      <c r="FZ65176" s="378"/>
      <c r="GA65176" s="378"/>
      <c r="GB65176" s="378"/>
      <c r="GC65176" s="378"/>
      <c r="GD65176" s="378"/>
      <c r="GE65176" s="378"/>
      <c r="GF65176" s="378"/>
      <c r="GG65176" s="378"/>
      <c r="GH65176" s="378"/>
      <c r="GI65176" s="378"/>
      <c r="GJ65176" s="378"/>
      <c r="GK65176" s="378"/>
      <c r="GL65176" s="378"/>
      <c r="GM65176" s="378"/>
      <c r="GN65176" s="378"/>
      <c r="GO65176" s="378"/>
      <c r="GP65176" s="378"/>
      <c r="GQ65176" s="378"/>
      <c r="GR65176" s="378"/>
      <c r="GS65176" s="378"/>
      <c r="GT65176" s="378"/>
      <c r="GU65176" s="378"/>
      <c r="GV65176" s="378"/>
      <c r="GW65176" s="378"/>
      <c r="GX65176" s="378"/>
      <c r="GY65176" s="378"/>
      <c r="GZ65176" s="378"/>
      <c r="HA65176" s="378"/>
      <c r="HB65176" s="378"/>
      <c r="HC65176" s="378"/>
      <c r="HD65176" s="378"/>
      <c r="HE65176" s="378"/>
      <c r="HF65176" s="378"/>
      <c r="HG65176" s="378"/>
      <c r="HH65176" s="378"/>
      <c r="HI65176" s="378"/>
      <c r="HJ65176" s="378"/>
      <c r="HK65176" s="378"/>
      <c r="HL65176" s="378"/>
      <c r="HM65176" s="378"/>
      <c r="HN65176" s="378"/>
      <c r="HO65176" s="378"/>
      <c r="HP65176" s="378"/>
      <c r="HQ65176" s="378"/>
      <c r="HR65176" s="378"/>
      <c r="HS65176" s="378"/>
      <c r="HT65176" s="378"/>
      <c r="HU65176" s="378"/>
      <c r="HV65176" s="378"/>
      <c r="HW65176" s="378"/>
      <c r="HX65176" s="378"/>
      <c r="HY65176" s="378"/>
      <c r="HZ65176" s="378"/>
      <c r="IA65176" s="378"/>
      <c r="IB65176" s="378"/>
      <c r="IC65176" s="378"/>
      <c r="ID65176" s="378"/>
      <c r="IE65176" s="378"/>
      <c r="IF65176" s="378"/>
      <c r="IG65176" s="378"/>
      <c r="IH65176" s="378"/>
      <c r="II65176" s="378"/>
      <c r="IJ65176" s="378"/>
      <c r="IK65176" s="378"/>
      <c r="IL65176" s="378"/>
    </row>
    <row r="65177" spans="2:246">
      <c r="B65177" s="378"/>
      <c r="C65177" s="378"/>
      <c r="D65177" s="378"/>
      <c r="E65177" s="378"/>
      <c r="F65177" s="378"/>
      <c r="G65177" s="378"/>
      <c r="H65177" s="378"/>
      <c r="I65177" s="378"/>
      <c r="J65177" s="378"/>
      <c r="K65177" s="378"/>
      <c r="L65177" s="378"/>
      <c r="M65177" s="378"/>
      <c r="N65177" s="378"/>
      <c r="O65177" s="378"/>
      <c r="P65177" s="378"/>
      <c r="Q65177" s="378"/>
      <c r="R65177" s="378"/>
      <c r="S65177" s="378"/>
      <c r="T65177" s="378"/>
      <c r="U65177" s="378"/>
      <c r="V65177" s="378"/>
      <c r="W65177" s="378"/>
      <c r="X65177" s="378"/>
      <c r="Y65177" s="378"/>
      <c r="Z65177" s="378"/>
      <c r="AA65177" s="378"/>
      <c r="AB65177" s="378"/>
      <c r="AC65177" s="378"/>
      <c r="AD65177" s="378"/>
      <c r="AE65177" s="378"/>
      <c r="AF65177" s="378"/>
      <c r="AG65177" s="378"/>
      <c r="AH65177" s="378"/>
      <c r="AI65177" s="378"/>
      <c r="AJ65177" s="378"/>
      <c r="AK65177" s="378"/>
      <c r="AL65177" s="378"/>
      <c r="AM65177" s="378"/>
      <c r="AN65177" s="378"/>
      <c r="AO65177" s="378"/>
      <c r="AP65177" s="378"/>
      <c r="AQ65177" s="378"/>
      <c r="AR65177" s="378"/>
      <c r="AS65177" s="378"/>
      <c r="AT65177" s="378"/>
      <c r="AU65177" s="378"/>
      <c r="AV65177" s="378"/>
      <c r="AW65177" s="378"/>
      <c r="AX65177" s="378"/>
      <c r="AY65177" s="378"/>
      <c r="AZ65177" s="378"/>
      <c r="BA65177" s="378"/>
      <c r="BB65177" s="378"/>
      <c r="BC65177" s="378"/>
      <c r="BD65177" s="378"/>
      <c r="BE65177" s="378"/>
      <c r="BF65177" s="378"/>
      <c r="BG65177" s="378"/>
      <c r="BH65177" s="378"/>
      <c r="BI65177" s="378"/>
      <c r="BJ65177" s="378"/>
      <c r="BK65177" s="378"/>
      <c r="BL65177" s="378"/>
      <c r="BM65177" s="378"/>
      <c r="BN65177" s="378"/>
      <c r="BO65177" s="378"/>
      <c r="BP65177" s="378"/>
      <c r="BQ65177" s="378"/>
      <c r="BR65177" s="378"/>
      <c r="BS65177" s="378"/>
      <c r="BT65177" s="378"/>
      <c r="BU65177" s="378"/>
      <c r="BV65177" s="378"/>
      <c r="BW65177" s="378"/>
      <c r="BX65177" s="378"/>
      <c r="BY65177" s="378"/>
      <c r="BZ65177" s="378"/>
      <c r="CA65177" s="378"/>
      <c r="CB65177" s="378"/>
      <c r="CC65177" s="378"/>
      <c r="CD65177" s="378"/>
      <c r="CE65177" s="378"/>
      <c r="CF65177" s="378"/>
      <c r="CG65177" s="378"/>
      <c r="CH65177" s="378"/>
      <c r="CI65177" s="378"/>
      <c r="CJ65177" s="378"/>
      <c r="CK65177" s="378"/>
      <c r="CL65177" s="378"/>
      <c r="CM65177" s="378"/>
      <c r="CN65177" s="378"/>
      <c r="CO65177" s="378"/>
      <c r="CP65177" s="378"/>
      <c r="CQ65177" s="378"/>
      <c r="CR65177" s="378"/>
      <c r="CS65177" s="378"/>
      <c r="CT65177" s="378"/>
      <c r="CU65177" s="378"/>
      <c r="CV65177" s="378"/>
      <c r="CW65177" s="378"/>
      <c r="CX65177" s="378"/>
      <c r="CY65177" s="378"/>
      <c r="CZ65177" s="378"/>
      <c r="DA65177" s="378"/>
      <c r="DB65177" s="378"/>
      <c r="DC65177" s="378"/>
      <c r="DD65177" s="378"/>
      <c r="DE65177" s="378"/>
      <c r="DF65177" s="378"/>
      <c r="DG65177" s="378"/>
      <c r="DH65177" s="378"/>
      <c r="DI65177" s="378"/>
      <c r="DJ65177" s="378"/>
      <c r="DK65177" s="378"/>
      <c r="DL65177" s="378"/>
      <c r="DM65177" s="378"/>
      <c r="DN65177" s="378"/>
      <c r="DO65177" s="378"/>
      <c r="DP65177" s="378"/>
      <c r="DQ65177" s="378"/>
      <c r="DR65177" s="378"/>
      <c r="DS65177" s="378"/>
      <c r="DT65177" s="378"/>
      <c r="DU65177" s="378"/>
      <c r="DV65177" s="378"/>
      <c r="DW65177" s="378"/>
      <c r="DX65177" s="378"/>
      <c r="DY65177" s="378"/>
      <c r="DZ65177" s="378"/>
      <c r="EA65177" s="378"/>
      <c r="EB65177" s="378"/>
      <c r="EC65177" s="378"/>
      <c r="ED65177" s="378"/>
      <c r="EE65177" s="378"/>
      <c r="EF65177" s="378"/>
      <c r="EG65177" s="378"/>
      <c r="EH65177" s="378"/>
      <c r="EI65177" s="378"/>
      <c r="EJ65177" s="378"/>
      <c r="EK65177" s="378"/>
      <c r="EL65177" s="378"/>
      <c r="EM65177" s="378"/>
      <c r="EN65177" s="378"/>
      <c r="EO65177" s="378"/>
      <c r="EP65177" s="378"/>
      <c r="EQ65177" s="378"/>
      <c r="ER65177" s="378"/>
      <c r="ES65177" s="378"/>
      <c r="ET65177" s="378"/>
      <c r="EU65177" s="378"/>
      <c r="EV65177" s="378"/>
      <c r="EW65177" s="378"/>
      <c r="EX65177" s="378"/>
      <c r="EY65177" s="378"/>
      <c r="EZ65177" s="378"/>
      <c r="FA65177" s="378"/>
      <c r="FB65177" s="378"/>
      <c r="FC65177" s="378"/>
      <c r="FD65177" s="378"/>
      <c r="FE65177" s="378"/>
      <c r="FF65177" s="378"/>
      <c r="FG65177" s="378"/>
      <c r="FH65177" s="378"/>
      <c r="FI65177" s="378"/>
      <c r="FJ65177" s="378"/>
      <c r="FK65177" s="378"/>
      <c r="FL65177" s="378"/>
      <c r="FM65177" s="378"/>
      <c r="FN65177" s="378"/>
      <c r="FO65177" s="378"/>
      <c r="FP65177" s="378"/>
      <c r="FQ65177" s="378"/>
      <c r="FR65177" s="378"/>
      <c r="FS65177" s="378"/>
      <c r="FT65177" s="378"/>
      <c r="FU65177" s="378"/>
      <c r="FV65177" s="378"/>
      <c r="FW65177" s="378"/>
      <c r="FX65177" s="378"/>
      <c r="FY65177" s="378"/>
      <c r="FZ65177" s="378"/>
      <c r="GA65177" s="378"/>
      <c r="GB65177" s="378"/>
      <c r="GC65177" s="378"/>
      <c r="GD65177" s="378"/>
      <c r="GE65177" s="378"/>
      <c r="GF65177" s="378"/>
      <c r="GG65177" s="378"/>
      <c r="GH65177" s="378"/>
      <c r="GI65177" s="378"/>
      <c r="GJ65177" s="378"/>
      <c r="GK65177" s="378"/>
      <c r="GL65177" s="378"/>
      <c r="GM65177" s="378"/>
      <c r="GN65177" s="378"/>
      <c r="GO65177" s="378"/>
      <c r="GP65177" s="378"/>
      <c r="GQ65177" s="378"/>
      <c r="GR65177" s="378"/>
      <c r="GS65177" s="378"/>
      <c r="GT65177" s="378"/>
      <c r="GU65177" s="378"/>
      <c r="GV65177" s="378"/>
      <c r="GW65177" s="378"/>
      <c r="GX65177" s="378"/>
      <c r="GY65177" s="378"/>
      <c r="GZ65177" s="378"/>
      <c r="HA65177" s="378"/>
      <c r="HB65177" s="378"/>
      <c r="HC65177" s="378"/>
      <c r="HD65177" s="378"/>
      <c r="HE65177" s="378"/>
      <c r="HF65177" s="378"/>
      <c r="HG65177" s="378"/>
      <c r="HH65177" s="378"/>
      <c r="HI65177" s="378"/>
      <c r="HJ65177" s="378"/>
      <c r="HK65177" s="378"/>
      <c r="HL65177" s="378"/>
      <c r="HM65177" s="378"/>
      <c r="HN65177" s="378"/>
      <c r="HO65177" s="378"/>
      <c r="HP65177" s="378"/>
      <c r="HQ65177" s="378"/>
      <c r="HR65177" s="378"/>
      <c r="HS65177" s="378"/>
      <c r="HT65177" s="378"/>
      <c r="HU65177" s="378"/>
      <c r="HV65177" s="378"/>
      <c r="HW65177" s="378"/>
      <c r="HX65177" s="378"/>
      <c r="HY65177" s="378"/>
      <c r="HZ65177" s="378"/>
      <c r="IA65177" s="378"/>
      <c r="IB65177" s="378"/>
      <c r="IC65177" s="378"/>
      <c r="ID65177" s="378"/>
      <c r="IE65177" s="378"/>
      <c r="IF65177" s="378"/>
      <c r="IG65177" s="378"/>
      <c r="IH65177" s="378"/>
      <c r="II65177" s="378"/>
      <c r="IJ65177" s="378"/>
      <c r="IK65177" s="378"/>
      <c r="IL65177" s="378"/>
    </row>
    <row r="65178" spans="2:246">
      <c r="B65178" s="378"/>
      <c r="C65178" s="378"/>
      <c r="D65178" s="378"/>
      <c r="E65178" s="378"/>
      <c r="F65178" s="378"/>
      <c r="G65178" s="378"/>
      <c r="H65178" s="378"/>
      <c r="I65178" s="378"/>
      <c r="J65178" s="378"/>
      <c r="K65178" s="378"/>
      <c r="L65178" s="378"/>
      <c r="M65178" s="378"/>
      <c r="N65178" s="378"/>
      <c r="O65178" s="378"/>
      <c r="P65178" s="378"/>
      <c r="Q65178" s="378"/>
      <c r="R65178" s="378"/>
      <c r="S65178" s="378"/>
      <c r="T65178" s="378"/>
      <c r="U65178" s="378"/>
      <c r="V65178" s="378"/>
      <c r="W65178" s="378"/>
      <c r="X65178" s="378"/>
      <c r="Y65178" s="378"/>
      <c r="Z65178" s="378"/>
      <c r="AA65178" s="378"/>
      <c r="AB65178" s="378"/>
      <c r="AC65178" s="378"/>
      <c r="AD65178" s="378"/>
      <c r="AE65178" s="378"/>
      <c r="AF65178" s="378"/>
      <c r="AG65178" s="378"/>
      <c r="AH65178" s="378"/>
      <c r="AI65178" s="378"/>
      <c r="AJ65178" s="378"/>
      <c r="AK65178" s="378"/>
      <c r="AL65178" s="378"/>
      <c r="AM65178" s="378"/>
      <c r="AN65178" s="378"/>
      <c r="AO65178" s="378"/>
      <c r="AP65178" s="378"/>
      <c r="AQ65178" s="378"/>
      <c r="AR65178" s="378"/>
      <c r="AS65178" s="378"/>
      <c r="AT65178" s="378"/>
      <c r="AU65178" s="378"/>
      <c r="AV65178" s="378"/>
      <c r="AW65178" s="378"/>
      <c r="AX65178" s="378"/>
      <c r="AY65178" s="378"/>
      <c r="AZ65178" s="378"/>
      <c r="BA65178" s="378"/>
      <c r="BB65178" s="378"/>
      <c r="BC65178" s="378"/>
      <c r="BD65178" s="378"/>
      <c r="BE65178" s="378"/>
      <c r="BF65178" s="378"/>
      <c r="BG65178" s="378"/>
      <c r="BH65178" s="378"/>
      <c r="BI65178" s="378"/>
      <c r="BJ65178" s="378"/>
      <c r="BK65178" s="378"/>
      <c r="BL65178" s="378"/>
      <c r="BM65178" s="378"/>
      <c r="BN65178" s="378"/>
      <c r="BO65178" s="378"/>
      <c r="BP65178" s="378"/>
      <c r="BQ65178" s="378"/>
      <c r="BR65178" s="378"/>
      <c r="BS65178" s="378"/>
      <c r="BT65178" s="378"/>
      <c r="BU65178" s="378"/>
      <c r="BV65178" s="378"/>
      <c r="BW65178" s="378"/>
      <c r="BX65178" s="378"/>
      <c r="BY65178" s="378"/>
      <c r="BZ65178" s="378"/>
      <c r="CA65178" s="378"/>
      <c r="CB65178" s="378"/>
      <c r="CC65178" s="378"/>
      <c r="CD65178" s="378"/>
      <c r="CE65178" s="378"/>
      <c r="CF65178" s="378"/>
      <c r="CG65178" s="378"/>
      <c r="CH65178" s="378"/>
      <c r="CI65178" s="378"/>
      <c r="CJ65178" s="378"/>
      <c r="CK65178" s="378"/>
      <c r="CL65178" s="378"/>
      <c r="CM65178" s="378"/>
      <c r="CN65178" s="378"/>
      <c r="CO65178" s="378"/>
      <c r="CP65178" s="378"/>
      <c r="CQ65178" s="378"/>
      <c r="CR65178" s="378"/>
      <c r="CS65178" s="378"/>
      <c r="CT65178" s="378"/>
      <c r="CU65178" s="378"/>
      <c r="CV65178" s="378"/>
      <c r="CW65178" s="378"/>
      <c r="CX65178" s="378"/>
      <c r="CY65178" s="378"/>
      <c r="CZ65178" s="378"/>
      <c r="DA65178" s="378"/>
      <c r="DB65178" s="378"/>
      <c r="DC65178" s="378"/>
      <c r="DD65178" s="378"/>
      <c r="DE65178" s="378"/>
      <c r="DF65178" s="378"/>
      <c r="DG65178" s="378"/>
      <c r="DH65178" s="378"/>
      <c r="DI65178" s="378"/>
      <c r="DJ65178" s="378"/>
      <c r="DK65178" s="378"/>
      <c r="DL65178" s="378"/>
      <c r="DM65178" s="378"/>
      <c r="DN65178" s="378"/>
      <c r="DO65178" s="378"/>
      <c r="DP65178" s="378"/>
      <c r="DQ65178" s="378"/>
      <c r="DR65178" s="378"/>
      <c r="DS65178" s="378"/>
      <c r="DT65178" s="378"/>
      <c r="DU65178" s="378"/>
      <c r="DV65178" s="378"/>
      <c r="DW65178" s="378"/>
      <c r="DX65178" s="378"/>
      <c r="DY65178" s="378"/>
      <c r="DZ65178" s="378"/>
      <c r="EA65178" s="378"/>
      <c r="EB65178" s="378"/>
      <c r="EC65178" s="378"/>
      <c r="ED65178" s="378"/>
      <c r="EE65178" s="378"/>
      <c r="EF65178" s="378"/>
      <c r="EG65178" s="378"/>
      <c r="EH65178" s="378"/>
      <c r="EI65178" s="378"/>
      <c r="EJ65178" s="378"/>
      <c r="EK65178" s="378"/>
      <c r="EL65178" s="378"/>
      <c r="EM65178" s="378"/>
      <c r="EN65178" s="378"/>
      <c r="EO65178" s="378"/>
      <c r="EP65178" s="378"/>
      <c r="EQ65178" s="378"/>
      <c r="ER65178" s="378"/>
      <c r="ES65178" s="378"/>
      <c r="ET65178" s="378"/>
      <c r="EU65178" s="378"/>
      <c r="EV65178" s="378"/>
      <c r="EW65178" s="378"/>
      <c r="EX65178" s="378"/>
      <c r="EY65178" s="378"/>
      <c r="EZ65178" s="378"/>
      <c r="FA65178" s="378"/>
      <c r="FB65178" s="378"/>
      <c r="FC65178" s="378"/>
      <c r="FD65178" s="378"/>
      <c r="FE65178" s="378"/>
      <c r="FF65178" s="378"/>
      <c r="FG65178" s="378"/>
      <c r="FH65178" s="378"/>
      <c r="FI65178" s="378"/>
      <c r="FJ65178" s="378"/>
      <c r="FK65178" s="378"/>
      <c r="FL65178" s="378"/>
      <c r="FM65178" s="378"/>
      <c r="FN65178" s="378"/>
      <c r="FO65178" s="378"/>
      <c r="FP65178" s="378"/>
      <c r="FQ65178" s="378"/>
      <c r="FR65178" s="378"/>
      <c r="FS65178" s="378"/>
      <c r="FT65178" s="378"/>
      <c r="FU65178" s="378"/>
      <c r="FV65178" s="378"/>
      <c r="FW65178" s="378"/>
      <c r="FX65178" s="378"/>
      <c r="FY65178" s="378"/>
      <c r="FZ65178" s="378"/>
      <c r="GA65178" s="378"/>
      <c r="GB65178" s="378"/>
      <c r="GC65178" s="378"/>
      <c r="GD65178" s="378"/>
      <c r="GE65178" s="378"/>
      <c r="GF65178" s="378"/>
      <c r="GG65178" s="378"/>
      <c r="GH65178" s="378"/>
      <c r="GI65178" s="378"/>
      <c r="GJ65178" s="378"/>
      <c r="GK65178" s="378"/>
      <c r="GL65178" s="378"/>
      <c r="GM65178" s="378"/>
      <c r="GN65178" s="378"/>
      <c r="GO65178" s="378"/>
      <c r="GP65178" s="378"/>
      <c r="GQ65178" s="378"/>
      <c r="GR65178" s="378"/>
      <c r="GS65178" s="378"/>
      <c r="GT65178" s="378"/>
      <c r="GU65178" s="378"/>
      <c r="GV65178" s="378"/>
      <c r="GW65178" s="378"/>
      <c r="GX65178" s="378"/>
      <c r="GY65178" s="378"/>
      <c r="GZ65178" s="378"/>
      <c r="HA65178" s="378"/>
      <c r="HB65178" s="378"/>
      <c r="HC65178" s="378"/>
      <c r="HD65178" s="378"/>
      <c r="HE65178" s="378"/>
      <c r="HF65178" s="378"/>
      <c r="HG65178" s="378"/>
      <c r="HH65178" s="378"/>
      <c r="HI65178" s="378"/>
      <c r="HJ65178" s="378"/>
      <c r="HK65178" s="378"/>
      <c r="HL65178" s="378"/>
      <c r="HM65178" s="378"/>
      <c r="HN65178" s="378"/>
      <c r="HO65178" s="378"/>
      <c r="HP65178" s="378"/>
      <c r="HQ65178" s="378"/>
      <c r="HR65178" s="378"/>
      <c r="HS65178" s="378"/>
      <c r="HT65178" s="378"/>
      <c r="HU65178" s="378"/>
      <c r="HV65178" s="378"/>
      <c r="HW65178" s="378"/>
      <c r="HX65178" s="378"/>
      <c r="HY65178" s="378"/>
      <c r="HZ65178" s="378"/>
      <c r="IA65178" s="378"/>
      <c r="IB65178" s="378"/>
      <c r="IC65178" s="378"/>
      <c r="ID65178" s="378"/>
      <c r="IE65178" s="378"/>
      <c r="IF65178" s="378"/>
      <c r="IG65178" s="378"/>
      <c r="IH65178" s="378"/>
      <c r="II65178" s="378"/>
      <c r="IJ65178" s="378"/>
      <c r="IK65178" s="378"/>
      <c r="IL65178" s="378"/>
    </row>
    <row r="65179" spans="2:246">
      <c r="B65179" s="378"/>
      <c r="C65179" s="378"/>
      <c r="D65179" s="378"/>
      <c r="E65179" s="378"/>
      <c r="F65179" s="378"/>
      <c r="G65179" s="378"/>
      <c r="H65179" s="378"/>
      <c r="I65179" s="378"/>
      <c r="J65179" s="378"/>
      <c r="K65179" s="378"/>
      <c r="L65179" s="378"/>
      <c r="M65179" s="378"/>
      <c r="N65179" s="378"/>
      <c r="O65179" s="378"/>
      <c r="P65179" s="378"/>
      <c r="Q65179" s="378"/>
      <c r="R65179" s="378"/>
      <c r="S65179" s="378"/>
      <c r="T65179" s="378"/>
      <c r="U65179" s="378"/>
      <c r="V65179" s="378"/>
      <c r="W65179" s="378"/>
      <c r="X65179" s="378"/>
      <c r="Y65179" s="378"/>
      <c r="Z65179" s="378"/>
      <c r="AA65179" s="378"/>
      <c r="AB65179" s="378"/>
      <c r="AC65179" s="378"/>
      <c r="AD65179" s="378"/>
      <c r="AE65179" s="378"/>
      <c r="AF65179" s="378"/>
      <c r="AG65179" s="378"/>
      <c r="AH65179" s="378"/>
      <c r="AI65179" s="378"/>
      <c r="AJ65179" s="378"/>
      <c r="AK65179" s="378"/>
      <c r="AL65179" s="378"/>
      <c r="AM65179" s="378"/>
      <c r="AN65179" s="378"/>
      <c r="AO65179" s="378"/>
      <c r="AP65179" s="378"/>
      <c r="AQ65179" s="378"/>
      <c r="AR65179" s="378"/>
      <c r="AS65179" s="378"/>
      <c r="AT65179" s="378"/>
      <c r="AU65179" s="378"/>
      <c r="AV65179" s="378"/>
      <c r="AW65179" s="378"/>
      <c r="AX65179" s="378"/>
      <c r="AY65179" s="378"/>
      <c r="AZ65179" s="378"/>
      <c r="BA65179" s="378"/>
      <c r="BB65179" s="378"/>
      <c r="BC65179" s="378"/>
      <c r="BD65179" s="378"/>
      <c r="BE65179" s="378"/>
      <c r="BF65179" s="378"/>
      <c r="BG65179" s="378"/>
      <c r="BH65179" s="378"/>
      <c r="BI65179" s="378"/>
      <c r="BJ65179" s="378"/>
      <c r="BK65179" s="378"/>
      <c r="BL65179" s="378"/>
      <c r="BM65179" s="378"/>
      <c r="BN65179" s="378"/>
      <c r="BO65179" s="378"/>
      <c r="BP65179" s="378"/>
      <c r="BQ65179" s="378"/>
      <c r="BR65179" s="378"/>
      <c r="BS65179" s="378"/>
      <c r="BT65179" s="378"/>
      <c r="BU65179" s="378"/>
      <c r="BV65179" s="378"/>
      <c r="BW65179" s="378"/>
      <c r="BX65179" s="378"/>
      <c r="BY65179" s="378"/>
      <c r="BZ65179" s="378"/>
      <c r="CA65179" s="378"/>
      <c r="CB65179" s="378"/>
      <c r="CC65179" s="378"/>
      <c r="CD65179" s="378"/>
      <c r="CE65179" s="378"/>
      <c r="CF65179" s="378"/>
      <c r="CG65179" s="378"/>
      <c r="CH65179" s="378"/>
      <c r="CI65179" s="378"/>
      <c r="CJ65179" s="378"/>
      <c r="CK65179" s="378"/>
      <c r="CL65179" s="378"/>
      <c r="CM65179" s="378"/>
      <c r="CN65179" s="378"/>
      <c r="CO65179" s="378"/>
      <c r="CP65179" s="378"/>
      <c r="CQ65179" s="378"/>
      <c r="CR65179" s="378"/>
      <c r="CS65179" s="378"/>
      <c r="CT65179" s="378"/>
      <c r="CU65179" s="378"/>
      <c r="CV65179" s="378"/>
      <c r="CW65179" s="378"/>
      <c r="CX65179" s="378"/>
      <c r="CY65179" s="378"/>
      <c r="CZ65179" s="378"/>
      <c r="DA65179" s="378"/>
      <c r="DB65179" s="378"/>
      <c r="DC65179" s="378"/>
      <c r="DD65179" s="378"/>
      <c r="DE65179" s="378"/>
      <c r="DF65179" s="378"/>
      <c r="DG65179" s="378"/>
      <c r="DH65179" s="378"/>
      <c r="DI65179" s="378"/>
      <c r="DJ65179" s="378"/>
      <c r="DK65179" s="378"/>
      <c r="DL65179" s="378"/>
      <c r="DM65179" s="378"/>
      <c r="DN65179" s="378"/>
      <c r="DO65179" s="378"/>
      <c r="DP65179" s="378"/>
      <c r="DQ65179" s="378"/>
      <c r="DR65179" s="378"/>
      <c r="DS65179" s="378"/>
      <c r="DT65179" s="378"/>
      <c r="DU65179" s="378"/>
      <c r="DV65179" s="378"/>
      <c r="DW65179" s="378"/>
      <c r="DX65179" s="378"/>
      <c r="DY65179" s="378"/>
      <c r="DZ65179" s="378"/>
      <c r="EA65179" s="378"/>
      <c r="EB65179" s="378"/>
      <c r="EC65179" s="378"/>
      <c r="ED65179" s="378"/>
      <c r="EE65179" s="378"/>
      <c r="EF65179" s="378"/>
      <c r="EG65179" s="378"/>
      <c r="EH65179" s="378"/>
      <c r="EI65179" s="378"/>
      <c r="EJ65179" s="378"/>
      <c r="EK65179" s="378"/>
      <c r="EL65179" s="378"/>
      <c r="EM65179" s="378"/>
      <c r="EN65179" s="378"/>
      <c r="EO65179" s="378"/>
      <c r="EP65179" s="378"/>
      <c r="EQ65179" s="378"/>
      <c r="ER65179" s="378"/>
      <c r="ES65179" s="378"/>
      <c r="ET65179" s="378"/>
      <c r="EU65179" s="378"/>
      <c r="EV65179" s="378"/>
      <c r="EW65179" s="378"/>
      <c r="EX65179" s="378"/>
      <c r="EY65179" s="378"/>
      <c r="EZ65179" s="378"/>
      <c r="FA65179" s="378"/>
      <c r="FB65179" s="378"/>
      <c r="FC65179" s="378"/>
      <c r="FD65179" s="378"/>
      <c r="FE65179" s="378"/>
      <c r="FF65179" s="378"/>
      <c r="FG65179" s="378"/>
      <c r="FH65179" s="378"/>
      <c r="FI65179" s="378"/>
      <c r="FJ65179" s="378"/>
      <c r="FK65179" s="378"/>
      <c r="FL65179" s="378"/>
      <c r="FM65179" s="378"/>
      <c r="FN65179" s="378"/>
      <c r="FO65179" s="378"/>
      <c r="FP65179" s="378"/>
      <c r="FQ65179" s="378"/>
      <c r="FR65179" s="378"/>
      <c r="FS65179" s="378"/>
      <c r="FT65179" s="378"/>
      <c r="FU65179" s="378"/>
      <c r="FV65179" s="378"/>
      <c r="FW65179" s="378"/>
      <c r="FX65179" s="378"/>
      <c r="FY65179" s="378"/>
      <c r="FZ65179" s="378"/>
      <c r="GA65179" s="378"/>
      <c r="GB65179" s="378"/>
      <c r="GC65179" s="378"/>
      <c r="GD65179" s="378"/>
      <c r="GE65179" s="378"/>
      <c r="GF65179" s="378"/>
      <c r="GG65179" s="378"/>
      <c r="GH65179" s="378"/>
      <c r="GI65179" s="378"/>
      <c r="GJ65179" s="378"/>
      <c r="GK65179" s="378"/>
      <c r="GL65179" s="378"/>
      <c r="GM65179" s="378"/>
      <c r="GN65179" s="378"/>
      <c r="GO65179" s="378"/>
      <c r="GP65179" s="378"/>
      <c r="GQ65179" s="378"/>
      <c r="GR65179" s="378"/>
      <c r="GS65179" s="378"/>
      <c r="GT65179" s="378"/>
      <c r="GU65179" s="378"/>
      <c r="GV65179" s="378"/>
      <c r="GW65179" s="378"/>
      <c r="GX65179" s="378"/>
      <c r="GY65179" s="378"/>
      <c r="GZ65179" s="378"/>
      <c r="HA65179" s="378"/>
      <c r="HB65179" s="378"/>
      <c r="HC65179" s="378"/>
      <c r="HD65179" s="378"/>
      <c r="HE65179" s="378"/>
      <c r="HF65179" s="378"/>
      <c r="HG65179" s="378"/>
      <c r="HH65179" s="378"/>
      <c r="HI65179" s="378"/>
      <c r="HJ65179" s="378"/>
      <c r="HK65179" s="378"/>
      <c r="HL65179" s="378"/>
      <c r="HM65179" s="378"/>
      <c r="HN65179" s="378"/>
      <c r="HO65179" s="378"/>
      <c r="HP65179" s="378"/>
      <c r="HQ65179" s="378"/>
      <c r="HR65179" s="378"/>
      <c r="HS65179" s="378"/>
      <c r="HT65179" s="378"/>
      <c r="HU65179" s="378"/>
      <c r="HV65179" s="378"/>
      <c r="HW65179" s="378"/>
      <c r="HX65179" s="378"/>
      <c r="HY65179" s="378"/>
      <c r="HZ65179" s="378"/>
      <c r="IA65179" s="378"/>
      <c r="IB65179" s="378"/>
      <c r="IC65179" s="378"/>
      <c r="ID65179" s="378"/>
      <c r="IE65179" s="378"/>
      <c r="IF65179" s="378"/>
      <c r="IG65179" s="378"/>
      <c r="IH65179" s="378"/>
      <c r="II65179" s="378"/>
      <c r="IJ65179" s="378"/>
      <c r="IK65179" s="378"/>
      <c r="IL65179" s="378"/>
    </row>
    <row r="65180" spans="2:246">
      <c r="B65180" s="378"/>
      <c r="C65180" s="378"/>
      <c r="D65180" s="378"/>
      <c r="E65180" s="378"/>
      <c r="F65180" s="378"/>
      <c r="G65180" s="378"/>
      <c r="H65180" s="378"/>
      <c r="I65180" s="378"/>
      <c r="J65180" s="378"/>
      <c r="K65180" s="378"/>
      <c r="L65180" s="378"/>
      <c r="M65180" s="378"/>
      <c r="N65180" s="378"/>
      <c r="O65180" s="378"/>
      <c r="P65180" s="378"/>
      <c r="Q65180" s="378"/>
      <c r="R65180" s="378"/>
      <c r="S65180" s="378"/>
      <c r="T65180" s="378"/>
      <c r="U65180" s="378"/>
      <c r="V65180" s="378"/>
      <c r="W65180" s="378"/>
      <c r="X65180" s="378"/>
      <c r="Y65180" s="378"/>
      <c r="Z65180" s="378"/>
      <c r="AA65180" s="378"/>
      <c r="AB65180" s="378"/>
      <c r="AC65180" s="378"/>
      <c r="AD65180" s="378"/>
      <c r="AE65180" s="378"/>
      <c r="AF65180" s="378"/>
      <c r="AG65180" s="378"/>
      <c r="AH65180" s="378"/>
      <c r="AI65180" s="378"/>
      <c r="AJ65180" s="378"/>
      <c r="AK65180" s="378"/>
      <c r="AL65180" s="378"/>
      <c r="AM65180" s="378"/>
      <c r="AN65180" s="378"/>
      <c r="AO65180" s="378"/>
      <c r="AP65180" s="378"/>
      <c r="AQ65180" s="378"/>
      <c r="AR65180" s="378"/>
      <c r="AS65180" s="378"/>
      <c r="AT65180" s="378"/>
      <c r="AU65180" s="378"/>
      <c r="AV65180" s="378"/>
      <c r="AW65180" s="378"/>
      <c r="AX65180" s="378"/>
      <c r="AY65180" s="378"/>
      <c r="AZ65180" s="378"/>
      <c r="BA65180" s="378"/>
      <c r="BB65180" s="378"/>
      <c r="BC65180" s="378"/>
      <c r="BD65180" s="378"/>
      <c r="BE65180" s="378"/>
      <c r="BF65180" s="378"/>
      <c r="BG65180" s="378"/>
      <c r="BH65180" s="378"/>
      <c r="BI65180" s="378"/>
      <c r="BJ65180" s="378"/>
      <c r="BK65180" s="378"/>
      <c r="BL65180" s="378"/>
      <c r="BM65180" s="378"/>
      <c r="BN65180" s="378"/>
      <c r="BO65180" s="378"/>
      <c r="BP65180" s="378"/>
      <c r="BQ65180" s="378"/>
      <c r="BR65180" s="378"/>
      <c r="BS65180" s="378"/>
      <c r="BT65180" s="378"/>
      <c r="BU65180" s="378"/>
      <c r="BV65180" s="378"/>
      <c r="BW65180" s="378"/>
      <c r="BX65180" s="378"/>
      <c r="BY65180" s="378"/>
      <c r="BZ65180" s="378"/>
      <c r="CA65180" s="378"/>
      <c r="CB65180" s="378"/>
      <c r="CC65180" s="378"/>
      <c r="CD65180" s="378"/>
      <c r="CE65180" s="378"/>
      <c r="CF65180" s="378"/>
      <c r="CG65180" s="378"/>
      <c r="CH65180" s="378"/>
      <c r="CI65180" s="378"/>
      <c r="CJ65180" s="378"/>
      <c r="CK65180" s="378"/>
      <c r="CL65180" s="378"/>
      <c r="CM65180" s="378"/>
      <c r="CN65180" s="378"/>
      <c r="CO65180" s="378"/>
      <c r="CP65180" s="378"/>
      <c r="CQ65180" s="378"/>
      <c r="CR65180" s="378"/>
      <c r="CS65180" s="378"/>
      <c r="CT65180" s="378"/>
      <c r="CU65180" s="378"/>
      <c r="CV65180" s="378"/>
      <c r="CW65180" s="378"/>
      <c r="CX65180" s="378"/>
      <c r="CY65180" s="378"/>
      <c r="CZ65180" s="378"/>
      <c r="DA65180" s="378"/>
      <c r="DB65180" s="378"/>
      <c r="DC65180" s="378"/>
      <c r="DD65180" s="378"/>
      <c r="DE65180" s="378"/>
      <c r="DF65180" s="378"/>
      <c r="DG65180" s="378"/>
      <c r="DH65180" s="378"/>
      <c r="DI65180" s="378"/>
      <c r="DJ65180" s="378"/>
      <c r="DK65180" s="378"/>
      <c r="DL65180" s="378"/>
      <c r="DM65180" s="378"/>
      <c r="DN65180" s="378"/>
      <c r="DO65180" s="378"/>
      <c r="DP65180" s="378"/>
      <c r="DQ65180" s="378"/>
      <c r="DR65180" s="378"/>
      <c r="DS65180" s="378"/>
      <c r="DT65180" s="378"/>
      <c r="DU65180" s="378"/>
      <c r="DV65180" s="378"/>
      <c r="DW65180" s="378"/>
      <c r="DX65180" s="378"/>
      <c r="DY65180" s="378"/>
      <c r="DZ65180" s="378"/>
      <c r="EA65180" s="378"/>
      <c r="EB65180" s="378"/>
      <c r="EC65180" s="378"/>
      <c r="ED65180" s="378"/>
      <c r="EE65180" s="378"/>
      <c r="EF65180" s="378"/>
      <c r="EG65180" s="378"/>
      <c r="EH65180" s="378"/>
      <c r="EI65180" s="378"/>
      <c r="EJ65180" s="378"/>
      <c r="EK65180" s="378"/>
      <c r="EL65180" s="378"/>
      <c r="EM65180" s="378"/>
      <c r="EN65180" s="378"/>
      <c r="EO65180" s="378"/>
      <c r="EP65180" s="378"/>
      <c r="EQ65180" s="378"/>
      <c r="ER65180" s="378"/>
      <c r="ES65180" s="378"/>
      <c r="ET65180" s="378"/>
      <c r="EU65180" s="378"/>
      <c r="EV65180" s="378"/>
      <c r="EW65180" s="378"/>
      <c r="EX65180" s="378"/>
      <c r="EY65180" s="378"/>
      <c r="EZ65180" s="378"/>
      <c r="FA65180" s="378"/>
      <c r="FB65180" s="378"/>
      <c r="FC65180" s="378"/>
      <c r="FD65180" s="378"/>
      <c r="FE65180" s="378"/>
      <c r="FF65180" s="378"/>
      <c r="FG65180" s="378"/>
      <c r="FH65180" s="378"/>
      <c r="FI65180" s="378"/>
      <c r="FJ65180" s="378"/>
      <c r="FK65180" s="378"/>
      <c r="FL65180" s="378"/>
      <c r="FM65180" s="378"/>
      <c r="FN65180" s="378"/>
      <c r="FO65180" s="378"/>
      <c r="FP65180" s="378"/>
      <c r="FQ65180" s="378"/>
      <c r="FR65180" s="378"/>
      <c r="FS65180" s="378"/>
      <c r="FT65180" s="378"/>
      <c r="FU65180" s="378"/>
      <c r="FV65180" s="378"/>
      <c r="FW65180" s="378"/>
      <c r="FX65180" s="378"/>
      <c r="FY65180" s="378"/>
      <c r="FZ65180" s="378"/>
      <c r="GA65180" s="378"/>
      <c r="GB65180" s="378"/>
      <c r="GC65180" s="378"/>
      <c r="GD65180" s="378"/>
      <c r="GE65180" s="378"/>
      <c r="GF65180" s="378"/>
      <c r="GG65180" s="378"/>
      <c r="GH65180" s="378"/>
      <c r="GI65180" s="378"/>
      <c r="GJ65180" s="378"/>
      <c r="GK65180" s="378"/>
      <c r="GL65180" s="378"/>
      <c r="GM65180" s="378"/>
      <c r="GN65180" s="378"/>
      <c r="GO65180" s="378"/>
      <c r="GP65180" s="378"/>
      <c r="GQ65180" s="378"/>
      <c r="GR65180" s="378"/>
      <c r="GS65180" s="378"/>
      <c r="GT65180" s="378"/>
      <c r="GU65180" s="378"/>
      <c r="GV65180" s="378"/>
      <c r="GW65180" s="378"/>
      <c r="GX65180" s="378"/>
      <c r="GY65180" s="378"/>
      <c r="GZ65180" s="378"/>
      <c r="HA65180" s="378"/>
      <c r="HB65180" s="378"/>
      <c r="HC65180" s="378"/>
      <c r="HD65180" s="378"/>
      <c r="HE65180" s="378"/>
      <c r="HF65180" s="378"/>
      <c r="HG65180" s="378"/>
      <c r="HH65180" s="378"/>
      <c r="HI65180" s="378"/>
      <c r="HJ65180" s="378"/>
      <c r="HK65180" s="378"/>
      <c r="HL65180" s="378"/>
      <c r="HM65180" s="378"/>
      <c r="HN65180" s="378"/>
      <c r="HO65180" s="378"/>
      <c r="HP65180" s="378"/>
      <c r="HQ65180" s="378"/>
      <c r="HR65180" s="378"/>
      <c r="HS65180" s="378"/>
      <c r="HT65180" s="378"/>
      <c r="HU65180" s="378"/>
      <c r="HV65180" s="378"/>
      <c r="HW65180" s="378"/>
      <c r="HX65180" s="378"/>
      <c r="HY65180" s="378"/>
      <c r="HZ65180" s="378"/>
      <c r="IA65180" s="378"/>
      <c r="IB65180" s="378"/>
      <c r="IC65180" s="378"/>
      <c r="ID65180" s="378"/>
      <c r="IE65180" s="378"/>
      <c r="IF65180" s="378"/>
      <c r="IG65180" s="378"/>
      <c r="IH65180" s="378"/>
      <c r="II65180" s="378"/>
      <c r="IJ65180" s="378"/>
      <c r="IK65180" s="378"/>
      <c r="IL65180" s="378"/>
    </row>
    <row r="65181" spans="2:246">
      <c r="B65181" s="378"/>
      <c r="C65181" s="378"/>
      <c r="D65181" s="378"/>
      <c r="E65181" s="378"/>
      <c r="F65181" s="378"/>
      <c r="G65181" s="378"/>
      <c r="H65181" s="378"/>
      <c r="I65181" s="378"/>
      <c r="J65181" s="378"/>
      <c r="K65181" s="378"/>
      <c r="L65181" s="378"/>
      <c r="M65181" s="378"/>
      <c r="N65181" s="378"/>
      <c r="O65181" s="378"/>
      <c r="P65181" s="378"/>
      <c r="Q65181" s="378"/>
      <c r="R65181" s="378"/>
      <c r="S65181" s="378"/>
      <c r="T65181" s="378"/>
      <c r="U65181" s="378"/>
      <c r="V65181" s="378"/>
      <c r="W65181" s="378"/>
      <c r="X65181" s="378"/>
      <c r="Y65181" s="378"/>
      <c r="Z65181" s="378"/>
      <c r="AA65181" s="378"/>
      <c r="AB65181" s="378"/>
      <c r="AC65181" s="378"/>
      <c r="AD65181" s="378"/>
      <c r="AE65181" s="378"/>
      <c r="AF65181" s="378"/>
      <c r="AG65181" s="378"/>
      <c r="AH65181" s="378"/>
      <c r="AI65181" s="378"/>
      <c r="AJ65181" s="378"/>
      <c r="AK65181" s="378"/>
      <c r="AL65181" s="378"/>
      <c r="AM65181" s="378"/>
      <c r="AN65181" s="378"/>
      <c r="AO65181" s="378"/>
      <c r="AP65181" s="378"/>
      <c r="AQ65181" s="378"/>
      <c r="AR65181" s="378"/>
      <c r="AS65181" s="378"/>
      <c r="AT65181" s="378"/>
      <c r="AU65181" s="378"/>
      <c r="AV65181" s="378"/>
      <c r="AW65181" s="378"/>
      <c r="AX65181" s="378"/>
      <c r="AY65181" s="378"/>
      <c r="AZ65181" s="378"/>
      <c r="BA65181" s="378"/>
      <c r="BB65181" s="378"/>
      <c r="BC65181" s="378"/>
      <c r="BD65181" s="378"/>
      <c r="BE65181" s="378"/>
      <c r="BF65181" s="378"/>
      <c r="BG65181" s="378"/>
      <c r="BH65181" s="378"/>
      <c r="BI65181" s="378"/>
      <c r="BJ65181" s="378"/>
      <c r="BK65181" s="378"/>
      <c r="BL65181" s="378"/>
      <c r="BM65181" s="378"/>
      <c r="BN65181" s="378"/>
      <c r="BO65181" s="378"/>
      <c r="BP65181" s="378"/>
      <c r="BQ65181" s="378"/>
      <c r="BR65181" s="378"/>
      <c r="BS65181" s="378"/>
      <c r="BT65181" s="378"/>
      <c r="BU65181" s="378"/>
      <c r="BV65181" s="378"/>
      <c r="BW65181" s="378"/>
      <c r="BX65181" s="378"/>
      <c r="BY65181" s="378"/>
      <c r="BZ65181" s="378"/>
      <c r="CA65181" s="378"/>
      <c r="CB65181" s="378"/>
      <c r="CC65181" s="378"/>
      <c r="CD65181" s="378"/>
      <c r="CE65181" s="378"/>
      <c r="CF65181" s="378"/>
      <c r="CG65181" s="378"/>
      <c r="CH65181" s="378"/>
      <c r="CI65181" s="378"/>
      <c r="CJ65181" s="378"/>
      <c r="CK65181" s="378"/>
      <c r="CL65181" s="378"/>
      <c r="CM65181" s="378"/>
      <c r="CN65181" s="378"/>
      <c r="CO65181" s="378"/>
      <c r="CP65181" s="378"/>
      <c r="CQ65181" s="378"/>
      <c r="CR65181" s="378"/>
      <c r="CS65181" s="378"/>
      <c r="CT65181" s="378"/>
      <c r="CU65181" s="378"/>
      <c r="CV65181" s="378"/>
      <c r="CW65181" s="378"/>
      <c r="CX65181" s="378"/>
      <c r="CY65181" s="378"/>
      <c r="CZ65181" s="378"/>
      <c r="DA65181" s="378"/>
      <c r="DB65181" s="378"/>
      <c r="DC65181" s="378"/>
      <c r="DD65181" s="378"/>
      <c r="DE65181" s="378"/>
      <c r="DF65181" s="378"/>
      <c r="DG65181" s="378"/>
      <c r="DH65181" s="378"/>
      <c r="DI65181" s="378"/>
      <c r="DJ65181" s="378"/>
      <c r="DK65181" s="378"/>
      <c r="DL65181" s="378"/>
      <c r="DM65181" s="378"/>
      <c r="DN65181" s="378"/>
      <c r="DO65181" s="378"/>
      <c r="DP65181" s="378"/>
      <c r="DQ65181" s="378"/>
      <c r="DR65181" s="378"/>
      <c r="DS65181" s="378"/>
      <c r="DT65181" s="378"/>
      <c r="DU65181" s="378"/>
      <c r="DV65181" s="378"/>
      <c r="DW65181" s="378"/>
      <c r="DX65181" s="378"/>
      <c r="DY65181" s="378"/>
      <c r="DZ65181" s="378"/>
      <c r="EA65181" s="378"/>
      <c r="EB65181" s="378"/>
      <c r="EC65181" s="378"/>
      <c r="ED65181" s="378"/>
      <c r="EE65181" s="378"/>
      <c r="EF65181" s="378"/>
      <c r="EG65181" s="378"/>
      <c r="EH65181" s="378"/>
      <c r="EI65181" s="378"/>
      <c r="EJ65181" s="378"/>
      <c r="EK65181" s="378"/>
      <c r="EL65181" s="378"/>
      <c r="EM65181" s="378"/>
      <c r="EN65181" s="378"/>
      <c r="EO65181" s="378"/>
      <c r="EP65181" s="378"/>
      <c r="EQ65181" s="378"/>
      <c r="ER65181" s="378"/>
      <c r="ES65181" s="378"/>
      <c r="ET65181" s="378"/>
      <c r="EU65181" s="378"/>
      <c r="EV65181" s="378"/>
      <c r="EW65181" s="378"/>
      <c r="EX65181" s="378"/>
      <c r="EY65181" s="378"/>
      <c r="EZ65181" s="378"/>
      <c r="FA65181" s="378"/>
      <c r="FB65181" s="378"/>
      <c r="FC65181" s="378"/>
      <c r="FD65181" s="378"/>
      <c r="FE65181" s="378"/>
      <c r="FF65181" s="378"/>
      <c r="FG65181" s="378"/>
      <c r="FH65181" s="378"/>
      <c r="FI65181" s="378"/>
      <c r="FJ65181" s="378"/>
      <c r="FK65181" s="378"/>
      <c r="FL65181" s="378"/>
      <c r="FM65181" s="378"/>
      <c r="FN65181" s="378"/>
      <c r="FO65181" s="378"/>
      <c r="FP65181" s="378"/>
      <c r="FQ65181" s="378"/>
      <c r="FR65181" s="378"/>
      <c r="FS65181" s="378"/>
      <c r="FT65181" s="378"/>
      <c r="FU65181" s="378"/>
      <c r="FV65181" s="378"/>
      <c r="FW65181" s="378"/>
      <c r="FX65181" s="378"/>
      <c r="FY65181" s="378"/>
      <c r="FZ65181" s="378"/>
      <c r="GA65181" s="378"/>
      <c r="GB65181" s="378"/>
      <c r="GC65181" s="378"/>
      <c r="GD65181" s="378"/>
      <c r="GE65181" s="378"/>
      <c r="GF65181" s="378"/>
      <c r="GG65181" s="378"/>
      <c r="GH65181" s="378"/>
      <c r="GI65181" s="378"/>
      <c r="GJ65181" s="378"/>
      <c r="GK65181" s="378"/>
      <c r="GL65181" s="378"/>
      <c r="GM65181" s="378"/>
      <c r="GN65181" s="378"/>
      <c r="GO65181" s="378"/>
      <c r="GP65181" s="378"/>
      <c r="GQ65181" s="378"/>
      <c r="GR65181" s="378"/>
      <c r="GS65181" s="378"/>
      <c r="GT65181" s="378"/>
      <c r="GU65181" s="378"/>
      <c r="GV65181" s="378"/>
      <c r="GW65181" s="378"/>
      <c r="GX65181" s="378"/>
      <c r="GY65181" s="378"/>
      <c r="GZ65181" s="378"/>
      <c r="HA65181" s="378"/>
      <c r="HB65181" s="378"/>
      <c r="HC65181" s="378"/>
      <c r="HD65181" s="378"/>
      <c r="HE65181" s="378"/>
      <c r="HF65181" s="378"/>
      <c r="HG65181" s="378"/>
      <c r="HH65181" s="378"/>
      <c r="HI65181" s="378"/>
      <c r="HJ65181" s="378"/>
      <c r="HK65181" s="378"/>
      <c r="HL65181" s="378"/>
      <c r="HM65181" s="378"/>
      <c r="HN65181" s="378"/>
      <c r="HO65181" s="378"/>
      <c r="HP65181" s="378"/>
      <c r="HQ65181" s="378"/>
      <c r="HR65181" s="378"/>
      <c r="HS65181" s="378"/>
      <c r="HT65181" s="378"/>
      <c r="HU65181" s="378"/>
      <c r="HV65181" s="378"/>
      <c r="HW65181" s="378"/>
      <c r="HX65181" s="378"/>
      <c r="HY65181" s="378"/>
      <c r="HZ65181" s="378"/>
      <c r="IA65181" s="378"/>
      <c r="IB65181" s="378"/>
      <c r="IC65181" s="378"/>
      <c r="ID65181" s="378"/>
      <c r="IE65181" s="378"/>
      <c r="IF65181" s="378"/>
      <c r="IG65181" s="378"/>
      <c r="IH65181" s="378"/>
      <c r="II65181" s="378"/>
      <c r="IJ65181" s="378"/>
      <c r="IK65181" s="378"/>
      <c r="IL65181" s="378"/>
    </row>
    <row r="65182" spans="2:246">
      <c r="B65182" s="378"/>
      <c r="C65182" s="378"/>
      <c r="D65182" s="378"/>
      <c r="E65182" s="378"/>
      <c r="F65182" s="378"/>
      <c r="G65182" s="378"/>
      <c r="H65182" s="378"/>
      <c r="I65182" s="378"/>
      <c r="J65182" s="378"/>
      <c r="K65182" s="378"/>
      <c r="L65182" s="378"/>
      <c r="M65182" s="378"/>
      <c r="N65182" s="378"/>
      <c r="O65182" s="378"/>
      <c r="P65182" s="378"/>
      <c r="Q65182" s="378"/>
      <c r="R65182" s="378"/>
      <c r="S65182" s="378"/>
      <c r="T65182" s="378"/>
      <c r="U65182" s="378"/>
      <c r="V65182" s="378"/>
      <c r="W65182" s="378"/>
      <c r="X65182" s="378"/>
      <c r="Y65182" s="378"/>
      <c r="Z65182" s="378"/>
      <c r="AA65182" s="378"/>
      <c r="AB65182" s="378"/>
      <c r="AC65182" s="378"/>
      <c r="AD65182" s="378"/>
      <c r="AE65182" s="378"/>
      <c r="AF65182" s="378"/>
      <c r="AG65182" s="378"/>
      <c r="AH65182" s="378"/>
      <c r="AI65182" s="378"/>
      <c r="AJ65182" s="378"/>
      <c r="AK65182" s="378"/>
      <c r="AL65182" s="378"/>
      <c r="AM65182" s="378"/>
      <c r="AN65182" s="378"/>
      <c r="AO65182" s="378"/>
      <c r="AP65182" s="378"/>
      <c r="AQ65182" s="378"/>
      <c r="AR65182" s="378"/>
      <c r="AS65182" s="378"/>
      <c r="AT65182" s="378"/>
      <c r="AU65182" s="378"/>
      <c r="AV65182" s="378"/>
      <c r="AW65182" s="378"/>
      <c r="AX65182" s="378"/>
      <c r="AY65182" s="378"/>
      <c r="AZ65182" s="378"/>
      <c r="BA65182" s="378"/>
      <c r="BB65182" s="378"/>
      <c r="BC65182" s="378"/>
      <c r="BD65182" s="378"/>
      <c r="BE65182" s="378"/>
      <c r="BF65182" s="378"/>
      <c r="BG65182" s="378"/>
      <c r="BH65182" s="378"/>
      <c r="BI65182" s="378"/>
      <c r="BJ65182" s="378"/>
      <c r="BK65182" s="378"/>
      <c r="BL65182" s="378"/>
      <c r="BM65182" s="378"/>
      <c r="BN65182" s="378"/>
      <c r="BO65182" s="378"/>
      <c r="BP65182" s="378"/>
      <c r="BQ65182" s="378"/>
      <c r="BR65182" s="378"/>
      <c r="BS65182" s="378"/>
      <c r="BT65182" s="378"/>
      <c r="BU65182" s="378"/>
      <c r="BV65182" s="378"/>
      <c r="BW65182" s="378"/>
      <c r="BX65182" s="378"/>
      <c r="BY65182" s="378"/>
      <c r="BZ65182" s="378"/>
      <c r="CA65182" s="378"/>
      <c r="CB65182" s="378"/>
      <c r="CC65182" s="378"/>
      <c r="CD65182" s="378"/>
      <c r="CE65182" s="378"/>
      <c r="CF65182" s="378"/>
      <c r="CG65182" s="378"/>
      <c r="CH65182" s="378"/>
      <c r="CI65182" s="378"/>
      <c r="CJ65182" s="378"/>
      <c r="CK65182" s="378"/>
      <c r="CL65182" s="378"/>
      <c r="CM65182" s="378"/>
      <c r="CN65182" s="378"/>
      <c r="CO65182" s="378"/>
      <c r="CP65182" s="378"/>
      <c r="CQ65182" s="378"/>
      <c r="CR65182" s="378"/>
      <c r="CS65182" s="378"/>
      <c r="CT65182" s="378"/>
      <c r="CU65182" s="378"/>
      <c r="CV65182" s="378"/>
      <c r="CW65182" s="378"/>
      <c r="CX65182" s="378"/>
      <c r="CY65182" s="378"/>
      <c r="CZ65182" s="378"/>
      <c r="DA65182" s="378"/>
      <c r="DB65182" s="378"/>
      <c r="DC65182" s="378"/>
      <c r="DD65182" s="378"/>
      <c r="DE65182" s="378"/>
      <c r="DF65182" s="378"/>
      <c r="DG65182" s="378"/>
      <c r="DH65182" s="378"/>
      <c r="DI65182" s="378"/>
      <c r="DJ65182" s="378"/>
      <c r="DK65182" s="378"/>
      <c r="DL65182" s="378"/>
      <c r="DM65182" s="378"/>
      <c r="DN65182" s="378"/>
      <c r="DO65182" s="378"/>
      <c r="DP65182" s="378"/>
      <c r="DQ65182" s="378"/>
      <c r="DR65182" s="378"/>
      <c r="DS65182" s="378"/>
      <c r="DT65182" s="378"/>
      <c r="DU65182" s="378"/>
      <c r="DV65182" s="378"/>
      <c r="DW65182" s="378"/>
      <c r="DX65182" s="378"/>
      <c r="DY65182" s="378"/>
      <c r="DZ65182" s="378"/>
      <c r="EA65182" s="378"/>
      <c r="EB65182" s="378"/>
      <c r="EC65182" s="378"/>
      <c r="ED65182" s="378"/>
      <c r="EE65182" s="378"/>
      <c r="EF65182" s="378"/>
      <c r="EG65182" s="378"/>
      <c r="EH65182" s="378"/>
      <c r="EI65182" s="378"/>
      <c r="EJ65182" s="378"/>
      <c r="EK65182" s="378"/>
      <c r="EL65182" s="378"/>
      <c r="EM65182" s="378"/>
      <c r="EN65182" s="378"/>
      <c r="EO65182" s="378"/>
      <c r="EP65182" s="378"/>
      <c r="EQ65182" s="378"/>
      <c r="ER65182" s="378"/>
      <c r="ES65182" s="378"/>
      <c r="ET65182" s="378"/>
      <c r="EU65182" s="378"/>
      <c r="EV65182" s="378"/>
      <c r="EW65182" s="378"/>
      <c r="EX65182" s="378"/>
      <c r="EY65182" s="378"/>
      <c r="EZ65182" s="378"/>
      <c r="FA65182" s="378"/>
      <c r="FB65182" s="378"/>
      <c r="FC65182" s="378"/>
      <c r="FD65182" s="378"/>
      <c r="FE65182" s="378"/>
      <c r="FF65182" s="378"/>
      <c r="FG65182" s="378"/>
      <c r="FH65182" s="378"/>
      <c r="FI65182" s="378"/>
      <c r="FJ65182" s="378"/>
      <c r="FK65182" s="378"/>
      <c r="FL65182" s="378"/>
      <c r="FM65182" s="378"/>
      <c r="FN65182" s="378"/>
      <c r="FO65182" s="378"/>
      <c r="FP65182" s="378"/>
      <c r="FQ65182" s="378"/>
      <c r="FR65182" s="378"/>
      <c r="FS65182" s="378"/>
      <c r="FT65182" s="378"/>
      <c r="FU65182" s="378"/>
      <c r="FV65182" s="378"/>
      <c r="FW65182" s="378"/>
      <c r="FX65182" s="378"/>
      <c r="FY65182" s="378"/>
      <c r="FZ65182" s="378"/>
      <c r="GA65182" s="378"/>
      <c r="GB65182" s="378"/>
      <c r="GC65182" s="378"/>
      <c r="GD65182" s="378"/>
      <c r="GE65182" s="378"/>
      <c r="GF65182" s="378"/>
      <c r="GG65182" s="378"/>
      <c r="GH65182" s="378"/>
      <c r="GI65182" s="378"/>
      <c r="GJ65182" s="378"/>
      <c r="GK65182" s="378"/>
      <c r="GL65182" s="378"/>
      <c r="GM65182" s="378"/>
      <c r="GN65182" s="378"/>
      <c r="GO65182" s="378"/>
      <c r="GP65182" s="378"/>
      <c r="GQ65182" s="378"/>
      <c r="GR65182" s="378"/>
      <c r="GS65182" s="378"/>
      <c r="GT65182" s="378"/>
      <c r="GU65182" s="378"/>
      <c r="GV65182" s="378"/>
      <c r="GW65182" s="378"/>
      <c r="GX65182" s="378"/>
      <c r="GY65182" s="378"/>
      <c r="GZ65182" s="378"/>
      <c r="HA65182" s="378"/>
      <c r="HB65182" s="378"/>
      <c r="HC65182" s="378"/>
      <c r="HD65182" s="378"/>
      <c r="HE65182" s="378"/>
      <c r="HF65182" s="378"/>
      <c r="HG65182" s="378"/>
      <c r="HH65182" s="378"/>
      <c r="HI65182" s="378"/>
      <c r="HJ65182" s="378"/>
      <c r="HK65182" s="378"/>
      <c r="HL65182" s="378"/>
      <c r="HM65182" s="378"/>
      <c r="HN65182" s="378"/>
      <c r="HO65182" s="378"/>
      <c r="HP65182" s="378"/>
      <c r="HQ65182" s="378"/>
      <c r="HR65182" s="378"/>
      <c r="HS65182" s="378"/>
      <c r="HT65182" s="378"/>
      <c r="HU65182" s="378"/>
      <c r="HV65182" s="378"/>
      <c r="HW65182" s="378"/>
      <c r="HX65182" s="378"/>
      <c r="HY65182" s="378"/>
      <c r="HZ65182" s="378"/>
      <c r="IA65182" s="378"/>
      <c r="IB65182" s="378"/>
      <c r="IC65182" s="378"/>
      <c r="ID65182" s="378"/>
      <c r="IE65182" s="378"/>
      <c r="IF65182" s="378"/>
      <c r="IG65182" s="378"/>
      <c r="IH65182" s="378"/>
      <c r="II65182" s="378"/>
      <c r="IJ65182" s="378"/>
      <c r="IK65182" s="378"/>
      <c r="IL65182" s="378"/>
    </row>
    <row r="65183" spans="2:246">
      <c r="B65183" s="378"/>
      <c r="C65183" s="378"/>
      <c r="D65183" s="378"/>
      <c r="E65183" s="378"/>
      <c r="F65183" s="378"/>
      <c r="G65183" s="378"/>
      <c r="H65183" s="378"/>
      <c r="I65183" s="378"/>
      <c r="J65183" s="378"/>
      <c r="K65183" s="378"/>
      <c r="L65183" s="378"/>
      <c r="M65183" s="378"/>
      <c r="N65183" s="378"/>
      <c r="O65183" s="378"/>
      <c r="P65183" s="378"/>
      <c r="Q65183" s="378"/>
      <c r="R65183" s="378"/>
      <c r="S65183" s="378"/>
      <c r="T65183" s="378"/>
      <c r="U65183" s="378"/>
      <c r="V65183" s="378"/>
      <c r="W65183" s="378"/>
      <c r="X65183" s="378"/>
      <c r="Y65183" s="378"/>
      <c r="Z65183" s="378"/>
      <c r="AA65183" s="378"/>
      <c r="AB65183" s="378"/>
      <c r="AC65183" s="378"/>
      <c r="AD65183" s="378"/>
      <c r="AE65183" s="378"/>
      <c r="AF65183" s="378"/>
      <c r="AG65183" s="378"/>
      <c r="AH65183" s="378"/>
      <c r="AI65183" s="378"/>
      <c r="AJ65183" s="378"/>
      <c r="AK65183" s="378"/>
      <c r="AL65183" s="378"/>
      <c r="AM65183" s="378"/>
      <c r="AN65183" s="378"/>
      <c r="AO65183" s="378"/>
      <c r="AP65183" s="378"/>
      <c r="AQ65183" s="378"/>
      <c r="AR65183" s="378"/>
      <c r="AS65183" s="378"/>
      <c r="AT65183" s="378"/>
      <c r="AU65183" s="378"/>
      <c r="AV65183" s="378"/>
      <c r="AW65183" s="378"/>
      <c r="AX65183" s="378"/>
      <c r="AY65183" s="378"/>
      <c r="AZ65183" s="378"/>
      <c r="BA65183" s="378"/>
      <c r="BB65183" s="378"/>
      <c r="BC65183" s="378"/>
      <c r="BD65183" s="378"/>
      <c r="BE65183" s="378"/>
      <c r="BF65183" s="378"/>
      <c r="BG65183" s="378"/>
      <c r="BH65183" s="378"/>
      <c r="BI65183" s="378"/>
      <c r="BJ65183" s="378"/>
      <c r="BK65183" s="378"/>
      <c r="BL65183" s="378"/>
      <c r="BM65183" s="378"/>
      <c r="BN65183" s="378"/>
      <c r="BO65183" s="378"/>
      <c r="BP65183" s="378"/>
      <c r="BQ65183" s="378"/>
      <c r="BR65183" s="378"/>
      <c r="BS65183" s="378"/>
      <c r="BT65183" s="378"/>
      <c r="BU65183" s="378"/>
      <c r="BV65183" s="378"/>
      <c r="BW65183" s="378"/>
      <c r="BX65183" s="378"/>
      <c r="BY65183" s="378"/>
      <c r="BZ65183" s="378"/>
      <c r="CA65183" s="378"/>
      <c r="CB65183" s="378"/>
      <c r="CC65183" s="378"/>
      <c r="CD65183" s="378"/>
      <c r="CE65183" s="378"/>
      <c r="CF65183" s="378"/>
      <c r="CG65183" s="378"/>
      <c r="CH65183" s="378"/>
      <c r="CI65183" s="378"/>
      <c r="CJ65183" s="378"/>
      <c r="CK65183" s="378"/>
      <c r="CL65183" s="378"/>
      <c r="CM65183" s="378"/>
      <c r="CN65183" s="378"/>
      <c r="CO65183" s="378"/>
      <c r="CP65183" s="378"/>
      <c r="CQ65183" s="378"/>
      <c r="CR65183" s="378"/>
      <c r="CS65183" s="378"/>
      <c r="CT65183" s="378"/>
      <c r="CU65183" s="378"/>
      <c r="CV65183" s="378"/>
      <c r="CW65183" s="378"/>
      <c r="CX65183" s="378"/>
      <c r="CY65183" s="378"/>
      <c r="CZ65183" s="378"/>
      <c r="DA65183" s="378"/>
      <c r="DB65183" s="378"/>
      <c r="DC65183" s="378"/>
      <c r="DD65183" s="378"/>
      <c r="DE65183" s="378"/>
      <c r="DF65183" s="378"/>
      <c r="DG65183" s="378"/>
      <c r="DH65183" s="378"/>
      <c r="DI65183" s="378"/>
      <c r="DJ65183" s="378"/>
      <c r="DK65183" s="378"/>
      <c r="DL65183" s="378"/>
      <c r="DM65183" s="378"/>
      <c r="DN65183" s="378"/>
      <c r="DO65183" s="378"/>
      <c r="DP65183" s="378"/>
      <c r="DQ65183" s="378"/>
      <c r="DR65183" s="378"/>
      <c r="DS65183" s="378"/>
      <c r="DT65183" s="378"/>
      <c r="DU65183" s="378"/>
      <c r="DV65183" s="378"/>
      <c r="DW65183" s="378"/>
      <c r="DX65183" s="378"/>
      <c r="DY65183" s="378"/>
      <c r="DZ65183" s="378"/>
      <c r="EA65183" s="378"/>
      <c r="EB65183" s="378"/>
      <c r="EC65183" s="378"/>
      <c r="ED65183" s="378"/>
      <c r="EE65183" s="378"/>
      <c r="EF65183" s="378"/>
      <c r="EG65183" s="378"/>
      <c r="EH65183" s="378"/>
      <c r="EI65183" s="378"/>
      <c r="EJ65183" s="378"/>
      <c r="EK65183" s="378"/>
      <c r="EL65183" s="378"/>
      <c r="EM65183" s="378"/>
      <c r="EN65183" s="378"/>
      <c r="EO65183" s="378"/>
      <c r="EP65183" s="378"/>
      <c r="EQ65183" s="378"/>
      <c r="ER65183" s="378"/>
      <c r="ES65183" s="378"/>
      <c r="ET65183" s="378"/>
      <c r="EU65183" s="378"/>
      <c r="EV65183" s="378"/>
      <c r="EW65183" s="378"/>
      <c r="EX65183" s="378"/>
      <c r="EY65183" s="378"/>
      <c r="EZ65183" s="378"/>
      <c r="FA65183" s="378"/>
      <c r="FB65183" s="378"/>
      <c r="FC65183" s="378"/>
      <c r="FD65183" s="378"/>
      <c r="FE65183" s="378"/>
      <c r="FF65183" s="378"/>
      <c r="FG65183" s="378"/>
      <c r="FH65183" s="378"/>
      <c r="FI65183" s="378"/>
      <c r="FJ65183" s="378"/>
      <c r="FK65183" s="378"/>
      <c r="FL65183" s="378"/>
      <c r="FM65183" s="378"/>
      <c r="FN65183" s="378"/>
      <c r="FO65183" s="378"/>
      <c r="FP65183" s="378"/>
      <c r="FQ65183" s="378"/>
      <c r="FR65183" s="378"/>
      <c r="FS65183" s="378"/>
      <c r="FT65183" s="378"/>
      <c r="FU65183" s="378"/>
      <c r="FV65183" s="378"/>
      <c r="FW65183" s="378"/>
      <c r="FX65183" s="378"/>
      <c r="FY65183" s="378"/>
      <c r="FZ65183" s="378"/>
      <c r="GA65183" s="378"/>
      <c r="GB65183" s="378"/>
      <c r="GC65183" s="378"/>
      <c r="GD65183" s="378"/>
      <c r="GE65183" s="378"/>
      <c r="GF65183" s="378"/>
      <c r="GG65183" s="378"/>
      <c r="GH65183" s="378"/>
      <c r="GI65183" s="378"/>
      <c r="GJ65183" s="378"/>
      <c r="GK65183" s="378"/>
      <c r="GL65183" s="378"/>
      <c r="GM65183" s="378"/>
      <c r="GN65183" s="378"/>
      <c r="GO65183" s="378"/>
      <c r="GP65183" s="378"/>
      <c r="GQ65183" s="378"/>
      <c r="GR65183" s="378"/>
      <c r="GS65183" s="378"/>
      <c r="GT65183" s="378"/>
      <c r="GU65183" s="378"/>
      <c r="GV65183" s="378"/>
      <c r="GW65183" s="378"/>
      <c r="GX65183" s="378"/>
      <c r="GY65183" s="378"/>
      <c r="GZ65183" s="378"/>
      <c r="HA65183" s="378"/>
      <c r="HB65183" s="378"/>
      <c r="HC65183" s="378"/>
      <c r="HD65183" s="378"/>
      <c r="HE65183" s="378"/>
      <c r="HF65183" s="378"/>
      <c r="HG65183" s="378"/>
      <c r="HH65183" s="378"/>
      <c r="HI65183" s="378"/>
      <c r="HJ65183" s="378"/>
      <c r="HK65183" s="378"/>
      <c r="HL65183" s="378"/>
      <c r="HM65183" s="378"/>
      <c r="HN65183" s="378"/>
      <c r="HO65183" s="378"/>
      <c r="HP65183" s="378"/>
      <c r="HQ65183" s="378"/>
      <c r="HR65183" s="378"/>
      <c r="HS65183" s="378"/>
      <c r="HT65183" s="378"/>
      <c r="HU65183" s="378"/>
      <c r="HV65183" s="378"/>
      <c r="HW65183" s="378"/>
      <c r="HX65183" s="378"/>
      <c r="HY65183" s="378"/>
      <c r="HZ65183" s="378"/>
      <c r="IA65183" s="378"/>
      <c r="IB65183" s="378"/>
      <c r="IC65183" s="378"/>
      <c r="ID65183" s="378"/>
      <c r="IE65183" s="378"/>
      <c r="IF65183" s="378"/>
      <c r="IG65183" s="378"/>
      <c r="IH65183" s="378"/>
      <c r="II65183" s="378"/>
      <c r="IJ65183" s="378"/>
      <c r="IK65183" s="378"/>
      <c r="IL65183" s="378"/>
    </row>
    <row r="65184" spans="2:246">
      <c r="B65184" s="378"/>
      <c r="C65184" s="378"/>
      <c r="D65184" s="378"/>
      <c r="E65184" s="378"/>
      <c r="F65184" s="378"/>
      <c r="G65184" s="378"/>
      <c r="H65184" s="378"/>
      <c r="I65184" s="378"/>
      <c r="J65184" s="378"/>
      <c r="K65184" s="378"/>
      <c r="L65184" s="378"/>
      <c r="M65184" s="378"/>
      <c r="N65184" s="378"/>
      <c r="O65184" s="378"/>
      <c r="P65184" s="378"/>
      <c r="Q65184" s="378"/>
      <c r="R65184" s="378"/>
      <c r="S65184" s="378"/>
      <c r="T65184" s="378"/>
      <c r="U65184" s="378"/>
      <c r="V65184" s="378"/>
      <c r="W65184" s="378"/>
      <c r="X65184" s="378"/>
      <c r="Y65184" s="378"/>
      <c r="Z65184" s="378"/>
      <c r="AA65184" s="378"/>
      <c r="AB65184" s="378"/>
      <c r="AC65184" s="378"/>
      <c r="AD65184" s="378"/>
      <c r="AE65184" s="378"/>
      <c r="AF65184" s="378"/>
      <c r="AG65184" s="378"/>
      <c r="AH65184" s="378"/>
      <c r="AI65184" s="378"/>
      <c r="AJ65184" s="378"/>
      <c r="AK65184" s="378"/>
      <c r="AL65184" s="378"/>
      <c r="AM65184" s="378"/>
      <c r="AN65184" s="378"/>
      <c r="AO65184" s="378"/>
      <c r="AP65184" s="378"/>
      <c r="AQ65184" s="378"/>
      <c r="AR65184" s="378"/>
      <c r="AS65184" s="378"/>
      <c r="AT65184" s="378"/>
      <c r="AU65184" s="378"/>
      <c r="AV65184" s="378"/>
      <c r="AW65184" s="378"/>
      <c r="AX65184" s="378"/>
      <c r="AY65184" s="378"/>
      <c r="AZ65184" s="378"/>
      <c r="BA65184" s="378"/>
      <c r="BB65184" s="378"/>
      <c r="BC65184" s="378"/>
      <c r="BD65184" s="378"/>
      <c r="BE65184" s="378"/>
      <c r="BF65184" s="378"/>
      <c r="BG65184" s="378"/>
      <c r="BH65184" s="378"/>
      <c r="BI65184" s="378"/>
      <c r="BJ65184" s="378"/>
      <c r="BK65184" s="378"/>
      <c r="BL65184" s="378"/>
      <c r="BM65184" s="378"/>
      <c r="BN65184" s="378"/>
      <c r="BO65184" s="378"/>
      <c r="BP65184" s="378"/>
      <c r="BQ65184" s="378"/>
      <c r="BR65184" s="378"/>
      <c r="BS65184" s="378"/>
      <c r="BT65184" s="378"/>
      <c r="BU65184" s="378"/>
      <c r="BV65184" s="378"/>
      <c r="BW65184" s="378"/>
      <c r="BX65184" s="378"/>
      <c r="BY65184" s="378"/>
      <c r="BZ65184" s="378"/>
      <c r="CA65184" s="378"/>
      <c r="CB65184" s="378"/>
      <c r="CC65184" s="378"/>
      <c r="CD65184" s="378"/>
      <c r="CE65184" s="378"/>
      <c r="CF65184" s="378"/>
      <c r="CG65184" s="378"/>
      <c r="CH65184" s="378"/>
      <c r="CI65184" s="378"/>
      <c r="CJ65184" s="378"/>
      <c r="CK65184" s="378"/>
      <c r="CL65184" s="378"/>
      <c r="CM65184" s="378"/>
      <c r="CN65184" s="378"/>
      <c r="CO65184" s="378"/>
      <c r="CP65184" s="378"/>
      <c r="CQ65184" s="378"/>
      <c r="CR65184" s="378"/>
      <c r="CS65184" s="378"/>
      <c r="CT65184" s="378"/>
      <c r="CU65184" s="378"/>
      <c r="CV65184" s="378"/>
      <c r="CW65184" s="378"/>
      <c r="CX65184" s="378"/>
      <c r="CY65184" s="378"/>
      <c r="CZ65184" s="378"/>
      <c r="DA65184" s="378"/>
      <c r="DB65184" s="378"/>
      <c r="DC65184" s="378"/>
      <c r="DD65184" s="378"/>
      <c r="DE65184" s="378"/>
      <c r="DF65184" s="378"/>
      <c r="DG65184" s="378"/>
      <c r="DH65184" s="378"/>
      <c r="DI65184" s="378"/>
      <c r="DJ65184" s="378"/>
      <c r="DK65184" s="378"/>
      <c r="DL65184" s="378"/>
      <c r="DM65184" s="378"/>
      <c r="DN65184" s="378"/>
      <c r="DO65184" s="378"/>
      <c r="DP65184" s="378"/>
      <c r="DQ65184" s="378"/>
      <c r="DR65184" s="378"/>
      <c r="DS65184" s="378"/>
      <c r="DT65184" s="378"/>
      <c r="DU65184" s="378"/>
      <c r="DV65184" s="378"/>
      <c r="DW65184" s="378"/>
      <c r="DX65184" s="378"/>
      <c r="DY65184" s="378"/>
      <c r="DZ65184" s="378"/>
      <c r="EA65184" s="378"/>
      <c r="EB65184" s="378"/>
      <c r="EC65184" s="378"/>
      <c r="ED65184" s="378"/>
      <c r="EE65184" s="378"/>
      <c r="EF65184" s="378"/>
      <c r="EG65184" s="378"/>
      <c r="EH65184" s="378"/>
      <c r="EI65184" s="378"/>
      <c r="EJ65184" s="378"/>
      <c r="EK65184" s="378"/>
      <c r="EL65184" s="378"/>
      <c r="EM65184" s="378"/>
      <c r="EN65184" s="378"/>
      <c r="EO65184" s="378"/>
      <c r="EP65184" s="378"/>
      <c r="EQ65184" s="378"/>
      <c r="ER65184" s="378"/>
      <c r="ES65184" s="378"/>
      <c r="ET65184" s="378"/>
      <c r="EU65184" s="378"/>
      <c r="EV65184" s="378"/>
      <c r="EW65184" s="378"/>
      <c r="EX65184" s="378"/>
      <c r="EY65184" s="378"/>
      <c r="EZ65184" s="378"/>
      <c r="FA65184" s="378"/>
      <c r="FB65184" s="378"/>
      <c r="FC65184" s="378"/>
      <c r="FD65184" s="378"/>
      <c r="FE65184" s="378"/>
      <c r="FF65184" s="378"/>
      <c r="FG65184" s="378"/>
      <c r="FH65184" s="378"/>
      <c r="FI65184" s="378"/>
      <c r="FJ65184" s="378"/>
      <c r="FK65184" s="378"/>
      <c r="FL65184" s="378"/>
      <c r="FM65184" s="378"/>
      <c r="FN65184" s="378"/>
      <c r="FO65184" s="378"/>
      <c r="FP65184" s="378"/>
      <c r="FQ65184" s="378"/>
      <c r="FR65184" s="378"/>
      <c r="FS65184" s="378"/>
      <c r="FT65184" s="378"/>
      <c r="FU65184" s="378"/>
      <c r="FV65184" s="378"/>
      <c r="FW65184" s="378"/>
      <c r="FX65184" s="378"/>
      <c r="FY65184" s="378"/>
      <c r="FZ65184" s="378"/>
      <c r="GA65184" s="378"/>
      <c r="GB65184" s="378"/>
      <c r="GC65184" s="378"/>
      <c r="GD65184" s="378"/>
      <c r="GE65184" s="378"/>
      <c r="GF65184" s="378"/>
      <c r="GG65184" s="378"/>
      <c r="GH65184" s="378"/>
      <c r="GI65184" s="378"/>
      <c r="GJ65184" s="378"/>
      <c r="GK65184" s="378"/>
      <c r="GL65184" s="378"/>
      <c r="GM65184" s="378"/>
      <c r="GN65184" s="378"/>
      <c r="GO65184" s="378"/>
      <c r="GP65184" s="378"/>
      <c r="GQ65184" s="378"/>
      <c r="GR65184" s="378"/>
      <c r="GS65184" s="378"/>
      <c r="GT65184" s="378"/>
      <c r="GU65184" s="378"/>
      <c r="GV65184" s="378"/>
      <c r="GW65184" s="378"/>
      <c r="GX65184" s="378"/>
      <c r="GY65184" s="378"/>
      <c r="GZ65184" s="378"/>
      <c r="HA65184" s="378"/>
      <c r="HB65184" s="378"/>
      <c r="HC65184" s="378"/>
      <c r="HD65184" s="378"/>
      <c r="HE65184" s="378"/>
      <c r="HF65184" s="378"/>
      <c r="HG65184" s="378"/>
      <c r="HH65184" s="378"/>
      <c r="HI65184" s="378"/>
      <c r="HJ65184" s="378"/>
      <c r="HK65184" s="378"/>
      <c r="HL65184" s="378"/>
      <c r="HM65184" s="378"/>
      <c r="HN65184" s="378"/>
      <c r="HO65184" s="378"/>
      <c r="HP65184" s="378"/>
      <c r="HQ65184" s="378"/>
      <c r="HR65184" s="378"/>
      <c r="HS65184" s="378"/>
      <c r="HT65184" s="378"/>
      <c r="HU65184" s="378"/>
      <c r="HV65184" s="378"/>
      <c r="HW65184" s="378"/>
      <c r="HX65184" s="378"/>
      <c r="HY65184" s="378"/>
      <c r="HZ65184" s="378"/>
      <c r="IA65184" s="378"/>
      <c r="IB65184" s="378"/>
      <c r="IC65184" s="378"/>
      <c r="ID65184" s="378"/>
      <c r="IE65184" s="378"/>
      <c r="IF65184" s="378"/>
      <c r="IG65184" s="378"/>
      <c r="IH65184" s="378"/>
      <c r="II65184" s="378"/>
      <c r="IJ65184" s="378"/>
      <c r="IK65184" s="378"/>
      <c r="IL65184" s="378"/>
    </row>
    <row r="65185" spans="2:246">
      <c r="B65185" s="378"/>
      <c r="C65185" s="378"/>
      <c r="D65185" s="378"/>
      <c r="E65185" s="378"/>
      <c r="F65185" s="378"/>
      <c r="G65185" s="378"/>
      <c r="H65185" s="378"/>
      <c r="I65185" s="378"/>
      <c r="J65185" s="378"/>
      <c r="K65185" s="378"/>
      <c r="L65185" s="378"/>
      <c r="M65185" s="378"/>
      <c r="N65185" s="378"/>
      <c r="O65185" s="378"/>
      <c r="P65185" s="378"/>
      <c r="Q65185" s="378"/>
      <c r="R65185" s="378"/>
      <c r="S65185" s="378"/>
      <c r="T65185" s="378"/>
      <c r="U65185" s="378"/>
      <c r="V65185" s="378"/>
      <c r="W65185" s="378"/>
      <c r="X65185" s="378"/>
      <c r="Y65185" s="378"/>
      <c r="Z65185" s="378"/>
      <c r="AA65185" s="378"/>
      <c r="AB65185" s="378"/>
      <c r="AC65185" s="378"/>
      <c r="AD65185" s="378"/>
      <c r="AE65185" s="378"/>
      <c r="AF65185" s="378"/>
      <c r="AG65185" s="378"/>
      <c r="AH65185" s="378"/>
      <c r="AI65185" s="378"/>
      <c r="AJ65185" s="378"/>
      <c r="AK65185" s="378"/>
      <c r="AL65185" s="378"/>
      <c r="AM65185" s="378"/>
      <c r="AN65185" s="378"/>
      <c r="AO65185" s="378"/>
      <c r="AP65185" s="378"/>
      <c r="AQ65185" s="378"/>
      <c r="AR65185" s="378"/>
      <c r="AS65185" s="378"/>
      <c r="AT65185" s="378"/>
      <c r="AU65185" s="378"/>
      <c r="AV65185" s="378"/>
      <c r="AW65185" s="378"/>
      <c r="AX65185" s="378"/>
      <c r="AY65185" s="378"/>
      <c r="AZ65185" s="378"/>
      <c r="BA65185" s="378"/>
      <c r="BB65185" s="378"/>
      <c r="BC65185" s="378"/>
      <c r="BD65185" s="378"/>
      <c r="BE65185" s="378"/>
      <c r="BF65185" s="378"/>
      <c r="BG65185" s="378"/>
      <c r="BH65185" s="378"/>
      <c r="BI65185" s="378"/>
      <c r="BJ65185" s="378"/>
      <c r="BK65185" s="378"/>
      <c r="BL65185" s="378"/>
      <c r="BM65185" s="378"/>
      <c r="BN65185" s="378"/>
      <c r="BO65185" s="378"/>
      <c r="BP65185" s="378"/>
      <c r="BQ65185" s="378"/>
      <c r="BR65185" s="378"/>
      <c r="BS65185" s="378"/>
      <c r="BT65185" s="378"/>
      <c r="BU65185" s="378"/>
      <c r="BV65185" s="378"/>
      <c r="BW65185" s="378"/>
      <c r="BX65185" s="378"/>
      <c r="BY65185" s="378"/>
      <c r="BZ65185" s="378"/>
      <c r="CA65185" s="378"/>
      <c r="CB65185" s="378"/>
      <c r="CC65185" s="378"/>
      <c r="CD65185" s="378"/>
      <c r="CE65185" s="378"/>
      <c r="CF65185" s="378"/>
      <c r="CG65185" s="378"/>
      <c r="CH65185" s="378"/>
      <c r="CI65185" s="378"/>
      <c r="CJ65185" s="378"/>
      <c r="CK65185" s="378"/>
      <c r="CL65185" s="378"/>
      <c r="CM65185" s="378"/>
      <c r="CN65185" s="378"/>
      <c r="CO65185" s="378"/>
      <c r="CP65185" s="378"/>
      <c r="CQ65185" s="378"/>
      <c r="CR65185" s="378"/>
      <c r="CS65185" s="378"/>
      <c r="CT65185" s="378"/>
      <c r="CU65185" s="378"/>
      <c r="CV65185" s="378"/>
      <c r="CW65185" s="378"/>
      <c r="CX65185" s="378"/>
      <c r="CY65185" s="378"/>
      <c r="CZ65185" s="378"/>
      <c r="DA65185" s="378"/>
      <c r="DB65185" s="378"/>
      <c r="DC65185" s="378"/>
      <c r="DD65185" s="378"/>
      <c r="DE65185" s="378"/>
      <c r="DF65185" s="378"/>
      <c r="DG65185" s="378"/>
      <c r="DH65185" s="378"/>
      <c r="DI65185" s="378"/>
      <c r="DJ65185" s="378"/>
      <c r="DK65185" s="378"/>
      <c r="DL65185" s="378"/>
      <c r="DM65185" s="378"/>
      <c r="DN65185" s="378"/>
      <c r="DO65185" s="378"/>
      <c r="DP65185" s="378"/>
      <c r="DQ65185" s="378"/>
      <c r="DR65185" s="378"/>
      <c r="DS65185" s="378"/>
      <c r="DT65185" s="378"/>
      <c r="DU65185" s="378"/>
      <c r="DV65185" s="378"/>
      <c r="DW65185" s="378"/>
      <c r="DX65185" s="378"/>
      <c r="DY65185" s="378"/>
      <c r="DZ65185" s="378"/>
      <c r="EA65185" s="378"/>
      <c r="EB65185" s="378"/>
      <c r="EC65185" s="378"/>
      <c r="ED65185" s="378"/>
      <c r="EE65185" s="378"/>
      <c r="EF65185" s="378"/>
      <c r="EG65185" s="378"/>
      <c r="EH65185" s="378"/>
      <c r="EI65185" s="378"/>
      <c r="EJ65185" s="378"/>
      <c r="EK65185" s="378"/>
      <c r="EL65185" s="378"/>
      <c r="EM65185" s="378"/>
      <c r="EN65185" s="378"/>
      <c r="EO65185" s="378"/>
      <c r="EP65185" s="378"/>
      <c r="EQ65185" s="378"/>
      <c r="ER65185" s="378"/>
      <c r="ES65185" s="378"/>
      <c r="ET65185" s="378"/>
      <c r="EU65185" s="378"/>
      <c r="EV65185" s="378"/>
      <c r="EW65185" s="378"/>
      <c r="EX65185" s="378"/>
      <c r="EY65185" s="378"/>
      <c r="EZ65185" s="378"/>
      <c r="FA65185" s="378"/>
      <c r="FB65185" s="378"/>
      <c r="FC65185" s="378"/>
      <c r="FD65185" s="378"/>
      <c r="FE65185" s="378"/>
      <c r="FF65185" s="378"/>
      <c r="FG65185" s="378"/>
      <c r="FH65185" s="378"/>
      <c r="FI65185" s="378"/>
      <c r="FJ65185" s="378"/>
      <c r="FK65185" s="378"/>
      <c r="FL65185" s="378"/>
      <c r="FM65185" s="378"/>
      <c r="FN65185" s="378"/>
      <c r="FO65185" s="378"/>
      <c r="FP65185" s="378"/>
      <c r="FQ65185" s="378"/>
      <c r="FR65185" s="378"/>
      <c r="FS65185" s="378"/>
      <c r="FT65185" s="378"/>
      <c r="FU65185" s="378"/>
      <c r="FV65185" s="378"/>
      <c r="FW65185" s="378"/>
      <c r="FX65185" s="378"/>
      <c r="FY65185" s="378"/>
      <c r="FZ65185" s="378"/>
      <c r="GA65185" s="378"/>
      <c r="GB65185" s="378"/>
      <c r="GC65185" s="378"/>
      <c r="GD65185" s="378"/>
      <c r="GE65185" s="378"/>
      <c r="GF65185" s="378"/>
      <c r="GG65185" s="378"/>
      <c r="GH65185" s="378"/>
      <c r="GI65185" s="378"/>
      <c r="GJ65185" s="378"/>
      <c r="GK65185" s="378"/>
      <c r="GL65185" s="378"/>
      <c r="GM65185" s="378"/>
      <c r="GN65185" s="378"/>
      <c r="GO65185" s="378"/>
      <c r="GP65185" s="378"/>
      <c r="GQ65185" s="378"/>
      <c r="GR65185" s="378"/>
      <c r="GS65185" s="378"/>
      <c r="GT65185" s="378"/>
      <c r="GU65185" s="378"/>
      <c r="GV65185" s="378"/>
      <c r="GW65185" s="378"/>
      <c r="GX65185" s="378"/>
      <c r="GY65185" s="378"/>
      <c r="GZ65185" s="378"/>
      <c r="HA65185" s="378"/>
      <c r="HB65185" s="378"/>
      <c r="HC65185" s="378"/>
      <c r="HD65185" s="378"/>
      <c r="HE65185" s="378"/>
      <c r="HF65185" s="378"/>
      <c r="HG65185" s="378"/>
      <c r="HH65185" s="378"/>
      <c r="HI65185" s="378"/>
      <c r="HJ65185" s="378"/>
      <c r="HK65185" s="378"/>
      <c r="HL65185" s="378"/>
      <c r="HM65185" s="378"/>
      <c r="HN65185" s="378"/>
      <c r="HO65185" s="378"/>
      <c r="HP65185" s="378"/>
      <c r="HQ65185" s="378"/>
      <c r="HR65185" s="378"/>
      <c r="HS65185" s="378"/>
      <c r="HT65185" s="378"/>
      <c r="HU65185" s="378"/>
      <c r="HV65185" s="378"/>
      <c r="HW65185" s="378"/>
      <c r="HX65185" s="378"/>
      <c r="HY65185" s="378"/>
      <c r="HZ65185" s="378"/>
      <c r="IA65185" s="378"/>
      <c r="IB65185" s="378"/>
      <c r="IC65185" s="378"/>
      <c r="ID65185" s="378"/>
      <c r="IE65185" s="378"/>
      <c r="IF65185" s="378"/>
      <c r="IG65185" s="378"/>
      <c r="IH65185" s="378"/>
      <c r="II65185" s="378"/>
      <c r="IJ65185" s="378"/>
      <c r="IK65185" s="378"/>
      <c r="IL65185" s="378"/>
    </row>
    <row r="65186" spans="2:246">
      <c r="B65186" s="378"/>
      <c r="C65186" s="378"/>
      <c r="D65186" s="378"/>
      <c r="E65186" s="378"/>
      <c r="F65186" s="378"/>
      <c r="G65186" s="378"/>
      <c r="H65186" s="378"/>
      <c r="I65186" s="378"/>
      <c r="J65186" s="378"/>
      <c r="K65186" s="378"/>
      <c r="L65186" s="378"/>
      <c r="M65186" s="378"/>
      <c r="N65186" s="378"/>
      <c r="O65186" s="378"/>
      <c r="P65186" s="378"/>
      <c r="Q65186" s="378"/>
      <c r="R65186" s="378"/>
      <c r="S65186" s="378"/>
      <c r="T65186" s="378"/>
      <c r="U65186" s="378"/>
      <c r="V65186" s="378"/>
      <c r="W65186" s="378"/>
      <c r="X65186" s="378"/>
      <c r="Y65186" s="378"/>
      <c r="Z65186" s="378"/>
      <c r="AA65186" s="378"/>
      <c r="AB65186" s="378"/>
      <c r="AC65186" s="378"/>
      <c r="AD65186" s="378"/>
      <c r="AE65186" s="378"/>
      <c r="AF65186" s="378"/>
      <c r="AG65186" s="378"/>
      <c r="AH65186" s="378"/>
      <c r="AI65186" s="378"/>
      <c r="AJ65186" s="378"/>
      <c r="AK65186" s="378"/>
      <c r="AL65186" s="378"/>
      <c r="AM65186" s="378"/>
      <c r="AN65186" s="378"/>
      <c r="AO65186" s="378"/>
      <c r="AP65186" s="378"/>
      <c r="AQ65186" s="378"/>
      <c r="AR65186" s="378"/>
      <c r="AS65186" s="378"/>
      <c r="AT65186" s="378"/>
      <c r="AU65186" s="378"/>
      <c r="AV65186" s="378"/>
      <c r="AW65186" s="378"/>
      <c r="AX65186" s="378"/>
      <c r="AY65186" s="378"/>
      <c r="AZ65186" s="378"/>
      <c r="BA65186" s="378"/>
      <c r="BB65186" s="378"/>
      <c r="BC65186" s="378"/>
      <c r="BD65186" s="378"/>
      <c r="BE65186" s="378"/>
      <c r="BF65186" s="378"/>
      <c r="BG65186" s="378"/>
      <c r="BH65186" s="378"/>
      <c r="BI65186" s="378"/>
      <c r="BJ65186" s="378"/>
      <c r="BK65186" s="378"/>
      <c r="BL65186" s="378"/>
      <c r="BM65186" s="378"/>
      <c r="BN65186" s="378"/>
      <c r="BO65186" s="378"/>
      <c r="BP65186" s="378"/>
      <c r="BQ65186" s="378"/>
      <c r="BR65186" s="378"/>
      <c r="BS65186" s="378"/>
      <c r="BT65186" s="378"/>
      <c r="BU65186" s="378"/>
      <c r="BV65186" s="378"/>
      <c r="BW65186" s="378"/>
      <c r="BX65186" s="378"/>
      <c r="BY65186" s="378"/>
      <c r="BZ65186" s="378"/>
      <c r="CA65186" s="378"/>
      <c r="CB65186" s="378"/>
      <c r="CC65186" s="378"/>
      <c r="CD65186" s="378"/>
      <c r="CE65186" s="378"/>
      <c r="CF65186" s="378"/>
      <c r="CG65186" s="378"/>
      <c r="CH65186" s="378"/>
      <c r="CI65186" s="378"/>
      <c r="CJ65186" s="378"/>
      <c r="CK65186" s="378"/>
      <c r="CL65186" s="378"/>
      <c r="CM65186" s="378"/>
      <c r="CN65186" s="378"/>
      <c r="CO65186" s="378"/>
      <c r="CP65186" s="378"/>
      <c r="CQ65186" s="378"/>
      <c r="CR65186" s="378"/>
      <c r="CS65186" s="378"/>
      <c r="CT65186" s="378"/>
      <c r="CU65186" s="378"/>
      <c r="CV65186" s="378"/>
      <c r="CW65186" s="378"/>
      <c r="CX65186" s="378"/>
      <c r="CY65186" s="378"/>
      <c r="CZ65186" s="378"/>
      <c r="DA65186" s="378"/>
      <c r="DB65186" s="378"/>
      <c r="DC65186" s="378"/>
      <c r="DD65186" s="378"/>
      <c r="DE65186" s="378"/>
      <c r="DF65186" s="378"/>
      <c r="DG65186" s="378"/>
      <c r="DH65186" s="378"/>
      <c r="DI65186" s="378"/>
      <c r="DJ65186" s="378"/>
      <c r="DK65186" s="378"/>
      <c r="DL65186" s="378"/>
      <c r="DM65186" s="378"/>
      <c r="DN65186" s="378"/>
      <c r="DO65186" s="378"/>
      <c r="DP65186" s="378"/>
      <c r="DQ65186" s="378"/>
      <c r="DR65186" s="378"/>
      <c r="DS65186" s="378"/>
      <c r="DT65186" s="378"/>
      <c r="DU65186" s="378"/>
      <c r="DV65186" s="378"/>
      <c r="DW65186" s="378"/>
      <c r="DX65186" s="378"/>
      <c r="DY65186" s="378"/>
      <c r="DZ65186" s="378"/>
      <c r="EA65186" s="378"/>
      <c r="EB65186" s="378"/>
      <c r="EC65186" s="378"/>
      <c r="ED65186" s="378"/>
      <c r="EE65186" s="378"/>
      <c r="EF65186" s="378"/>
      <c r="EG65186" s="378"/>
      <c r="EH65186" s="378"/>
      <c r="EI65186" s="378"/>
      <c r="EJ65186" s="378"/>
      <c r="EK65186" s="378"/>
      <c r="EL65186" s="378"/>
      <c r="EM65186" s="378"/>
      <c r="EN65186" s="378"/>
      <c r="EO65186" s="378"/>
      <c r="EP65186" s="378"/>
      <c r="EQ65186" s="378"/>
      <c r="ER65186" s="378"/>
      <c r="ES65186" s="378"/>
      <c r="ET65186" s="378"/>
      <c r="EU65186" s="378"/>
      <c r="EV65186" s="378"/>
      <c r="EW65186" s="378"/>
      <c r="EX65186" s="378"/>
      <c r="EY65186" s="378"/>
      <c r="EZ65186" s="378"/>
      <c r="FA65186" s="378"/>
      <c r="FB65186" s="378"/>
      <c r="FC65186" s="378"/>
      <c r="FD65186" s="378"/>
      <c r="FE65186" s="378"/>
      <c r="FF65186" s="378"/>
      <c r="FG65186" s="378"/>
      <c r="FH65186" s="378"/>
      <c r="FI65186" s="378"/>
      <c r="FJ65186" s="378"/>
      <c r="FK65186" s="378"/>
      <c r="FL65186" s="378"/>
      <c r="FM65186" s="378"/>
      <c r="FN65186" s="378"/>
      <c r="FO65186" s="378"/>
      <c r="FP65186" s="378"/>
      <c r="FQ65186" s="378"/>
      <c r="FR65186" s="378"/>
      <c r="FS65186" s="378"/>
      <c r="FT65186" s="378"/>
      <c r="FU65186" s="378"/>
      <c r="FV65186" s="378"/>
      <c r="FW65186" s="378"/>
      <c r="FX65186" s="378"/>
      <c r="FY65186" s="378"/>
      <c r="FZ65186" s="378"/>
      <c r="GA65186" s="378"/>
      <c r="GB65186" s="378"/>
      <c r="GC65186" s="378"/>
      <c r="GD65186" s="378"/>
      <c r="GE65186" s="378"/>
      <c r="GF65186" s="378"/>
      <c r="GG65186" s="378"/>
      <c r="GH65186" s="378"/>
      <c r="GI65186" s="378"/>
      <c r="GJ65186" s="378"/>
      <c r="GK65186" s="378"/>
      <c r="GL65186" s="378"/>
      <c r="GM65186" s="378"/>
      <c r="GN65186" s="378"/>
      <c r="GO65186" s="378"/>
      <c r="GP65186" s="378"/>
      <c r="GQ65186" s="378"/>
      <c r="GR65186" s="378"/>
      <c r="GS65186" s="378"/>
      <c r="GT65186" s="378"/>
      <c r="GU65186" s="378"/>
      <c r="GV65186" s="378"/>
      <c r="GW65186" s="378"/>
      <c r="GX65186" s="378"/>
      <c r="GY65186" s="378"/>
      <c r="GZ65186" s="378"/>
      <c r="HA65186" s="378"/>
      <c r="HB65186" s="378"/>
      <c r="HC65186" s="378"/>
      <c r="HD65186" s="378"/>
      <c r="HE65186" s="378"/>
      <c r="HF65186" s="378"/>
      <c r="HG65186" s="378"/>
      <c r="HH65186" s="378"/>
      <c r="HI65186" s="378"/>
      <c r="HJ65186" s="378"/>
      <c r="HK65186" s="378"/>
      <c r="HL65186" s="378"/>
      <c r="HM65186" s="378"/>
      <c r="HN65186" s="378"/>
      <c r="HO65186" s="378"/>
      <c r="HP65186" s="378"/>
      <c r="HQ65186" s="378"/>
      <c r="HR65186" s="378"/>
      <c r="HS65186" s="378"/>
      <c r="HT65186" s="378"/>
      <c r="HU65186" s="378"/>
      <c r="HV65186" s="378"/>
      <c r="HW65186" s="378"/>
      <c r="HX65186" s="378"/>
      <c r="HY65186" s="378"/>
      <c r="HZ65186" s="378"/>
      <c r="IA65186" s="378"/>
      <c r="IB65186" s="378"/>
      <c r="IC65186" s="378"/>
      <c r="ID65186" s="378"/>
      <c r="IE65186" s="378"/>
      <c r="IF65186" s="378"/>
      <c r="IG65186" s="378"/>
      <c r="IH65186" s="378"/>
      <c r="II65186" s="378"/>
      <c r="IJ65186" s="378"/>
      <c r="IK65186" s="378"/>
      <c r="IL65186" s="378"/>
    </row>
    <row r="65187" spans="2:246">
      <c r="B65187" s="378"/>
      <c r="C65187" s="378"/>
      <c r="D65187" s="378"/>
      <c r="E65187" s="378"/>
      <c r="F65187" s="378"/>
      <c r="G65187" s="378"/>
      <c r="H65187" s="378"/>
      <c r="I65187" s="378"/>
      <c r="J65187" s="378"/>
      <c r="K65187" s="378"/>
      <c r="L65187" s="378"/>
      <c r="M65187" s="378"/>
      <c r="N65187" s="378"/>
      <c r="O65187" s="378"/>
      <c r="P65187" s="378"/>
      <c r="Q65187" s="378"/>
      <c r="R65187" s="378"/>
      <c r="S65187" s="378"/>
      <c r="T65187" s="378"/>
      <c r="U65187" s="378"/>
      <c r="V65187" s="378"/>
      <c r="W65187" s="378"/>
      <c r="X65187" s="378"/>
      <c r="Y65187" s="378"/>
      <c r="Z65187" s="378"/>
      <c r="AA65187" s="378"/>
      <c r="AB65187" s="378"/>
      <c r="AC65187" s="378"/>
      <c r="AD65187" s="378"/>
      <c r="AE65187" s="378"/>
      <c r="AF65187" s="378"/>
      <c r="AG65187" s="378"/>
      <c r="AH65187" s="378"/>
      <c r="AI65187" s="378"/>
      <c r="AJ65187" s="378"/>
      <c r="AK65187" s="378"/>
      <c r="AL65187" s="378"/>
      <c r="AM65187" s="378"/>
      <c r="AN65187" s="378"/>
      <c r="AO65187" s="378"/>
      <c r="AP65187" s="378"/>
      <c r="AQ65187" s="378"/>
      <c r="AR65187" s="378"/>
      <c r="AS65187" s="378"/>
      <c r="AT65187" s="378"/>
      <c r="AU65187" s="378"/>
      <c r="AV65187" s="378"/>
      <c r="AW65187" s="378"/>
      <c r="AX65187" s="378"/>
      <c r="AY65187" s="378"/>
      <c r="AZ65187" s="378"/>
      <c r="BA65187" s="378"/>
      <c r="BB65187" s="378"/>
      <c r="BC65187" s="378"/>
      <c r="BD65187" s="378"/>
      <c r="BE65187" s="378"/>
      <c r="BF65187" s="378"/>
      <c r="BG65187" s="378"/>
      <c r="BH65187" s="378"/>
      <c r="BI65187" s="378"/>
      <c r="BJ65187" s="378"/>
      <c r="BK65187" s="378"/>
      <c r="BL65187" s="378"/>
      <c r="BM65187" s="378"/>
      <c r="BN65187" s="378"/>
      <c r="BO65187" s="378"/>
      <c r="BP65187" s="378"/>
      <c r="BQ65187" s="378"/>
      <c r="BR65187" s="378"/>
      <c r="BS65187" s="378"/>
      <c r="BT65187" s="378"/>
      <c r="BU65187" s="378"/>
      <c r="BV65187" s="378"/>
      <c r="BW65187" s="378"/>
      <c r="BX65187" s="378"/>
      <c r="BY65187" s="378"/>
      <c r="BZ65187" s="378"/>
      <c r="CA65187" s="378"/>
      <c r="CB65187" s="378"/>
      <c r="CC65187" s="378"/>
      <c r="CD65187" s="378"/>
      <c r="CE65187" s="378"/>
      <c r="CF65187" s="378"/>
      <c r="CG65187" s="378"/>
      <c r="CH65187" s="378"/>
      <c r="CI65187" s="378"/>
      <c r="CJ65187" s="378"/>
      <c r="CK65187" s="378"/>
      <c r="CL65187" s="378"/>
      <c r="CM65187" s="378"/>
      <c r="CN65187" s="378"/>
      <c r="CO65187" s="378"/>
      <c r="CP65187" s="378"/>
      <c r="CQ65187" s="378"/>
      <c r="CR65187" s="378"/>
      <c r="CS65187" s="378"/>
      <c r="CT65187" s="378"/>
      <c r="CU65187" s="378"/>
      <c r="CV65187" s="378"/>
      <c r="CW65187" s="378"/>
      <c r="CX65187" s="378"/>
      <c r="CY65187" s="378"/>
      <c r="CZ65187" s="378"/>
      <c r="DA65187" s="378"/>
      <c r="DB65187" s="378"/>
      <c r="DC65187" s="378"/>
      <c r="DD65187" s="378"/>
      <c r="DE65187" s="378"/>
      <c r="DF65187" s="378"/>
      <c r="DG65187" s="378"/>
      <c r="DH65187" s="378"/>
      <c r="DI65187" s="378"/>
      <c r="DJ65187" s="378"/>
      <c r="DK65187" s="378"/>
      <c r="DL65187" s="378"/>
      <c r="DM65187" s="378"/>
      <c r="DN65187" s="378"/>
      <c r="DO65187" s="378"/>
      <c r="DP65187" s="378"/>
      <c r="DQ65187" s="378"/>
      <c r="DR65187" s="378"/>
      <c r="DS65187" s="378"/>
      <c r="DT65187" s="378"/>
      <c r="DU65187" s="378"/>
      <c r="DV65187" s="378"/>
      <c r="DW65187" s="378"/>
      <c r="DX65187" s="378"/>
      <c r="DY65187" s="378"/>
      <c r="DZ65187" s="378"/>
      <c r="EA65187" s="378"/>
      <c r="EB65187" s="378"/>
      <c r="EC65187" s="378"/>
      <c r="ED65187" s="378"/>
      <c r="EE65187" s="378"/>
      <c r="EF65187" s="378"/>
      <c r="EG65187" s="378"/>
      <c r="EH65187" s="378"/>
      <c r="EI65187" s="378"/>
      <c r="EJ65187" s="378"/>
      <c r="EK65187" s="378"/>
      <c r="EL65187" s="378"/>
      <c r="EM65187" s="378"/>
      <c r="EN65187" s="378"/>
      <c r="EO65187" s="378"/>
      <c r="EP65187" s="378"/>
      <c r="EQ65187" s="378"/>
      <c r="ER65187" s="378"/>
      <c r="ES65187" s="378"/>
      <c r="ET65187" s="378"/>
      <c r="EU65187" s="378"/>
      <c r="EV65187" s="378"/>
      <c r="EW65187" s="378"/>
      <c r="EX65187" s="378"/>
      <c r="EY65187" s="378"/>
      <c r="EZ65187" s="378"/>
      <c r="FA65187" s="378"/>
      <c r="FB65187" s="378"/>
      <c r="FC65187" s="378"/>
      <c r="FD65187" s="378"/>
      <c r="FE65187" s="378"/>
      <c r="FF65187" s="378"/>
      <c r="FG65187" s="378"/>
      <c r="FH65187" s="378"/>
      <c r="FI65187" s="378"/>
      <c r="FJ65187" s="378"/>
      <c r="FK65187" s="378"/>
      <c r="FL65187" s="378"/>
      <c r="FM65187" s="378"/>
      <c r="FN65187" s="378"/>
      <c r="FO65187" s="378"/>
      <c r="FP65187" s="378"/>
      <c r="FQ65187" s="378"/>
      <c r="FR65187" s="378"/>
      <c r="FS65187" s="378"/>
      <c r="FT65187" s="378"/>
      <c r="FU65187" s="378"/>
      <c r="FV65187" s="378"/>
      <c r="FW65187" s="378"/>
      <c r="FX65187" s="378"/>
      <c r="FY65187" s="378"/>
      <c r="FZ65187" s="378"/>
      <c r="GA65187" s="378"/>
      <c r="GB65187" s="378"/>
      <c r="GC65187" s="378"/>
      <c r="GD65187" s="378"/>
      <c r="GE65187" s="378"/>
      <c r="GF65187" s="378"/>
      <c r="GG65187" s="378"/>
      <c r="GH65187" s="378"/>
      <c r="GI65187" s="378"/>
      <c r="GJ65187" s="378"/>
      <c r="GK65187" s="378"/>
      <c r="GL65187" s="378"/>
      <c r="GM65187" s="378"/>
      <c r="GN65187" s="378"/>
      <c r="GO65187" s="378"/>
      <c r="GP65187" s="378"/>
      <c r="GQ65187" s="378"/>
      <c r="GR65187" s="378"/>
      <c r="GS65187" s="378"/>
      <c r="GT65187" s="378"/>
      <c r="GU65187" s="378"/>
      <c r="GV65187" s="378"/>
      <c r="GW65187" s="378"/>
      <c r="GX65187" s="378"/>
      <c r="GY65187" s="378"/>
      <c r="GZ65187" s="378"/>
      <c r="HA65187" s="378"/>
      <c r="HB65187" s="378"/>
      <c r="HC65187" s="378"/>
      <c r="HD65187" s="378"/>
      <c r="HE65187" s="378"/>
      <c r="HF65187" s="378"/>
      <c r="HG65187" s="378"/>
      <c r="HH65187" s="378"/>
      <c r="HI65187" s="378"/>
      <c r="HJ65187" s="378"/>
      <c r="HK65187" s="378"/>
      <c r="HL65187" s="378"/>
      <c r="HM65187" s="378"/>
      <c r="HN65187" s="378"/>
      <c r="HO65187" s="378"/>
      <c r="HP65187" s="378"/>
      <c r="HQ65187" s="378"/>
      <c r="HR65187" s="378"/>
      <c r="HS65187" s="378"/>
      <c r="HT65187" s="378"/>
      <c r="HU65187" s="378"/>
      <c r="HV65187" s="378"/>
      <c r="HW65187" s="378"/>
      <c r="HX65187" s="378"/>
      <c r="HY65187" s="378"/>
      <c r="HZ65187" s="378"/>
      <c r="IA65187" s="378"/>
      <c r="IB65187" s="378"/>
      <c r="IC65187" s="378"/>
      <c r="ID65187" s="378"/>
      <c r="IE65187" s="378"/>
      <c r="IF65187" s="378"/>
      <c r="IG65187" s="378"/>
      <c r="IH65187" s="378"/>
      <c r="II65187" s="378"/>
      <c r="IJ65187" s="378"/>
      <c r="IK65187" s="378"/>
      <c r="IL65187" s="378"/>
    </row>
    <row r="65188" spans="2:246">
      <c r="B65188" s="378"/>
      <c r="C65188" s="378"/>
      <c r="D65188" s="378"/>
      <c r="E65188" s="378"/>
      <c r="F65188" s="378"/>
      <c r="G65188" s="378"/>
      <c r="H65188" s="378"/>
      <c r="I65188" s="378"/>
      <c r="J65188" s="378"/>
      <c r="K65188" s="378"/>
      <c r="L65188" s="378"/>
      <c r="M65188" s="378"/>
      <c r="N65188" s="378"/>
      <c r="O65188" s="378"/>
      <c r="P65188" s="378"/>
      <c r="Q65188" s="378"/>
      <c r="R65188" s="378"/>
      <c r="S65188" s="378"/>
      <c r="T65188" s="378"/>
      <c r="U65188" s="378"/>
      <c r="V65188" s="378"/>
      <c r="W65188" s="378"/>
      <c r="X65188" s="378"/>
      <c r="Y65188" s="378"/>
      <c r="Z65188" s="378"/>
      <c r="AA65188" s="378"/>
      <c r="AB65188" s="378"/>
      <c r="AC65188" s="378"/>
      <c r="AD65188" s="378"/>
      <c r="AE65188" s="378"/>
      <c r="AF65188" s="378"/>
      <c r="AG65188" s="378"/>
      <c r="AH65188" s="378"/>
      <c r="AI65188" s="378"/>
      <c r="AJ65188" s="378"/>
      <c r="AK65188" s="378"/>
      <c r="AL65188" s="378"/>
      <c r="AM65188" s="378"/>
      <c r="AN65188" s="378"/>
      <c r="AO65188" s="378"/>
      <c r="AP65188" s="378"/>
      <c r="AQ65188" s="378"/>
      <c r="AR65188" s="378"/>
      <c r="AS65188" s="378"/>
      <c r="AT65188" s="378"/>
      <c r="AU65188" s="378"/>
      <c r="AV65188" s="378"/>
      <c r="AW65188" s="378"/>
      <c r="AX65188" s="378"/>
      <c r="AY65188" s="378"/>
      <c r="AZ65188" s="378"/>
      <c r="BA65188" s="378"/>
      <c r="BB65188" s="378"/>
      <c r="BC65188" s="378"/>
      <c r="BD65188" s="378"/>
      <c r="BE65188" s="378"/>
      <c r="BF65188" s="378"/>
      <c r="BG65188" s="378"/>
      <c r="BH65188" s="378"/>
      <c r="BI65188" s="378"/>
      <c r="BJ65188" s="378"/>
      <c r="BK65188" s="378"/>
      <c r="BL65188" s="378"/>
      <c r="BM65188" s="378"/>
      <c r="BN65188" s="378"/>
      <c r="BO65188" s="378"/>
      <c r="BP65188" s="378"/>
      <c r="BQ65188" s="378"/>
      <c r="BR65188" s="378"/>
      <c r="BS65188" s="378"/>
      <c r="BT65188" s="378"/>
      <c r="BU65188" s="378"/>
      <c r="BV65188" s="378"/>
      <c r="BW65188" s="378"/>
      <c r="BX65188" s="378"/>
      <c r="BY65188" s="378"/>
      <c r="BZ65188" s="378"/>
      <c r="CA65188" s="378"/>
      <c r="CB65188" s="378"/>
      <c r="CC65188" s="378"/>
      <c r="CD65188" s="378"/>
      <c r="CE65188" s="378"/>
      <c r="CF65188" s="378"/>
      <c r="CG65188" s="378"/>
      <c r="CH65188" s="378"/>
      <c r="CI65188" s="378"/>
      <c r="CJ65188" s="378"/>
      <c r="CK65188" s="378"/>
      <c r="CL65188" s="378"/>
      <c r="CM65188" s="378"/>
      <c r="CN65188" s="378"/>
      <c r="CO65188" s="378"/>
      <c r="CP65188" s="378"/>
      <c r="CQ65188" s="378"/>
      <c r="CR65188" s="378"/>
      <c r="CS65188" s="378"/>
      <c r="CT65188" s="378"/>
      <c r="CU65188" s="378"/>
      <c r="CV65188" s="378"/>
      <c r="CW65188" s="378"/>
      <c r="CX65188" s="378"/>
      <c r="CY65188" s="378"/>
      <c r="CZ65188" s="378"/>
      <c r="DA65188" s="378"/>
      <c r="DB65188" s="378"/>
      <c r="DC65188" s="378"/>
      <c r="DD65188" s="378"/>
      <c r="DE65188" s="378"/>
      <c r="DF65188" s="378"/>
      <c r="DG65188" s="378"/>
      <c r="DH65188" s="378"/>
      <c r="DI65188" s="378"/>
      <c r="DJ65188" s="378"/>
      <c r="DK65188" s="378"/>
      <c r="DL65188" s="378"/>
      <c r="DM65188" s="378"/>
      <c r="DN65188" s="378"/>
      <c r="DO65188" s="378"/>
      <c r="DP65188" s="378"/>
      <c r="DQ65188" s="378"/>
      <c r="DR65188" s="378"/>
      <c r="DS65188" s="378"/>
      <c r="DT65188" s="378"/>
      <c r="DU65188" s="378"/>
      <c r="DV65188" s="378"/>
      <c r="DW65188" s="378"/>
      <c r="DX65188" s="378"/>
      <c r="DY65188" s="378"/>
      <c r="DZ65188" s="378"/>
      <c r="EA65188" s="378"/>
      <c r="EB65188" s="378"/>
      <c r="EC65188" s="378"/>
      <c r="ED65188" s="378"/>
      <c r="EE65188" s="378"/>
      <c r="EF65188" s="378"/>
      <c r="EG65188" s="378"/>
      <c r="EH65188" s="378"/>
      <c r="EI65188" s="378"/>
      <c r="EJ65188" s="378"/>
      <c r="EK65188" s="378"/>
      <c r="EL65188" s="378"/>
      <c r="EM65188" s="378"/>
      <c r="EN65188" s="378"/>
      <c r="EO65188" s="378"/>
      <c r="EP65188" s="378"/>
      <c r="EQ65188" s="378"/>
      <c r="ER65188" s="378"/>
      <c r="ES65188" s="378"/>
      <c r="ET65188" s="378"/>
      <c r="EU65188" s="378"/>
      <c r="EV65188" s="378"/>
      <c r="EW65188" s="378"/>
      <c r="EX65188" s="378"/>
      <c r="EY65188" s="378"/>
      <c r="EZ65188" s="378"/>
      <c r="FA65188" s="378"/>
      <c r="FB65188" s="378"/>
      <c r="FC65188" s="378"/>
      <c r="FD65188" s="378"/>
      <c r="FE65188" s="378"/>
      <c r="FF65188" s="378"/>
      <c r="FG65188" s="378"/>
      <c r="FH65188" s="378"/>
      <c r="FI65188" s="378"/>
      <c r="FJ65188" s="378"/>
      <c r="FK65188" s="378"/>
      <c r="FL65188" s="378"/>
      <c r="FM65188" s="378"/>
      <c r="FN65188" s="378"/>
      <c r="FO65188" s="378"/>
      <c r="FP65188" s="378"/>
      <c r="FQ65188" s="378"/>
      <c r="FR65188" s="378"/>
      <c r="FS65188" s="378"/>
      <c r="FT65188" s="378"/>
      <c r="FU65188" s="378"/>
      <c r="FV65188" s="378"/>
      <c r="FW65188" s="378"/>
      <c r="FX65188" s="378"/>
      <c r="FY65188" s="378"/>
      <c r="FZ65188" s="378"/>
      <c r="GA65188" s="378"/>
      <c r="GB65188" s="378"/>
      <c r="GC65188" s="378"/>
      <c r="GD65188" s="378"/>
      <c r="GE65188" s="378"/>
      <c r="GF65188" s="378"/>
      <c r="GG65188" s="378"/>
      <c r="GH65188" s="378"/>
      <c r="GI65188" s="378"/>
      <c r="GJ65188" s="378"/>
      <c r="GK65188" s="378"/>
      <c r="GL65188" s="378"/>
      <c r="GM65188" s="378"/>
      <c r="GN65188" s="378"/>
      <c r="GO65188" s="378"/>
      <c r="GP65188" s="378"/>
      <c r="GQ65188" s="378"/>
      <c r="GR65188" s="378"/>
      <c r="GS65188" s="378"/>
      <c r="GT65188" s="378"/>
      <c r="GU65188" s="378"/>
      <c r="GV65188" s="378"/>
      <c r="GW65188" s="378"/>
      <c r="GX65188" s="378"/>
      <c r="GY65188" s="378"/>
      <c r="GZ65188" s="378"/>
      <c r="HA65188" s="378"/>
      <c r="HB65188" s="378"/>
      <c r="HC65188" s="378"/>
      <c r="HD65188" s="378"/>
      <c r="HE65188" s="378"/>
      <c r="HF65188" s="378"/>
      <c r="HG65188" s="378"/>
      <c r="HH65188" s="378"/>
      <c r="HI65188" s="378"/>
      <c r="HJ65188" s="378"/>
      <c r="HK65188" s="378"/>
      <c r="HL65188" s="378"/>
      <c r="HM65188" s="378"/>
      <c r="HN65188" s="378"/>
      <c r="HO65188" s="378"/>
      <c r="HP65188" s="378"/>
      <c r="HQ65188" s="378"/>
      <c r="HR65188" s="378"/>
      <c r="HS65188" s="378"/>
      <c r="HT65188" s="378"/>
      <c r="HU65188" s="378"/>
      <c r="HV65188" s="378"/>
      <c r="HW65188" s="378"/>
      <c r="HX65188" s="378"/>
      <c r="HY65188" s="378"/>
      <c r="HZ65188" s="378"/>
      <c r="IA65188" s="378"/>
      <c r="IB65188" s="378"/>
      <c r="IC65188" s="378"/>
      <c r="ID65188" s="378"/>
      <c r="IE65188" s="378"/>
      <c r="IF65188" s="378"/>
      <c r="IG65188" s="378"/>
      <c r="IH65188" s="378"/>
      <c r="II65188" s="378"/>
      <c r="IJ65188" s="378"/>
      <c r="IK65188" s="378"/>
      <c r="IL65188" s="378"/>
    </row>
    <row r="65189" spans="2:246">
      <c r="B65189" s="378"/>
      <c r="C65189" s="378"/>
      <c r="D65189" s="378"/>
      <c r="E65189" s="378"/>
      <c r="F65189" s="378"/>
      <c r="G65189" s="378"/>
      <c r="H65189" s="378"/>
      <c r="I65189" s="378"/>
      <c r="J65189" s="378"/>
      <c r="K65189" s="378"/>
      <c r="L65189" s="378"/>
      <c r="M65189" s="378"/>
      <c r="N65189" s="378"/>
      <c r="O65189" s="378"/>
      <c r="P65189" s="378"/>
      <c r="Q65189" s="378"/>
      <c r="R65189" s="378"/>
      <c r="S65189" s="378"/>
      <c r="T65189" s="378"/>
      <c r="U65189" s="378"/>
      <c r="V65189" s="378"/>
      <c r="W65189" s="378"/>
      <c r="X65189" s="378"/>
      <c r="Y65189" s="378"/>
      <c r="Z65189" s="378"/>
      <c r="AA65189" s="378"/>
      <c r="AB65189" s="378"/>
      <c r="AC65189" s="378"/>
      <c r="AD65189" s="378"/>
      <c r="AE65189" s="378"/>
      <c r="AF65189" s="378"/>
      <c r="AG65189" s="378"/>
      <c r="AH65189" s="378"/>
      <c r="AI65189" s="378"/>
      <c r="AJ65189" s="378"/>
      <c r="AK65189" s="378"/>
      <c r="AL65189" s="378"/>
      <c r="AM65189" s="378"/>
      <c r="AN65189" s="378"/>
      <c r="AO65189" s="378"/>
      <c r="AP65189" s="378"/>
      <c r="AQ65189" s="378"/>
      <c r="AR65189" s="378"/>
      <c r="AS65189" s="378"/>
      <c r="AT65189" s="378"/>
      <c r="AU65189" s="378"/>
      <c r="AV65189" s="378"/>
      <c r="AW65189" s="378"/>
      <c r="AX65189" s="378"/>
      <c r="AY65189" s="378"/>
      <c r="AZ65189" s="378"/>
      <c r="BA65189" s="378"/>
      <c r="BB65189" s="378"/>
      <c r="BC65189" s="378"/>
      <c r="BD65189" s="378"/>
      <c r="BE65189" s="378"/>
      <c r="BF65189" s="378"/>
      <c r="BG65189" s="378"/>
      <c r="BH65189" s="378"/>
      <c r="BI65189" s="378"/>
      <c r="BJ65189" s="378"/>
      <c r="BK65189" s="378"/>
      <c r="BL65189" s="378"/>
      <c r="BM65189" s="378"/>
      <c r="BN65189" s="378"/>
      <c r="BO65189" s="378"/>
      <c r="BP65189" s="378"/>
      <c r="BQ65189" s="378"/>
      <c r="BR65189" s="378"/>
      <c r="BS65189" s="378"/>
      <c r="BT65189" s="378"/>
      <c r="BU65189" s="378"/>
      <c r="BV65189" s="378"/>
      <c r="BW65189" s="378"/>
      <c r="BX65189" s="378"/>
      <c r="BY65189" s="378"/>
      <c r="BZ65189" s="378"/>
      <c r="CA65189" s="378"/>
      <c r="CB65189" s="378"/>
      <c r="CC65189" s="378"/>
      <c r="CD65189" s="378"/>
      <c r="CE65189" s="378"/>
      <c r="CF65189" s="378"/>
      <c r="CG65189" s="378"/>
      <c r="CH65189" s="378"/>
      <c r="CI65189" s="378"/>
      <c r="CJ65189" s="378"/>
      <c r="CK65189" s="378"/>
      <c r="CL65189" s="378"/>
      <c r="CM65189" s="378"/>
      <c r="CN65189" s="378"/>
      <c r="CO65189" s="378"/>
      <c r="CP65189" s="378"/>
      <c r="CQ65189" s="378"/>
      <c r="CR65189" s="378"/>
      <c r="CS65189" s="378"/>
      <c r="CT65189" s="378"/>
      <c r="CU65189" s="378"/>
      <c r="CV65189" s="378"/>
      <c r="CW65189" s="378"/>
      <c r="CX65189" s="378"/>
      <c r="CY65189" s="378"/>
      <c r="CZ65189" s="378"/>
      <c r="DA65189" s="378"/>
      <c r="DB65189" s="378"/>
      <c r="DC65189" s="378"/>
      <c r="DD65189" s="378"/>
      <c r="DE65189" s="378"/>
      <c r="DF65189" s="378"/>
      <c r="DG65189" s="378"/>
      <c r="DH65189" s="378"/>
      <c r="DI65189" s="378"/>
      <c r="DJ65189" s="378"/>
      <c r="DK65189" s="378"/>
      <c r="DL65189" s="378"/>
      <c r="DM65189" s="378"/>
      <c r="DN65189" s="378"/>
      <c r="DO65189" s="378"/>
      <c r="DP65189" s="378"/>
      <c r="DQ65189" s="378"/>
      <c r="DR65189" s="378"/>
      <c r="DS65189" s="378"/>
      <c r="DT65189" s="378"/>
      <c r="DU65189" s="378"/>
      <c r="DV65189" s="378"/>
      <c r="DW65189" s="378"/>
      <c r="DX65189" s="378"/>
      <c r="DY65189" s="378"/>
      <c r="DZ65189" s="378"/>
      <c r="EA65189" s="378"/>
      <c r="EB65189" s="378"/>
      <c r="EC65189" s="378"/>
      <c r="ED65189" s="378"/>
      <c r="EE65189" s="378"/>
      <c r="EF65189" s="378"/>
      <c r="EG65189" s="378"/>
      <c r="EH65189" s="378"/>
      <c r="EI65189" s="378"/>
      <c r="EJ65189" s="378"/>
      <c r="EK65189" s="378"/>
      <c r="EL65189" s="378"/>
      <c r="EM65189" s="378"/>
      <c r="EN65189" s="378"/>
      <c r="EO65189" s="378"/>
      <c r="EP65189" s="378"/>
      <c r="EQ65189" s="378"/>
      <c r="ER65189" s="378"/>
      <c r="ES65189" s="378"/>
      <c r="ET65189" s="378"/>
      <c r="EU65189" s="378"/>
      <c r="EV65189" s="378"/>
      <c r="EW65189" s="378"/>
      <c r="EX65189" s="378"/>
      <c r="EY65189" s="378"/>
      <c r="EZ65189" s="378"/>
      <c r="FA65189" s="378"/>
      <c r="FB65189" s="378"/>
      <c r="FC65189" s="378"/>
      <c r="FD65189" s="378"/>
      <c r="FE65189" s="378"/>
      <c r="FF65189" s="378"/>
      <c r="FG65189" s="378"/>
      <c r="FH65189" s="378"/>
      <c r="FI65189" s="378"/>
      <c r="FJ65189" s="378"/>
      <c r="FK65189" s="378"/>
      <c r="FL65189" s="378"/>
      <c r="FM65189" s="378"/>
      <c r="FN65189" s="378"/>
      <c r="FO65189" s="378"/>
      <c r="FP65189" s="378"/>
      <c r="FQ65189" s="378"/>
      <c r="FR65189" s="378"/>
      <c r="FS65189" s="378"/>
      <c r="FT65189" s="378"/>
      <c r="FU65189" s="378"/>
      <c r="FV65189" s="378"/>
      <c r="FW65189" s="378"/>
      <c r="FX65189" s="378"/>
      <c r="FY65189" s="378"/>
      <c r="FZ65189" s="378"/>
      <c r="GA65189" s="378"/>
      <c r="GB65189" s="378"/>
      <c r="GC65189" s="378"/>
      <c r="GD65189" s="378"/>
      <c r="GE65189" s="378"/>
      <c r="GF65189" s="378"/>
      <c r="GG65189" s="378"/>
      <c r="GH65189" s="378"/>
      <c r="GI65189" s="378"/>
      <c r="GJ65189" s="378"/>
      <c r="GK65189" s="378"/>
      <c r="GL65189" s="378"/>
      <c r="GM65189" s="378"/>
      <c r="GN65189" s="378"/>
      <c r="GO65189" s="378"/>
      <c r="GP65189" s="378"/>
      <c r="GQ65189" s="378"/>
      <c r="GR65189" s="378"/>
      <c r="GS65189" s="378"/>
      <c r="GT65189" s="378"/>
      <c r="GU65189" s="378"/>
      <c r="GV65189" s="378"/>
      <c r="GW65189" s="378"/>
      <c r="GX65189" s="378"/>
      <c r="GY65189" s="378"/>
      <c r="GZ65189" s="378"/>
      <c r="HA65189" s="378"/>
      <c r="HB65189" s="378"/>
      <c r="HC65189" s="378"/>
      <c r="HD65189" s="378"/>
      <c r="HE65189" s="378"/>
      <c r="HF65189" s="378"/>
      <c r="HG65189" s="378"/>
      <c r="HH65189" s="378"/>
      <c r="HI65189" s="378"/>
      <c r="HJ65189" s="378"/>
      <c r="HK65189" s="378"/>
      <c r="HL65189" s="378"/>
      <c r="HM65189" s="378"/>
      <c r="HN65189" s="378"/>
      <c r="HO65189" s="378"/>
      <c r="HP65189" s="378"/>
      <c r="HQ65189" s="378"/>
      <c r="HR65189" s="378"/>
      <c r="HS65189" s="378"/>
      <c r="HT65189" s="378"/>
      <c r="HU65189" s="378"/>
      <c r="HV65189" s="378"/>
      <c r="HW65189" s="378"/>
      <c r="HX65189" s="378"/>
      <c r="HY65189" s="378"/>
      <c r="HZ65189" s="378"/>
      <c r="IA65189" s="378"/>
      <c r="IB65189" s="378"/>
      <c r="IC65189" s="378"/>
      <c r="ID65189" s="378"/>
      <c r="IE65189" s="378"/>
      <c r="IF65189" s="378"/>
      <c r="IG65189" s="378"/>
      <c r="IH65189" s="378"/>
      <c r="II65189" s="378"/>
      <c r="IJ65189" s="378"/>
      <c r="IK65189" s="378"/>
      <c r="IL65189" s="378"/>
    </row>
    <row r="65190" spans="2:246">
      <c r="B65190" s="378"/>
      <c r="C65190" s="378"/>
      <c r="D65190" s="378"/>
      <c r="E65190" s="378"/>
      <c r="F65190" s="378"/>
      <c r="G65190" s="378"/>
      <c r="H65190" s="378"/>
      <c r="I65190" s="378"/>
      <c r="J65190" s="378"/>
      <c r="K65190" s="378"/>
      <c r="L65190" s="378"/>
      <c r="M65190" s="378"/>
      <c r="N65190" s="378"/>
      <c r="O65190" s="378"/>
      <c r="P65190" s="378"/>
      <c r="Q65190" s="378"/>
      <c r="R65190" s="378"/>
      <c r="S65190" s="378"/>
      <c r="T65190" s="378"/>
      <c r="U65190" s="378"/>
      <c r="V65190" s="378"/>
      <c r="W65190" s="378"/>
      <c r="X65190" s="378"/>
      <c r="Y65190" s="378"/>
      <c r="Z65190" s="378"/>
      <c r="AA65190" s="378"/>
      <c r="AB65190" s="378"/>
      <c r="AC65190" s="378"/>
      <c r="AD65190" s="378"/>
      <c r="AE65190" s="378"/>
      <c r="AF65190" s="378"/>
      <c r="AG65190" s="378"/>
      <c r="AH65190" s="378"/>
      <c r="AI65190" s="378"/>
      <c r="AJ65190" s="378"/>
      <c r="AK65190" s="378"/>
      <c r="AL65190" s="378"/>
      <c r="AM65190" s="378"/>
      <c r="AN65190" s="378"/>
      <c r="AO65190" s="378"/>
      <c r="AP65190" s="378"/>
      <c r="AQ65190" s="378"/>
      <c r="AR65190" s="378"/>
      <c r="AS65190" s="378"/>
      <c r="AT65190" s="378"/>
      <c r="AU65190" s="378"/>
      <c r="AV65190" s="378"/>
      <c r="AW65190" s="378"/>
      <c r="AX65190" s="378"/>
      <c r="AY65190" s="378"/>
      <c r="AZ65190" s="378"/>
      <c r="BA65190" s="378"/>
      <c r="BB65190" s="378"/>
      <c r="BC65190" s="378"/>
      <c r="BD65190" s="378"/>
      <c r="BE65190" s="378"/>
      <c r="BF65190" s="378"/>
      <c r="BG65190" s="378"/>
      <c r="BH65190" s="378"/>
      <c r="BI65190" s="378"/>
      <c r="BJ65190" s="378"/>
      <c r="BK65190" s="378"/>
      <c r="BL65190" s="378"/>
      <c r="BM65190" s="378"/>
      <c r="BN65190" s="378"/>
      <c r="BO65190" s="378"/>
      <c r="BP65190" s="378"/>
      <c r="BQ65190" s="378"/>
      <c r="BR65190" s="378"/>
      <c r="BS65190" s="378"/>
      <c r="BT65190" s="378"/>
      <c r="BU65190" s="378"/>
      <c r="BV65190" s="378"/>
      <c r="BW65190" s="378"/>
      <c r="BX65190" s="378"/>
      <c r="BY65190" s="378"/>
      <c r="BZ65190" s="378"/>
      <c r="CA65190" s="378"/>
      <c r="CB65190" s="378"/>
      <c r="CC65190" s="378"/>
      <c r="CD65190" s="378"/>
      <c r="CE65190" s="378"/>
      <c r="CF65190" s="378"/>
      <c r="CG65190" s="378"/>
      <c r="CH65190" s="378"/>
      <c r="CI65190" s="378"/>
      <c r="CJ65190" s="378"/>
      <c r="CK65190" s="378"/>
      <c r="CL65190" s="378"/>
      <c r="CM65190" s="378"/>
      <c r="CN65190" s="378"/>
      <c r="CO65190" s="378"/>
      <c r="CP65190" s="378"/>
      <c r="CQ65190" s="378"/>
      <c r="CR65190" s="378"/>
      <c r="CS65190" s="378"/>
      <c r="CT65190" s="378"/>
      <c r="CU65190" s="378"/>
      <c r="CV65190" s="378"/>
      <c r="CW65190" s="378"/>
      <c r="CX65190" s="378"/>
      <c r="CY65190" s="378"/>
      <c r="CZ65190" s="378"/>
      <c r="DA65190" s="378"/>
      <c r="DB65190" s="378"/>
      <c r="DC65190" s="378"/>
      <c r="DD65190" s="378"/>
      <c r="DE65190" s="378"/>
      <c r="DF65190" s="378"/>
      <c r="DG65190" s="378"/>
      <c r="DH65190" s="378"/>
      <c r="DI65190" s="378"/>
      <c r="DJ65190" s="378"/>
      <c r="DK65190" s="378"/>
      <c r="DL65190" s="378"/>
      <c r="DM65190" s="378"/>
      <c r="DN65190" s="378"/>
      <c r="DO65190" s="378"/>
      <c r="DP65190" s="378"/>
      <c r="DQ65190" s="378"/>
      <c r="DR65190" s="378"/>
      <c r="DS65190" s="378"/>
      <c r="DT65190" s="378"/>
      <c r="DU65190" s="378"/>
      <c r="DV65190" s="378"/>
      <c r="DW65190" s="378"/>
      <c r="DX65190" s="378"/>
      <c r="DY65190" s="378"/>
      <c r="DZ65190" s="378"/>
      <c r="EA65190" s="378"/>
      <c r="EB65190" s="378"/>
      <c r="EC65190" s="378"/>
      <c r="ED65190" s="378"/>
      <c r="EE65190" s="378"/>
      <c r="EF65190" s="378"/>
      <c r="EG65190" s="378"/>
      <c r="EH65190" s="378"/>
      <c r="EI65190" s="378"/>
      <c r="EJ65190" s="378"/>
      <c r="EK65190" s="378"/>
      <c r="EL65190" s="378"/>
      <c r="EM65190" s="378"/>
      <c r="EN65190" s="378"/>
      <c r="EO65190" s="378"/>
      <c r="EP65190" s="378"/>
      <c r="EQ65190" s="378"/>
      <c r="ER65190" s="378"/>
      <c r="ES65190" s="378"/>
      <c r="ET65190" s="378"/>
      <c r="EU65190" s="378"/>
      <c r="EV65190" s="378"/>
      <c r="EW65190" s="378"/>
      <c r="EX65190" s="378"/>
      <c r="EY65190" s="378"/>
      <c r="EZ65190" s="378"/>
      <c r="FA65190" s="378"/>
      <c r="FB65190" s="378"/>
      <c r="FC65190" s="378"/>
      <c r="FD65190" s="378"/>
      <c r="FE65190" s="378"/>
      <c r="FF65190" s="378"/>
      <c r="FG65190" s="378"/>
      <c r="FH65190" s="378"/>
      <c r="FI65190" s="378"/>
      <c r="FJ65190" s="378"/>
      <c r="FK65190" s="378"/>
      <c r="FL65190" s="378"/>
      <c r="FM65190" s="378"/>
      <c r="FN65190" s="378"/>
      <c r="FO65190" s="378"/>
      <c r="FP65190" s="378"/>
      <c r="FQ65190" s="378"/>
      <c r="FR65190" s="378"/>
      <c r="FS65190" s="378"/>
      <c r="FT65190" s="378"/>
      <c r="FU65190" s="378"/>
      <c r="FV65190" s="378"/>
      <c r="FW65190" s="378"/>
      <c r="FX65190" s="378"/>
      <c r="FY65190" s="378"/>
      <c r="FZ65190" s="378"/>
      <c r="GA65190" s="378"/>
      <c r="GB65190" s="378"/>
      <c r="GC65190" s="378"/>
      <c r="GD65190" s="378"/>
      <c r="GE65190" s="378"/>
      <c r="GF65190" s="378"/>
      <c r="GG65190" s="378"/>
      <c r="GH65190" s="378"/>
      <c r="GI65190" s="378"/>
      <c r="GJ65190" s="378"/>
      <c r="GK65190" s="378"/>
      <c r="GL65190" s="378"/>
      <c r="GM65190" s="378"/>
      <c r="GN65190" s="378"/>
      <c r="GO65190" s="378"/>
      <c r="GP65190" s="378"/>
      <c r="GQ65190" s="378"/>
      <c r="GR65190" s="378"/>
      <c r="GS65190" s="378"/>
      <c r="GT65190" s="378"/>
      <c r="GU65190" s="378"/>
      <c r="GV65190" s="378"/>
      <c r="GW65190" s="378"/>
      <c r="GX65190" s="378"/>
      <c r="GY65190" s="378"/>
      <c r="GZ65190" s="378"/>
      <c r="HA65190" s="378"/>
      <c r="HB65190" s="378"/>
      <c r="HC65190" s="378"/>
      <c r="HD65190" s="378"/>
      <c r="HE65190" s="378"/>
      <c r="HF65190" s="378"/>
      <c r="HG65190" s="378"/>
      <c r="HH65190" s="378"/>
      <c r="HI65190" s="378"/>
      <c r="HJ65190" s="378"/>
      <c r="HK65190" s="378"/>
      <c r="HL65190" s="378"/>
      <c r="HM65190" s="378"/>
      <c r="HN65190" s="378"/>
      <c r="HO65190" s="378"/>
      <c r="HP65190" s="378"/>
      <c r="HQ65190" s="378"/>
      <c r="HR65190" s="378"/>
      <c r="HS65190" s="378"/>
      <c r="HT65190" s="378"/>
      <c r="HU65190" s="378"/>
      <c r="HV65190" s="378"/>
      <c r="HW65190" s="378"/>
      <c r="HX65190" s="378"/>
      <c r="HY65190" s="378"/>
      <c r="HZ65190" s="378"/>
      <c r="IA65190" s="378"/>
      <c r="IB65190" s="378"/>
      <c r="IC65190" s="378"/>
      <c r="ID65190" s="378"/>
      <c r="IE65190" s="378"/>
      <c r="IF65190" s="378"/>
      <c r="IG65190" s="378"/>
      <c r="IH65190" s="378"/>
      <c r="II65190" s="378"/>
      <c r="IJ65190" s="378"/>
      <c r="IK65190" s="378"/>
      <c r="IL65190" s="378"/>
    </row>
    <row r="65191" spans="2:246">
      <c r="B65191" s="378"/>
      <c r="C65191" s="378"/>
      <c r="D65191" s="378"/>
      <c r="E65191" s="378"/>
      <c r="F65191" s="378"/>
      <c r="G65191" s="378"/>
      <c r="H65191" s="378"/>
      <c r="I65191" s="378"/>
      <c r="J65191" s="378"/>
      <c r="K65191" s="378"/>
      <c r="L65191" s="378"/>
      <c r="M65191" s="378"/>
      <c r="N65191" s="378"/>
      <c r="O65191" s="378"/>
      <c r="P65191" s="378"/>
      <c r="Q65191" s="378"/>
      <c r="R65191" s="378"/>
      <c r="S65191" s="378"/>
      <c r="T65191" s="378"/>
      <c r="U65191" s="378"/>
      <c r="V65191" s="378"/>
      <c r="W65191" s="378"/>
      <c r="X65191" s="378"/>
      <c r="Y65191" s="378"/>
      <c r="Z65191" s="378"/>
      <c r="AA65191" s="378"/>
      <c r="AB65191" s="378"/>
      <c r="AC65191" s="378"/>
      <c r="AD65191" s="378"/>
      <c r="AE65191" s="378"/>
      <c r="AF65191" s="378"/>
      <c r="AG65191" s="378"/>
      <c r="AH65191" s="378"/>
      <c r="AI65191" s="378"/>
      <c r="AJ65191" s="378"/>
      <c r="AK65191" s="378"/>
      <c r="AL65191" s="378"/>
      <c r="AM65191" s="378"/>
      <c r="AN65191" s="378"/>
      <c r="AO65191" s="378"/>
      <c r="AP65191" s="378"/>
      <c r="AQ65191" s="378"/>
      <c r="AR65191" s="378"/>
      <c r="AS65191" s="378"/>
      <c r="AT65191" s="378"/>
      <c r="AU65191" s="378"/>
      <c r="AV65191" s="378"/>
      <c r="AW65191" s="378"/>
      <c r="AX65191" s="378"/>
      <c r="AY65191" s="378"/>
      <c r="AZ65191" s="378"/>
      <c r="BA65191" s="378"/>
      <c r="BB65191" s="378"/>
      <c r="BC65191" s="378"/>
      <c r="BD65191" s="378"/>
      <c r="BE65191" s="378"/>
      <c r="BF65191" s="378"/>
      <c r="BG65191" s="378"/>
      <c r="BH65191" s="378"/>
      <c r="BI65191" s="378"/>
      <c r="BJ65191" s="378"/>
      <c r="BK65191" s="378"/>
      <c r="BL65191" s="378"/>
      <c r="BM65191" s="378"/>
      <c r="BN65191" s="378"/>
      <c r="BO65191" s="378"/>
      <c r="BP65191" s="378"/>
      <c r="BQ65191" s="378"/>
      <c r="BR65191" s="378"/>
      <c r="BS65191" s="378"/>
      <c r="BT65191" s="378"/>
      <c r="BU65191" s="378"/>
      <c r="BV65191" s="378"/>
      <c r="BW65191" s="378"/>
      <c r="BX65191" s="378"/>
      <c r="BY65191" s="378"/>
      <c r="BZ65191" s="378"/>
      <c r="CA65191" s="378"/>
      <c r="CB65191" s="378"/>
      <c r="CC65191" s="378"/>
      <c r="CD65191" s="378"/>
      <c r="CE65191" s="378"/>
      <c r="CF65191" s="378"/>
      <c r="CG65191" s="378"/>
      <c r="CH65191" s="378"/>
      <c r="CI65191" s="378"/>
      <c r="CJ65191" s="378"/>
      <c r="CK65191" s="378"/>
      <c r="CL65191" s="378"/>
      <c r="CM65191" s="378"/>
      <c r="CN65191" s="378"/>
      <c r="CO65191" s="378"/>
      <c r="CP65191" s="378"/>
      <c r="CQ65191" s="378"/>
      <c r="CR65191" s="378"/>
      <c r="CS65191" s="378"/>
      <c r="CT65191" s="378"/>
      <c r="CU65191" s="378"/>
      <c r="CV65191" s="378"/>
      <c r="CW65191" s="378"/>
      <c r="CX65191" s="378"/>
      <c r="CY65191" s="378"/>
      <c r="CZ65191" s="378"/>
      <c r="DA65191" s="378"/>
      <c r="DB65191" s="378"/>
      <c r="DC65191" s="378"/>
      <c r="DD65191" s="378"/>
      <c r="DE65191" s="378"/>
      <c r="DF65191" s="378"/>
      <c r="DG65191" s="378"/>
      <c r="DH65191" s="378"/>
      <c r="DI65191" s="378"/>
      <c r="DJ65191" s="378"/>
      <c r="DK65191" s="378"/>
      <c r="DL65191" s="378"/>
      <c r="DM65191" s="378"/>
      <c r="DN65191" s="378"/>
      <c r="DO65191" s="378"/>
      <c r="DP65191" s="378"/>
      <c r="DQ65191" s="378"/>
      <c r="DR65191" s="378"/>
      <c r="DS65191" s="378"/>
      <c r="DT65191" s="378"/>
      <c r="DU65191" s="378"/>
      <c r="DV65191" s="378"/>
      <c r="DW65191" s="378"/>
      <c r="DX65191" s="378"/>
      <c r="DY65191" s="378"/>
      <c r="DZ65191" s="378"/>
      <c r="EA65191" s="378"/>
      <c r="EB65191" s="378"/>
      <c r="EC65191" s="378"/>
      <c r="ED65191" s="378"/>
      <c r="EE65191" s="378"/>
      <c r="EF65191" s="378"/>
      <c r="EG65191" s="378"/>
      <c r="EH65191" s="378"/>
      <c r="EI65191" s="378"/>
      <c r="EJ65191" s="378"/>
      <c r="EK65191" s="378"/>
      <c r="EL65191" s="378"/>
      <c r="EM65191" s="378"/>
      <c r="EN65191" s="378"/>
      <c r="EO65191" s="378"/>
      <c r="EP65191" s="378"/>
      <c r="EQ65191" s="378"/>
      <c r="ER65191" s="378"/>
      <c r="ES65191" s="378"/>
      <c r="ET65191" s="378"/>
      <c r="EU65191" s="378"/>
      <c r="EV65191" s="378"/>
      <c r="EW65191" s="378"/>
      <c r="EX65191" s="378"/>
      <c r="EY65191" s="378"/>
      <c r="EZ65191" s="378"/>
      <c r="FA65191" s="378"/>
      <c r="FB65191" s="378"/>
      <c r="FC65191" s="378"/>
      <c r="FD65191" s="378"/>
      <c r="FE65191" s="378"/>
      <c r="FF65191" s="378"/>
      <c r="FG65191" s="378"/>
      <c r="FH65191" s="378"/>
      <c r="FI65191" s="378"/>
      <c r="FJ65191" s="378"/>
      <c r="FK65191" s="378"/>
      <c r="FL65191" s="378"/>
      <c r="FM65191" s="378"/>
      <c r="FN65191" s="378"/>
      <c r="FO65191" s="378"/>
      <c r="FP65191" s="378"/>
      <c r="FQ65191" s="378"/>
      <c r="FR65191" s="378"/>
      <c r="FS65191" s="378"/>
      <c r="FT65191" s="378"/>
      <c r="FU65191" s="378"/>
      <c r="FV65191" s="378"/>
      <c r="FW65191" s="378"/>
      <c r="FX65191" s="378"/>
      <c r="FY65191" s="378"/>
      <c r="FZ65191" s="378"/>
      <c r="GA65191" s="378"/>
      <c r="GB65191" s="378"/>
      <c r="GC65191" s="378"/>
      <c r="GD65191" s="378"/>
      <c r="GE65191" s="378"/>
      <c r="GF65191" s="378"/>
      <c r="GG65191" s="378"/>
      <c r="GH65191" s="378"/>
      <c r="GI65191" s="378"/>
      <c r="GJ65191" s="378"/>
      <c r="GK65191" s="378"/>
      <c r="GL65191" s="378"/>
      <c r="GM65191" s="378"/>
      <c r="GN65191" s="378"/>
      <c r="GO65191" s="378"/>
      <c r="GP65191" s="378"/>
      <c r="GQ65191" s="378"/>
      <c r="GR65191" s="378"/>
      <c r="GS65191" s="378"/>
      <c r="GT65191" s="378"/>
      <c r="GU65191" s="378"/>
      <c r="GV65191" s="378"/>
      <c r="GW65191" s="378"/>
      <c r="GX65191" s="378"/>
      <c r="GY65191" s="378"/>
      <c r="GZ65191" s="378"/>
      <c r="HA65191" s="378"/>
      <c r="HB65191" s="378"/>
      <c r="HC65191" s="378"/>
      <c r="HD65191" s="378"/>
      <c r="HE65191" s="378"/>
      <c r="HF65191" s="378"/>
      <c r="HG65191" s="378"/>
      <c r="HH65191" s="378"/>
      <c r="HI65191" s="378"/>
      <c r="HJ65191" s="378"/>
      <c r="HK65191" s="378"/>
      <c r="HL65191" s="378"/>
      <c r="HM65191" s="378"/>
      <c r="HN65191" s="378"/>
      <c r="HO65191" s="378"/>
      <c r="HP65191" s="378"/>
      <c r="HQ65191" s="378"/>
      <c r="HR65191" s="378"/>
      <c r="HS65191" s="378"/>
      <c r="HT65191" s="378"/>
      <c r="HU65191" s="378"/>
      <c r="HV65191" s="378"/>
      <c r="HW65191" s="378"/>
      <c r="HX65191" s="378"/>
      <c r="HY65191" s="378"/>
      <c r="HZ65191" s="378"/>
      <c r="IA65191" s="378"/>
      <c r="IB65191" s="378"/>
      <c r="IC65191" s="378"/>
      <c r="ID65191" s="378"/>
      <c r="IE65191" s="378"/>
      <c r="IF65191" s="378"/>
      <c r="IG65191" s="378"/>
      <c r="IH65191" s="378"/>
      <c r="II65191" s="378"/>
      <c r="IJ65191" s="378"/>
      <c r="IK65191" s="378"/>
      <c r="IL65191" s="378"/>
    </row>
    <row r="65192" spans="2:246">
      <c r="B65192" s="378"/>
      <c r="C65192" s="378"/>
      <c r="D65192" s="378"/>
      <c r="E65192" s="378"/>
      <c r="F65192" s="378"/>
      <c r="G65192" s="378"/>
      <c r="H65192" s="378"/>
      <c r="I65192" s="378"/>
      <c r="J65192" s="378"/>
      <c r="K65192" s="378"/>
      <c r="L65192" s="378"/>
      <c r="M65192" s="378"/>
      <c r="N65192" s="378"/>
      <c r="O65192" s="378"/>
      <c r="P65192" s="378"/>
      <c r="Q65192" s="378"/>
      <c r="R65192" s="378"/>
      <c r="S65192" s="378"/>
      <c r="T65192" s="378"/>
      <c r="U65192" s="378"/>
      <c r="V65192" s="378"/>
      <c r="W65192" s="378"/>
      <c r="X65192" s="378"/>
      <c r="Y65192" s="378"/>
      <c r="Z65192" s="378"/>
      <c r="AA65192" s="378"/>
      <c r="AB65192" s="378"/>
      <c r="AC65192" s="378"/>
      <c r="AD65192" s="378"/>
      <c r="AE65192" s="378"/>
      <c r="AF65192" s="378"/>
      <c r="AG65192" s="378"/>
      <c r="AH65192" s="378"/>
      <c r="AI65192" s="378"/>
      <c r="AJ65192" s="378"/>
      <c r="AK65192" s="378"/>
      <c r="AL65192" s="378"/>
      <c r="AM65192" s="378"/>
      <c r="AN65192" s="378"/>
      <c r="AO65192" s="378"/>
      <c r="AP65192" s="378"/>
      <c r="AQ65192" s="378"/>
      <c r="AR65192" s="378"/>
      <c r="AS65192" s="378"/>
      <c r="AT65192" s="378"/>
      <c r="AU65192" s="378"/>
      <c r="AV65192" s="378"/>
      <c r="AW65192" s="378"/>
      <c r="AX65192" s="378"/>
      <c r="AY65192" s="378"/>
      <c r="AZ65192" s="378"/>
      <c r="BA65192" s="378"/>
      <c r="BB65192" s="378"/>
      <c r="BC65192" s="378"/>
      <c r="BD65192" s="378"/>
      <c r="BE65192" s="378"/>
      <c r="BF65192" s="378"/>
      <c r="BG65192" s="378"/>
      <c r="BH65192" s="378"/>
      <c r="BI65192" s="378"/>
      <c r="BJ65192" s="378"/>
      <c r="BK65192" s="378"/>
      <c r="BL65192" s="378"/>
      <c r="BM65192" s="378"/>
      <c r="BN65192" s="378"/>
      <c r="BO65192" s="378"/>
      <c r="BP65192" s="378"/>
      <c r="BQ65192" s="378"/>
      <c r="BR65192" s="378"/>
      <c r="BS65192" s="378"/>
      <c r="BT65192" s="378"/>
      <c r="BU65192" s="378"/>
      <c r="BV65192" s="378"/>
      <c r="BW65192" s="378"/>
      <c r="BX65192" s="378"/>
      <c r="BY65192" s="378"/>
      <c r="BZ65192" s="378"/>
      <c r="CA65192" s="378"/>
      <c r="CB65192" s="378"/>
      <c r="CC65192" s="378"/>
      <c r="CD65192" s="378"/>
      <c r="CE65192" s="378"/>
      <c r="CF65192" s="378"/>
      <c r="CG65192" s="378"/>
      <c r="CH65192" s="378"/>
      <c r="CI65192" s="378"/>
      <c r="CJ65192" s="378"/>
      <c r="CK65192" s="378"/>
      <c r="CL65192" s="378"/>
      <c r="CM65192" s="378"/>
      <c r="CN65192" s="378"/>
      <c r="CO65192" s="378"/>
      <c r="CP65192" s="378"/>
      <c r="CQ65192" s="378"/>
      <c r="CR65192" s="378"/>
      <c r="CS65192" s="378"/>
      <c r="CT65192" s="378"/>
      <c r="CU65192" s="378"/>
      <c r="CV65192" s="378"/>
      <c r="CW65192" s="378"/>
      <c r="CX65192" s="378"/>
      <c r="CY65192" s="378"/>
      <c r="CZ65192" s="378"/>
      <c r="DA65192" s="378"/>
      <c r="DB65192" s="378"/>
      <c r="DC65192" s="378"/>
      <c r="DD65192" s="378"/>
      <c r="DE65192" s="378"/>
      <c r="DF65192" s="378"/>
      <c r="DG65192" s="378"/>
      <c r="DH65192" s="378"/>
      <c r="DI65192" s="378"/>
      <c r="DJ65192" s="378"/>
      <c r="DK65192" s="378"/>
      <c r="DL65192" s="378"/>
      <c r="DM65192" s="378"/>
      <c r="DN65192" s="378"/>
      <c r="DO65192" s="378"/>
      <c r="DP65192" s="378"/>
      <c r="DQ65192" s="378"/>
      <c r="DR65192" s="378"/>
      <c r="DS65192" s="378"/>
      <c r="DT65192" s="378"/>
      <c r="DU65192" s="378"/>
      <c r="DV65192" s="378"/>
      <c r="DW65192" s="378"/>
      <c r="DX65192" s="378"/>
      <c r="DY65192" s="378"/>
      <c r="DZ65192" s="378"/>
      <c r="EA65192" s="378"/>
      <c r="EB65192" s="378"/>
      <c r="EC65192" s="378"/>
      <c r="ED65192" s="378"/>
      <c r="EE65192" s="378"/>
      <c r="EF65192" s="378"/>
      <c r="EG65192" s="378"/>
      <c r="EH65192" s="378"/>
      <c r="EI65192" s="378"/>
      <c r="EJ65192" s="378"/>
      <c r="EK65192" s="378"/>
      <c r="EL65192" s="378"/>
      <c r="EM65192" s="378"/>
      <c r="EN65192" s="378"/>
      <c r="EO65192" s="378"/>
      <c r="EP65192" s="378"/>
      <c r="EQ65192" s="378"/>
      <c r="ER65192" s="378"/>
      <c r="ES65192" s="378"/>
      <c r="ET65192" s="378"/>
      <c r="EU65192" s="378"/>
      <c r="EV65192" s="378"/>
      <c r="EW65192" s="378"/>
      <c r="EX65192" s="378"/>
      <c r="EY65192" s="378"/>
      <c r="EZ65192" s="378"/>
      <c r="FA65192" s="378"/>
      <c r="FB65192" s="378"/>
      <c r="FC65192" s="378"/>
      <c r="FD65192" s="378"/>
      <c r="FE65192" s="378"/>
      <c r="FF65192" s="378"/>
      <c r="FG65192" s="378"/>
      <c r="FH65192" s="378"/>
      <c r="FI65192" s="378"/>
      <c r="FJ65192" s="378"/>
      <c r="FK65192" s="378"/>
      <c r="FL65192" s="378"/>
      <c r="FM65192" s="378"/>
      <c r="FN65192" s="378"/>
      <c r="FO65192" s="378"/>
      <c r="FP65192" s="378"/>
      <c r="FQ65192" s="378"/>
      <c r="FR65192" s="378"/>
      <c r="FS65192" s="378"/>
      <c r="FT65192" s="378"/>
      <c r="FU65192" s="378"/>
      <c r="FV65192" s="378"/>
      <c r="FW65192" s="378"/>
      <c r="FX65192" s="378"/>
      <c r="FY65192" s="378"/>
      <c r="FZ65192" s="378"/>
      <c r="GA65192" s="378"/>
      <c r="GB65192" s="378"/>
      <c r="GC65192" s="378"/>
      <c r="GD65192" s="378"/>
      <c r="GE65192" s="378"/>
      <c r="GF65192" s="378"/>
      <c r="GG65192" s="378"/>
      <c r="GH65192" s="378"/>
      <c r="GI65192" s="378"/>
      <c r="GJ65192" s="378"/>
      <c r="GK65192" s="378"/>
      <c r="GL65192" s="378"/>
      <c r="GM65192" s="378"/>
      <c r="GN65192" s="378"/>
      <c r="GO65192" s="378"/>
      <c r="GP65192" s="378"/>
      <c r="GQ65192" s="378"/>
      <c r="GR65192" s="378"/>
      <c r="GS65192" s="378"/>
      <c r="GT65192" s="378"/>
      <c r="GU65192" s="378"/>
      <c r="GV65192" s="378"/>
      <c r="GW65192" s="378"/>
      <c r="GX65192" s="378"/>
      <c r="GY65192" s="378"/>
      <c r="GZ65192" s="378"/>
      <c r="HA65192" s="378"/>
      <c r="HB65192" s="378"/>
      <c r="HC65192" s="378"/>
      <c r="HD65192" s="378"/>
      <c r="HE65192" s="378"/>
      <c r="HF65192" s="378"/>
      <c r="HG65192" s="378"/>
      <c r="HH65192" s="378"/>
      <c r="HI65192" s="378"/>
      <c r="HJ65192" s="378"/>
      <c r="HK65192" s="378"/>
      <c r="HL65192" s="378"/>
      <c r="HM65192" s="378"/>
      <c r="HN65192" s="378"/>
      <c r="HO65192" s="378"/>
      <c r="HP65192" s="378"/>
      <c r="HQ65192" s="378"/>
      <c r="HR65192" s="378"/>
      <c r="HS65192" s="378"/>
      <c r="HT65192" s="378"/>
      <c r="HU65192" s="378"/>
      <c r="HV65192" s="378"/>
      <c r="HW65192" s="378"/>
      <c r="HX65192" s="378"/>
      <c r="HY65192" s="378"/>
      <c r="HZ65192" s="378"/>
      <c r="IA65192" s="378"/>
      <c r="IB65192" s="378"/>
      <c r="IC65192" s="378"/>
      <c r="ID65192" s="378"/>
      <c r="IE65192" s="378"/>
      <c r="IF65192" s="378"/>
      <c r="IG65192" s="378"/>
      <c r="IH65192" s="378"/>
      <c r="II65192" s="378"/>
      <c r="IJ65192" s="378"/>
      <c r="IK65192" s="378"/>
      <c r="IL65192" s="378"/>
    </row>
    <row r="65193" spans="2:246">
      <c r="B65193" s="378"/>
      <c r="C65193" s="378"/>
      <c r="D65193" s="378"/>
      <c r="E65193" s="378"/>
      <c r="F65193" s="378"/>
      <c r="G65193" s="378"/>
      <c r="H65193" s="378"/>
      <c r="I65193" s="378"/>
      <c r="J65193" s="378"/>
      <c r="K65193" s="378"/>
      <c r="L65193" s="378"/>
      <c r="M65193" s="378"/>
      <c r="N65193" s="378"/>
      <c r="O65193" s="378"/>
      <c r="P65193" s="378"/>
      <c r="Q65193" s="378"/>
      <c r="R65193" s="378"/>
      <c r="S65193" s="378"/>
      <c r="T65193" s="378"/>
      <c r="U65193" s="378"/>
      <c r="V65193" s="378"/>
      <c r="W65193" s="378"/>
      <c r="X65193" s="378"/>
      <c r="Y65193" s="378"/>
      <c r="Z65193" s="378"/>
      <c r="AA65193" s="378"/>
      <c r="AB65193" s="378"/>
      <c r="AC65193" s="378"/>
      <c r="AD65193" s="378"/>
      <c r="AE65193" s="378"/>
      <c r="AF65193" s="378"/>
      <c r="AG65193" s="378"/>
      <c r="AH65193" s="378"/>
      <c r="AI65193" s="378"/>
      <c r="AJ65193" s="378"/>
      <c r="AK65193" s="378"/>
      <c r="AL65193" s="378"/>
      <c r="AM65193" s="378"/>
      <c r="AN65193" s="378"/>
      <c r="AO65193" s="378"/>
      <c r="AP65193" s="378"/>
      <c r="AQ65193" s="378"/>
      <c r="AR65193" s="378"/>
      <c r="AS65193" s="378"/>
      <c r="AT65193" s="378"/>
      <c r="AU65193" s="378"/>
      <c r="AV65193" s="378"/>
      <c r="AW65193" s="378"/>
      <c r="AX65193" s="378"/>
      <c r="AY65193" s="378"/>
      <c r="AZ65193" s="378"/>
      <c r="BA65193" s="378"/>
      <c r="BB65193" s="378"/>
      <c r="BC65193" s="378"/>
      <c r="BD65193" s="378"/>
      <c r="BE65193" s="378"/>
      <c r="BF65193" s="378"/>
      <c r="BG65193" s="378"/>
      <c r="BH65193" s="378"/>
      <c r="BI65193" s="378"/>
      <c r="BJ65193" s="378"/>
      <c r="BK65193" s="378"/>
      <c r="BL65193" s="378"/>
      <c r="BM65193" s="378"/>
      <c r="BN65193" s="378"/>
      <c r="BO65193" s="378"/>
      <c r="BP65193" s="378"/>
      <c r="BQ65193" s="378"/>
      <c r="BR65193" s="378"/>
      <c r="BS65193" s="378"/>
      <c r="BT65193" s="378"/>
      <c r="BU65193" s="378"/>
      <c r="BV65193" s="378"/>
      <c r="BW65193" s="378"/>
      <c r="BX65193" s="378"/>
      <c r="BY65193" s="378"/>
      <c r="BZ65193" s="378"/>
      <c r="CA65193" s="378"/>
      <c r="CB65193" s="378"/>
      <c r="CC65193" s="378"/>
      <c r="CD65193" s="378"/>
      <c r="CE65193" s="378"/>
      <c r="CF65193" s="378"/>
      <c r="CG65193" s="378"/>
      <c r="CH65193" s="378"/>
      <c r="CI65193" s="378"/>
      <c r="CJ65193" s="378"/>
      <c r="CK65193" s="378"/>
      <c r="CL65193" s="378"/>
      <c r="CM65193" s="378"/>
      <c r="CN65193" s="378"/>
      <c r="CO65193" s="378"/>
      <c r="CP65193" s="378"/>
      <c r="CQ65193" s="378"/>
      <c r="CR65193" s="378"/>
      <c r="CS65193" s="378"/>
      <c r="CT65193" s="378"/>
      <c r="CU65193" s="378"/>
      <c r="CV65193" s="378"/>
      <c r="CW65193" s="378"/>
      <c r="CX65193" s="378"/>
      <c r="CY65193" s="378"/>
      <c r="CZ65193" s="378"/>
      <c r="DA65193" s="378"/>
      <c r="DB65193" s="378"/>
      <c r="DC65193" s="378"/>
      <c r="DD65193" s="378"/>
      <c r="DE65193" s="378"/>
      <c r="DF65193" s="378"/>
      <c r="DG65193" s="378"/>
      <c r="DH65193" s="378"/>
      <c r="DI65193" s="378"/>
      <c r="DJ65193" s="378"/>
      <c r="DK65193" s="378"/>
      <c r="DL65193" s="378"/>
      <c r="DM65193" s="378"/>
      <c r="DN65193" s="378"/>
      <c r="DO65193" s="378"/>
      <c r="DP65193" s="378"/>
      <c r="DQ65193" s="378"/>
      <c r="DR65193" s="378"/>
      <c r="DS65193" s="378"/>
      <c r="DT65193" s="378"/>
      <c r="DU65193" s="378"/>
      <c r="DV65193" s="378"/>
      <c r="DW65193" s="378"/>
      <c r="DX65193" s="378"/>
      <c r="DY65193" s="378"/>
      <c r="DZ65193" s="378"/>
      <c r="EA65193" s="378"/>
      <c r="EB65193" s="378"/>
      <c r="EC65193" s="378"/>
      <c r="ED65193" s="378"/>
      <c r="EE65193" s="378"/>
      <c r="EF65193" s="378"/>
      <c r="EG65193" s="378"/>
      <c r="EH65193" s="378"/>
      <c r="EI65193" s="378"/>
      <c r="EJ65193" s="378"/>
      <c r="EK65193" s="378"/>
      <c r="EL65193" s="378"/>
      <c r="EM65193" s="378"/>
      <c r="EN65193" s="378"/>
      <c r="EO65193" s="378"/>
      <c r="EP65193" s="378"/>
      <c r="EQ65193" s="378"/>
      <c r="ER65193" s="378"/>
      <c r="ES65193" s="378"/>
      <c r="ET65193" s="378"/>
      <c r="EU65193" s="378"/>
      <c r="EV65193" s="378"/>
      <c r="EW65193" s="378"/>
      <c r="EX65193" s="378"/>
      <c r="EY65193" s="378"/>
      <c r="EZ65193" s="378"/>
      <c r="FA65193" s="378"/>
      <c r="FB65193" s="378"/>
      <c r="FC65193" s="378"/>
      <c r="FD65193" s="378"/>
      <c r="FE65193" s="378"/>
      <c r="FF65193" s="378"/>
      <c r="FG65193" s="378"/>
      <c r="FH65193" s="378"/>
      <c r="FI65193" s="378"/>
      <c r="FJ65193" s="378"/>
      <c r="FK65193" s="378"/>
      <c r="FL65193" s="378"/>
      <c r="FM65193" s="378"/>
      <c r="FN65193" s="378"/>
      <c r="FO65193" s="378"/>
      <c r="FP65193" s="378"/>
      <c r="FQ65193" s="378"/>
      <c r="FR65193" s="378"/>
      <c r="FS65193" s="378"/>
      <c r="FT65193" s="378"/>
      <c r="FU65193" s="378"/>
      <c r="FV65193" s="378"/>
      <c r="FW65193" s="378"/>
      <c r="FX65193" s="378"/>
      <c r="FY65193" s="378"/>
      <c r="FZ65193" s="378"/>
      <c r="GA65193" s="378"/>
      <c r="GB65193" s="378"/>
      <c r="GC65193" s="378"/>
      <c r="GD65193" s="378"/>
      <c r="GE65193" s="378"/>
      <c r="GF65193" s="378"/>
      <c r="GG65193" s="378"/>
      <c r="GH65193" s="378"/>
      <c r="GI65193" s="378"/>
      <c r="GJ65193" s="378"/>
      <c r="GK65193" s="378"/>
      <c r="GL65193" s="378"/>
      <c r="GM65193" s="378"/>
      <c r="GN65193" s="378"/>
      <c r="GO65193" s="378"/>
      <c r="GP65193" s="378"/>
      <c r="GQ65193" s="378"/>
      <c r="GR65193" s="378"/>
      <c r="GS65193" s="378"/>
      <c r="GT65193" s="378"/>
      <c r="GU65193" s="378"/>
      <c r="GV65193" s="378"/>
      <c r="GW65193" s="378"/>
      <c r="GX65193" s="378"/>
      <c r="GY65193" s="378"/>
      <c r="GZ65193" s="378"/>
      <c r="HA65193" s="378"/>
      <c r="HB65193" s="378"/>
      <c r="HC65193" s="378"/>
      <c r="HD65193" s="378"/>
      <c r="HE65193" s="378"/>
      <c r="HF65193" s="378"/>
      <c r="HG65193" s="378"/>
      <c r="HH65193" s="378"/>
      <c r="HI65193" s="378"/>
      <c r="HJ65193" s="378"/>
      <c r="HK65193" s="378"/>
      <c r="HL65193" s="378"/>
      <c r="HM65193" s="378"/>
      <c r="HN65193" s="378"/>
      <c r="HO65193" s="378"/>
      <c r="HP65193" s="378"/>
      <c r="HQ65193" s="378"/>
      <c r="HR65193" s="378"/>
      <c r="HS65193" s="378"/>
      <c r="HT65193" s="378"/>
      <c r="HU65193" s="378"/>
      <c r="HV65193" s="378"/>
      <c r="HW65193" s="378"/>
      <c r="HX65193" s="378"/>
      <c r="HY65193" s="378"/>
      <c r="HZ65193" s="378"/>
      <c r="IA65193" s="378"/>
      <c r="IB65193" s="378"/>
      <c r="IC65193" s="378"/>
      <c r="ID65193" s="378"/>
      <c r="IE65193" s="378"/>
      <c r="IF65193" s="378"/>
      <c r="IG65193" s="378"/>
      <c r="IH65193" s="378"/>
      <c r="II65193" s="378"/>
      <c r="IJ65193" s="378"/>
      <c r="IK65193" s="378"/>
      <c r="IL65193" s="378"/>
    </row>
    <row r="65194" spans="2:246">
      <c r="B65194" s="378"/>
      <c r="C65194" s="378"/>
      <c r="D65194" s="378"/>
      <c r="E65194" s="378"/>
      <c r="F65194" s="378"/>
      <c r="G65194" s="378"/>
      <c r="H65194" s="378"/>
      <c r="I65194" s="378"/>
      <c r="J65194" s="378"/>
      <c r="K65194" s="378"/>
      <c r="L65194" s="378"/>
      <c r="M65194" s="378"/>
      <c r="N65194" s="378"/>
      <c r="O65194" s="378"/>
      <c r="P65194" s="378"/>
      <c r="Q65194" s="378"/>
      <c r="R65194" s="378"/>
      <c r="S65194" s="378"/>
      <c r="T65194" s="378"/>
      <c r="U65194" s="378"/>
      <c r="V65194" s="378"/>
      <c r="W65194" s="378"/>
      <c r="X65194" s="378"/>
      <c r="Y65194" s="378"/>
      <c r="Z65194" s="378"/>
      <c r="AA65194" s="378"/>
      <c r="AB65194" s="378"/>
      <c r="AC65194" s="378"/>
      <c r="AD65194" s="378"/>
      <c r="AE65194" s="378"/>
      <c r="AF65194" s="378"/>
      <c r="AG65194" s="378"/>
      <c r="AH65194" s="378"/>
      <c r="AI65194" s="378"/>
      <c r="AJ65194" s="378"/>
      <c r="AK65194" s="378"/>
      <c r="AL65194" s="378"/>
      <c r="AM65194" s="378"/>
      <c r="AN65194" s="378"/>
      <c r="AO65194" s="378"/>
      <c r="AP65194" s="378"/>
      <c r="AQ65194" s="378"/>
      <c r="AR65194" s="378"/>
      <c r="AS65194" s="378"/>
      <c r="AT65194" s="378"/>
      <c r="AU65194" s="378"/>
      <c r="AV65194" s="378"/>
      <c r="AW65194" s="378"/>
      <c r="AX65194" s="378"/>
      <c r="AY65194" s="378"/>
      <c r="AZ65194" s="378"/>
      <c r="BA65194" s="378"/>
      <c r="BB65194" s="378"/>
      <c r="BC65194" s="378"/>
      <c r="BD65194" s="378"/>
      <c r="BE65194" s="378"/>
      <c r="BF65194" s="378"/>
      <c r="BG65194" s="378"/>
      <c r="BH65194" s="378"/>
      <c r="BI65194" s="378"/>
      <c r="BJ65194" s="378"/>
      <c r="BK65194" s="378"/>
      <c r="BL65194" s="378"/>
      <c r="BM65194" s="378"/>
      <c r="BN65194" s="378"/>
      <c r="BO65194" s="378"/>
      <c r="BP65194" s="378"/>
      <c r="BQ65194" s="378"/>
      <c r="BR65194" s="378"/>
      <c r="BS65194" s="378"/>
      <c r="BT65194" s="378"/>
      <c r="BU65194" s="378"/>
      <c r="BV65194" s="378"/>
      <c r="BW65194" s="378"/>
      <c r="BX65194" s="378"/>
      <c r="BY65194" s="378"/>
      <c r="BZ65194" s="378"/>
      <c r="CA65194" s="378"/>
      <c r="CB65194" s="378"/>
      <c r="CC65194" s="378"/>
      <c r="CD65194" s="378"/>
      <c r="CE65194" s="378"/>
      <c r="CF65194" s="378"/>
      <c r="CG65194" s="378"/>
      <c r="CH65194" s="378"/>
      <c r="CI65194" s="378"/>
      <c r="CJ65194" s="378"/>
      <c r="CK65194" s="378"/>
      <c r="CL65194" s="378"/>
      <c r="CM65194" s="378"/>
      <c r="CN65194" s="378"/>
      <c r="CO65194" s="378"/>
      <c r="CP65194" s="378"/>
      <c r="CQ65194" s="378"/>
      <c r="CR65194" s="378"/>
      <c r="CS65194" s="378"/>
      <c r="CT65194" s="378"/>
      <c r="CU65194" s="378"/>
      <c r="CV65194" s="378"/>
      <c r="CW65194" s="378"/>
      <c r="CX65194" s="378"/>
      <c r="CY65194" s="378"/>
      <c r="CZ65194" s="378"/>
      <c r="DA65194" s="378"/>
      <c r="DB65194" s="378"/>
      <c r="DC65194" s="378"/>
      <c r="DD65194" s="378"/>
      <c r="DE65194" s="378"/>
      <c r="DF65194" s="378"/>
      <c r="DG65194" s="378"/>
      <c r="DH65194" s="378"/>
      <c r="DI65194" s="378"/>
      <c r="DJ65194" s="378"/>
      <c r="DK65194" s="378"/>
      <c r="DL65194" s="378"/>
      <c r="DM65194" s="378"/>
      <c r="DN65194" s="378"/>
      <c r="DO65194" s="378"/>
      <c r="DP65194" s="378"/>
      <c r="DQ65194" s="378"/>
      <c r="DR65194" s="378"/>
      <c r="DS65194" s="378"/>
      <c r="DT65194" s="378"/>
      <c r="DU65194" s="378"/>
      <c r="DV65194" s="378"/>
      <c r="DW65194" s="378"/>
      <c r="DX65194" s="378"/>
      <c r="DY65194" s="378"/>
      <c r="DZ65194" s="378"/>
      <c r="EA65194" s="378"/>
      <c r="EB65194" s="378"/>
      <c r="EC65194" s="378"/>
      <c r="ED65194" s="378"/>
      <c r="EE65194" s="378"/>
      <c r="EF65194" s="378"/>
      <c r="EG65194" s="378"/>
      <c r="EH65194" s="378"/>
      <c r="EI65194" s="378"/>
      <c r="EJ65194" s="378"/>
      <c r="EK65194" s="378"/>
      <c r="EL65194" s="378"/>
      <c r="EM65194" s="378"/>
      <c r="EN65194" s="378"/>
      <c r="EO65194" s="378"/>
      <c r="EP65194" s="378"/>
      <c r="EQ65194" s="378"/>
      <c r="ER65194" s="378"/>
      <c r="ES65194" s="378"/>
      <c r="ET65194" s="378"/>
      <c r="EU65194" s="378"/>
      <c r="EV65194" s="378"/>
      <c r="EW65194" s="378"/>
      <c r="EX65194" s="378"/>
      <c r="EY65194" s="378"/>
      <c r="EZ65194" s="378"/>
      <c r="FA65194" s="378"/>
      <c r="FB65194" s="378"/>
      <c r="FC65194" s="378"/>
      <c r="FD65194" s="378"/>
      <c r="FE65194" s="378"/>
      <c r="FF65194" s="378"/>
      <c r="FG65194" s="378"/>
      <c r="FH65194" s="378"/>
      <c r="FI65194" s="378"/>
      <c r="FJ65194" s="378"/>
      <c r="FK65194" s="378"/>
      <c r="FL65194" s="378"/>
      <c r="FM65194" s="378"/>
      <c r="FN65194" s="378"/>
      <c r="FO65194" s="378"/>
      <c r="FP65194" s="378"/>
      <c r="FQ65194" s="378"/>
      <c r="FR65194" s="378"/>
      <c r="FS65194" s="378"/>
      <c r="FT65194" s="378"/>
      <c r="FU65194" s="378"/>
      <c r="FV65194" s="378"/>
      <c r="FW65194" s="378"/>
      <c r="FX65194" s="378"/>
      <c r="FY65194" s="378"/>
      <c r="FZ65194" s="378"/>
      <c r="GA65194" s="378"/>
      <c r="GB65194" s="378"/>
      <c r="GC65194" s="378"/>
      <c r="GD65194" s="378"/>
      <c r="GE65194" s="378"/>
      <c r="GF65194" s="378"/>
      <c r="GG65194" s="378"/>
      <c r="GH65194" s="378"/>
      <c r="GI65194" s="378"/>
      <c r="GJ65194" s="378"/>
      <c r="GK65194" s="378"/>
      <c r="GL65194" s="378"/>
      <c r="GM65194" s="378"/>
      <c r="GN65194" s="378"/>
      <c r="GO65194" s="378"/>
      <c r="GP65194" s="378"/>
      <c r="GQ65194" s="378"/>
      <c r="GR65194" s="378"/>
      <c r="GS65194" s="378"/>
      <c r="GT65194" s="378"/>
      <c r="GU65194" s="378"/>
      <c r="GV65194" s="378"/>
      <c r="GW65194" s="378"/>
      <c r="GX65194" s="378"/>
      <c r="GY65194" s="378"/>
      <c r="GZ65194" s="378"/>
      <c r="HA65194" s="378"/>
      <c r="HB65194" s="378"/>
      <c r="HC65194" s="378"/>
      <c r="HD65194" s="378"/>
      <c r="HE65194" s="378"/>
      <c r="HF65194" s="378"/>
      <c r="HG65194" s="378"/>
      <c r="HH65194" s="378"/>
      <c r="HI65194" s="378"/>
      <c r="HJ65194" s="378"/>
      <c r="HK65194" s="378"/>
      <c r="HL65194" s="378"/>
      <c r="HM65194" s="378"/>
      <c r="HN65194" s="378"/>
      <c r="HO65194" s="378"/>
      <c r="HP65194" s="378"/>
      <c r="HQ65194" s="378"/>
      <c r="HR65194" s="378"/>
      <c r="HS65194" s="378"/>
      <c r="HT65194" s="378"/>
      <c r="HU65194" s="378"/>
      <c r="HV65194" s="378"/>
      <c r="HW65194" s="378"/>
      <c r="HX65194" s="378"/>
      <c r="HY65194" s="378"/>
      <c r="HZ65194" s="378"/>
      <c r="IA65194" s="378"/>
      <c r="IB65194" s="378"/>
      <c r="IC65194" s="378"/>
      <c r="ID65194" s="378"/>
      <c r="IE65194" s="378"/>
      <c r="IF65194" s="378"/>
      <c r="IG65194" s="378"/>
      <c r="IH65194" s="378"/>
      <c r="II65194" s="378"/>
      <c r="IJ65194" s="378"/>
      <c r="IK65194" s="378"/>
      <c r="IL65194" s="378"/>
    </row>
    <row r="65195" spans="2:246">
      <c r="B65195" s="378"/>
      <c r="C65195" s="378"/>
      <c r="D65195" s="378"/>
      <c r="E65195" s="378"/>
      <c r="F65195" s="378"/>
      <c r="G65195" s="378"/>
      <c r="H65195" s="378"/>
      <c r="I65195" s="378"/>
      <c r="J65195" s="378"/>
      <c r="K65195" s="378"/>
      <c r="L65195" s="378"/>
      <c r="M65195" s="378"/>
      <c r="N65195" s="378"/>
      <c r="O65195" s="378"/>
      <c r="P65195" s="378"/>
      <c r="Q65195" s="378"/>
      <c r="R65195" s="378"/>
      <c r="S65195" s="378"/>
      <c r="T65195" s="378"/>
      <c r="U65195" s="378"/>
      <c r="V65195" s="378"/>
      <c r="W65195" s="378"/>
      <c r="X65195" s="378"/>
      <c r="Y65195" s="378"/>
      <c r="Z65195" s="378"/>
      <c r="AA65195" s="378"/>
      <c r="AB65195" s="378"/>
      <c r="AC65195" s="378"/>
      <c r="AD65195" s="378"/>
      <c r="AE65195" s="378"/>
      <c r="AF65195" s="378"/>
      <c r="AG65195" s="378"/>
      <c r="AH65195" s="378"/>
      <c r="AI65195" s="378"/>
      <c r="AJ65195" s="378"/>
      <c r="AK65195" s="378"/>
      <c r="AL65195" s="378"/>
      <c r="AM65195" s="378"/>
      <c r="AN65195" s="378"/>
      <c r="AO65195" s="378"/>
      <c r="AP65195" s="378"/>
      <c r="AQ65195" s="378"/>
      <c r="AR65195" s="378"/>
      <c r="AS65195" s="378"/>
      <c r="AT65195" s="378"/>
      <c r="AU65195" s="378"/>
      <c r="AV65195" s="378"/>
      <c r="AW65195" s="378"/>
      <c r="AX65195" s="378"/>
      <c r="AY65195" s="378"/>
      <c r="AZ65195" s="378"/>
      <c r="BA65195" s="378"/>
      <c r="BB65195" s="378"/>
      <c r="BC65195" s="378"/>
      <c r="BD65195" s="378"/>
      <c r="BE65195" s="378"/>
      <c r="BF65195" s="378"/>
      <c r="BG65195" s="378"/>
      <c r="BH65195" s="378"/>
      <c r="BI65195" s="378"/>
      <c r="BJ65195" s="378"/>
      <c r="BK65195" s="378"/>
      <c r="BL65195" s="378"/>
      <c r="BM65195" s="378"/>
      <c r="BN65195" s="378"/>
      <c r="BO65195" s="378"/>
      <c r="BP65195" s="378"/>
      <c r="BQ65195" s="378"/>
      <c r="BR65195" s="378"/>
      <c r="BS65195" s="378"/>
      <c r="BT65195" s="378"/>
      <c r="BU65195" s="378"/>
      <c r="BV65195" s="378"/>
      <c r="BW65195" s="378"/>
      <c r="BX65195" s="378"/>
      <c r="BY65195" s="378"/>
      <c r="BZ65195" s="378"/>
      <c r="CA65195" s="378"/>
      <c r="CB65195" s="378"/>
      <c r="CC65195" s="378"/>
      <c r="CD65195" s="378"/>
      <c r="CE65195" s="378"/>
      <c r="CF65195" s="378"/>
      <c r="CG65195" s="378"/>
      <c r="CH65195" s="378"/>
      <c r="CI65195" s="378"/>
      <c r="CJ65195" s="378"/>
      <c r="CK65195" s="378"/>
      <c r="CL65195" s="378"/>
      <c r="CM65195" s="378"/>
      <c r="CN65195" s="378"/>
      <c r="CO65195" s="378"/>
      <c r="CP65195" s="378"/>
      <c r="CQ65195" s="378"/>
      <c r="CR65195" s="378"/>
      <c r="CS65195" s="378"/>
      <c r="CT65195" s="378"/>
      <c r="CU65195" s="378"/>
      <c r="CV65195" s="378"/>
      <c r="CW65195" s="378"/>
      <c r="CX65195" s="378"/>
      <c r="CY65195" s="378"/>
      <c r="CZ65195" s="378"/>
      <c r="DA65195" s="378"/>
      <c r="DB65195" s="378"/>
      <c r="DC65195" s="378"/>
      <c r="DD65195" s="378"/>
      <c r="DE65195" s="378"/>
      <c r="DF65195" s="378"/>
      <c r="DG65195" s="378"/>
      <c r="DH65195" s="378"/>
      <c r="DI65195" s="378"/>
      <c r="DJ65195" s="378"/>
      <c r="DK65195" s="378"/>
      <c r="DL65195" s="378"/>
      <c r="DM65195" s="378"/>
      <c r="DN65195" s="378"/>
      <c r="DO65195" s="378"/>
      <c r="DP65195" s="378"/>
      <c r="DQ65195" s="378"/>
      <c r="DR65195" s="378"/>
      <c r="DS65195" s="378"/>
      <c r="DT65195" s="378"/>
      <c r="DU65195" s="378"/>
      <c r="DV65195" s="378"/>
      <c r="DW65195" s="378"/>
      <c r="DX65195" s="378"/>
      <c r="DY65195" s="378"/>
      <c r="DZ65195" s="378"/>
      <c r="EA65195" s="378"/>
      <c r="EB65195" s="378"/>
      <c r="EC65195" s="378"/>
      <c r="ED65195" s="378"/>
      <c r="EE65195" s="378"/>
      <c r="EF65195" s="378"/>
      <c r="EG65195" s="378"/>
      <c r="EH65195" s="378"/>
      <c r="EI65195" s="378"/>
      <c r="EJ65195" s="378"/>
      <c r="EK65195" s="378"/>
      <c r="EL65195" s="378"/>
      <c r="EM65195" s="378"/>
      <c r="EN65195" s="378"/>
      <c r="EO65195" s="378"/>
      <c r="EP65195" s="378"/>
      <c r="EQ65195" s="378"/>
      <c r="ER65195" s="378"/>
      <c r="ES65195" s="378"/>
      <c r="ET65195" s="378"/>
      <c r="EU65195" s="378"/>
      <c r="EV65195" s="378"/>
      <c r="EW65195" s="378"/>
      <c r="EX65195" s="378"/>
      <c r="EY65195" s="378"/>
      <c r="EZ65195" s="378"/>
      <c r="FA65195" s="378"/>
      <c r="FB65195" s="378"/>
      <c r="FC65195" s="378"/>
      <c r="FD65195" s="378"/>
      <c r="FE65195" s="378"/>
      <c r="FF65195" s="378"/>
      <c r="FG65195" s="378"/>
      <c r="FH65195" s="378"/>
      <c r="FI65195" s="378"/>
      <c r="FJ65195" s="378"/>
      <c r="FK65195" s="378"/>
      <c r="FL65195" s="378"/>
      <c r="FM65195" s="378"/>
      <c r="FN65195" s="378"/>
      <c r="FO65195" s="378"/>
      <c r="FP65195" s="378"/>
      <c r="FQ65195" s="378"/>
      <c r="FR65195" s="378"/>
      <c r="FS65195" s="378"/>
      <c r="FT65195" s="378"/>
      <c r="FU65195" s="378"/>
      <c r="FV65195" s="378"/>
      <c r="FW65195" s="378"/>
      <c r="FX65195" s="378"/>
      <c r="FY65195" s="378"/>
      <c r="FZ65195" s="378"/>
      <c r="GA65195" s="378"/>
      <c r="GB65195" s="378"/>
      <c r="GC65195" s="378"/>
      <c r="GD65195" s="378"/>
      <c r="GE65195" s="378"/>
      <c r="GF65195" s="378"/>
      <c r="GG65195" s="378"/>
      <c r="GH65195" s="378"/>
      <c r="GI65195" s="378"/>
      <c r="GJ65195" s="378"/>
      <c r="GK65195" s="378"/>
      <c r="GL65195" s="378"/>
      <c r="GM65195" s="378"/>
      <c r="GN65195" s="378"/>
      <c r="GO65195" s="378"/>
      <c r="GP65195" s="378"/>
      <c r="GQ65195" s="378"/>
      <c r="GR65195" s="378"/>
      <c r="GS65195" s="378"/>
      <c r="GT65195" s="378"/>
      <c r="GU65195" s="378"/>
      <c r="GV65195" s="378"/>
      <c r="GW65195" s="378"/>
      <c r="GX65195" s="378"/>
      <c r="GY65195" s="378"/>
      <c r="GZ65195" s="378"/>
      <c r="HA65195" s="378"/>
      <c r="HB65195" s="378"/>
      <c r="HC65195" s="378"/>
      <c r="HD65195" s="378"/>
      <c r="HE65195" s="378"/>
      <c r="HF65195" s="378"/>
      <c r="HG65195" s="378"/>
      <c r="HH65195" s="378"/>
      <c r="HI65195" s="378"/>
      <c r="HJ65195" s="378"/>
      <c r="HK65195" s="378"/>
      <c r="HL65195" s="378"/>
      <c r="HM65195" s="378"/>
      <c r="HN65195" s="378"/>
      <c r="HO65195" s="378"/>
      <c r="HP65195" s="378"/>
      <c r="HQ65195" s="378"/>
      <c r="HR65195" s="378"/>
      <c r="HS65195" s="378"/>
      <c r="HT65195" s="378"/>
      <c r="HU65195" s="378"/>
      <c r="HV65195" s="378"/>
      <c r="HW65195" s="378"/>
      <c r="HX65195" s="378"/>
      <c r="HY65195" s="378"/>
      <c r="HZ65195" s="378"/>
      <c r="IA65195" s="378"/>
      <c r="IB65195" s="378"/>
      <c r="IC65195" s="378"/>
      <c r="ID65195" s="378"/>
      <c r="IE65195" s="378"/>
      <c r="IF65195" s="378"/>
      <c r="IG65195" s="378"/>
      <c r="IH65195" s="378"/>
      <c r="II65195" s="378"/>
      <c r="IJ65195" s="378"/>
      <c r="IK65195" s="378"/>
      <c r="IL65195" s="378"/>
    </row>
    <row r="65196" spans="2:246">
      <c r="B65196" s="378"/>
      <c r="C65196" s="378"/>
      <c r="D65196" s="378"/>
      <c r="E65196" s="378"/>
      <c r="F65196" s="378"/>
      <c r="G65196" s="378"/>
      <c r="H65196" s="378"/>
      <c r="I65196" s="378"/>
      <c r="J65196" s="378"/>
      <c r="K65196" s="378"/>
      <c r="L65196" s="378"/>
      <c r="M65196" s="378"/>
      <c r="N65196" s="378"/>
      <c r="O65196" s="378"/>
      <c r="P65196" s="378"/>
      <c r="Q65196" s="378"/>
      <c r="R65196" s="378"/>
      <c r="S65196" s="378"/>
      <c r="T65196" s="378"/>
      <c r="U65196" s="378"/>
      <c r="V65196" s="378"/>
      <c r="W65196" s="378"/>
      <c r="X65196" s="378"/>
      <c r="Y65196" s="378"/>
      <c r="Z65196" s="378"/>
      <c r="AA65196" s="378"/>
      <c r="AB65196" s="378"/>
      <c r="AC65196" s="378"/>
      <c r="AD65196" s="378"/>
      <c r="AE65196" s="378"/>
      <c r="AF65196" s="378"/>
      <c r="AG65196" s="378"/>
      <c r="AH65196" s="378"/>
      <c r="AI65196" s="378"/>
      <c r="AJ65196" s="378"/>
      <c r="AK65196" s="378"/>
      <c r="AL65196" s="378"/>
      <c r="AM65196" s="378"/>
      <c r="AN65196" s="378"/>
      <c r="AO65196" s="378"/>
      <c r="AP65196" s="378"/>
      <c r="AQ65196" s="378"/>
      <c r="AR65196" s="378"/>
      <c r="AS65196" s="378"/>
      <c r="AT65196" s="378"/>
      <c r="AU65196" s="378"/>
      <c r="AV65196" s="378"/>
      <c r="AW65196" s="378"/>
      <c r="AX65196" s="378"/>
      <c r="AY65196" s="378"/>
      <c r="AZ65196" s="378"/>
      <c r="BA65196" s="378"/>
      <c r="BB65196" s="378"/>
      <c r="BC65196" s="378"/>
      <c r="BD65196" s="378"/>
      <c r="BE65196" s="378"/>
      <c r="BF65196" s="378"/>
      <c r="BG65196" s="378"/>
      <c r="BH65196" s="378"/>
      <c r="BI65196" s="378"/>
      <c r="BJ65196" s="378"/>
      <c r="BK65196" s="378"/>
      <c r="BL65196" s="378"/>
      <c r="BM65196" s="378"/>
      <c r="BN65196" s="378"/>
      <c r="BO65196" s="378"/>
      <c r="BP65196" s="378"/>
      <c r="BQ65196" s="378"/>
      <c r="BR65196" s="378"/>
      <c r="BS65196" s="378"/>
      <c r="BT65196" s="378"/>
      <c r="BU65196" s="378"/>
      <c r="BV65196" s="378"/>
      <c r="BW65196" s="378"/>
      <c r="BX65196" s="378"/>
      <c r="BY65196" s="378"/>
      <c r="BZ65196" s="378"/>
      <c r="CA65196" s="378"/>
      <c r="CB65196" s="378"/>
      <c r="CC65196" s="378"/>
      <c r="CD65196" s="378"/>
      <c r="CE65196" s="378"/>
      <c r="CF65196" s="378"/>
      <c r="CG65196" s="378"/>
      <c r="CH65196" s="378"/>
      <c r="CI65196" s="378"/>
      <c r="CJ65196" s="378"/>
      <c r="CK65196" s="378"/>
      <c r="CL65196" s="378"/>
      <c r="CM65196" s="378"/>
      <c r="CN65196" s="378"/>
      <c r="CO65196" s="378"/>
      <c r="CP65196" s="378"/>
      <c r="CQ65196" s="378"/>
      <c r="CR65196" s="378"/>
      <c r="CS65196" s="378"/>
      <c r="CT65196" s="378"/>
      <c r="CU65196" s="378"/>
      <c r="CV65196" s="378"/>
      <c r="CW65196" s="378"/>
      <c r="CX65196" s="378"/>
      <c r="CY65196" s="378"/>
      <c r="CZ65196" s="378"/>
      <c r="DA65196" s="378"/>
      <c r="DB65196" s="378"/>
      <c r="DC65196" s="378"/>
      <c r="DD65196" s="378"/>
      <c r="DE65196" s="378"/>
      <c r="DF65196" s="378"/>
      <c r="DG65196" s="378"/>
      <c r="DH65196" s="378"/>
      <c r="DI65196" s="378"/>
      <c r="DJ65196" s="378"/>
      <c r="DK65196" s="378"/>
      <c r="DL65196" s="378"/>
      <c r="DM65196" s="378"/>
      <c r="DN65196" s="378"/>
      <c r="DO65196" s="378"/>
      <c r="DP65196" s="378"/>
      <c r="DQ65196" s="378"/>
      <c r="DR65196" s="378"/>
      <c r="DS65196" s="378"/>
      <c r="DT65196" s="378"/>
      <c r="DU65196" s="378"/>
      <c r="DV65196" s="378"/>
      <c r="DW65196" s="378"/>
      <c r="DX65196" s="378"/>
      <c r="DY65196" s="378"/>
      <c r="DZ65196" s="378"/>
      <c r="EA65196" s="378"/>
      <c r="EB65196" s="378"/>
      <c r="EC65196" s="378"/>
      <c r="ED65196" s="378"/>
      <c r="EE65196" s="378"/>
      <c r="EF65196" s="378"/>
      <c r="EG65196" s="378"/>
      <c r="EH65196" s="378"/>
      <c r="EI65196" s="378"/>
      <c r="EJ65196" s="378"/>
      <c r="EK65196" s="378"/>
      <c r="EL65196" s="378"/>
      <c r="EM65196" s="378"/>
      <c r="EN65196" s="378"/>
      <c r="EO65196" s="378"/>
      <c r="EP65196" s="378"/>
      <c r="EQ65196" s="378"/>
      <c r="ER65196" s="378"/>
      <c r="ES65196" s="378"/>
      <c r="ET65196" s="378"/>
      <c r="EU65196" s="378"/>
      <c r="EV65196" s="378"/>
      <c r="EW65196" s="378"/>
      <c r="EX65196" s="378"/>
      <c r="EY65196" s="378"/>
      <c r="EZ65196" s="378"/>
      <c r="FA65196" s="378"/>
      <c r="FB65196" s="378"/>
      <c r="FC65196" s="378"/>
      <c r="FD65196" s="378"/>
      <c r="FE65196" s="378"/>
      <c r="FF65196" s="378"/>
      <c r="FG65196" s="378"/>
      <c r="FH65196" s="378"/>
      <c r="FI65196" s="378"/>
      <c r="FJ65196" s="378"/>
      <c r="FK65196" s="378"/>
      <c r="FL65196" s="378"/>
      <c r="FM65196" s="378"/>
      <c r="FN65196" s="378"/>
      <c r="FO65196" s="378"/>
      <c r="FP65196" s="378"/>
      <c r="FQ65196" s="378"/>
      <c r="FR65196" s="378"/>
      <c r="FS65196" s="378"/>
      <c r="FT65196" s="378"/>
      <c r="FU65196" s="378"/>
      <c r="FV65196" s="378"/>
      <c r="FW65196" s="378"/>
      <c r="FX65196" s="378"/>
      <c r="FY65196" s="378"/>
      <c r="FZ65196" s="378"/>
      <c r="GA65196" s="378"/>
      <c r="GB65196" s="378"/>
      <c r="GC65196" s="378"/>
      <c r="GD65196" s="378"/>
      <c r="GE65196" s="378"/>
      <c r="GF65196" s="378"/>
      <c r="GG65196" s="378"/>
      <c r="GH65196" s="378"/>
      <c r="GI65196" s="378"/>
      <c r="GJ65196" s="378"/>
      <c r="GK65196" s="378"/>
      <c r="GL65196" s="378"/>
      <c r="GM65196" s="378"/>
      <c r="GN65196" s="378"/>
      <c r="GO65196" s="378"/>
      <c r="GP65196" s="378"/>
      <c r="GQ65196" s="378"/>
      <c r="GR65196" s="378"/>
      <c r="GS65196" s="378"/>
      <c r="GT65196" s="378"/>
      <c r="GU65196" s="378"/>
      <c r="GV65196" s="378"/>
      <c r="GW65196" s="378"/>
      <c r="GX65196" s="378"/>
      <c r="GY65196" s="378"/>
      <c r="GZ65196" s="378"/>
      <c r="HA65196" s="378"/>
      <c r="HB65196" s="378"/>
      <c r="HC65196" s="378"/>
      <c r="HD65196" s="378"/>
      <c r="HE65196" s="378"/>
      <c r="HF65196" s="378"/>
      <c r="HG65196" s="378"/>
      <c r="HH65196" s="378"/>
      <c r="HI65196" s="378"/>
      <c r="HJ65196" s="378"/>
      <c r="HK65196" s="378"/>
      <c r="HL65196" s="378"/>
      <c r="HM65196" s="378"/>
      <c r="HN65196" s="378"/>
      <c r="HO65196" s="378"/>
      <c r="HP65196" s="378"/>
      <c r="HQ65196" s="378"/>
      <c r="HR65196" s="378"/>
      <c r="HS65196" s="378"/>
      <c r="HT65196" s="378"/>
      <c r="HU65196" s="378"/>
      <c r="HV65196" s="378"/>
      <c r="HW65196" s="378"/>
      <c r="HX65196" s="378"/>
      <c r="HY65196" s="378"/>
      <c r="HZ65196" s="378"/>
      <c r="IA65196" s="378"/>
      <c r="IB65196" s="378"/>
      <c r="IC65196" s="378"/>
      <c r="ID65196" s="378"/>
      <c r="IE65196" s="378"/>
      <c r="IF65196" s="378"/>
      <c r="IG65196" s="378"/>
      <c r="IH65196" s="378"/>
      <c r="II65196" s="378"/>
      <c r="IJ65196" s="378"/>
      <c r="IK65196" s="378"/>
      <c r="IL65196" s="378"/>
    </row>
    <row r="65197" spans="2:246">
      <c r="B65197" s="378"/>
      <c r="C65197" s="378"/>
      <c r="D65197" s="378"/>
      <c r="E65197" s="378"/>
      <c r="F65197" s="378"/>
      <c r="G65197" s="378"/>
      <c r="H65197" s="378"/>
      <c r="I65197" s="378"/>
      <c r="J65197" s="378"/>
      <c r="K65197" s="378"/>
      <c r="L65197" s="378"/>
      <c r="M65197" s="378"/>
      <c r="N65197" s="378"/>
      <c r="O65197" s="378"/>
      <c r="P65197" s="378"/>
      <c r="Q65197" s="378"/>
      <c r="R65197" s="378"/>
      <c r="S65197" s="378"/>
      <c r="T65197" s="378"/>
      <c r="U65197" s="378"/>
      <c r="V65197" s="378"/>
      <c r="W65197" s="378"/>
      <c r="X65197" s="378"/>
      <c r="Y65197" s="378"/>
      <c r="Z65197" s="378"/>
      <c r="AA65197" s="378"/>
      <c r="AB65197" s="378"/>
      <c r="AC65197" s="378"/>
      <c r="AD65197" s="378"/>
      <c r="AE65197" s="378"/>
      <c r="AF65197" s="378"/>
      <c r="AG65197" s="378"/>
      <c r="AH65197" s="378"/>
      <c r="AI65197" s="378"/>
      <c r="AJ65197" s="378"/>
      <c r="AK65197" s="378"/>
      <c r="AL65197" s="378"/>
      <c r="AM65197" s="378"/>
      <c r="AN65197" s="378"/>
      <c r="AO65197" s="378"/>
      <c r="AP65197" s="378"/>
      <c r="AQ65197" s="378"/>
      <c r="AR65197" s="378"/>
      <c r="AS65197" s="378"/>
      <c r="AT65197" s="378"/>
      <c r="AU65197" s="378"/>
      <c r="AV65197" s="378"/>
      <c r="AW65197" s="378"/>
      <c r="AX65197" s="378"/>
      <c r="AY65197" s="378"/>
      <c r="AZ65197" s="378"/>
      <c r="BA65197" s="378"/>
      <c r="BB65197" s="378"/>
      <c r="BC65197" s="378"/>
      <c r="BD65197" s="378"/>
      <c r="BE65197" s="378"/>
      <c r="BF65197" s="378"/>
      <c r="BG65197" s="378"/>
      <c r="BH65197" s="378"/>
      <c r="BI65197" s="378"/>
      <c r="BJ65197" s="378"/>
      <c r="BK65197" s="378"/>
      <c r="BL65197" s="378"/>
      <c r="BM65197" s="378"/>
      <c r="BN65197" s="378"/>
      <c r="BO65197" s="378"/>
      <c r="BP65197" s="378"/>
      <c r="BQ65197" s="378"/>
      <c r="BR65197" s="378"/>
      <c r="BS65197" s="378"/>
      <c r="BT65197" s="378"/>
      <c r="BU65197" s="378"/>
      <c r="BV65197" s="378"/>
      <c r="BW65197" s="378"/>
      <c r="BX65197" s="378"/>
      <c r="BY65197" s="378"/>
      <c r="BZ65197" s="378"/>
      <c r="CA65197" s="378"/>
      <c r="CB65197" s="378"/>
      <c r="CC65197" s="378"/>
      <c r="CD65197" s="378"/>
      <c r="CE65197" s="378"/>
      <c r="CF65197" s="378"/>
      <c r="CG65197" s="378"/>
      <c r="CH65197" s="378"/>
      <c r="CI65197" s="378"/>
      <c r="CJ65197" s="378"/>
      <c r="CK65197" s="378"/>
      <c r="CL65197" s="378"/>
      <c r="CM65197" s="378"/>
      <c r="CN65197" s="378"/>
      <c r="CO65197" s="378"/>
      <c r="CP65197" s="378"/>
      <c r="CQ65197" s="378"/>
      <c r="CR65197" s="378"/>
      <c r="CS65197" s="378"/>
      <c r="CT65197" s="378"/>
      <c r="CU65197" s="378"/>
      <c r="CV65197" s="378"/>
      <c r="CW65197" s="378"/>
      <c r="CX65197" s="378"/>
      <c r="CY65197" s="378"/>
      <c r="CZ65197" s="378"/>
      <c r="DA65197" s="378"/>
      <c r="DB65197" s="378"/>
      <c r="DC65197" s="378"/>
      <c r="DD65197" s="378"/>
      <c r="DE65197" s="378"/>
      <c r="DF65197" s="378"/>
      <c r="DG65197" s="378"/>
      <c r="DH65197" s="378"/>
      <c r="DI65197" s="378"/>
      <c r="DJ65197" s="378"/>
      <c r="DK65197" s="378"/>
      <c r="DL65197" s="378"/>
      <c r="DM65197" s="378"/>
      <c r="DN65197" s="378"/>
      <c r="DO65197" s="378"/>
      <c r="DP65197" s="378"/>
      <c r="DQ65197" s="378"/>
      <c r="DR65197" s="378"/>
      <c r="DS65197" s="378"/>
      <c r="DT65197" s="378"/>
      <c r="DU65197" s="378"/>
      <c r="DV65197" s="378"/>
      <c r="DW65197" s="378"/>
      <c r="DX65197" s="378"/>
      <c r="DY65197" s="378"/>
      <c r="DZ65197" s="378"/>
      <c r="EA65197" s="378"/>
      <c r="EB65197" s="378"/>
      <c r="EC65197" s="378"/>
      <c r="ED65197" s="378"/>
      <c r="EE65197" s="378"/>
      <c r="EF65197" s="378"/>
      <c r="EG65197" s="378"/>
      <c r="EH65197" s="378"/>
      <c r="EI65197" s="378"/>
      <c r="EJ65197" s="378"/>
      <c r="EK65197" s="378"/>
      <c r="EL65197" s="378"/>
      <c r="EM65197" s="378"/>
      <c r="EN65197" s="378"/>
      <c r="EO65197" s="378"/>
      <c r="EP65197" s="378"/>
      <c r="EQ65197" s="378"/>
      <c r="ER65197" s="378"/>
      <c r="ES65197" s="378"/>
      <c r="ET65197" s="378"/>
      <c r="EU65197" s="378"/>
      <c r="EV65197" s="378"/>
      <c r="EW65197" s="378"/>
      <c r="EX65197" s="378"/>
      <c r="EY65197" s="378"/>
      <c r="EZ65197" s="378"/>
      <c r="FA65197" s="378"/>
      <c r="FB65197" s="378"/>
      <c r="FC65197" s="378"/>
      <c r="FD65197" s="378"/>
      <c r="FE65197" s="378"/>
      <c r="FF65197" s="378"/>
      <c r="FG65197" s="378"/>
      <c r="FH65197" s="378"/>
      <c r="FI65197" s="378"/>
      <c r="FJ65197" s="378"/>
      <c r="FK65197" s="378"/>
      <c r="FL65197" s="378"/>
      <c r="FM65197" s="378"/>
      <c r="FN65197" s="378"/>
      <c r="FO65197" s="378"/>
      <c r="FP65197" s="378"/>
      <c r="FQ65197" s="378"/>
      <c r="FR65197" s="378"/>
      <c r="FS65197" s="378"/>
      <c r="FT65197" s="378"/>
      <c r="FU65197" s="378"/>
      <c r="FV65197" s="378"/>
      <c r="FW65197" s="378"/>
      <c r="FX65197" s="378"/>
      <c r="FY65197" s="378"/>
      <c r="FZ65197" s="378"/>
      <c r="GA65197" s="378"/>
      <c r="GB65197" s="378"/>
      <c r="GC65197" s="378"/>
      <c r="GD65197" s="378"/>
      <c r="GE65197" s="378"/>
      <c r="GF65197" s="378"/>
      <c r="GG65197" s="378"/>
      <c r="GH65197" s="378"/>
      <c r="GI65197" s="378"/>
      <c r="GJ65197" s="378"/>
      <c r="GK65197" s="378"/>
      <c r="GL65197" s="378"/>
      <c r="GM65197" s="378"/>
      <c r="GN65197" s="378"/>
      <c r="GO65197" s="378"/>
      <c r="GP65197" s="378"/>
      <c r="GQ65197" s="378"/>
      <c r="GR65197" s="378"/>
      <c r="GS65197" s="378"/>
      <c r="GT65197" s="378"/>
      <c r="GU65197" s="378"/>
      <c r="GV65197" s="378"/>
      <c r="GW65197" s="378"/>
      <c r="GX65197" s="378"/>
      <c r="GY65197" s="378"/>
      <c r="GZ65197" s="378"/>
      <c r="HA65197" s="378"/>
      <c r="HB65197" s="378"/>
      <c r="HC65197" s="378"/>
      <c r="HD65197" s="378"/>
      <c r="HE65197" s="378"/>
      <c r="HF65197" s="378"/>
      <c r="HG65197" s="378"/>
      <c r="HH65197" s="378"/>
      <c r="HI65197" s="378"/>
      <c r="HJ65197" s="378"/>
      <c r="HK65197" s="378"/>
      <c r="HL65197" s="378"/>
      <c r="HM65197" s="378"/>
      <c r="HN65197" s="378"/>
      <c r="HO65197" s="378"/>
      <c r="HP65197" s="378"/>
      <c r="HQ65197" s="378"/>
      <c r="HR65197" s="378"/>
      <c r="HS65197" s="378"/>
      <c r="HT65197" s="378"/>
      <c r="HU65197" s="378"/>
      <c r="HV65197" s="378"/>
      <c r="HW65197" s="378"/>
      <c r="HX65197" s="378"/>
      <c r="HY65197" s="378"/>
      <c r="HZ65197" s="378"/>
      <c r="IA65197" s="378"/>
      <c r="IB65197" s="378"/>
      <c r="IC65197" s="378"/>
      <c r="ID65197" s="378"/>
      <c r="IE65197" s="378"/>
      <c r="IF65197" s="378"/>
      <c r="IG65197" s="378"/>
      <c r="IH65197" s="378"/>
      <c r="II65197" s="378"/>
      <c r="IJ65197" s="378"/>
      <c r="IK65197" s="378"/>
      <c r="IL65197" s="378"/>
    </row>
    <row r="65198" spans="2:246">
      <c r="B65198" s="378"/>
      <c r="C65198" s="378"/>
      <c r="D65198" s="378"/>
      <c r="E65198" s="378"/>
      <c r="F65198" s="378"/>
      <c r="G65198" s="378"/>
      <c r="H65198" s="378"/>
      <c r="I65198" s="378"/>
      <c r="J65198" s="378"/>
      <c r="K65198" s="378"/>
      <c r="L65198" s="378"/>
      <c r="M65198" s="378"/>
      <c r="N65198" s="378"/>
      <c r="O65198" s="378"/>
      <c r="P65198" s="378"/>
      <c r="Q65198" s="378"/>
      <c r="R65198" s="378"/>
      <c r="S65198" s="378"/>
      <c r="T65198" s="378"/>
      <c r="U65198" s="378"/>
      <c r="V65198" s="378"/>
      <c r="W65198" s="378"/>
      <c r="X65198" s="378"/>
      <c r="Y65198" s="378"/>
      <c r="Z65198" s="378"/>
      <c r="AA65198" s="378"/>
      <c r="AB65198" s="378"/>
      <c r="AC65198" s="378"/>
      <c r="AD65198" s="378"/>
      <c r="AE65198" s="378"/>
      <c r="AF65198" s="378"/>
      <c r="AG65198" s="378"/>
      <c r="AH65198" s="378"/>
      <c r="AI65198" s="378"/>
      <c r="AJ65198" s="378"/>
      <c r="AK65198" s="378"/>
      <c r="AL65198" s="378"/>
      <c r="AM65198" s="378"/>
      <c r="AN65198" s="378"/>
      <c r="AO65198" s="378"/>
      <c r="AP65198" s="378"/>
      <c r="AQ65198" s="378"/>
      <c r="AR65198" s="378"/>
      <c r="AS65198" s="378"/>
      <c r="AT65198" s="378"/>
      <c r="AU65198" s="378"/>
      <c r="AV65198" s="378"/>
      <c r="AW65198" s="378"/>
      <c r="AX65198" s="378"/>
      <c r="AY65198" s="378"/>
      <c r="AZ65198" s="378"/>
      <c r="BA65198" s="378"/>
      <c r="BB65198" s="378"/>
      <c r="BC65198" s="378"/>
      <c r="BD65198" s="378"/>
      <c r="BE65198" s="378"/>
      <c r="BF65198" s="378"/>
      <c r="BG65198" s="378"/>
      <c r="BH65198" s="378"/>
      <c r="BI65198" s="378"/>
      <c r="BJ65198" s="378"/>
      <c r="BK65198" s="378"/>
      <c r="BL65198" s="378"/>
      <c r="BM65198" s="378"/>
      <c r="BN65198" s="378"/>
      <c r="BO65198" s="378"/>
      <c r="BP65198" s="378"/>
      <c r="BQ65198" s="378"/>
      <c r="BR65198" s="378"/>
      <c r="BS65198" s="378"/>
      <c r="BT65198" s="378"/>
      <c r="BU65198" s="378"/>
      <c r="BV65198" s="378"/>
      <c r="BW65198" s="378"/>
      <c r="BX65198" s="378"/>
      <c r="BY65198" s="378"/>
      <c r="BZ65198" s="378"/>
      <c r="CA65198" s="378"/>
      <c r="CB65198" s="378"/>
      <c r="CC65198" s="378"/>
      <c r="CD65198" s="378"/>
      <c r="CE65198" s="378"/>
      <c r="CF65198" s="378"/>
      <c r="CG65198" s="378"/>
      <c r="CH65198" s="378"/>
      <c r="CI65198" s="378"/>
      <c r="CJ65198" s="378"/>
      <c r="CK65198" s="378"/>
      <c r="CL65198" s="378"/>
      <c r="CM65198" s="378"/>
      <c r="CN65198" s="378"/>
      <c r="CO65198" s="378"/>
      <c r="CP65198" s="378"/>
      <c r="CQ65198" s="378"/>
      <c r="CR65198" s="378"/>
      <c r="CS65198" s="378"/>
      <c r="CT65198" s="378"/>
      <c r="CU65198" s="378"/>
      <c r="CV65198" s="378"/>
      <c r="CW65198" s="378"/>
      <c r="CX65198" s="378"/>
      <c r="CY65198" s="378"/>
      <c r="CZ65198" s="378"/>
      <c r="DA65198" s="378"/>
      <c r="DB65198" s="378"/>
      <c r="DC65198" s="378"/>
      <c r="DD65198" s="378"/>
      <c r="DE65198" s="378"/>
      <c r="DF65198" s="378"/>
      <c r="DG65198" s="378"/>
      <c r="DH65198" s="378"/>
      <c r="DI65198" s="378"/>
      <c r="DJ65198" s="378"/>
      <c r="DK65198" s="378"/>
      <c r="DL65198" s="378"/>
      <c r="DM65198" s="378"/>
      <c r="DN65198" s="378"/>
      <c r="DO65198" s="378"/>
      <c r="DP65198" s="378"/>
      <c r="DQ65198" s="378"/>
      <c r="DR65198" s="378"/>
      <c r="DS65198" s="378"/>
      <c r="DT65198" s="378"/>
      <c r="DU65198" s="378"/>
      <c r="DV65198" s="378"/>
      <c r="DW65198" s="378"/>
      <c r="DX65198" s="378"/>
      <c r="DY65198" s="378"/>
      <c r="DZ65198" s="378"/>
      <c r="EA65198" s="378"/>
      <c r="EB65198" s="378"/>
      <c r="EC65198" s="378"/>
      <c r="ED65198" s="378"/>
      <c r="EE65198" s="378"/>
      <c r="EF65198" s="378"/>
      <c r="EG65198" s="378"/>
      <c r="EH65198" s="378"/>
      <c r="EI65198" s="378"/>
      <c r="EJ65198" s="378"/>
      <c r="EK65198" s="378"/>
      <c r="EL65198" s="378"/>
      <c r="EM65198" s="378"/>
      <c r="EN65198" s="378"/>
      <c r="EO65198" s="378"/>
      <c r="EP65198" s="378"/>
      <c r="EQ65198" s="378"/>
      <c r="ER65198" s="378"/>
      <c r="ES65198" s="378"/>
      <c r="ET65198" s="378"/>
      <c r="EU65198" s="378"/>
      <c r="EV65198" s="378"/>
      <c r="EW65198" s="378"/>
      <c r="EX65198" s="378"/>
      <c r="EY65198" s="378"/>
      <c r="EZ65198" s="378"/>
      <c r="FA65198" s="378"/>
      <c r="FB65198" s="378"/>
      <c r="FC65198" s="378"/>
      <c r="FD65198" s="378"/>
      <c r="FE65198" s="378"/>
      <c r="FF65198" s="378"/>
      <c r="FG65198" s="378"/>
      <c r="FH65198" s="378"/>
      <c r="FI65198" s="378"/>
      <c r="FJ65198" s="378"/>
      <c r="FK65198" s="378"/>
      <c r="FL65198" s="378"/>
      <c r="FM65198" s="378"/>
      <c r="FN65198" s="378"/>
      <c r="FO65198" s="378"/>
      <c r="FP65198" s="378"/>
      <c r="FQ65198" s="378"/>
      <c r="FR65198" s="378"/>
      <c r="FS65198" s="378"/>
      <c r="FT65198" s="378"/>
      <c r="FU65198" s="378"/>
      <c r="FV65198" s="378"/>
      <c r="FW65198" s="378"/>
      <c r="FX65198" s="378"/>
      <c r="FY65198" s="378"/>
      <c r="FZ65198" s="378"/>
      <c r="GA65198" s="378"/>
      <c r="GB65198" s="378"/>
      <c r="GC65198" s="378"/>
      <c r="GD65198" s="378"/>
      <c r="GE65198" s="378"/>
      <c r="GF65198" s="378"/>
      <c r="GG65198" s="378"/>
      <c r="GH65198" s="378"/>
      <c r="GI65198" s="378"/>
      <c r="GJ65198" s="378"/>
      <c r="GK65198" s="378"/>
      <c r="GL65198" s="378"/>
      <c r="GM65198" s="378"/>
      <c r="GN65198" s="378"/>
      <c r="GO65198" s="378"/>
      <c r="GP65198" s="378"/>
      <c r="GQ65198" s="378"/>
      <c r="GR65198" s="378"/>
      <c r="GS65198" s="378"/>
      <c r="GT65198" s="378"/>
      <c r="GU65198" s="378"/>
      <c r="GV65198" s="378"/>
      <c r="GW65198" s="378"/>
      <c r="GX65198" s="378"/>
      <c r="GY65198" s="378"/>
      <c r="GZ65198" s="378"/>
      <c r="HA65198" s="378"/>
      <c r="HB65198" s="378"/>
      <c r="HC65198" s="378"/>
      <c r="HD65198" s="378"/>
      <c r="HE65198" s="378"/>
      <c r="HF65198" s="378"/>
      <c r="HG65198" s="378"/>
      <c r="HH65198" s="378"/>
      <c r="HI65198" s="378"/>
      <c r="HJ65198" s="378"/>
      <c r="HK65198" s="378"/>
      <c r="HL65198" s="378"/>
      <c r="HM65198" s="378"/>
      <c r="HN65198" s="378"/>
      <c r="HO65198" s="378"/>
      <c r="HP65198" s="378"/>
      <c r="HQ65198" s="378"/>
      <c r="HR65198" s="378"/>
      <c r="HS65198" s="378"/>
      <c r="HT65198" s="378"/>
      <c r="HU65198" s="378"/>
      <c r="HV65198" s="378"/>
      <c r="HW65198" s="378"/>
      <c r="HX65198" s="378"/>
      <c r="HY65198" s="378"/>
      <c r="HZ65198" s="378"/>
      <c r="IA65198" s="378"/>
      <c r="IB65198" s="378"/>
      <c r="IC65198" s="378"/>
      <c r="ID65198" s="378"/>
      <c r="IE65198" s="378"/>
      <c r="IF65198" s="378"/>
      <c r="IG65198" s="378"/>
      <c r="IH65198" s="378"/>
      <c r="II65198" s="378"/>
      <c r="IJ65198" s="378"/>
      <c r="IK65198" s="378"/>
      <c r="IL65198" s="378"/>
    </row>
    <row r="65199" spans="2:246">
      <c r="B65199" s="378"/>
      <c r="C65199" s="378"/>
      <c r="D65199" s="378"/>
      <c r="E65199" s="378"/>
      <c r="F65199" s="378"/>
      <c r="G65199" s="378"/>
      <c r="H65199" s="378"/>
      <c r="I65199" s="378"/>
      <c r="J65199" s="378"/>
      <c r="K65199" s="378"/>
      <c r="L65199" s="378"/>
      <c r="M65199" s="378"/>
      <c r="N65199" s="378"/>
      <c r="O65199" s="378"/>
      <c r="P65199" s="378"/>
      <c r="Q65199" s="378"/>
      <c r="R65199" s="378"/>
      <c r="S65199" s="378"/>
      <c r="T65199" s="378"/>
      <c r="U65199" s="378"/>
      <c r="V65199" s="378"/>
      <c r="W65199" s="378"/>
      <c r="X65199" s="378"/>
      <c r="Y65199" s="378"/>
      <c r="Z65199" s="378"/>
      <c r="AA65199" s="378"/>
      <c r="AB65199" s="378"/>
      <c r="AC65199" s="378"/>
      <c r="AD65199" s="378"/>
      <c r="AE65199" s="378"/>
      <c r="AF65199" s="378"/>
      <c r="AG65199" s="378"/>
      <c r="AH65199" s="378"/>
      <c r="AI65199" s="378"/>
      <c r="AJ65199" s="378"/>
      <c r="AK65199" s="378"/>
      <c r="AL65199" s="378"/>
      <c r="AM65199" s="378"/>
      <c r="AN65199" s="378"/>
      <c r="AO65199" s="378"/>
      <c r="AP65199" s="378"/>
      <c r="AQ65199" s="378"/>
      <c r="AR65199" s="378"/>
      <c r="AS65199" s="378"/>
      <c r="AT65199" s="378"/>
      <c r="AU65199" s="378"/>
      <c r="AV65199" s="378"/>
      <c r="AW65199" s="378"/>
      <c r="AX65199" s="378"/>
      <c r="AY65199" s="378"/>
      <c r="AZ65199" s="378"/>
      <c r="BA65199" s="378"/>
      <c r="BB65199" s="378"/>
      <c r="BC65199" s="378"/>
      <c r="BD65199" s="378"/>
      <c r="BE65199" s="378"/>
      <c r="BF65199" s="378"/>
      <c r="BG65199" s="378"/>
      <c r="BH65199" s="378"/>
      <c r="BI65199" s="378"/>
      <c r="BJ65199" s="378"/>
      <c r="BK65199" s="378"/>
      <c r="BL65199" s="378"/>
      <c r="BM65199" s="378"/>
      <c r="BN65199" s="378"/>
      <c r="BO65199" s="378"/>
      <c r="BP65199" s="378"/>
      <c r="BQ65199" s="378"/>
      <c r="BR65199" s="378"/>
      <c r="BS65199" s="378"/>
      <c r="BT65199" s="378"/>
      <c r="BU65199" s="378"/>
      <c r="BV65199" s="378"/>
      <c r="BW65199" s="378"/>
      <c r="BX65199" s="378"/>
      <c r="BY65199" s="378"/>
      <c r="BZ65199" s="378"/>
      <c r="CA65199" s="378"/>
      <c r="CB65199" s="378"/>
      <c r="CC65199" s="378"/>
      <c r="CD65199" s="378"/>
      <c r="CE65199" s="378"/>
      <c r="CF65199" s="378"/>
      <c r="CG65199" s="378"/>
      <c r="CH65199" s="378"/>
      <c r="CI65199" s="378"/>
      <c r="CJ65199" s="378"/>
      <c r="CK65199" s="378"/>
      <c r="CL65199" s="378"/>
      <c r="CM65199" s="378"/>
      <c r="CN65199" s="378"/>
      <c r="CO65199" s="378"/>
      <c r="CP65199" s="378"/>
      <c r="CQ65199" s="378"/>
      <c r="CR65199" s="378"/>
      <c r="CS65199" s="378"/>
      <c r="CT65199" s="378"/>
      <c r="CU65199" s="378"/>
      <c r="CV65199" s="378"/>
      <c r="CW65199" s="378"/>
      <c r="CX65199" s="378"/>
      <c r="CY65199" s="378"/>
      <c r="CZ65199" s="378"/>
      <c r="DA65199" s="378"/>
      <c r="DB65199" s="378"/>
      <c r="DC65199" s="378"/>
      <c r="DD65199" s="378"/>
      <c r="DE65199" s="378"/>
      <c r="DF65199" s="378"/>
      <c r="DG65199" s="378"/>
      <c r="DH65199" s="378"/>
      <c r="DI65199" s="378"/>
      <c r="DJ65199" s="378"/>
      <c r="DK65199" s="378"/>
      <c r="DL65199" s="378"/>
      <c r="DM65199" s="378"/>
      <c r="DN65199" s="378"/>
      <c r="DO65199" s="378"/>
      <c r="DP65199" s="378"/>
      <c r="DQ65199" s="378"/>
      <c r="DR65199" s="378"/>
      <c r="DS65199" s="378"/>
      <c r="DT65199" s="378"/>
      <c r="DU65199" s="378"/>
      <c r="DV65199" s="378"/>
      <c r="DW65199" s="378"/>
      <c r="DX65199" s="378"/>
      <c r="DY65199" s="378"/>
      <c r="DZ65199" s="378"/>
      <c r="EA65199" s="378"/>
      <c r="EB65199" s="378"/>
      <c r="EC65199" s="378"/>
      <c r="ED65199" s="378"/>
      <c r="EE65199" s="378"/>
      <c r="EF65199" s="378"/>
      <c r="EG65199" s="378"/>
      <c r="EH65199" s="378"/>
      <c r="EI65199" s="378"/>
      <c r="EJ65199" s="378"/>
      <c r="EK65199" s="378"/>
      <c r="EL65199" s="378"/>
      <c r="EM65199" s="378"/>
      <c r="EN65199" s="378"/>
      <c r="EO65199" s="378"/>
      <c r="EP65199" s="378"/>
      <c r="EQ65199" s="378"/>
      <c r="ER65199" s="378"/>
      <c r="ES65199" s="378"/>
      <c r="ET65199" s="378"/>
      <c r="EU65199" s="378"/>
      <c r="EV65199" s="378"/>
      <c r="EW65199" s="378"/>
      <c r="EX65199" s="378"/>
      <c r="EY65199" s="378"/>
      <c r="EZ65199" s="378"/>
      <c r="FA65199" s="378"/>
      <c r="FB65199" s="378"/>
      <c r="FC65199" s="378"/>
      <c r="FD65199" s="378"/>
      <c r="FE65199" s="378"/>
      <c r="FF65199" s="378"/>
      <c r="FG65199" s="378"/>
      <c r="FH65199" s="378"/>
      <c r="FI65199" s="378"/>
      <c r="FJ65199" s="378"/>
      <c r="FK65199" s="378"/>
      <c r="FL65199" s="378"/>
      <c r="FM65199" s="378"/>
      <c r="FN65199" s="378"/>
      <c r="FO65199" s="378"/>
      <c r="FP65199" s="378"/>
      <c r="FQ65199" s="378"/>
      <c r="FR65199" s="378"/>
      <c r="FS65199" s="378"/>
      <c r="FT65199" s="378"/>
      <c r="FU65199" s="378"/>
      <c r="FV65199" s="378"/>
      <c r="FW65199" s="378"/>
      <c r="FX65199" s="378"/>
      <c r="FY65199" s="378"/>
      <c r="FZ65199" s="378"/>
      <c r="GA65199" s="378"/>
      <c r="GB65199" s="378"/>
      <c r="GC65199" s="378"/>
      <c r="GD65199" s="378"/>
      <c r="GE65199" s="378"/>
      <c r="GF65199" s="378"/>
      <c r="GG65199" s="378"/>
      <c r="GH65199" s="378"/>
      <c r="GI65199" s="378"/>
      <c r="GJ65199" s="378"/>
      <c r="GK65199" s="378"/>
      <c r="GL65199" s="378"/>
      <c r="GM65199" s="378"/>
      <c r="GN65199" s="378"/>
      <c r="GO65199" s="378"/>
      <c r="GP65199" s="378"/>
      <c r="GQ65199" s="378"/>
      <c r="GR65199" s="378"/>
      <c r="GS65199" s="378"/>
      <c r="GT65199" s="378"/>
      <c r="GU65199" s="378"/>
      <c r="GV65199" s="378"/>
      <c r="GW65199" s="378"/>
      <c r="GX65199" s="378"/>
      <c r="GY65199" s="378"/>
      <c r="GZ65199" s="378"/>
      <c r="HA65199" s="378"/>
      <c r="HB65199" s="378"/>
      <c r="HC65199" s="378"/>
      <c r="HD65199" s="378"/>
      <c r="HE65199" s="378"/>
      <c r="HF65199" s="378"/>
      <c r="HG65199" s="378"/>
      <c r="HH65199" s="378"/>
      <c r="HI65199" s="378"/>
      <c r="HJ65199" s="378"/>
      <c r="HK65199" s="378"/>
      <c r="HL65199" s="378"/>
      <c r="HM65199" s="378"/>
      <c r="HN65199" s="378"/>
      <c r="HO65199" s="378"/>
      <c r="HP65199" s="378"/>
      <c r="HQ65199" s="378"/>
      <c r="HR65199" s="378"/>
      <c r="HS65199" s="378"/>
      <c r="HT65199" s="378"/>
      <c r="HU65199" s="378"/>
      <c r="HV65199" s="378"/>
      <c r="HW65199" s="378"/>
      <c r="HX65199" s="378"/>
      <c r="HY65199" s="378"/>
      <c r="HZ65199" s="378"/>
      <c r="IA65199" s="378"/>
      <c r="IB65199" s="378"/>
      <c r="IC65199" s="378"/>
      <c r="ID65199" s="378"/>
      <c r="IE65199" s="378"/>
      <c r="IF65199" s="378"/>
      <c r="IG65199" s="378"/>
      <c r="IH65199" s="378"/>
      <c r="II65199" s="378"/>
      <c r="IJ65199" s="378"/>
      <c r="IK65199" s="378"/>
      <c r="IL65199" s="378"/>
    </row>
    <row r="65200" spans="2:246">
      <c r="B65200" s="378"/>
      <c r="C65200" s="378"/>
      <c r="D65200" s="378"/>
      <c r="E65200" s="378"/>
      <c r="F65200" s="378"/>
      <c r="G65200" s="378"/>
      <c r="H65200" s="378"/>
      <c r="I65200" s="378"/>
      <c r="J65200" s="378"/>
      <c r="K65200" s="378"/>
      <c r="L65200" s="378"/>
      <c r="M65200" s="378"/>
      <c r="N65200" s="378"/>
      <c r="O65200" s="378"/>
      <c r="P65200" s="378"/>
      <c r="Q65200" s="378"/>
      <c r="R65200" s="378"/>
      <c r="S65200" s="378"/>
      <c r="T65200" s="378"/>
      <c r="U65200" s="378"/>
      <c r="V65200" s="378"/>
      <c r="W65200" s="378"/>
      <c r="X65200" s="378"/>
      <c r="Y65200" s="378"/>
      <c r="Z65200" s="378"/>
      <c r="AA65200" s="378"/>
      <c r="AB65200" s="378"/>
      <c r="AC65200" s="378"/>
      <c r="AD65200" s="378"/>
      <c r="AE65200" s="378"/>
      <c r="AF65200" s="378"/>
      <c r="AG65200" s="378"/>
      <c r="AH65200" s="378"/>
      <c r="AI65200" s="378"/>
      <c r="AJ65200" s="378"/>
      <c r="AK65200" s="378"/>
      <c r="AL65200" s="378"/>
      <c r="AM65200" s="378"/>
      <c r="AN65200" s="378"/>
      <c r="AO65200" s="378"/>
      <c r="AP65200" s="378"/>
      <c r="AQ65200" s="378"/>
      <c r="AR65200" s="378"/>
      <c r="AS65200" s="378"/>
      <c r="AT65200" s="378"/>
      <c r="AU65200" s="378"/>
      <c r="AV65200" s="378"/>
      <c r="AW65200" s="378"/>
      <c r="AX65200" s="378"/>
      <c r="AY65200" s="378"/>
      <c r="AZ65200" s="378"/>
      <c r="BA65200" s="378"/>
      <c r="BB65200" s="378"/>
      <c r="BC65200" s="378"/>
      <c r="BD65200" s="378"/>
      <c r="BE65200" s="378"/>
      <c r="BF65200" s="378"/>
      <c r="BG65200" s="378"/>
      <c r="BH65200" s="378"/>
      <c r="BI65200" s="378"/>
      <c r="BJ65200" s="378"/>
      <c r="BK65200" s="378"/>
      <c r="BL65200" s="378"/>
      <c r="BM65200" s="378"/>
      <c r="BN65200" s="378"/>
      <c r="BO65200" s="378"/>
      <c r="BP65200" s="378"/>
      <c r="BQ65200" s="378"/>
      <c r="BR65200" s="378"/>
      <c r="BS65200" s="378"/>
      <c r="BT65200" s="378"/>
      <c r="BU65200" s="378"/>
      <c r="BV65200" s="378"/>
      <c r="BW65200" s="378"/>
      <c r="BX65200" s="378"/>
      <c r="BY65200" s="378"/>
      <c r="BZ65200" s="378"/>
      <c r="CA65200" s="378"/>
      <c r="CB65200" s="378"/>
      <c r="CC65200" s="378"/>
      <c r="CD65200" s="378"/>
      <c r="CE65200" s="378"/>
      <c r="CF65200" s="378"/>
      <c r="CG65200" s="378"/>
      <c r="CH65200" s="378"/>
      <c r="CI65200" s="378"/>
      <c r="CJ65200" s="378"/>
      <c r="CK65200" s="378"/>
      <c r="CL65200" s="378"/>
      <c r="CM65200" s="378"/>
      <c r="CN65200" s="378"/>
      <c r="CO65200" s="378"/>
      <c r="CP65200" s="378"/>
      <c r="CQ65200" s="378"/>
      <c r="CR65200" s="378"/>
      <c r="CS65200" s="378"/>
      <c r="CT65200" s="378"/>
      <c r="CU65200" s="378"/>
      <c r="CV65200" s="378"/>
      <c r="CW65200" s="378"/>
      <c r="CX65200" s="378"/>
      <c r="CY65200" s="378"/>
      <c r="CZ65200" s="378"/>
      <c r="DA65200" s="378"/>
      <c r="DB65200" s="378"/>
      <c r="DC65200" s="378"/>
      <c r="DD65200" s="378"/>
      <c r="DE65200" s="378"/>
      <c r="DF65200" s="378"/>
      <c r="DG65200" s="378"/>
      <c r="DH65200" s="378"/>
      <c r="DI65200" s="378"/>
      <c r="DJ65200" s="378"/>
      <c r="DK65200" s="378"/>
      <c r="DL65200" s="378"/>
      <c r="DM65200" s="378"/>
      <c r="DN65200" s="378"/>
      <c r="DO65200" s="378"/>
      <c r="DP65200" s="378"/>
      <c r="DQ65200" s="378"/>
      <c r="DR65200" s="378"/>
      <c r="DS65200" s="378"/>
      <c r="DT65200" s="378"/>
      <c r="DU65200" s="378"/>
      <c r="DV65200" s="378"/>
      <c r="DW65200" s="378"/>
      <c r="DX65200" s="378"/>
      <c r="DY65200" s="378"/>
      <c r="DZ65200" s="378"/>
      <c r="EA65200" s="378"/>
      <c r="EB65200" s="378"/>
      <c r="EC65200" s="378"/>
      <c r="ED65200" s="378"/>
      <c r="EE65200" s="378"/>
      <c r="EF65200" s="378"/>
      <c r="EG65200" s="378"/>
      <c r="EH65200" s="378"/>
      <c r="EI65200" s="378"/>
      <c r="EJ65200" s="378"/>
      <c r="EK65200" s="378"/>
      <c r="EL65200" s="378"/>
      <c r="EM65200" s="378"/>
      <c r="EN65200" s="378"/>
      <c r="EO65200" s="378"/>
      <c r="EP65200" s="378"/>
      <c r="EQ65200" s="378"/>
      <c r="ER65200" s="378"/>
      <c r="ES65200" s="378"/>
      <c r="ET65200" s="378"/>
      <c r="EU65200" s="378"/>
      <c r="EV65200" s="378"/>
      <c r="EW65200" s="378"/>
      <c r="EX65200" s="378"/>
      <c r="EY65200" s="378"/>
      <c r="EZ65200" s="378"/>
      <c r="FA65200" s="378"/>
      <c r="FB65200" s="378"/>
      <c r="FC65200" s="378"/>
      <c r="FD65200" s="378"/>
      <c r="FE65200" s="378"/>
      <c r="FF65200" s="378"/>
      <c r="FG65200" s="378"/>
      <c r="FH65200" s="378"/>
      <c r="FI65200" s="378"/>
      <c r="FJ65200" s="378"/>
      <c r="FK65200" s="378"/>
      <c r="FL65200" s="378"/>
      <c r="FM65200" s="378"/>
      <c r="FN65200" s="378"/>
      <c r="FO65200" s="378"/>
      <c r="FP65200" s="378"/>
      <c r="FQ65200" s="378"/>
      <c r="FR65200" s="378"/>
      <c r="FS65200" s="378"/>
      <c r="FT65200" s="378"/>
      <c r="FU65200" s="378"/>
      <c r="FV65200" s="378"/>
      <c r="FW65200" s="378"/>
      <c r="FX65200" s="378"/>
      <c r="FY65200" s="378"/>
      <c r="FZ65200" s="378"/>
      <c r="GA65200" s="378"/>
      <c r="GB65200" s="378"/>
      <c r="GC65200" s="378"/>
      <c r="GD65200" s="378"/>
      <c r="GE65200" s="378"/>
      <c r="GF65200" s="378"/>
      <c r="GG65200" s="378"/>
      <c r="GH65200" s="378"/>
      <c r="GI65200" s="378"/>
      <c r="GJ65200" s="378"/>
      <c r="GK65200" s="378"/>
      <c r="GL65200" s="378"/>
      <c r="GM65200" s="378"/>
      <c r="GN65200" s="378"/>
      <c r="GO65200" s="378"/>
      <c r="GP65200" s="378"/>
      <c r="GQ65200" s="378"/>
      <c r="GR65200" s="378"/>
      <c r="GS65200" s="378"/>
      <c r="GT65200" s="378"/>
      <c r="GU65200" s="378"/>
      <c r="GV65200" s="378"/>
      <c r="GW65200" s="378"/>
      <c r="GX65200" s="378"/>
      <c r="GY65200" s="378"/>
      <c r="GZ65200" s="378"/>
      <c r="HA65200" s="378"/>
      <c r="HB65200" s="378"/>
      <c r="HC65200" s="378"/>
      <c r="HD65200" s="378"/>
      <c r="HE65200" s="378"/>
      <c r="HF65200" s="378"/>
      <c r="HG65200" s="378"/>
      <c r="HH65200" s="378"/>
      <c r="HI65200" s="378"/>
      <c r="HJ65200" s="378"/>
      <c r="HK65200" s="378"/>
      <c r="HL65200" s="378"/>
      <c r="HM65200" s="378"/>
      <c r="HN65200" s="378"/>
      <c r="HO65200" s="378"/>
      <c r="HP65200" s="378"/>
      <c r="HQ65200" s="378"/>
      <c r="HR65200" s="378"/>
      <c r="HS65200" s="378"/>
      <c r="HT65200" s="378"/>
      <c r="HU65200" s="378"/>
      <c r="HV65200" s="378"/>
      <c r="HW65200" s="378"/>
      <c r="HX65200" s="378"/>
      <c r="HY65200" s="378"/>
      <c r="HZ65200" s="378"/>
      <c r="IA65200" s="378"/>
      <c r="IB65200" s="378"/>
      <c r="IC65200" s="378"/>
      <c r="ID65200" s="378"/>
      <c r="IE65200" s="378"/>
      <c r="IF65200" s="378"/>
      <c r="IG65200" s="378"/>
      <c r="IH65200" s="378"/>
      <c r="II65200" s="378"/>
      <c r="IJ65200" s="378"/>
      <c r="IK65200" s="378"/>
      <c r="IL65200" s="378"/>
    </row>
    <row r="65201" spans="2:246">
      <c r="B65201" s="378"/>
      <c r="C65201" s="378"/>
      <c r="D65201" s="378"/>
      <c r="E65201" s="378"/>
      <c r="F65201" s="378"/>
      <c r="G65201" s="378"/>
      <c r="H65201" s="378"/>
      <c r="I65201" s="378"/>
      <c r="J65201" s="378"/>
      <c r="K65201" s="378"/>
      <c r="L65201" s="378"/>
      <c r="M65201" s="378"/>
      <c r="N65201" s="378"/>
      <c r="O65201" s="378"/>
      <c r="P65201" s="378"/>
      <c r="Q65201" s="378"/>
      <c r="R65201" s="378"/>
      <c r="S65201" s="378"/>
      <c r="T65201" s="378"/>
      <c r="U65201" s="378"/>
      <c r="V65201" s="378"/>
      <c r="W65201" s="378"/>
      <c r="X65201" s="378"/>
      <c r="Y65201" s="378"/>
      <c r="Z65201" s="378"/>
      <c r="AA65201" s="378"/>
      <c r="AB65201" s="378"/>
      <c r="AC65201" s="378"/>
      <c r="AD65201" s="378"/>
      <c r="AE65201" s="378"/>
      <c r="AF65201" s="378"/>
      <c r="AG65201" s="378"/>
      <c r="AH65201" s="378"/>
      <c r="AI65201" s="378"/>
      <c r="AJ65201" s="378"/>
      <c r="AK65201" s="378"/>
      <c r="AL65201" s="378"/>
      <c r="AM65201" s="378"/>
      <c r="AN65201" s="378"/>
      <c r="AO65201" s="378"/>
      <c r="AP65201" s="378"/>
      <c r="AQ65201" s="378"/>
      <c r="AR65201" s="378"/>
      <c r="AS65201" s="378"/>
      <c r="AT65201" s="378"/>
      <c r="AU65201" s="378"/>
      <c r="AV65201" s="378"/>
      <c r="AW65201" s="378"/>
      <c r="AX65201" s="378"/>
      <c r="AY65201" s="378"/>
      <c r="AZ65201" s="378"/>
      <c r="BA65201" s="378"/>
      <c r="BB65201" s="378"/>
      <c r="BC65201" s="378"/>
      <c r="BD65201" s="378"/>
      <c r="BE65201" s="378"/>
      <c r="BF65201" s="378"/>
      <c r="BG65201" s="378"/>
      <c r="BH65201" s="378"/>
      <c r="BI65201" s="378"/>
      <c r="BJ65201" s="378"/>
      <c r="BK65201" s="378"/>
      <c r="BL65201" s="378"/>
      <c r="BM65201" s="378"/>
      <c r="BN65201" s="378"/>
      <c r="BO65201" s="378"/>
      <c r="BP65201" s="378"/>
      <c r="BQ65201" s="378"/>
      <c r="BR65201" s="378"/>
      <c r="BS65201" s="378"/>
      <c r="BT65201" s="378"/>
      <c r="BU65201" s="378"/>
      <c r="BV65201" s="378"/>
      <c r="BW65201" s="378"/>
      <c r="BX65201" s="378"/>
      <c r="BY65201" s="378"/>
      <c r="BZ65201" s="378"/>
      <c r="CA65201" s="378"/>
      <c r="CB65201" s="378"/>
      <c r="CC65201" s="378"/>
      <c r="CD65201" s="378"/>
      <c r="CE65201" s="378"/>
      <c r="CF65201" s="378"/>
      <c r="CG65201" s="378"/>
      <c r="CH65201" s="378"/>
      <c r="CI65201" s="378"/>
      <c r="CJ65201" s="378"/>
      <c r="CK65201" s="378"/>
      <c r="CL65201" s="378"/>
      <c r="CM65201" s="378"/>
      <c r="CN65201" s="378"/>
      <c r="CO65201" s="378"/>
      <c r="CP65201" s="378"/>
      <c r="CQ65201" s="378"/>
      <c r="CR65201" s="378"/>
      <c r="CS65201" s="378"/>
      <c r="CT65201" s="378"/>
      <c r="CU65201" s="378"/>
      <c r="CV65201" s="378"/>
      <c r="CW65201" s="378"/>
      <c r="CX65201" s="378"/>
      <c r="CY65201" s="378"/>
      <c r="CZ65201" s="378"/>
      <c r="DA65201" s="378"/>
      <c r="DB65201" s="378"/>
      <c r="DC65201" s="378"/>
      <c r="DD65201" s="378"/>
      <c r="DE65201" s="378"/>
      <c r="DF65201" s="378"/>
      <c r="DG65201" s="378"/>
      <c r="DH65201" s="378"/>
      <c r="DI65201" s="378"/>
      <c r="DJ65201" s="378"/>
      <c r="DK65201" s="378"/>
      <c r="DL65201" s="378"/>
      <c r="DM65201" s="378"/>
      <c r="DN65201" s="378"/>
      <c r="DO65201" s="378"/>
      <c r="DP65201" s="378"/>
      <c r="DQ65201" s="378"/>
      <c r="DR65201" s="378"/>
      <c r="DS65201" s="378"/>
      <c r="DT65201" s="378"/>
      <c r="DU65201" s="378"/>
      <c r="DV65201" s="378"/>
      <c r="DW65201" s="378"/>
      <c r="DX65201" s="378"/>
      <c r="DY65201" s="378"/>
      <c r="DZ65201" s="378"/>
      <c r="EA65201" s="378"/>
      <c r="EB65201" s="378"/>
      <c r="EC65201" s="378"/>
      <c r="ED65201" s="378"/>
      <c r="EE65201" s="378"/>
      <c r="EF65201" s="378"/>
      <c r="EG65201" s="378"/>
      <c r="EH65201" s="378"/>
      <c r="EI65201" s="378"/>
      <c r="EJ65201" s="378"/>
      <c r="EK65201" s="378"/>
      <c r="EL65201" s="378"/>
      <c r="EM65201" s="378"/>
      <c r="EN65201" s="378"/>
      <c r="EO65201" s="378"/>
      <c r="EP65201" s="378"/>
      <c r="EQ65201" s="378"/>
      <c r="ER65201" s="378"/>
      <c r="ES65201" s="378"/>
      <c r="ET65201" s="378"/>
      <c r="EU65201" s="378"/>
      <c r="EV65201" s="378"/>
      <c r="EW65201" s="378"/>
      <c r="EX65201" s="378"/>
      <c r="EY65201" s="378"/>
      <c r="EZ65201" s="378"/>
      <c r="FA65201" s="378"/>
      <c r="FB65201" s="378"/>
      <c r="FC65201" s="378"/>
      <c r="FD65201" s="378"/>
      <c r="FE65201" s="378"/>
      <c r="FF65201" s="378"/>
      <c r="FG65201" s="378"/>
      <c r="FH65201" s="378"/>
      <c r="FI65201" s="378"/>
      <c r="FJ65201" s="378"/>
      <c r="FK65201" s="378"/>
      <c r="FL65201" s="378"/>
      <c r="FM65201" s="378"/>
      <c r="FN65201" s="378"/>
      <c r="FO65201" s="378"/>
      <c r="FP65201" s="378"/>
      <c r="FQ65201" s="378"/>
      <c r="FR65201" s="378"/>
      <c r="FS65201" s="378"/>
      <c r="FT65201" s="378"/>
      <c r="FU65201" s="378"/>
      <c r="FV65201" s="378"/>
      <c r="FW65201" s="378"/>
      <c r="FX65201" s="378"/>
      <c r="FY65201" s="378"/>
      <c r="FZ65201" s="378"/>
      <c r="GA65201" s="378"/>
      <c r="GB65201" s="378"/>
      <c r="GC65201" s="378"/>
      <c r="GD65201" s="378"/>
      <c r="GE65201" s="378"/>
      <c r="GF65201" s="378"/>
      <c r="GG65201" s="378"/>
      <c r="GH65201" s="378"/>
      <c r="GI65201" s="378"/>
      <c r="GJ65201" s="378"/>
      <c r="GK65201" s="378"/>
      <c r="GL65201" s="378"/>
      <c r="GM65201" s="378"/>
      <c r="GN65201" s="378"/>
      <c r="GO65201" s="378"/>
      <c r="GP65201" s="378"/>
      <c r="GQ65201" s="378"/>
      <c r="GR65201" s="378"/>
      <c r="GS65201" s="378"/>
      <c r="GT65201" s="378"/>
      <c r="GU65201" s="378"/>
      <c r="GV65201" s="378"/>
      <c r="GW65201" s="378"/>
      <c r="GX65201" s="378"/>
      <c r="GY65201" s="378"/>
      <c r="GZ65201" s="378"/>
      <c r="HA65201" s="378"/>
      <c r="HB65201" s="378"/>
      <c r="HC65201" s="378"/>
      <c r="HD65201" s="378"/>
      <c r="HE65201" s="378"/>
      <c r="HF65201" s="378"/>
      <c r="HG65201" s="378"/>
      <c r="HH65201" s="378"/>
      <c r="HI65201" s="378"/>
      <c r="HJ65201" s="378"/>
      <c r="HK65201" s="378"/>
      <c r="HL65201" s="378"/>
      <c r="HM65201" s="378"/>
      <c r="HN65201" s="378"/>
      <c r="HO65201" s="378"/>
      <c r="HP65201" s="378"/>
      <c r="HQ65201" s="378"/>
      <c r="HR65201" s="378"/>
      <c r="HS65201" s="378"/>
      <c r="HT65201" s="378"/>
      <c r="HU65201" s="378"/>
      <c r="HV65201" s="378"/>
      <c r="HW65201" s="378"/>
      <c r="HX65201" s="378"/>
      <c r="HY65201" s="378"/>
      <c r="HZ65201" s="378"/>
      <c r="IA65201" s="378"/>
      <c r="IB65201" s="378"/>
      <c r="IC65201" s="378"/>
      <c r="ID65201" s="378"/>
      <c r="IE65201" s="378"/>
      <c r="IF65201" s="378"/>
      <c r="IG65201" s="378"/>
      <c r="IH65201" s="378"/>
      <c r="II65201" s="378"/>
      <c r="IJ65201" s="378"/>
      <c r="IK65201" s="378"/>
      <c r="IL65201" s="378"/>
    </row>
    <row r="65202" spans="2:246">
      <c r="B65202" s="378"/>
      <c r="C65202" s="378"/>
      <c r="D65202" s="378"/>
      <c r="E65202" s="378"/>
      <c r="F65202" s="378"/>
      <c r="G65202" s="378"/>
      <c r="H65202" s="378"/>
      <c r="I65202" s="378"/>
      <c r="J65202" s="378"/>
      <c r="K65202" s="378"/>
      <c r="L65202" s="378"/>
      <c r="M65202" s="378"/>
      <c r="N65202" s="378"/>
      <c r="O65202" s="378"/>
      <c r="P65202" s="378"/>
      <c r="Q65202" s="378"/>
      <c r="R65202" s="378"/>
      <c r="S65202" s="378"/>
      <c r="T65202" s="378"/>
      <c r="U65202" s="378"/>
      <c r="V65202" s="378"/>
      <c r="W65202" s="378"/>
      <c r="X65202" s="378"/>
      <c r="Y65202" s="378"/>
      <c r="Z65202" s="378"/>
      <c r="AA65202" s="378"/>
      <c r="AB65202" s="378"/>
      <c r="AC65202" s="378"/>
      <c r="AD65202" s="378"/>
      <c r="AE65202" s="378"/>
      <c r="AF65202" s="378"/>
      <c r="AG65202" s="378"/>
      <c r="AH65202" s="378"/>
      <c r="AI65202" s="378"/>
      <c r="AJ65202" s="378"/>
      <c r="AK65202" s="378"/>
      <c r="AL65202" s="378"/>
      <c r="AM65202" s="378"/>
      <c r="AN65202" s="378"/>
      <c r="AO65202" s="378"/>
      <c r="AP65202" s="378"/>
      <c r="AQ65202" s="378"/>
      <c r="AR65202" s="378"/>
      <c r="AS65202" s="378"/>
      <c r="AT65202" s="378"/>
      <c r="AU65202" s="378"/>
      <c r="AV65202" s="378"/>
      <c r="AW65202" s="378"/>
      <c r="AX65202" s="378"/>
      <c r="AY65202" s="378"/>
      <c r="AZ65202" s="378"/>
      <c r="BA65202" s="378"/>
      <c r="BB65202" s="378"/>
      <c r="BC65202" s="378"/>
      <c r="BD65202" s="378"/>
      <c r="BE65202" s="378"/>
      <c r="BF65202" s="378"/>
      <c r="BG65202" s="378"/>
      <c r="BH65202" s="378"/>
      <c r="BI65202" s="378"/>
      <c r="BJ65202" s="378"/>
      <c r="BK65202" s="378"/>
      <c r="BL65202" s="378"/>
      <c r="BM65202" s="378"/>
      <c r="BN65202" s="378"/>
      <c r="BO65202" s="378"/>
      <c r="BP65202" s="378"/>
      <c r="BQ65202" s="378"/>
      <c r="BR65202" s="378"/>
      <c r="BS65202" s="378"/>
      <c r="BT65202" s="378"/>
      <c r="BU65202" s="378"/>
      <c r="BV65202" s="378"/>
      <c r="BW65202" s="378"/>
      <c r="BX65202" s="378"/>
      <c r="BY65202" s="378"/>
      <c r="BZ65202" s="378"/>
      <c r="CA65202" s="378"/>
      <c r="CB65202" s="378"/>
      <c r="CC65202" s="378"/>
      <c r="CD65202" s="378"/>
      <c r="CE65202" s="378"/>
      <c r="CF65202" s="378"/>
      <c r="CG65202" s="378"/>
      <c r="CH65202" s="378"/>
      <c r="CI65202" s="378"/>
      <c r="CJ65202" s="378"/>
      <c r="CK65202" s="378"/>
      <c r="CL65202" s="378"/>
      <c r="CM65202" s="378"/>
      <c r="CN65202" s="378"/>
      <c r="CO65202" s="378"/>
      <c r="CP65202" s="378"/>
      <c r="CQ65202" s="378"/>
      <c r="CR65202" s="378"/>
      <c r="CS65202" s="378"/>
      <c r="CT65202" s="378"/>
      <c r="CU65202" s="378"/>
      <c r="CV65202" s="378"/>
      <c r="CW65202" s="378"/>
      <c r="CX65202" s="378"/>
      <c r="CY65202" s="378"/>
      <c r="CZ65202" s="378"/>
      <c r="DA65202" s="378"/>
      <c r="DB65202" s="378"/>
      <c r="DC65202" s="378"/>
      <c r="DD65202" s="378"/>
      <c r="DE65202" s="378"/>
      <c r="DF65202" s="378"/>
      <c r="DG65202" s="378"/>
      <c r="DH65202" s="378"/>
      <c r="DI65202" s="378"/>
      <c r="DJ65202" s="378"/>
      <c r="DK65202" s="378"/>
      <c r="DL65202" s="378"/>
      <c r="DM65202" s="378"/>
      <c r="DN65202" s="378"/>
      <c r="DO65202" s="378"/>
      <c r="DP65202" s="378"/>
      <c r="DQ65202" s="378"/>
      <c r="DR65202" s="378"/>
      <c r="DS65202" s="378"/>
      <c r="DT65202" s="378"/>
      <c r="DU65202" s="378"/>
      <c r="DV65202" s="378"/>
      <c r="DW65202" s="378"/>
      <c r="DX65202" s="378"/>
      <c r="DY65202" s="378"/>
      <c r="DZ65202" s="378"/>
      <c r="EA65202" s="378"/>
      <c r="EB65202" s="378"/>
      <c r="EC65202" s="378"/>
      <c r="ED65202" s="378"/>
      <c r="EE65202" s="378"/>
      <c r="EF65202" s="378"/>
      <c r="EG65202" s="378"/>
      <c r="EH65202" s="378"/>
      <c r="EI65202" s="378"/>
      <c r="EJ65202" s="378"/>
      <c r="EK65202" s="378"/>
      <c r="EL65202" s="378"/>
      <c r="EM65202" s="378"/>
      <c r="EN65202" s="378"/>
      <c r="EO65202" s="378"/>
      <c r="EP65202" s="378"/>
      <c r="EQ65202" s="378"/>
      <c r="ER65202" s="378"/>
      <c r="ES65202" s="378"/>
      <c r="ET65202" s="378"/>
      <c r="EU65202" s="378"/>
      <c r="EV65202" s="378"/>
      <c r="EW65202" s="378"/>
      <c r="EX65202" s="378"/>
      <c r="EY65202" s="378"/>
      <c r="EZ65202" s="378"/>
      <c r="FA65202" s="378"/>
      <c r="FB65202" s="378"/>
      <c r="FC65202" s="378"/>
      <c r="FD65202" s="378"/>
      <c r="FE65202" s="378"/>
      <c r="FF65202" s="378"/>
      <c r="FG65202" s="378"/>
      <c r="FH65202" s="378"/>
      <c r="FI65202" s="378"/>
      <c r="FJ65202" s="378"/>
      <c r="FK65202" s="378"/>
      <c r="FL65202" s="378"/>
      <c r="FM65202" s="378"/>
      <c r="FN65202" s="378"/>
      <c r="FO65202" s="378"/>
      <c r="FP65202" s="378"/>
      <c r="FQ65202" s="378"/>
      <c r="FR65202" s="378"/>
      <c r="FS65202" s="378"/>
      <c r="FT65202" s="378"/>
      <c r="FU65202" s="378"/>
      <c r="FV65202" s="378"/>
      <c r="FW65202" s="378"/>
      <c r="FX65202" s="378"/>
      <c r="FY65202" s="378"/>
      <c r="FZ65202" s="378"/>
      <c r="GA65202" s="378"/>
      <c r="GB65202" s="378"/>
      <c r="GC65202" s="378"/>
      <c r="GD65202" s="378"/>
      <c r="GE65202" s="378"/>
      <c r="GF65202" s="378"/>
      <c r="GG65202" s="378"/>
      <c r="GH65202" s="378"/>
      <c r="GI65202" s="378"/>
      <c r="GJ65202" s="378"/>
      <c r="GK65202" s="378"/>
      <c r="GL65202" s="378"/>
      <c r="GM65202" s="378"/>
      <c r="GN65202" s="378"/>
      <c r="GO65202" s="378"/>
      <c r="GP65202" s="378"/>
      <c r="GQ65202" s="378"/>
      <c r="GR65202" s="378"/>
      <c r="GS65202" s="378"/>
      <c r="GT65202" s="378"/>
      <c r="GU65202" s="378"/>
      <c r="GV65202" s="378"/>
      <c r="GW65202" s="378"/>
      <c r="GX65202" s="378"/>
      <c r="GY65202" s="378"/>
      <c r="GZ65202" s="378"/>
      <c r="HA65202" s="378"/>
      <c r="HB65202" s="378"/>
      <c r="HC65202" s="378"/>
      <c r="HD65202" s="378"/>
      <c r="HE65202" s="378"/>
      <c r="HF65202" s="378"/>
      <c r="HG65202" s="378"/>
      <c r="HH65202" s="378"/>
      <c r="HI65202" s="378"/>
      <c r="HJ65202" s="378"/>
      <c r="HK65202" s="378"/>
      <c r="HL65202" s="378"/>
      <c r="HM65202" s="378"/>
      <c r="HN65202" s="378"/>
      <c r="HO65202" s="378"/>
      <c r="HP65202" s="378"/>
      <c r="HQ65202" s="378"/>
      <c r="HR65202" s="378"/>
      <c r="HS65202" s="378"/>
      <c r="HT65202" s="378"/>
      <c r="HU65202" s="378"/>
      <c r="HV65202" s="378"/>
      <c r="HW65202" s="378"/>
      <c r="HX65202" s="378"/>
      <c r="HY65202" s="378"/>
      <c r="HZ65202" s="378"/>
      <c r="IA65202" s="378"/>
      <c r="IB65202" s="378"/>
      <c r="IC65202" s="378"/>
      <c r="ID65202" s="378"/>
      <c r="IE65202" s="378"/>
      <c r="IF65202" s="378"/>
      <c r="IG65202" s="378"/>
      <c r="IH65202" s="378"/>
      <c r="II65202" s="378"/>
      <c r="IJ65202" s="378"/>
      <c r="IK65202" s="378"/>
      <c r="IL65202" s="378"/>
    </row>
    <row r="65203" spans="2:246">
      <c r="B65203" s="378"/>
      <c r="C65203" s="378"/>
      <c r="D65203" s="378"/>
      <c r="E65203" s="378"/>
      <c r="F65203" s="378"/>
      <c r="G65203" s="378"/>
      <c r="H65203" s="378"/>
      <c r="I65203" s="378"/>
      <c r="J65203" s="378"/>
      <c r="K65203" s="378"/>
      <c r="L65203" s="378"/>
      <c r="M65203" s="378"/>
      <c r="N65203" s="378"/>
      <c r="O65203" s="378"/>
      <c r="P65203" s="378"/>
      <c r="Q65203" s="378"/>
      <c r="R65203" s="378"/>
      <c r="S65203" s="378"/>
      <c r="T65203" s="378"/>
      <c r="U65203" s="378"/>
      <c r="V65203" s="378"/>
      <c r="W65203" s="378"/>
      <c r="X65203" s="378"/>
      <c r="Y65203" s="378"/>
      <c r="Z65203" s="378"/>
      <c r="AA65203" s="378"/>
      <c r="AB65203" s="378"/>
      <c r="AC65203" s="378"/>
      <c r="AD65203" s="378"/>
      <c r="AE65203" s="378"/>
      <c r="AF65203" s="378"/>
      <c r="AG65203" s="378"/>
      <c r="AH65203" s="378"/>
      <c r="AI65203" s="378"/>
      <c r="AJ65203" s="378"/>
      <c r="AK65203" s="378"/>
      <c r="AL65203" s="378"/>
      <c r="AM65203" s="378"/>
      <c r="AN65203" s="378"/>
      <c r="AO65203" s="378"/>
      <c r="AP65203" s="378"/>
      <c r="AQ65203" s="378"/>
      <c r="AR65203" s="378"/>
      <c r="AS65203" s="378"/>
      <c r="AT65203" s="378"/>
      <c r="AU65203" s="378"/>
      <c r="AV65203" s="378"/>
      <c r="AW65203" s="378"/>
      <c r="AX65203" s="378"/>
      <c r="AY65203" s="378"/>
      <c r="AZ65203" s="378"/>
      <c r="BA65203" s="378"/>
      <c r="BB65203" s="378"/>
      <c r="BC65203" s="378"/>
      <c r="BD65203" s="378"/>
      <c r="BE65203" s="378"/>
      <c r="BF65203" s="378"/>
      <c r="BG65203" s="378"/>
      <c r="BH65203" s="378"/>
      <c r="BI65203" s="378"/>
      <c r="BJ65203" s="378"/>
      <c r="BK65203" s="378"/>
      <c r="BL65203" s="378"/>
      <c r="BM65203" s="378"/>
      <c r="BN65203" s="378"/>
      <c r="BO65203" s="378"/>
      <c r="BP65203" s="378"/>
      <c r="BQ65203" s="378"/>
      <c r="BR65203" s="378"/>
      <c r="BS65203" s="378"/>
      <c r="BT65203" s="378"/>
      <c r="BU65203" s="378"/>
      <c r="BV65203" s="378"/>
      <c r="BW65203" s="378"/>
      <c r="BX65203" s="378"/>
      <c r="BY65203" s="378"/>
      <c r="BZ65203" s="378"/>
      <c r="CA65203" s="378"/>
      <c r="CB65203" s="378"/>
      <c r="CC65203" s="378"/>
      <c r="CD65203" s="378"/>
      <c r="CE65203" s="378"/>
      <c r="CF65203" s="378"/>
      <c r="CG65203" s="378"/>
      <c r="CH65203" s="378"/>
      <c r="CI65203" s="378"/>
      <c r="CJ65203" s="378"/>
      <c r="CK65203" s="378"/>
      <c r="CL65203" s="378"/>
      <c r="CM65203" s="378"/>
      <c r="CN65203" s="378"/>
      <c r="CO65203" s="378"/>
      <c r="CP65203" s="378"/>
      <c r="CQ65203" s="378"/>
      <c r="CR65203" s="378"/>
      <c r="CS65203" s="378"/>
      <c r="CT65203" s="378"/>
      <c r="CU65203" s="378"/>
      <c r="CV65203" s="378"/>
      <c r="CW65203" s="378"/>
      <c r="CX65203" s="378"/>
      <c r="CY65203" s="378"/>
      <c r="CZ65203" s="378"/>
      <c r="DA65203" s="378"/>
      <c r="DB65203" s="378"/>
      <c r="DC65203" s="378"/>
      <c r="DD65203" s="378"/>
      <c r="DE65203" s="378"/>
      <c r="DF65203" s="378"/>
      <c r="DG65203" s="378"/>
      <c r="DH65203" s="378"/>
      <c r="DI65203" s="378"/>
      <c r="DJ65203" s="378"/>
      <c r="DK65203" s="378"/>
      <c r="DL65203" s="378"/>
      <c r="DM65203" s="378"/>
      <c r="DN65203" s="378"/>
      <c r="DO65203" s="378"/>
      <c r="DP65203" s="378"/>
      <c r="DQ65203" s="378"/>
      <c r="DR65203" s="378"/>
      <c r="DS65203" s="378"/>
      <c r="DT65203" s="378"/>
      <c r="DU65203" s="378"/>
      <c r="DV65203" s="378"/>
      <c r="DW65203" s="378"/>
      <c r="DX65203" s="378"/>
      <c r="DY65203" s="378"/>
      <c r="DZ65203" s="378"/>
      <c r="EA65203" s="378"/>
      <c r="EB65203" s="378"/>
      <c r="EC65203" s="378"/>
      <c r="ED65203" s="378"/>
      <c r="EE65203" s="378"/>
      <c r="EF65203" s="378"/>
      <c r="EG65203" s="378"/>
      <c r="EH65203" s="378"/>
      <c r="EI65203" s="378"/>
      <c r="EJ65203" s="378"/>
      <c r="EK65203" s="378"/>
      <c r="EL65203" s="378"/>
      <c r="EM65203" s="378"/>
      <c r="EN65203" s="378"/>
      <c r="EO65203" s="378"/>
      <c r="EP65203" s="378"/>
      <c r="EQ65203" s="378"/>
      <c r="ER65203" s="378"/>
      <c r="ES65203" s="378"/>
      <c r="ET65203" s="378"/>
      <c r="EU65203" s="378"/>
      <c r="EV65203" s="378"/>
      <c r="EW65203" s="378"/>
      <c r="EX65203" s="378"/>
      <c r="EY65203" s="378"/>
      <c r="EZ65203" s="378"/>
      <c r="FA65203" s="378"/>
      <c r="FB65203" s="378"/>
      <c r="FC65203" s="378"/>
      <c r="FD65203" s="378"/>
      <c r="FE65203" s="378"/>
      <c r="FF65203" s="378"/>
      <c r="FG65203" s="378"/>
      <c r="FH65203" s="378"/>
      <c r="FI65203" s="378"/>
      <c r="FJ65203" s="378"/>
      <c r="FK65203" s="378"/>
      <c r="FL65203" s="378"/>
      <c r="FM65203" s="378"/>
      <c r="FN65203" s="378"/>
      <c r="FO65203" s="378"/>
      <c r="FP65203" s="378"/>
      <c r="FQ65203" s="378"/>
      <c r="FR65203" s="378"/>
      <c r="FS65203" s="378"/>
      <c r="FT65203" s="378"/>
      <c r="FU65203" s="378"/>
      <c r="FV65203" s="378"/>
      <c r="FW65203" s="378"/>
      <c r="FX65203" s="378"/>
      <c r="FY65203" s="378"/>
      <c r="FZ65203" s="378"/>
      <c r="GA65203" s="378"/>
      <c r="GB65203" s="378"/>
      <c r="GC65203" s="378"/>
      <c r="GD65203" s="378"/>
      <c r="GE65203" s="378"/>
      <c r="GF65203" s="378"/>
      <c r="GG65203" s="378"/>
      <c r="GH65203" s="378"/>
      <c r="GI65203" s="378"/>
      <c r="GJ65203" s="378"/>
      <c r="GK65203" s="378"/>
      <c r="GL65203" s="378"/>
      <c r="GM65203" s="378"/>
      <c r="GN65203" s="378"/>
      <c r="GO65203" s="378"/>
      <c r="GP65203" s="378"/>
      <c r="GQ65203" s="378"/>
      <c r="GR65203" s="378"/>
      <c r="GS65203" s="378"/>
      <c r="GT65203" s="378"/>
      <c r="GU65203" s="378"/>
      <c r="GV65203" s="378"/>
      <c r="GW65203" s="378"/>
      <c r="GX65203" s="378"/>
      <c r="GY65203" s="378"/>
      <c r="GZ65203" s="378"/>
      <c r="HA65203" s="378"/>
      <c r="HB65203" s="378"/>
      <c r="HC65203" s="378"/>
      <c r="HD65203" s="378"/>
      <c r="HE65203" s="378"/>
      <c r="HF65203" s="378"/>
      <c r="HG65203" s="378"/>
      <c r="HH65203" s="378"/>
      <c r="HI65203" s="378"/>
      <c r="HJ65203" s="378"/>
      <c r="HK65203" s="378"/>
      <c r="HL65203" s="378"/>
      <c r="HM65203" s="378"/>
      <c r="HN65203" s="378"/>
      <c r="HO65203" s="378"/>
      <c r="HP65203" s="378"/>
      <c r="HQ65203" s="378"/>
      <c r="HR65203" s="378"/>
      <c r="HS65203" s="378"/>
      <c r="HT65203" s="378"/>
      <c r="HU65203" s="378"/>
      <c r="HV65203" s="378"/>
      <c r="HW65203" s="378"/>
      <c r="HX65203" s="378"/>
      <c r="HY65203" s="378"/>
      <c r="HZ65203" s="378"/>
      <c r="IA65203" s="378"/>
      <c r="IB65203" s="378"/>
      <c r="IC65203" s="378"/>
      <c r="ID65203" s="378"/>
      <c r="IE65203" s="378"/>
      <c r="IF65203" s="378"/>
      <c r="IG65203" s="378"/>
      <c r="IH65203" s="378"/>
      <c r="II65203" s="378"/>
      <c r="IJ65203" s="378"/>
      <c r="IK65203" s="378"/>
      <c r="IL65203" s="378"/>
    </row>
    <row r="65204" spans="2:246">
      <c r="B65204" s="378"/>
      <c r="C65204" s="378"/>
      <c r="D65204" s="378"/>
      <c r="E65204" s="378"/>
      <c r="F65204" s="378"/>
      <c r="G65204" s="378"/>
      <c r="H65204" s="378"/>
      <c r="I65204" s="378"/>
      <c r="J65204" s="378"/>
      <c r="K65204" s="378"/>
      <c r="L65204" s="378"/>
      <c r="M65204" s="378"/>
      <c r="N65204" s="378"/>
      <c r="O65204" s="378"/>
      <c r="P65204" s="378"/>
      <c r="Q65204" s="378"/>
      <c r="R65204" s="378"/>
      <c r="S65204" s="378"/>
      <c r="T65204" s="378"/>
      <c r="U65204" s="378"/>
      <c r="V65204" s="378"/>
      <c r="W65204" s="378"/>
      <c r="X65204" s="378"/>
      <c r="Y65204" s="378"/>
      <c r="Z65204" s="378"/>
      <c r="AA65204" s="378"/>
      <c r="AB65204" s="378"/>
      <c r="AC65204" s="378"/>
      <c r="AD65204" s="378"/>
      <c r="AE65204" s="378"/>
      <c r="AF65204" s="378"/>
      <c r="AG65204" s="378"/>
      <c r="AH65204" s="378"/>
      <c r="AI65204" s="378"/>
      <c r="AJ65204" s="378"/>
      <c r="AK65204" s="378"/>
      <c r="AL65204" s="378"/>
      <c r="AM65204" s="378"/>
      <c r="AN65204" s="378"/>
      <c r="AO65204" s="378"/>
      <c r="AP65204" s="378"/>
      <c r="AQ65204" s="378"/>
      <c r="AR65204" s="378"/>
      <c r="AS65204" s="378"/>
      <c r="AT65204" s="378"/>
      <c r="AU65204" s="378"/>
      <c r="AV65204" s="378"/>
      <c r="AW65204" s="378"/>
      <c r="AX65204" s="378"/>
      <c r="AY65204" s="378"/>
      <c r="AZ65204" s="378"/>
      <c r="BA65204" s="378"/>
      <c r="BB65204" s="378"/>
      <c r="BC65204" s="378"/>
      <c r="BD65204" s="378"/>
      <c r="BE65204" s="378"/>
      <c r="BF65204" s="378"/>
      <c r="BG65204" s="378"/>
      <c r="BH65204" s="378"/>
      <c r="BI65204" s="378"/>
      <c r="BJ65204" s="378"/>
      <c r="BK65204" s="378"/>
      <c r="BL65204" s="378"/>
      <c r="BM65204" s="378"/>
      <c r="BN65204" s="378"/>
      <c r="BO65204" s="378"/>
      <c r="BP65204" s="378"/>
      <c r="BQ65204" s="378"/>
      <c r="BR65204" s="378"/>
      <c r="BS65204" s="378"/>
      <c r="BT65204" s="378"/>
      <c r="BU65204" s="378"/>
      <c r="BV65204" s="378"/>
      <c r="BW65204" s="378"/>
      <c r="BX65204" s="378"/>
      <c r="BY65204" s="378"/>
      <c r="BZ65204" s="378"/>
      <c r="CA65204" s="378"/>
      <c r="CB65204" s="378"/>
      <c r="CC65204" s="378"/>
      <c r="CD65204" s="378"/>
      <c r="CE65204" s="378"/>
      <c r="CF65204" s="378"/>
      <c r="CG65204" s="378"/>
      <c r="CH65204" s="378"/>
      <c r="CI65204" s="378"/>
      <c r="CJ65204" s="378"/>
      <c r="CK65204" s="378"/>
      <c r="CL65204" s="378"/>
      <c r="CM65204" s="378"/>
      <c r="CN65204" s="378"/>
      <c r="CO65204" s="378"/>
      <c r="CP65204" s="378"/>
      <c r="CQ65204" s="378"/>
      <c r="CR65204" s="378"/>
      <c r="CS65204" s="378"/>
      <c r="CT65204" s="378"/>
      <c r="CU65204" s="378"/>
      <c r="CV65204" s="378"/>
      <c r="CW65204" s="378"/>
      <c r="CX65204" s="378"/>
      <c r="CY65204" s="378"/>
      <c r="CZ65204" s="378"/>
      <c r="DA65204" s="378"/>
      <c r="DB65204" s="378"/>
      <c r="DC65204" s="378"/>
      <c r="DD65204" s="378"/>
      <c r="DE65204" s="378"/>
      <c r="DF65204" s="378"/>
      <c r="DG65204" s="378"/>
      <c r="DH65204" s="378"/>
      <c r="DI65204" s="378"/>
      <c r="DJ65204" s="378"/>
      <c r="DK65204" s="378"/>
      <c r="DL65204" s="378"/>
      <c r="DM65204" s="378"/>
      <c r="DN65204" s="378"/>
      <c r="DO65204" s="378"/>
      <c r="DP65204" s="378"/>
      <c r="DQ65204" s="378"/>
      <c r="DR65204" s="378"/>
      <c r="DS65204" s="378"/>
      <c r="DT65204" s="378"/>
      <c r="DU65204" s="378"/>
      <c r="DV65204" s="378"/>
      <c r="DW65204" s="378"/>
      <c r="DX65204" s="378"/>
      <c r="DY65204" s="378"/>
      <c r="DZ65204" s="378"/>
      <c r="EA65204" s="378"/>
      <c r="EB65204" s="378"/>
      <c r="EC65204" s="378"/>
      <c r="ED65204" s="378"/>
      <c r="EE65204" s="378"/>
      <c r="EF65204" s="378"/>
      <c r="EG65204" s="378"/>
      <c r="EH65204" s="378"/>
      <c r="EI65204" s="378"/>
      <c r="EJ65204" s="378"/>
      <c r="EK65204" s="378"/>
      <c r="EL65204" s="378"/>
      <c r="EM65204" s="378"/>
      <c r="EN65204" s="378"/>
      <c r="EO65204" s="378"/>
      <c r="EP65204" s="378"/>
      <c r="EQ65204" s="378"/>
      <c r="ER65204" s="378"/>
      <c r="ES65204" s="378"/>
      <c r="ET65204" s="378"/>
      <c r="EU65204" s="378"/>
      <c r="EV65204" s="378"/>
      <c r="EW65204" s="378"/>
      <c r="EX65204" s="378"/>
      <c r="EY65204" s="378"/>
      <c r="EZ65204" s="378"/>
      <c r="FA65204" s="378"/>
      <c r="FB65204" s="378"/>
      <c r="FC65204" s="378"/>
      <c r="FD65204" s="378"/>
      <c r="FE65204" s="378"/>
      <c r="FF65204" s="378"/>
      <c r="FG65204" s="378"/>
      <c r="FH65204" s="378"/>
      <c r="FI65204" s="378"/>
      <c r="FJ65204" s="378"/>
      <c r="FK65204" s="378"/>
      <c r="FL65204" s="378"/>
      <c r="FM65204" s="378"/>
      <c r="FN65204" s="378"/>
      <c r="FO65204" s="378"/>
      <c r="FP65204" s="378"/>
      <c r="FQ65204" s="378"/>
      <c r="FR65204" s="378"/>
      <c r="FS65204" s="378"/>
      <c r="FT65204" s="378"/>
      <c r="FU65204" s="378"/>
      <c r="FV65204" s="378"/>
      <c r="FW65204" s="378"/>
      <c r="FX65204" s="378"/>
      <c r="FY65204" s="378"/>
      <c r="FZ65204" s="378"/>
      <c r="GA65204" s="378"/>
      <c r="GB65204" s="378"/>
      <c r="GC65204" s="378"/>
      <c r="GD65204" s="378"/>
      <c r="GE65204" s="378"/>
      <c r="GF65204" s="378"/>
      <c r="GG65204" s="378"/>
      <c r="GH65204" s="378"/>
      <c r="GI65204" s="378"/>
      <c r="GJ65204" s="378"/>
      <c r="GK65204" s="378"/>
      <c r="GL65204" s="378"/>
      <c r="GM65204" s="378"/>
      <c r="GN65204" s="378"/>
      <c r="GO65204" s="378"/>
      <c r="GP65204" s="378"/>
      <c r="GQ65204" s="378"/>
      <c r="GR65204" s="378"/>
      <c r="GS65204" s="378"/>
      <c r="GT65204" s="378"/>
      <c r="GU65204" s="378"/>
      <c r="GV65204" s="378"/>
      <c r="GW65204" s="378"/>
      <c r="GX65204" s="378"/>
      <c r="GY65204" s="378"/>
      <c r="GZ65204" s="378"/>
      <c r="HA65204" s="378"/>
      <c r="HB65204" s="378"/>
      <c r="HC65204" s="378"/>
      <c r="HD65204" s="378"/>
      <c r="HE65204" s="378"/>
      <c r="HF65204" s="378"/>
      <c r="HG65204" s="378"/>
      <c r="HH65204" s="378"/>
      <c r="HI65204" s="378"/>
      <c r="HJ65204" s="378"/>
      <c r="HK65204" s="378"/>
      <c r="HL65204" s="378"/>
      <c r="HM65204" s="378"/>
      <c r="HN65204" s="378"/>
      <c r="HO65204" s="378"/>
      <c r="HP65204" s="378"/>
      <c r="HQ65204" s="378"/>
      <c r="HR65204" s="378"/>
      <c r="HS65204" s="378"/>
      <c r="HT65204" s="378"/>
      <c r="HU65204" s="378"/>
      <c r="HV65204" s="378"/>
      <c r="HW65204" s="378"/>
      <c r="HX65204" s="378"/>
      <c r="HY65204" s="378"/>
      <c r="HZ65204" s="378"/>
      <c r="IA65204" s="378"/>
      <c r="IB65204" s="378"/>
      <c r="IC65204" s="378"/>
      <c r="ID65204" s="378"/>
      <c r="IE65204" s="378"/>
      <c r="IF65204" s="378"/>
      <c r="IG65204" s="378"/>
      <c r="IH65204" s="378"/>
      <c r="II65204" s="378"/>
      <c r="IJ65204" s="378"/>
      <c r="IK65204" s="378"/>
      <c r="IL65204" s="378"/>
    </row>
    <row r="65205" spans="2:246">
      <c r="B65205" s="378"/>
      <c r="C65205" s="378"/>
      <c r="D65205" s="378"/>
      <c r="E65205" s="378"/>
      <c r="F65205" s="378"/>
      <c r="G65205" s="378"/>
      <c r="H65205" s="378"/>
      <c r="I65205" s="378"/>
      <c r="J65205" s="378"/>
      <c r="K65205" s="378"/>
      <c r="L65205" s="378"/>
      <c r="M65205" s="378"/>
      <c r="N65205" s="378"/>
      <c r="O65205" s="378"/>
      <c r="P65205" s="378"/>
      <c r="Q65205" s="378"/>
      <c r="R65205" s="378"/>
      <c r="S65205" s="378"/>
      <c r="T65205" s="378"/>
      <c r="U65205" s="378"/>
      <c r="V65205" s="378"/>
      <c r="W65205" s="378"/>
      <c r="X65205" s="378"/>
      <c r="Y65205" s="378"/>
      <c r="Z65205" s="378"/>
      <c r="AA65205" s="378"/>
      <c r="AB65205" s="378"/>
      <c r="AC65205" s="378"/>
      <c r="AD65205" s="378"/>
      <c r="AE65205" s="378"/>
      <c r="AF65205" s="378"/>
      <c r="AG65205" s="378"/>
      <c r="AH65205" s="378"/>
      <c r="AI65205" s="378"/>
      <c r="AJ65205" s="378"/>
      <c r="AK65205" s="378"/>
      <c r="AL65205" s="378"/>
      <c r="AM65205" s="378"/>
      <c r="AN65205" s="378"/>
      <c r="AO65205" s="378"/>
      <c r="AP65205" s="378"/>
      <c r="AQ65205" s="378"/>
      <c r="AR65205" s="378"/>
      <c r="AS65205" s="378"/>
      <c r="AT65205" s="378"/>
      <c r="AU65205" s="378"/>
      <c r="AV65205" s="378"/>
      <c r="AW65205" s="378"/>
      <c r="AX65205" s="378"/>
      <c r="AY65205" s="378"/>
      <c r="AZ65205" s="378"/>
      <c r="BA65205" s="378"/>
      <c r="BB65205" s="378"/>
      <c r="BC65205" s="378"/>
      <c r="BD65205" s="378"/>
      <c r="BE65205" s="378"/>
      <c r="BF65205" s="378"/>
      <c r="BG65205" s="378"/>
      <c r="BH65205" s="378"/>
      <c r="BI65205" s="378"/>
      <c r="BJ65205" s="378"/>
      <c r="BK65205" s="378"/>
      <c r="BL65205" s="378"/>
      <c r="BM65205" s="378"/>
      <c r="BN65205" s="378"/>
      <c r="BO65205" s="378"/>
      <c r="BP65205" s="378"/>
      <c r="BQ65205" s="378"/>
      <c r="BR65205" s="378"/>
      <c r="BS65205" s="378"/>
      <c r="BT65205" s="378"/>
      <c r="BU65205" s="378"/>
      <c r="BV65205" s="378"/>
      <c r="BW65205" s="378"/>
      <c r="BX65205" s="378"/>
      <c r="BY65205" s="378"/>
      <c r="BZ65205" s="378"/>
      <c r="CA65205" s="378"/>
      <c r="CB65205" s="378"/>
      <c r="CC65205" s="378"/>
      <c r="CD65205" s="378"/>
      <c r="CE65205" s="378"/>
      <c r="CF65205" s="378"/>
      <c r="CG65205" s="378"/>
      <c r="CH65205" s="378"/>
      <c r="CI65205" s="378"/>
      <c r="CJ65205" s="378"/>
      <c r="CK65205" s="378"/>
      <c r="CL65205" s="378"/>
      <c r="CM65205" s="378"/>
      <c r="CN65205" s="378"/>
      <c r="CO65205" s="378"/>
      <c r="CP65205" s="378"/>
      <c r="CQ65205" s="378"/>
      <c r="CR65205" s="378"/>
      <c r="CS65205" s="378"/>
      <c r="CT65205" s="378"/>
      <c r="CU65205" s="378"/>
      <c r="CV65205" s="378"/>
      <c r="CW65205" s="378"/>
      <c r="CX65205" s="378"/>
      <c r="CY65205" s="378"/>
      <c r="CZ65205" s="378"/>
      <c r="DA65205" s="378"/>
      <c r="DB65205" s="378"/>
      <c r="DC65205" s="378"/>
      <c r="DD65205" s="378"/>
      <c r="DE65205" s="378"/>
      <c r="DF65205" s="378"/>
      <c r="DG65205" s="378"/>
      <c r="DH65205" s="378"/>
      <c r="DI65205" s="378"/>
      <c r="DJ65205" s="378"/>
      <c r="DK65205" s="378"/>
      <c r="DL65205" s="378"/>
      <c r="DM65205" s="378"/>
      <c r="DN65205" s="378"/>
      <c r="DO65205" s="378"/>
      <c r="DP65205" s="378"/>
      <c r="DQ65205" s="378"/>
      <c r="DR65205" s="378"/>
      <c r="DS65205" s="378"/>
      <c r="DT65205" s="378"/>
      <c r="DU65205" s="378"/>
      <c r="DV65205" s="378"/>
      <c r="DW65205" s="378"/>
      <c r="DX65205" s="378"/>
      <c r="DY65205" s="378"/>
      <c r="DZ65205" s="378"/>
      <c r="EA65205" s="378"/>
      <c r="EB65205" s="378"/>
      <c r="EC65205" s="378"/>
      <c r="ED65205" s="378"/>
      <c r="EE65205" s="378"/>
      <c r="EF65205" s="378"/>
      <c r="EG65205" s="378"/>
      <c r="EH65205" s="378"/>
      <c r="EI65205" s="378"/>
      <c r="EJ65205" s="378"/>
      <c r="EK65205" s="378"/>
      <c r="EL65205" s="378"/>
      <c r="EM65205" s="378"/>
      <c r="EN65205" s="378"/>
      <c r="EO65205" s="378"/>
      <c r="EP65205" s="378"/>
      <c r="EQ65205" s="378"/>
      <c r="ER65205" s="378"/>
      <c r="ES65205" s="378"/>
      <c r="ET65205" s="378"/>
      <c r="EU65205" s="378"/>
      <c r="EV65205" s="378"/>
      <c r="EW65205" s="378"/>
      <c r="EX65205" s="378"/>
      <c r="EY65205" s="378"/>
      <c r="EZ65205" s="378"/>
      <c r="FA65205" s="378"/>
      <c r="FB65205" s="378"/>
      <c r="FC65205" s="378"/>
      <c r="FD65205" s="378"/>
      <c r="FE65205" s="378"/>
      <c r="FF65205" s="378"/>
      <c r="FG65205" s="378"/>
      <c r="FH65205" s="378"/>
      <c r="FI65205" s="378"/>
      <c r="FJ65205" s="378"/>
      <c r="FK65205" s="378"/>
      <c r="FL65205" s="378"/>
      <c r="FM65205" s="378"/>
      <c r="FN65205" s="378"/>
      <c r="FO65205" s="378"/>
      <c r="FP65205" s="378"/>
      <c r="FQ65205" s="378"/>
      <c r="FR65205" s="378"/>
      <c r="FS65205" s="378"/>
      <c r="FT65205" s="378"/>
      <c r="FU65205" s="378"/>
      <c r="FV65205" s="378"/>
      <c r="FW65205" s="378"/>
      <c r="FX65205" s="378"/>
      <c r="FY65205" s="378"/>
      <c r="FZ65205" s="378"/>
      <c r="GA65205" s="378"/>
      <c r="GB65205" s="378"/>
      <c r="GC65205" s="378"/>
      <c r="GD65205" s="378"/>
      <c r="GE65205" s="378"/>
      <c r="GF65205" s="378"/>
      <c r="GG65205" s="378"/>
      <c r="GH65205" s="378"/>
      <c r="GI65205" s="378"/>
      <c r="GJ65205" s="378"/>
      <c r="GK65205" s="378"/>
      <c r="GL65205" s="378"/>
      <c r="GM65205" s="378"/>
      <c r="GN65205" s="378"/>
      <c r="GO65205" s="378"/>
      <c r="GP65205" s="378"/>
      <c r="GQ65205" s="378"/>
      <c r="GR65205" s="378"/>
      <c r="GS65205" s="378"/>
      <c r="GT65205" s="378"/>
      <c r="GU65205" s="378"/>
      <c r="GV65205" s="378"/>
      <c r="GW65205" s="378"/>
      <c r="GX65205" s="378"/>
      <c r="GY65205" s="378"/>
      <c r="GZ65205" s="378"/>
      <c r="HA65205" s="378"/>
      <c r="HB65205" s="378"/>
      <c r="HC65205" s="378"/>
      <c r="HD65205" s="378"/>
      <c r="HE65205" s="378"/>
      <c r="HF65205" s="378"/>
      <c r="HG65205" s="378"/>
      <c r="HH65205" s="378"/>
      <c r="HI65205" s="378"/>
      <c r="HJ65205" s="378"/>
      <c r="HK65205" s="378"/>
      <c r="HL65205" s="378"/>
      <c r="HM65205" s="378"/>
      <c r="HN65205" s="378"/>
      <c r="HO65205" s="378"/>
      <c r="HP65205" s="378"/>
      <c r="HQ65205" s="378"/>
      <c r="HR65205" s="378"/>
      <c r="HS65205" s="378"/>
      <c r="HT65205" s="378"/>
      <c r="HU65205" s="378"/>
      <c r="HV65205" s="378"/>
      <c r="HW65205" s="378"/>
      <c r="HX65205" s="378"/>
      <c r="HY65205" s="378"/>
      <c r="HZ65205" s="378"/>
      <c r="IA65205" s="378"/>
      <c r="IB65205" s="378"/>
      <c r="IC65205" s="378"/>
      <c r="ID65205" s="378"/>
      <c r="IE65205" s="378"/>
      <c r="IF65205" s="378"/>
      <c r="IG65205" s="378"/>
      <c r="IH65205" s="378"/>
      <c r="II65205" s="378"/>
      <c r="IJ65205" s="378"/>
      <c r="IK65205" s="378"/>
      <c r="IL65205" s="378"/>
    </row>
    <row r="65206" spans="2:246">
      <c r="B65206" s="378"/>
      <c r="C65206" s="378"/>
      <c r="D65206" s="378"/>
      <c r="E65206" s="378"/>
      <c r="F65206" s="378"/>
      <c r="G65206" s="378"/>
      <c r="H65206" s="378"/>
      <c r="I65206" s="378"/>
      <c r="J65206" s="378"/>
      <c r="K65206" s="378"/>
      <c r="L65206" s="378"/>
      <c r="M65206" s="378"/>
      <c r="N65206" s="378"/>
      <c r="O65206" s="378"/>
      <c r="P65206" s="378"/>
      <c r="Q65206" s="378"/>
      <c r="R65206" s="378"/>
      <c r="S65206" s="378"/>
      <c r="T65206" s="378"/>
      <c r="U65206" s="378"/>
      <c r="V65206" s="378"/>
      <c r="W65206" s="378"/>
      <c r="X65206" s="378"/>
      <c r="Y65206" s="378"/>
      <c r="Z65206" s="378"/>
      <c r="AA65206" s="378"/>
      <c r="AB65206" s="378"/>
      <c r="AC65206" s="378"/>
      <c r="AD65206" s="378"/>
      <c r="AE65206" s="378"/>
      <c r="AF65206" s="378"/>
      <c r="AG65206" s="378"/>
      <c r="AH65206" s="378"/>
      <c r="AI65206" s="378"/>
      <c r="AJ65206" s="378"/>
      <c r="AK65206" s="378"/>
      <c r="AL65206" s="378"/>
      <c r="AM65206" s="378"/>
      <c r="AN65206" s="378"/>
      <c r="AO65206" s="378"/>
      <c r="AP65206" s="378"/>
      <c r="AQ65206" s="378"/>
      <c r="AR65206" s="378"/>
      <c r="AS65206" s="378"/>
      <c r="AT65206" s="378"/>
      <c r="AU65206" s="378"/>
      <c r="AV65206" s="378"/>
      <c r="AW65206" s="378"/>
      <c r="AX65206" s="378"/>
      <c r="AY65206" s="378"/>
      <c r="AZ65206" s="378"/>
      <c r="BA65206" s="378"/>
      <c r="BB65206" s="378"/>
      <c r="BC65206" s="378"/>
      <c r="BD65206" s="378"/>
      <c r="BE65206" s="378"/>
      <c r="BF65206" s="378"/>
      <c r="BG65206" s="378"/>
      <c r="BH65206" s="378"/>
      <c r="BI65206" s="378"/>
      <c r="BJ65206" s="378"/>
      <c r="BK65206" s="378"/>
      <c r="BL65206" s="378"/>
      <c r="BM65206" s="378"/>
      <c r="BN65206" s="378"/>
      <c r="BO65206" s="378"/>
      <c r="BP65206" s="378"/>
      <c r="BQ65206" s="378"/>
      <c r="BR65206" s="378"/>
      <c r="BS65206" s="378"/>
      <c r="BT65206" s="378"/>
      <c r="BU65206" s="378"/>
      <c r="BV65206" s="378"/>
      <c r="BW65206" s="378"/>
      <c r="BX65206" s="378"/>
      <c r="BY65206" s="378"/>
      <c r="BZ65206" s="378"/>
      <c r="CA65206" s="378"/>
      <c r="CB65206" s="378"/>
      <c r="CC65206" s="378"/>
      <c r="CD65206" s="378"/>
      <c r="CE65206" s="378"/>
      <c r="CF65206" s="378"/>
      <c r="CG65206" s="378"/>
      <c r="CH65206" s="378"/>
      <c r="CI65206" s="378"/>
      <c r="CJ65206" s="378"/>
      <c r="CK65206" s="378"/>
      <c r="CL65206" s="378"/>
      <c r="CM65206" s="378"/>
      <c r="CN65206" s="378"/>
      <c r="CO65206" s="378"/>
      <c r="CP65206" s="378"/>
      <c r="CQ65206" s="378"/>
      <c r="CR65206" s="378"/>
      <c r="CS65206" s="378"/>
      <c r="CT65206" s="378"/>
      <c r="CU65206" s="378"/>
      <c r="CV65206" s="378"/>
      <c r="CW65206" s="378"/>
      <c r="CX65206" s="378"/>
      <c r="CY65206" s="378"/>
      <c r="CZ65206" s="378"/>
      <c r="DA65206" s="378"/>
      <c r="DB65206" s="378"/>
      <c r="DC65206" s="378"/>
      <c r="DD65206" s="378"/>
      <c r="DE65206" s="378"/>
      <c r="DF65206" s="378"/>
      <c r="DG65206" s="378"/>
      <c r="DH65206" s="378"/>
      <c r="DI65206" s="378"/>
      <c r="DJ65206" s="378"/>
      <c r="DK65206" s="378"/>
      <c r="DL65206" s="378"/>
      <c r="DM65206" s="378"/>
      <c r="DN65206" s="378"/>
      <c r="DO65206" s="378"/>
      <c r="DP65206" s="378"/>
      <c r="DQ65206" s="378"/>
      <c r="DR65206" s="378"/>
      <c r="DS65206" s="378"/>
      <c r="DT65206" s="378"/>
      <c r="DU65206" s="378"/>
      <c r="DV65206" s="378"/>
      <c r="DW65206" s="378"/>
      <c r="DX65206" s="378"/>
      <c r="DY65206" s="378"/>
      <c r="DZ65206" s="378"/>
      <c r="EA65206" s="378"/>
      <c r="EB65206" s="378"/>
      <c r="EC65206" s="378"/>
      <c r="ED65206" s="378"/>
      <c r="EE65206" s="378"/>
      <c r="EF65206" s="378"/>
      <c r="EG65206" s="378"/>
      <c r="EH65206" s="378"/>
      <c r="EI65206" s="378"/>
      <c r="EJ65206" s="378"/>
      <c r="EK65206" s="378"/>
      <c r="EL65206" s="378"/>
      <c r="EM65206" s="378"/>
      <c r="EN65206" s="378"/>
      <c r="EO65206" s="378"/>
      <c r="EP65206" s="378"/>
      <c r="EQ65206" s="378"/>
      <c r="ER65206" s="378"/>
      <c r="ES65206" s="378"/>
      <c r="ET65206" s="378"/>
      <c r="EU65206" s="378"/>
      <c r="EV65206" s="378"/>
      <c r="EW65206" s="378"/>
      <c r="EX65206" s="378"/>
      <c r="EY65206" s="378"/>
      <c r="EZ65206" s="378"/>
      <c r="FA65206" s="378"/>
      <c r="FB65206" s="378"/>
      <c r="FC65206" s="378"/>
      <c r="FD65206" s="378"/>
      <c r="FE65206" s="378"/>
      <c r="FF65206" s="378"/>
      <c r="FG65206" s="378"/>
      <c r="FH65206" s="378"/>
      <c r="FI65206" s="378"/>
      <c r="FJ65206" s="378"/>
      <c r="FK65206" s="378"/>
      <c r="FL65206" s="378"/>
      <c r="FM65206" s="378"/>
      <c r="FN65206" s="378"/>
      <c r="FO65206" s="378"/>
      <c r="FP65206" s="378"/>
      <c r="FQ65206" s="378"/>
      <c r="FR65206" s="378"/>
      <c r="FS65206" s="378"/>
      <c r="FT65206" s="378"/>
      <c r="FU65206" s="378"/>
      <c r="FV65206" s="378"/>
      <c r="FW65206" s="378"/>
      <c r="FX65206" s="378"/>
      <c r="FY65206" s="378"/>
      <c r="FZ65206" s="378"/>
      <c r="GA65206" s="378"/>
      <c r="GB65206" s="378"/>
      <c r="GC65206" s="378"/>
      <c r="GD65206" s="378"/>
      <c r="GE65206" s="378"/>
      <c r="GF65206" s="378"/>
      <c r="GG65206" s="378"/>
      <c r="GH65206" s="378"/>
      <c r="GI65206" s="378"/>
      <c r="GJ65206" s="378"/>
      <c r="GK65206" s="378"/>
      <c r="GL65206" s="378"/>
      <c r="GM65206" s="378"/>
      <c r="GN65206" s="378"/>
      <c r="GO65206" s="378"/>
      <c r="GP65206" s="378"/>
      <c r="GQ65206" s="378"/>
      <c r="GR65206" s="378"/>
      <c r="GS65206" s="378"/>
      <c r="GT65206" s="378"/>
      <c r="GU65206" s="378"/>
      <c r="GV65206" s="378"/>
      <c r="GW65206" s="378"/>
      <c r="GX65206" s="378"/>
      <c r="GY65206" s="378"/>
      <c r="GZ65206" s="378"/>
      <c r="HA65206" s="378"/>
      <c r="HB65206" s="378"/>
      <c r="HC65206" s="378"/>
      <c r="HD65206" s="378"/>
      <c r="HE65206" s="378"/>
      <c r="HF65206" s="378"/>
      <c r="HG65206" s="378"/>
      <c r="HH65206" s="378"/>
      <c r="HI65206" s="378"/>
      <c r="HJ65206" s="378"/>
      <c r="HK65206" s="378"/>
      <c r="HL65206" s="378"/>
      <c r="HM65206" s="378"/>
      <c r="HN65206" s="378"/>
      <c r="HO65206" s="378"/>
      <c r="HP65206" s="378"/>
      <c r="HQ65206" s="378"/>
      <c r="HR65206" s="378"/>
      <c r="HS65206" s="378"/>
      <c r="HT65206" s="378"/>
      <c r="HU65206" s="378"/>
      <c r="HV65206" s="378"/>
      <c r="HW65206" s="378"/>
      <c r="HX65206" s="378"/>
      <c r="HY65206" s="378"/>
      <c r="HZ65206" s="378"/>
      <c r="IA65206" s="378"/>
      <c r="IB65206" s="378"/>
      <c r="IC65206" s="378"/>
      <c r="ID65206" s="378"/>
      <c r="IE65206" s="378"/>
      <c r="IF65206" s="378"/>
      <c r="IG65206" s="378"/>
      <c r="IH65206" s="378"/>
      <c r="II65206" s="378"/>
      <c r="IJ65206" s="378"/>
      <c r="IK65206" s="378"/>
      <c r="IL65206" s="378"/>
    </row>
    <row r="65207" spans="2:246">
      <c r="B65207" s="378"/>
      <c r="C65207" s="378"/>
      <c r="D65207" s="378"/>
      <c r="E65207" s="378"/>
      <c r="F65207" s="378"/>
      <c r="G65207" s="378"/>
      <c r="H65207" s="378"/>
      <c r="I65207" s="378"/>
      <c r="J65207" s="378"/>
      <c r="K65207" s="378"/>
      <c r="L65207" s="378"/>
      <c r="M65207" s="378"/>
      <c r="N65207" s="378"/>
      <c r="O65207" s="378"/>
      <c r="P65207" s="378"/>
      <c r="Q65207" s="378"/>
      <c r="R65207" s="378"/>
      <c r="S65207" s="378"/>
      <c r="T65207" s="378"/>
      <c r="U65207" s="378"/>
      <c r="V65207" s="378"/>
      <c r="W65207" s="378"/>
      <c r="X65207" s="378"/>
      <c r="Y65207" s="378"/>
      <c r="Z65207" s="378"/>
      <c r="AA65207" s="378"/>
      <c r="AB65207" s="378"/>
      <c r="AC65207" s="378"/>
      <c r="AD65207" s="378"/>
      <c r="AE65207" s="378"/>
      <c r="AF65207" s="378"/>
      <c r="AG65207" s="378"/>
      <c r="AH65207" s="378"/>
      <c r="AI65207" s="378"/>
      <c r="AJ65207" s="378"/>
      <c r="AK65207" s="378"/>
      <c r="AL65207" s="378"/>
      <c r="AM65207" s="378"/>
      <c r="AN65207" s="378"/>
      <c r="AO65207" s="378"/>
      <c r="AP65207" s="378"/>
      <c r="AQ65207" s="378"/>
      <c r="AR65207" s="378"/>
      <c r="AS65207" s="378"/>
      <c r="AT65207" s="378"/>
      <c r="AU65207" s="378"/>
      <c r="AV65207" s="378"/>
      <c r="AW65207" s="378"/>
      <c r="AX65207" s="378"/>
      <c r="AY65207" s="378"/>
      <c r="AZ65207" s="378"/>
      <c r="BA65207" s="378"/>
      <c r="BB65207" s="378"/>
      <c r="BC65207" s="378"/>
      <c r="BD65207" s="378"/>
      <c r="BE65207" s="378"/>
      <c r="BF65207" s="378"/>
      <c r="BG65207" s="378"/>
      <c r="BH65207" s="378"/>
      <c r="BI65207" s="378"/>
      <c r="BJ65207" s="378"/>
      <c r="BK65207" s="378"/>
      <c r="BL65207" s="378"/>
      <c r="BM65207" s="378"/>
      <c r="BN65207" s="378"/>
      <c r="BO65207" s="378"/>
      <c r="BP65207" s="378"/>
      <c r="BQ65207" s="378"/>
      <c r="BR65207" s="378"/>
      <c r="BS65207" s="378"/>
      <c r="BT65207" s="378"/>
      <c r="BU65207" s="378"/>
      <c r="BV65207" s="378"/>
      <c r="BW65207" s="378"/>
      <c r="BX65207" s="378"/>
      <c r="BY65207" s="378"/>
      <c r="BZ65207" s="378"/>
      <c r="CA65207" s="378"/>
      <c r="CB65207" s="378"/>
      <c r="CC65207" s="378"/>
      <c r="CD65207" s="378"/>
      <c r="CE65207" s="378"/>
      <c r="CF65207" s="378"/>
      <c r="CG65207" s="378"/>
      <c r="CH65207" s="378"/>
      <c r="CI65207" s="378"/>
      <c r="CJ65207" s="378"/>
      <c r="CK65207" s="378"/>
      <c r="CL65207" s="378"/>
      <c r="CM65207" s="378"/>
      <c r="CN65207" s="378"/>
      <c r="CO65207" s="378"/>
      <c r="CP65207" s="378"/>
      <c r="CQ65207" s="378"/>
      <c r="CR65207" s="378"/>
      <c r="CS65207" s="378"/>
      <c r="CT65207" s="378"/>
      <c r="CU65207" s="378"/>
      <c r="CV65207" s="378"/>
      <c r="CW65207" s="378"/>
      <c r="CX65207" s="378"/>
      <c r="CY65207" s="378"/>
      <c r="CZ65207" s="378"/>
      <c r="DA65207" s="378"/>
      <c r="DB65207" s="378"/>
      <c r="DC65207" s="378"/>
      <c r="DD65207" s="378"/>
      <c r="DE65207" s="378"/>
      <c r="DF65207" s="378"/>
      <c r="DG65207" s="378"/>
      <c r="DH65207" s="378"/>
      <c r="DI65207" s="378"/>
      <c r="DJ65207" s="378"/>
      <c r="DK65207" s="378"/>
      <c r="DL65207" s="378"/>
      <c r="DM65207" s="378"/>
      <c r="DN65207" s="378"/>
      <c r="DO65207" s="378"/>
      <c r="DP65207" s="378"/>
      <c r="DQ65207" s="378"/>
      <c r="DR65207" s="378"/>
      <c r="DS65207" s="378"/>
      <c r="DT65207" s="378"/>
      <c r="DU65207" s="378"/>
      <c r="DV65207" s="378"/>
      <c r="DW65207" s="378"/>
      <c r="DX65207" s="378"/>
      <c r="DY65207" s="378"/>
      <c r="DZ65207" s="378"/>
      <c r="EA65207" s="378"/>
      <c r="EB65207" s="378"/>
      <c r="EC65207" s="378"/>
      <c r="ED65207" s="378"/>
      <c r="EE65207" s="378"/>
      <c r="EF65207" s="378"/>
      <c r="EG65207" s="378"/>
      <c r="EH65207" s="378"/>
      <c r="EI65207" s="378"/>
      <c r="EJ65207" s="378"/>
      <c r="EK65207" s="378"/>
      <c r="EL65207" s="378"/>
      <c r="EM65207" s="378"/>
      <c r="EN65207" s="378"/>
      <c r="EO65207" s="378"/>
      <c r="EP65207" s="378"/>
      <c r="EQ65207" s="378"/>
      <c r="ER65207" s="378"/>
      <c r="ES65207" s="378"/>
      <c r="ET65207" s="378"/>
      <c r="EU65207" s="378"/>
      <c r="EV65207" s="378"/>
      <c r="EW65207" s="378"/>
      <c r="EX65207" s="378"/>
      <c r="EY65207" s="378"/>
      <c r="EZ65207" s="378"/>
      <c r="FA65207" s="378"/>
      <c r="FB65207" s="378"/>
      <c r="FC65207" s="378"/>
      <c r="FD65207" s="378"/>
      <c r="FE65207" s="378"/>
      <c r="FF65207" s="378"/>
      <c r="FG65207" s="378"/>
      <c r="FH65207" s="378"/>
      <c r="FI65207" s="378"/>
      <c r="FJ65207" s="378"/>
      <c r="FK65207" s="378"/>
      <c r="FL65207" s="378"/>
      <c r="FM65207" s="378"/>
      <c r="FN65207" s="378"/>
      <c r="FO65207" s="378"/>
      <c r="FP65207" s="378"/>
      <c r="FQ65207" s="378"/>
      <c r="FR65207" s="378"/>
      <c r="FS65207" s="378"/>
      <c r="FT65207" s="378"/>
      <c r="FU65207" s="378"/>
      <c r="FV65207" s="378"/>
      <c r="FW65207" s="378"/>
      <c r="FX65207" s="378"/>
      <c r="FY65207" s="378"/>
      <c r="FZ65207" s="378"/>
      <c r="GA65207" s="378"/>
      <c r="GB65207" s="378"/>
      <c r="GC65207" s="378"/>
      <c r="GD65207" s="378"/>
      <c r="GE65207" s="378"/>
      <c r="GF65207" s="378"/>
      <c r="GG65207" s="378"/>
      <c r="GH65207" s="378"/>
      <c r="GI65207" s="378"/>
      <c r="GJ65207" s="378"/>
      <c r="GK65207" s="378"/>
      <c r="GL65207" s="378"/>
      <c r="GM65207" s="378"/>
      <c r="GN65207" s="378"/>
      <c r="GO65207" s="378"/>
      <c r="GP65207" s="378"/>
      <c r="GQ65207" s="378"/>
      <c r="GR65207" s="378"/>
      <c r="GS65207" s="378"/>
      <c r="GT65207" s="378"/>
      <c r="GU65207" s="378"/>
      <c r="GV65207" s="378"/>
      <c r="GW65207" s="378"/>
      <c r="GX65207" s="378"/>
      <c r="GY65207" s="378"/>
      <c r="GZ65207" s="378"/>
      <c r="HA65207" s="378"/>
      <c r="HB65207" s="378"/>
      <c r="HC65207" s="378"/>
      <c r="HD65207" s="378"/>
      <c r="HE65207" s="378"/>
      <c r="HF65207" s="378"/>
      <c r="HG65207" s="378"/>
      <c r="HH65207" s="378"/>
      <c r="HI65207" s="378"/>
      <c r="HJ65207" s="378"/>
      <c r="HK65207" s="378"/>
      <c r="HL65207" s="378"/>
      <c r="HM65207" s="378"/>
      <c r="HN65207" s="378"/>
      <c r="HO65207" s="378"/>
      <c r="HP65207" s="378"/>
      <c r="HQ65207" s="378"/>
      <c r="HR65207" s="378"/>
      <c r="HS65207" s="378"/>
      <c r="HT65207" s="378"/>
      <c r="HU65207" s="378"/>
      <c r="HV65207" s="378"/>
      <c r="HW65207" s="378"/>
      <c r="HX65207" s="378"/>
      <c r="HY65207" s="378"/>
      <c r="HZ65207" s="378"/>
      <c r="IA65207" s="378"/>
      <c r="IB65207" s="378"/>
      <c r="IC65207" s="378"/>
      <c r="ID65207" s="378"/>
      <c r="IE65207" s="378"/>
      <c r="IF65207" s="378"/>
      <c r="IG65207" s="378"/>
      <c r="IH65207" s="378"/>
      <c r="II65207" s="378"/>
      <c r="IJ65207" s="378"/>
      <c r="IK65207" s="378"/>
      <c r="IL65207" s="378"/>
    </row>
    <row r="65208" spans="2:246">
      <c r="B65208" s="378"/>
      <c r="C65208" s="378"/>
      <c r="D65208" s="378"/>
      <c r="E65208" s="378"/>
      <c r="F65208" s="378"/>
      <c r="G65208" s="378"/>
      <c r="H65208" s="378"/>
      <c r="I65208" s="378"/>
      <c r="J65208" s="378"/>
      <c r="K65208" s="378"/>
      <c r="L65208" s="378"/>
      <c r="M65208" s="378"/>
      <c r="N65208" s="378"/>
      <c r="O65208" s="378"/>
      <c r="P65208" s="378"/>
      <c r="Q65208" s="378"/>
      <c r="R65208" s="378"/>
      <c r="S65208" s="378"/>
      <c r="T65208" s="378"/>
      <c r="U65208" s="378"/>
      <c r="V65208" s="378"/>
      <c r="W65208" s="378"/>
      <c r="X65208" s="378"/>
      <c r="Y65208" s="378"/>
      <c r="Z65208" s="378"/>
      <c r="AA65208" s="378"/>
      <c r="AB65208" s="378"/>
      <c r="AC65208" s="378"/>
      <c r="AD65208" s="378"/>
      <c r="AE65208" s="378"/>
      <c r="AF65208" s="378"/>
      <c r="AG65208" s="378"/>
      <c r="AH65208" s="378"/>
      <c r="AI65208" s="378"/>
      <c r="AJ65208" s="378"/>
      <c r="AK65208" s="378"/>
      <c r="AL65208" s="378"/>
      <c r="AM65208" s="378"/>
      <c r="AN65208" s="378"/>
      <c r="AO65208" s="378"/>
      <c r="AP65208" s="378"/>
      <c r="AQ65208" s="378"/>
      <c r="AR65208" s="378"/>
      <c r="AS65208" s="378"/>
      <c r="AT65208" s="378"/>
      <c r="AU65208" s="378"/>
      <c r="AV65208" s="378"/>
      <c r="AW65208" s="378"/>
      <c r="AX65208" s="378"/>
      <c r="AY65208" s="378"/>
      <c r="AZ65208" s="378"/>
      <c r="BA65208" s="378"/>
      <c r="BB65208" s="378"/>
      <c r="BC65208" s="378"/>
      <c r="BD65208" s="378"/>
      <c r="BE65208" s="378"/>
      <c r="BF65208" s="378"/>
      <c r="BG65208" s="378"/>
      <c r="BH65208" s="378"/>
      <c r="BI65208" s="378"/>
      <c r="BJ65208" s="378"/>
      <c r="BK65208" s="378"/>
      <c r="BL65208" s="378"/>
      <c r="BM65208" s="378"/>
      <c r="BN65208" s="378"/>
      <c r="BO65208" s="378"/>
      <c r="BP65208" s="378"/>
      <c r="BQ65208" s="378"/>
      <c r="BR65208" s="378"/>
      <c r="BS65208" s="378"/>
      <c r="BT65208" s="378"/>
      <c r="BU65208" s="378"/>
      <c r="BV65208" s="378"/>
      <c r="BW65208" s="378"/>
      <c r="BX65208" s="378"/>
      <c r="BY65208" s="378"/>
      <c r="BZ65208" s="378"/>
      <c r="CA65208" s="378"/>
      <c r="CB65208" s="378"/>
      <c r="CC65208" s="378"/>
      <c r="CD65208" s="378"/>
      <c r="CE65208" s="378"/>
      <c r="CF65208" s="378"/>
      <c r="CG65208" s="378"/>
      <c r="CH65208" s="378"/>
      <c r="CI65208" s="378"/>
      <c r="CJ65208" s="378"/>
      <c r="CK65208" s="378"/>
      <c r="CL65208" s="378"/>
      <c r="CM65208" s="378"/>
      <c r="CN65208" s="378"/>
      <c r="CO65208" s="378"/>
      <c r="CP65208" s="378"/>
      <c r="CQ65208" s="378"/>
      <c r="CR65208" s="378"/>
      <c r="CS65208" s="378"/>
      <c r="CT65208" s="378"/>
      <c r="CU65208" s="378"/>
      <c r="CV65208" s="378"/>
      <c r="CW65208" s="378"/>
      <c r="CX65208" s="378"/>
      <c r="CY65208" s="378"/>
      <c r="CZ65208" s="378"/>
      <c r="DA65208" s="378"/>
      <c r="DB65208" s="378"/>
      <c r="DC65208" s="378"/>
      <c r="DD65208" s="378"/>
      <c r="DE65208" s="378"/>
      <c r="DF65208" s="378"/>
      <c r="DG65208" s="378"/>
      <c r="DH65208" s="378"/>
      <c r="DI65208" s="378"/>
      <c r="DJ65208" s="378"/>
      <c r="DK65208" s="378"/>
      <c r="DL65208" s="378"/>
      <c r="DM65208" s="378"/>
      <c r="DN65208" s="378"/>
      <c r="DO65208" s="378"/>
      <c r="DP65208" s="378"/>
      <c r="DQ65208" s="378"/>
      <c r="DR65208" s="378"/>
      <c r="DS65208" s="378"/>
      <c r="DT65208" s="378"/>
      <c r="DU65208" s="378"/>
      <c r="DV65208" s="378"/>
      <c r="DW65208" s="378"/>
      <c r="DX65208" s="378"/>
      <c r="DY65208" s="378"/>
      <c r="DZ65208" s="378"/>
      <c r="EA65208" s="378"/>
      <c r="EB65208" s="378"/>
      <c r="EC65208" s="378"/>
      <c r="ED65208" s="378"/>
      <c r="EE65208" s="378"/>
      <c r="EF65208" s="378"/>
      <c r="EG65208" s="378"/>
      <c r="EH65208" s="378"/>
      <c r="EI65208" s="378"/>
      <c r="EJ65208" s="378"/>
      <c r="EK65208" s="378"/>
      <c r="EL65208" s="378"/>
      <c r="EM65208" s="378"/>
      <c r="EN65208" s="378"/>
      <c r="EO65208" s="378"/>
      <c r="EP65208" s="378"/>
      <c r="EQ65208" s="378"/>
      <c r="ER65208" s="378"/>
      <c r="ES65208" s="378"/>
      <c r="ET65208" s="378"/>
      <c r="EU65208" s="378"/>
      <c r="EV65208" s="378"/>
      <c r="EW65208" s="378"/>
      <c r="EX65208" s="378"/>
      <c r="EY65208" s="378"/>
      <c r="EZ65208" s="378"/>
      <c r="FA65208" s="378"/>
      <c r="FB65208" s="378"/>
      <c r="FC65208" s="378"/>
      <c r="FD65208" s="378"/>
      <c r="FE65208" s="378"/>
      <c r="FF65208" s="378"/>
      <c r="FG65208" s="378"/>
      <c r="FH65208" s="378"/>
      <c r="FI65208" s="378"/>
      <c r="FJ65208" s="378"/>
      <c r="FK65208" s="378"/>
      <c r="FL65208" s="378"/>
      <c r="FM65208" s="378"/>
      <c r="FN65208" s="378"/>
      <c r="FO65208" s="378"/>
      <c r="FP65208" s="378"/>
      <c r="FQ65208" s="378"/>
      <c r="FR65208" s="378"/>
      <c r="FS65208" s="378"/>
      <c r="FT65208" s="378"/>
      <c r="FU65208" s="378"/>
      <c r="FV65208" s="378"/>
      <c r="FW65208" s="378"/>
      <c r="FX65208" s="378"/>
      <c r="FY65208" s="378"/>
      <c r="FZ65208" s="378"/>
      <c r="GA65208" s="378"/>
      <c r="GB65208" s="378"/>
      <c r="GC65208" s="378"/>
      <c r="GD65208" s="378"/>
      <c r="GE65208" s="378"/>
      <c r="GF65208" s="378"/>
      <c r="GG65208" s="378"/>
      <c r="GH65208" s="378"/>
      <c r="GI65208" s="378"/>
      <c r="GJ65208" s="378"/>
      <c r="GK65208" s="378"/>
      <c r="GL65208" s="378"/>
      <c r="GM65208" s="378"/>
      <c r="GN65208" s="378"/>
      <c r="GO65208" s="378"/>
      <c r="GP65208" s="378"/>
      <c r="GQ65208" s="378"/>
      <c r="GR65208" s="378"/>
      <c r="GS65208" s="378"/>
      <c r="GT65208" s="378"/>
      <c r="GU65208" s="378"/>
      <c r="GV65208" s="378"/>
      <c r="GW65208" s="378"/>
      <c r="GX65208" s="378"/>
      <c r="GY65208" s="378"/>
      <c r="GZ65208" s="378"/>
      <c r="HA65208" s="378"/>
      <c r="HB65208" s="378"/>
      <c r="HC65208" s="378"/>
      <c r="HD65208" s="378"/>
      <c r="HE65208" s="378"/>
      <c r="HF65208" s="378"/>
      <c r="HG65208" s="378"/>
      <c r="HH65208" s="378"/>
      <c r="HI65208" s="378"/>
      <c r="HJ65208" s="378"/>
      <c r="HK65208" s="378"/>
      <c r="HL65208" s="378"/>
      <c r="HM65208" s="378"/>
      <c r="HN65208" s="378"/>
      <c r="HO65208" s="378"/>
      <c r="HP65208" s="378"/>
      <c r="HQ65208" s="378"/>
      <c r="HR65208" s="378"/>
      <c r="HS65208" s="378"/>
      <c r="HT65208" s="378"/>
      <c r="HU65208" s="378"/>
      <c r="HV65208" s="378"/>
      <c r="HW65208" s="378"/>
      <c r="HX65208" s="378"/>
      <c r="HY65208" s="378"/>
      <c r="HZ65208" s="378"/>
      <c r="IA65208" s="378"/>
      <c r="IB65208" s="378"/>
      <c r="IC65208" s="378"/>
      <c r="ID65208" s="378"/>
      <c r="IE65208" s="378"/>
      <c r="IF65208" s="378"/>
      <c r="IG65208" s="378"/>
      <c r="IH65208" s="378"/>
      <c r="II65208" s="378"/>
      <c r="IJ65208" s="378"/>
      <c r="IK65208" s="378"/>
      <c r="IL65208" s="378"/>
    </row>
    <row r="65209" spans="2:246">
      <c r="B65209" s="378"/>
      <c r="C65209" s="378"/>
      <c r="D65209" s="378"/>
      <c r="E65209" s="378"/>
      <c r="F65209" s="378"/>
      <c r="G65209" s="378"/>
      <c r="H65209" s="378"/>
      <c r="I65209" s="378"/>
      <c r="J65209" s="378"/>
      <c r="K65209" s="378"/>
      <c r="L65209" s="378"/>
      <c r="M65209" s="378"/>
      <c r="N65209" s="378"/>
      <c r="O65209" s="378"/>
      <c r="P65209" s="378"/>
      <c r="Q65209" s="378"/>
      <c r="R65209" s="378"/>
      <c r="S65209" s="378"/>
      <c r="T65209" s="378"/>
      <c r="U65209" s="378"/>
      <c r="V65209" s="378"/>
      <c r="W65209" s="378"/>
      <c r="X65209" s="378"/>
      <c r="Y65209" s="378"/>
      <c r="Z65209" s="378"/>
      <c r="AA65209" s="378"/>
      <c r="AB65209" s="378"/>
      <c r="AC65209" s="378"/>
      <c r="AD65209" s="378"/>
      <c r="AE65209" s="378"/>
      <c r="AF65209" s="378"/>
      <c r="AG65209" s="378"/>
      <c r="AH65209" s="378"/>
      <c r="AI65209" s="378"/>
      <c r="AJ65209" s="378"/>
      <c r="AK65209" s="378"/>
      <c r="AL65209" s="378"/>
      <c r="AM65209" s="378"/>
      <c r="AN65209" s="378"/>
      <c r="AO65209" s="378"/>
      <c r="AP65209" s="378"/>
      <c r="AQ65209" s="378"/>
      <c r="AR65209" s="378"/>
      <c r="AS65209" s="378"/>
      <c r="AT65209" s="378"/>
      <c r="AU65209" s="378"/>
      <c r="AV65209" s="378"/>
      <c r="AW65209" s="378"/>
      <c r="AX65209" s="378"/>
      <c r="AY65209" s="378"/>
      <c r="AZ65209" s="378"/>
      <c r="BA65209" s="378"/>
      <c r="BB65209" s="378"/>
      <c r="BC65209" s="378"/>
      <c r="BD65209" s="378"/>
      <c r="BE65209" s="378"/>
      <c r="BF65209" s="378"/>
      <c r="BG65209" s="378"/>
      <c r="BH65209" s="378"/>
      <c r="BI65209" s="378"/>
      <c r="BJ65209" s="378"/>
      <c r="BK65209" s="378"/>
      <c r="BL65209" s="378"/>
      <c r="BM65209" s="378"/>
      <c r="BN65209" s="378"/>
      <c r="BO65209" s="378"/>
      <c r="BP65209" s="378"/>
      <c r="BQ65209" s="378"/>
      <c r="BR65209" s="378"/>
      <c r="BS65209" s="378"/>
      <c r="BT65209" s="378"/>
      <c r="BU65209" s="378"/>
      <c r="BV65209" s="378"/>
      <c r="BW65209" s="378"/>
      <c r="BX65209" s="378"/>
      <c r="BY65209" s="378"/>
      <c r="BZ65209" s="378"/>
      <c r="CA65209" s="378"/>
      <c r="CB65209" s="378"/>
      <c r="CC65209" s="378"/>
      <c r="CD65209" s="378"/>
      <c r="CE65209" s="378"/>
      <c r="CF65209" s="378"/>
      <c r="CG65209" s="378"/>
      <c r="CH65209" s="378"/>
      <c r="CI65209" s="378"/>
      <c r="CJ65209" s="378"/>
      <c r="CK65209" s="378"/>
      <c r="CL65209" s="378"/>
      <c r="CM65209" s="378"/>
      <c r="CN65209" s="378"/>
      <c r="CO65209" s="378"/>
      <c r="CP65209" s="378"/>
      <c r="CQ65209" s="378"/>
      <c r="CR65209" s="378"/>
      <c r="CS65209" s="378"/>
      <c r="CT65209" s="378"/>
      <c r="CU65209" s="378"/>
      <c r="CV65209" s="378"/>
      <c r="CW65209" s="378"/>
      <c r="CX65209" s="378"/>
      <c r="CY65209" s="378"/>
      <c r="CZ65209" s="378"/>
      <c r="DA65209" s="378"/>
      <c r="DB65209" s="378"/>
      <c r="DC65209" s="378"/>
      <c r="DD65209" s="378"/>
      <c r="DE65209" s="378"/>
      <c r="DF65209" s="378"/>
      <c r="DG65209" s="378"/>
      <c r="DH65209" s="378"/>
      <c r="DI65209" s="378"/>
      <c r="DJ65209" s="378"/>
      <c r="DK65209" s="378"/>
      <c r="DL65209" s="378"/>
      <c r="DM65209" s="378"/>
      <c r="DN65209" s="378"/>
      <c r="DO65209" s="378"/>
      <c r="DP65209" s="378"/>
      <c r="DQ65209" s="378"/>
      <c r="DR65209" s="378"/>
      <c r="DS65209" s="378"/>
      <c r="DT65209" s="378"/>
      <c r="DU65209" s="378"/>
      <c r="DV65209" s="378"/>
      <c r="DW65209" s="378"/>
      <c r="DX65209" s="378"/>
      <c r="DY65209" s="378"/>
      <c r="DZ65209" s="378"/>
      <c r="EA65209" s="378"/>
      <c r="EB65209" s="378"/>
      <c r="EC65209" s="378"/>
      <c r="ED65209" s="378"/>
      <c r="EE65209" s="378"/>
      <c r="EF65209" s="378"/>
      <c r="EG65209" s="378"/>
      <c r="EH65209" s="378"/>
      <c r="EI65209" s="378"/>
      <c r="EJ65209" s="378"/>
      <c r="EK65209" s="378"/>
      <c r="EL65209" s="378"/>
      <c r="EM65209" s="378"/>
      <c r="EN65209" s="378"/>
      <c r="EO65209" s="378"/>
      <c r="EP65209" s="378"/>
      <c r="EQ65209" s="378"/>
      <c r="ER65209" s="378"/>
      <c r="ES65209" s="378"/>
      <c r="ET65209" s="378"/>
      <c r="EU65209" s="378"/>
      <c r="EV65209" s="378"/>
      <c r="EW65209" s="378"/>
      <c r="EX65209" s="378"/>
      <c r="EY65209" s="378"/>
      <c r="EZ65209" s="378"/>
      <c r="FA65209" s="378"/>
      <c r="FB65209" s="378"/>
      <c r="FC65209" s="378"/>
      <c r="FD65209" s="378"/>
      <c r="FE65209" s="378"/>
      <c r="FF65209" s="378"/>
      <c r="FG65209" s="378"/>
      <c r="FH65209" s="378"/>
      <c r="FI65209" s="378"/>
      <c r="FJ65209" s="378"/>
      <c r="FK65209" s="378"/>
      <c r="FL65209" s="378"/>
      <c r="FM65209" s="378"/>
      <c r="FN65209" s="378"/>
      <c r="FO65209" s="378"/>
      <c r="FP65209" s="378"/>
      <c r="FQ65209" s="378"/>
      <c r="FR65209" s="378"/>
      <c r="FS65209" s="378"/>
      <c r="FT65209" s="378"/>
      <c r="FU65209" s="378"/>
      <c r="FV65209" s="378"/>
      <c r="FW65209" s="378"/>
      <c r="FX65209" s="378"/>
      <c r="FY65209" s="378"/>
      <c r="FZ65209" s="378"/>
      <c r="GA65209" s="378"/>
      <c r="GB65209" s="378"/>
      <c r="GC65209" s="378"/>
      <c r="GD65209" s="378"/>
      <c r="GE65209" s="378"/>
      <c r="GF65209" s="378"/>
      <c r="GG65209" s="378"/>
      <c r="GH65209" s="378"/>
      <c r="GI65209" s="378"/>
      <c r="GJ65209" s="378"/>
      <c r="GK65209" s="378"/>
      <c r="GL65209" s="378"/>
      <c r="GM65209" s="378"/>
      <c r="GN65209" s="378"/>
      <c r="GO65209" s="378"/>
      <c r="GP65209" s="378"/>
      <c r="GQ65209" s="378"/>
      <c r="GR65209" s="378"/>
      <c r="GS65209" s="378"/>
      <c r="GT65209" s="378"/>
      <c r="GU65209" s="378"/>
      <c r="GV65209" s="378"/>
      <c r="GW65209" s="378"/>
      <c r="GX65209" s="378"/>
      <c r="GY65209" s="378"/>
      <c r="GZ65209" s="378"/>
      <c r="HA65209" s="378"/>
      <c r="HB65209" s="378"/>
      <c r="HC65209" s="378"/>
      <c r="HD65209" s="378"/>
      <c r="HE65209" s="378"/>
      <c r="HF65209" s="378"/>
      <c r="HG65209" s="378"/>
      <c r="HH65209" s="378"/>
      <c r="HI65209" s="378"/>
      <c r="HJ65209" s="378"/>
      <c r="HK65209" s="378"/>
      <c r="HL65209" s="378"/>
      <c r="HM65209" s="378"/>
      <c r="HN65209" s="378"/>
      <c r="HO65209" s="378"/>
      <c r="HP65209" s="378"/>
      <c r="HQ65209" s="378"/>
      <c r="HR65209" s="378"/>
      <c r="HS65209" s="378"/>
      <c r="HT65209" s="378"/>
      <c r="HU65209" s="378"/>
      <c r="HV65209" s="378"/>
      <c r="HW65209" s="378"/>
      <c r="HX65209" s="378"/>
      <c r="HY65209" s="378"/>
      <c r="HZ65209" s="378"/>
      <c r="IA65209" s="378"/>
      <c r="IB65209" s="378"/>
      <c r="IC65209" s="378"/>
      <c r="ID65209" s="378"/>
      <c r="IE65209" s="378"/>
      <c r="IF65209" s="378"/>
      <c r="IG65209" s="378"/>
      <c r="IH65209" s="378"/>
      <c r="II65209" s="378"/>
      <c r="IJ65209" s="378"/>
      <c r="IK65209" s="378"/>
      <c r="IL65209" s="378"/>
    </row>
    <row r="65210" spans="2:246">
      <c r="B65210" s="378"/>
      <c r="C65210" s="378"/>
      <c r="D65210" s="378"/>
      <c r="E65210" s="378"/>
      <c r="F65210" s="378"/>
      <c r="G65210" s="378"/>
      <c r="H65210" s="378"/>
      <c r="I65210" s="378"/>
      <c r="J65210" s="378"/>
      <c r="K65210" s="378"/>
      <c r="L65210" s="378"/>
      <c r="M65210" s="378"/>
      <c r="N65210" s="378"/>
      <c r="O65210" s="378"/>
      <c r="P65210" s="378"/>
      <c r="Q65210" s="378"/>
      <c r="R65210" s="378"/>
      <c r="S65210" s="378"/>
      <c r="T65210" s="378"/>
      <c r="U65210" s="378"/>
      <c r="V65210" s="378"/>
      <c r="W65210" s="378"/>
      <c r="X65210" s="378"/>
      <c r="Y65210" s="378"/>
      <c r="Z65210" s="378"/>
      <c r="AA65210" s="378"/>
      <c r="AB65210" s="378"/>
      <c r="AC65210" s="378"/>
      <c r="AD65210" s="378"/>
      <c r="AE65210" s="378"/>
      <c r="AF65210" s="378"/>
      <c r="AG65210" s="378"/>
      <c r="AH65210" s="378"/>
      <c r="AI65210" s="378"/>
      <c r="AJ65210" s="378"/>
      <c r="AK65210" s="378"/>
      <c r="AL65210" s="378"/>
      <c r="AM65210" s="378"/>
      <c r="AN65210" s="378"/>
      <c r="AO65210" s="378"/>
      <c r="AP65210" s="378"/>
      <c r="AQ65210" s="378"/>
      <c r="AR65210" s="378"/>
      <c r="AS65210" s="378"/>
      <c r="AT65210" s="378"/>
      <c r="AU65210" s="378"/>
      <c r="AV65210" s="378"/>
      <c r="AW65210" s="378"/>
      <c r="AX65210" s="378"/>
      <c r="AY65210" s="378"/>
      <c r="AZ65210" s="378"/>
      <c r="BA65210" s="378"/>
      <c r="BB65210" s="378"/>
      <c r="BC65210" s="378"/>
      <c r="BD65210" s="378"/>
      <c r="BE65210" s="378"/>
      <c r="BF65210" s="378"/>
      <c r="BG65210" s="378"/>
      <c r="BH65210" s="378"/>
      <c r="BI65210" s="378"/>
      <c r="BJ65210" s="378"/>
      <c r="BK65210" s="378"/>
      <c r="BL65210" s="378"/>
      <c r="BM65210" s="378"/>
      <c r="BN65210" s="378"/>
      <c r="BO65210" s="378"/>
      <c r="BP65210" s="378"/>
      <c r="BQ65210" s="378"/>
      <c r="BR65210" s="378"/>
      <c r="BS65210" s="378"/>
      <c r="BT65210" s="378"/>
      <c r="BU65210" s="378"/>
      <c r="BV65210" s="378"/>
      <c r="BW65210" s="378"/>
      <c r="BX65210" s="378"/>
      <c r="BY65210" s="378"/>
      <c r="BZ65210" s="378"/>
      <c r="CA65210" s="378"/>
      <c r="CB65210" s="378"/>
      <c r="CC65210" s="378"/>
      <c r="CD65210" s="378"/>
      <c r="CE65210" s="378"/>
      <c r="CF65210" s="378"/>
      <c r="CG65210" s="378"/>
      <c r="CH65210" s="378"/>
      <c r="CI65210" s="378"/>
      <c r="CJ65210" s="378"/>
      <c r="CK65210" s="378"/>
      <c r="CL65210" s="378"/>
      <c r="CM65210" s="378"/>
      <c r="CN65210" s="378"/>
      <c r="CO65210" s="378"/>
      <c r="CP65210" s="378"/>
      <c r="CQ65210" s="378"/>
      <c r="CR65210" s="378"/>
      <c r="CS65210" s="378"/>
      <c r="CT65210" s="378"/>
      <c r="CU65210" s="378"/>
      <c r="CV65210" s="378"/>
      <c r="CW65210" s="378"/>
      <c r="CX65210" s="378"/>
      <c r="CY65210" s="378"/>
      <c r="CZ65210" s="378"/>
      <c r="DA65210" s="378"/>
      <c r="DB65210" s="378"/>
      <c r="DC65210" s="378"/>
      <c r="DD65210" s="378"/>
      <c r="DE65210" s="378"/>
      <c r="DF65210" s="378"/>
      <c r="DG65210" s="378"/>
      <c r="DH65210" s="378"/>
      <c r="DI65210" s="378"/>
      <c r="DJ65210" s="378"/>
      <c r="DK65210" s="378"/>
      <c r="DL65210" s="378"/>
      <c r="DM65210" s="378"/>
      <c r="DN65210" s="378"/>
      <c r="DO65210" s="378"/>
      <c r="DP65210" s="378"/>
      <c r="DQ65210" s="378"/>
      <c r="DR65210" s="378"/>
      <c r="DS65210" s="378"/>
      <c r="DT65210" s="378"/>
      <c r="DU65210" s="378"/>
      <c r="DV65210" s="378"/>
      <c r="DW65210" s="378"/>
      <c r="DX65210" s="378"/>
      <c r="DY65210" s="378"/>
      <c r="DZ65210" s="378"/>
      <c r="EA65210" s="378"/>
      <c r="EB65210" s="378"/>
      <c r="EC65210" s="378"/>
      <c r="ED65210" s="378"/>
      <c r="EE65210" s="378"/>
      <c r="EF65210" s="378"/>
      <c r="EG65210" s="378"/>
      <c r="EH65210" s="378"/>
      <c r="EI65210" s="378"/>
      <c r="EJ65210" s="378"/>
      <c r="EK65210" s="378"/>
      <c r="EL65210" s="378"/>
      <c r="EM65210" s="378"/>
      <c r="EN65210" s="378"/>
      <c r="EO65210" s="378"/>
      <c r="EP65210" s="378"/>
      <c r="EQ65210" s="378"/>
      <c r="ER65210" s="378"/>
      <c r="ES65210" s="378"/>
      <c r="ET65210" s="378"/>
      <c r="EU65210" s="378"/>
      <c r="EV65210" s="378"/>
      <c r="EW65210" s="378"/>
      <c r="EX65210" s="378"/>
      <c r="EY65210" s="378"/>
      <c r="EZ65210" s="378"/>
      <c r="FA65210" s="378"/>
      <c r="FB65210" s="378"/>
      <c r="FC65210" s="378"/>
      <c r="FD65210" s="378"/>
      <c r="FE65210" s="378"/>
      <c r="FF65210" s="378"/>
      <c r="FG65210" s="378"/>
      <c r="FH65210" s="378"/>
      <c r="FI65210" s="378"/>
      <c r="FJ65210" s="378"/>
      <c r="FK65210" s="378"/>
      <c r="FL65210" s="378"/>
      <c r="FM65210" s="378"/>
      <c r="FN65210" s="378"/>
      <c r="FO65210" s="378"/>
      <c r="FP65210" s="378"/>
      <c r="FQ65210" s="378"/>
      <c r="FR65210" s="378"/>
      <c r="FS65210" s="378"/>
      <c r="FT65210" s="378"/>
      <c r="FU65210" s="378"/>
      <c r="FV65210" s="378"/>
      <c r="FW65210" s="378"/>
      <c r="FX65210" s="378"/>
      <c r="FY65210" s="378"/>
      <c r="FZ65210" s="378"/>
      <c r="GA65210" s="378"/>
      <c r="GB65210" s="378"/>
      <c r="GC65210" s="378"/>
      <c r="GD65210" s="378"/>
      <c r="GE65210" s="378"/>
      <c r="GF65210" s="378"/>
      <c r="GG65210" s="378"/>
      <c r="GH65210" s="378"/>
      <c r="GI65210" s="378"/>
      <c r="GJ65210" s="378"/>
      <c r="GK65210" s="378"/>
      <c r="GL65210" s="378"/>
      <c r="GM65210" s="378"/>
      <c r="GN65210" s="378"/>
      <c r="GO65210" s="378"/>
      <c r="GP65210" s="378"/>
      <c r="GQ65210" s="378"/>
      <c r="GR65210" s="378"/>
      <c r="GS65210" s="378"/>
      <c r="GT65210" s="378"/>
      <c r="GU65210" s="378"/>
      <c r="GV65210" s="378"/>
      <c r="GW65210" s="378"/>
      <c r="GX65210" s="378"/>
      <c r="GY65210" s="378"/>
      <c r="GZ65210" s="378"/>
      <c r="HA65210" s="378"/>
      <c r="HB65210" s="378"/>
      <c r="HC65210" s="378"/>
      <c r="HD65210" s="378"/>
      <c r="HE65210" s="378"/>
      <c r="HF65210" s="378"/>
      <c r="HG65210" s="378"/>
      <c r="HH65210" s="378"/>
      <c r="HI65210" s="378"/>
      <c r="HJ65210" s="378"/>
      <c r="HK65210" s="378"/>
      <c r="HL65210" s="378"/>
      <c r="HM65210" s="378"/>
      <c r="HN65210" s="378"/>
      <c r="HO65210" s="378"/>
      <c r="HP65210" s="378"/>
      <c r="HQ65210" s="378"/>
      <c r="HR65210" s="378"/>
      <c r="HS65210" s="378"/>
      <c r="HT65210" s="378"/>
      <c r="HU65210" s="378"/>
      <c r="HV65210" s="378"/>
      <c r="HW65210" s="378"/>
      <c r="HX65210" s="378"/>
      <c r="HY65210" s="378"/>
      <c r="HZ65210" s="378"/>
      <c r="IA65210" s="378"/>
      <c r="IB65210" s="378"/>
      <c r="IC65210" s="378"/>
      <c r="ID65210" s="378"/>
      <c r="IE65210" s="378"/>
      <c r="IF65210" s="378"/>
      <c r="IG65210" s="378"/>
      <c r="IH65210" s="378"/>
      <c r="II65210" s="378"/>
      <c r="IJ65210" s="378"/>
      <c r="IK65210" s="378"/>
      <c r="IL65210" s="378"/>
    </row>
    <row r="65211" spans="2:246">
      <c r="B65211" s="378"/>
      <c r="C65211" s="378"/>
      <c r="D65211" s="378"/>
      <c r="E65211" s="378"/>
      <c r="F65211" s="378"/>
      <c r="G65211" s="378"/>
      <c r="H65211" s="378"/>
      <c r="I65211" s="378"/>
      <c r="J65211" s="378"/>
      <c r="K65211" s="378"/>
      <c r="L65211" s="378"/>
      <c r="M65211" s="378"/>
      <c r="N65211" s="378"/>
      <c r="O65211" s="378"/>
      <c r="P65211" s="378"/>
      <c r="Q65211" s="378"/>
      <c r="R65211" s="378"/>
      <c r="S65211" s="378"/>
      <c r="T65211" s="378"/>
      <c r="U65211" s="378"/>
      <c r="V65211" s="378"/>
      <c r="W65211" s="378"/>
      <c r="X65211" s="378"/>
      <c r="Y65211" s="378"/>
      <c r="Z65211" s="378"/>
      <c r="AA65211" s="378"/>
      <c r="AB65211" s="378"/>
      <c r="AC65211" s="378"/>
      <c r="AD65211" s="378"/>
      <c r="AE65211" s="378"/>
      <c r="AF65211" s="378"/>
      <c r="AG65211" s="378"/>
      <c r="AH65211" s="378"/>
      <c r="AI65211" s="378"/>
      <c r="AJ65211" s="378"/>
      <c r="AK65211" s="378"/>
      <c r="AL65211" s="378"/>
      <c r="AM65211" s="378"/>
      <c r="AN65211" s="378"/>
      <c r="AO65211" s="378"/>
      <c r="AP65211" s="378"/>
      <c r="AQ65211" s="378"/>
      <c r="AR65211" s="378"/>
      <c r="AS65211" s="378"/>
      <c r="AT65211" s="378"/>
      <c r="AU65211" s="378"/>
      <c r="AV65211" s="378"/>
      <c r="AW65211" s="378"/>
      <c r="AX65211" s="378"/>
      <c r="AY65211" s="378"/>
      <c r="AZ65211" s="378"/>
      <c r="BA65211" s="378"/>
      <c r="BB65211" s="378"/>
      <c r="BC65211" s="378"/>
      <c r="BD65211" s="378"/>
      <c r="BE65211" s="378"/>
      <c r="BF65211" s="378"/>
      <c r="BG65211" s="378"/>
      <c r="BH65211" s="378"/>
      <c r="BI65211" s="378"/>
      <c r="BJ65211" s="378"/>
      <c r="BK65211" s="378"/>
      <c r="BL65211" s="378"/>
      <c r="BM65211" s="378"/>
      <c r="BN65211" s="378"/>
      <c r="BO65211" s="378"/>
      <c r="BP65211" s="378"/>
      <c r="BQ65211" s="378"/>
      <c r="BR65211" s="378"/>
      <c r="BS65211" s="378"/>
      <c r="BT65211" s="378"/>
      <c r="BU65211" s="378"/>
      <c r="BV65211" s="378"/>
      <c r="BW65211" s="378"/>
      <c r="BX65211" s="378"/>
      <c r="BY65211" s="378"/>
      <c r="BZ65211" s="378"/>
      <c r="CA65211" s="378"/>
      <c r="CB65211" s="378"/>
      <c r="CC65211" s="378"/>
      <c r="CD65211" s="378"/>
      <c r="CE65211" s="378"/>
      <c r="CF65211" s="378"/>
      <c r="CG65211" s="378"/>
      <c r="CH65211" s="378"/>
      <c r="CI65211" s="378"/>
      <c r="CJ65211" s="378"/>
      <c r="CK65211" s="378"/>
      <c r="CL65211" s="378"/>
      <c r="CM65211" s="378"/>
      <c r="CN65211" s="378"/>
      <c r="CO65211" s="378"/>
      <c r="CP65211" s="378"/>
      <c r="CQ65211" s="378"/>
      <c r="CR65211" s="378"/>
      <c r="CS65211" s="378"/>
      <c r="CT65211" s="378"/>
      <c r="CU65211" s="378"/>
      <c r="CV65211" s="378"/>
      <c r="CW65211" s="378"/>
      <c r="CX65211" s="378"/>
      <c r="CY65211" s="378"/>
      <c r="CZ65211" s="378"/>
      <c r="DA65211" s="378"/>
      <c r="DB65211" s="378"/>
      <c r="DC65211" s="378"/>
      <c r="DD65211" s="378"/>
      <c r="DE65211" s="378"/>
      <c r="DF65211" s="378"/>
      <c r="DG65211" s="378"/>
      <c r="DH65211" s="378"/>
      <c r="DI65211" s="378"/>
      <c r="DJ65211" s="378"/>
      <c r="DK65211" s="378"/>
      <c r="DL65211" s="378"/>
      <c r="DM65211" s="378"/>
      <c r="DN65211" s="378"/>
      <c r="DO65211" s="378"/>
      <c r="DP65211" s="378"/>
      <c r="DQ65211" s="378"/>
      <c r="DR65211" s="378"/>
      <c r="DS65211" s="378"/>
      <c r="DT65211" s="378"/>
      <c r="DU65211" s="378"/>
      <c r="DV65211" s="378"/>
      <c r="DW65211" s="378"/>
      <c r="DX65211" s="378"/>
      <c r="DY65211" s="378"/>
      <c r="DZ65211" s="378"/>
      <c r="EA65211" s="378"/>
      <c r="EB65211" s="378"/>
      <c r="EC65211" s="378"/>
      <c r="ED65211" s="378"/>
      <c r="EE65211" s="378"/>
      <c r="EF65211" s="378"/>
      <c r="EG65211" s="378"/>
      <c r="EH65211" s="378"/>
      <c r="EI65211" s="378"/>
      <c r="EJ65211" s="378"/>
      <c r="EK65211" s="378"/>
      <c r="EL65211" s="378"/>
      <c r="EM65211" s="378"/>
      <c r="EN65211" s="378"/>
      <c r="EO65211" s="378"/>
      <c r="EP65211" s="378"/>
      <c r="EQ65211" s="378"/>
      <c r="ER65211" s="378"/>
      <c r="ES65211" s="378"/>
      <c r="ET65211" s="378"/>
      <c r="EU65211" s="378"/>
      <c r="EV65211" s="378"/>
      <c r="EW65211" s="378"/>
      <c r="EX65211" s="378"/>
      <c r="EY65211" s="378"/>
      <c r="EZ65211" s="378"/>
      <c r="FA65211" s="378"/>
      <c r="FB65211" s="378"/>
      <c r="FC65211" s="378"/>
      <c r="FD65211" s="378"/>
      <c r="FE65211" s="378"/>
      <c r="FF65211" s="378"/>
      <c r="FG65211" s="378"/>
      <c r="FH65211" s="378"/>
      <c r="FI65211" s="378"/>
      <c r="FJ65211" s="378"/>
      <c r="FK65211" s="378"/>
      <c r="FL65211" s="378"/>
      <c r="FM65211" s="378"/>
      <c r="FN65211" s="378"/>
      <c r="FO65211" s="378"/>
      <c r="FP65211" s="378"/>
      <c r="FQ65211" s="378"/>
      <c r="FR65211" s="378"/>
      <c r="FS65211" s="378"/>
      <c r="FT65211" s="378"/>
      <c r="FU65211" s="378"/>
      <c r="FV65211" s="378"/>
      <c r="FW65211" s="378"/>
      <c r="FX65211" s="378"/>
      <c r="FY65211" s="378"/>
      <c r="FZ65211" s="378"/>
      <c r="GA65211" s="378"/>
      <c r="GB65211" s="378"/>
      <c r="GC65211" s="378"/>
      <c r="GD65211" s="378"/>
      <c r="GE65211" s="378"/>
      <c r="GF65211" s="378"/>
      <c r="GG65211" s="378"/>
      <c r="GH65211" s="378"/>
      <c r="GI65211" s="378"/>
      <c r="GJ65211" s="378"/>
      <c r="GK65211" s="378"/>
      <c r="GL65211" s="378"/>
      <c r="GM65211" s="378"/>
      <c r="GN65211" s="378"/>
      <c r="GO65211" s="378"/>
      <c r="GP65211" s="378"/>
      <c r="GQ65211" s="378"/>
      <c r="GR65211" s="378"/>
      <c r="GS65211" s="378"/>
      <c r="GT65211" s="378"/>
      <c r="GU65211" s="378"/>
      <c r="GV65211" s="378"/>
      <c r="GW65211" s="378"/>
      <c r="GX65211" s="378"/>
      <c r="GY65211" s="378"/>
      <c r="GZ65211" s="378"/>
      <c r="HA65211" s="378"/>
      <c r="HB65211" s="378"/>
      <c r="HC65211" s="378"/>
      <c r="HD65211" s="378"/>
      <c r="HE65211" s="378"/>
      <c r="HF65211" s="378"/>
      <c r="HG65211" s="378"/>
      <c r="HH65211" s="378"/>
      <c r="HI65211" s="378"/>
      <c r="HJ65211" s="378"/>
      <c r="HK65211" s="378"/>
      <c r="HL65211" s="378"/>
      <c r="HM65211" s="378"/>
      <c r="HN65211" s="378"/>
      <c r="HO65211" s="378"/>
      <c r="HP65211" s="378"/>
      <c r="HQ65211" s="378"/>
      <c r="HR65211" s="378"/>
      <c r="HS65211" s="378"/>
      <c r="HT65211" s="378"/>
      <c r="HU65211" s="378"/>
      <c r="HV65211" s="378"/>
      <c r="HW65211" s="378"/>
      <c r="HX65211" s="378"/>
      <c r="HY65211" s="378"/>
      <c r="HZ65211" s="378"/>
      <c r="IA65211" s="378"/>
      <c r="IB65211" s="378"/>
      <c r="IC65211" s="378"/>
      <c r="ID65211" s="378"/>
      <c r="IE65211" s="378"/>
      <c r="IF65211" s="378"/>
      <c r="IG65211" s="378"/>
      <c r="IH65211" s="378"/>
      <c r="II65211" s="378"/>
      <c r="IJ65211" s="378"/>
      <c r="IK65211" s="378"/>
      <c r="IL65211" s="378"/>
    </row>
    <row r="65212" spans="2:246">
      <c r="B65212" s="378"/>
      <c r="C65212" s="378"/>
      <c r="D65212" s="378"/>
      <c r="E65212" s="378"/>
      <c r="F65212" s="378"/>
      <c r="G65212" s="378"/>
      <c r="H65212" s="378"/>
      <c r="I65212" s="378"/>
      <c r="J65212" s="378"/>
      <c r="K65212" s="378"/>
      <c r="L65212" s="378"/>
      <c r="M65212" s="378"/>
      <c r="N65212" s="378"/>
      <c r="O65212" s="378"/>
      <c r="P65212" s="378"/>
      <c r="Q65212" s="378"/>
      <c r="R65212" s="378"/>
      <c r="S65212" s="378"/>
      <c r="T65212" s="378"/>
      <c r="U65212" s="378"/>
      <c r="V65212" s="378"/>
      <c r="W65212" s="378"/>
      <c r="X65212" s="378"/>
      <c r="Y65212" s="378"/>
      <c r="Z65212" s="378"/>
      <c r="AA65212" s="378"/>
      <c r="AB65212" s="378"/>
      <c r="AC65212" s="378"/>
      <c r="AD65212" s="378"/>
      <c r="AE65212" s="378"/>
      <c r="AF65212" s="378"/>
      <c r="AG65212" s="378"/>
      <c r="AH65212" s="378"/>
      <c r="AI65212" s="378"/>
      <c r="AJ65212" s="378"/>
      <c r="AK65212" s="378"/>
      <c r="AL65212" s="378"/>
      <c r="AM65212" s="378"/>
      <c r="AN65212" s="378"/>
      <c r="AO65212" s="378"/>
      <c r="AP65212" s="378"/>
      <c r="AQ65212" s="378"/>
      <c r="AR65212" s="378"/>
      <c r="AS65212" s="378"/>
      <c r="AT65212" s="378"/>
      <c r="AU65212" s="378"/>
      <c r="AV65212" s="378"/>
      <c r="AW65212" s="378"/>
      <c r="AX65212" s="378"/>
      <c r="AY65212" s="378"/>
      <c r="AZ65212" s="378"/>
      <c r="BA65212" s="378"/>
      <c r="BB65212" s="378"/>
      <c r="BC65212" s="378"/>
      <c r="BD65212" s="378"/>
      <c r="BE65212" s="378"/>
      <c r="BF65212" s="378"/>
      <c r="BG65212" s="378"/>
      <c r="BH65212" s="378"/>
      <c r="BI65212" s="378"/>
      <c r="BJ65212" s="378"/>
      <c r="BK65212" s="378"/>
      <c r="BL65212" s="378"/>
      <c r="BM65212" s="378"/>
      <c r="BN65212" s="378"/>
      <c r="BO65212" s="378"/>
      <c r="BP65212" s="378"/>
      <c r="BQ65212" s="378"/>
      <c r="BR65212" s="378"/>
      <c r="BS65212" s="378"/>
      <c r="BT65212" s="378"/>
      <c r="BU65212" s="378"/>
      <c r="BV65212" s="378"/>
      <c r="BW65212" s="378"/>
      <c r="BX65212" s="378"/>
      <c r="BY65212" s="378"/>
      <c r="BZ65212" s="378"/>
      <c r="CA65212" s="378"/>
      <c r="CB65212" s="378"/>
      <c r="CC65212" s="378"/>
      <c r="CD65212" s="378"/>
      <c r="CE65212" s="378"/>
      <c r="CF65212" s="378"/>
      <c r="CG65212" s="378"/>
      <c r="CH65212" s="378"/>
      <c r="CI65212" s="378"/>
      <c r="CJ65212" s="378"/>
      <c r="CK65212" s="378"/>
      <c r="CL65212" s="378"/>
      <c r="CM65212" s="378"/>
      <c r="CN65212" s="378"/>
      <c r="CO65212" s="378"/>
      <c r="CP65212" s="378"/>
      <c r="CQ65212" s="378"/>
      <c r="CR65212" s="378"/>
      <c r="CS65212" s="378"/>
      <c r="CT65212" s="378"/>
      <c r="CU65212" s="378"/>
      <c r="CV65212" s="378"/>
      <c r="CW65212" s="378"/>
      <c r="CX65212" s="378"/>
      <c r="CY65212" s="378"/>
      <c r="CZ65212" s="378"/>
      <c r="DA65212" s="378"/>
      <c r="DB65212" s="378"/>
      <c r="DC65212" s="378"/>
      <c r="DD65212" s="378"/>
      <c r="DE65212" s="378"/>
      <c r="DF65212" s="378"/>
      <c r="DG65212" s="378"/>
      <c r="DH65212" s="378"/>
      <c r="DI65212" s="378"/>
      <c r="DJ65212" s="378"/>
      <c r="DK65212" s="378"/>
      <c r="DL65212" s="378"/>
      <c r="DM65212" s="378"/>
      <c r="DN65212" s="378"/>
      <c r="DO65212" s="378"/>
      <c r="DP65212" s="378"/>
      <c r="DQ65212" s="378"/>
      <c r="DR65212" s="378"/>
      <c r="DS65212" s="378"/>
      <c r="DT65212" s="378"/>
      <c r="DU65212" s="378"/>
      <c r="DV65212" s="378"/>
      <c r="DW65212" s="378"/>
      <c r="DX65212" s="378"/>
      <c r="DY65212" s="378"/>
      <c r="DZ65212" s="378"/>
      <c r="EA65212" s="378"/>
      <c r="EB65212" s="378"/>
      <c r="EC65212" s="378"/>
      <c r="ED65212" s="378"/>
      <c r="EE65212" s="378"/>
      <c r="EF65212" s="378"/>
      <c r="EG65212" s="378"/>
      <c r="EH65212" s="378"/>
      <c r="EI65212" s="378"/>
      <c r="EJ65212" s="378"/>
      <c r="EK65212" s="378"/>
      <c r="EL65212" s="378"/>
      <c r="EM65212" s="378"/>
      <c r="EN65212" s="378"/>
      <c r="EO65212" s="378"/>
      <c r="EP65212" s="378"/>
      <c r="EQ65212" s="378"/>
      <c r="ER65212" s="378"/>
      <c r="ES65212" s="378"/>
      <c r="ET65212" s="378"/>
      <c r="EU65212" s="378"/>
      <c r="EV65212" s="378"/>
      <c r="EW65212" s="378"/>
      <c r="EX65212" s="378"/>
      <c r="EY65212" s="378"/>
      <c r="EZ65212" s="378"/>
      <c r="FA65212" s="378"/>
      <c r="FB65212" s="378"/>
      <c r="FC65212" s="378"/>
      <c r="FD65212" s="378"/>
      <c r="FE65212" s="378"/>
      <c r="FF65212" s="378"/>
      <c r="FG65212" s="378"/>
      <c r="FH65212" s="378"/>
      <c r="FI65212" s="378"/>
      <c r="FJ65212" s="378"/>
      <c r="FK65212" s="378"/>
      <c r="FL65212" s="378"/>
      <c r="FM65212" s="378"/>
      <c r="FN65212" s="378"/>
      <c r="FO65212" s="378"/>
      <c r="FP65212" s="378"/>
      <c r="FQ65212" s="378"/>
      <c r="FR65212" s="378"/>
      <c r="FS65212" s="378"/>
      <c r="FT65212" s="378"/>
      <c r="FU65212" s="378"/>
      <c r="FV65212" s="378"/>
      <c r="FW65212" s="378"/>
      <c r="FX65212" s="378"/>
      <c r="FY65212" s="378"/>
      <c r="FZ65212" s="378"/>
      <c r="GA65212" s="378"/>
      <c r="GB65212" s="378"/>
      <c r="GC65212" s="378"/>
      <c r="GD65212" s="378"/>
      <c r="GE65212" s="378"/>
      <c r="GF65212" s="378"/>
      <c r="GG65212" s="378"/>
      <c r="GH65212" s="378"/>
      <c r="GI65212" s="378"/>
      <c r="GJ65212" s="378"/>
      <c r="GK65212" s="378"/>
      <c r="GL65212" s="378"/>
      <c r="GM65212" s="378"/>
      <c r="GN65212" s="378"/>
      <c r="GO65212" s="378"/>
      <c r="GP65212" s="378"/>
      <c r="GQ65212" s="378"/>
      <c r="GR65212" s="378"/>
      <c r="GS65212" s="378"/>
      <c r="GT65212" s="378"/>
      <c r="GU65212" s="378"/>
      <c r="GV65212" s="378"/>
      <c r="GW65212" s="378"/>
      <c r="GX65212" s="378"/>
      <c r="GY65212" s="378"/>
      <c r="GZ65212" s="378"/>
      <c r="HA65212" s="378"/>
      <c r="HB65212" s="378"/>
      <c r="HC65212" s="378"/>
      <c r="HD65212" s="378"/>
      <c r="HE65212" s="378"/>
      <c r="HF65212" s="378"/>
      <c r="HG65212" s="378"/>
      <c r="HH65212" s="378"/>
      <c r="HI65212" s="378"/>
      <c r="HJ65212" s="378"/>
      <c r="HK65212" s="378"/>
      <c r="HL65212" s="378"/>
      <c r="HM65212" s="378"/>
      <c r="HN65212" s="378"/>
      <c r="HO65212" s="378"/>
      <c r="HP65212" s="378"/>
      <c r="HQ65212" s="378"/>
      <c r="HR65212" s="378"/>
      <c r="HS65212" s="378"/>
      <c r="HT65212" s="378"/>
      <c r="HU65212" s="378"/>
      <c r="HV65212" s="378"/>
      <c r="HW65212" s="378"/>
      <c r="HX65212" s="378"/>
      <c r="HY65212" s="378"/>
      <c r="HZ65212" s="378"/>
      <c r="IA65212" s="378"/>
      <c r="IB65212" s="378"/>
      <c r="IC65212" s="378"/>
      <c r="ID65212" s="378"/>
      <c r="IE65212" s="378"/>
      <c r="IF65212" s="378"/>
      <c r="IG65212" s="378"/>
      <c r="IH65212" s="378"/>
      <c r="II65212" s="378"/>
      <c r="IJ65212" s="378"/>
      <c r="IK65212" s="378"/>
      <c r="IL65212" s="378"/>
    </row>
    <row r="65213" spans="2:246">
      <c r="B65213" s="378"/>
      <c r="C65213" s="378"/>
      <c r="D65213" s="378"/>
      <c r="E65213" s="378"/>
      <c r="F65213" s="378"/>
      <c r="G65213" s="378"/>
      <c r="H65213" s="378"/>
      <c r="I65213" s="378"/>
      <c r="J65213" s="378"/>
      <c r="K65213" s="378"/>
      <c r="L65213" s="378"/>
      <c r="M65213" s="378"/>
      <c r="N65213" s="378"/>
      <c r="O65213" s="378"/>
      <c r="P65213" s="378"/>
      <c r="Q65213" s="378"/>
      <c r="R65213" s="378"/>
      <c r="S65213" s="378"/>
      <c r="T65213" s="378"/>
      <c r="U65213" s="378"/>
      <c r="V65213" s="378"/>
      <c r="W65213" s="378"/>
      <c r="X65213" s="378"/>
      <c r="Y65213" s="378"/>
      <c r="Z65213" s="378"/>
      <c r="AA65213" s="378"/>
      <c r="AB65213" s="378"/>
      <c r="AC65213" s="378"/>
      <c r="AD65213" s="378"/>
      <c r="AE65213" s="378"/>
      <c r="AF65213" s="378"/>
      <c r="AG65213" s="378"/>
      <c r="AH65213" s="378"/>
      <c r="AI65213" s="378"/>
      <c r="AJ65213" s="378"/>
      <c r="AK65213" s="378"/>
      <c r="AL65213" s="378"/>
      <c r="AM65213" s="378"/>
      <c r="AN65213" s="378"/>
      <c r="AO65213" s="378"/>
      <c r="AP65213" s="378"/>
      <c r="AQ65213" s="378"/>
      <c r="AR65213" s="378"/>
      <c r="AS65213" s="378"/>
      <c r="AT65213" s="378"/>
      <c r="AU65213" s="378"/>
      <c r="AV65213" s="378"/>
      <c r="AW65213" s="378"/>
      <c r="AX65213" s="378"/>
      <c r="AY65213" s="378"/>
      <c r="AZ65213" s="378"/>
      <c r="BA65213" s="378"/>
      <c r="BB65213" s="378"/>
      <c r="BC65213" s="378"/>
      <c r="BD65213" s="378"/>
      <c r="BE65213" s="378"/>
      <c r="BF65213" s="378"/>
      <c r="BG65213" s="378"/>
      <c r="BH65213" s="378"/>
      <c r="BI65213" s="378"/>
      <c r="BJ65213" s="378"/>
      <c r="BK65213" s="378"/>
      <c r="BL65213" s="378"/>
      <c r="BM65213" s="378"/>
      <c r="BN65213" s="378"/>
      <c r="BO65213" s="378"/>
      <c r="BP65213" s="378"/>
      <c r="BQ65213" s="378"/>
      <c r="BR65213" s="378"/>
      <c r="BS65213" s="378"/>
      <c r="BT65213" s="378"/>
      <c r="BU65213" s="378"/>
      <c r="BV65213" s="378"/>
      <c r="BW65213" s="378"/>
      <c r="BX65213" s="378"/>
      <c r="BY65213" s="378"/>
      <c r="BZ65213" s="378"/>
      <c r="CA65213" s="378"/>
      <c r="CB65213" s="378"/>
      <c r="CC65213" s="378"/>
      <c r="CD65213" s="378"/>
      <c r="CE65213" s="378"/>
      <c r="CF65213" s="378"/>
      <c r="CG65213" s="378"/>
      <c r="CH65213" s="378"/>
      <c r="CI65213" s="378"/>
      <c r="CJ65213" s="378"/>
      <c r="CK65213" s="378"/>
      <c r="CL65213" s="378"/>
      <c r="CM65213" s="378"/>
      <c r="CN65213" s="378"/>
      <c r="CO65213" s="378"/>
      <c r="CP65213" s="378"/>
      <c r="CQ65213" s="378"/>
      <c r="CR65213" s="378"/>
      <c r="CS65213" s="378"/>
      <c r="CT65213" s="378"/>
      <c r="CU65213" s="378"/>
      <c r="CV65213" s="378"/>
      <c r="CW65213" s="378"/>
      <c r="CX65213" s="378"/>
      <c r="CY65213" s="378"/>
      <c r="CZ65213" s="378"/>
      <c r="DA65213" s="378"/>
      <c r="DB65213" s="378"/>
      <c r="DC65213" s="378"/>
      <c r="DD65213" s="378"/>
      <c r="DE65213" s="378"/>
      <c r="DF65213" s="378"/>
      <c r="DG65213" s="378"/>
      <c r="DH65213" s="378"/>
      <c r="DI65213" s="378"/>
      <c r="DJ65213" s="378"/>
      <c r="DK65213" s="378"/>
      <c r="DL65213" s="378"/>
      <c r="DM65213" s="378"/>
      <c r="DN65213" s="378"/>
      <c r="DO65213" s="378"/>
      <c r="DP65213" s="378"/>
      <c r="DQ65213" s="378"/>
      <c r="DR65213" s="378"/>
      <c r="DS65213" s="378"/>
      <c r="DT65213" s="378"/>
      <c r="DU65213" s="378"/>
      <c r="DV65213" s="378"/>
      <c r="DW65213" s="378"/>
      <c r="DX65213" s="378"/>
      <c r="DY65213" s="378"/>
      <c r="DZ65213" s="378"/>
      <c r="EA65213" s="378"/>
      <c r="EB65213" s="378"/>
      <c r="EC65213" s="378"/>
      <c r="ED65213" s="378"/>
      <c r="EE65213" s="378"/>
      <c r="EF65213" s="378"/>
      <c r="EG65213" s="378"/>
      <c r="EH65213" s="378"/>
      <c r="EI65213" s="378"/>
      <c r="EJ65213" s="378"/>
      <c r="EK65213" s="378"/>
      <c r="EL65213" s="378"/>
      <c r="EM65213" s="378"/>
      <c r="EN65213" s="378"/>
      <c r="EO65213" s="378"/>
      <c r="EP65213" s="378"/>
      <c r="EQ65213" s="378"/>
      <c r="ER65213" s="378"/>
      <c r="ES65213" s="378"/>
      <c r="ET65213" s="378"/>
      <c r="EU65213" s="378"/>
      <c r="EV65213" s="378"/>
      <c r="EW65213" s="378"/>
      <c r="EX65213" s="378"/>
      <c r="EY65213" s="378"/>
      <c r="EZ65213" s="378"/>
      <c r="FA65213" s="378"/>
      <c r="FB65213" s="378"/>
      <c r="FC65213" s="378"/>
      <c r="FD65213" s="378"/>
      <c r="FE65213" s="378"/>
      <c r="FF65213" s="378"/>
      <c r="FG65213" s="378"/>
      <c r="FH65213" s="378"/>
      <c r="FI65213" s="378"/>
      <c r="FJ65213" s="378"/>
      <c r="FK65213" s="378"/>
      <c r="FL65213" s="378"/>
      <c r="FM65213" s="378"/>
      <c r="FN65213" s="378"/>
      <c r="FO65213" s="378"/>
      <c r="FP65213" s="378"/>
      <c r="FQ65213" s="378"/>
      <c r="FR65213" s="378"/>
      <c r="FS65213" s="378"/>
      <c r="FT65213" s="378"/>
      <c r="FU65213" s="378"/>
      <c r="FV65213" s="378"/>
      <c r="FW65213" s="378"/>
      <c r="FX65213" s="378"/>
      <c r="FY65213" s="378"/>
      <c r="FZ65213" s="378"/>
      <c r="GA65213" s="378"/>
      <c r="GB65213" s="378"/>
      <c r="GC65213" s="378"/>
      <c r="GD65213" s="378"/>
      <c r="GE65213" s="378"/>
      <c r="GF65213" s="378"/>
      <c r="GG65213" s="378"/>
      <c r="GH65213" s="378"/>
      <c r="GI65213" s="378"/>
      <c r="GJ65213" s="378"/>
      <c r="GK65213" s="378"/>
      <c r="GL65213" s="378"/>
      <c r="GM65213" s="378"/>
      <c r="GN65213" s="378"/>
      <c r="GO65213" s="378"/>
      <c r="GP65213" s="378"/>
      <c r="GQ65213" s="378"/>
      <c r="GR65213" s="378"/>
      <c r="GS65213" s="378"/>
      <c r="GT65213" s="378"/>
      <c r="GU65213" s="378"/>
      <c r="GV65213" s="378"/>
      <c r="GW65213" s="378"/>
      <c r="GX65213" s="378"/>
      <c r="GY65213" s="378"/>
      <c r="GZ65213" s="378"/>
      <c r="HA65213" s="378"/>
      <c r="HB65213" s="378"/>
      <c r="HC65213" s="378"/>
      <c r="HD65213" s="378"/>
      <c r="HE65213" s="378"/>
      <c r="HF65213" s="378"/>
      <c r="HG65213" s="378"/>
      <c r="HH65213" s="378"/>
      <c r="HI65213" s="378"/>
      <c r="HJ65213" s="378"/>
      <c r="HK65213" s="378"/>
      <c r="HL65213" s="378"/>
      <c r="HM65213" s="378"/>
      <c r="HN65213" s="378"/>
      <c r="HO65213" s="378"/>
      <c r="HP65213" s="378"/>
      <c r="HQ65213" s="378"/>
      <c r="HR65213" s="378"/>
      <c r="HS65213" s="378"/>
      <c r="HT65213" s="378"/>
      <c r="HU65213" s="378"/>
      <c r="HV65213" s="378"/>
      <c r="HW65213" s="378"/>
      <c r="HX65213" s="378"/>
      <c r="HY65213" s="378"/>
      <c r="HZ65213" s="378"/>
      <c r="IA65213" s="378"/>
      <c r="IB65213" s="378"/>
      <c r="IC65213" s="378"/>
      <c r="ID65213" s="378"/>
      <c r="IE65213" s="378"/>
      <c r="IF65213" s="378"/>
      <c r="IG65213" s="378"/>
      <c r="IH65213" s="378"/>
      <c r="II65213" s="378"/>
      <c r="IJ65213" s="378"/>
      <c r="IK65213" s="378"/>
      <c r="IL65213" s="378"/>
    </row>
    <row r="65214" spans="2:246">
      <c r="B65214" s="378"/>
      <c r="C65214" s="378"/>
      <c r="D65214" s="378"/>
      <c r="E65214" s="378"/>
      <c r="F65214" s="378"/>
      <c r="G65214" s="378"/>
      <c r="H65214" s="378"/>
      <c r="I65214" s="378"/>
      <c r="J65214" s="378"/>
      <c r="K65214" s="378"/>
      <c r="L65214" s="378"/>
      <c r="M65214" s="378"/>
      <c r="N65214" s="378"/>
      <c r="O65214" s="378"/>
      <c r="P65214" s="378"/>
      <c r="Q65214" s="378"/>
      <c r="R65214" s="378"/>
      <c r="S65214" s="378"/>
      <c r="T65214" s="378"/>
      <c r="U65214" s="378"/>
      <c r="V65214" s="378"/>
      <c r="W65214" s="378"/>
      <c r="X65214" s="378"/>
      <c r="Y65214" s="378"/>
      <c r="Z65214" s="378"/>
      <c r="AA65214" s="378"/>
      <c r="AB65214" s="378"/>
      <c r="AC65214" s="378"/>
      <c r="AD65214" s="378"/>
      <c r="AE65214" s="378"/>
      <c r="AF65214" s="378"/>
      <c r="AG65214" s="378"/>
      <c r="AH65214" s="378"/>
      <c r="AI65214" s="378"/>
      <c r="AJ65214" s="378"/>
      <c r="AK65214" s="378"/>
      <c r="AL65214" s="378"/>
      <c r="AM65214" s="378"/>
      <c r="AN65214" s="378"/>
      <c r="AO65214" s="378"/>
      <c r="AP65214" s="378"/>
      <c r="AQ65214" s="378"/>
      <c r="AR65214" s="378"/>
      <c r="AS65214" s="378"/>
      <c r="AT65214" s="378"/>
      <c r="AU65214" s="378"/>
      <c r="AV65214" s="378"/>
      <c r="AW65214" s="378"/>
      <c r="AX65214" s="378"/>
      <c r="AY65214" s="378"/>
      <c r="AZ65214" s="378"/>
      <c r="BA65214" s="378"/>
      <c r="BB65214" s="378"/>
      <c r="BC65214" s="378"/>
      <c r="BD65214" s="378"/>
      <c r="BE65214" s="378"/>
      <c r="BF65214" s="378"/>
      <c r="BG65214" s="378"/>
      <c r="BH65214" s="378"/>
      <c r="BI65214" s="378"/>
      <c r="BJ65214" s="378"/>
      <c r="BK65214" s="378"/>
      <c r="BL65214" s="378"/>
      <c r="BM65214" s="378"/>
      <c r="BN65214" s="378"/>
      <c r="BO65214" s="378"/>
      <c r="BP65214" s="378"/>
      <c r="BQ65214" s="378"/>
      <c r="BR65214" s="378"/>
      <c r="BS65214" s="378"/>
      <c r="BT65214" s="378"/>
      <c r="BU65214" s="378"/>
      <c r="BV65214" s="378"/>
      <c r="BW65214" s="378"/>
      <c r="BX65214" s="378"/>
      <c r="BY65214" s="378"/>
      <c r="BZ65214" s="378"/>
      <c r="CA65214" s="378"/>
      <c r="CB65214" s="378"/>
      <c r="CC65214" s="378"/>
      <c r="CD65214" s="378"/>
      <c r="CE65214" s="378"/>
      <c r="CF65214" s="378"/>
      <c r="CG65214" s="378"/>
      <c r="CH65214" s="378"/>
      <c r="CI65214" s="378"/>
      <c r="CJ65214" s="378"/>
      <c r="CK65214" s="378"/>
      <c r="CL65214" s="378"/>
      <c r="CM65214" s="378"/>
      <c r="CN65214" s="378"/>
      <c r="CO65214" s="378"/>
      <c r="CP65214" s="378"/>
      <c r="CQ65214" s="378"/>
      <c r="CR65214" s="378"/>
      <c r="CS65214" s="378"/>
      <c r="CT65214" s="378"/>
      <c r="CU65214" s="378"/>
      <c r="CV65214" s="378"/>
      <c r="CW65214" s="378"/>
      <c r="CX65214" s="378"/>
      <c r="CY65214" s="378"/>
      <c r="CZ65214" s="378"/>
      <c r="DA65214" s="378"/>
      <c r="DB65214" s="378"/>
      <c r="DC65214" s="378"/>
      <c r="DD65214" s="378"/>
      <c r="DE65214" s="378"/>
      <c r="DF65214" s="378"/>
      <c r="DG65214" s="378"/>
      <c r="DH65214" s="378"/>
      <c r="DI65214" s="378"/>
      <c r="DJ65214" s="378"/>
      <c r="DK65214" s="378"/>
      <c r="DL65214" s="378"/>
      <c r="DM65214" s="378"/>
      <c r="DN65214" s="378"/>
      <c r="DO65214" s="378"/>
      <c r="DP65214" s="378"/>
      <c r="DQ65214" s="378"/>
      <c r="DR65214" s="378"/>
      <c r="DS65214" s="378"/>
      <c r="DT65214" s="378"/>
      <c r="DU65214" s="378"/>
      <c r="DV65214" s="378"/>
      <c r="DW65214" s="378"/>
      <c r="DX65214" s="378"/>
      <c r="DY65214" s="378"/>
      <c r="DZ65214" s="378"/>
      <c r="EA65214" s="378"/>
      <c r="EB65214" s="378"/>
      <c r="EC65214" s="378"/>
      <c r="ED65214" s="378"/>
      <c r="EE65214" s="378"/>
      <c r="EF65214" s="378"/>
      <c r="EG65214" s="378"/>
      <c r="EH65214" s="378"/>
      <c r="EI65214" s="378"/>
      <c r="EJ65214" s="378"/>
      <c r="EK65214" s="378"/>
      <c r="EL65214" s="378"/>
      <c r="EM65214" s="378"/>
      <c r="EN65214" s="378"/>
      <c r="EO65214" s="378"/>
      <c r="EP65214" s="378"/>
      <c r="EQ65214" s="378"/>
      <c r="ER65214" s="378"/>
      <c r="ES65214" s="378"/>
      <c r="ET65214" s="378"/>
      <c r="EU65214" s="378"/>
      <c r="EV65214" s="378"/>
      <c r="EW65214" s="378"/>
      <c r="EX65214" s="378"/>
      <c r="EY65214" s="378"/>
      <c r="EZ65214" s="378"/>
      <c r="FA65214" s="378"/>
      <c r="FB65214" s="378"/>
      <c r="FC65214" s="378"/>
      <c r="FD65214" s="378"/>
      <c r="FE65214" s="378"/>
      <c r="FF65214" s="378"/>
      <c r="FG65214" s="378"/>
      <c r="FH65214" s="378"/>
      <c r="FI65214" s="378"/>
      <c r="FJ65214" s="378"/>
      <c r="FK65214" s="378"/>
      <c r="FL65214" s="378"/>
      <c r="FM65214" s="378"/>
      <c r="FN65214" s="378"/>
      <c r="FO65214" s="378"/>
      <c r="FP65214" s="378"/>
      <c r="FQ65214" s="378"/>
      <c r="FR65214" s="378"/>
      <c r="FS65214" s="378"/>
      <c r="FT65214" s="378"/>
      <c r="FU65214" s="378"/>
      <c r="FV65214" s="378"/>
      <c r="FW65214" s="378"/>
      <c r="FX65214" s="378"/>
      <c r="FY65214" s="378"/>
      <c r="FZ65214" s="378"/>
      <c r="GA65214" s="378"/>
      <c r="GB65214" s="378"/>
      <c r="GC65214" s="378"/>
      <c r="GD65214" s="378"/>
      <c r="GE65214" s="378"/>
      <c r="GF65214" s="378"/>
      <c r="GG65214" s="378"/>
      <c r="GH65214" s="378"/>
      <c r="GI65214" s="378"/>
      <c r="GJ65214" s="378"/>
      <c r="GK65214" s="378"/>
      <c r="GL65214" s="378"/>
      <c r="GM65214" s="378"/>
      <c r="GN65214" s="378"/>
      <c r="GO65214" s="378"/>
      <c r="GP65214" s="378"/>
      <c r="GQ65214" s="378"/>
      <c r="GR65214" s="378"/>
      <c r="GS65214" s="378"/>
      <c r="GT65214" s="378"/>
      <c r="GU65214" s="378"/>
      <c r="GV65214" s="378"/>
      <c r="GW65214" s="378"/>
      <c r="GX65214" s="378"/>
      <c r="GY65214" s="378"/>
      <c r="GZ65214" s="378"/>
      <c r="HA65214" s="378"/>
      <c r="HB65214" s="378"/>
      <c r="HC65214" s="378"/>
      <c r="HD65214" s="378"/>
      <c r="HE65214" s="378"/>
      <c r="HF65214" s="378"/>
      <c r="HG65214" s="378"/>
      <c r="HH65214" s="378"/>
      <c r="HI65214" s="378"/>
      <c r="HJ65214" s="378"/>
      <c r="HK65214" s="378"/>
      <c r="HL65214" s="378"/>
      <c r="HM65214" s="378"/>
      <c r="HN65214" s="378"/>
      <c r="HO65214" s="378"/>
      <c r="HP65214" s="378"/>
      <c r="HQ65214" s="378"/>
      <c r="HR65214" s="378"/>
      <c r="HS65214" s="378"/>
      <c r="HT65214" s="378"/>
      <c r="HU65214" s="378"/>
      <c r="HV65214" s="378"/>
      <c r="HW65214" s="378"/>
      <c r="HX65214" s="378"/>
      <c r="HY65214" s="378"/>
      <c r="HZ65214" s="378"/>
      <c r="IA65214" s="378"/>
      <c r="IB65214" s="378"/>
      <c r="IC65214" s="378"/>
      <c r="ID65214" s="378"/>
      <c r="IE65214" s="378"/>
      <c r="IF65214" s="378"/>
      <c r="IG65214" s="378"/>
      <c r="IH65214" s="378"/>
      <c r="II65214" s="378"/>
      <c r="IJ65214" s="378"/>
      <c r="IK65214" s="378"/>
      <c r="IL65214" s="378"/>
    </row>
    <row r="65215" spans="2:246">
      <c r="B65215" s="378"/>
      <c r="C65215" s="378"/>
      <c r="D65215" s="378"/>
      <c r="E65215" s="378"/>
      <c r="F65215" s="378"/>
      <c r="G65215" s="378"/>
      <c r="H65215" s="378"/>
      <c r="I65215" s="378"/>
      <c r="J65215" s="378"/>
      <c r="K65215" s="378"/>
      <c r="L65215" s="378"/>
      <c r="M65215" s="378"/>
      <c r="N65215" s="378"/>
      <c r="O65215" s="378"/>
      <c r="P65215" s="378"/>
      <c r="Q65215" s="378"/>
      <c r="R65215" s="378"/>
      <c r="S65215" s="378"/>
      <c r="T65215" s="378"/>
      <c r="U65215" s="378"/>
      <c r="V65215" s="378"/>
      <c r="W65215" s="378"/>
      <c r="X65215" s="378"/>
      <c r="Y65215" s="378"/>
      <c r="Z65215" s="378"/>
      <c r="AA65215" s="378"/>
      <c r="AB65215" s="378"/>
      <c r="AC65215" s="378"/>
      <c r="AD65215" s="378"/>
      <c r="AE65215" s="378"/>
      <c r="AF65215" s="378"/>
      <c r="AG65215" s="378"/>
      <c r="AH65215" s="378"/>
      <c r="AI65215" s="378"/>
      <c r="AJ65215" s="378"/>
      <c r="AK65215" s="378"/>
      <c r="AL65215" s="378"/>
      <c r="AM65215" s="378"/>
      <c r="AN65215" s="378"/>
      <c r="AO65215" s="378"/>
      <c r="AP65215" s="378"/>
      <c r="AQ65215" s="378"/>
      <c r="AR65215" s="378"/>
      <c r="AS65215" s="378"/>
      <c r="AT65215" s="378"/>
      <c r="AU65215" s="378"/>
      <c r="AV65215" s="378"/>
      <c r="AW65215" s="378"/>
      <c r="AX65215" s="378"/>
      <c r="AY65215" s="378"/>
      <c r="AZ65215" s="378"/>
      <c r="BA65215" s="378"/>
      <c r="BB65215" s="378"/>
      <c r="BC65215" s="378"/>
      <c r="BD65215" s="378"/>
      <c r="BE65215" s="378"/>
      <c r="BF65215" s="378"/>
      <c r="BG65215" s="378"/>
      <c r="BH65215" s="378"/>
      <c r="BI65215" s="378"/>
      <c r="BJ65215" s="378"/>
      <c r="BK65215" s="378"/>
      <c r="BL65215" s="378"/>
      <c r="BM65215" s="378"/>
      <c r="BN65215" s="378"/>
      <c r="BO65215" s="378"/>
      <c r="BP65215" s="378"/>
      <c r="BQ65215" s="378"/>
      <c r="BR65215" s="378"/>
      <c r="BS65215" s="378"/>
      <c r="BT65215" s="378"/>
      <c r="BU65215" s="378"/>
      <c r="BV65215" s="378"/>
      <c r="BW65215" s="378"/>
      <c r="BX65215" s="378"/>
      <c r="BY65215" s="378"/>
      <c r="BZ65215" s="378"/>
      <c r="CA65215" s="378"/>
      <c r="CB65215" s="378"/>
      <c r="CC65215" s="378"/>
      <c r="CD65215" s="378"/>
      <c r="CE65215" s="378"/>
      <c r="CF65215" s="378"/>
      <c r="CG65215" s="378"/>
      <c r="CH65215" s="378"/>
      <c r="CI65215" s="378"/>
      <c r="CJ65215" s="378"/>
      <c r="CK65215" s="378"/>
      <c r="CL65215" s="378"/>
      <c r="CM65215" s="378"/>
      <c r="CN65215" s="378"/>
      <c r="CO65215" s="378"/>
      <c r="CP65215" s="378"/>
      <c r="CQ65215" s="378"/>
      <c r="CR65215" s="378"/>
      <c r="CS65215" s="378"/>
      <c r="CT65215" s="378"/>
      <c r="CU65215" s="378"/>
      <c r="CV65215" s="378"/>
      <c r="CW65215" s="378"/>
      <c r="CX65215" s="378"/>
      <c r="CY65215" s="378"/>
      <c r="CZ65215" s="378"/>
      <c r="DA65215" s="378"/>
      <c r="DB65215" s="378"/>
      <c r="DC65215" s="378"/>
      <c r="DD65215" s="378"/>
      <c r="DE65215" s="378"/>
      <c r="DF65215" s="378"/>
      <c r="DG65215" s="378"/>
      <c r="DH65215" s="378"/>
      <c r="DI65215" s="378"/>
      <c r="DJ65215" s="378"/>
      <c r="DK65215" s="378"/>
      <c r="DL65215" s="378"/>
      <c r="DM65215" s="378"/>
      <c r="DN65215" s="378"/>
      <c r="DO65215" s="378"/>
      <c r="DP65215" s="378"/>
      <c r="DQ65215" s="378"/>
      <c r="DR65215" s="378"/>
      <c r="DS65215" s="378"/>
      <c r="DT65215" s="378"/>
      <c r="DU65215" s="378"/>
      <c r="DV65215" s="378"/>
      <c r="DW65215" s="378"/>
      <c r="DX65215" s="378"/>
      <c r="DY65215" s="378"/>
      <c r="DZ65215" s="378"/>
      <c r="EA65215" s="378"/>
      <c r="EB65215" s="378"/>
      <c r="EC65215" s="378"/>
      <c r="ED65215" s="378"/>
      <c r="EE65215" s="378"/>
      <c r="EF65215" s="378"/>
      <c r="EG65215" s="378"/>
      <c r="EH65215" s="378"/>
      <c r="EI65215" s="378"/>
      <c r="EJ65215" s="378"/>
      <c r="EK65215" s="378"/>
      <c r="EL65215" s="378"/>
      <c r="EM65215" s="378"/>
      <c r="EN65215" s="378"/>
      <c r="EO65215" s="378"/>
      <c r="EP65215" s="378"/>
      <c r="EQ65215" s="378"/>
      <c r="ER65215" s="378"/>
      <c r="ES65215" s="378"/>
      <c r="ET65215" s="378"/>
      <c r="EU65215" s="378"/>
      <c r="EV65215" s="378"/>
      <c r="EW65215" s="378"/>
      <c r="EX65215" s="378"/>
      <c r="EY65215" s="378"/>
      <c r="EZ65215" s="378"/>
      <c r="FA65215" s="378"/>
      <c r="FB65215" s="378"/>
      <c r="FC65215" s="378"/>
      <c r="FD65215" s="378"/>
      <c r="FE65215" s="378"/>
      <c r="FF65215" s="378"/>
      <c r="FG65215" s="378"/>
      <c r="FH65215" s="378"/>
      <c r="FI65215" s="378"/>
      <c r="FJ65215" s="378"/>
      <c r="FK65215" s="378"/>
      <c r="FL65215" s="378"/>
      <c r="FM65215" s="378"/>
      <c r="FN65215" s="378"/>
      <c r="FO65215" s="378"/>
      <c r="FP65215" s="378"/>
      <c r="FQ65215" s="378"/>
      <c r="FR65215" s="378"/>
      <c r="FS65215" s="378"/>
      <c r="FT65215" s="378"/>
      <c r="FU65215" s="378"/>
      <c r="FV65215" s="378"/>
      <c r="FW65215" s="378"/>
      <c r="FX65215" s="378"/>
      <c r="FY65215" s="378"/>
      <c r="FZ65215" s="378"/>
      <c r="GA65215" s="378"/>
      <c r="GB65215" s="378"/>
      <c r="GC65215" s="378"/>
      <c r="GD65215" s="378"/>
      <c r="GE65215" s="378"/>
      <c r="GF65215" s="378"/>
      <c r="GG65215" s="378"/>
      <c r="GH65215" s="378"/>
      <c r="GI65215" s="378"/>
      <c r="GJ65215" s="378"/>
      <c r="GK65215" s="378"/>
      <c r="GL65215" s="378"/>
      <c r="GM65215" s="378"/>
      <c r="GN65215" s="378"/>
      <c r="GO65215" s="378"/>
      <c r="GP65215" s="378"/>
      <c r="GQ65215" s="378"/>
      <c r="GR65215" s="378"/>
      <c r="GS65215" s="378"/>
      <c r="GT65215" s="378"/>
      <c r="GU65215" s="378"/>
      <c r="GV65215" s="378"/>
      <c r="GW65215" s="378"/>
      <c r="GX65215" s="378"/>
      <c r="GY65215" s="378"/>
      <c r="GZ65215" s="378"/>
      <c r="HA65215" s="378"/>
      <c r="HB65215" s="378"/>
      <c r="HC65215" s="378"/>
      <c r="HD65215" s="378"/>
      <c r="HE65215" s="378"/>
      <c r="HF65215" s="378"/>
      <c r="HG65215" s="378"/>
      <c r="HH65215" s="378"/>
      <c r="HI65215" s="378"/>
      <c r="HJ65215" s="378"/>
      <c r="HK65215" s="378"/>
      <c r="HL65215" s="378"/>
      <c r="HM65215" s="378"/>
      <c r="HN65215" s="378"/>
      <c r="HO65215" s="378"/>
      <c r="HP65215" s="378"/>
      <c r="HQ65215" s="378"/>
      <c r="HR65215" s="378"/>
      <c r="HS65215" s="378"/>
      <c r="HT65215" s="378"/>
      <c r="HU65215" s="378"/>
      <c r="HV65215" s="378"/>
      <c r="HW65215" s="378"/>
      <c r="HX65215" s="378"/>
      <c r="HY65215" s="378"/>
      <c r="HZ65215" s="378"/>
      <c r="IA65215" s="378"/>
      <c r="IB65215" s="378"/>
      <c r="IC65215" s="378"/>
      <c r="ID65215" s="378"/>
      <c r="IE65215" s="378"/>
      <c r="IF65215" s="378"/>
      <c r="IG65215" s="378"/>
      <c r="IH65215" s="378"/>
      <c r="II65215" s="378"/>
      <c r="IJ65215" s="378"/>
      <c r="IK65215" s="378"/>
      <c r="IL65215" s="378"/>
    </row>
    <row r="65216" spans="2:246">
      <c r="B65216" s="378"/>
      <c r="C65216" s="378"/>
      <c r="D65216" s="378"/>
      <c r="E65216" s="378"/>
      <c r="F65216" s="378"/>
      <c r="G65216" s="378"/>
      <c r="H65216" s="378"/>
      <c r="I65216" s="378"/>
      <c r="J65216" s="378"/>
      <c r="K65216" s="378"/>
      <c r="L65216" s="378"/>
      <c r="M65216" s="378"/>
      <c r="N65216" s="378"/>
      <c r="O65216" s="378"/>
      <c r="P65216" s="378"/>
      <c r="Q65216" s="378"/>
      <c r="R65216" s="378"/>
      <c r="S65216" s="378"/>
      <c r="T65216" s="378"/>
      <c r="U65216" s="378"/>
      <c r="V65216" s="378"/>
      <c r="W65216" s="378"/>
      <c r="X65216" s="378"/>
      <c r="Y65216" s="378"/>
      <c r="Z65216" s="378"/>
      <c r="AA65216" s="378"/>
      <c r="AB65216" s="378"/>
      <c r="AC65216" s="378"/>
      <c r="AD65216" s="378"/>
      <c r="AE65216" s="378"/>
      <c r="AF65216" s="378"/>
      <c r="AG65216" s="378"/>
      <c r="AH65216" s="378"/>
      <c r="AI65216" s="378"/>
      <c r="AJ65216" s="378"/>
      <c r="AK65216" s="378"/>
      <c r="AL65216" s="378"/>
      <c r="AM65216" s="378"/>
      <c r="AN65216" s="378"/>
      <c r="AO65216" s="378"/>
      <c r="AP65216" s="378"/>
      <c r="AQ65216" s="378"/>
      <c r="AR65216" s="378"/>
      <c r="AS65216" s="378"/>
      <c r="AT65216" s="378"/>
      <c r="AU65216" s="378"/>
      <c r="AV65216" s="378"/>
      <c r="AW65216" s="378"/>
      <c r="AX65216" s="378"/>
      <c r="AY65216" s="378"/>
      <c r="AZ65216" s="378"/>
      <c r="BA65216" s="378"/>
      <c r="BB65216" s="378"/>
      <c r="BC65216" s="378"/>
      <c r="BD65216" s="378"/>
      <c r="BE65216" s="378"/>
      <c r="BF65216" s="378"/>
      <c r="BG65216" s="378"/>
      <c r="BH65216" s="378"/>
      <c r="BI65216" s="378"/>
      <c r="BJ65216" s="378"/>
      <c r="BK65216" s="378"/>
      <c r="BL65216" s="378"/>
      <c r="BM65216" s="378"/>
      <c r="BN65216" s="378"/>
      <c r="BO65216" s="378"/>
      <c r="BP65216" s="378"/>
      <c r="BQ65216" s="378"/>
      <c r="BR65216" s="378"/>
      <c r="BS65216" s="378"/>
      <c r="BT65216" s="378"/>
      <c r="BU65216" s="378"/>
      <c r="BV65216" s="378"/>
      <c r="BW65216" s="378"/>
      <c r="BX65216" s="378"/>
      <c r="BY65216" s="378"/>
      <c r="BZ65216" s="378"/>
      <c r="CA65216" s="378"/>
      <c r="CB65216" s="378"/>
      <c r="CC65216" s="378"/>
      <c r="CD65216" s="378"/>
      <c r="CE65216" s="378"/>
      <c r="CF65216" s="378"/>
      <c r="CG65216" s="378"/>
      <c r="CH65216" s="378"/>
      <c r="CI65216" s="378"/>
      <c r="CJ65216" s="378"/>
      <c r="CK65216" s="378"/>
      <c r="CL65216" s="378"/>
      <c r="CM65216" s="378"/>
      <c r="CN65216" s="378"/>
      <c r="CO65216" s="378"/>
      <c r="CP65216" s="378"/>
      <c r="CQ65216" s="378"/>
      <c r="CR65216" s="378"/>
      <c r="CS65216" s="378"/>
      <c r="CT65216" s="378"/>
      <c r="CU65216" s="378"/>
      <c r="CV65216" s="378"/>
      <c r="CW65216" s="378"/>
      <c r="CX65216" s="378"/>
      <c r="CY65216" s="378"/>
      <c r="CZ65216" s="378"/>
      <c r="DA65216" s="378"/>
      <c r="DB65216" s="378"/>
      <c r="DC65216" s="378"/>
      <c r="DD65216" s="378"/>
      <c r="DE65216" s="378"/>
      <c r="DF65216" s="378"/>
      <c r="DG65216" s="378"/>
      <c r="DH65216" s="378"/>
      <c r="DI65216" s="378"/>
      <c r="DJ65216" s="378"/>
      <c r="DK65216" s="378"/>
      <c r="DL65216" s="378"/>
      <c r="DM65216" s="378"/>
      <c r="DN65216" s="378"/>
      <c r="DO65216" s="378"/>
      <c r="DP65216" s="378"/>
      <c r="DQ65216" s="378"/>
      <c r="DR65216" s="378"/>
      <c r="DS65216" s="378"/>
      <c r="DT65216" s="378"/>
      <c r="DU65216" s="378"/>
      <c r="DV65216" s="378"/>
      <c r="DW65216" s="378"/>
      <c r="DX65216" s="378"/>
      <c r="DY65216" s="378"/>
      <c r="DZ65216" s="378"/>
      <c r="EA65216" s="378"/>
      <c r="EB65216" s="378"/>
      <c r="EC65216" s="378"/>
      <c r="ED65216" s="378"/>
      <c r="EE65216" s="378"/>
      <c r="EF65216" s="378"/>
      <c r="EG65216" s="378"/>
      <c r="EH65216" s="378"/>
      <c r="EI65216" s="378"/>
      <c r="EJ65216" s="378"/>
      <c r="EK65216" s="378"/>
      <c r="EL65216" s="378"/>
      <c r="EM65216" s="378"/>
      <c r="EN65216" s="378"/>
      <c r="EO65216" s="378"/>
      <c r="EP65216" s="378"/>
      <c r="EQ65216" s="378"/>
      <c r="ER65216" s="378"/>
      <c r="ES65216" s="378"/>
      <c r="ET65216" s="378"/>
      <c r="EU65216" s="378"/>
      <c r="EV65216" s="378"/>
      <c r="EW65216" s="378"/>
      <c r="EX65216" s="378"/>
      <c r="EY65216" s="378"/>
      <c r="EZ65216" s="378"/>
      <c r="FA65216" s="378"/>
      <c r="FB65216" s="378"/>
      <c r="FC65216" s="378"/>
      <c r="FD65216" s="378"/>
      <c r="FE65216" s="378"/>
      <c r="FF65216" s="378"/>
      <c r="FG65216" s="378"/>
      <c r="FH65216" s="378"/>
      <c r="FI65216" s="378"/>
      <c r="FJ65216" s="378"/>
      <c r="FK65216" s="378"/>
      <c r="FL65216" s="378"/>
      <c r="FM65216" s="378"/>
      <c r="FN65216" s="378"/>
      <c r="FO65216" s="378"/>
      <c r="FP65216" s="378"/>
      <c r="FQ65216" s="378"/>
      <c r="FR65216" s="378"/>
      <c r="FS65216" s="378"/>
      <c r="FT65216" s="378"/>
      <c r="FU65216" s="378"/>
      <c r="FV65216" s="378"/>
      <c r="FW65216" s="378"/>
      <c r="FX65216" s="378"/>
      <c r="FY65216" s="378"/>
      <c r="FZ65216" s="378"/>
      <c r="GA65216" s="378"/>
      <c r="GB65216" s="378"/>
      <c r="GC65216" s="378"/>
      <c r="GD65216" s="378"/>
      <c r="GE65216" s="378"/>
      <c r="GF65216" s="378"/>
      <c r="GG65216" s="378"/>
      <c r="GH65216" s="378"/>
      <c r="GI65216" s="378"/>
      <c r="GJ65216" s="378"/>
      <c r="GK65216" s="378"/>
      <c r="GL65216" s="378"/>
      <c r="GM65216" s="378"/>
      <c r="GN65216" s="378"/>
      <c r="GO65216" s="378"/>
      <c r="GP65216" s="378"/>
      <c r="GQ65216" s="378"/>
      <c r="GR65216" s="378"/>
      <c r="GS65216" s="378"/>
      <c r="GT65216" s="378"/>
      <c r="GU65216" s="378"/>
      <c r="GV65216" s="378"/>
      <c r="GW65216" s="378"/>
      <c r="GX65216" s="378"/>
      <c r="GY65216" s="378"/>
      <c r="GZ65216" s="378"/>
      <c r="HA65216" s="378"/>
      <c r="HB65216" s="378"/>
      <c r="HC65216" s="378"/>
      <c r="HD65216" s="378"/>
      <c r="HE65216" s="378"/>
      <c r="HF65216" s="378"/>
      <c r="HG65216" s="378"/>
      <c r="HH65216" s="378"/>
      <c r="HI65216" s="378"/>
      <c r="HJ65216" s="378"/>
      <c r="HK65216" s="378"/>
      <c r="HL65216" s="378"/>
      <c r="HM65216" s="378"/>
      <c r="HN65216" s="378"/>
      <c r="HO65216" s="378"/>
      <c r="HP65216" s="378"/>
      <c r="HQ65216" s="378"/>
      <c r="HR65216" s="378"/>
      <c r="HS65216" s="378"/>
      <c r="HT65216" s="378"/>
      <c r="HU65216" s="378"/>
      <c r="HV65216" s="378"/>
      <c r="HW65216" s="378"/>
      <c r="HX65216" s="378"/>
      <c r="HY65216" s="378"/>
      <c r="HZ65216" s="378"/>
      <c r="IA65216" s="378"/>
      <c r="IB65216" s="378"/>
      <c r="IC65216" s="378"/>
      <c r="ID65216" s="378"/>
      <c r="IE65216" s="378"/>
      <c r="IF65216" s="378"/>
      <c r="IG65216" s="378"/>
      <c r="IH65216" s="378"/>
      <c r="II65216" s="378"/>
      <c r="IJ65216" s="378"/>
      <c r="IK65216" s="378"/>
      <c r="IL65216" s="378"/>
    </row>
    <row r="65217" spans="2:246">
      <c r="B65217" s="378"/>
      <c r="C65217" s="378"/>
      <c r="D65217" s="378"/>
      <c r="E65217" s="378"/>
      <c r="F65217" s="378"/>
      <c r="G65217" s="378"/>
      <c r="H65217" s="378"/>
      <c r="I65217" s="378"/>
      <c r="J65217" s="378"/>
      <c r="K65217" s="378"/>
      <c r="L65217" s="378"/>
      <c r="M65217" s="378"/>
      <c r="N65217" s="378"/>
      <c r="O65217" s="378"/>
      <c r="P65217" s="378"/>
      <c r="Q65217" s="378"/>
      <c r="R65217" s="378"/>
      <c r="S65217" s="378"/>
      <c r="T65217" s="378"/>
      <c r="U65217" s="378"/>
      <c r="V65217" s="378"/>
      <c r="W65217" s="378"/>
      <c r="X65217" s="378"/>
      <c r="Y65217" s="378"/>
      <c r="Z65217" s="378"/>
      <c r="AA65217" s="378"/>
      <c r="AB65217" s="378"/>
      <c r="AC65217" s="378"/>
      <c r="AD65217" s="378"/>
      <c r="AE65217" s="378"/>
      <c r="AF65217" s="378"/>
      <c r="AG65217" s="378"/>
      <c r="AH65217" s="378"/>
      <c r="AI65217" s="378"/>
      <c r="AJ65217" s="378"/>
      <c r="AK65217" s="378"/>
      <c r="AL65217" s="378"/>
      <c r="AM65217" s="378"/>
      <c r="AN65217" s="378"/>
      <c r="AO65217" s="378"/>
      <c r="AP65217" s="378"/>
      <c r="AQ65217" s="378"/>
      <c r="AR65217" s="378"/>
      <c r="AS65217" s="378"/>
      <c r="AT65217" s="378"/>
      <c r="AU65217" s="378"/>
      <c r="AV65217" s="378"/>
      <c r="AW65217" s="378"/>
      <c r="AX65217" s="378"/>
      <c r="AY65217" s="378"/>
      <c r="AZ65217" s="378"/>
      <c r="BA65217" s="378"/>
      <c r="BB65217" s="378"/>
      <c r="BC65217" s="378"/>
      <c r="BD65217" s="378"/>
      <c r="BE65217" s="378"/>
      <c r="BF65217" s="378"/>
      <c r="BG65217" s="378"/>
      <c r="BH65217" s="378"/>
      <c r="BI65217" s="378"/>
      <c r="BJ65217" s="378"/>
      <c r="BK65217" s="378"/>
      <c r="BL65217" s="378"/>
      <c r="BM65217" s="378"/>
      <c r="BN65217" s="378"/>
      <c r="BO65217" s="378"/>
      <c r="BP65217" s="378"/>
      <c r="BQ65217" s="378"/>
      <c r="BR65217" s="378"/>
      <c r="BS65217" s="378"/>
      <c r="BT65217" s="378"/>
      <c r="BU65217" s="378"/>
      <c r="BV65217" s="378"/>
      <c r="BW65217" s="378"/>
      <c r="BX65217" s="378"/>
      <c r="BY65217" s="378"/>
      <c r="BZ65217" s="378"/>
      <c r="CA65217" s="378"/>
      <c r="CB65217" s="378"/>
      <c r="CC65217" s="378"/>
      <c r="CD65217" s="378"/>
      <c r="CE65217" s="378"/>
      <c r="CF65217" s="378"/>
      <c r="CG65217" s="378"/>
      <c r="CH65217" s="378"/>
      <c r="CI65217" s="378"/>
      <c r="CJ65217" s="378"/>
      <c r="CK65217" s="378"/>
      <c r="CL65217" s="378"/>
      <c r="CM65217" s="378"/>
      <c r="CN65217" s="378"/>
      <c r="CO65217" s="378"/>
      <c r="CP65217" s="378"/>
      <c r="CQ65217" s="378"/>
      <c r="CR65217" s="378"/>
      <c r="CS65217" s="378"/>
      <c r="CT65217" s="378"/>
      <c r="CU65217" s="378"/>
      <c r="CV65217" s="378"/>
      <c r="CW65217" s="378"/>
      <c r="CX65217" s="378"/>
      <c r="CY65217" s="378"/>
      <c r="CZ65217" s="378"/>
      <c r="DA65217" s="378"/>
      <c r="DB65217" s="378"/>
      <c r="DC65217" s="378"/>
      <c r="DD65217" s="378"/>
      <c r="DE65217" s="378"/>
      <c r="DF65217" s="378"/>
      <c r="DG65217" s="378"/>
      <c r="DH65217" s="378"/>
      <c r="DI65217" s="378"/>
      <c r="DJ65217" s="378"/>
      <c r="DK65217" s="378"/>
      <c r="DL65217" s="378"/>
      <c r="DM65217" s="378"/>
      <c r="DN65217" s="378"/>
      <c r="DO65217" s="378"/>
      <c r="DP65217" s="378"/>
      <c r="DQ65217" s="378"/>
      <c r="DR65217" s="378"/>
      <c r="DS65217" s="378"/>
      <c r="DT65217" s="378"/>
      <c r="DU65217" s="378"/>
      <c r="DV65217" s="378"/>
      <c r="DW65217" s="378"/>
      <c r="DX65217" s="378"/>
      <c r="DY65217" s="378"/>
      <c r="DZ65217" s="378"/>
      <c r="EA65217" s="378"/>
      <c r="EB65217" s="378"/>
      <c r="EC65217" s="378"/>
      <c r="ED65217" s="378"/>
      <c r="EE65217" s="378"/>
      <c r="EF65217" s="378"/>
      <c r="EG65217" s="378"/>
      <c r="EH65217" s="378"/>
      <c r="EI65217" s="378"/>
      <c r="EJ65217" s="378"/>
      <c r="EK65217" s="378"/>
      <c r="EL65217" s="378"/>
      <c r="EM65217" s="378"/>
      <c r="EN65217" s="378"/>
      <c r="EO65217" s="378"/>
      <c r="EP65217" s="378"/>
      <c r="EQ65217" s="378"/>
      <c r="ER65217" s="378"/>
      <c r="ES65217" s="378"/>
      <c r="ET65217" s="378"/>
      <c r="EU65217" s="378"/>
      <c r="EV65217" s="378"/>
      <c r="EW65217" s="378"/>
      <c r="EX65217" s="378"/>
      <c r="EY65217" s="378"/>
      <c r="EZ65217" s="378"/>
      <c r="FA65217" s="378"/>
      <c r="FB65217" s="378"/>
      <c r="FC65217" s="378"/>
      <c r="FD65217" s="378"/>
      <c r="FE65217" s="378"/>
      <c r="FF65217" s="378"/>
      <c r="FG65217" s="378"/>
      <c r="FH65217" s="378"/>
      <c r="FI65217" s="378"/>
      <c r="FJ65217" s="378"/>
      <c r="FK65217" s="378"/>
      <c r="FL65217" s="378"/>
      <c r="FM65217" s="378"/>
      <c r="FN65217" s="378"/>
      <c r="FO65217" s="378"/>
      <c r="FP65217" s="378"/>
      <c r="FQ65217" s="378"/>
      <c r="FR65217" s="378"/>
      <c r="FS65217" s="378"/>
      <c r="FT65217" s="378"/>
      <c r="FU65217" s="378"/>
      <c r="FV65217" s="378"/>
      <c r="FW65217" s="378"/>
      <c r="FX65217" s="378"/>
      <c r="FY65217" s="378"/>
      <c r="FZ65217" s="378"/>
      <c r="GA65217" s="378"/>
      <c r="GB65217" s="378"/>
      <c r="GC65217" s="378"/>
      <c r="GD65217" s="378"/>
      <c r="GE65217" s="378"/>
      <c r="GF65217" s="378"/>
      <c r="GG65217" s="378"/>
      <c r="GH65217" s="378"/>
      <c r="GI65217" s="378"/>
      <c r="GJ65217" s="378"/>
      <c r="GK65217" s="378"/>
      <c r="GL65217" s="378"/>
      <c r="GM65217" s="378"/>
      <c r="GN65217" s="378"/>
      <c r="GO65217" s="378"/>
      <c r="GP65217" s="378"/>
      <c r="GQ65217" s="378"/>
      <c r="GR65217" s="378"/>
      <c r="GS65217" s="378"/>
      <c r="GT65217" s="378"/>
      <c r="GU65217" s="378"/>
      <c r="GV65217" s="378"/>
      <c r="GW65217" s="378"/>
      <c r="GX65217" s="378"/>
      <c r="GY65217" s="378"/>
      <c r="GZ65217" s="378"/>
      <c r="HA65217" s="378"/>
      <c r="HB65217" s="378"/>
      <c r="HC65217" s="378"/>
      <c r="HD65217" s="378"/>
      <c r="HE65217" s="378"/>
      <c r="HF65217" s="378"/>
      <c r="HG65217" s="378"/>
      <c r="HH65217" s="378"/>
      <c r="HI65217" s="378"/>
      <c r="HJ65217" s="378"/>
      <c r="HK65217" s="378"/>
      <c r="HL65217" s="378"/>
      <c r="HM65217" s="378"/>
      <c r="HN65217" s="378"/>
      <c r="HO65217" s="378"/>
      <c r="HP65217" s="378"/>
      <c r="HQ65217" s="378"/>
      <c r="HR65217" s="378"/>
      <c r="HS65217" s="378"/>
      <c r="HT65217" s="378"/>
      <c r="HU65217" s="378"/>
      <c r="HV65217" s="378"/>
      <c r="HW65217" s="378"/>
      <c r="HX65217" s="378"/>
      <c r="HY65217" s="378"/>
      <c r="HZ65217" s="378"/>
      <c r="IA65217" s="378"/>
      <c r="IB65217" s="378"/>
      <c r="IC65217" s="378"/>
      <c r="ID65217" s="378"/>
      <c r="IE65217" s="378"/>
      <c r="IF65217" s="378"/>
      <c r="IG65217" s="378"/>
      <c r="IH65217" s="378"/>
      <c r="II65217" s="378"/>
      <c r="IJ65217" s="378"/>
      <c r="IK65217" s="378"/>
      <c r="IL65217" s="378"/>
    </row>
    <row r="65218" spans="2:246">
      <c r="B65218" s="378"/>
      <c r="C65218" s="378"/>
      <c r="D65218" s="378"/>
      <c r="E65218" s="378"/>
      <c r="F65218" s="378"/>
      <c r="G65218" s="378"/>
      <c r="H65218" s="378"/>
      <c r="I65218" s="378"/>
      <c r="J65218" s="378"/>
      <c r="K65218" s="378"/>
      <c r="L65218" s="378"/>
      <c r="M65218" s="378"/>
      <c r="N65218" s="378"/>
      <c r="O65218" s="378"/>
      <c r="P65218" s="378"/>
      <c r="Q65218" s="378"/>
      <c r="R65218" s="378"/>
      <c r="S65218" s="378"/>
      <c r="T65218" s="378"/>
      <c r="U65218" s="378"/>
      <c r="V65218" s="378"/>
      <c r="W65218" s="378"/>
      <c r="X65218" s="378"/>
      <c r="Y65218" s="378"/>
      <c r="Z65218" s="378"/>
      <c r="AA65218" s="378"/>
      <c r="AB65218" s="378"/>
      <c r="AC65218" s="378"/>
      <c r="AD65218" s="378"/>
      <c r="AE65218" s="378"/>
      <c r="AF65218" s="378"/>
      <c r="AG65218" s="378"/>
      <c r="AH65218" s="378"/>
      <c r="AI65218" s="378"/>
      <c r="AJ65218" s="378"/>
      <c r="AK65218" s="378"/>
      <c r="AL65218" s="378"/>
      <c r="AM65218" s="378"/>
      <c r="AN65218" s="378"/>
      <c r="AO65218" s="378"/>
      <c r="AP65218" s="378"/>
      <c r="AQ65218" s="378"/>
      <c r="AR65218" s="378"/>
      <c r="AS65218" s="378"/>
      <c r="AT65218" s="378"/>
      <c r="AU65218" s="378"/>
      <c r="AV65218" s="378"/>
      <c r="AW65218" s="378"/>
      <c r="AX65218" s="378"/>
      <c r="AY65218" s="378"/>
      <c r="AZ65218" s="378"/>
      <c r="BA65218" s="378"/>
      <c r="BB65218" s="378"/>
      <c r="BC65218" s="378"/>
      <c r="BD65218" s="378"/>
      <c r="BE65218" s="378"/>
      <c r="BF65218" s="378"/>
      <c r="BG65218" s="378"/>
      <c r="BH65218" s="378"/>
      <c r="BI65218" s="378"/>
      <c r="BJ65218" s="378"/>
      <c r="BK65218" s="378"/>
      <c r="BL65218" s="378"/>
      <c r="BM65218" s="378"/>
      <c r="BN65218" s="378"/>
      <c r="BO65218" s="378"/>
      <c r="BP65218" s="378"/>
      <c r="BQ65218" s="378"/>
      <c r="BR65218" s="378"/>
      <c r="BS65218" s="378"/>
      <c r="BT65218" s="378"/>
      <c r="BU65218" s="378"/>
      <c r="BV65218" s="378"/>
      <c r="BW65218" s="378"/>
      <c r="BX65218" s="378"/>
      <c r="BY65218" s="378"/>
      <c r="BZ65218" s="378"/>
      <c r="CA65218" s="378"/>
      <c r="CB65218" s="378"/>
      <c r="CC65218" s="378"/>
      <c r="CD65218" s="378"/>
      <c r="CE65218" s="378"/>
      <c r="CF65218" s="378"/>
      <c r="CG65218" s="378"/>
      <c r="CH65218" s="378"/>
      <c r="CI65218" s="378"/>
      <c r="CJ65218" s="378"/>
      <c r="CK65218" s="378"/>
      <c r="CL65218" s="378"/>
      <c r="CM65218" s="378"/>
      <c r="CN65218" s="378"/>
      <c r="CO65218" s="378"/>
      <c r="CP65218" s="378"/>
      <c r="CQ65218" s="378"/>
      <c r="CR65218" s="378"/>
      <c r="CS65218" s="378"/>
      <c r="CT65218" s="378"/>
      <c r="CU65218" s="378"/>
      <c r="CV65218" s="378"/>
      <c r="CW65218" s="378"/>
      <c r="CX65218" s="378"/>
      <c r="CY65218" s="378"/>
      <c r="CZ65218" s="378"/>
      <c r="DA65218" s="378"/>
      <c r="DB65218" s="378"/>
      <c r="DC65218" s="378"/>
      <c r="DD65218" s="378"/>
      <c r="DE65218" s="378"/>
      <c r="DF65218" s="378"/>
      <c r="DG65218" s="378"/>
      <c r="DH65218" s="378"/>
      <c r="DI65218" s="378"/>
      <c r="DJ65218" s="378"/>
      <c r="DK65218" s="378"/>
      <c r="DL65218" s="378"/>
      <c r="DM65218" s="378"/>
      <c r="DN65218" s="378"/>
      <c r="DO65218" s="378"/>
      <c r="DP65218" s="378"/>
      <c r="DQ65218" s="378"/>
      <c r="DR65218" s="378"/>
      <c r="DS65218" s="378"/>
      <c r="DT65218" s="378"/>
      <c r="DU65218" s="378"/>
      <c r="DV65218" s="378"/>
      <c r="DW65218" s="378"/>
      <c r="DX65218" s="378"/>
      <c r="DY65218" s="378"/>
      <c r="DZ65218" s="378"/>
      <c r="EA65218" s="378"/>
      <c r="EB65218" s="378"/>
      <c r="EC65218" s="378"/>
      <c r="ED65218" s="378"/>
      <c r="EE65218" s="378"/>
      <c r="EF65218" s="378"/>
      <c r="EG65218" s="378"/>
      <c r="EH65218" s="378"/>
      <c r="EI65218" s="378"/>
      <c r="EJ65218" s="378"/>
      <c r="EK65218" s="378"/>
      <c r="EL65218" s="378"/>
      <c r="EM65218" s="378"/>
      <c r="EN65218" s="378"/>
      <c r="EO65218" s="378"/>
      <c r="EP65218" s="378"/>
      <c r="EQ65218" s="378"/>
      <c r="ER65218" s="378"/>
      <c r="ES65218" s="378"/>
      <c r="ET65218" s="378"/>
      <c r="EU65218" s="378"/>
      <c r="EV65218" s="378"/>
      <c r="EW65218" s="378"/>
      <c r="EX65218" s="378"/>
      <c r="EY65218" s="378"/>
      <c r="EZ65218" s="378"/>
      <c r="FA65218" s="378"/>
      <c r="FB65218" s="378"/>
      <c r="FC65218" s="378"/>
      <c r="FD65218" s="378"/>
      <c r="FE65218" s="378"/>
      <c r="FF65218" s="378"/>
      <c r="FG65218" s="378"/>
      <c r="FH65218" s="378"/>
      <c r="FI65218" s="378"/>
      <c r="FJ65218" s="378"/>
      <c r="FK65218" s="378"/>
      <c r="FL65218" s="378"/>
      <c r="FM65218" s="378"/>
      <c r="FN65218" s="378"/>
      <c r="FO65218" s="378"/>
      <c r="FP65218" s="378"/>
      <c r="FQ65218" s="378"/>
      <c r="FR65218" s="378"/>
      <c r="FS65218" s="378"/>
      <c r="FT65218" s="378"/>
      <c r="FU65218" s="378"/>
      <c r="FV65218" s="378"/>
      <c r="FW65218" s="378"/>
      <c r="FX65218" s="378"/>
      <c r="FY65218" s="378"/>
      <c r="FZ65218" s="378"/>
      <c r="GA65218" s="378"/>
      <c r="GB65218" s="378"/>
      <c r="GC65218" s="378"/>
      <c r="GD65218" s="378"/>
      <c r="GE65218" s="378"/>
      <c r="GF65218" s="378"/>
      <c r="GG65218" s="378"/>
      <c r="GH65218" s="378"/>
      <c r="GI65218" s="378"/>
      <c r="GJ65218" s="378"/>
      <c r="GK65218" s="378"/>
      <c r="GL65218" s="378"/>
      <c r="GM65218" s="378"/>
      <c r="GN65218" s="378"/>
      <c r="GO65218" s="378"/>
      <c r="GP65218" s="378"/>
      <c r="GQ65218" s="378"/>
      <c r="GR65218" s="378"/>
      <c r="GS65218" s="378"/>
      <c r="GT65218" s="378"/>
      <c r="GU65218" s="378"/>
      <c r="GV65218" s="378"/>
      <c r="GW65218" s="378"/>
      <c r="GX65218" s="378"/>
      <c r="GY65218" s="378"/>
      <c r="GZ65218" s="378"/>
      <c r="HA65218" s="378"/>
      <c r="HB65218" s="378"/>
      <c r="HC65218" s="378"/>
      <c r="HD65218" s="378"/>
      <c r="HE65218" s="378"/>
      <c r="HF65218" s="378"/>
      <c r="HG65218" s="378"/>
      <c r="HH65218" s="378"/>
      <c r="HI65218" s="378"/>
      <c r="HJ65218" s="378"/>
      <c r="HK65218" s="378"/>
      <c r="HL65218" s="378"/>
      <c r="HM65218" s="378"/>
      <c r="HN65218" s="378"/>
      <c r="HO65218" s="378"/>
      <c r="HP65218" s="378"/>
      <c r="HQ65218" s="378"/>
      <c r="HR65218" s="378"/>
      <c r="HS65218" s="378"/>
      <c r="HT65218" s="378"/>
      <c r="HU65218" s="378"/>
      <c r="HV65218" s="378"/>
      <c r="HW65218" s="378"/>
      <c r="HX65218" s="378"/>
      <c r="HY65218" s="378"/>
      <c r="HZ65218" s="378"/>
      <c r="IA65218" s="378"/>
      <c r="IB65218" s="378"/>
      <c r="IC65218" s="378"/>
      <c r="ID65218" s="378"/>
      <c r="IE65218" s="378"/>
      <c r="IF65218" s="378"/>
      <c r="IG65218" s="378"/>
      <c r="IH65218" s="378"/>
      <c r="II65218" s="378"/>
      <c r="IJ65218" s="378"/>
      <c r="IK65218" s="378"/>
      <c r="IL65218" s="378"/>
    </row>
    <row r="65219" spans="2:246">
      <c r="B65219" s="378"/>
      <c r="C65219" s="378"/>
      <c r="D65219" s="378"/>
      <c r="E65219" s="378"/>
      <c r="F65219" s="378"/>
      <c r="G65219" s="378"/>
      <c r="H65219" s="378"/>
      <c r="I65219" s="378"/>
      <c r="J65219" s="378"/>
      <c r="K65219" s="378"/>
      <c r="L65219" s="378"/>
      <c r="M65219" s="378"/>
      <c r="N65219" s="378"/>
      <c r="O65219" s="378"/>
      <c r="P65219" s="378"/>
      <c r="Q65219" s="378"/>
      <c r="R65219" s="378"/>
      <c r="S65219" s="378"/>
      <c r="T65219" s="378"/>
      <c r="U65219" s="378"/>
      <c r="V65219" s="378"/>
      <c r="W65219" s="378"/>
      <c r="X65219" s="378"/>
      <c r="Y65219" s="378"/>
      <c r="Z65219" s="378"/>
      <c r="AA65219" s="378"/>
      <c r="AB65219" s="378"/>
      <c r="AC65219" s="378"/>
      <c r="AD65219" s="378"/>
      <c r="AE65219" s="378"/>
      <c r="AF65219" s="378"/>
      <c r="AG65219" s="378"/>
      <c r="AH65219" s="378"/>
      <c r="AI65219" s="378"/>
      <c r="AJ65219" s="378"/>
      <c r="AK65219" s="378"/>
      <c r="AL65219" s="378"/>
      <c r="AM65219" s="378"/>
      <c r="AN65219" s="378"/>
      <c r="AO65219" s="378"/>
      <c r="AP65219" s="378"/>
      <c r="AQ65219" s="378"/>
      <c r="AR65219" s="378"/>
      <c r="AS65219" s="378"/>
      <c r="AT65219" s="378"/>
      <c r="AU65219" s="378"/>
      <c r="AV65219" s="378"/>
      <c r="AW65219" s="378"/>
      <c r="AX65219" s="378"/>
      <c r="AY65219" s="378"/>
      <c r="AZ65219" s="378"/>
      <c r="BA65219" s="378"/>
      <c r="BB65219" s="378"/>
      <c r="BC65219" s="378"/>
      <c r="BD65219" s="378"/>
      <c r="BE65219" s="378"/>
      <c r="BF65219" s="378"/>
      <c r="BG65219" s="378"/>
      <c r="BH65219" s="378"/>
      <c r="BI65219" s="378"/>
      <c r="BJ65219" s="378"/>
      <c r="BK65219" s="378"/>
      <c r="BL65219" s="378"/>
      <c r="BM65219" s="378"/>
      <c r="BN65219" s="378"/>
      <c r="BO65219" s="378"/>
      <c r="BP65219" s="378"/>
      <c r="BQ65219" s="378"/>
      <c r="BR65219" s="378"/>
      <c r="BS65219" s="378"/>
      <c r="BT65219" s="378"/>
      <c r="BU65219" s="378"/>
      <c r="BV65219" s="378"/>
      <c r="BW65219" s="378"/>
      <c r="BX65219" s="378"/>
      <c r="BY65219" s="378"/>
      <c r="BZ65219" s="378"/>
      <c r="CA65219" s="378"/>
      <c r="CB65219" s="378"/>
      <c r="CC65219" s="378"/>
      <c r="CD65219" s="378"/>
      <c r="CE65219" s="378"/>
      <c r="CF65219" s="378"/>
      <c r="CG65219" s="378"/>
      <c r="CH65219" s="378"/>
      <c r="CI65219" s="378"/>
      <c r="CJ65219" s="378"/>
      <c r="CK65219" s="378"/>
      <c r="CL65219" s="378"/>
      <c r="CM65219" s="378"/>
      <c r="CN65219" s="378"/>
      <c r="CO65219" s="378"/>
      <c r="CP65219" s="378"/>
      <c r="CQ65219" s="378"/>
      <c r="CR65219" s="378"/>
      <c r="CS65219" s="378"/>
      <c r="CT65219" s="378"/>
      <c r="CU65219" s="378"/>
      <c r="CV65219" s="378"/>
      <c r="CW65219" s="378"/>
      <c r="CX65219" s="378"/>
      <c r="CY65219" s="378"/>
      <c r="CZ65219" s="378"/>
      <c r="DA65219" s="378"/>
      <c r="DB65219" s="378"/>
      <c r="DC65219" s="378"/>
      <c r="DD65219" s="378"/>
      <c r="DE65219" s="378"/>
      <c r="DF65219" s="378"/>
      <c r="DG65219" s="378"/>
      <c r="DH65219" s="378"/>
      <c r="DI65219" s="378"/>
      <c r="DJ65219" s="378"/>
      <c r="DK65219" s="378"/>
      <c r="DL65219" s="378"/>
      <c r="DM65219" s="378"/>
      <c r="DN65219" s="378"/>
      <c r="DO65219" s="378"/>
      <c r="DP65219" s="378"/>
      <c r="DQ65219" s="378"/>
      <c r="DR65219" s="378"/>
      <c r="DS65219" s="378"/>
      <c r="DT65219" s="378"/>
      <c r="DU65219" s="378"/>
      <c r="DV65219" s="378"/>
      <c r="DW65219" s="378"/>
      <c r="DX65219" s="378"/>
      <c r="DY65219" s="378"/>
      <c r="DZ65219" s="378"/>
      <c r="EA65219" s="378"/>
      <c r="EB65219" s="378"/>
      <c r="EC65219" s="378"/>
      <c r="ED65219" s="378"/>
      <c r="EE65219" s="378"/>
      <c r="EF65219" s="378"/>
      <c r="EG65219" s="378"/>
      <c r="EH65219" s="378"/>
      <c r="EI65219" s="378"/>
      <c r="EJ65219" s="378"/>
      <c r="EK65219" s="378"/>
      <c r="EL65219" s="378"/>
      <c r="EM65219" s="378"/>
      <c r="EN65219" s="378"/>
      <c r="EO65219" s="378"/>
      <c r="EP65219" s="378"/>
      <c r="EQ65219" s="378"/>
      <c r="ER65219" s="378"/>
      <c r="ES65219" s="378"/>
      <c r="ET65219" s="378"/>
      <c r="EU65219" s="378"/>
      <c r="EV65219" s="378"/>
      <c r="EW65219" s="378"/>
      <c r="EX65219" s="378"/>
      <c r="EY65219" s="378"/>
      <c r="EZ65219" s="378"/>
      <c r="FA65219" s="378"/>
      <c r="FB65219" s="378"/>
      <c r="FC65219" s="378"/>
      <c r="FD65219" s="378"/>
      <c r="FE65219" s="378"/>
      <c r="FF65219" s="378"/>
      <c r="FG65219" s="378"/>
      <c r="FH65219" s="378"/>
      <c r="FI65219" s="378"/>
      <c r="FJ65219" s="378"/>
      <c r="FK65219" s="378"/>
      <c r="FL65219" s="378"/>
      <c r="FM65219" s="378"/>
      <c r="FN65219" s="378"/>
      <c r="FO65219" s="378"/>
      <c r="FP65219" s="378"/>
      <c r="FQ65219" s="378"/>
      <c r="FR65219" s="378"/>
      <c r="FS65219" s="378"/>
      <c r="FT65219" s="378"/>
      <c r="FU65219" s="378"/>
      <c r="FV65219" s="378"/>
      <c r="FW65219" s="378"/>
      <c r="FX65219" s="378"/>
      <c r="FY65219" s="378"/>
      <c r="FZ65219" s="378"/>
      <c r="GA65219" s="378"/>
      <c r="GB65219" s="378"/>
      <c r="GC65219" s="378"/>
      <c r="GD65219" s="378"/>
      <c r="GE65219" s="378"/>
      <c r="GF65219" s="378"/>
      <c r="GG65219" s="378"/>
      <c r="GH65219" s="378"/>
      <c r="GI65219" s="378"/>
      <c r="GJ65219" s="378"/>
      <c r="GK65219" s="378"/>
      <c r="GL65219" s="378"/>
      <c r="GM65219" s="378"/>
      <c r="GN65219" s="378"/>
      <c r="GO65219" s="378"/>
      <c r="GP65219" s="378"/>
      <c r="GQ65219" s="378"/>
      <c r="GR65219" s="378"/>
      <c r="GS65219" s="378"/>
      <c r="GT65219" s="378"/>
      <c r="GU65219" s="378"/>
      <c r="GV65219" s="378"/>
      <c r="GW65219" s="378"/>
      <c r="GX65219" s="378"/>
      <c r="GY65219" s="378"/>
      <c r="GZ65219" s="378"/>
      <c r="HA65219" s="378"/>
      <c r="HB65219" s="378"/>
      <c r="HC65219" s="378"/>
      <c r="HD65219" s="378"/>
      <c r="HE65219" s="378"/>
      <c r="HF65219" s="378"/>
      <c r="HG65219" s="378"/>
      <c r="HH65219" s="378"/>
      <c r="HI65219" s="378"/>
      <c r="HJ65219" s="378"/>
      <c r="HK65219" s="378"/>
      <c r="HL65219" s="378"/>
      <c r="HM65219" s="378"/>
      <c r="HN65219" s="378"/>
      <c r="HO65219" s="378"/>
      <c r="HP65219" s="378"/>
      <c r="HQ65219" s="378"/>
      <c r="HR65219" s="378"/>
      <c r="HS65219" s="378"/>
      <c r="HT65219" s="378"/>
      <c r="HU65219" s="378"/>
      <c r="HV65219" s="378"/>
      <c r="HW65219" s="378"/>
      <c r="HX65219" s="378"/>
      <c r="HY65219" s="378"/>
      <c r="HZ65219" s="378"/>
      <c r="IA65219" s="378"/>
      <c r="IB65219" s="378"/>
      <c r="IC65219" s="378"/>
      <c r="ID65219" s="378"/>
      <c r="IE65219" s="378"/>
      <c r="IF65219" s="378"/>
      <c r="IG65219" s="378"/>
      <c r="IH65219" s="378"/>
      <c r="II65219" s="378"/>
      <c r="IJ65219" s="378"/>
      <c r="IK65219" s="378"/>
      <c r="IL65219" s="378"/>
    </row>
    <row r="65220" spans="2:246">
      <c r="B65220" s="378"/>
      <c r="C65220" s="378"/>
      <c r="D65220" s="378"/>
      <c r="E65220" s="378"/>
      <c r="F65220" s="378"/>
      <c r="G65220" s="378"/>
      <c r="H65220" s="378"/>
      <c r="I65220" s="378"/>
      <c r="J65220" s="378"/>
      <c r="K65220" s="378"/>
      <c r="L65220" s="378"/>
      <c r="M65220" s="378"/>
      <c r="N65220" s="378"/>
      <c r="O65220" s="378"/>
      <c r="P65220" s="378"/>
      <c r="Q65220" s="378"/>
      <c r="R65220" s="378"/>
      <c r="S65220" s="378"/>
      <c r="T65220" s="378"/>
      <c r="U65220" s="378"/>
      <c r="V65220" s="378"/>
      <c r="W65220" s="378"/>
      <c r="X65220" s="378"/>
      <c r="Y65220" s="378"/>
      <c r="Z65220" s="378"/>
      <c r="AA65220" s="378"/>
      <c r="AB65220" s="378"/>
      <c r="AC65220" s="378"/>
      <c r="AD65220" s="378"/>
      <c r="AE65220" s="378"/>
      <c r="AF65220" s="378"/>
      <c r="AG65220" s="378"/>
      <c r="AH65220" s="378"/>
      <c r="AI65220" s="378"/>
      <c r="AJ65220" s="378"/>
      <c r="AK65220" s="378"/>
      <c r="AL65220" s="378"/>
      <c r="AM65220" s="378"/>
      <c r="AN65220" s="378"/>
      <c r="AO65220" s="378"/>
      <c r="AP65220" s="378"/>
      <c r="AQ65220" s="378"/>
      <c r="AR65220" s="378"/>
      <c r="AS65220" s="378"/>
      <c r="AT65220" s="378"/>
      <c r="AU65220" s="378"/>
      <c r="AV65220" s="378"/>
      <c r="AW65220" s="378"/>
      <c r="AX65220" s="378"/>
      <c r="AY65220" s="378"/>
      <c r="AZ65220" s="378"/>
      <c r="BA65220" s="378"/>
      <c r="BB65220" s="378"/>
      <c r="BC65220" s="378"/>
      <c r="BD65220" s="378"/>
      <c r="BE65220" s="378"/>
      <c r="BF65220" s="378"/>
      <c r="BG65220" s="378"/>
      <c r="BH65220" s="378"/>
      <c r="BI65220" s="378"/>
      <c r="BJ65220" s="378"/>
      <c r="BK65220" s="378"/>
      <c r="BL65220" s="378"/>
      <c r="BM65220" s="378"/>
      <c r="BN65220" s="378"/>
      <c r="BO65220" s="378"/>
      <c r="BP65220" s="378"/>
      <c r="BQ65220" s="378"/>
      <c r="BR65220" s="378"/>
      <c r="BS65220" s="378"/>
      <c r="BT65220" s="378"/>
      <c r="BU65220" s="378"/>
      <c r="BV65220" s="378"/>
      <c r="BW65220" s="378"/>
      <c r="BX65220" s="378"/>
      <c r="BY65220" s="378"/>
      <c r="BZ65220" s="378"/>
      <c r="CA65220" s="378"/>
      <c r="CB65220" s="378"/>
      <c r="CC65220" s="378"/>
      <c r="CD65220" s="378"/>
      <c r="CE65220" s="378"/>
      <c r="CF65220" s="378"/>
      <c r="CG65220" s="378"/>
      <c r="CH65220" s="378"/>
      <c r="CI65220" s="378"/>
      <c r="CJ65220" s="378"/>
      <c r="CK65220" s="378"/>
      <c r="CL65220" s="378"/>
      <c r="CM65220" s="378"/>
      <c r="CN65220" s="378"/>
      <c r="CO65220" s="378"/>
      <c r="CP65220" s="378"/>
      <c r="CQ65220" s="378"/>
      <c r="CR65220" s="378"/>
      <c r="CS65220" s="378"/>
      <c r="CT65220" s="378"/>
      <c r="CU65220" s="378"/>
      <c r="CV65220" s="378"/>
      <c r="CW65220" s="378"/>
      <c r="CX65220" s="378"/>
      <c r="CY65220" s="378"/>
      <c r="CZ65220" s="378"/>
      <c r="DA65220" s="378"/>
      <c r="DB65220" s="378"/>
      <c r="DC65220" s="378"/>
      <c r="DD65220" s="378"/>
      <c r="DE65220" s="378"/>
      <c r="DF65220" s="378"/>
      <c r="DG65220" s="378"/>
      <c r="DH65220" s="378"/>
      <c r="DI65220" s="378"/>
      <c r="DJ65220" s="378"/>
      <c r="DK65220" s="378"/>
      <c r="DL65220" s="378"/>
      <c r="DM65220" s="378"/>
      <c r="DN65220" s="378"/>
      <c r="DO65220" s="378"/>
      <c r="DP65220" s="378"/>
      <c r="DQ65220" s="378"/>
      <c r="DR65220" s="378"/>
      <c r="DS65220" s="378"/>
      <c r="DT65220" s="378"/>
      <c r="DU65220" s="378"/>
      <c r="DV65220" s="378"/>
      <c r="DW65220" s="378"/>
      <c r="DX65220" s="378"/>
      <c r="DY65220" s="378"/>
      <c r="DZ65220" s="378"/>
      <c r="EA65220" s="378"/>
      <c r="EB65220" s="378"/>
      <c r="EC65220" s="378"/>
      <c r="ED65220" s="378"/>
      <c r="EE65220" s="378"/>
      <c r="EF65220" s="378"/>
      <c r="EG65220" s="378"/>
      <c r="EH65220" s="378"/>
      <c r="EI65220" s="378"/>
      <c r="EJ65220" s="378"/>
      <c r="EK65220" s="378"/>
      <c r="EL65220" s="378"/>
      <c r="EM65220" s="378"/>
      <c r="EN65220" s="378"/>
      <c r="EO65220" s="378"/>
      <c r="EP65220" s="378"/>
      <c r="EQ65220" s="378"/>
      <c r="ER65220" s="378"/>
      <c r="ES65220" s="378"/>
      <c r="ET65220" s="378"/>
      <c r="EU65220" s="378"/>
      <c r="EV65220" s="378"/>
      <c r="EW65220" s="378"/>
      <c r="EX65220" s="378"/>
      <c r="EY65220" s="378"/>
      <c r="EZ65220" s="378"/>
      <c r="FA65220" s="378"/>
      <c r="FB65220" s="378"/>
      <c r="FC65220" s="378"/>
      <c r="FD65220" s="378"/>
      <c r="FE65220" s="378"/>
      <c r="FF65220" s="378"/>
      <c r="FG65220" s="378"/>
      <c r="FH65220" s="378"/>
      <c r="FI65220" s="378"/>
      <c r="FJ65220" s="378"/>
      <c r="FK65220" s="378"/>
      <c r="FL65220" s="378"/>
      <c r="FM65220" s="378"/>
      <c r="FN65220" s="378"/>
      <c r="FO65220" s="378"/>
      <c r="FP65220" s="378"/>
      <c r="FQ65220" s="378"/>
      <c r="FR65220" s="378"/>
      <c r="FS65220" s="378"/>
      <c r="FT65220" s="378"/>
      <c r="FU65220" s="378"/>
      <c r="FV65220" s="378"/>
      <c r="FW65220" s="378"/>
      <c r="FX65220" s="378"/>
      <c r="FY65220" s="378"/>
      <c r="FZ65220" s="378"/>
      <c r="GA65220" s="378"/>
      <c r="GB65220" s="378"/>
      <c r="GC65220" s="378"/>
      <c r="GD65220" s="378"/>
      <c r="GE65220" s="378"/>
      <c r="GF65220" s="378"/>
      <c r="GG65220" s="378"/>
      <c r="GH65220" s="378"/>
      <c r="GI65220" s="378"/>
      <c r="GJ65220" s="378"/>
      <c r="GK65220" s="378"/>
      <c r="GL65220" s="378"/>
      <c r="GM65220" s="378"/>
      <c r="GN65220" s="378"/>
      <c r="GO65220" s="378"/>
      <c r="GP65220" s="378"/>
      <c r="GQ65220" s="378"/>
      <c r="GR65220" s="378"/>
      <c r="GS65220" s="378"/>
      <c r="GT65220" s="378"/>
      <c r="GU65220" s="378"/>
      <c r="GV65220" s="378"/>
      <c r="GW65220" s="378"/>
      <c r="GX65220" s="378"/>
      <c r="GY65220" s="378"/>
      <c r="GZ65220" s="378"/>
      <c r="HA65220" s="378"/>
      <c r="HB65220" s="378"/>
      <c r="HC65220" s="378"/>
      <c r="HD65220" s="378"/>
      <c r="HE65220" s="378"/>
      <c r="HF65220" s="378"/>
      <c r="HG65220" s="378"/>
      <c r="HH65220" s="378"/>
      <c r="HI65220" s="378"/>
      <c r="HJ65220" s="378"/>
      <c r="HK65220" s="378"/>
      <c r="HL65220" s="378"/>
      <c r="HM65220" s="378"/>
      <c r="HN65220" s="378"/>
      <c r="HO65220" s="378"/>
      <c r="HP65220" s="378"/>
      <c r="HQ65220" s="378"/>
      <c r="HR65220" s="378"/>
      <c r="HS65220" s="378"/>
      <c r="HT65220" s="378"/>
      <c r="HU65220" s="378"/>
      <c r="HV65220" s="378"/>
      <c r="HW65220" s="378"/>
      <c r="HX65220" s="378"/>
      <c r="HY65220" s="378"/>
      <c r="HZ65220" s="378"/>
      <c r="IA65220" s="378"/>
      <c r="IB65220" s="378"/>
      <c r="IC65220" s="378"/>
      <c r="ID65220" s="378"/>
      <c r="IE65220" s="378"/>
      <c r="IF65220" s="378"/>
      <c r="IG65220" s="378"/>
      <c r="IH65220" s="378"/>
      <c r="II65220" s="378"/>
      <c r="IJ65220" s="378"/>
      <c r="IK65220" s="378"/>
      <c r="IL65220" s="378"/>
    </row>
    <row r="65221" spans="2:246">
      <c r="B65221" s="378"/>
      <c r="C65221" s="378"/>
      <c r="D65221" s="378"/>
      <c r="E65221" s="378"/>
      <c r="F65221" s="378"/>
      <c r="G65221" s="378"/>
      <c r="H65221" s="378"/>
      <c r="I65221" s="378"/>
      <c r="J65221" s="378"/>
      <c r="K65221" s="378"/>
      <c r="L65221" s="378"/>
      <c r="M65221" s="378"/>
      <c r="N65221" s="378"/>
      <c r="O65221" s="378"/>
      <c r="P65221" s="378"/>
      <c r="Q65221" s="378"/>
      <c r="R65221" s="378"/>
      <c r="S65221" s="378"/>
      <c r="T65221" s="378"/>
      <c r="U65221" s="378"/>
      <c r="V65221" s="378"/>
      <c r="W65221" s="378"/>
      <c r="X65221" s="378"/>
      <c r="Y65221" s="378"/>
      <c r="Z65221" s="378"/>
      <c r="AA65221" s="378"/>
      <c r="AB65221" s="378"/>
      <c r="AC65221" s="378"/>
      <c r="AD65221" s="378"/>
      <c r="AE65221" s="378"/>
      <c r="AF65221" s="378"/>
      <c r="AG65221" s="378"/>
      <c r="AH65221" s="378"/>
      <c r="AI65221" s="378"/>
      <c r="AJ65221" s="378"/>
      <c r="AK65221" s="378"/>
      <c r="AL65221" s="378"/>
      <c r="AM65221" s="378"/>
      <c r="AN65221" s="378"/>
      <c r="AO65221" s="378"/>
      <c r="AP65221" s="378"/>
      <c r="AQ65221" s="378"/>
      <c r="AR65221" s="378"/>
      <c r="AS65221" s="378"/>
      <c r="AT65221" s="378"/>
      <c r="AU65221" s="378"/>
      <c r="AV65221" s="378"/>
      <c r="AW65221" s="378"/>
      <c r="AX65221" s="378"/>
      <c r="AY65221" s="378"/>
      <c r="AZ65221" s="378"/>
      <c r="BA65221" s="378"/>
      <c r="BB65221" s="378"/>
      <c r="BC65221" s="378"/>
      <c r="BD65221" s="378"/>
      <c r="BE65221" s="378"/>
      <c r="BF65221" s="378"/>
      <c r="BG65221" s="378"/>
      <c r="BH65221" s="378"/>
      <c r="BI65221" s="378"/>
      <c r="BJ65221" s="378"/>
      <c r="BK65221" s="378"/>
      <c r="BL65221" s="378"/>
      <c r="BM65221" s="378"/>
      <c r="BN65221" s="378"/>
      <c r="BO65221" s="378"/>
      <c r="BP65221" s="378"/>
      <c r="BQ65221" s="378"/>
      <c r="BR65221" s="378"/>
      <c r="BS65221" s="378"/>
      <c r="BT65221" s="378"/>
      <c r="BU65221" s="378"/>
      <c r="BV65221" s="378"/>
      <c r="BW65221" s="378"/>
      <c r="BX65221" s="378"/>
      <c r="BY65221" s="378"/>
      <c r="BZ65221" s="378"/>
      <c r="CA65221" s="378"/>
      <c r="CB65221" s="378"/>
      <c r="CC65221" s="378"/>
      <c r="CD65221" s="378"/>
      <c r="CE65221" s="378"/>
      <c r="CF65221" s="378"/>
      <c r="CG65221" s="378"/>
      <c r="CH65221" s="378"/>
      <c r="CI65221" s="378"/>
      <c r="CJ65221" s="378"/>
      <c r="CK65221" s="378"/>
      <c r="CL65221" s="378"/>
      <c r="CM65221" s="378"/>
      <c r="CN65221" s="378"/>
      <c r="CO65221" s="378"/>
      <c r="CP65221" s="378"/>
      <c r="CQ65221" s="378"/>
      <c r="CR65221" s="378"/>
      <c r="CS65221" s="378"/>
      <c r="CT65221" s="378"/>
      <c r="CU65221" s="378"/>
      <c r="CV65221" s="378"/>
      <c r="CW65221" s="378"/>
      <c r="CX65221" s="378"/>
      <c r="CY65221" s="378"/>
      <c r="CZ65221" s="378"/>
      <c r="DA65221" s="378"/>
      <c r="DB65221" s="378"/>
      <c r="DC65221" s="378"/>
      <c r="DD65221" s="378"/>
      <c r="DE65221" s="378"/>
      <c r="DF65221" s="378"/>
      <c r="DG65221" s="378"/>
      <c r="DH65221" s="378"/>
      <c r="DI65221" s="378"/>
      <c r="DJ65221" s="378"/>
      <c r="DK65221" s="378"/>
      <c r="DL65221" s="378"/>
      <c r="DM65221" s="378"/>
      <c r="DN65221" s="378"/>
      <c r="DO65221" s="378"/>
      <c r="DP65221" s="378"/>
      <c r="DQ65221" s="378"/>
      <c r="DR65221" s="378"/>
      <c r="DS65221" s="378"/>
      <c r="DT65221" s="378"/>
      <c r="DU65221" s="378"/>
      <c r="DV65221" s="378"/>
      <c r="DW65221" s="378"/>
      <c r="DX65221" s="378"/>
      <c r="DY65221" s="378"/>
      <c r="DZ65221" s="378"/>
      <c r="EA65221" s="378"/>
      <c r="EB65221" s="378"/>
      <c r="EC65221" s="378"/>
      <c r="ED65221" s="378"/>
      <c r="EE65221" s="378"/>
      <c r="EF65221" s="378"/>
      <c r="EG65221" s="378"/>
      <c r="EH65221" s="378"/>
      <c r="EI65221" s="378"/>
      <c r="EJ65221" s="378"/>
      <c r="EK65221" s="378"/>
      <c r="EL65221" s="378"/>
      <c r="EM65221" s="378"/>
      <c r="EN65221" s="378"/>
      <c r="EO65221" s="378"/>
      <c r="EP65221" s="378"/>
      <c r="EQ65221" s="378"/>
      <c r="ER65221" s="378"/>
      <c r="ES65221" s="378"/>
      <c r="ET65221" s="378"/>
      <c r="EU65221" s="378"/>
      <c r="EV65221" s="378"/>
      <c r="EW65221" s="378"/>
      <c r="EX65221" s="378"/>
      <c r="EY65221" s="378"/>
      <c r="EZ65221" s="378"/>
      <c r="FA65221" s="378"/>
      <c r="FB65221" s="378"/>
      <c r="FC65221" s="378"/>
      <c r="FD65221" s="378"/>
      <c r="FE65221" s="378"/>
      <c r="FF65221" s="378"/>
      <c r="FG65221" s="378"/>
      <c r="FH65221" s="378"/>
      <c r="FI65221" s="378"/>
      <c r="FJ65221" s="378"/>
      <c r="FK65221" s="378"/>
      <c r="FL65221" s="378"/>
      <c r="FM65221" s="378"/>
      <c r="FN65221" s="378"/>
      <c r="FO65221" s="378"/>
      <c r="FP65221" s="378"/>
      <c r="FQ65221" s="378"/>
      <c r="FR65221" s="378"/>
      <c r="FS65221" s="378"/>
      <c r="FT65221" s="378"/>
      <c r="FU65221" s="378"/>
      <c r="FV65221" s="378"/>
      <c r="FW65221" s="378"/>
      <c r="FX65221" s="378"/>
      <c r="FY65221" s="378"/>
      <c r="FZ65221" s="378"/>
      <c r="GA65221" s="378"/>
      <c r="GB65221" s="378"/>
      <c r="GC65221" s="378"/>
      <c r="GD65221" s="378"/>
      <c r="GE65221" s="378"/>
      <c r="GF65221" s="378"/>
      <c r="GG65221" s="378"/>
      <c r="GH65221" s="378"/>
      <c r="GI65221" s="378"/>
      <c r="GJ65221" s="378"/>
      <c r="GK65221" s="378"/>
      <c r="GL65221" s="378"/>
      <c r="GM65221" s="378"/>
      <c r="GN65221" s="378"/>
      <c r="GO65221" s="378"/>
      <c r="GP65221" s="378"/>
      <c r="GQ65221" s="378"/>
      <c r="GR65221" s="378"/>
      <c r="GS65221" s="378"/>
      <c r="GT65221" s="378"/>
      <c r="GU65221" s="378"/>
      <c r="GV65221" s="378"/>
      <c r="GW65221" s="378"/>
      <c r="GX65221" s="378"/>
      <c r="GY65221" s="378"/>
      <c r="GZ65221" s="378"/>
      <c r="HA65221" s="378"/>
      <c r="HB65221" s="378"/>
      <c r="HC65221" s="378"/>
      <c r="HD65221" s="378"/>
      <c r="HE65221" s="378"/>
      <c r="HF65221" s="378"/>
      <c r="HG65221" s="378"/>
      <c r="HH65221" s="378"/>
      <c r="HI65221" s="378"/>
      <c r="HJ65221" s="378"/>
      <c r="HK65221" s="378"/>
      <c r="HL65221" s="378"/>
      <c r="HM65221" s="378"/>
      <c r="HN65221" s="378"/>
      <c r="HO65221" s="378"/>
      <c r="HP65221" s="378"/>
      <c r="HQ65221" s="378"/>
      <c r="HR65221" s="378"/>
      <c r="HS65221" s="378"/>
      <c r="HT65221" s="378"/>
      <c r="HU65221" s="378"/>
      <c r="HV65221" s="378"/>
      <c r="HW65221" s="378"/>
      <c r="HX65221" s="378"/>
      <c r="HY65221" s="378"/>
      <c r="HZ65221" s="378"/>
      <c r="IA65221" s="378"/>
      <c r="IB65221" s="378"/>
      <c r="IC65221" s="378"/>
      <c r="ID65221" s="378"/>
      <c r="IE65221" s="378"/>
      <c r="IF65221" s="378"/>
      <c r="IG65221" s="378"/>
      <c r="IH65221" s="378"/>
      <c r="II65221" s="378"/>
      <c r="IJ65221" s="378"/>
      <c r="IK65221" s="378"/>
      <c r="IL65221" s="378"/>
    </row>
    <row r="65222" spans="2:246">
      <c r="B65222" s="378"/>
      <c r="C65222" s="378"/>
      <c r="D65222" s="378"/>
      <c r="E65222" s="378"/>
      <c r="F65222" s="378"/>
      <c r="G65222" s="378"/>
      <c r="H65222" s="378"/>
      <c r="I65222" s="378"/>
      <c r="J65222" s="378"/>
      <c r="K65222" s="378"/>
      <c r="L65222" s="378"/>
      <c r="M65222" s="378"/>
      <c r="N65222" s="378"/>
      <c r="O65222" s="378"/>
      <c r="P65222" s="378"/>
      <c r="Q65222" s="378"/>
      <c r="R65222" s="378"/>
      <c r="S65222" s="378"/>
      <c r="T65222" s="378"/>
      <c r="U65222" s="378"/>
      <c r="V65222" s="378"/>
      <c r="W65222" s="378"/>
      <c r="X65222" s="378"/>
      <c r="Y65222" s="378"/>
      <c r="Z65222" s="378"/>
      <c r="AA65222" s="378"/>
      <c r="AB65222" s="378"/>
      <c r="AC65222" s="378"/>
      <c r="AD65222" s="378"/>
      <c r="AE65222" s="378"/>
      <c r="AF65222" s="378"/>
      <c r="AG65222" s="378"/>
      <c r="AH65222" s="378"/>
      <c r="AI65222" s="378"/>
      <c r="AJ65222" s="378"/>
      <c r="AK65222" s="378"/>
      <c r="AL65222" s="378"/>
      <c r="AM65222" s="378"/>
      <c r="AN65222" s="378"/>
      <c r="AO65222" s="378"/>
      <c r="AP65222" s="378"/>
      <c r="AQ65222" s="378"/>
      <c r="AR65222" s="378"/>
      <c r="AS65222" s="378"/>
      <c r="AT65222" s="378"/>
      <c r="AU65222" s="378"/>
      <c r="AV65222" s="378"/>
      <c r="AW65222" s="378"/>
      <c r="AX65222" s="378"/>
      <c r="AY65222" s="378"/>
      <c r="AZ65222" s="378"/>
      <c r="BA65222" s="378"/>
      <c r="BB65222" s="378"/>
      <c r="BC65222" s="378"/>
      <c r="BD65222" s="378"/>
      <c r="BE65222" s="378"/>
      <c r="BF65222" s="378"/>
      <c r="BG65222" s="378"/>
      <c r="BH65222" s="378"/>
      <c r="BI65222" s="378"/>
      <c r="BJ65222" s="378"/>
      <c r="BK65222" s="378"/>
      <c r="BL65222" s="378"/>
      <c r="BM65222" s="378"/>
      <c r="BN65222" s="378"/>
      <c r="BO65222" s="378"/>
      <c r="BP65222" s="378"/>
      <c r="BQ65222" s="378"/>
      <c r="BR65222" s="378"/>
      <c r="BS65222" s="378"/>
      <c r="BT65222" s="378"/>
      <c r="BU65222" s="378"/>
      <c r="BV65222" s="378"/>
      <c r="BW65222" s="378"/>
      <c r="BX65222" s="378"/>
      <c r="BY65222" s="378"/>
      <c r="BZ65222" s="378"/>
      <c r="CA65222" s="378"/>
      <c r="CB65222" s="378"/>
      <c r="CC65222" s="378"/>
      <c r="CD65222" s="378"/>
      <c r="CE65222" s="378"/>
      <c r="CF65222" s="378"/>
      <c r="CG65222" s="378"/>
      <c r="CH65222" s="378"/>
      <c r="CI65222" s="378"/>
      <c r="CJ65222" s="378"/>
      <c r="CK65222" s="378"/>
      <c r="CL65222" s="378"/>
      <c r="CM65222" s="378"/>
      <c r="CN65222" s="378"/>
      <c r="CO65222" s="378"/>
      <c r="CP65222" s="378"/>
      <c r="CQ65222" s="378"/>
      <c r="CR65222" s="378"/>
      <c r="CS65222" s="378"/>
      <c r="CT65222" s="378"/>
      <c r="CU65222" s="378"/>
      <c r="CV65222" s="378"/>
      <c r="CW65222" s="378"/>
      <c r="CX65222" s="378"/>
      <c r="CY65222" s="378"/>
      <c r="CZ65222" s="378"/>
      <c r="DA65222" s="378"/>
      <c r="DB65222" s="378"/>
      <c r="DC65222" s="378"/>
      <c r="DD65222" s="378"/>
      <c r="DE65222" s="378"/>
      <c r="DF65222" s="378"/>
      <c r="DG65222" s="378"/>
      <c r="DH65222" s="378"/>
      <c r="DI65222" s="378"/>
      <c r="DJ65222" s="378"/>
      <c r="DK65222" s="378"/>
      <c r="DL65222" s="378"/>
      <c r="DM65222" s="378"/>
      <c r="DN65222" s="378"/>
      <c r="DO65222" s="378"/>
      <c r="DP65222" s="378"/>
      <c r="DQ65222" s="378"/>
      <c r="DR65222" s="378"/>
      <c r="DS65222" s="378"/>
      <c r="DT65222" s="378"/>
      <c r="DU65222" s="378"/>
      <c r="DV65222" s="378"/>
      <c r="DW65222" s="378"/>
      <c r="DX65222" s="378"/>
      <c r="DY65222" s="378"/>
      <c r="DZ65222" s="378"/>
      <c r="EA65222" s="378"/>
      <c r="EB65222" s="378"/>
      <c r="EC65222" s="378"/>
      <c r="ED65222" s="378"/>
      <c r="EE65222" s="378"/>
      <c r="EF65222" s="378"/>
      <c r="EG65222" s="378"/>
      <c r="EH65222" s="378"/>
      <c r="EI65222" s="378"/>
      <c r="EJ65222" s="378"/>
      <c r="EK65222" s="378"/>
      <c r="EL65222" s="378"/>
      <c r="EM65222" s="378"/>
      <c r="EN65222" s="378"/>
      <c r="EO65222" s="378"/>
      <c r="EP65222" s="378"/>
      <c r="EQ65222" s="378"/>
      <c r="ER65222" s="378"/>
      <c r="ES65222" s="378"/>
      <c r="ET65222" s="378"/>
      <c r="EU65222" s="378"/>
      <c r="EV65222" s="378"/>
      <c r="EW65222" s="378"/>
      <c r="EX65222" s="378"/>
      <c r="EY65222" s="378"/>
      <c r="EZ65222" s="378"/>
      <c r="FA65222" s="378"/>
      <c r="FB65222" s="378"/>
      <c r="FC65222" s="378"/>
      <c r="FD65222" s="378"/>
      <c r="FE65222" s="378"/>
      <c r="FF65222" s="378"/>
      <c r="FG65222" s="378"/>
      <c r="FH65222" s="378"/>
      <c r="FI65222" s="378"/>
      <c r="FJ65222" s="378"/>
      <c r="FK65222" s="378"/>
      <c r="FL65222" s="378"/>
      <c r="FM65222" s="378"/>
      <c r="FN65222" s="378"/>
      <c r="FO65222" s="378"/>
      <c r="FP65222" s="378"/>
      <c r="FQ65222" s="378"/>
      <c r="FR65222" s="378"/>
      <c r="FS65222" s="378"/>
      <c r="FT65222" s="378"/>
      <c r="FU65222" s="378"/>
      <c r="FV65222" s="378"/>
      <c r="FW65222" s="378"/>
      <c r="FX65222" s="378"/>
      <c r="FY65222" s="378"/>
      <c r="FZ65222" s="378"/>
      <c r="GA65222" s="378"/>
      <c r="GB65222" s="378"/>
      <c r="GC65222" s="378"/>
      <c r="GD65222" s="378"/>
      <c r="GE65222" s="378"/>
      <c r="GF65222" s="378"/>
      <c r="GG65222" s="378"/>
      <c r="GH65222" s="378"/>
      <c r="GI65222" s="378"/>
      <c r="GJ65222" s="378"/>
      <c r="GK65222" s="378"/>
      <c r="GL65222" s="378"/>
      <c r="GM65222" s="378"/>
      <c r="GN65222" s="378"/>
      <c r="GO65222" s="378"/>
      <c r="GP65222" s="378"/>
      <c r="GQ65222" s="378"/>
      <c r="GR65222" s="378"/>
      <c r="GS65222" s="378"/>
      <c r="GT65222" s="378"/>
      <c r="GU65222" s="378"/>
      <c r="GV65222" s="378"/>
      <c r="GW65222" s="378"/>
      <c r="GX65222" s="378"/>
      <c r="GY65222" s="378"/>
      <c r="GZ65222" s="378"/>
      <c r="HA65222" s="378"/>
      <c r="HB65222" s="378"/>
      <c r="HC65222" s="378"/>
      <c r="HD65222" s="378"/>
      <c r="HE65222" s="378"/>
      <c r="HF65222" s="378"/>
      <c r="HG65222" s="378"/>
      <c r="HH65222" s="378"/>
      <c r="HI65222" s="378"/>
      <c r="HJ65222" s="378"/>
      <c r="HK65222" s="378"/>
      <c r="HL65222" s="378"/>
      <c r="HM65222" s="378"/>
      <c r="HN65222" s="378"/>
      <c r="HO65222" s="378"/>
      <c r="HP65222" s="378"/>
      <c r="HQ65222" s="378"/>
      <c r="HR65222" s="378"/>
      <c r="HS65222" s="378"/>
      <c r="HT65222" s="378"/>
      <c r="HU65222" s="378"/>
      <c r="HV65222" s="378"/>
      <c r="HW65222" s="378"/>
      <c r="HX65222" s="378"/>
      <c r="HY65222" s="378"/>
      <c r="HZ65222" s="378"/>
      <c r="IA65222" s="378"/>
      <c r="IB65222" s="378"/>
      <c r="IC65222" s="378"/>
      <c r="ID65222" s="378"/>
      <c r="IE65222" s="378"/>
      <c r="IF65222" s="378"/>
      <c r="IG65222" s="378"/>
      <c r="IH65222" s="378"/>
      <c r="II65222" s="378"/>
      <c r="IJ65222" s="378"/>
      <c r="IK65222" s="378"/>
      <c r="IL65222" s="378"/>
    </row>
    <row r="65223" spans="2:246">
      <c r="B65223" s="378"/>
      <c r="C65223" s="378"/>
      <c r="D65223" s="378"/>
      <c r="E65223" s="378"/>
      <c r="F65223" s="378"/>
      <c r="G65223" s="378"/>
      <c r="H65223" s="378"/>
      <c r="I65223" s="378"/>
      <c r="J65223" s="378"/>
      <c r="K65223" s="378"/>
      <c r="L65223" s="378"/>
      <c r="M65223" s="378"/>
      <c r="N65223" s="378"/>
      <c r="O65223" s="378"/>
      <c r="P65223" s="378"/>
      <c r="Q65223" s="378"/>
      <c r="R65223" s="378"/>
      <c r="S65223" s="378"/>
      <c r="T65223" s="378"/>
      <c r="U65223" s="378"/>
      <c r="V65223" s="378"/>
      <c r="W65223" s="378"/>
      <c r="X65223" s="378"/>
      <c r="Y65223" s="378"/>
      <c r="Z65223" s="378"/>
      <c r="AA65223" s="378"/>
      <c r="AB65223" s="378"/>
      <c r="AC65223" s="378"/>
      <c r="AD65223" s="378"/>
      <c r="AE65223" s="378"/>
      <c r="AF65223" s="378"/>
      <c r="AG65223" s="378"/>
      <c r="AH65223" s="378"/>
      <c r="AI65223" s="378"/>
      <c r="AJ65223" s="378"/>
      <c r="AK65223" s="378"/>
      <c r="AL65223" s="378"/>
      <c r="AM65223" s="378"/>
      <c r="AN65223" s="378"/>
      <c r="AO65223" s="378"/>
      <c r="AP65223" s="378"/>
      <c r="AQ65223" s="378"/>
      <c r="AR65223" s="378"/>
      <c r="AS65223" s="378"/>
      <c r="AT65223" s="378"/>
      <c r="AU65223" s="378"/>
      <c r="AV65223" s="378"/>
      <c r="AW65223" s="378"/>
      <c r="AX65223" s="378"/>
      <c r="AY65223" s="378"/>
      <c r="AZ65223" s="378"/>
      <c r="BA65223" s="378"/>
      <c r="BB65223" s="378"/>
      <c r="BC65223" s="378"/>
      <c r="BD65223" s="378"/>
      <c r="BE65223" s="378"/>
      <c r="BF65223" s="378"/>
      <c r="BG65223" s="378"/>
      <c r="BH65223" s="378"/>
      <c r="BI65223" s="378"/>
      <c r="BJ65223" s="378"/>
      <c r="BK65223" s="378"/>
      <c r="BL65223" s="378"/>
      <c r="BM65223" s="378"/>
      <c r="BN65223" s="378"/>
      <c r="BO65223" s="378"/>
      <c r="BP65223" s="378"/>
      <c r="BQ65223" s="378"/>
      <c r="BR65223" s="378"/>
      <c r="BS65223" s="378"/>
      <c r="BT65223" s="378"/>
      <c r="BU65223" s="378"/>
      <c r="BV65223" s="378"/>
      <c r="BW65223" s="378"/>
      <c r="BX65223" s="378"/>
      <c r="BY65223" s="378"/>
      <c r="BZ65223" s="378"/>
      <c r="CA65223" s="378"/>
      <c r="CB65223" s="378"/>
      <c r="CC65223" s="378"/>
      <c r="CD65223" s="378"/>
      <c r="CE65223" s="378"/>
      <c r="CF65223" s="378"/>
      <c r="CG65223" s="378"/>
      <c r="CH65223" s="378"/>
      <c r="CI65223" s="378"/>
      <c r="CJ65223" s="378"/>
      <c r="CK65223" s="378"/>
      <c r="CL65223" s="378"/>
      <c r="CM65223" s="378"/>
      <c r="CN65223" s="378"/>
      <c r="CO65223" s="378"/>
      <c r="CP65223" s="378"/>
      <c r="CQ65223" s="378"/>
      <c r="CR65223" s="378"/>
      <c r="CS65223" s="378"/>
      <c r="CT65223" s="378"/>
      <c r="CU65223" s="378"/>
      <c r="CV65223" s="378"/>
      <c r="CW65223" s="378"/>
      <c r="CX65223" s="378"/>
      <c r="CY65223" s="378"/>
      <c r="CZ65223" s="378"/>
      <c r="DA65223" s="378"/>
      <c r="DB65223" s="378"/>
      <c r="DC65223" s="378"/>
      <c r="DD65223" s="378"/>
      <c r="DE65223" s="378"/>
      <c r="DF65223" s="378"/>
      <c r="DG65223" s="378"/>
      <c r="DH65223" s="378"/>
      <c r="DI65223" s="378"/>
      <c r="DJ65223" s="378"/>
      <c r="DK65223" s="378"/>
      <c r="DL65223" s="378"/>
      <c r="DM65223" s="378"/>
      <c r="DN65223" s="378"/>
      <c r="DO65223" s="378"/>
      <c r="DP65223" s="378"/>
      <c r="DQ65223" s="378"/>
      <c r="DR65223" s="378"/>
      <c r="DS65223" s="378"/>
      <c r="DT65223" s="378"/>
      <c r="DU65223" s="378"/>
      <c r="DV65223" s="378"/>
      <c r="DW65223" s="378"/>
      <c r="DX65223" s="378"/>
      <c r="DY65223" s="378"/>
      <c r="DZ65223" s="378"/>
      <c r="EA65223" s="378"/>
      <c r="EB65223" s="378"/>
      <c r="EC65223" s="378"/>
      <c r="ED65223" s="378"/>
      <c r="EE65223" s="378"/>
      <c r="EF65223" s="378"/>
      <c r="EG65223" s="378"/>
      <c r="EH65223" s="378"/>
      <c r="EI65223" s="378"/>
      <c r="EJ65223" s="378"/>
      <c r="EK65223" s="378"/>
      <c r="EL65223" s="378"/>
      <c r="EM65223" s="378"/>
      <c r="EN65223" s="378"/>
      <c r="EO65223" s="378"/>
      <c r="EP65223" s="378"/>
      <c r="EQ65223" s="378"/>
      <c r="ER65223" s="378"/>
      <c r="ES65223" s="378"/>
      <c r="ET65223" s="378"/>
      <c r="EU65223" s="378"/>
      <c r="EV65223" s="378"/>
      <c r="EW65223" s="378"/>
      <c r="EX65223" s="378"/>
      <c r="EY65223" s="378"/>
      <c r="EZ65223" s="378"/>
      <c r="FA65223" s="378"/>
      <c r="FB65223" s="378"/>
      <c r="FC65223" s="378"/>
      <c r="FD65223" s="378"/>
      <c r="FE65223" s="378"/>
      <c r="FF65223" s="378"/>
      <c r="FG65223" s="378"/>
      <c r="FH65223" s="378"/>
      <c r="FI65223" s="378"/>
      <c r="FJ65223" s="378"/>
      <c r="FK65223" s="378"/>
      <c r="FL65223" s="378"/>
      <c r="FM65223" s="378"/>
      <c r="FN65223" s="378"/>
      <c r="FO65223" s="378"/>
      <c r="FP65223" s="378"/>
      <c r="FQ65223" s="378"/>
      <c r="FR65223" s="378"/>
      <c r="FS65223" s="378"/>
      <c r="FT65223" s="378"/>
      <c r="FU65223" s="378"/>
      <c r="FV65223" s="378"/>
      <c r="FW65223" s="378"/>
      <c r="FX65223" s="378"/>
      <c r="FY65223" s="378"/>
      <c r="FZ65223" s="378"/>
      <c r="GA65223" s="378"/>
      <c r="GB65223" s="378"/>
      <c r="GC65223" s="378"/>
      <c r="GD65223" s="378"/>
      <c r="GE65223" s="378"/>
      <c r="GF65223" s="378"/>
      <c r="GG65223" s="378"/>
      <c r="GH65223" s="378"/>
      <c r="GI65223" s="378"/>
      <c r="GJ65223" s="378"/>
      <c r="GK65223" s="378"/>
      <c r="GL65223" s="378"/>
      <c r="GM65223" s="378"/>
      <c r="GN65223" s="378"/>
      <c r="GO65223" s="378"/>
      <c r="GP65223" s="378"/>
      <c r="GQ65223" s="378"/>
      <c r="GR65223" s="378"/>
      <c r="GS65223" s="378"/>
      <c r="GT65223" s="378"/>
      <c r="GU65223" s="378"/>
      <c r="GV65223" s="378"/>
      <c r="GW65223" s="378"/>
      <c r="GX65223" s="378"/>
      <c r="GY65223" s="378"/>
      <c r="GZ65223" s="378"/>
      <c r="HA65223" s="378"/>
      <c r="HB65223" s="378"/>
      <c r="HC65223" s="378"/>
      <c r="HD65223" s="378"/>
      <c r="HE65223" s="378"/>
      <c r="HF65223" s="378"/>
      <c r="HG65223" s="378"/>
      <c r="HH65223" s="378"/>
      <c r="HI65223" s="378"/>
      <c r="HJ65223" s="378"/>
      <c r="HK65223" s="378"/>
      <c r="HL65223" s="378"/>
      <c r="HM65223" s="378"/>
      <c r="HN65223" s="378"/>
      <c r="HO65223" s="378"/>
      <c r="HP65223" s="378"/>
      <c r="HQ65223" s="378"/>
      <c r="HR65223" s="378"/>
      <c r="HS65223" s="378"/>
      <c r="HT65223" s="378"/>
      <c r="HU65223" s="378"/>
      <c r="HV65223" s="378"/>
      <c r="HW65223" s="378"/>
      <c r="HX65223" s="378"/>
      <c r="HY65223" s="378"/>
      <c r="HZ65223" s="378"/>
      <c r="IA65223" s="378"/>
      <c r="IB65223" s="378"/>
      <c r="IC65223" s="378"/>
      <c r="ID65223" s="378"/>
      <c r="IE65223" s="378"/>
      <c r="IF65223" s="378"/>
      <c r="IG65223" s="378"/>
      <c r="IH65223" s="378"/>
      <c r="II65223" s="378"/>
      <c r="IJ65223" s="378"/>
      <c r="IK65223" s="378"/>
      <c r="IL65223" s="378"/>
    </row>
    <row r="65224" spans="2:246">
      <c r="B65224" s="378"/>
      <c r="C65224" s="378"/>
      <c r="D65224" s="378"/>
      <c r="E65224" s="378"/>
      <c r="F65224" s="378"/>
      <c r="G65224" s="378"/>
      <c r="H65224" s="378"/>
      <c r="I65224" s="378"/>
      <c r="J65224" s="378"/>
      <c r="K65224" s="378"/>
      <c r="L65224" s="378"/>
      <c r="M65224" s="378"/>
      <c r="N65224" s="378"/>
      <c r="O65224" s="378"/>
      <c r="P65224" s="378"/>
      <c r="Q65224" s="378"/>
      <c r="R65224" s="378"/>
      <c r="S65224" s="378"/>
      <c r="T65224" s="378"/>
      <c r="U65224" s="378"/>
      <c r="V65224" s="378"/>
      <c r="W65224" s="378"/>
      <c r="X65224" s="378"/>
      <c r="Y65224" s="378"/>
      <c r="Z65224" s="378"/>
      <c r="AA65224" s="378"/>
      <c r="AB65224" s="378"/>
      <c r="AC65224" s="378"/>
      <c r="AD65224" s="378"/>
      <c r="AE65224" s="378"/>
      <c r="AF65224" s="378"/>
      <c r="AG65224" s="378"/>
      <c r="AH65224" s="378"/>
      <c r="AI65224" s="378"/>
      <c r="AJ65224" s="378"/>
      <c r="AK65224" s="378"/>
      <c r="AL65224" s="378"/>
      <c r="AM65224" s="378"/>
      <c r="AN65224" s="378"/>
      <c r="AO65224" s="378"/>
      <c r="AP65224" s="378"/>
      <c r="AQ65224" s="378"/>
      <c r="AR65224" s="378"/>
      <c r="AS65224" s="378"/>
      <c r="AT65224" s="378"/>
      <c r="AU65224" s="378"/>
      <c r="AV65224" s="378"/>
      <c r="AW65224" s="378"/>
      <c r="AX65224" s="378"/>
      <c r="AY65224" s="378"/>
      <c r="AZ65224" s="378"/>
      <c r="BA65224" s="378"/>
      <c r="BB65224" s="378"/>
      <c r="BC65224" s="378"/>
      <c r="BD65224" s="378"/>
      <c r="BE65224" s="378"/>
      <c r="BF65224" s="378"/>
      <c r="BG65224" s="378"/>
      <c r="BH65224" s="378"/>
      <c r="BI65224" s="378"/>
      <c r="BJ65224" s="378"/>
      <c r="BK65224" s="378"/>
      <c r="BL65224" s="378"/>
      <c r="BM65224" s="378"/>
      <c r="BN65224" s="378"/>
      <c r="BO65224" s="378"/>
      <c r="BP65224" s="378"/>
      <c r="BQ65224" s="378"/>
      <c r="BR65224" s="378"/>
      <c r="BS65224" s="378"/>
      <c r="BT65224" s="378"/>
      <c r="BU65224" s="378"/>
      <c r="BV65224" s="378"/>
      <c r="BW65224" s="378"/>
      <c r="BX65224" s="378"/>
      <c r="BY65224" s="378"/>
      <c r="BZ65224" s="378"/>
      <c r="CA65224" s="378"/>
      <c r="CB65224" s="378"/>
      <c r="CC65224" s="378"/>
      <c r="CD65224" s="378"/>
      <c r="CE65224" s="378"/>
      <c r="CF65224" s="378"/>
      <c r="CG65224" s="378"/>
      <c r="CH65224" s="378"/>
      <c r="CI65224" s="378"/>
      <c r="CJ65224" s="378"/>
      <c r="CK65224" s="378"/>
      <c r="CL65224" s="378"/>
      <c r="CM65224" s="378"/>
      <c r="CN65224" s="378"/>
      <c r="CO65224" s="378"/>
      <c r="CP65224" s="378"/>
      <c r="CQ65224" s="378"/>
      <c r="CR65224" s="378"/>
      <c r="CS65224" s="378"/>
      <c r="CT65224" s="378"/>
      <c r="CU65224" s="378"/>
      <c r="CV65224" s="378"/>
      <c r="CW65224" s="378"/>
      <c r="CX65224" s="378"/>
      <c r="CY65224" s="378"/>
      <c r="CZ65224" s="378"/>
      <c r="DA65224" s="378"/>
      <c r="DB65224" s="378"/>
      <c r="DC65224" s="378"/>
      <c r="DD65224" s="378"/>
      <c r="DE65224" s="378"/>
      <c r="DF65224" s="378"/>
      <c r="DG65224" s="378"/>
      <c r="DH65224" s="378"/>
      <c r="DI65224" s="378"/>
      <c r="DJ65224" s="378"/>
      <c r="DK65224" s="378"/>
      <c r="DL65224" s="378"/>
      <c r="DM65224" s="378"/>
      <c r="DN65224" s="378"/>
      <c r="DO65224" s="378"/>
      <c r="DP65224" s="378"/>
      <c r="DQ65224" s="378"/>
      <c r="DR65224" s="378"/>
      <c r="DS65224" s="378"/>
      <c r="DT65224" s="378"/>
      <c r="DU65224" s="378"/>
      <c r="DV65224" s="378"/>
      <c r="DW65224" s="378"/>
      <c r="DX65224" s="378"/>
      <c r="DY65224" s="378"/>
      <c r="DZ65224" s="378"/>
      <c r="EA65224" s="378"/>
      <c r="EB65224" s="378"/>
      <c r="EC65224" s="378"/>
      <c r="ED65224" s="378"/>
      <c r="EE65224" s="378"/>
      <c r="EF65224" s="378"/>
      <c r="EG65224" s="378"/>
      <c r="EH65224" s="378"/>
      <c r="EI65224" s="378"/>
      <c r="EJ65224" s="378"/>
      <c r="EK65224" s="378"/>
      <c r="EL65224" s="378"/>
      <c r="EM65224" s="378"/>
      <c r="EN65224" s="378"/>
      <c r="EO65224" s="378"/>
      <c r="EP65224" s="378"/>
      <c r="EQ65224" s="378"/>
      <c r="ER65224" s="378"/>
      <c r="ES65224" s="378"/>
      <c r="ET65224" s="378"/>
      <c r="EU65224" s="378"/>
      <c r="EV65224" s="378"/>
      <c r="EW65224" s="378"/>
      <c r="EX65224" s="378"/>
      <c r="EY65224" s="378"/>
      <c r="EZ65224" s="378"/>
      <c r="FA65224" s="378"/>
      <c r="FB65224" s="378"/>
      <c r="FC65224" s="378"/>
      <c r="FD65224" s="378"/>
      <c r="FE65224" s="378"/>
      <c r="FF65224" s="378"/>
      <c r="FG65224" s="378"/>
      <c r="FH65224" s="378"/>
      <c r="FI65224" s="378"/>
      <c r="FJ65224" s="378"/>
      <c r="FK65224" s="378"/>
      <c r="FL65224" s="378"/>
      <c r="FM65224" s="378"/>
      <c r="FN65224" s="378"/>
      <c r="FO65224" s="378"/>
      <c r="FP65224" s="378"/>
      <c r="FQ65224" s="378"/>
      <c r="FR65224" s="378"/>
      <c r="FS65224" s="378"/>
      <c r="FT65224" s="378"/>
      <c r="FU65224" s="378"/>
      <c r="FV65224" s="378"/>
      <c r="FW65224" s="378"/>
      <c r="FX65224" s="378"/>
      <c r="FY65224" s="378"/>
      <c r="FZ65224" s="378"/>
      <c r="GA65224" s="378"/>
      <c r="GB65224" s="378"/>
      <c r="GC65224" s="378"/>
      <c r="GD65224" s="378"/>
      <c r="GE65224" s="378"/>
      <c r="GF65224" s="378"/>
      <c r="GG65224" s="378"/>
      <c r="GH65224" s="378"/>
      <c r="GI65224" s="378"/>
      <c r="GJ65224" s="378"/>
      <c r="GK65224" s="378"/>
      <c r="GL65224" s="378"/>
      <c r="GM65224" s="378"/>
      <c r="GN65224" s="378"/>
      <c r="GO65224" s="378"/>
      <c r="GP65224" s="378"/>
      <c r="GQ65224" s="378"/>
      <c r="GR65224" s="378"/>
      <c r="GS65224" s="378"/>
      <c r="GT65224" s="378"/>
      <c r="GU65224" s="378"/>
      <c r="GV65224" s="378"/>
      <c r="GW65224" s="378"/>
      <c r="GX65224" s="378"/>
      <c r="GY65224" s="378"/>
      <c r="GZ65224" s="378"/>
      <c r="HA65224" s="378"/>
      <c r="HB65224" s="378"/>
      <c r="HC65224" s="378"/>
      <c r="HD65224" s="378"/>
      <c r="HE65224" s="378"/>
      <c r="HF65224" s="378"/>
      <c r="HG65224" s="378"/>
      <c r="HH65224" s="378"/>
      <c r="HI65224" s="378"/>
      <c r="HJ65224" s="378"/>
      <c r="HK65224" s="378"/>
      <c r="HL65224" s="378"/>
      <c r="HM65224" s="378"/>
      <c r="HN65224" s="378"/>
      <c r="HO65224" s="378"/>
      <c r="HP65224" s="378"/>
      <c r="HQ65224" s="378"/>
      <c r="HR65224" s="378"/>
      <c r="HS65224" s="378"/>
      <c r="HT65224" s="378"/>
      <c r="HU65224" s="378"/>
      <c r="HV65224" s="378"/>
      <c r="HW65224" s="378"/>
      <c r="HX65224" s="378"/>
      <c r="HY65224" s="378"/>
      <c r="HZ65224" s="378"/>
      <c r="IA65224" s="378"/>
      <c r="IB65224" s="378"/>
      <c r="IC65224" s="378"/>
      <c r="ID65224" s="378"/>
      <c r="IE65224" s="378"/>
      <c r="IF65224" s="378"/>
      <c r="IG65224" s="378"/>
      <c r="IH65224" s="378"/>
      <c r="II65224" s="378"/>
      <c r="IJ65224" s="378"/>
      <c r="IK65224" s="378"/>
      <c r="IL65224" s="378"/>
    </row>
    <row r="65225" spans="2:246">
      <c r="B65225" s="378"/>
      <c r="C65225" s="378"/>
      <c r="D65225" s="378"/>
      <c r="E65225" s="378"/>
      <c r="F65225" s="378"/>
      <c r="G65225" s="378"/>
      <c r="H65225" s="378"/>
      <c r="I65225" s="378"/>
      <c r="J65225" s="378"/>
      <c r="K65225" s="378"/>
      <c r="L65225" s="378"/>
      <c r="M65225" s="378"/>
      <c r="N65225" s="378"/>
      <c r="O65225" s="378"/>
      <c r="P65225" s="378"/>
      <c r="Q65225" s="378"/>
      <c r="R65225" s="378"/>
      <c r="S65225" s="378"/>
      <c r="T65225" s="378"/>
      <c r="U65225" s="378"/>
      <c r="V65225" s="378"/>
      <c r="W65225" s="378"/>
      <c r="X65225" s="378"/>
      <c r="Y65225" s="378"/>
      <c r="Z65225" s="378"/>
      <c r="AA65225" s="378"/>
      <c r="AB65225" s="378"/>
      <c r="AC65225" s="378"/>
      <c r="AD65225" s="378"/>
      <c r="AE65225" s="378"/>
      <c r="AF65225" s="378"/>
      <c r="AG65225" s="378"/>
      <c r="AH65225" s="378"/>
      <c r="AI65225" s="378"/>
      <c r="AJ65225" s="378"/>
      <c r="AK65225" s="378"/>
      <c r="AL65225" s="378"/>
      <c r="AM65225" s="378"/>
      <c r="AN65225" s="378"/>
      <c r="AO65225" s="378"/>
      <c r="AP65225" s="378"/>
      <c r="AQ65225" s="378"/>
      <c r="AR65225" s="378"/>
      <c r="AS65225" s="378"/>
      <c r="AT65225" s="378"/>
      <c r="AU65225" s="378"/>
      <c r="AV65225" s="378"/>
      <c r="AW65225" s="378"/>
      <c r="AX65225" s="378"/>
      <c r="AY65225" s="378"/>
      <c r="AZ65225" s="378"/>
      <c r="BA65225" s="378"/>
      <c r="BB65225" s="378"/>
      <c r="BC65225" s="378"/>
      <c r="BD65225" s="378"/>
      <c r="BE65225" s="378"/>
      <c r="BF65225" s="378"/>
      <c r="BG65225" s="378"/>
      <c r="BH65225" s="378"/>
      <c r="BI65225" s="378"/>
      <c r="BJ65225" s="378"/>
      <c r="BK65225" s="378"/>
      <c r="BL65225" s="378"/>
      <c r="BM65225" s="378"/>
      <c r="BN65225" s="378"/>
      <c r="BO65225" s="378"/>
      <c r="BP65225" s="378"/>
      <c r="BQ65225" s="378"/>
      <c r="BR65225" s="378"/>
      <c r="BS65225" s="378"/>
      <c r="BT65225" s="378"/>
      <c r="BU65225" s="378"/>
      <c r="BV65225" s="378"/>
      <c r="BW65225" s="378"/>
      <c r="BX65225" s="378"/>
      <c r="BY65225" s="378"/>
      <c r="BZ65225" s="378"/>
      <c r="CA65225" s="378"/>
      <c r="CB65225" s="378"/>
      <c r="CC65225" s="378"/>
      <c r="CD65225" s="378"/>
      <c r="CE65225" s="378"/>
      <c r="CF65225" s="378"/>
      <c r="CG65225" s="378"/>
      <c r="CH65225" s="378"/>
      <c r="CI65225" s="378"/>
      <c r="CJ65225" s="378"/>
      <c r="CK65225" s="378"/>
      <c r="CL65225" s="378"/>
      <c r="CM65225" s="378"/>
      <c r="CN65225" s="378"/>
      <c r="CO65225" s="378"/>
      <c r="CP65225" s="378"/>
      <c r="CQ65225" s="378"/>
      <c r="CR65225" s="378"/>
      <c r="CS65225" s="378"/>
      <c r="CT65225" s="378"/>
      <c r="CU65225" s="378"/>
      <c r="CV65225" s="378"/>
      <c r="CW65225" s="378"/>
      <c r="CX65225" s="378"/>
      <c r="CY65225" s="378"/>
      <c r="CZ65225" s="378"/>
      <c r="DA65225" s="378"/>
      <c r="DB65225" s="378"/>
      <c r="DC65225" s="378"/>
      <c r="DD65225" s="378"/>
      <c r="DE65225" s="378"/>
      <c r="DF65225" s="378"/>
      <c r="DG65225" s="378"/>
      <c r="DH65225" s="378"/>
      <c r="DI65225" s="378"/>
      <c r="DJ65225" s="378"/>
      <c r="DK65225" s="378"/>
      <c r="DL65225" s="378"/>
      <c r="DM65225" s="378"/>
      <c r="DN65225" s="378"/>
      <c r="DO65225" s="378"/>
      <c r="DP65225" s="378"/>
      <c r="DQ65225" s="378"/>
      <c r="DR65225" s="378"/>
      <c r="DS65225" s="378"/>
      <c r="DT65225" s="378"/>
      <c r="DU65225" s="378"/>
      <c r="DV65225" s="378"/>
      <c r="DW65225" s="378"/>
      <c r="DX65225" s="378"/>
      <c r="DY65225" s="378"/>
      <c r="DZ65225" s="378"/>
      <c r="EA65225" s="378"/>
      <c r="EB65225" s="378"/>
      <c r="EC65225" s="378"/>
      <c r="ED65225" s="378"/>
      <c r="EE65225" s="378"/>
      <c r="EF65225" s="378"/>
      <c r="EG65225" s="378"/>
      <c r="EH65225" s="378"/>
      <c r="EI65225" s="378"/>
      <c r="EJ65225" s="378"/>
      <c r="EK65225" s="378"/>
      <c r="EL65225" s="378"/>
      <c r="EM65225" s="378"/>
      <c r="EN65225" s="378"/>
      <c r="EO65225" s="378"/>
      <c r="EP65225" s="378"/>
      <c r="EQ65225" s="378"/>
      <c r="ER65225" s="378"/>
      <c r="ES65225" s="378"/>
      <c r="ET65225" s="378"/>
      <c r="EU65225" s="378"/>
      <c r="EV65225" s="378"/>
      <c r="EW65225" s="378"/>
      <c r="EX65225" s="378"/>
      <c r="EY65225" s="378"/>
      <c r="EZ65225" s="378"/>
      <c r="FA65225" s="378"/>
      <c r="FB65225" s="378"/>
      <c r="FC65225" s="378"/>
      <c r="FD65225" s="378"/>
      <c r="FE65225" s="378"/>
      <c r="FF65225" s="378"/>
      <c r="FG65225" s="378"/>
      <c r="FH65225" s="378"/>
      <c r="FI65225" s="378"/>
      <c r="FJ65225" s="378"/>
      <c r="FK65225" s="378"/>
      <c r="FL65225" s="378"/>
      <c r="FM65225" s="378"/>
      <c r="FN65225" s="378"/>
      <c r="FO65225" s="378"/>
      <c r="FP65225" s="378"/>
      <c r="FQ65225" s="378"/>
      <c r="FR65225" s="378"/>
      <c r="FS65225" s="378"/>
      <c r="FT65225" s="378"/>
      <c r="FU65225" s="378"/>
      <c r="FV65225" s="378"/>
      <c r="FW65225" s="378"/>
      <c r="FX65225" s="378"/>
      <c r="FY65225" s="378"/>
      <c r="FZ65225" s="378"/>
      <c r="GA65225" s="378"/>
      <c r="GB65225" s="378"/>
      <c r="GC65225" s="378"/>
      <c r="GD65225" s="378"/>
      <c r="GE65225" s="378"/>
      <c r="GF65225" s="378"/>
      <c r="GG65225" s="378"/>
      <c r="GH65225" s="378"/>
      <c r="GI65225" s="378"/>
      <c r="GJ65225" s="378"/>
      <c r="GK65225" s="378"/>
      <c r="GL65225" s="378"/>
      <c r="GM65225" s="378"/>
      <c r="GN65225" s="378"/>
      <c r="GO65225" s="378"/>
      <c r="GP65225" s="378"/>
      <c r="GQ65225" s="378"/>
      <c r="GR65225" s="378"/>
      <c r="GS65225" s="378"/>
      <c r="GT65225" s="378"/>
      <c r="GU65225" s="378"/>
      <c r="GV65225" s="378"/>
      <c r="GW65225" s="378"/>
      <c r="GX65225" s="378"/>
      <c r="GY65225" s="378"/>
      <c r="GZ65225" s="378"/>
      <c r="HA65225" s="378"/>
      <c r="HB65225" s="378"/>
      <c r="HC65225" s="378"/>
      <c r="HD65225" s="378"/>
      <c r="HE65225" s="378"/>
      <c r="HF65225" s="378"/>
      <c r="HG65225" s="378"/>
      <c r="HH65225" s="378"/>
      <c r="HI65225" s="378"/>
      <c r="HJ65225" s="378"/>
      <c r="HK65225" s="378"/>
      <c r="HL65225" s="378"/>
      <c r="HM65225" s="378"/>
      <c r="HN65225" s="378"/>
      <c r="HO65225" s="378"/>
      <c r="HP65225" s="378"/>
      <c r="HQ65225" s="378"/>
      <c r="HR65225" s="378"/>
      <c r="HS65225" s="378"/>
      <c r="HT65225" s="378"/>
      <c r="HU65225" s="378"/>
      <c r="HV65225" s="378"/>
      <c r="HW65225" s="378"/>
      <c r="HX65225" s="378"/>
      <c r="HY65225" s="378"/>
      <c r="HZ65225" s="378"/>
      <c r="IA65225" s="378"/>
      <c r="IB65225" s="378"/>
      <c r="IC65225" s="378"/>
      <c r="ID65225" s="378"/>
      <c r="IE65225" s="378"/>
      <c r="IF65225" s="378"/>
      <c r="IG65225" s="378"/>
      <c r="IH65225" s="378"/>
      <c r="II65225" s="378"/>
      <c r="IJ65225" s="378"/>
      <c r="IK65225" s="378"/>
      <c r="IL65225" s="378"/>
    </row>
    <row r="65226" spans="2:246">
      <c r="B65226" s="378"/>
      <c r="C65226" s="378"/>
      <c r="D65226" s="378"/>
      <c r="E65226" s="378"/>
      <c r="F65226" s="378"/>
      <c r="G65226" s="378"/>
      <c r="H65226" s="378"/>
      <c r="I65226" s="378"/>
      <c r="J65226" s="378"/>
      <c r="K65226" s="378"/>
      <c r="L65226" s="378"/>
      <c r="M65226" s="378"/>
      <c r="N65226" s="378"/>
      <c r="O65226" s="378"/>
      <c r="P65226" s="378"/>
      <c r="Q65226" s="378"/>
      <c r="R65226" s="378"/>
      <c r="S65226" s="378"/>
      <c r="T65226" s="378"/>
      <c r="U65226" s="378"/>
      <c r="V65226" s="378"/>
      <c r="W65226" s="378"/>
      <c r="X65226" s="378"/>
      <c r="Y65226" s="378"/>
      <c r="Z65226" s="378"/>
      <c r="AA65226" s="378"/>
      <c r="AB65226" s="378"/>
      <c r="AC65226" s="378"/>
      <c r="AD65226" s="378"/>
      <c r="AE65226" s="378"/>
      <c r="AF65226" s="378"/>
      <c r="AG65226" s="378"/>
      <c r="AH65226" s="378"/>
      <c r="AI65226" s="378"/>
      <c r="AJ65226" s="378"/>
      <c r="AK65226" s="378"/>
      <c r="AL65226" s="378"/>
      <c r="AM65226" s="378"/>
      <c r="AN65226" s="378"/>
      <c r="AO65226" s="378"/>
      <c r="AP65226" s="378"/>
      <c r="AQ65226" s="378"/>
      <c r="AR65226" s="378"/>
      <c r="AS65226" s="378"/>
      <c r="AT65226" s="378"/>
      <c r="AU65226" s="378"/>
      <c r="AV65226" s="378"/>
      <c r="AW65226" s="378"/>
      <c r="AX65226" s="378"/>
      <c r="AY65226" s="378"/>
      <c r="AZ65226" s="378"/>
      <c r="BA65226" s="378"/>
      <c r="BB65226" s="378"/>
      <c r="BC65226" s="378"/>
      <c r="BD65226" s="378"/>
      <c r="BE65226" s="378"/>
      <c r="BF65226" s="378"/>
      <c r="BG65226" s="378"/>
      <c r="BH65226" s="378"/>
      <c r="BI65226" s="378"/>
      <c r="BJ65226" s="378"/>
      <c r="BK65226" s="378"/>
      <c r="BL65226" s="378"/>
      <c r="BM65226" s="378"/>
      <c r="BN65226" s="378"/>
      <c r="BO65226" s="378"/>
      <c r="BP65226" s="378"/>
      <c r="BQ65226" s="378"/>
      <c r="BR65226" s="378"/>
      <c r="BS65226" s="378"/>
      <c r="BT65226" s="378"/>
      <c r="BU65226" s="378"/>
      <c r="BV65226" s="378"/>
      <c r="BW65226" s="378"/>
      <c r="BX65226" s="378"/>
      <c r="BY65226" s="378"/>
      <c r="BZ65226" s="378"/>
      <c r="CA65226" s="378"/>
      <c r="CB65226" s="378"/>
      <c r="CC65226" s="378"/>
      <c r="CD65226" s="378"/>
      <c r="CE65226" s="378"/>
      <c r="CF65226" s="378"/>
      <c r="CG65226" s="378"/>
      <c r="CH65226" s="378"/>
      <c r="CI65226" s="378"/>
      <c r="CJ65226" s="378"/>
      <c r="CK65226" s="378"/>
      <c r="CL65226" s="378"/>
      <c r="CM65226" s="378"/>
      <c r="CN65226" s="378"/>
      <c r="CO65226" s="378"/>
      <c r="CP65226" s="378"/>
      <c r="CQ65226" s="378"/>
      <c r="CR65226" s="378"/>
      <c r="CS65226" s="378"/>
      <c r="CT65226" s="378"/>
      <c r="CU65226" s="378"/>
      <c r="CV65226" s="378"/>
      <c r="CW65226" s="378"/>
      <c r="CX65226" s="378"/>
      <c r="CY65226" s="378"/>
      <c r="CZ65226" s="378"/>
      <c r="DA65226" s="378"/>
      <c r="DB65226" s="378"/>
      <c r="DC65226" s="378"/>
      <c r="DD65226" s="378"/>
      <c r="DE65226" s="378"/>
      <c r="DF65226" s="378"/>
      <c r="DG65226" s="378"/>
      <c r="DH65226" s="378"/>
      <c r="DI65226" s="378"/>
      <c r="DJ65226" s="378"/>
      <c r="DK65226" s="378"/>
      <c r="DL65226" s="378"/>
      <c r="DM65226" s="378"/>
      <c r="DN65226" s="378"/>
      <c r="DO65226" s="378"/>
      <c r="DP65226" s="378"/>
      <c r="DQ65226" s="378"/>
      <c r="DR65226" s="378"/>
      <c r="DS65226" s="378"/>
      <c r="DT65226" s="378"/>
      <c r="DU65226" s="378"/>
      <c r="DV65226" s="378"/>
      <c r="DW65226" s="378"/>
      <c r="DX65226" s="378"/>
      <c r="DY65226" s="378"/>
      <c r="DZ65226" s="378"/>
      <c r="EA65226" s="378"/>
      <c r="EB65226" s="378"/>
      <c r="EC65226" s="378"/>
      <c r="ED65226" s="378"/>
      <c r="EE65226" s="378"/>
      <c r="EF65226" s="378"/>
      <c r="EG65226" s="378"/>
      <c r="EH65226" s="378"/>
      <c r="EI65226" s="378"/>
      <c r="EJ65226" s="378"/>
      <c r="EK65226" s="378"/>
      <c r="EL65226" s="378"/>
      <c r="EM65226" s="378"/>
      <c r="EN65226" s="378"/>
      <c r="EO65226" s="378"/>
      <c r="EP65226" s="378"/>
      <c r="EQ65226" s="378"/>
      <c r="ER65226" s="378"/>
      <c r="ES65226" s="378"/>
      <c r="ET65226" s="378"/>
      <c r="EU65226" s="378"/>
      <c r="EV65226" s="378"/>
      <c r="EW65226" s="378"/>
      <c r="EX65226" s="378"/>
      <c r="EY65226" s="378"/>
      <c r="EZ65226" s="378"/>
      <c r="FA65226" s="378"/>
      <c r="FB65226" s="378"/>
      <c r="FC65226" s="378"/>
      <c r="FD65226" s="378"/>
      <c r="FE65226" s="378"/>
      <c r="FF65226" s="378"/>
      <c r="FG65226" s="378"/>
      <c r="FH65226" s="378"/>
      <c r="FI65226" s="378"/>
      <c r="FJ65226" s="378"/>
      <c r="FK65226" s="378"/>
      <c r="FL65226" s="378"/>
      <c r="FM65226" s="378"/>
      <c r="FN65226" s="378"/>
      <c r="FO65226" s="378"/>
      <c r="FP65226" s="378"/>
      <c r="FQ65226" s="378"/>
      <c r="FR65226" s="378"/>
      <c r="FS65226" s="378"/>
      <c r="FT65226" s="378"/>
      <c r="FU65226" s="378"/>
      <c r="FV65226" s="378"/>
      <c r="FW65226" s="378"/>
      <c r="FX65226" s="378"/>
      <c r="FY65226" s="378"/>
      <c r="FZ65226" s="378"/>
      <c r="GA65226" s="378"/>
      <c r="GB65226" s="378"/>
      <c r="GC65226" s="378"/>
      <c r="GD65226" s="378"/>
      <c r="GE65226" s="378"/>
      <c r="GF65226" s="378"/>
      <c r="GG65226" s="378"/>
      <c r="GH65226" s="378"/>
      <c r="GI65226" s="378"/>
      <c r="GJ65226" s="378"/>
      <c r="GK65226" s="378"/>
      <c r="GL65226" s="378"/>
      <c r="GM65226" s="378"/>
      <c r="GN65226" s="378"/>
      <c r="GO65226" s="378"/>
      <c r="GP65226" s="378"/>
      <c r="GQ65226" s="378"/>
      <c r="GR65226" s="378"/>
      <c r="GS65226" s="378"/>
      <c r="GT65226" s="378"/>
      <c r="GU65226" s="378"/>
      <c r="GV65226" s="378"/>
      <c r="GW65226" s="378"/>
      <c r="GX65226" s="378"/>
      <c r="GY65226" s="378"/>
      <c r="GZ65226" s="378"/>
      <c r="HA65226" s="378"/>
      <c r="HB65226" s="378"/>
      <c r="HC65226" s="378"/>
      <c r="HD65226" s="378"/>
      <c r="HE65226" s="378"/>
      <c r="HF65226" s="378"/>
      <c r="HG65226" s="378"/>
      <c r="HH65226" s="378"/>
      <c r="HI65226" s="378"/>
      <c r="HJ65226" s="378"/>
      <c r="HK65226" s="378"/>
      <c r="HL65226" s="378"/>
      <c r="HM65226" s="378"/>
      <c r="HN65226" s="378"/>
      <c r="HO65226" s="378"/>
      <c r="HP65226" s="378"/>
      <c r="HQ65226" s="378"/>
      <c r="HR65226" s="378"/>
      <c r="HS65226" s="378"/>
      <c r="HT65226" s="378"/>
      <c r="HU65226" s="378"/>
      <c r="HV65226" s="378"/>
      <c r="HW65226" s="378"/>
      <c r="HX65226" s="378"/>
      <c r="HY65226" s="378"/>
      <c r="HZ65226" s="378"/>
      <c r="IA65226" s="378"/>
      <c r="IB65226" s="378"/>
      <c r="IC65226" s="378"/>
      <c r="ID65226" s="378"/>
      <c r="IE65226" s="378"/>
      <c r="IF65226" s="378"/>
      <c r="IG65226" s="378"/>
      <c r="IH65226" s="378"/>
      <c r="II65226" s="378"/>
      <c r="IJ65226" s="378"/>
      <c r="IK65226" s="378"/>
      <c r="IL65226" s="378"/>
    </row>
    <row r="65227" spans="2:246">
      <c r="B65227" s="378"/>
      <c r="C65227" s="378"/>
      <c r="D65227" s="378"/>
      <c r="E65227" s="378"/>
      <c r="F65227" s="378"/>
      <c r="G65227" s="378"/>
      <c r="H65227" s="378"/>
      <c r="I65227" s="378"/>
      <c r="J65227" s="378"/>
      <c r="K65227" s="378"/>
      <c r="L65227" s="378"/>
      <c r="M65227" s="378"/>
      <c r="N65227" s="378"/>
      <c r="O65227" s="378"/>
      <c r="P65227" s="378"/>
      <c r="Q65227" s="378"/>
      <c r="R65227" s="378"/>
      <c r="S65227" s="378"/>
      <c r="T65227" s="378"/>
      <c r="U65227" s="378"/>
      <c r="V65227" s="378"/>
      <c r="W65227" s="378"/>
      <c r="X65227" s="378"/>
      <c r="Y65227" s="378"/>
      <c r="Z65227" s="378"/>
      <c r="AA65227" s="378"/>
      <c r="AB65227" s="378"/>
      <c r="AC65227" s="378"/>
      <c r="AD65227" s="378"/>
      <c r="AE65227" s="378"/>
      <c r="AF65227" s="378"/>
      <c r="AG65227" s="378"/>
      <c r="AH65227" s="378"/>
      <c r="AI65227" s="378"/>
      <c r="AJ65227" s="378"/>
      <c r="AK65227" s="378"/>
      <c r="AL65227" s="378"/>
      <c r="AM65227" s="378"/>
      <c r="AN65227" s="378"/>
      <c r="AO65227" s="378"/>
      <c r="AP65227" s="378"/>
      <c r="AQ65227" s="378"/>
      <c r="AR65227" s="378"/>
      <c r="AS65227" s="378"/>
      <c r="AT65227" s="378"/>
      <c r="AU65227" s="378"/>
      <c r="AV65227" s="378"/>
      <c r="AW65227" s="378"/>
      <c r="AX65227" s="378"/>
      <c r="AY65227" s="378"/>
      <c r="AZ65227" s="378"/>
      <c r="BA65227" s="378"/>
      <c r="BB65227" s="378"/>
      <c r="BC65227" s="378"/>
      <c r="BD65227" s="378"/>
      <c r="BE65227" s="378"/>
      <c r="BF65227" s="378"/>
      <c r="BG65227" s="378"/>
      <c r="BH65227" s="378"/>
      <c r="BI65227" s="378"/>
      <c r="BJ65227" s="378"/>
      <c r="BK65227" s="378"/>
      <c r="BL65227" s="378"/>
      <c r="BM65227" s="378"/>
      <c r="BN65227" s="378"/>
      <c r="BO65227" s="378"/>
      <c r="BP65227" s="378"/>
      <c r="BQ65227" s="378"/>
      <c r="BR65227" s="378"/>
      <c r="BS65227" s="378"/>
      <c r="BT65227" s="378"/>
      <c r="BU65227" s="378"/>
      <c r="BV65227" s="378"/>
      <c r="BW65227" s="378"/>
      <c r="BX65227" s="378"/>
      <c r="BY65227" s="378"/>
      <c r="BZ65227" s="378"/>
      <c r="CA65227" s="378"/>
      <c r="CB65227" s="378"/>
      <c r="CC65227" s="378"/>
      <c r="CD65227" s="378"/>
      <c r="CE65227" s="378"/>
      <c r="CF65227" s="378"/>
      <c r="CG65227" s="378"/>
      <c r="CH65227" s="378"/>
      <c r="CI65227" s="378"/>
      <c r="CJ65227" s="378"/>
      <c r="CK65227" s="378"/>
      <c r="CL65227" s="378"/>
      <c r="CM65227" s="378"/>
      <c r="CN65227" s="378"/>
      <c r="CO65227" s="378"/>
      <c r="CP65227" s="378"/>
      <c r="CQ65227" s="378"/>
      <c r="CR65227" s="378"/>
      <c r="CS65227" s="378"/>
      <c r="CT65227" s="378"/>
      <c r="CU65227" s="378"/>
      <c r="CV65227" s="378"/>
      <c r="CW65227" s="378"/>
      <c r="CX65227" s="378"/>
      <c r="CY65227" s="378"/>
      <c r="CZ65227" s="378"/>
      <c r="DA65227" s="378"/>
      <c r="DB65227" s="378"/>
      <c r="DC65227" s="378"/>
      <c r="DD65227" s="378"/>
      <c r="DE65227" s="378"/>
      <c r="DF65227" s="378"/>
      <c r="DG65227" s="378"/>
      <c r="DH65227" s="378"/>
      <c r="DI65227" s="378"/>
      <c r="DJ65227" s="378"/>
      <c r="DK65227" s="378"/>
      <c r="DL65227" s="378"/>
      <c r="DM65227" s="378"/>
      <c r="DN65227" s="378"/>
      <c r="DO65227" s="378"/>
      <c r="DP65227" s="378"/>
      <c r="DQ65227" s="378"/>
      <c r="DR65227" s="378"/>
      <c r="DS65227" s="378"/>
      <c r="DT65227" s="378"/>
      <c r="DU65227" s="378"/>
      <c r="DV65227" s="378"/>
      <c r="DW65227" s="378"/>
      <c r="DX65227" s="378"/>
      <c r="DY65227" s="378"/>
      <c r="DZ65227" s="378"/>
      <c r="EA65227" s="378"/>
      <c r="EB65227" s="378"/>
      <c r="EC65227" s="378"/>
      <c r="ED65227" s="378"/>
      <c r="EE65227" s="378"/>
      <c r="EF65227" s="378"/>
      <c r="EG65227" s="378"/>
      <c r="EH65227" s="378"/>
      <c r="EI65227" s="378"/>
      <c r="EJ65227" s="378"/>
      <c r="EK65227" s="378"/>
      <c r="EL65227" s="378"/>
      <c r="EM65227" s="378"/>
      <c r="EN65227" s="378"/>
      <c r="EO65227" s="378"/>
      <c r="EP65227" s="378"/>
      <c r="EQ65227" s="378"/>
      <c r="ER65227" s="378"/>
      <c r="ES65227" s="378"/>
      <c r="ET65227" s="378"/>
      <c r="EU65227" s="378"/>
      <c r="EV65227" s="378"/>
      <c r="EW65227" s="378"/>
      <c r="EX65227" s="378"/>
      <c r="EY65227" s="378"/>
      <c r="EZ65227" s="378"/>
      <c r="FA65227" s="378"/>
      <c r="FB65227" s="378"/>
      <c r="FC65227" s="378"/>
      <c r="FD65227" s="378"/>
      <c r="FE65227" s="378"/>
      <c r="FF65227" s="378"/>
      <c r="FG65227" s="378"/>
      <c r="FH65227" s="378"/>
      <c r="FI65227" s="378"/>
      <c r="FJ65227" s="378"/>
      <c r="FK65227" s="378"/>
      <c r="FL65227" s="378"/>
      <c r="FM65227" s="378"/>
      <c r="FN65227" s="378"/>
      <c r="FO65227" s="378"/>
      <c r="FP65227" s="378"/>
      <c r="FQ65227" s="378"/>
      <c r="FR65227" s="378"/>
      <c r="FS65227" s="378"/>
      <c r="FT65227" s="378"/>
      <c r="FU65227" s="378"/>
      <c r="FV65227" s="378"/>
      <c r="FW65227" s="378"/>
      <c r="FX65227" s="378"/>
      <c r="FY65227" s="378"/>
      <c r="FZ65227" s="378"/>
      <c r="GA65227" s="378"/>
      <c r="GB65227" s="378"/>
      <c r="GC65227" s="378"/>
      <c r="GD65227" s="378"/>
      <c r="GE65227" s="378"/>
      <c r="GF65227" s="378"/>
      <c r="GG65227" s="378"/>
      <c r="GH65227" s="378"/>
      <c r="GI65227" s="378"/>
      <c r="GJ65227" s="378"/>
      <c r="GK65227" s="378"/>
      <c r="GL65227" s="378"/>
      <c r="GM65227" s="378"/>
      <c r="GN65227" s="378"/>
      <c r="GO65227" s="378"/>
      <c r="GP65227" s="378"/>
      <c r="GQ65227" s="378"/>
      <c r="GR65227" s="378"/>
      <c r="GS65227" s="378"/>
      <c r="GT65227" s="378"/>
      <c r="GU65227" s="378"/>
      <c r="GV65227" s="378"/>
      <c r="GW65227" s="378"/>
      <c r="GX65227" s="378"/>
      <c r="GY65227" s="378"/>
      <c r="GZ65227" s="378"/>
      <c r="HA65227" s="378"/>
      <c r="HB65227" s="378"/>
      <c r="HC65227" s="378"/>
      <c r="HD65227" s="378"/>
      <c r="HE65227" s="378"/>
      <c r="HF65227" s="378"/>
      <c r="HG65227" s="378"/>
      <c r="HH65227" s="378"/>
      <c r="HI65227" s="378"/>
      <c r="HJ65227" s="378"/>
      <c r="HK65227" s="378"/>
      <c r="HL65227" s="378"/>
      <c r="HM65227" s="378"/>
      <c r="HN65227" s="378"/>
      <c r="HO65227" s="378"/>
      <c r="HP65227" s="378"/>
      <c r="HQ65227" s="378"/>
      <c r="HR65227" s="378"/>
      <c r="HS65227" s="378"/>
      <c r="HT65227" s="378"/>
      <c r="HU65227" s="378"/>
      <c r="HV65227" s="378"/>
      <c r="HW65227" s="378"/>
      <c r="HX65227" s="378"/>
      <c r="HY65227" s="378"/>
      <c r="HZ65227" s="378"/>
      <c r="IA65227" s="378"/>
      <c r="IB65227" s="378"/>
      <c r="IC65227" s="378"/>
      <c r="ID65227" s="378"/>
      <c r="IE65227" s="378"/>
      <c r="IF65227" s="378"/>
      <c r="IG65227" s="378"/>
      <c r="IH65227" s="378"/>
      <c r="II65227" s="378"/>
      <c r="IJ65227" s="378"/>
      <c r="IK65227" s="378"/>
      <c r="IL65227" s="378"/>
    </row>
    <row r="65228" spans="2:246">
      <c r="B65228" s="378"/>
      <c r="C65228" s="378"/>
      <c r="D65228" s="378"/>
      <c r="E65228" s="378"/>
      <c r="F65228" s="378"/>
      <c r="G65228" s="378"/>
      <c r="H65228" s="378"/>
      <c r="I65228" s="378"/>
      <c r="J65228" s="378"/>
      <c r="K65228" s="378"/>
      <c r="L65228" s="378"/>
      <c r="M65228" s="378"/>
      <c r="N65228" s="378"/>
      <c r="O65228" s="378"/>
      <c r="P65228" s="378"/>
      <c r="Q65228" s="378"/>
      <c r="R65228" s="378"/>
      <c r="S65228" s="378"/>
      <c r="T65228" s="378"/>
      <c r="U65228" s="378"/>
      <c r="V65228" s="378"/>
      <c r="W65228" s="378"/>
      <c r="X65228" s="378"/>
      <c r="Y65228" s="378"/>
      <c r="Z65228" s="378"/>
      <c r="AA65228" s="378"/>
      <c r="AB65228" s="378"/>
      <c r="AC65228" s="378"/>
      <c r="AD65228" s="378"/>
      <c r="AE65228" s="378"/>
      <c r="AF65228" s="378"/>
      <c r="AG65228" s="378"/>
      <c r="AH65228" s="378"/>
      <c r="AI65228" s="378"/>
      <c r="AJ65228" s="378"/>
      <c r="AK65228" s="378"/>
      <c r="AL65228" s="378"/>
      <c r="AM65228" s="378"/>
      <c r="AN65228" s="378"/>
      <c r="AO65228" s="378"/>
      <c r="AP65228" s="378"/>
      <c r="AQ65228" s="378"/>
      <c r="AR65228" s="378"/>
      <c r="AS65228" s="378"/>
      <c r="AT65228" s="378"/>
      <c r="AU65228" s="378"/>
      <c r="AV65228" s="378"/>
      <c r="AW65228" s="378"/>
      <c r="AX65228" s="378"/>
      <c r="AY65228" s="378"/>
      <c r="AZ65228" s="378"/>
      <c r="BA65228" s="378"/>
      <c r="BB65228" s="378"/>
      <c r="BC65228" s="378"/>
      <c r="BD65228" s="378"/>
      <c r="BE65228" s="378"/>
      <c r="BF65228" s="378"/>
      <c r="BG65228" s="378"/>
      <c r="BH65228" s="378"/>
      <c r="BI65228" s="378"/>
      <c r="BJ65228" s="378"/>
      <c r="BK65228" s="378"/>
      <c r="BL65228" s="378"/>
      <c r="BM65228" s="378"/>
      <c r="BN65228" s="378"/>
      <c r="BO65228" s="378"/>
      <c r="BP65228" s="378"/>
      <c r="BQ65228" s="378"/>
      <c r="BR65228" s="378"/>
      <c r="BS65228" s="378"/>
      <c r="BT65228" s="378"/>
      <c r="BU65228" s="378"/>
      <c r="BV65228" s="378"/>
      <c r="BW65228" s="378"/>
      <c r="BX65228" s="378"/>
      <c r="BY65228" s="378"/>
      <c r="BZ65228" s="378"/>
      <c r="CA65228" s="378"/>
      <c r="CB65228" s="378"/>
      <c r="CC65228" s="378"/>
      <c r="CD65228" s="378"/>
      <c r="CE65228" s="378"/>
      <c r="CF65228" s="378"/>
      <c r="CG65228" s="378"/>
      <c r="CH65228" s="378"/>
      <c r="CI65228" s="378"/>
      <c r="CJ65228" s="378"/>
      <c r="CK65228" s="378"/>
      <c r="CL65228" s="378"/>
      <c r="CM65228" s="378"/>
      <c r="CN65228" s="378"/>
      <c r="CO65228" s="378"/>
      <c r="CP65228" s="378"/>
      <c r="CQ65228" s="378"/>
      <c r="CR65228" s="378"/>
      <c r="CS65228" s="378"/>
      <c r="CT65228" s="378"/>
      <c r="CU65228" s="378"/>
      <c r="CV65228" s="378"/>
      <c r="CW65228" s="378"/>
      <c r="CX65228" s="378"/>
      <c r="CY65228" s="378"/>
      <c r="CZ65228" s="378"/>
      <c r="DA65228" s="378"/>
      <c r="DB65228" s="378"/>
      <c r="DC65228" s="378"/>
      <c r="DD65228" s="378"/>
      <c r="DE65228" s="378"/>
      <c r="DF65228" s="378"/>
      <c r="DG65228" s="378"/>
      <c r="DH65228" s="378"/>
      <c r="DI65228" s="378"/>
      <c r="DJ65228" s="378"/>
      <c r="DK65228" s="378"/>
      <c r="DL65228" s="378"/>
      <c r="DM65228" s="378"/>
      <c r="DN65228" s="378"/>
      <c r="DO65228" s="378"/>
      <c r="DP65228" s="378"/>
      <c r="DQ65228" s="378"/>
      <c r="DR65228" s="378"/>
      <c r="DS65228" s="378"/>
      <c r="DT65228" s="378"/>
      <c r="DU65228" s="378"/>
      <c r="DV65228" s="378"/>
      <c r="DW65228" s="378"/>
      <c r="DX65228" s="378"/>
      <c r="DY65228" s="378"/>
      <c r="DZ65228" s="378"/>
      <c r="EA65228" s="378"/>
      <c r="EB65228" s="378"/>
      <c r="EC65228" s="378"/>
      <c r="ED65228" s="378"/>
      <c r="EE65228" s="378"/>
      <c r="EF65228" s="378"/>
      <c r="EG65228" s="378"/>
      <c r="EH65228" s="378"/>
      <c r="EI65228" s="378"/>
      <c r="EJ65228" s="378"/>
      <c r="EK65228" s="378"/>
      <c r="EL65228" s="378"/>
      <c r="EM65228" s="378"/>
      <c r="EN65228" s="378"/>
      <c r="EO65228" s="378"/>
      <c r="EP65228" s="378"/>
      <c r="EQ65228" s="378"/>
      <c r="ER65228" s="378"/>
      <c r="ES65228" s="378"/>
      <c r="ET65228" s="378"/>
      <c r="EU65228" s="378"/>
      <c r="EV65228" s="378"/>
      <c r="EW65228" s="378"/>
      <c r="EX65228" s="378"/>
      <c r="EY65228" s="378"/>
      <c r="EZ65228" s="378"/>
      <c r="FA65228" s="378"/>
      <c r="FB65228" s="378"/>
      <c r="FC65228" s="378"/>
      <c r="FD65228" s="378"/>
      <c r="FE65228" s="378"/>
      <c r="FF65228" s="378"/>
      <c r="FG65228" s="378"/>
      <c r="FH65228" s="378"/>
      <c r="FI65228" s="378"/>
      <c r="FJ65228" s="378"/>
      <c r="FK65228" s="378"/>
      <c r="FL65228" s="378"/>
      <c r="FM65228" s="378"/>
      <c r="FN65228" s="378"/>
      <c r="FO65228" s="378"/>
      <c r="FP65228" s="378"/>
      <c r="FQ65228" s="378"/>
      <c r="FR65228" s="378"/>
      <c r="FS65228" s="378"/>
      <c r="FT65228" s="378"/>
      <c r="FU65228" s="378"/>
      <c r="FV65228" s="378"/>
      <c r="FW65228" s="378"/>
      <c r="FX65228" s="378"/>
      <c r="FY65228" s="378"/>
      <c r="FZ65228" s="378"/>
      <c r="GA65228" s="378"/>
      <c r="GB65228" s="378"/>
      <c r="GC65228" s="378"/>
      <c r="GD65228" s="378"/>
      <c r="GE65228" s="378"/>
      <c r="GF65228" s="378"/>
      <c r="GG65228" s="378"/>
      <c r="GH65228" s="378"/>
      <c r="GI65228" s="378"/>
      <c r="GJ65228" s="378"/>
      <c r="GK65228" s="378"/>
      <c r="GL65228" s="378"/>
      <c r="GM65228" s="378"/>
      <c r="GN65228" s="378"/>
      <c r="GO65228" s="378"/>
      <c r="GP65228" s="378"/>
      <c r="GQ65228" s="378"/>
      <c r="GR65228" s="378"/>
      <c r="GS65228" s="378"/>
      <c r="GT65228" s="378"/>
      <c r="GU65228" s="378"/>
      <c r="GV65228" s="378"/>
      <c r="GW65228" s="378"/>
      <c r="GX65228" s="378"/>
      <c r="GY65228" s="378"/>
      <c r="GZ65228" s="378"/>
      <c r="HA65228" s="378"/>
      <c r="HB65228" s="378"/>
      <c r="HC65228" s="378"/>
      <c r="HD65228" s="378"/>
      <c r="HE65228" s="378"/>
      <c r="HF65228" s="378"/>
      <c r="HG65228" s="378"/>
      <c r="HH65228" s="378"/>
      <c r="HI65228" s="378"/>
      <c r="HJ65228" s="378"/>
      <c r="HK65228" s="378"/>
      <c r="HL65228" s="378"/>
      <c r="HM65228" s="378"/>
      <c r="HN65228" s="378"/>
      <c r="HO65228" s="378"/>
      <c r="HP65228" s="378"/>
      <c r="HQ65228" s="378"/>
      <c r="HR65228" s="378"/>
      <c r="HS65228" s="378"/>
      <c r="HT65228" s="378"/>
      <c r="HU65228" s="378"/>
      <c r="HV65228" s="378"/>
      <c r="HW65228" s="378"/>
      <c r="HX65228" s="378"/>
      <c r="HY65228" s="378"/>
      <c r="HZ65228" s="378"/>
      <c r="IA65228" s="378"/>
      <c r="IB65228" s="378"/>
      <c r="IC65228" s="378"/>
      <c r="ID65228" s="378"/>
      <c r="IE65228" s="378"/>
      <c r="IF65228" s="378"/>
      <c r="IG65228" s="378"/>
      <c r="IH65228" s="378"/>
      <c r="II65228" s="378"/>
      <c r="IJ65228" s="378"/>
      <c r="IK65228" s="378"/>
      <c r="IL65228" s="378"/>
    </row>
    <row r="65229" spans="2:246">
      <c r="B65229" s="378"/>
      <c r="C65229" s="378"/>
      <c r="D65229" s="378"/>
      <c r="E65229" s="378"/>
      <c r="F65229" s="378"/>
      <c r="G65229" s="378"/>
      <c r="H65229" s="378"/>
      <c r="I65229" s="378"/>
      <c r="J65229" s="378"/>
      <c r="K65229" s="378"/>
      <c r="L65229" s="378"/>
      <c r="M65229" s="378"/>
      <c r="N65229" s="378"/>
      <c r="O65229" s="378"/>
      <c r="P65229" s="378"/>
      <c r="Q65229" s="378"/>
      <c r="R65229" s="378"/>
      <c r="S65229" s="378"/>
      <c r="T65229" s="378"/>
      <c r="U65229" s="378"/>
      <c r="V65229" s="378"/>
      <c r="W65229" s="378"/>
      <c r="X65229" s="378"/>
      <c r="Y65229" s="378"/>
      <c r="Z65229" s="378"/>
      <c r="AA65229" s="378"/>
      <c r="AB65229" s="378"/>
      <c r="AC65229" s="378"/>
      <c r="AD65229" s="378"/>
      <c r="AE65229" s="378"/>
      <c r="AF65229" s="378"/>
      <c r="AG65229" s="378"/>
      <c r="AH65229" s="378"/>
      <c r="AI65229" s="378"/>
      <c r="AJ65229" s="378"/>
      <c r="AK65229" s="378"/>
      <c r="AL65229" s="378"/>
      <c r="AM65229" s="378"/>
      <c r="AN65229" s="378"/>
      <c r="AO65229" s="378"/>
      <c r="AP65229" s="378"/>
      <c r="AQ65229" s="378"/>
      <c r="AR65229" s="378"/>
      <c r="AS65229" s="378"/>
      <c r="AT65229" s="378"/>
      <c r="AU65229" s="378"/>
      <c r="AV65229" s="378"/>
      <c r="AW65229" s="378"/>
      <c r="AX65229" s="378"/>
      <c r="AY65229" s="378"/>
      <c r="AZ65229" s="378"/>
      <c r="BA65229" s="378"/>
      <c r="BB65229" s="378"/>
      <c r="BC65229" s="378"/>
      <c r="BD65229" s="378"/>
      <c r="BE65229" s="378"/>
      <c r="BF65229" s="378"/>
      <c r="BG65229" s="378"/>
      <c r="BH65229" s="378"/>
      <c r="BI65229" s="378"/>
      <c r="BJ65229" s="378"/>
      <c r="BK65229" s="378"/>
      <c r="BL65229" s="378"/>
      <c r="BM65229" s="378"/>
      <c r="BN65229" s="378"/>
      <c r="BO65229" s="378"/>
      <c r="BP65229" s="378"/>
      <c r="BQ65229" s="378"/>
      <c r="BR65229" s="378"/>
      <c r="BS65229" s="378"/>
      <c r="BT65229" s="378"/>
      <c r="BU65229" s="378"/>
      <c r="BV65229" s="378"/>
      <c r="BW65229" s="378"/>
      <c r="BX65229" s="378"/>
      <c r="BY65229" s="378"/>
      <c r="BZ65229" s="378"/>
      <c r="CA65229" s="378"/>
      <c r="CB65229" s="378"/>
      <c r="CC65229" s="378"/>
      <c r="CD65229" s="378"/>
      <c r="CE65229" s="378"/>
      <c r="CF65229" s="378"/>
      <c r="CG65229" s="378"/>
      <c r="CH65229" s="378"/>
      <c r="CI65229" s="378"/>
      <c r="CJ65229" s="378"/>
      <c r="CK65229" s="378"/>
      <c r="CL65229" s="378"/>
      <c r="CM65229" s="378"/>
      <c r="CN65229" s="378"/>
      <c r="CO65229" s="378"/>
      <c r="CP65229" s="378"/>
      <c r="CQ65229" s="378"/>
      <c r="CR65229" s="378"/>
      <c r="CS65229" s="378"/>
      <c r="CT65229" s="378"/>
      <c r="CU65229" s="378"/>
      <c r="CV65229" s="378"/>
      <c r="CW65229" s="378"/>
      <c r="CX65229" s="378"/>
      <c r="CY65229" s="378"/>
      <c r="CZ65229" s="378"/>
      <c r="DA65229" s="378"/>
      <c r="DB65229" s="378"/>
      <c r="DC65229" s="378"/>
      <c r="DD65229" s="378"/>
      <c r="DE65229" s="378"/>
      <c r="DF65229" s="378"/>
      <c r="DG65229" s="378"/>
      <c r="DH65229" s="378"/>
      <c r="DI65229" s="378"/>
      <c r="DJ65229" s="378"/>
      <c r="DK65229" s="378"/>
      <c r="DL65229" s="378"/>
      <c r="DM65229" s="378"/>
      <c r="DN65229" s="378"/>
      <c r="DO65229" s="378"/>
      <c r="DP65229" s="378"/>
      <c r="DQ65229" s="378"/>
      <c r="DR65229" s="378"/>
      <c r="DS65229" s="378"/>
      <c r="DT65229" s="378"/>
      <c r="DU65229" s="378"/>
      <c r="DV65229" s="378"/>
      <c r="DW65229" s="378"/>
      <c r="DX65229" s="378"/>
      <c r="DY65229" s="378"/>
      <c r="DZ65229" s="378"/>
      <c r="EA65229" s="378"/>
      <c r="EB65229" s="378"/>
      <c r="EC65229" s="378"/>
      <c r="ED65229" s="378"/>
      <c r="EE65229" s="378"/>
      <c r="EF65229" s="378"/>
      <c r="EG65229" s="378"/>
      <c r="EH65229" s="378"/>
      <c r="EI65229" s="378"/>
      <c r="EJ65229" s="378"/>
      <c r="EK65229" s="378"/>
      <c r="EL65229" s="378"/>
      <c r="EM65229" s="378"/>
      <c r="EN65229" s="378"/>
      <c r="EO65229" s="378"/>
      <c r="EP65229" s="378"/>
      <c r="EQ65229" s="378"/>
      <c r="ER65229" s="378"/>
      <c r="ES65229" s="378"/>
      <c r="ET65229" s="378"/>
      <c r="EU65229" s="378"/>
      <c r="EV65229" s="378"/>
      <c r="EW65229" s="378"/>
      <c r="EX65229" s="378"/>
      <c r="EY65229" s="378"/>
      <c r="EZ65229" s="378"/>
      <c r="FA65229" s="378"/>
      <c r="FB65229" s="378"/>
      <c r="FC65229" s="378"/>
      <c r="FD65229" s="378"/>
      <c r="FE65229" s="378"/>
      <c r="FF65229" s="378"/>
      <c r="FG65229" s="378"/>
      <c r="FH65229" s="378"/>
      <c r="FI65229" s="378"/>
      <c r="FJ65229" s="378"/>
      <c r="FK65229" s="378"/>
      <c r="FL65229" s="378"/>
      <c r="FM65229" s="378"/>
      <c r="FN65229" s="378"/>
      <c r="FO65229" s="378"/>
      <c r="FP65229" s="378"/>
      <c r="FQ65229" s="378"/>
      <c r="FR65229" s="378"/>
      <c r="FS65229" s="378"/>
      <c r="FT65229" s="378"/>
      <c r="FU65229" s="378"/>
      <c r="FV65229" s="378"/>
      <c r="FW65229" s="378"/>
      <c r="FX65229" s="378"/>
      <c r="FY65229" s="378"/>
      <c r="FZ65229" s="378"/>
      <c r="GA65229" s="378"/>
      <c r="GB65229" s="378"/>
      <c r="GC65229" s="378"/>
      <c r="GD65229" s="378"/>
      <c r="GE65229" s="378"/>
      <c r="GF65229" s="378"/>
      <c r="GG65229" s="378"/>
      <c r="GH65229" s="378"/>
      <c r="GI65229" s="378"/>
      <c r="GJ65229" s="378"/>
      <c r="GK65229" s="378"/>
      <c r="GL65229" s="378"/>
      <c r="GM65229" s="378"/>
      <c r="GN65229" s="378"/>
      <c r="GO65229" s="378"/>
      <c r="GP65229" s="378"/>
      <c r="GQ65229" s="378"/>
      <c r="GR65229" s="378"/>
      <c r="GS65229" s="378"/>
      <c r="GT65229" s="378"/>
      <c r="GU65229" s="378"/>
      <c r="GV65229" s="378"/>
      <c r="GW65229" s="378"/>
      <c r="GX65229" s="378"/>
      <c r="GY65229" s="378"/>
      <c r="GZ65229" s="378"/>
      <c r="HA65229" s="378"/>
      <c r="HB65229" s="378"/>
      <c r="HC65229" s="378"/>
      <c r="HD65229" s="378"/>
      <c r="HE65229" s="378"/>
      <c r="HF65229" s="378"/>
      <c r="HG65229" s="378"/>
      <c r="HH65229" s="378"/>
      <c r="HI65229" s="378"/>
      <c r="HJ65229" s="378"/>
      <c r="HK65229" s="378"/>
      <c r="HL65229" s="378"/>
      <c r="HM65229" s="378"/>
      <c r="HN65229" s="378"/>
      <c r="HO65229" s="378"/>
      <c r="HP65229" s="378"/>
      <c r="HQ65229" s="378"/>
      <c r="HR65229" s="378"/>
      <c r="HS65229" s="378"/>
      <c r="HT65229" s="378"/>
      <c r="HU65229" s="378"/>
      <c r="HV65229" s="378"/>
      <c r="HW65229" s="378"/>
      <c r="HX65229" s="378"/>
      <c r="HY65229" s="378"/>
      <c r="HZ65229" s="378"/>
      <c r="IA65229" s="378"/>
      <c r="IB65229" s="378"/>
      <c r="IC65229" s="378"/>
      <c r="ID65229" s="378"/>
      <c r="IE65229" s="378"/>
      <c r="IF65229" s="378"/>
      <c r="IG65229" s="378"/>
      <c r="IH65229" s="378"/>
      <c r="II65229" s="378"/>
      <c r="IJ65229" s="378"/>
      <c r="IK65229" s="378"/>
      <c r="IL65229" s="378"/>
    </row>
    <row r="65230" spans="2:246">
      <c r="B65230" s="378"/>
      <c r="C65230" s="378"/>
      <c r="D65230" s="378"/>
      <c r="E65230" s="378"/>
      <c r="F65230" s="378"/>
      <c r="G65230" s="378"/>
      <c r="H65230" s="378"/>
      <c r="I65230" s="378"/>
      <c r="J65230" s="378"/>
      <c r="K65230" s="378"/>
      <c r="L65230" s="378"/>
      <c r="M65230" s="378"/>
      <c r="N65230" s="378"/>
      <c r="O65230" s="378"/>
      <c r="P65230" s="378"/>
      <c r="Q65230" s="378"/>
      <c r="R65230" s="378"/>
      <c r="S65230" s="378"/>
      <c r="T65230" s="378"/>
      <c r="U65230" s="378"/>
      <c r="V65230" s="378"/>
      <c r="W65230" s="378"/>
      <c r="X65230" s="378"/>
      <c r="Y65230" s="378"/>
      <c r="Z65230" s="378"/>
      <c r="AA65230" s="378"/>
      <c r="AB65230" s="378"/>
      <c r="AC65230" s="378"/>
      <c r="AD65230" s="378"/>
      <c r="AE65230" s="378"/>
      <c r="AF65230" s="378"/>
      <c r="AG65230" s="378"/>
      <c r="AH65230" s="378"/>
      <c r="AI65230" s="378"/>
      <c r="AJ65230" s="378"/>
      <c r="AK65230" s="378"/>
      <c r="AL65230" s="378"/>
      <c r="AM65230" s="378"/>
      <c r="AN65230" s="378"/>
      <c r="AO65230" s="378"/>
      <c r="AP65230" s="378"/>
      <c r="AQ65230" s="378"/>
      <c r="AR65230" s="378"/>
      <c r="AS65230" s="378"/>
      <c r="AT65230" s="378"/>
      <c r="AU65230" s="378"/>
      <c r="AV65230" s="378"/>
      <c r="AW65230" s="378"/>
      <c r="AX65230" s="378"/>
      <c r="AY65230" s="378"/>
      <c r="AZ65230" s="378"/>
      <c r="BA65230" s="378"/>
      <c r="BB65230" s="378"/>
      <c r="BC65230" s="378"/>
      <c r="BD65230" s="378"/>
      <c r="BE65230" s="378"/>
      <c r="BF65230" s="378"/>
      <c r="BG65230" s="378"/>
      <c r="BH65230" s="378"/>
      <c r="BI65230" s="378"/>
      <c r="BJ65230" s="378"/>
      <c r="BK65230" s="378"/>
      <c r="BL65230" s="378"/>
      <c r="BM65230" s="378"/>
      <c r="BN65230" s="378"/>
      <c r="BO65230" s="378"/>
      <c r="BP65230" s="378"/>
      <c r="BQ65230" s="378"/>
      <c r="BR65230" s="378"/>
      <c r="BS65230" s="378"/>
      <c r="BT65230" s="378"/>
      <c r="BU65230" s="378"/>
      <c r="BV65230" s="378"/>
      <c r="BW65230" s="378"/>
      <c r="BX65230" s="378"/>
      <c r="BY65230" s="378"/>
      <c r="BZ65230" s="378"/>
      <c r="CA65230" s="378"/>
      <c r="CB65230" s="378"/>
      <c r="CC65230" s="378"/>
      <c r="CD65230" s="378"/>
      <c r="CE65230" s="378"/>
      <c r="CF65230" s="378"/>
      <c r="CG65230" s="378"/>
      <c r="CH65230" s="378"/>
      <c r="CI65230" s="378"/>
      <c r="CJ65230" s="378"/>
      <c r="CK65230" s="378"/>
      <c r="CL65230" s="378"/>
      <c r="CM65230" s="378"/>
      <c r="CN65230" s="378"/>
      <c r="CO65230" s="378"/>
      <c r="CP65230" s="378"/>
      <c r="CQ65230" s="378"/>
      <c r="CR65230" s="378"/>
      <c r="CS65230" s="378"/>
      <c r="CT65230" s="378"/>
      <c r="CU65230" s="378"/>
      <c r="CV65230" s="378"/>
      <c r="CW65230" s="378"/>
      <c r="CX65230" s="378"/>
      <c r="CY65230" s="378"/>
      <c r="CZ65230" s="378"/>
      <c r="DA65230" s="378"/>
      <c r="DB65230" s="378"/>
      <c r="DC65230" s="378"/>
      <c r="DD65230" s="378"/>
      <c r="DE65230" s="378"/>
      <c r="DF65230" s="378"/>
      <c r="DG65230" s="378"/>
      <c r="DH65230" s="378"/>
      <c r="DI65230" s="378"/>
      <c r="DJ65230" s="378"/>
      <c r="DK65230" s="378"/>
      <c r="DL65230" s="378"/>
      <c r="DM65230" s="378"/>
      <c r="DN65230" s="378"/>
      <c r="DO65230" s="378"/>
      <c r="DP65230" s="378"/>
      <c r="DQ65230" s="378"/>
      <c r="DR65230" s="378"/>
      <c r="DS65230" s="378"/>
      <c r="DT65230" s="378"/>
      <c r="DU65230" s="378"/>
      <c r="DV65230" s="378"/>
      <c r="DW65230" s="378"/>
      <c r="DX65230" s="378"/>
      <c r="DY65230" s="378"/>
      <c r="DZ65230" s="378"/>
      <c r="EA65230" s="378"/>
      <c r="EB65230" s="378"/>
      <c r="EC65230" s="378"/>
      <c r="ED65230" s="378"/>
      <c r="EE65230" s="378"/>
      <c r="EF65230" s="378"/>
      <c r="EG65230" s="378"/>
      <c r="EH65230" s="378"/>
      <c r="EI65230" s="378"/>
      <c r="EJ65230" s="378"/>
      <c r="EK65230" s="378"/>
      <c r="EL65230" s="378"/>
      <c r="EM65230" s="378"/>
      <c r="EN65230" s="378"/>
      <c r="EO65230" s="378"/>
      <c r="EP65230" s="378"/>
      <c r="EQ65230" s="378"/>
      <c r="ER65230" s="378"/>
      <c r="ES65230" s="378"/>
      <c r="ET65230" s="378"/>
      <c r="EU65230" s="378"/>
      <c r="EV65230" s="378"/>
      <c r="EW65230" s="378"/>
      <c r="EX65230" s="378"/>
      <c r="EY65230" s="378"/>
      <c r="EZ65230" s="378"/>
      <c r="FA65230" s="378"/>
      <c r="FB65230" s="378"/>
      <c r="FC65230" s="378"/>
      <c r="FD65230" s="378"/>
      <c r="FE65230" s="378"/>
      <c r="FF65230" s="378"/>
      <c r="FG65230" s="378"/>
      <c r="FH65230" s="378"/>
      <c r="FI65230" s="378"/>
      <c r="FJ65230" s="378"/>
      <c r="FK65230" s="378"/>
      <c r="FL65230" s="378"/>
      <c r="FM65230" s="378"/>
      <c r="FN65230" s="378"/>
      <c r="FO65230" s="378"/>
      <c r="FP65230" s="378"/>
      <c r="FQ65230" s="378"/>
      <c r="FR65230" s="378"/>
      <c r="FS65230" s="378"/>
      <c r="FT65230" s="378"/>
      <c r="FU65230" s="378"/>
      <c r="FV65230" s="378"/>
      <c r="FW65230" s="378"/>
      <c r="FX65230" s="378"/>
      <c r="FY65230" s="378"/>
      <c r="FZ65230" s="378"/>
      <c r="GA65230" s="378"/>
      <c r="GB65230" s="378"/>
      <c r="GC65230" s="378"/>
      <c r="GD65230" s="378"/>
      <c r="GE65230" s="378"/>
      <c r="GF65230" s="378"/>
      <c r="GG65230" s="378"/>
      <c r="GH65230" s="378"/>
      <c r="GI65230" s="378"/>
      <c r="GJ65230" s="378"/>
      <c r="GK65230" s="378"/>
      <c r="GL65230" s="378"/>
      <c r="GM65230" s="378"/>
      <c r="GN65230" s="378"/>
      <c r="GO65230" s="378"/>
      <c r="GP65230" s="378"/>
      <c r="GQ65230" s="378"/>
      <c r="GR65230" s="378"/>
      <c r="GS65230" s="378"/>
      <c r="GT65230" s="378"/>
      <c r="GU65230" s="378"/>
      <c r="GV65230" s="378"/>
      <c r="GW65230" s="378"/>
      <c r="GX65230" s="378"/>
      <c r="GY65230" s="378"/>
      <c r="GZ65230" s="378"/>
      <c r="HA65230" s="378"/>
      <c r="HB65230" s="378"/>
      <c r="HC65230" s="378"/>
      <c r="HD65230" s="378"/>
      <c r="HE65230" s="378"/>
      <c r="HF65230" s="378"/>
      <c r="HG65230" s="378"/>
      <c r="HH65230" s="378"/>
      <c r="HI65230" s="378"/>
      <c r="HJ65230" s="378"/>
      <c r="HK65230" s="378"/>
      <c r="HL65230" s="378"/>
      <c r="HM65230" s="378"/>
      <c r="HN65230" s="378"/>
      <c r="HO65230" s="378"/>
      <c r="HP65230" s="378"/>
      <c r="HQ65230" s="378"/>
      <c r="HR65230" s="378"/>
      <c r="HS65230" s="378"/>
      <c r="HT65230" s="378"/>
      <c r="HU65230" s="378"/>
      <c r="HV65230" s="378"/>
      <c r="HW65230" s="378"/>
      <c r="HX65230" s="378"/>
      <c r="HY65230" s="378"/>
      <c r="HZ65230" s="378"/>
      <c r="IA65230" s="378"/>
      <c r="IB65230" s="378"/>
      <c r="IC65230" s="378"/>
      <c r="ID65230" s="378"/>
      <c r="IE65230" s="378"/>
      <c r="IF65230" s="378"/>
      <c r="IG65230" s="378"/>
      <c r="IH65230" s="378"/>
      <c r="II65230" s="378"/>
      <c r="IJ65230" s="378"/>
      <c r="IK65230" s="378"/>
      <c r="IL65230" s="378"/>
    </row>
    <row r="65231" spans="2:246">
      <c r="B65231" s="378"/>
      <c r="C65231" s="378"/>
      <c r="D65231" s="378"/>
      <c r="E65231" s="378"/>
      <c r="F65231" s="378"/>
      <c r="G65231" s="378"/>
      <c r="H65231" s="378"/>
      <c r="I65231" s="378"/>
      <c r="J65231" s="378"/>
      <c r="K65231" s="378"/>
      <c r="L65231" s="378"/>
      <c r="M65231" s="378"/>
      <c r="N65231" s="378"/>
      <c r="O65231" s="378"/>
      <c r="P65231" s="378"/>
      <c r="Q65231" s="378"/>
      <c r="R65231" s="378"/>
      <c r="S65231" s="378"/>
      <c r="T65231" s="378"/>
      <c r="U65231" s="378"/>
      <c r="V65231" s="378"/>
      <c r="W65231" s="378"/>
      <c r="X65231" s="378"/>
      <c r="Y65231" s="378"/>
      <c r="Z65231" s="378"/>
      <c r="AA65231" s="378"/>
      <c r="AB65231" s="378"/>
      <c r="AC65231" s="378"/>
      <c r="AD65231" s="378"/>
      <c r="AE65231" s="378"/>
      <c r="AF65231" s="378"/>
      <c r="AG65231" s="378"/>
      <c r="AH65231" s="378"/>
      <c r="AI65231" s="378"/>
      <c r="AJ65231" s="378"/>
      <c r="AK65231" s="378"/>
      <c r="AL65231" s="378"/>
      <c r="AM65231" s="378"/>
      <c r="AN65231" s="378"/>
      <c r="AO65231" s="378"/>
      <c r="AP65231" s="378"/>
      <c r="AQ65231" s="378"/>
      <c r="AR65231" s="378"/>
      <c r="AS65231" s="378"/>
      <c r="AT65231" s="378"/>
      <c r="AU65231" s="378"/>
      <c r="AV65231" s="378"/>
      <c r="AW65231" s="378"/>
      <c r="AX65231" s="378"/>
      <c r="AY65231" s="378"/>
      <c r="AZ65231" s="378"/>
      <c r="BA65231" s="378"/>
      <c r="BB65231" s="378"/>
      <c r="BC65231" s="378"/>
      <c r="BD65231" s="378"/>
      <c r="BE65231" s="378"/>
      <c r="BF65231" s="378"/>
      <c r="BG65231" s="378"/>
      <c r="BH65231" s="378"/>
      <c r="BI65231" s="378"/>
      <c r="BJ65231" s="378"/>
      <c r="BK65231" s="378"/>
      <c r="BL65231" s="378"/>
      <c r="BM65231" s="378"/>
      <c r="BN65231" s="378"/>
      <c r="BO65231" s="378"/>
      <c r="BP65231" s="378"/>
      <c r="BQ65231" s="378"/>
      <c r="BR65231" s="378"/>
      <c r="BS65231" s="378"/>
      <c r="BT65231" s="378"/>
      <c r="BU65231" s="378"/>
      <c r="BV65231" s="378"/>
      <c r="BW65231" s="378"/>
      <c r="BX65231" s="378"/>
      <c r="BY65231" s="378"/>
      <c r="BZ65231" s="378"/>
      <c r="CA65231" s="378"/>
      <c r="CB65231" s="378"/>
      <c r="CC65231" s="378"/>
      <c r="CD65231" s="378"/>
      <c r="CE65231" s="378"/>
      <c r="CF65231" s="378"/>
      <c r="CG65231" s="378"/>
      <c r="CH65231" s="378"/>
      <c r="CI65231" s="378"/>
      <c r="CJ65231" s="378"/>
      <c r="CK65231" s="378"/>
      <c r="CL65231" s="378"/>
      <c r="CM65231" s="378"/>
      <c r="CN65231" s="378"/>
      <c r="CO65231" s="378"/>
      <c r="CP65231" s="378"/>
      <c r="CQ65231" s="378"/>
      <c r="CR65231" s="378"/>
      <c r="CS65231" s="378"/>
      <c r="CT65231" s="378"/>
      <c r="CU65231" s="378"/>
      <c r="CV65231" s="378"/>
      <c r="CW65231" s="378"/>
      <c r="CX65231" s="378"/>
      <c r="CY65231" s="378"/>
      <c r="CZ65231" s="378"/>
      <c r="DA65231" s="378"/>
      <c r="DB65231" s="378"/>
      <c r="DC65231" s="378"/>
      <c r="DD65231" s="378"/>
      <c r="DE65231" s="378"/>
      <c r="DF65231" s="378"/>
      <c r="DG65231" s="378"/>
      <c r="DH65231" s="378"/>
      <c r="DI65231" s="378"/>
      <c r="DJ65231" s="378"/>
      <c r="DK65231" s="378"/>
      <c r="DL65231" s="378"/>
      <c r="DM65231" s="378"/>
      <c r="DN65231" s="378"/>
      <c r="DO65231" s="378"/>
      <c r="DP65231" s="378"/>
      <c r="DQ65231" s="378"/>
      <c r="DR65231" s="378"/>
      <c r="DS65231" s="378"/>
      <c r="DT65231" s="378"/>
      <c r="DU65231" s="378"/>
      <c r="DV65231" s="378"/>
      <c r="DW65231" s="378"/>
      <c r="DX65231" s="378"/>
      <c r="DY65231" s="378"/>
      <c r="DZ65231" s="378"/>
      <c r="EA65231" s="378"/>
      <c r="EB65231" s="378"/>
      <c r="EC65231" s="378"/>
      <c r="ED65231" s="378"/>
      <c r="EE65231" s="378"/>
      <c r="EF65231" s="378"/>
      <c r="EG65231" s="378"/>
      <c r="EH65231" s="378"/>
      <c r="EI65231" s="378"/>
      <c r="EJ65231" s="378"/>
      <c r="EK65231" s="378"/>
      <c r="EL65231" s="378"/>
      <c r="EM65231" s="378"/>
      <c r="EN65231" s="378"/>
      <c r="EO65231" s="378"/>
      <c r="EP65231" s="378"/>
      <c r="EQ65231" s="378"/>
      <c r="ER65231" s="378"/>
      <c r="ES65231" s="378"/>
      <c r="ET65231" s="378"/>
      <c r="EU65231" s="378"/>
      <c r="EV65231" s="378"/>
      <c r="EW65231" s="378"/>
      <c r="EX65231" s="378"/>
      <c r="EY65231" s="378"/>
      <c r="EZ65231" s="378"/>
      <c r="FA65231" s="378"/>
      <c r="FB65231" s="378"/>
      <c r="FC65231" s="378"/>
      <c r="FD65231" s="378"/>
      <c r="FE65231" s="378"/>
      <c r="FF65231" s="378"/>
      <c r="FG65231" s="378"/>
      <c r="FH65231" s="378"/>
      <c r="FI65231" s="378"/>
      <c r="FJ65231" s="378"/>
      <c r="FK65231" s="378"/>
      <c r="FL65231" s="378"/>
      <c r="FM65231" s="378"/>
      <c r="FN65231" s="378"/>
      <c r="FO65231" s="378"/>
      <c r="FP65231" s="378"/>
      <c r="FQ65231" s="378"/>
      <c r="FR65231" s="378"/>
      <c r="FS65231" s="378"/>
      <c r="FT65231" s="378"/>
      <c r="FU65231" s="378"/>
      <c r="FV65231" s="378"/>
      <c r="FW65231" s="378"/>
      <c r="FX65231" s="378"/>
      <c r="FY65231" s="378"/>
      <c r="FZ65231" s="378"/>
      <c r="GA65231" s="378"/>
      <c r="GB65231" s="378"/>
      <c r="GC65231" s="378"/>
      <c r="GD65231" s="378"/>
      <c r="GE65231" s="378"/>
      <c r="GF65231" s="378"/>
      <c r="GG65231" s="378"/>
      <c r="GH65231" s="378"/>
      <c r="GI65231" s="378"/>
      <c r="GJ65231" s="378"/>
      <c r="GK65231" s="378"/>
      <c r="GL65231" s="378"/>
      <c r="GM65231" s="378"/>
      <c r="GN65231" s="378"/>
      <c r="GO65231" s="378"/>
      <c r="GP65231" s="378"/>
      <c r="GQ65231" s="378"/>
      <c r="GR65231" s="378"/>
      <c r="GS65231" s="378"/>
      <c r="GT65231" s="378"/>
      <c r="GU65231" s="378"/>
      <c r="GV65231" s="378"/>
      <c r="GW65231" s="378"/>
      <c r="GX65231" s="378"/>
      <c r="GY65231" s="378"/>
      <c r="GZ65231" s="378"/>
      <c r="HA65231" s="378"/>
      <c r="HB65231" s="378"/>
      <c r="HC65231" s="378"/>
      <c r="HD65231" s="378"/>
      <c r="HE65231" s="378"/>
      <c r="HF65231" s="378"/>
      <c r="HG65231" s="378"/>
      <c r="HH65231" s="378"/>
      <c r="HI65231" s="378"/>
      <c r="HJ65231" s="378"/>
      <c r="HK65231" s="378"/>
      <c r="HL65231" s="378"/>
      <c r="HM65231" s="378"/>
      <c r="HN65231" s="378"/>
      <c r="HO65231" s="378"/>
      <c r="HP65231" s="378"/>
      <c r="HQ65231" s="378"/>
      <c r="HR65231" s="378"/>
      <c r="HS65231" s="378"/>
      <c r="HT65231" s="378"/>
      <c r="HU65231" s="378"/>
      <c r="HV65231" s="378"/>
      <c r="HW65231" s="378"/>
      <c r="HX65231" s="378"/>
      <c r="HY65231" s="378"/>
      <c r="HZ65231" s="378"/>
      <c r="IA65231" s="378"/>
      <c r="IB65231" s="378"/>
      <c r="IC65231" s="378"/>
      <c r="ID65231" s="378"/>
      <c r="IE65231" s="378"/>
      <c r="IF65231" s="378"/>
      <c r="IG65231" s="378"/>
      <c r="IH65231" s="378"/>
      <c r="II65231" s="378"/>
      <c r="IJ65231" s="378"/>
      <c r="IK65231" s="378"/>
      <c r="IL65231" s="378"/>
    </row>
    <row r="65232" spans="2:246">
      <c r="B65232" s="378"/>
      <c r="C65232" s="378"/>
      <c r="D65232" s="378"/>
      <c r="E65232" s="378"/>
      <c r="F65232" s="378"/>
      <c r="G65232" s="378"/>
      <c r="H65232" s="378"/>
      <c r="I65232" s="378"/>
      <c r="J65232" s="378"/>
      <c r="K65232" s="378"/>
      <c r="L65232" s="378"/>
      <c r="M65232" s="378"/>
      <c r="N65232" s="378"/>
      <c r="O65232" s="378"/>
      <c r="P65232" s="378"/>
      <c r="Q65232" s="378"/>
      <c r="R65232" s="378"/>
      <c r="S65232" s="378"/>
      <c r="T65232" s="378"/>
      <c r="U65232" s="378"/>
      <c r="V65232" s="378"/>
      <c r="W65232" s="378"/>
      <c r="X65232" s="378"/>
      <c r="Y65232" s="378"/>
      <c r="Z65232" s="378"/>
      <c r="AA65232" s="378"/>
      <c r="AB65232" s="378"/>
      <c r="AC65232" s="378"/>
      <c r="AD65232" s="378"/>
      <c r="AE65232" s="378"/>
      <c r="AF65232" s="378"/>
      <c r="AG65232" s="378"/>
      <c r="AH65232" s="378"/>
      <c r="AI65232" s="378"/>
      <c r="AJ65232" s="378"/>
      <c r="AK65232" s="378"/>
      <c r="AL65232" s="378"/>
      <c r="AM65232" s="378"/>
      <c r="AN65232" s="378"/>
      <c r="AO65232" s="378"/>
      <c r="AP65232" s="378"/>
      <c r="AQ65232" s="378"/>
      <c r="AR65232" s="378"/>
      <c r="AS65232" s="378"/>
      <c r="AT65232" s="378"/>
      <c r="AU65232" s="378"/>
      <c r="AV65232" s="378"/>
      <c r="AW65232" s="378"/>
      <c r="AX65232" s="378"/>
      <c r="AY65232" s="378"/>
      <c r="AZ65232" s="378"/>
      <c r="BA65232" s="378"/>
      <c r="BB65232" s="378"/>
      <c r="BC65232" s="378"/>
      <c r="BD65232" s="378"/>
      <c r="BE65232" s="378"/>
      <c r="BF65232" s="378"/>
      <c r="BG65232" s="378"/>
      <c r="BH65232" s="378"/>
      <c r="BI65232" s="378"/>
      <c r="BJ65232" s="378"/>
      <c r="BK65232" s="378"/>
      <c r="BL65232" s="378"/>
      <c r="BM65232" s="378"/>
      <c r="BN65232" s="378"/>
      <c r="BO65232" s="378"/>
      <c r="BP65232" s="378"/>
      <c r="BQ65232" s="378"/>
      <c r="BR65232" s="378"/>
      <c r="BS65232" s="378"/>
      <c r="BT65232" s="378"/>
      <c r="BU65232" s="378"/>
      <c r="BV65232" s="378"/>
      <c r="BW65232" s="378"/>
      <c r="BX65232" s="378"/>
      <c r="BY65232" s="378"/>
      <c r="BZ65232" s="378"/>
      <c r="CA65232" s="378"/>
      <c r="CB65232" s="378"/>
      <c r="CC65232" s="378"/>
      <c r="CD65232" s="378"/>
      <c r="CE65232" s="378"/>
      <c r="CF65232" s="378"/>
      <c r="CG65232" s="378"/>
      <c r="CH65232" s="378"/>
      <c r="CI65232" s="378"/>
      <c r="CJ65232" s="378"/>
      <c r="CK65232" s="378"/>
      <c r="CL65232" s="378"/>
      <c r="CM65232" s="378"/>
      <c r="CN65232" s="378"/>
      <c r="CO65232" s="378"/>
      <c r="CP65232" s="378"/>
      <c r="CQ65232" s="378"/>
      <c r="CR65232" s="378"/>
      <c r="CS65232" s="378"/>
      <c r="CT65232" s="378"/>
      <c r="CU65232" s="378"/>
      <c r="CV65232" s="378"/>
      <c r="CW65232" s="378"/>
      <c r="CX65232" s="378"/>
      <c r="CY65232" s="378"/>
      <c r="CZ65232" s="378"/>
      <c r="DA65232" s="378"/>
      <c r="DB65232" s="378"/>
      <c r="DC65232" s="378"/>
      <c r="DD65232" s="378"/>
      <c r="DE65232" s="378"/>
      <c r="DF65232" s="378"/>
      <c r="DG65232" s="378"/>
      <c r="DH65232" s="378"/>
      <c r="DI65232" s="378"/>
      <c r="DJ65232" s="378"/>
      <c r="DK65232" s="378"/>
      <c r="DL65232" s="378"/>
      <c r="DM65232" s="378"/>
      <c r="DN65232" s="378"/>
      <c r="DO65232" s="378"/>
      <c r="DP65232" s="378"/>
      <c r="DQ65232" s="378"/>
      <c r="DR65232" s="378"/>
      <c r="DS65232" s="378"/>
      <c r="DT65232" s="378"/>
      <c r="DU65232" s="378"/>
      <c r="DV65232" s="378"/>
      <c r="DW65232" s="378"/>
      <c r="DX65232" s="378"/>
      <c r="DY65232" s="378"/>
      <c r="DZ65232" s="378"/>
      <c r="EA65232" s="378"/>
      <c r="EB65232" s="378"/>
      <c r="EC65232" s="378"/>
      <c r="ED65232" s="378"/>
      <c r="EE65232" s="378"/>
      <c r="EF65232" s="378"/>
      <c r="EG65232" s="378"/>
      <c r="EH65232" s="378"/>
      <c r="EI65232" s="378"/>
      <c r="EJ65232" s="378"/>
      <c r="EK65232" s="378"/>
      <c r="EL65232" s="378"/>
      <c r="EM65232" s="378"/>
      <c r="EN65232" s="378"/>
      <c r="EO65232" s="378"/>
      <c r="EP65232" s="378"/>
      <c r="EQ65232" s="378"/>
      <c r="ER65232" s="378"/>
      <c r="ES65232" s="378"/>
      <c r="ET65232" s="378"/>
      <c r="EU65232" s="378"/>
      <c r="EV65232" s="378"/>
      <c r="EW65232" s="378"/>
      <c r="EX65232" s="378"/>
      <c r="EY65232" s="378"/>
      <c r="EZ65232" s="378"/>
      <c r="FA65232" s="378"/>
      <c r="FB65232" s="378"/>
      <c r="FC65232" s="378"/>
      <c r="FD65232" s="378"/>
      <c r="FE65232" s="378"/>
      <c r="FF65232" s="378"/>
      <c r="FG65232" s="378"/>
      <c r="FH65232" s="378"/>
      <c r="FI65232" s="378"/>
      <c r="FJ65232" s="378"/>
      <c r="FK65232" s="378"/>
      <c r="FL65232" s="378"/>
      <c r="FM65232" s="378"/>
      <c r="FN65232" s="378"/>
      <c r="FO65232" s="378"/>
      <c r="FP65232" s="378"/>
      <c r="FQ65232" s="378"/>
      <c r="FR65232" s="378"/>
      <c r="FS65232" s="378"/>
      <c r="FT65232" s="378"/>
      <c r="FU65232" s="378"/>
      <c r="FV65232" s="378"/>
      <c r="FW65232" s="378"/>
      <c r="FX65232" s="378"/>
      <c r="FY65232" s="378"/>
      <c r="FZ65232" s="378"/>
      <c r="GA65232" s="378"/>
      <c r="GB65232" s="378"/>
      <c r="GC65232" s="378"/>
      <c r="GD65232" s="378"/>
      <c r="GE65232" s="378"/>
      <c r="GF65232" s="378"/>
      <c r="GG65232" s="378"/>
      <c r="GH65232" s="378"/>
      <c r="GI65232" s="378"/>
      <c r="GJ65232" s="378"/>
      <c r="GK65232" s="378"/>
      <c r="GL65232" s="378"/>
      <c r="GM65232" s="378"/>
      <c r="GN65232" s="378"/>
      <c r="GO65232" s="378"/>
      <c r="GP65232" s="378"/>
      <c r="GQ65232" s="378"/>
      <c r="GR65232" s="378"/>
      <c r="GS65232" s="378"/>
      <c r="GT65232" s="378"/>
      <c r="GU65232" s="378"/>
      <c r="GV65232" s="378"/>
      <c r="GW65232" s="378"/>
      <c r="GX65232" s="378"/>
      <c r="GY65232" s="378"/>
      <c r="GZ65232" s="378"/>
      <c r="HA65232" s="378"/>
      <c r="HB65232" s="378"/>
      <c r="HC65232" s="378"/>
      <c r="HD65232" s="378"/>
      <c r="HE65232" s="378"/>
      <c r="HF65232" s="378"/>
      <c r="HG65232" s="378"/>
      <c r="HH65232" s="378"/>
      <c r="HI65232" s="378"/>
      <c r="HJ65232" s="378"/>
      <c r="HK65232" s="378"/>
      <c r="HL65232" s="378"/>
      <c r="HM65232" s="378"/>
      <c r="HN65232" s="378"/>
      <c r="HO65232" s="378"/>
      <c r="HP65232" s="378"/>
      <c r="HQ65232" s="378"/>
      <c r="HR65232" s="378"/>
      <c r="HS65232" s="378"/>
      <c r="HT65232" s="378"/>
      <c r="HU65232" s="378"/>
      <c r="HV65232" s="378"/>
      <c r="HW65232" s="378"/>
      <c r="HX65232" s="378"/>
      <c r="HY65232" s="378"/>
      <c r="HZ65232" s="378"/>
      <c r="IA65232" s="378"/>
      <c r="IB65232" s="378"/>
      <c r="IC65232" s="378"/>
      <c r="ID65232" s="378"/>
      <c r="IE65232" s="378"/>
      <c r="IF65232" s="378"/>
      <c r="IG65232" s="378"/>
      <c r="IH65232" s="378"/>
      <c r="II65232" s="378"/>
      <c r="IJ65232" s="378"/>
      <c r="IK65232" s="378"/>
      <c r="IL65232" s="378"/>
    </row>
    <row r="65233" spans="2:246">
      <c r="B65233" s="378"/>
      <c r="C65233" s="378"/>
      <c r="D65233" s="378"/>
      <c r="E65233" s="378"/>
      <c r="F65233" s="378"/>
      <c r="G65233" s="378"/>
      <c r="H65233" s="378"/>
      <c r="I65233" s="378"/>
      <c r="J65233" s="378"/>
      <c r="K65233" s="378"/>
      <c r="L65233" s="378"/>
      <c r="M65233" s="378"/>
      <c r="N65233" s="378"/>
      <c r="O65233" s="378"/>
      <c r="P65233" s="378"/>
      <c r="Q65233" s="378"/>
      <c r="R65233" s="378"/>
      <c r="S65233" s="378"/>
      <c r="T65233" s="378"/>
      <c r="U65233" s="378"/>
      <c r="V65233" s="378"/>
      <c r="W65233" s="378"/>
      <c r="X65233" s="378"/>
      <c r="Y65233" s="378"/>
      <c r="Z65233" s="378"/>
      <c r="AA65233" s="378"/>
      <c r="AB65233" s="378"/>
      <c r="AC65233" s="378"/>
      <c r="AD65233" s="378"/>
      <c r="AE65233" s="378"/>
      <c r="AF65233" s="378"/>
      <c r="AG65233" s="378"/>
      <c r="AH65233" s="378"/>
      <c r="AI65233" s="378"/>
      <c r="AJ65233" s="378"/>
      <c r="AK65233" s="378"/>
      <c r="AL65233" s="378"/>
      <c r="AM65233" s="378"/>
      <c r="AN65233" s="378"/>
      <c r="AO65233" s="378"/>
      <c r="AP65233" s="378"/>
      <c r="AQ65233" s="378"/>
      <c r="AR65233" s="378"/>
      <c r="AS65233" s="378"/>
      <c r="AT65233" s="378"/>
      <c r="AU65233" s="378"/>
      <c r="AV65233" s="378"/>
      <c r="AW65233" s="378"/>
      <c r="AX65233" s="378"/>
      <c r="AY65233" s="378"/>
      <c r="AZ65233" s="378"/>
      <c r="BA65233" s="378"/>
      <c r="BB65233" s="378"/>
      <c r="BC65233" s="378"/>
      <c r="BD65233" s="378"/>
      <c r="BE65233" s="378"/>
      <c r="BF65233" s="378"/>
      <c r="BG65233" s="378"/>
      <c r="BH65233" s="378"/>
      <c r="BI65233" s="378"/>
      <c r="BJ65233" s="378"/>
      <c r="BK65233" s="378"/>
      <c r="BL65233" s="378"/>
      <c r="BM65233" s="378"/>
      <c r="BN65233" s="378"/>
      <c r="BO65233" s="378"/>
      <c r="BP65233" s="378"/>
      <c r="BQ65233" s="378"/>
      <c r="BR65233" s="378"/>
      <c r="BS65233" s="378"/>
      <c r="BT65233" s="378"/>
      <c r="BU65233" s="378"/>
      <c r="BV65233" s="378"/>
      <c r="BW65233" s="378"/>
      <c r="BX65233" s="378"/>
      <c r="BY65233" s="378"/>
      <c r="BZ65233" s="378"/>
      <c r="CA65233" s="378"/>
      <c r="CB65233" s="378"/>
      <c r="CC65233" s="378"/>
      <c r="CD65233" s="378"/>
      <c r="CE65233" s="378"/>
      <c r="CF65233" s="378"/>
      <c r="CG65233" s="378"/>
      <c r="CH65233" s="378"/>
      <c r="CI65233" s="378"/>
      <c r="CJ65233" s="378"/>
      <c r="CK65233" s="378"/>
      <c r="CL65233" s="378"/>
      <c r="CM65233" s="378"/>
      <c r="CN65233" s="378"/>
      <c r="CO65233" s="378"/>
      <c r="CP65233" s="378"/>
      <c r="CQ65233" s="378"/>
      <c r="CR65233" s="378"/>
      <c r="CS65233" s="378"/>
      <c r="CT65233" s="378"/>
      <c r="CU65233" s="378"/>
      <c r="CV65233" s="378"/>
      <c r="CW65233" s="378"/>
      <c r="CX65233" s="378"/>
      <c r="CY65233" s="378"/>
      <c r="CZ65233" s="378"/>
      <c r="DA65233" s="378"/>
      <c r="DB65233" s="378"/>
      <c r="DC65233" s="378"/>
      <c r="DD65233" s="378"/>
      <c r="DE65233" s="378"/>
      <c r="DF65233" s="378"/>
      <c r="DG65233" s="378"/>
      <c r="DH65233" s="378"/>
      <c r="DI65233" s="378"/>
      <c r="DJ65233" s="378"/>
      <c r="DK65233" s="378"/>
      <c r="DL65233" s="378"/>
      <c r="DM65233" s="378"/>
      <c r="DN65233" s="378"/>
      <c r="DO65233" s="378"/>
      <c r="DP65233" s="378"/>
      <c r="DQ65233" s="378"/>
      <c r="DR65233" s="378"/>
      <c r="DS65233" s="378"/>
      <c r="DT65233" s="378"/>
      <c r="DU65233" s="378"/>
      <c r="DV65233" s="378"/>
      <c r="DW65233" s="378"/>
      <c r="DX65233" s="378"/>
      <c r="DY65233" s="378"/>
      <c r="DZ65233" s="378"/>
      <c r="EA65233" s="378"/>
      <c r="EB65233" s="378"/>
      <c r="EC65233" s="378"/>
      <c r="ED65233" s="378"/>
      <c r="EE65233" s="378"/>
      <c r="EF65233" s="378"/>
      <c r="EG65233" s="378"/>
      <c r="EH65233" s="378"/>
      <c r="EI65233" s="378"/>
      <c r="EJ65233" s="378"/>
      <c r="EK65233" s="378"/>
      <c r="EL65233" s="378"/>
      <c r="EM65233" s="378"/>
      <c r="EN65233" s="378"/>
      <c r="EO65233" s="378"/>
      <c r="EP65233" s="378"/>
      <c r="EQ65233" s="378"/>
      <c r="ER65233" s="378"/>
      <c r="ES65233" s="378"/>
      <c r="ET65233" s="378"/>
      <c r="EU65233" s="378"/>
      <c r="EV65233" s="378"/>
      <c r="EW65233" s="378"/>
      <c r="EX65233" s="378"/>
      <c r="EY65233" s="378"/>
      <c r="EZ65233" s="378"/>
      <c r="FA65233" s="378"/>
      <c r="FB65233" s="378"/>
      <c r="FC65233" s="378"/>
      <c r="FD65233" s="378"/>
      <c r="FE65233" s="378"/>
      <c r="FF65233" s="378"/>
      <c r="FG65233" s="378"/>
      <c r="FH65233" s="378"/>
      <c r="FI65233" s="378"/>
      <c r="FJ65233" s="378"/>
      <c r="FK65233" s="378"/>
      <c r="FL65233" s="378"/>
      <c r="FM65233" s="378"/>
      <c r="FN65233" s="378"/>
      <c r="FO65233" s="378"/>
      <c r="FP65233" s="378"/>
      <c r="FQ65233" s="378"/>
      <c r="FR65233" s="378"/>
      <c r="FS65233" s="378"/>
      <c r="FT65233" s="378"/>
      <c r="FU65233" s="378"/>
      <c r="FV65233" s="378"/>
      <c r="FW65233" s="378"/>
      <c r="FX65233" s="378"/>
      <c r="FY65233" s="378"/>
      <c r="FZ65233" s="378"/>
      <c r="GA65233" s="378"/>
      <c r="GB65233" s="378"/>
      <c r="GC65233" s="378"/>
      <c r="GD65233" s="378"/>
      <c r="GE65233" s="378"/>
      <c r="GF65233" s="378"/>
      <c r="GG65233" s="378"/>
      <c r="GH65233" s="378"/>
      <c r="GI65233" s="378"/>
      <c r="GJ65233" s="378"/>
      <c r="GK65233" s="378"/>
      <c r="GL65233" s="378"/>
      <c r="GM65233" s="378"/>
      <c r="GN65233" s="378"/>
      <c r="GO65233" s="378"/>
      <c r="GP65233" s="378"/>
      <c r="GQ65233" s="378"/>
      <c r="GR65233" s="378"/>
      <c r="GS65233" s="378"/>
      <c r="GT65233" s="378"/>
      <c r="GU65233" s="378"/>
      <c r="GV65233" s="378"/>
      <c r="GW65233" s="378"/>
      <c r="GX65233" s="378"/>
      <c r="GY65233" s="378"/>
      <c r="GZ65233" s="378"/>
      <c r="HA65233" s="378"/>
      <c r="HB65233" s="378"/>
      <c r="HC65233" s="378"/>
      <c r="HD65233" s="378"/>
      <c r="HE65233" s="378"/>
      <c r="HF65233" s="378"/>
      <c r="HG65233" s="378"/>
      <c r="HH65233" s="378"/>
      <c r="HI65233" s="378"/>
      <c r="HJ65233" s="378"/>
      <c r="HK65233" s="378"/>
      <c r="HL65233" s="378"/>
      <c r="HM65233" s="378"/>
      <c r="HN65233" s="378"/>
      <c r="HO65233" s="378"/>
      <c r="HP65233" s="378"/>
      <c r="HQ65233" s="378"/>
      <c r="HR65233" s="378"/>
      <c r="HS65233" s="378"/>
      <c r="HT65233" s="378"/>
      <c r="HU65233" s="378"/>
      <c r="HV65233" s="378"/>
      <c r="HW65233" s="378"/>
      <c r="HX65233" s="378"/>
      <c r="HY65233" s="378"/>
      <c r="HZ65233" s="378"/>
      <c r="IA65233" s="378"/>
      <c r="IB65233" s="378"/>
      <c r="IC65233" s="378"/>
      <c r="ID65233" s="378"/>
      <c r="IE65233" s="378"/>
      <c r="IF65233" s="378"/>
      <c r="IG65233" s="378"/>
      <c r="IH65233" s="378"/>
      <c r="II65233" s="378"/>
      <c r="IJ65233" s="378"/>
      <c r="IK65233" s="378"/>
      <c r="IL65233" s="378"/>
    </row>
    <row r="65234" spans="2:246">
      <c r="B65234" s="378"/>
      <c r="C65234" s="378"/>
      <c r="D65234" s="378"/>
      <c r="E65234" s="378"/>
      <c r="F65234" s="378"/>
      <c r="G65234" s="378"/>
      <c r="H65234" s="378"/>
      <c r="I65234" s="378"/>
      <c r="J65234" s="378"/>
      <c r="K65234" s="378"/>
      <c r="L65234" s="378"/>
      <c r="M65234" s="378"/>
      <c r="N65234" s="378"/>
      <c r="O65234" s="378"/>
      <c r="P65234" s="378"/>
      <c r="Q65234" s="378"/>
      <c r="R65234" s="378"/>
      <c r="S65234" s="378"/>
      <c r="T65234" s="378"/>
      <c r="U65234" s="378"/>
      <c r="V65234" s="378"/>
      <c r="W65234" s="378"/>
      <c r="X65234" s="378"/>
      <c r="Y65234" s="378"/>
      <c r="Z65234" s="378"/>
      <c r="AA65234" s="378"/>
      <c r="AB65234" s="378"/>
      <c r="AC65234" s="378"/>
      <c r="AD65234" s="378"/>
      <c r="AE65234" s="378"/>
      <c r="AF65234" s="378"/>
      <c r="AG65234" s="378"/>
      <c r="AH65234" s="378"/>
      <c r="AI65234" s="378"/>
      <c r="AJ65234" s="378"/>
      <c r="AK65234" s="378"/>
      <c r="AL65234" s="378"/>
      <c r="AM65234" s="378"/>
      <c r="AN65234" s="378"/>
      <c r="AO65234" s="378"/>
      <c r="AP65234" s="378"/>
      <c r="AQ65234" s="378"/>
      <c r="AR65234" s="378"/>
      <c r="AS65234" s="378"/>
      <c r="AT65234" s="378"/>
      <c r="AU65234" s="378"/>
      <c r="AV65234" s="378"/>
      <c r="AW65234" s="378"/>
      <c r="AX65234" s="378"/>
      <c r="AY65234" s="378"/>
      <c r="AZ65234" s="378"/>
      <c r="BA65234" s="378"/>
      <c r="BB65234" s="378"/>
      <c r="BC65234" s="378"/>
      <c r="BD65234" s="378"/>
      <c r="BE65234" s="378"/>
      <c r="BF65234" s="378"/>
      <c r="BG65234" s="378"/>
      <c r="BH65234" s="378"/>
      <c r="BI65234" s="378"/>
      <c r="BJ65234" s="378"/>
      <c r="BK65234" s="378"/>
      <c r="BL65234" s="378"/>
      <c r="BM65234" s="378"/>
      <c r="BN65234" s="378"/>
      <c r="BO65234" s="378"/>
      <c r="BP65234" s="378"/>
      <c r="BQ65234" s="378"/>
      <c r="BR65234" s="378"/>
      <c r="BS65234" s="378"/>
      <c r="BT65234" s="378"/>
      <c r="BU65234" s="378"/>
      <c r="BV65234" s="378"/>
      <c r="BW65234" s="378"/>
      <c r="BX65234" s="378"/>
      <c r="BY65234" s="378"/>
      <c r="BZ65234" s="378"/>
      <c r="CA65234" s="378"/>
      <c r="CB65234" s="378"/>
      <c r="CC65234" s="378"/>
      <c r="CD65234" s="378"/>
      <c r="CE65234" s="378"/>
      <c r="CF65234" s="378"/>
      <c r="CG65234" s="378"/>
      <c r="CH65234" s="378"/>
      <c r="CI65234" s="378"/>
      <c r="CJ65234" s="378"/>
      <c r="CK65234" s="378"/>
      <c r="CL65234" s="378"/>
      <c r="CM65234" s="378"/>
      <c r="CN65234" s="378"/>
      <c r="CO65234" s="378"/>
      <c r="CP65234" s="378"/>
      <c r="CQ65234" s="378"/>
      <c r="CR65234" s="378"/>
      <c r="CS65234" s="378"/>
      <c r="CT65234" s="378"/>
      <c r="CU65234" s="378"/>
      <c r="CV65234" s="378"/>
      <c r="CW65234" s="378"/>
      <c r="CX65234" s="378"/>
      <c r="CY65234" s="378"/>
      <c r="CZ65234" s="378"/>
      <c r="DA65234" s="378"/>
      <c r="DB65234" s="378"/>
      <c r="DC65234" s="378"/>
      <c r="DD65234" s="378"/>
      <c r="DE65234" s="378"/>
      <c r="DF65234" s="378"/>
      <c r="DG65234" s="378"/>
      <c r="DH65234" s="378"/>
      <c r="DI65234" s="378"/>
      <c r="DJ65234" s="378"/>
      <c r="DK65234" s="378"/>
      <c r="DL65234" s="378"/>
      <c r="DM65234" s="378"/>
      <c r="DN65234" s="378"/>
      <c r="DO65234" s="378"/>
      <c r="DP65234" s="378"/>
      <c r="DQ65234" s="378"/>
      <c r="DR65234" s="378"/>
      <c r="DS65234" s="378"/>
      <c r="DT65234" s="378"/>
      <c r="DU65234" s="378"/>
      <c r="DV65234" s="378"/>
      <c r="DW65234" s="378"/>
      <c r="DX65234" s="378"/>
      <c r="DY65234" s="378"/>
      <c r="DZ65234" s="378"/>
      <c r="EA65234" s="378"/>
      <c r="EB65234" s="378"/>
      <c r="EC65234" s="378"/>
      <c r="ED65234" s="378"/>
      <c r="EE65234" s="378"/>
      <c r="EF65234" s="378"/>
      <c r="EG65234" s="378"/>
      <c r="EH65234" s="378"/>
      <c r="EI65234" s="378"/>
      <c r="EJ65234" s="378"/>
      <c r="EK65234" s="378"/>
      <c r="EL65234" s="378"/>
      <c r="EM65234" s="378"/>
      <c r="EN65234" s="378"/>
      <c r="EO65234" s="378"/>
      <c r="EP65234" s="378"/>
      <c r="EQ65234" s="378"/>
      <c r="ER65234" s="378"/>
      <c r="ES65234" s="378"/>
      <c r="ET65234" s="378"/>
      <c r="EU65234" s="378"/>
      <c r="EV65234" s="378"/>
      <c r="EW65234" s="378"/>
      <c r="EX65234" s="378"/>
      <c r="EY65234" s="378"/>
      <c r="EZ65234" s="378"/>
      <c r="FA65234" s="378"/>
      <c r="FB65234" s="378"/>
      <c r="FC65234" s="378"/>
      <c r="FD65234" s="378"/>
      <c r="FE65234" s="378"/>
      <c r="FF65234" s="378"/>
      <c r="FG65234" s="378"/>
      <c r="FH65234" s="378"/>
      <c r="FI65234" s="378"/>
      <c r="FJ65234" s="378"/>
      <c r="FK65234" s="378"/>
      <c r="FL65234" s="378"/>
      <c r="FM65234" s="378"/>
      <c r="FN65234" s="378"/>
      <c r="FO65234" s="378"/>
      <c r="FP65234" s="378"/>
      <c r="FQ65234" s="378"/>
      <c r="FR65234" s="378"/>
      <c r="FS65234" s="378"/>
      <c r="FT65234" s="378"/>
      <c r="FU65234" s="378"/>
      <c r="FV65234" s="378"/>
      <c r="FW65234" s="378"/>
      <c r="FX65234" s="378"/>
      <c r="FY65234" s="378"/>
      <c r="FZ65234" s="378"/>
      <c r="GA65234" s="378"/>
      <c r="GB65234" s="378"/>
      <c r="GC65234" s="378"/>
      <c r="GD65234" s="378"/>
      <c r="GE65234" s="378"/>
      <c r="GF65234" s="378"/>
      <c r="GG65234" s="378"/>
      <c r="GH65234" s="378"/>
      <c r="GI65234" s="378"/>
      <c r="GJ65234" s="378"/>
      <c r="GK65234" s="378"/>
      <c r="GL65234" s="378"/>
      <c r="GM65234" s="378"/>
      <c r="GN65234" s="378"/>
      <c r="GO65234" s="378"/>
      <c r="GP65234" s="378"/>
      <c r="GQ65234" s="378"/>
      <c r="GR65234" s="378"/>
      <c r="GS65234" s="378"/>
      <c r="GT65234" s="378"/>
      <c r="GU65234" s="378"/>
      <c r="GV65234" s="378"/>
      <c r="GW65234" s="378"/>
      <c r="GX65234" s="378"/>
      <c r="GY65234" s="378"/>
      <c r="GZ65234" s="378"/>
      <c r="HA65234" s="378"/>
      <c r="HB65234" s="378"/>
      <c r="HC65234" s="378"/>
      <c r="HD65234" s="378"/>
      <c r="HE65234" s="378"/>
      <c r="HF65234" s="378"/>
      <c r="HG65234" s="378"/>
      <c r="HH65234" s="378"/>
      <c r="HI65234" s="378"/>
      <c r="HJ65234" s="378"/>
      <c r="HK65234" s="378"/>
      <c r="HL65234" s="378"/>
      <c r="HM65234" s="378"/>
      <c r="HN65234" s="378"/>
      <c r="HO65234" s="378"/>
      <c r="HP65234" s="378"/>
      <c r="HQ65234" s="378"/>
      <c r="HR65234" s="378"/>
      <c r="HS65234" s="378"/>
      <c r="HT65234" s="378"/>
      <c r="HU65234" s="378"/>
      <c r="HV65234" s="378"/>
      <c r="HW65234" s="378"/>
      <c r="HX65234" s="378"/>
      <c r="HY65234" s="378"/>
      <c r="HZ65234" s="378"/>
      <c r="IA65234" s="378"/>
      <c r="IB65234" s="378"/>
      <c r="IC65234" s="378"/>
      <c r="ID65234" s="378"/>
      <c r="IE65234" s="378"/>
      <c r="IF65234" s="378"/>
      <c r="IG65234" s="378"/>
      <c r="IH65234" s="378"/>
      <c r="II65234" s="378"/>
      <c r="IJ65234" s="378"/>
      <c r="IK65234" s="378"/>
      <c r="IL65234" s="378"/>
    </row>
    <row r="65235" spans="2:246">
      <c r="B65235" s="378"/>
      <c r="C65235" s="378"/>
      <c r="D65235" s="378"/>
      <c r="E65235" s="378"/>
      <c r="F65235" s="378"/>
      <c r="G65235" s="378"/>
      <c r="H65235" s="378"/>
      <c r="I65235" s="378"/>
      <c r="J65235" s="378"/>
      <c r="K65235" s="378"/>
      <c r="L65235" s="378"/>
      <c r="M65235" s="378"/>
      <c r="N65235" s="378"/>
      <c r="O65235" s="378"/>
      <c r="P65235" s="378"/>
      <c r="Q65235" s="378"/>
      <c r="R65235" s="378"/>
      <c r="S65235" s="378"/>
      <c r="T65235" s="378"/>
      <c r="U65235" s="378"/>
      <c r="V65235" s="378"/>
      <c r="W65235" s="378"/>
      <c r="X65235" s="378"/>
      <c r="Y65235" s="378"/>
      <c r="Z65235" s="378"/>
      <c r="AA65235" s="378"/>
      <c r="AB65235" s="378"/>
      <c r="AC65235" s="378"/>
      <c r="AD65235" s="378"/>
      <c r="AE65235" s="378"/>
      <c r="AF65235" s="378"/>
      <c r="AG65235" s="378"/>
      <c r="AH65235" s="378"/>
      <c r="AI65235" s="378"/>
      <c r="AJ65235" s="378"/>
      <c r="AK65235" s="378"/>
      <c r="AL65235" s="378"/>
      <c r="AM65235" s="378"/>
      <c r="AN65235" s="378"/>
      <c r="AO65235" s="378"/>
      <c r="AP65235" s="378"/>
      <c r="AQ65235" s="378"/>
      <c r="AR65235" s="378"/>
      <c r="AS65235" s="378"/>
      <c r="AT65235" s="378"/>
      <c r="AU65235" s="378"/>
      <c r="AV65235" s="378"/>
      <c r="AW65235" s="378"/>
      <c r="AX65235" s="378"/>
      <c r="AY65235" s="378"/>
      <c r="AZ65235" s="378"/>
      <c r="BA65235" s="378"/>
      <c r="BB65235" s="378"/>
      <c r="BC65235" s="378"/>
      <c r="BD65235" s="378"/>
      <c r="BE65235" s="378"/>
      <c r="BF65235" s="378"/>
      <c r="BG65235" s="378"/>
      <c r="BH65235" s="378"/>
      <c r="BI65235" s="378"/>
      <c r="BJ65235" s="378"/>
      <c r="BK65235" s="378"/>
      <c r="BL65235" s="378"/>
      <c r="BM65235" s="378"/>
      <c r="BN65235" s="378"/>
      <c r="BO65235" s="378"/>
      <c r="BP65235" s="378"/>
      <c r="BQ65235" s="378"/>
      <c r="BR65235" s="378"/>
      <c r="BS65235" s="378"/>
      <c r="BT65235" s="378"/>
      <c r="BU65235" s="378"/>
      <c r="BV65235" s="378"/>
      <c r="BW65235" s="378"/>
      <c r="BX65235" s="378"/>
      <c r="BY65235" s="378"/>
      <c r="BZ65235" s="378"/>
      <c r="CA65235" s="378"/>
      <c r="CB65235" s="378"/>
      <c r="CC65235" s="378"/>
      <c r="CD65235" s="378"/>
      <c r="CE65235" s="378"/>
      <c r="CF65235" s="378"/>
      <c r="CG65235" s="378"/>
      <c r="CH65235" s="378"/>
      <c r="CI65235" s="378"/>
      <c r="CJ65235" s="378"/>
      <c r="CK65235" s="378"/>
      <c r="CL65235" s="378"/>
      <c r="CM65235" s="378"/>
      <c r="CN65235" s="378"/>
      <c r="CO65235" s="378"/>
      <c r="CP65235" s="378"/>
      <c r="CQ65235" s="378"/>
      <c r="CR65235" s="378"/>
      <c r="CS65235" s="378"/>
      <c r="CT65235" s="378"/>
      <c r="CU65235" s="378"/>
      <c r="CV65235" s="378"/>
      <c r="CW65235" s="378"/>
      <c r="CX65235" s="378"/>
      <c r="CY65235" s="378"/>
      <c r="CZ65235" s="378"/>
      <c r="DA65235" s="378"/>
      <c r="DB65235" s="378"/>
      <c r="DC65235" s="378"/>
      <c r="DD65235" s="378"/>
      <c r="DE65235" s="378"/>
      <c r="DF65235" s="378"/>
      <c r="DG65235" s="378"/>
      <c r="DH65235" s="378"/>
      <c r="DI65235" s="378"/>
      <c r="DJ65235" s="378"/>
      <c r="DK65235" s="378"/>
      <c r="DL65235" s="378"/>
      <c r="DM65235" s="378"/>
      <c r="DN65235" s="378"/>
      <c r="DO65235" s="378"/>
      <c r="DP65235" s="378"/>
      <c r="DQ65235" s="378"/>
      <c r="DR65235" s="378"/>
      <c r="DS65235" s="378"/>
      <c r="DT65235" s="378"/>
      <c r="DU65235" s="378"/>
      <c r="DV65235" s="378"/>
      <c r="DW65235" s="378"/>
      <c r="DX65235" s="378"/>
      <c r="DY65235" s="378"/>
      <c r="DZ65235" s="378"/>
      <c r="EA65235" s="378"/>
      <c r="EB65235" s="378"/>
      <c r="EC65235" s="378"/>
      <c r="ED65235" s="378"/>
      <c r="EE65235" s="378"/>
      <c r="EF65235" s="378"/>
      <c r="EG65235" s="378"/>
      <c r="EH65235" s="378"/>
      <c r="EI65235" s="378"/>
      <c r="EJ65235" s="378"/>
      <c r="EK65235" s="378"/>
      <c r="EL65235" s="378"/>
      <c r="EM65235" s="378"/>
      <c r="EN65235" s="378"/>
      <c r="EO65235" s="378"/>
      <c r="EP65235" s="378"/>
      <c r="EQ65235" s="378"/>
      <c r="ER65235" s="378"/>
      <c r="ES65235" s="378"/>
      <c r="ET65235" s="378"/>
      <c r="EU65235" s="378"/>
      <c r="EV65235" s="378"/>
      <c r="EW65235" s="378"/>
      <c r="EX65235" s="378"/>
      <c r="EY65235" s="378"/>
      <c r="EZ65235" s="378"/>
      <c r="FA65235" s="378"/>
      <c r="FB65235" s="378"/>
      <c r="FC65235" s="378"/>
      <c r="FD65235" s="378"/>
      <c r="FE65235" s="378"/>
      <c r="FF65235" s="378"/>
      <c r="FG65235" s="378"/>
      <c r="FH65235" s="378"/>
      <c r="FI65235" s="378"/>
      <c r="FJ65235" s="378"/>
      <c r="FK65235" s="378"/>
      <c r="FL65235" s="378"/>
      <c r="FM65235" s="378"/>
      <c r="FN65235" s="378"/>
      <c r="FO65235" s="378"/>
      <c r="FP65235" s="378"/>
      <c r="FQ65235" s="378"/>
      <c r="FR65235" s="378"/>
      <c r="FS65235" s="378"/>
      <c r="FT65235" s="378"/>
      <c r="FU65235" s="378"/>
      <c r="FV65235" s="378"/>
      <c r="FW65235" s="378"/>
      <c r="FX65235" s="378"/>
      <c r="FY65235" s="378"/>
      <c r="FZ65235" s="378"/>
      <c r="GA65235" s="378"/>
      <c r="GB65235" s="378"/>
      <c r="GC65235" s="378"/>
      <c r="GD65235" s="378"/>
      <c r="GE65235" s="378"/>
      <c r="GF65235" s="378"/>
      <c r="GG65235" s="378"/>
      <c r="GH65235" s="378"/>
      <c r="GI65235" s="378"/>
      <c r="GJ65235" s="378"/>
      <c r="GK65235" s="378"/>
      <c r="GL65235" s="378"/>
      <c r="GM65235" s="378"/>
      <c r="GN65235" s="378"/>
      <c r="GO65235" s="378"/>
      <c r="GP65235" s="378"/>
      <c r="GQ65235" s="378"/>
      <c r="GR65235" s="378"/>
      <c r="GS65235" s="378"/>
      <c r="GT65235" s="378"/>
      <c r="GU65235" s="378"/>
      <c r="GV65235" s="378"/>
      <c r="GW65235" s="378"/>
      <c r="GX65235" s="378"/>
      <c r="GY65235" s="378"/>
      <c r="GZ65235" s="378"/>
      <c r="HA65235" s="378"/>
      <c r="HB65235" s="378"/>
      <c r="HC65235" s="378"/>
      <c r="HD65235" s="378"/>
      <c r="HE65235" s="378"/>
      <c r="HF65235" s="378"/>
      <c r="HG65235" s="378"/>
      <c r="HH65235" s="378"/>
      <c r="HI65235" s="378"/>
      <c r="HJ65235" s="378"/>
      <c r="HK65235" s="378"/>
      <c r="HL65235" s="378"/>
      <c r="HM65235" s="378"/>
      <c r="HN65235" s="378"/>
      <c r="HO65235" s="378"/>
      <c r="HP65235" s="378"/>
      <c r="HQ65235" s="378"/>
      <c r="HR65235" s="378"/>
      <c r="HS65235" s="378"/>
      <c r="HT65235" s="378"/>
      <c r="HU65235" s="378"/>
      <c r="HV65235" s="378"/>
      <c r="HW65235" s="378"/>
      <c r="HX65235" s="378"/>
      <c r="HY65235" s="378"/>
      <c r="HZ65235" s="378"/>
      <c r="IA65235" s="378"/>
      <c r="IB65235" s="378"/>
      <c r="IC65235" s="378"/>
      <c r="ID65235" s="378"/>
      <c r="IE65235" s="378"/>
      <c r="IF65235" s="378"/>
      <c r="IG65235" s="378"/>
      <c r="IH65235" s="378"/>
      <c r="II65235" s="378"/>
      <c r="IJ65235" s="378"/>
      <c r="IK65235" s="378"/>
      <c r="IL65235" s="378"/>
    </row>
    <row r="65236" spans="2:246">
      <c r="B65236" s="378"/>
      <c r="C65236" s="378"/>
      <c r="D65236" s="378"/>
      <c r="E65236" s="378"/>
      <c r="F65236" s="378"/>
      <c r="G65236" s="378"/>
      <c r="H65236" s="378"/>
      <c r="I65236" s="378"/>
      <c r="J65236" s="378"/>
      <c r="K65236" s="378"/>
      <c r="L65236" s="378"/>
      <c r="M65236" s="378"/>
      <c r="N65236" s="378"/>
      <c r="O65236" s="378"/>
      <c r="P65236" s="378"/>
      <c r="Q65236" s="378"/>
      <c r="R65236" s="378"/>
      <c r="S65236" s="378"/>
      <c r="T65236" s="378"/>
      <c r="U65236" s="378"/>
      <c r="V65236" s="378"/>
      <c r="W65236" s="378"/>
      <c r="X65236" s="378"/>
      <c r="Y65236" s="378"/>
      <c r="Z65236" s="378"/>
      <c r="AA65236" s="378"/>
      <c r="AB65236" s="378"/>
      <c r="AC65236" s="378"/>
      <c r="AD65236" s="378"/>
      <c r="AE65236" s="378"/>
      <c r="AF65236" s="378"/>
      <c r="AG65236" s="378"/>
      <c r="AH65236" s="378"/>
      <c r="AI65236" s="378"/>
      <c r="AJ65236" s="378"/>
      <c r="AK65236" s="378"/>
      <c r="AL65236" s="378"/>
      <c r="AM65236" s="378"/>
      <c r="AN65236" s="378"/>
      <c r="AO65236" s="378"/>
      <c r="AP65236" s="378"/>
      <c r="AQ65236" s="378"/>
      <c r="AR65236" s="378"/>
      <c r="AS65236" s="378"/>
      <c r="AT65236" s="378"/>
      <c r="AU65236" s="378"/>
      <c r="AV65236" s="378"/>
      <c r="AW65236" s="378"/>
      <c r="AX65236" s="378"/>
      <c r="AY65236" s="378"/>
      <c r="AZ65236" s="378"/>
      <c r="BA65236" s="378"/>
      <c r="BB65236" s="378"/>
      <c r="BC65236" s="378"/>
      <c r="BD65236" s="378"/>
      <c r="BE65236" s="378"/>
      <c r="BF65236" s="378"/>
      <c r="BG65236" s="378"/>
      <c r="BH65236" s="378"/>
      <c r="BI65236" s="378"/>
      <c r="BJ65236" s="378"/>
      <c r="BK65236" s="378"/>
      <c r="BL65236" s="378"/>
      <c r="BM65236" s="378"/>
      <c r="BN65236" s="378"/>
      <c r="BO65236" s="378"/>
      <c r="BP65236" s="378"/>
      <c r="BQ65236" s="378"/>
      <c r="BR65236" s="378"/>
      <c r="BS65236" s="378"/>
      <c r="BT65236" s="378"/>
      <c r="BU65236" s="378"/>
      <c r="BV65236" s="378"/>
      <c r="BW65236" s="378"/>
      <c r="BX65236" s="378"/>
      <c r="BY65236" s="378"/>
      <c r="BZ65236" s="378"/>
      <c r="CA65236" s="378"/>
      <c r="CB65236" s="378"/>
      <c r="CC65236" s="378"/>
      <c r="CD65236" s="378"/>
      <c r="CE65236" s="378"/>
      <c r="CF65236" s="378"/>
      <c r="CG65236" s="378"/>
      <c r="CH65236" s="378"/>
      <c r="CI65236" s="378"/>
      <c r="CJ65236" s="378"/>
      <c r="CK65236" s="378"/>
      <c r="CL65236" s="378"/>
      <c r="CM65236" s="378"/>
      <c r="CN65236" s="378"/>
      <c r="CO65236" s="378"/>
      <c r="CP65236" s="378"/>
      <c r="CQ65236" s="378"/>
      <c r="CR65236" s="378"/>
      <c r="CS65236" s="378"/>
      <c r="CT65236" s="378"/>
      <c r="CU65236" s="378"/>
      <c r="CV65236" s="378"/>
      <c r="CW65236" s="378"/>
      <c r="CX65236" s="378"/>
      <c r="CY65236" s="378"/>
      <c r="CZ65236" s="378"/>
      <c r="DA65236" s="378"/>
      <c r="DB65236" s="378"/>
      <c r="DC65236" s="378"/>
      <c r="DD65236" s="378"/>
      <c r="DE65236" s="378"/>
      <c r="DF65236" s="378"/>
      <c r="DG65236" s="378"/>
      <c r="DH65236" s="378"/>
      <c r="DI65236" s="378"/>
      <c r="DJ65236" s="378"/>
      <c r="DK65236" s="378"/>
      <c r="DL65236" s="378"/>
      <c r="DM65236" s="378"/>
      <c r="DN65236" s="378"/>
      <c r="DO65236" s="378"/>
      <c r="DP65236" s="378"/>
      <c r="DQ65236" s="378"/>
      <c r="DR65236" s="378"/>
      <c r="DS65236" s="378"/>
      <c r="DT65236" s="378"/>
      <c r="DU65236" s="378"/>
      <c r="DV65236" s="378"/>
      <c r="DW65236" s="378"/>
      <c r="DX65236" s="378"/>
      <c r="DY65236" s="378"/>
      <c r="DZ65236" s="378"/>
      <c r="EA65236" s="378"/>
      <c r="EB65236" s="378"/>
      <c r="EC65236" s="378"/>
      <c r="ED65236" s="378"/>
      <c r="EE65236" s="378"/>
      <c r="EF65236" s="378"/>
      <c r="EG65236" s="378"/>
      <c r="EH65236" s="378"/>
      <c r="EI65236" s="378"/>
      <c r="EJ65236" s="378"/>
      <c r="EK65236" s="378"/>
      <c r="EL65236" s="378"/>
      <c r="EM65236" s="378"/>
      <c r="EN65236" s="378"/>
      <c r="EO65236" s="378"/>
      <c r="EP65236" s="378"/>
      <c r="EQ65236" s="378"/>
      <c r="ER65236" s="378"/>
      <c r="ES65236" s="378"/>
      <c r="ET65236" s="378"/>
      <c r="EU65236" s="378"/>
      <c r="EV65236" s="378"/>
      <c r="EW65236" s="378"/>
      <c r="EX65236" s="378"/>
      <c r="EY65236" s="378"/>
      <c r="EZ65236" s="378"/>
      <c r="FA65236" s="378"/>
      <c r="FB65236" s="378"/>
      <c r="FC65236" s="378"/>
      <c r="FD65236" s="378"/>
      <c r="FE65236" s="378"/>
      <c r="FF65236" s="378"/>
      <c r="FG65236" s="378"/>
      <c r="FH65236" s="378"/>
      <c r="FI65236" s="378"/>
      <c r="FJ65236" s="378"/>
      <c r="FK65236" s="378"/>
      <c r="FL65236" s="378"/>
      <c r="FM65236" s="378"/>
      <c r="FN65236" s="378"/>
      <c r="FO65236" s="378"/>
      <c r="FP65236" s="378"/>
      <c r="FQ65236" s="378"/>
      <c r="FR65236" s="378"/>
      <c r="FS65236" s="378"/>
      <c r="FT65236" s="378"/>
      <c r="FU65236" s="378"/>
      <c r="FV65236" s="378"/>
      <c r="FW65236" s="378"/>
      <c r="FX65236" s="378"/>
      <c r="FY65236" s="378"/>
      <c r="FZ65236" s="378"/>
      <c r="GA65236" s="378"/>
      <c r="GB65236" s="378"/>
      <c r="GC65236" s="378"/>
      <c r="GD65236" s="378"/>
      <c r="GE65236" s="378"/>
      <c r="GF65236" s="378"/>
      <c r="GG65236" s="378"/>
      <c r="GH65236" s="378"/>
      <c r="GI65236" s="378"/>
      <c r="GJ65236" s="378"/>
      <c r="GK65236" s="378"/>
      <c r="GL65236" s="378"/>
      <c r="GM65236" s="378"/>
      <c r="GN65236" s="378"/>
      <c r="GO65236" s="378"/>
      <c r="GP65236" s="378"/>
      <c r="GQ65236" s="378"/>
      <c r="GR65236" s="378"/>
      <c r="GS65236" s="378"/>
      <c r="GT65236" s="378"/>
      <c r="GU65236" s="378"/>
      <c r="GV65236" s="378"/>
      <c r="GW65236" s="378"/>
      <c r="GX65236" s="378"/>
      <c r="GY65236" s="378"/>
      <c r="GZ65236" s="378"/>
      <c r="HA65236" s="378"/>
      <c r="HB65236" s="378"/>
      <c r="HC65236" s="378"/>
      <c r="HD65236" s="378"/>
      <c r="HE65236" s="378"/>
      <c r="HF65236" s="378"/>
      <c r="HG65236" s="378"/>
      <c r="HH65236" s="378"/>
      <c r="HI65236" s="378"/>
      <c r="HJ65236" s="378"/>
      <c r="HK65236" s="378"/>
      <c r="HL65236" s="378"/>
      <c r="HM65236" s="378"/>
      <c r="HN65236" s="378"/>
      <c r="HO65236" s="378"/>
      <c r="HP65236" s="378"/>
      <c r="HQ65236" s="378"/>
      <c r="HR65236" s="378"/>
      <c r="HS65236" s="378"/>
      <c r="HT65236" s="378"/>
      <c r="HU65236" s="378"/>
      <c r="HV65236" s="378"/>
      <c r="HW65236" s="378"/>
      <c r="HX65236" s="378"/>
      <c r="HY65236" s="378"/>
      <c r="HZ65236" s="378"/>
      <c r="IA65236" s="378"/>
      <c r="IB65236" s="378"/>
      <c r="IC65236" s="378"/>
      <c r="ID65236" s="378"/>
      <c r="IE65236" s="378"/>
      <c r="IF65236" s="378"/>
      <c r="IG65236" s="378"/>
      <c r="IH65236" s="378"/>
      <c r="II65236" s="378"/>
      <c r="IJ65236" s="378"/>
      <c r="IK65236" s="378"/>
      <c r="IL65236" s="378"/>
    </row>
    <row r="65237" spans="2:246">
      <c r="B65237" s="378"/>
      <c r="C65237" s="378"/>
      <c r="D65237" s="378"/>
      <c r="E65237" s="378"/>
      <c r="F65237" s="378"/>
      <c r="G65237" s="378"/>
      <c r="H65237" s="378"/>
      <c r="I65237" s="378"/>
      <c r="J65237" s="378"/>
      <c r="K65237" s="378"/>
      <c r="L65237" s="378"/>
      <c r="M65237" s="378"/>
      <c r="N65237" s="378"/>
      <c r="O65237" s="378"/>
      <c r="P65237" s="378"/>
      <c r="Q65237" s="378"/>
      <c r="R65237" s="378"/>
      <c r="S65237" s="378"/>
      <c r="T65237" s="378"/>
      <c r="U65237" s="378"/>
      <c r="V65237" s="378"/>
      <c r="W65237" s="378"/>
      <c r="X65237" s="378"/>
      <c r="Y65237" s="378"/>
      <c r="Z65237" s="378"/>
      <c r="AA65237" s="378"/>
      <c r="AB65237" s="378"/>
      <c r="AC65237" s="378"/>
      <c r="AD65237" s="378"/>
      <c r="AE65237" s="378"/>
      <c r="AF65237" s="378"/>
      <c r="AG65237" s="378"/>
      <c r="AH65237" s="378"/>
      <c r="AI65237" s="378"/>
      <c r="AJ65237" s="378"/>
      <c r="AK65237" s="378"/>
      <c r="AL65237" s="378"/>
      <c r="AM65237" s="378"/>
      <c r="AN65237" s="378"/>
      <c r="AO65237" s="378"/>
      <c r="AP65237" s="378"/>
      <c r="AQ65237" s="378"/>
      <c r="AR65237" s="378"/>
      <c r="AS65237" s="378"/>
      <c r="AT65237" s="378"/>
      <c r="AU65237" s="378"/>
      <c r="AV65237" s="378"/>
      <c r="AW65237" s="378"/>
      <c r="AX65237" s="378"/>
      <c r="AY65237" s="378"/>
      <c r="AZ65237" s="378"/>
      <c r="BA65237" s="378"/>
      <c r="BB65237" s="378"/>
      <c r="BC65237" s="378"/>
      <c r="BD65237" s="378"/>
      <c r="BE65237" s="378"/>
      <c r="BF65237" s="378"/>
      <c r="BG65237" s="378"/>
      <c r="BH65237" s="378"/>
      <c r="BI65237" s="378"/>
      <c r="BJ65237" s="378"/>
      <c r="BK65237" s="378"/>
      <c r="BL65237" s="378"/>
      <c r="BM65237" s="378"/>
      <c r="BN65237" s="378"/>
      <c r="BO65237" s="378"/>
      <c r="BP65237" s="378"/>
      <c r="BQ65237" s="378"/>
      <c r="BR65237" s="378"/>
      <c r="BS65237" s="378"/>
      <c r="BT65237" s="378"/>
      <c r="BU65237" s="378"/>
      <c r="BV65237" s="378"/>
      <c r="BW65237" s="378"/>
      <c r="BX65237" s="378"/>
      <c r="BY65237" s="378"/>
      <c r="BZ65237" s="378"/>
      <c r="CA65237" s="378"/>
      <c r="CB65237" s="378"/>
      <c r="CC65237" s="378"/>
      <c r="CD65237" s="378"/>
      <c r="CE65237" s="378"/>
      <c r="CF65237" s="378"/>
      <c r="CG65237" s="378"/>
      <c r="CH65237" s="378"/>
      <c r="CI65237" s="378"/>
      <c r="CJ65237" s="378"/>
      <c r="CK65237" s="378"/>
      <c r="CL65237" s="378"/>
      <c r="CM65237" s="378"/>
      <c r="CN65237" s="378"/>
      <c r="CO65237" s="378"/>
      <c r="CP65237" s="378"/>
      <c r="CQ65237" s="378"/>
      <c r="CR65237" s="378"/>
      <c r="CS65237" s="378"/>
      <c r="CT65237" s="378"/>
      <c r="CU65237" s="378"/>
      <c r="CV65237" s="378"/>
      <c r="CW65237" s="378"/>
      <c r="CX65237" s="378"/>
      <c r="CY65237" s="378"/>
      <c r="CZ65237" s="378"/>
      <c r="DA65237" s="378"/>
      <c r="DB65237" s="378"/>
      <c r="DC65237" s="378"/>
      <c r="DD65237" s="378"/>
      <c r="DE65237" s="378"/>
      <c r="DF65237" s="378"/>
      <c r="DG65237" s="378"/>
      <c r="DH65237" s="378"/>
      <c r="DI65237" s="378"/>
      <c r="DJ65237" s="378"/>
      <c r="DK65237" s="378"/>
      <c r="DL65237" s="378"/>
      <c r="DM65237" s="378"/>
      <c r="DN65237" s="378"/>
      <c r="DO65237" s="378"/>
      <c r="DP65237" s="378"/>
      <c r="DQ65237" s="378"/>
      <c r="DR65237" s="378"/>
      <c r="DS65237" s="378"/>
      <c r="DT65237" s="378"/>
      <c r="DU65237" s="378"/>
      <c r="DV65237" s="378"/>
      <c r="DW65237" s="378"/>
      <c r="DX65237" s="378"/>
      <c r="DY65237" s="378"/>
      <c r="DZ65237" s="378"/>
      <c r="EA65237" s="378"/>
      <c r="EB65237" s="378"/>
      <c r="EC65237" s="378"/>
      <c r="ED65237" s="378"/>
      <c r="EE65237" s="378"/>
      <c r="EF65237" s="378"/>
      <c r="EG65237" s="378"/>
      <c r="EH65237" s="378"/>
      <c r="EI65237" s="378"/>
      <c r="EJ65237" s="378"/>
      <c r="EK65237" s="378"/>
      <c r="EL65237" s="378"/>
      <c r="EM65237" s="378"/>
      <c r="EN65237" s="378"/>
      <c r="EO65237" s="378"/>
      <c r="EP65237" s="378"/>
      <c r="EQ65237" s="378"/>
      <c r="ER65237" s="378"/>
      <c r="ES65237" s="378"/>
      <c r="ET65237" s="378"/>
      <c r="EU65237" s="378"/>
      <c r="EV65237" s="378"/>
      <c r="EW65237" s="378"/>
      <c r="EX65237" s="378"/>
      <c r="EY65237" s="378"/>
      <c r="EZ65237" s="378"/>
      <c r="FA65237" s="378"/>
      <c r="FB65237" s="378"/>
      <c r="FC65237" s="378"/>
      <c r="FD65237" s="378"/>
      <c r="FE65237" s="378"/>
      <c r="FF65237" s="378"/>
      <c r="FG65237" s="378"/>
      <c r="FH65237" s="378"/>
      <c r="FI65237" s="378"/>
      <c r="FJ65237" s="378"/>
      <c r="FK65237" s="378"/>
      <c r="FL65237" s="378"/>
      <c r="FM65237" s="378"/>
      <c r="FN65237" s="378"/>
      <c r="FO65237" s="378"/>
      <c r="FP65237" s="378"/>
      <c r="FQ65237" s="378"/>
      <c r="FR65237" s="378"/>
      <c r="FS65237" s="378"/>
      <c r="FT65237" s="378"/>
      <c r="FU65237" s="378"/>
      <c r="FV65237" s="378"/>
      <c r="FW65237" s="378"/>
      <c r="FX65237" s="378"/>
      <c r="FY65237" s="378"/>
      <c r="FZ65237" s="378"/>
      <c r="GA65237" s="378"/>
      <c r="GB65237" s="378"/>
      <c r="GC65237" s="378"/>
      <c r="GD65237" s="378"/>
      <c r="GE65237" s="378"/>
      <c r="GF65237" s="378"/>
      <c r="GG65237" s="378"/>
      <c r="GH65237" s="378"/>
      <c r="GI65237" s="378"/>
      <c r="GJ65237" s="378"/>
      <c r="GK65237" s="378"/>
      <c r="GL65237" s="378"/>
      <c r="GM65237" s="378"/>
      <c r="GN65237" s="378"/>
      <c r="GO65237" s="378"/>
      <c r="GP65237" s="378"/>
      <c r="GQ65237" s="378"/>
      <c r="GR65237" s="378"/>
      <c r="GS65237" s="378"/>
      <c r="GT65237" s="378"/>
      <c r="GU65237" s="378"/>
      <c r="GV65237" s="378"/>
      <c r="GW65237" s="378"/>
      <c r="GX65237" s="378"/>
      <c r="GY65237" s="378"/>
      <c r="GZ65237" s="378"/>
      <c r="HA65237" s="378"/>
      <c r="HB65237" s="378"/>
      <c r="HC65237" s="378"/>
      <c r="HD65237" s="378"/>
      <c r="HE65237" s="378"/>
      <c r="HF65237" s="378"/>
      <c r="HG65237" s="378"/>
      <c r="HH65237" s="378"/>
      <c r="HI65237" s="378"/>
      <c r="HJ65237" s="378"/>
      <c r="HK65237" s="378"/>
      <c r="HL65237" s="378"/>
      <c r="HM65237" s="378"/>
      <c r="HN65237" s="378"/>
      <c r="HO65237" s="378"/>
      <c r="HP65237" s="378"/>
      <c r="HQ65237" s="378"/>
      <c r="HR65237" s="378"/>
      <c r="HS65237" s="378"/>
      <c r="HT65237" s="378"/>
      <c r="HU65237" s="378"/>
      <c r="HV65237" s="378"/>
      <c r="HW65237" s="378"/>
      <c r="HX65237" s="378"/>
      <c r="HY65237" s="378"/>
      <c r="HZ65237" s="378"/>
      <c r="IA65237" s="378"/>
      <c r="IB65237" s="378"/>
      <c r="IC65237" s="378"/>
      <c r="ID65237" s="378"/>
      <c r="IE65237" s="378"/>
      <c r="IF65237" s="378"/>
      <c r="IG65237" s="378"/>
      <c r="IH65237" s="378"/>
      <c r="II65237" s="378"/>
      <c r="IJ65237" s="378"/>
      <c r="IK65237" s="378"/>
      <c r="IL65237" s="378"/>
    </row>
    <row r="65238" spans="2:246">
      <c r="B65238" s="378"/>
      <c r="C65238" s="378"/>
      <c r="D65238" s="378"/>
      <c r="E65238" s="378"/>
      <c r="F65238" s="378"/>
      <c r="G65238" s="378"/>
      <c r="H65238" s="378"/>
      <c r="I65238" s="378"/>
      <c r="J65238" s="378"/>
      <c r="K65238" s="378"/>
      <c r="L65238" s="378"/>
      <c r="M65238" s="378"/>
      <c r="N65238" s="378"/>
      <c r="O65238" s="378"/>
      <c r="P65238" s="378"/>
      <c r="Q65238" s="378"/>
      <c r="R65238" s="378"/>
      <c r="S65238" s="378"/>
      <c r="T65238" s="378"/>
      <c r="U65238" s="378"/>
      <c r="V65238" s="378"/>
      <c r="W65238" s="378"/>
      <c r="X65238" s="378"/>
      <c r="Y65238" s="378"/>
      <c r="Z65238" s="378"/>
      <c r="AA65238" s="378"/>
      <c r="AB65238" s="378"/>
      <c r="AC65238" s="378"/>
      <c r="AD65238" s="378"/>
      <c r="AE65238" s="378"/>
      <c r="AF65238" s="378"/>
      <c r="AG65238" s="378"/>
      <c r="AH65238" s="378"/>
      <c r="AI65238" s="378"/>
      <c r="AJ65238" s="378"/>
      <c r="AK65238" s="378"/>
      <c r="AL65238" s="378"/>
      <c r="AM65238" s="378"/>
      <c r="AN65238" s="378"/>
      <c r="AO65238" s="378"/>
      <c r="AP65238" s="378"/>
      <c r="AQ65238" s="378"/>
      <c r="AR65238" s="378"/>
      <c r="AS65238" s="378"/>
      <c r="AT65238" s="378"/>
      <c r="AU65238" s="378"/>
      <c r="AV65238" s="378"/>
      <c r="AW65238" s="378"/>
      <c r="AX65238" s="378"/>
      <c r="AY65238" s="378"/>
      <c r="AZ65238" s="378"/>
      <c r="BA65238" s="378"/>
      <c r="BB65238" s="378"/>
      <c r="BC65238" s="378"/>
      <c r="BD65238" s="378"/>
      <c r="BE65238" s="378"/>
      <c r="BF65238" s="378"/>
      <c r="BG65238" s="378"/>
      <c r="BH65238" s="378"/>
      <c r="BI65238" s="378"/>
      <c r="BJ65238" s="378"/>
      <c r="BK65238" s="378"/>
      <c r="BL65238" s="378"/>
      <c r="BM65238" s="378"/>
      <c r="BN65238" s="378"/>
      <c r="BO65238" s="378"/>
      <c r="BP65238" s="378"/>
      <c r="BQ65238" s="378"/>
      <c r="BR65238" s="378"/>
      <c r="BS65238" s="378"/>
      <c r="BT65238" s="378"/>
      <c r="BU65238" s="378"/>
      <c r="BV65238" s="378"/>
      <c r="BW65238" s="378"/>
      <c r="BX65238" s="378"/>
      <c r="BY65238" s="378"/>
      <c r="BZ65238" s="378"/>
      <c r="CA65238" s="378"/>
      <c r="CB65238" s="378"/>
      <c r="CC65238" s="378"/>
      <c r="CD65238" s="378"/>
      <c r="CE65238" s="378"/>
      <c r="CF65238" s="378"/>
      <c r="CG65238" s="378"/>
      <c r="CH65238" s="378"/>
      <c r="CI65238" s="378"/>
      <c r="CJ65238" s="378"/>
      <c r="CK65238" s="378"/>
      <c r="CL65238" s="378"/>
      <c r="CM65238" s="378"/>
      <c r="CN65238" s="378"/>
      <c r="CO65238" s="378"/>
      <c r="CP65238" s="378"/>
      <c r="CQ65238" s="378"/>
      <c r="CR65238" s="378"/>
      <c r="CS65238" s="378"/>
      <c r="CT65238" s="378"/>
      <c r="CU65238" s="378"/>
      <c r="CV65238" s="378"/>
      <c r="CW65238" s="378"/>
      <c r="CX65238" s="378"/>
      <c r="CY65238" s="378"/>
      <c r="CZ65238" s="378"/>
      <c r="DA65238" s="378"/>
      <c r="DB65238" s="378"/>
      <c r="DC65238" s="378"/>
      <c r="DD65238" s="378"/>
      <c r="DE65238" s="378"/>
      <c r="DF65238" s="378"/>
      <c r="DG65238" s="378"/>
      <c r="DH65238" s="378"/>
      <c r="DI65238" s="378"/>
      <c r="DJ65238" s="378"/>
      <c r="DK65238" s="378"/>
      <c r="DL65238" s="378"/>
      <c r="DM65238" s="378"/>
      <c r="DN65238" s="378"/>
      <c r="DO65238" s="378"/>
      <c r="DP65238" s="378"/>
      <c r="DQ65238" s="378"/>
      <c r="DR65238" s="378"/>
      <c r="DS65238" s="378"/>
      <c r="DT65238" s="378"/>
      <c r="DU65238" s="378"/>
      <c r="DV65238" s="378"/>
      <c r="DW65238" s="378"/>
      <c r="DX65238" s="378"/>
      <c r="DY65238" s="378"/>
      <c r="DZ65238" s="378"/>
      <c r="EA65238" s="378"/>
      <c r="EB65238" s="378"/>
      <c r="EC65238" s="378"/>
      <c r="ED65238" s="378"/>
      <c r="EE65238" s="378"/>
      <c r="EF65238" s="378"/>
      <c r="EG65238" s="378"/>
      <c r="EH65238" s="378"/>
      <c r="EI65238" s="378"/>
      <c r="EJ65238" s="378"/>
      <c r="EK65238" s="378"/>
      <c r="EL65238" s="378"/>
      <c r="EM65238" s="378"/>
      <c r="EN65238" s="378"/>
      <c r="EO65238" s="378"/>
      <c r="EP65238" s="378"/>
      <c r="EQ65238" s="378"/>
      <c r="ER65238" s="378"/>
      <c r="ES65238" s="378"/>
      <c r="ET65238" s="378"/>
      <c r="EU65238" s="378"/>
      <c r="EV65238" s="378"/>
      <c r="EW65238" s="378"/>
      <c r="EX65238" s="378"/>
      <c r="EY65238" s="378"/>
      <c r="EZ65238" s="378"/>
      <c r="FA65238" s="378"/>
      <c r="FB65238" s="378"/>
      <c r="FC65238" s="378"/>
      <c r="FD65238" s="378"/>
      <c r="FE65238" s="378"/>
      <c r="FF65238" s="378"/>
      <c r="FG65238" s="378"/>
      <c r="FH65238" s="378"/>
      <c r="FI65238" s="378"/>
      <c r="FJ65238" s="378"/>
      <c r="FK65238" s="378"/>
      <c r="FL65238" s="378"/>
      <c r="FM65238" s="378"/>
      <c r="FN65238" s="378"/>
      <c r="FO65238" s="378"/>
      <c r="FP65238" s="378"/>
      <c r="FQ65238" s="378"/>
      <c r="FR65238" s="378"/>
      <c r="FS65238" s="378"/>
      <c r="FT65238" s="378"/>
      <c r="FU65238" s="378"/>
      <c r="FV65238" s="378"/>
      <c r="FW65238" s="378"/>
      <c r="FX65238" s="378"/>
      <c r="FY65238" s="378"/>
      <c r="FZ65238" s="378"/>
      <c r="GA65238" s="378"/>
      <c r="GB65238" s="378"/>
      <c r="GC65238" s="378"/>
      <c r="GD65238" s="378"/>
      <c r="GE65238" s="378"/>
      <c r="GF65238" s="378"/>
      <c r="GG65238" s="378"/>
      <c r="GH65238" s="378"/>
      <c r="GI65238" s="378"/>
      <c r="GJ65238" s="378"/>
      <c r="GK65238" s="378"/>
      <c r="GL65238" s="378"/>
      <c r="GM65238" s="378"/>
      <c r="GN65238" s="378"/>
      <c r="GO65238" s="378"/>
      <c r="GP65238" s="378"/>
      <c r="GQ65238" s="378"/>
      <c r="GR65238" s="378"/>
      <c r="GS65238" s="378"/>
      <c r="GT65238" s="378"/>
      <c r="GU65238" s="378"/>
      <c r="GV65238" s="378"/>
      <c r="GW65238" s="378"/>
      <c r="GX65238" s="378"/>
      <c r="GY65238" s="378"/>
      <c r="GZ65238" s="378"/>
      <c r="HA65238" s="378"/>
      <c r="HB65238" s="378"/>
      <c r="HC65238" s="378"/>
      <c r="HD65238" s="378"/>
      <c r="HE65238" s="378"/>
      <c r="HF65238" s="378"/>
      <c r="HG65238" s="378"/>
      <c r="HH65238" s="378"/>
      <c r="HI65238" s="378"/>
      <c r="HJ65238" s="378"/>
      <c r="HK65238" s="378"/>
      <c r="HL65238" s="378"/>
      <c r="HM65238" s="378"/>
      <c r="HN65238" s="378"/>
      <c r="HO65238" s="378"/>
      <c r="HP65238" s="378"/>
      <c r="HQ65238" s="378"/>
      <c r="HR65238" s="378"/>
      <c r="HS65238" s="378"/>
      <c r="HT65238" s="378"/>
      <c r="HU65238" s="378"/>
      <c r="HV65238" s="378"/>
      <c r="HW65238" s="378"/>
      <c r="HX65238" s="378"/>
      <c r="HY65238" s="378"/>
      <c r="HZ65238" s="378"/>
      <c r="IA65238" s="378"/>
      <c r="IB65238" s="378"/>
      <c r="IC65238" s="378"/>
      <c r="ID65238" s="378"/>
      <c r="IE65238" s="378"/>
      <c r="IF65238" s="378"/>
      <c r="IG65238" s="378"/>
      <c r="IH65238" s="378"/>
      <c r="II65238" s="378"/>
      <c r="IJ65238" s="378"/>
      <c r="IK65238" s="378"/>
      <c r="IL65238" s="378"/>
    </row>
    <row r="65239" spans="2:246">
      <c r="B65239" s="378"/>
      <c r="C65239" s="378"/>
      <c r="D65239" s="378"/>
      <c r="E65239" s="378"/>
      <c r="F65239" s="378"/>
      <c r="G65239" s="378"/>
      <c r="H65239" s="378"/>
      <c r="I65239" s="378"/>
      <c r="J65239" s="378"/>
      <c r="K65239" s="378"/>
      <c r="L65239" s="378"/>
      <c r="M65239" s="378"/>
      <c r="N65239" s="378"/>
      <c r="O65239" s="378"/>
      <c r="P65239" s="378"/>
      <c r="Q65239" s="378"/>
      <c r="R65239" s="378"/>
      <c r="S65239" s="378"/>
      <c r="T65239" s="378"/>
      <c r="U65239" s="378"/>
      <c r="V65239" s="378"/>
      <c r="W65239" s="378"/>
      <c r="X65239" s="378"/>
      <c r="Y65239" s="378"/>
      <c r="Z65239" s="378"/>
      <c r="AA65239" s="378"/>
      <c r="AB65239" s="378"/>
      <c r="AC65239" s="378"/>
      <c r="AD65239" s="378"/>
      <c r="AE65239" s="378"/>
      <c r="AF65239" s="378"/>
      <c r="AG65239" s="378"/>
      <c r="AH65239" s="378"/>
      <c r="AI65239" s="378"/>
      <c r="AJ65239" s="378"/>
      <c r="AK65239" s="378"/>
      <c r="AL65239" s="378"/>
      <c r="AM65239" s="378"/>
      <c r="AN65239" s="378"/>
      <c r="AO65239" s="378"/>
      <c r="AP65239" s="378"/>
      <c r="AQ65239" s="378"/>
      <c r="AR65239" s="378"/>
      <c r="AS65239" s="378"/>
      <c r="AT65239" s="378"/>
      <c r="AU65239" s="378"/>
      <c r="AV65239" s="378"/>
      <c r="AW65239" s="378"/>
      <c r="AX65239" s="378"/>
      <c r="AY65239" s="378"/>
      <c r="AZ65239" s="378"/>
      <c r="BA65239" s="378"/>
      <c r="BB65239" s="378"/>
      <c r="BC65239" s="378"/>
      <c r="BD65239" s="378"/>
      <c r="BE65239" s="378"/>
      <c r="BF65239" s="378"/>
      <c r="BG65239" s="378"/>
      <c r="BH65239" s="378"/>
      <c r="BI65239" s="378"/>
      <c r="BJ65239" s="378"/>
      <c r="BK65239" s="378"/>
      <c r="BL65239" s="378"/>
      <c r="BM65239" s="378"/>
      <c r="BN65239" s="378"/>
      <c r="BO65239" s="378"/>
      <c r="BP65239" s="378"/>
      <c r="BQ65239" s="378"/>
      <c r="BR65239" s="378"/>
      <c r="BS65239" s="378"/>
      <c r="BT65239" s="378"/>
      <c r="BU65239" s="378"/>
      <c r="BV65239" s="378"/>
      <c r="BW65239" s="378"/>
      <c r="BX65239" s="378"/>
      <c r="BY65239" s="378"/>
      <c r="BZ65239" s="378"/>
      <c r="CA65239" s="378"/>
      <c r="CB65239" s="378"/>
      <c r="CC65239" s="378"/>
      <c r="CD65239" s="378"/>
      <c r="CE65239" s="378"/>
      <c r="CF65239" s="378"/>
      <c r="CG65239" s="378"/>
      <c r="CH65239" s="378"/>
      <c r="CI65239" s="378"/>
      <c r="CJ65239" s="378"/>
      <c r="CK65239" s="378"/>
      <c r="CL65239" s="378"/>
      <c r="CM65239" s="378"/>
      <c r="CN65239" s="378"/>
      <c r="CO65239" s="378"/>
      <c r="CP65239" s="378"/>
      <c r="CQ65239" s="378"/>
      <c r="CR65239" s="378"/>
      <c r="CS65239" s="378"/>
      <c r="CT65239" s="378"/>
      <c r="CU65239" s="378"/>
      <c r="CV65239" s="378"/>
      <c r="CW65239" s="378"/>
      <c r="CX65239" s="378"/>
      <c r="CY65239" s="378"/>
      <c r="CZ65239" s="378"/>
      <c r="DA65239" s="378"/>
      <c r="DB65239" s="378"/>
      <c r="DC65239" s="378"/>
      <c r="DD65239" s="378"/>
      <c r="DE65239" s="378"/>
      <c r="DF65239" s="378"/>
      <c r="DG65239" s="378"/>
      <c r="DH65239" s="378"/>
      <c r="DI65239" s="378"/>
      <c r="DJ65239" s="378"/>
      <c r="DK65239" s="378"/>
      <c r="DL65239" s="378"/>
      <c r="DM65239" s="378"/>
      <c r="DN65239" s="378"/>
      <c r="DO65239" s="378"/>
      <c r="DP65239" s="378"/>
      <c r="DQ65239" s="378"/>
      <c r="DR65239" s="378"/>
      <c r="DS65239" s="378"/>
      <c r="DT65239" s="378"/>
      <c r="DU65239" s="378"/>
      <c r="DV65239" s="378"/>
      <c r="DW65239" s="378"/>
      <c r="DX65239" s="378"/>
      <c r="DY65239" s="378"/>
      <c r="DZ65239" s="378"/>
      <c r="EA65239" s="378"/>
      <c r="EB65239" s="378"/>
      <c r="EC65239" s="378"/>
      <c r="ED65239" s="378"/>
      <c r="EE65239" s="378"/>
      <c r="EF65239" s="378"/>
      <c r="EG65239" s="378"/>
      <c r="EH65239" s="378"/>
      <c r="EI65239" s="378"/>
      <c r="EJ65239" s="378"/>
      <c r="EK65239" s="378"/>
      <c r="EL65239" s="378"/>
      <c r="EM65239" s="378"/>
      <c r="EN65239" s="378"/>
      <c r="EO65239" s="378"/>
      <c r="EP65239" s="378"/>
      <c r="EQ65239" s="378"/>
      <c r="ER65239" s="378"/>
      <c r="ES65239" s="378"/>
      <c r="ET65239" s="378"/>
      <c r="EU65239" s="378"/>
      <c r="EV65239" s="378"/>
      <c r="EW65239" s="378"/>
      <c r="EX65239" s="378"/>
      <c r="EY65239" s="378"/>
      <c r="EZ65239" s="378"/>
      <c r="FA65239" s="378"/>
      <c r="FB65239" s="378"/>
      <c r="FC65239" s="378"/>
      <c r="FD65239" s="378"/>
      <c r="FE65239" s="378"/>
      <c r="FF65239" s="378"/>
      <c r="FG65239" s="378"/>
      <c r="FH65239" s="378"/>
      <c r="FI65239" s="378"/>
      <c r="FJ65239" s="378"/>
      <c r="FK65239" s="378"/>
      <c r="FL65239" s="378"/>
      <c r="FM65239" s="378"/>
      <c r="FN65239" s="378"/>
      <c r="FO65239" s="378"/>
      <c r="FP65239" s="378"/>
      <c r="FQ65239" s="378"/>
      <c r="FR65239" s="378"/>
      <c r="FS65239" s="378"/>
      <c r="FT65239" s="378"/>
      <c r="FU65239" s="378"/>
      <c r="FV65239" s="378"/>
      <c r="FW65239" s="378"/>
      <c r="FX65239" s="378"/>
      <c r="FY65239" s="378"/>
      <c r="FZ65239" s="378"/>
      <c r="GA65239" s="378"/>
      <c r="GB65239" s="378"/>
      <c r="GC65239" s="378"/>
      <c r="GD65239" s="378"/>
      <c r="GE65239" s="378"/>
      <c r="GF65239" s="378"/>
      <c r="GG65239" s="378"/>
      <c r="GH65239" s="378"/>
      <c r="GI65239" s="378"/>
      <c r="GJ65239" s="378"/>
      <c r="GK65239" s="378"/>
      <c r="GL65239" s="378"/>
      <c r="GM65239" s="378"/>
      <c r="GN65239" s="378"/>
      <c r="GO65239" s="378"/>
      <c r="GP65239" s="378"/>
      <c r="GQ65239" s="378"/>
      <c r="GR65239" s="378"/>
      <c r="GS65239" s="378"/>
      <c r="GT65239" s="378"/>
      <c r="GU65239" s="378"/>
      <c r="GV65239" s="378"/>
      <c r="GW65239" s="378"/>
      <c r="GX65239" s="378"/>
      <c r="GY65239" s="378"/>
      <c r="GZ65239" s="378"/>
      <c r="HA65239" s="378"/>
      <c r="HB65239" s="378"/>
      <c r="HC65239" s="378"/>
      <c r="HD65239" s="378"/>
      <c r="HE65239" s="378"/>
      <c r="HF65239" s="378"/>
      <c r="HG65239" s="378"/>
      <c r="HH65239" s="378"/>
      <c r="HI65239" s="378"/>
      <c r="HJ65239" s="378"/>
      <c r="HK65239" s="378"/>
      <c r="HL65239" s="378"/>
      <c r="HM65239" s="378"/>
      <c r="HN65239" s="378"/>
      <c r="HO65239" s="378"/>
      <c r="HP65239" s="378"/>
      <c r="HQ65239" s="378"/>
      <c r="HR65239" s="378"/>
      <c r="HS65239" s="378"/>
      <c r="HT65239" s="378"/>
      <c r="HU65239" s="378"/>
      <c r="HV65239" s="378"/>
      <c r="HW65239" s="378"/>
      <c r="HX65239" s="378"/>
      <c r="HY65239" s="378"/>
      <c r="HZ65239" s="378"/>
      <c r="IA65239" s="378"/>
      <c r="IB65239" s="378"/>
      <c r="IC65239" s="378"/>
      <c r="ID65239" s="378"/>
      <c r="IE65239" s="378"/>
      <c r="IF65239" s="378"/>
      <c r="IG65239" s="378"/>
      <c r="IH65239" s="378"/>
      <c r="II65239" s="378"/>
      <c r="IJ65239" s="378"/>
      <c r="IK65239" s="378"/>
      <c r="IL65239" s="378"/>
    </row>
    <row r="65240" spans="2:246">
      <c r="B65240" s="378"/>
      <c r="C65240" s="378"/>
      <c r="D65240" s="378"/>
      <c r="E65240" s="378"/>
      <c r="F65240" s="378"/>
      <c r="G65240" s="378"/>
      <c r="H65240" s="378"/>
      <c r="I65240" s="378"/>
      <c r="J65240" s="378"/>
      <c r="K65240" s="378"/>
      <c r="L65240" s="378"/>
      <c r="M65240" s="378"/>
      <c r="N65240" s="378"/>
      <c r="O65240" s="378"/>
      <c r="P65240" s="378"/>
      <c r="Q65240" s="378"/>
      <c r="R65240" s="378"/>
      <c r="S65240" s="378"/>
      <c r="T65240" s="378"/>
      <c r="U65240" s="378"/>
      <c r="V65240" s="378"/>
      <c r="W65240" s="378"/>
      <c r="X65240" s="378"/>
      <c r="Y65240" s="378"/>
      <c r="Z65240" s="378"/>
      <c r="AA65240" s="378"/>
      <c r="AB65240" s="378"/>
      <c r="AC65240" s="378"/>
      <c r="AD65240" s="378"/>
      <c r="AE65240" s="378"/>
      <c r="AF65240" s="378"/>
      <c r="AG65240" s="378"/>
      <c r="AH65240" s="378"/>
      <c r="AI65240" s="378"/>
      <c r="AJ65240" s="378"/>
      <c r="AK65240" s="378"/>
      <c r="AL65240" s="378"/>
      <c r="AM65240" s="378"/>
      <c r="AN65240" s="378"/>
      <c r="AO65240" s="378"/>
      <c r="AP65240" s="378"/>
      <c r="AQ65240" s="378"/>
      <c r="AR65240" s="378"/>
      <c r="AS65240" s="378"/>
      <c r="AT65240" s="378"/>
      <c r="AU65240" s="378"/>
      <c r="AV65240" s="378"/>
      <c r="AW65240" s="378"/>
      <c r="AX65240" s="378"/>
      <c r="AY65240" s="378"/>
      <c r="AZ65240" s="378"/>
      <c r="BA65240" s="378"/>
      <c r="BB65240" s="378"/>
      <c r="BC65240" s="378"/>
      <c r="BD65240" s="378"/>
      <c r="BE65240" s="378"/>
      <c r="BF65240" s="378"/>
      <c r="BG65240" s="378"/>
      <c r="BH65240" s="378"/>
      <c r="BI65240" s="378"/>
      <c r="BJ65240" s="378"/>
      <c r="BK65240" s="378"/>
      <c r="BL65240" s="378"/>
      <c r="BM65240" s="378"/>
      <c r="BN65240" s="378"/>
      <c r="BO65240" s="378"/>
      <c r="BP65240" s="378"/>
      <c r="BQ65240" s="378"/>
      <c r="BR65240" s="378"/>
      <c r="BS65240" s="378"/>
      <c r="BT65240" s="378"/>
      <c r="BU65240" s="378"/>
      <c r="BV65240" s="378"/>
      <c r="BW65240" s="378"/>
      <c r="BX65240" s="378"/>
      <c r="BY65240" s="378"/>
      <c r="BZ65240" s="378"/>
      <c r="CA65240" s="378"/>
      <c r="CB65240" s="378"/>
      <c r="CC65240" s="378"/>
      <c r="CD65240" s="378"/>
      <c r="CE65240" s="378"/>
      <c r="CF65240" s="378"/>
      <c r="CG65240" s="378"/>
      <c r="CH65240" s="378"/>
      <c r="CI65240" s="378"/>
      <c r="CJ65240" s="378"/>
      <c r="CK65240" s="378"/>
      <c r="CL65240" s="378"/>
      <c r="CM65240" s="378"/>
      <c r="CN65240" s="378"/>
      <c r="CO65240" s="378"/>
      <c r="CP65240" s="378"/>
      <c r="CQ65240" s="378"/>
      <c r="CR65240" s="378"/>
      <c r="CS65240" s="378"/>
      <c r="CT65240" s="378"/>
      <c r="CU65240" s="378"/>
      <c r="CV65240" s="378"/>
      <c r="CW65240" s="378"/>
      <c r="CX65240" s="378"/>
      <c r="CY65240" s="378"/>
      <c r="CZ65240" s="378"/>
      <c r="DA65240" s="378"/>
      <c r="DB65240" s="378"/>
      <c r="DC65240" s="378"/>
      <c r="DD65240" s="378"/>
      <c r="DE65240" s="378"/>
      <c r="DF65240" s="378"/>
      <c r="DG65240" s="378"/>
      <c r="DH65240" s="378"/>
      <c r="DI65240" s="378"/>
      <c r="DJ65240" s="378"/>
      <c r="DK65240" s="378"/>
      <c r="DL65240" s="378"/>
      <c r="DM65240" s="378"/>
      <c r="DN65240" s="378"/>
      <c r="DO65240" s="378"/>
      <c r="DP65240" s="378"/>
      <c r="DQ65240" s="378"/>
      <c r="DR65240" s="378"/>
      <c r="DS65240" s="378"/>
      <c r="DT65240" s="378"/>
      <c r="DU65240" s="378"/>
      <c r="DV65240" s="378"/>
      <c r="DW65240" s="378"/>
      <c r="DX65240" s="378"/>
      <c r="DY65240" s="378"/>
      <c r="DZ65240" s="378"/>
      <c r="EA65240" s="378"/>
      <c r="EB65240" s="378"/>
      <c r="EC65240" s="378"/>
      <c r="ED65240" s="378"/>
      <c r="EE65240" s="378"/>
      <c r="EF65240" s="378"/>
      <c r="EG65240" s="378"/>
      <c r="EH65240" s="378"/>
      <c r="EI65240" s="378"/>
      <c r="EJ65240" s="378"/>
      <c r="EK65240" s="378"/>
      <c r="EL65240" s="378"/>
      <c r="EM65240" s="378"/>
      <c r="EN65240" s="378"/>
      <c r="EO65240" s="378"/>
      <c r="EP65240" s="378"/>
      <c r="EQ65240" s="378"/>
      <c r="ER65240" s="378"/>
      <c r="ES65240" s="378"/>
      <c r="ET65240" s="378"/>
      <c r="EU65240" s="378"/>
      <c r="EV65240" s="378"/>
      <c r="EW65240" s="378"/>
      <c r="EX65240" s="378"/>
      <c r="EY65240" s="378"/>
      <c r="EZ65240" s="378"/>
      <c r="FA65240" s="378"/>
      <c r="FB65240" s="378"/>
      <c r="FC65240" s="378"/>
      <c r="FD65240" s="378"/>
      <c r="FE65240" s="378"/>
      <c r="FF65240" s="378"/>
      <c r="FG65240" s="378"/>
      <c r="FH65240" s="378"/>
      <c r="FI65240" s="378"/>
      <c r="FJ65240" s="378"/>
      <c r="FK65240" s="378"/>
      <c r="FL65240" s="378"/>
      <c r="FM65240" s="378"/>
      <c r="FN65240" s="378"/>
      <c r="FO65240" s="378"/>
      <c r="FP65240" s="378"/>
      <c r="FQ65240" s="378"/>
      <c r="FR65240" s="378"/>
      <c r="FS65240" s="378"/>
      <c r="FT65240" s="378"/>
      <c r="FU65240" s="378"/>
      <c r="FV65240" s="378"/>
      <c r="FW65240" s="378"/>
      <c r="FX65240" s="378"/>
      <c r="FY65240" s="378"/>
      <c r="FZ65240" s="378"/>
      <c r="GA65240" s="378"/>
      <c r="GB65240" s="378"/>
      <c r="GC65240" s="378"/>
      <c r="GD65240" s="378"/>
      <c r="GE65240" s="378"/>
      <c r="GF65240" s="378"/>
      <c r="GG65240" s="378"/>
      <c r="GH65240" s="378"/>
      <c r="GI65240" s="378"/>
      <c r="GJ65240" s="378"/>
      <c r="GK65240" s="378"/>
      <c r="GL65240" s="378"/>
      <c r="GM65240" s="378"/>
      <c r="GN65240" s="378"/>
      <c r="GO65240" s="378"/>
      <c r="GP65240" s="378"/>
      <c r="GQ65240" s="378"/>
      <c r="GR65240" s="378"/>
      <c r="GS65240" s="378"/>
      <c r="GT65240" s="378"/>
      <c r="GU65240" s="378"/>
      <c r="GV65240" s="378"/>
      <c r="GW65240" s="378"/>
      <c r="GX65240" s="378"/>
      <c r="GY65240" s="378"/>
      <c r="GZ65240" s="378"/>
      <c r="HA65240" s="378"/>
      <c r="HB65240" s="378"/>
      <c r="HC65240" s="378"/>
      <c r="HD65240" s="378"/>
      <c r="HE65240" s="378"/>
      <c r="HF65240" s="378"/>
      <c r="HG65240" s="378"/>
      <c r="HH65240" s="378"/>
      <c r="HI65240" s="378"/>
      <c r="HJ65240" s="378"/>
      <c r="HK65240" s="378"/>
      <c r="HL65240" s="378"/>
      <c r="HM65240" s="378"/>
      <c r="HN65240" s="378"/>
      <c r="HO65240" s="378"/>
      <c r="HP65240" s="378"/>
      <c r="HQ65240" s="378"/>
      <c r="HR65240" s="378"/>
      <c r="HS65240" s="378"/>
      <c r="HT65240" s="378"/>
      <c r="HU65240" s="378"/>
      <c r="HV65240" s="378"/>
      <c r="HW65240" s="378"/>
      <c r="HX65240" s="378"/>
      <c r="HY65240" s="378"/>
      <c r="HZ65240" s="378"/>
      <c r="IA65240" s="378"/>
      <c r="IB65240" s="378"/>
      <c r="IC65240" s="378"/>
      <c r="ID65240" s="378"/>
      <c r="IE65240" s="378"/>
      <c r="IF65240" s="378"/>
      <c r="IG65240" s="378"/>
      <c r="IH65240" s="378"/>
      <c r="II65240" s="378"/>
      <c r="IJ65240" s="378"/>
      <c r="IK65240" s="378"/>
      <c r="IL65240" s="378"/>
    </row>
    <row r="65241" spans="2:246">
      <c r="B65241" s="378"/>
      <c r="C65241" s="378"/>
      <c r="D65241" s="378"/>
      <c r="E65241" s="378"/>
      <c r="F65241" s="378"/>
      <c r="G65241" s="378"/>
      <c r="H65241" s="378"/>
      <c r="I65241" s="378"/>
      <c r="J65241" s="378"/>
      <c r="K65241" s="378"/>
      <c r="L65241" s="378"/>
      <c r="M65241" s="378"/>
      <c r="N65241" s="378"/>
      <c r="O65241" s="378"/>
      <c r="P65241" s="378"/>
      <c r="Q65241" s="378"/>
      <c r="R65241" s="378"/>
      <c r="S65241" s="378"/>
      <c r="T65241" s="378"/>
      <c r="U65241" s="378"/>
      <c r="V65241" s="378"/>
      <c r="W65241" s="378"/>
      <c r="X65241" s="378"/>
      <c r="Y65241" s="378"/>
      <c r="Z65241" s="378"/>
      <c r="AA65241" s="378"/>
      <c r="AB65241" s="378"/>
      <c r="AC65241" s="378"/>
      <c r="AD65241" s="378"/>
      <c r="AE65241" s="378"/>
      <c r="AF65241" s="378"/>
      <c r="AG65241" s="378"/>
      <c r="AH65241" s="378"/>
      <c r="AI65241" s="378"/>
      <c r="AJ65241" s="378"/>
      <c r="AK65241" s="378"/>
      <c r="AL65241" s="378"/>
      <c r="AM65241" s="378"/>
      <c r="AN65241" s="378"/>
      <c r="AO65241" s="378"/>
      <c r="AP65241" s="378"/>
      <c r="AQ65241" s="378"/>
      <c r="AR65241" s="378"/>
      <c r="AS65241" s="378"/>
      <c r="AT65241" s="378"/>
      <c r="AU65241" s="378"/>
      <c r="AV65241" s="378"/>
      <c r="AW65241" s="378"/>
      <c r="AX65241" s="378"/>
      <c r="AY65241" s="378"/>
      <c r="AZ65241" s="378"/>
      <c r="BA65241" s="378"/>
      <c r="BB65241" s="378"/>
      <c r="BC65241" s="378"/>
      <c r="BD65241" s="378"/>
      <c r="BE65241" s="378"/>
      <c r="BF65241" s="378"/>
      <c r="BG65241" s="378"/>
      <c r="BH65241" s="378"/>
      <c r="BI65241" s="378"/>
      <c r="BJ65241" s="378"/>
      <c r="BK65241" s="378"/>
      <c r="BL65241" s="378"/>
      <c r="BM65241" s="378"/>
      <c r="BN65241" s="378"/>
      <c r="BO65241" s="378"/>
      <c r="BP65241" s="378"/>
      <c r="BQ65241" s="378"/>
      <c r="BR65241" s="378"/>
      <c r="BS65241" s="378"/>
      <c r="BT65241" s="378"/>
      <c r="BU65241" s="378"/>
      <c r="BV65241" s="378"/>
      <c r="BW65241" s="378"/>
      <c r="BX65241" s="378"/>
      <c r="BY65241" s="378"/>
      <c r="BZ65241" s="378"/>
      <c r="CA65241" s="378"/>
      <c r="CB65241" s="378"/>
      <c r="CC65241" s="378"/>
      <c r="CD65241" s="378"/>
      <c r="CE65241" s="378"/>
      <c r="CF65241" s="378"/>
      <c r="CG65241" s="378"/>
      <c r="CH65241" s="378"/>
      <c r="CI65241" s="378"/>
      <c r="CJ65241" s="378"/>
      <c r="CK65241" s="378"/>
      <c r="CL65241" s="378"/>
      <c r="CM65241" s="378"/>
      <c r="CN65241" s="378"/>
      <c r="CO65241" s="378"/>
      <c r="CP65241" s="378"/>
      <c r="CQ65241" s="378"/>
      <c r="CR65241" s="378"/>
      <c r="CS65241" s="378"/>
      <c r="CT65241" s="378"/>
      <c r="CU65241" s="378"/>
      <c r="CV65241" s="378"/>
      <c r="CW65241" s="378"/>
      <c r="CX65241" s="378"/>
      <c r="CY65241" s="378"/>
      <c r="CZ65241" s="378"/>
      <c r="DA65241" s="378"/>
      <c r="DB65241" s="378"/>
      <c r="DC65241" s="378"/>
      <c r="DD65241" s="378"/>
      <c r="DE65241" s="378"/>
      <c r="DF65241" s="378"/>
      <c r="DG65241" s="378"/>
      <c r="DH65241" s="378"/>
      <c r="DI65241" s="378"/>
      <c r="DJ65241" s="378"/>
      <c r="DK65241" s="378"/>
      <c r="DL65241" s="378"/>
      <c r="DM65241" s="378"/>
      <c r="DN65241" s="378"/>
      <c r="DO65241" s="378"/>
      <c r="DP65241" s="378"/>
      <c r="DQ65241" s="378"/>
      <c r="DR65241" s="378"/>
      <c r="DS65241" s="378"/>
      <c r="DT65241" s="378"/>
      <c r="DU65241" s="378"/>
      <c r="DV65241" s="378"/>
      <c r="DW65241" s="378"/>
      <c r="DX65241" s="378"/>
      <c r="DY65241" s="378"/>
      <c r="DZ65241" s="378"/>
      <c r="EA65241" s="378"/>
      <c r="EB65241" s="378"/>
      <c r="EC65241" s="378"/>
      <c r="ED65241" s="378"/>
      <c r="EE65241" s="378"/>
      <c r="EF65241" s="378"/>
      <c r="EG65241" s="378"/>
      <c r="EH65241" s="378"/>
      <c r="EI65241" s="378"/>
      <c r="EJ65241" s="378"/>
      <c r="EK65241" s="378"/>
      <c r="EL65241" s="378"/>
      <c r="EM65241" s="378"/>
      <c r="EN65241" s="378"/>
      <c r="EO65241" s="378"/>
      <c r="EP65241" s="378"/>
      <c r="EQ65241" s="378"/>
      <c r="ER65241" s="378"/>
      <c r="ES65241" s="378"/>
      <c r="ET65241" s="378"/>
      <c r="EU65241" s="378"/>
      <c r="EV65241" s="378"/>
      <c r="EW65241" s="378"/>
      <c r="EX65241" s="378"/>
      <c r="EY65241" s="378"/>
      <c r="EZ65241" s="378"/>
      <c r="FA65241" s="378"/>
      <c r="FB65241" s="378"/>
      <c r="FC65241" s="378"/>
      <c r="FD65241" s="378"/>
      <c r="FE65241" s="378"/>
      <c r="FF65241" s="378"/>
      <c r="FG65241" s="378"/>
      <c r="FH65241" s="378"/>
      <c r="FI65241" s="378"/>
      <c r="FJ65241" s="378"/>
      <c r="FK65241" s="378"/>
      <c r="FL65241" s="378"/>
      <c r="FM65241" s="378"/>
      <c r="FN65241" s="378"/>
      <c r="FO65241" s="378"/>
      <c r="FP65241" s="378"/>
      <c r="FQ65241" s="378"/>
      <c r="FR65241" s="378"/>
      <c r="FS65241" s="378"/>
      <c r="FT65241" s="378"/>
      <c r="FU65241" s="378"/>
      <c r="FV65241" s="378"/>
      <c r="FW65241" s="378"/>
      <c r="FX65241" s="378"/>
      <c r="FY65241" s="378"/>
      <c r="FZ65241" s="378"/>
      <c r="GA65241" s="378"/>
      <c r="GB65241" s="378"/>
      <c r="GC65241" s="378"/>
      <c r="GD65241" s="378"/>
      <c r="GE65241" s="378"/>
      <c r="GF65241" s="378"/>
      <c r="GG65241" s="378"/>
      <c r="GH65241" s="378"/>
      <c r="GI65241" s="378"/>
      <c r="GJ65241" s="378"/>
      <c r="GK65241" s="378"/>
      <c r="GL65241" s="378"/>
      <c r="GM65241" s="378"/>
      <c r="GN65241" s="378"/>
      <c r="GO65241" s="378"/>
      <c r="GP65241" s="378"/>
      <c r="GQ65241" s="378"/>
      <c r="GR65241" s="378"/>
      <c r="GS65241" s="378"/>
      <c r="GT65241" s="378"/>
      <c r="GU65241" s="378"/>
      <c r="GV65241" s="378"/>
      <c r="GW65241" s="378"/>
      <c r="GX65241" s="378"/>
      <c r="GY65241" s="378"/>
      <c r="GZ65241" s="378"/>
      <c r="HA65241" s="378"/>
      <c r="HB65241" s="378"/>
      <c r="HC65241" s="378"/>
      <c r="HD65241" s="378"/>
      <c r="HE65241" s="378"/>
      <c r="HF65241" s="378"/>
      <c r="HG65241" s="378"/>
      <c r="HH65241" s="378"/>
      <c r="HI65241" s="378"/>
      <c r="HJ65241" s="378"/>
      <c r="HK65241" s="378"/>
      <c r="HL65241" s="378"/>
      <c r="HM65241" s="378"/>
      <c r="HN65241" s="378"/>
      <c r="HO65241" s="378"/>
      <c r="HP65241" s="378"/>
      <c r="HQ65241" s="378"/>
      <c r="HR65241" s="378"/>
      <c r="HS65241" s="378"/>
      <c r="HT65241" s="378"/>
      <c r="HU65241" s="378"/>
      <c r="HV65241" s="378"/>
      <c r="HW65241" s="378"/>
      <c r="HX65241" s="378"/>
      <c r="HY65241" s="378"/>
      <c r="HZ65241" s="378"/>
      <c r="IA65241" s="378"/>
      <c r="IB65241" s="378"/>
      <c r="IC65241" s="378"/>
      <c r="ID65241" s="378"/>
      <c r="IE65241" s="378"/>
      <c r="IF65241" s="378"/>
      <c r="IG65241" s="378"/>
      <c r="IH65241" s="378"/>
      <c r="II65241" s="378"/>
      <c r="IJ65241" s="378"/>
      <c r="IK65241" s="378"/>
      <c r="IL65241" s="378"/>
    </row>
    <row r="65242" spans="2:246">
      <c r="B65242" s="378"/>
      <c r="C65242" s="378"/>
      <c r="D65242" s="378"/>
      <c r="E65242" s="378"/>
      <c r="F65242" s="378"/>
      <c r="G65242" s="378"/>
      <c r="H65242" s="378"/>
      <c r="I65242" s="378"/>
      <c r="J65242" s="378"/>
      <c r="K65242" s="378"/>
      <c r="L65242" s="378"/>
      <c r="M65242" s="378"/>
      <c r="N65242" s="378"/>
      <c r="O65242" s="378"/>
      <c r="P65242" s="378"/>
      <c r="Q65242" s="378"/>
      <c r="R65242" s="378"/>
      <c r="S65242" s="378"/>
      <c r="T65242" s="378"/>
      <c r="U65242" s="378"/>
      <c r="V65242" s="378"/>
      <c r="W65242" s="378"/>
      <c r="X65242" s="378"/>
      <c r="Y65242" s="378"/>
      <c r="Z65242" s="378"/>
      <c r="AA65242" s="378"/>
      <c r="AB65242" s="378"/>
      <c r="AC65242" s="378"/>
      <c r="AD65242" s="378"/>
      <c r="AE65242" s="378"/>
      <c r="AF65242" s="378"/>
      <c r="AG65242" s="378"/>
      <c r="AH65242" s="378"/>
      <c r="AI65242" s="378"/>
      <c r="AJ65242" s="378"/>
      <c r="AK65242" s="378"/>
      <c r="AL65242" s="378"/>
      <c r="AM65242" s="378"/>
      <c r="AN65242" s="378"/>
      <c r="AO65242" s="378"/>
      <c r="AP65242" s="378"/>
      <c r="AQ65242" s="378"/>
      <c r="AR65242" s="378"/>
      <c r="AS65242" s="378"/>
      <c r="AT65242" s="378"/>
      <c r="AU65242" s="378"/>
      <c r="AV65242" s="378"/>
      <c r="AW65242" s="378"/>
      <c r="AX65242" s="378"/>
      <c r="AY65242" s="378"/>
      <c r="AZ65242" s="378"/>
      <c r="BA65242" s="378"/>
      <c r="BB65242" s="378"/>
      <c r="BC65242" s="378"/>
      <c r="BD65242" s="378"/>
      <c r="BE65242" s="378"/>
      <c r="BF65242" s="378"/>
      <c r="BG65242" s="378"/>
      <c r="BH65242" s="378"/>
      <c r="BI65242" s="378"/>
      <c r="BJ65242" s="378"/>
      <c r="BK65242" s="378"/>
      <c r="BL65242" s="378"/>
      <c r="BM65242" s="378"/>
      <c r="BN65242" s="378"/>
      <c r="BO65242" s="378"/>
      <c r="BP65242" s="378"/>
      <c r="BQ65242" s="378"/>
      <c r="BR65242" s="378"/>
      <c r="BS65242" s="378"/>
      <c r="BT65242" s="378"/>
      <c r="BU65242" s="378"/>
      <c r="BV65242" s="378"/>
      <c r="BW65242" s="378"/>
      <c r="BX65242" s="378"/>
      <c r="BY65242" s="378"/>
      <c r="BZ65242" s="378"/>
      <c r="CA65242" s="378"/>
      <c r="CB65242" s="378"/>
      <c r="CC65242" s="378"/>
      <c r="CD65242" s="378"/>
      <c r="CE65242" s="378"/>
      <c r="CF65242" s="378"/>
      <c r="CG65242" s="378"/>
      <c r="CH65242" s="378"/>
      <c r="CI65242" s="378"/>
      <c r="CJ65242" s="378"/>
      <c r="CK65242" s="378"/>
      <c r="CL65242" s="378"/>
      <c r="CM65242" s="378"/>
      <c r="CN65242" s="378"/>
      <c r="CO65242" s="378"/>
      <c r="CP65242" s="378"/>
      <c r="CQ65242" s="378"/>
      <c r="CR65242" s="378"/>
      <c r="CS65242" s="378"/>
      <c r="CT65242" s="378"/>
      <c r="CU65242" s="378"/>
      <c r="CV65242" s="378"/>
      <c r="CW65242" s="378"/>
      <c r="CX65242" s="378"/>
      <c r="CY65242" s="378"/>
      <c r="CZ65242" s="378"/>
      <c r="DA65242" s="378"/>
      <c r="DB65242" s="378"/>
      <c r="DC65242" s="378"/>
      <c r="DD65242" s="378"/>
      <c r="DE65242" s="378"/>
      <c r="DF65242" s="378"/>
      <c r="DG65242" s="378"/>
      <c r="DH65242" s="378"/>
      <c r="DI65242" s="378"/>
      <c r="DJ65242" s="378"/>
      <c r="DK65242" s="378"/>
      <c r="DL65242" s="378"/>
      <c r="DM65242" s="378"/>
      <c r="DN65242" s="378"/>
      <c r="DO65242" s="378"/>
      <c r="DP65242" s="378"/>
      <c r="DQ65242" s="378"/>
      <c r="DR65242" s="378"/>
      <c r="DS65242" s="378"/>
      <c r="DT65242" s="378"/>
      <c r="DU65242" s="378"/>
      <c r="DV65242" s="378"/>
      <c r="DW65242" s="378"/>
      <c r="DX65242" s="378"/>
      <c r="DY65242" s="378"/>
      <c r="DZ65242" s="378"/>
      <c r="EA65242" s="378"/>
      <c r="EB65242" s="378"/>
      <c r="EC65242" s="378"/>
      <c r="ED65242" s="378"/>
      <c r="EE65242" s="378"/>
      <c r="EF65242" s="378"/>
      <c r="EG65242" s="378"/>
      <c r="EH65242" s="378"/>
      <c r="EI65242" s="378"/>
      <c r="EJ65242" s="378"/>
      <c r="EK65242" s="378"/>
      <c r="EL65242" s="378"/>
      <c r="EM65242" s="378"/>
      <c r="EN65242" s="378"/>
      <c r="EO65242" s="378"/>
      <c r="EP65242" s="378"/>
      <c r="EQ65242" s="378"/>
      <c r="ER65242" s="378"/>
      <c r="ES65242" s="378"/>
      <c r="ET65242" s="378"/>
      <c r="EU65242" s="378"/>
      <c r="EV65242" s="378"/>
      <c r="EW65242" s="378"/>
      <c r="EX65242" s="378"/>
      <c r="EY65242" s="378"/>
      <c r="EZ65242" s="378"/>
      <c r="FA65242" s="378"/>
      <c r="FB65242" s="378"/>
      <c r="FC65242" s="378"/>
      <c r="FD65242" s="378"/>
      <c r="FE65242" s="378"/>
      <c r="FF65242" s="378"/>
      <c r="FG65242" s="378"/>
      <c r="FH65242" s="378"/>
      <c r="FI65242" s="378"/>
      <c r="FJ65242" s="378"/>
      <c r="FK65242" s="378"/>
      <c r="FL65242" s="378"/>
      <c r="FM65242" s="378"/>
      <c r="FN65242" s="378"/>
      <c r="FO65242" s="378"/>
      <c r="FP65242" s="378"/>
      <c r="FQ65242" s="378"/>
      <c r="FR65242" s="378"/>
      <c r="FS65242" s="378"/>
      <c r="FT65242" s="378"/>
      <c r="FU65242" s="378"/>
      <c r="FV65242" s="378"/>
      <c r="FW65242" s="378"/>
      <c r="FX65242" s="378"/>
      <c r="FY65242" s="378"/>
      <c r="FZ65242" s="378"/>
      <c r="GA65242" s="378"/>
      <c r="GB65242" s="378"/>
      <c r="GC65242" s="378"/>
      <c r="GD65242" s="378"/>
      <c r="GE65242" s="378"/>
      <c r="GF65242" s="378"/>
      <c r="GG65242" s="378"/>
      <c r="GH65242" s="378"/>
      <c r="GI65242" s="378"/>
      <c r="GJ65242" s="378"/>
      <c r="GK65242" s="378"/>
      <c r="GL65242" s="378"/>
      <c r="GM65242" s="378"/>
      <c r="GN65242" s="378"/>
      <c r="GO65242" s="378"/>
      <c r="GP65242" s="378"/>
      <c r="GQ65242" s="378"/>
      <c r="GR65242" s="378"/>
      <c r="GS65242" s="378"/>
      <c r="GT65242" s="378"/>
      <c r="GU65242" s="378"/>
      <c r="GV65242" s="378"/>
      <c r="GW65242" s="378"/>
      <c r="GX65242" s="378"/>
      <c r="GY65242" s="378"/>
      <c r="GZ65242" s="378"/>
      <c r="HA65242" s="378"/>
      <c r="HB65242" s="378"/>
      <c r="HC65242" s="378"/>
      <c r="HD65242" s="378"/>
      <c r="HE65242" s="378"/>
      <c r="HF65242" s="378"/>
      <c r="HG65242" s="378"/>
      <c r="HH65242" s="378"/>
      <c r="HI65242" s="378"/>
      <c r="HJ65242" s="378"/>
      <c r="HK65242" s="378"/>
      <c r="HL65242" s="378"/>
      <c r="HM65242" s="378"/>
      <c r="HN65242" s="378"/>
      <c r="HO65242" s="378"/>
      <c r="HP65242" s="378"/>
      <c r="HQ65242" s="378"/>
      <c r="HR65242" s="378"/>
      <c r="HS65242" s="378"/>
      <c r="HT65242" s="378"/>
      <c r="HU65242" s="378"/>
      <c r="HV65242" s="378"/>
      <c r="HW65242" s="378"/>
      <c r="HX65242" s="378"/>
      <c r="HY65242" s="378"/>
      <c r="HZ65242" s="378"/>
      <c r="IA65242" s="378"/>
      <c r="IB65242" s="378"/>
      <c r="IC65242" s="378"/>
      <c r="ID65242" s="378"/>
      <c r="IE65242" s="378"/>
      <c r="IF65242" s="378"/>
      <c r="IG65242" s="378"/>
      <c r="IH65242" s="378"/>
      <c r="II65242" s="378"/>
      <c r="IJ65242" s="378"/>
      <c r="IK65242" s="378"/>
      <c r="IL65242" s="378"/>
    </row>
    <row r="65243" spans="2:246">
      <c r="B65243" s="378"/>
      <c r="C65243" s="378"/>
      <c r="D65243" s="378"/>
      <c r="E65243" s="378"/>
      <c r="F65243" s="378"/>
      <c r="G65243" s="378"/>
      <c r="H65243" s="378"/>
      <c r="I65243" s="378"/>
      <c r="J65243" s="378"/>
      <c r="K65243" s="378"/>
      <c r="L65243" s="378"/>
      <c r="M65243" s="378"/>
      <c r="N65243" s="378"/>
      <c r="O65243" s="378"/>
      <c r="P65243" s="378"/>
      <c r="Q65243" s="378"/>
      <c r="R65243" s="378"/>
      <c r="S65243" s="378"/>
      <c r="T65243" s="378"/>
      <c r="U65243" s="378"/>
      <c r="V65243" s="378"/>
      <c r="W65243" s="378"/>
      <c r="X65243" s="378"/>
      <c r="Y65243" s="378"/>
      <c r="Z65243" s="378"/>
      <c r="AA65243" s="378"/>
      <c r="AB65243" s="378"/>
      <c r="AC65243" s="378"/>
      <c r="AD65243" s="378"/>
      <c r="AE65243" s="378"/>
      <c r="AF65243" s="378"/>
      <c r="AG65243" s="378"/>
      <c r="AH65243" s="378"/>
      <c r="AI65243" s="378"/>
      <c r="AJ65243" s="378"/>
      <c r="AK65243" s="378"/>
      <c r="AL65243" s="378"/>
      <c r="AM65243" s="378"/>
      <c r="AN65243" s="378"/>
      <c r="AO65243" s="378"/>
      <c r="AP65243" s="378"/>
      <c r="AQ65243" s="378"/>
      <c r="AR65243" s="378"/>
      <c r="AS65243" s="378"/>
      <c r="AT65243" s="378"/>
      <c r="AU65243" s="378"/>
      <c r="AV65243" s="378"/>
      <c r="AW65243" s="378"/>
      <c r="AX65243" s="378"/>
      <c r="AY65243" s="378"/>
      <c r="AZ65243" s="378"/>
      <c r="BA65243" s="378"/>
      <c r="BB65243" s="378"/>
      <c r="BC65243" s="378"/>
      <c r="BD65243" s="378"/>
      <c r="BE65243" s="378"/>
      <c r="BF65243" s="378"/>
      <c r="BG65243" s="378"/>
      <c r="BH65243" s="378"/>
      <c r="BI65243" s="378"/>
      <c r="BJ65243" s="378"/>
      <c r="BK65243" s="378"/>
      <c r="BL65243" s="378"/>
      <c r="BM65243" s="378"/>
      <c r="BN65243" s="378"/>
      <c r="BO65243" s="378"/>
      <c r="BP65243" s="378"/>
      <c r="BQ65243" s="378"/>
      <c r="BR65243" s="378"/>
      <c r="BS65243" s="378"/>
      <c r="BT65243" s="378"/>
      <c r="BU65243" s="378"/>
      <c r="BV65243" s="378"/>
      <c r="BW65243" s="378"/>
      <c r="BX65243" s="378"/>
      <c r="BY65243" s="378"/>
      <c r="BZ65243" s="378"/>
      <c r="CA65243" s="378"/>
      <c r="CB65243" s="378"/>
      <c r="CC65243" s="378"/>
      <c r="CD65243" s="378"/>
      <c r="CE65243" s="378"/>
      <c r="CF65243" s="378"/>
      <c r="CG65243" s="378"/>
      <c r="CH65243" s="378"/>
      <c r="CI65243" s="378"/>
      <c r="CJ65243" s="378"/>
      <c r="CK65243" s="378"/>
      <c r="CL65243" s="378"/>
      <c r="CM65243" s="378"/>
      <c r="CN65243" s="378"/>
      <c r="CO65243" s="378"/>
      <c r="CP65243" s="378"/>
      <c r="CQ65243" s="378"/>
      <c r="CR65243" s="378"/>
      <c r="CS65243" s="378"/>
      <c r="CT65243" s="378"/>
      <c r="CU65243" s="378"/>
      <c r="CV65243" s="378"/>
      <c r="CW65243" s="378"/>
      <c r="CX65243" s="378"/>
      <c r="CY65243" s="378"/>
      <c r="CZ65243" s="378"/>
      <c r="DA65243" s="378"/>
      <c r="DB65243" s="378"/>
      <c r="DC65243" s="378"/>
      <c r="DD65243" s="378"/>
      <c r="DE65243" s="378"/>
      <c r="DF65243" s="378"/>
      <c r="DG65243" s="378"/>
      <c r="DH65243" s="378"/>
      <c r="DI65243" s="378"/>
      <c r="DJ65243" s="378"/>
      <c r="DK65243" s="378"/>
      <c r="DL65243" s="378"/>
      <c r="DM65243" s="378"/>
      <c r="DN65243" s="378"/>
      <c r="DO65243" s="378"/>
      <c r="DP65243" s="378"/>
      <c r="DQ65243" s="378"/>
      <c r="DR65243" s="378"/>
      <c r="DS65243" s="378"/>
      <c r="DT65243" s="378"/>
      <c r="DU65243" s="378"/>
      <c r="DV65243" s="378"/>
      <c r="DW65243" s="378"/>
      <c r="DX65243" s="378"/>
      <c r="DY65243" s="378"/>
      <c r="DZ65243" s="378"/>
      <c r="EA65243" s="378"/>
      <c r="EB65243" s="378"/>
      <c r="EC65243" s="378"/>
      <c r="ED65243" s="378"/>
      <c r="EE65243" s="378"/>
      <c r="EF65243" s="378"/>
      <c r="EG65243" s="378"/>
      <c r="EH65243" s="378"/>
      <c r="EI65243" s="378"/>
      <c r="EJ65243" s="378"/>
      <c r="EK65243" s="378"/>
      <c r="EL65243" s="378"/>
      <c r="EM65243" s="378"/>
      <c r="EN65243" s="378"/>
      <c r="EO65243" s="378"/>
      <c r="EP65243" s="378"/>
      <c r="EQ65243" s="378"/>
      <c r="ER65243" s="378"/>
      <c r="ES65243" s="378"/>
      <c r="ET65243" s="378"/>
      <c r="EU65243" s="378"/>
      <c r="EV65243" s="378"/>
      <c r="EW65243" s="378"/>
      <c r="EX65243" s="378"/>
      <c r="EY65243" s="378"/>
      <c r="EZ65243" s="378"/>
      <c r="FA65243" s="378"/>
      <c r="FB65243" s="378"/>
      <c r="FC65243" s="378"/>
      <c r="FD65243" s="378"/>
      <c r="FE65243" s="378"/>
      <c r="FF65243" s="378"/>
      <c r="FG65243" s="378"/>
      <c r="FH65243" s="378"/>
      <c r="FI65243" s="378"/>
      <c r="FJ65243" s="378"/>
      <c r="FK65243" s="378"/>
      <c r="FL65243" s="378"/>
      <c r="FM65243" s="378"/>
      <c r="FN65243" s="378"/>
      <c r="FO65243" s="378"/>
      <c r="FP65243" s="378"/>
      <c r="FQ65243" s="378"/>
      <c r="FR65243" s="378"/>
      <c r="FS65243" s="378"/>
      <c r="FT65243" s="378"/>
      <c r="FU65243" s="378"/>
      <c r="FV65243" s="378"/>
      <c r="FW65243" s="378"/>
      <c r="FX65243" s="378"/>
      <c r="FY65243" s="378"/>
      <c r="FZ65243" s="378"/>
      <c r="GA65243" s="378"/>
      <c r="GB65243" s="378"/>
      <c r="GC65243" s="378"/>
      <c r="GD65243" s="378"/>
      <c r="GE65243" s="378"/>
      <c r="GF65243" s="378"/>
      <c r="GG65243" s="378"/>
      <c r="GH65243" s="378"/>
      <c r="GI65243" s="378"/>
      <c r="GJ65243" s="378"/>
      <c r="GK65243" s="378"/>
      <c r="GL65243" s="378"/>
      <c r="GM65243" s="378"/>
      <c r="GN65243" s="378"/>
      <c r="GO65243" s="378"/>
      <c r="GP65243" s="378"/>
      <c r="GQ65243" s="378"/>
      <c r="GR65243" s="378"/>
      <c r="GS65243" s="378"/>
      <c r="GT65243" s="378"/>
      <c r="GU65243" s="378"/>
      <c r="GV65243" s="378"/>
      <c r="GW65243" s="378"/>
      <c r="GX65243" s="378"/>
      <c r="GY65243" s="378"/>
      <c r="GZ65243" s="378"/>
      <c r="HA65243" s="378"/>
      <c r="HB65243" s="378"/>
      <c r="HC65243" s="378"/>
      <c r="HD65243" s="378"/>
      <c r="HE65243" s="378"/>
      <c r="HF65243" s="378"/>
      <c r="HG65243" s="378"/>
      <c r="HH65243" s="378"/>
      <c r="HI65243" s="378"/>
      <c r="HJ65243" s="378"/>
      <c r="HK65243" s="378"/>
      <c r="HL65243" s="378"/>
      <c r="HM65243" s="378"/>
      <c r="HN65243" s="378"/>
      <c r="HO65243" s="378"/>
      <c r="HP65243" s="378"/>
      <c r="HQ65243" s="378"/>
      <c r="HR65243" s="378"/>
      <c r="HS65243" s="378"/>
      <c r="HT65243" s="378"/>
      <c r="HU65243" s="378"/>
      <c r="HV65243" s="378"/>
      <c r="HW65243" s="378"/>
      <c r="HX65243" s="378"/>
      <c r="HY65243" s="378"/>
      <c r="HZ65243" s="378"/>
      <c r="IA65243" s="378"/>
      <c r="IB65243" s="378"/>
      <c r="IC65243" s="378"/>
      <c r="ID65243" s="378"/>
      <c r="IE65243" s="378"/>
      <c r="IF65243" s="378"/>
      <c r="IG65243" s="378"/>
      <c r="IH65243" s="378"/>
      <c r="II65243" s="378"/>
      <c r="IJ65243" s="378"/>
      <c r="IK65243" s="378"/>
      <c r="IL65243" s="378"/>
    </row>
    <row r="65244" spans="2:246">
      <c r="B65244" s="378"/>
      <c r="C65244" s="378"/>
      <c r="D65244" s="378"/>
      <c r="E65244" s="378"/>
      <c r="F65244" s="378"/>
      <c r="G65244" s="378"/>
      <c r="H65244" s="378"/>
      <c r="I65244" s="378"/>
      <c r="J65244" s="378"/>
      <c r="K65244" s="378"/>
      <c r="L65244" s="378"/>
      <c r="M65244" s="378"/>
      <c r="N65244" s="378"/>
      <c r="O65244" s="378"/>
      <c r="P65244" s="378"/>
      <c r="Q65244" s="378"/>
      <c r="R65244" s="378"/>
      <c r="S65244" s="378"/>
      <c r="T65244" s="378"/>
      <c r="U65244" s="378"/>
      <c r="V65244" s="378"/>
      <c r="W65244" s="378"/>
      <c r="X65244" s="378"/>
      <c r="Y65244" s="378"/>
      <c r="Z65244" s="378"/>
      <c r="AA65244" s="378"/>
      <c r="AB65244" s="378"/>
      <c r="AC65244" s="378"/>
      <c r="AD65244" s="378"/>
      <c r="AE65244" s="378"/>
      <c r="AF65244" s="378"/>
      <c r="AG65244" s="378"/>
      <c r="AH65244" s="378"/>
      <c r="AI65244" s="378"/>
      <c r="AJ65244" s="378"/>
      <c r="AK65244" s="378"/>
      <c r="AL65244" s="378"/>
      <c r="AM65244" s="378"/>
      <c r="AN65244" s="378"/>
      <c r="AO65244" s="378"/>
      <c r="AP65244" s="378"/>
      <c r="AQ65244" s="378"/>
      <c r="AR65244" s="378"/>
      <c r="AS65244" s="378"/>
      <c r="AT65244" s="378"/>
      <c r="AU65244" s="378"/>
      <c r="AV65244" s="378"/>
      <c r="AW65244" s="378"/>
      <c r="AX65244" s="378"/>
      <c r="AY65244" s="378"/>
      <c r="AZ65244" s="378"/>
      <c r="BA65244" s="378"/>
      <c r="BB65244" s="378"/>
      <c r="BC65244" s="378"/>
      <c r="BD65244" s="378"/>
      <c r="BE65244" s="378"/>
      <c r="BF65244" s="378"/>
      <c r="BG65244" s="378"/>
      <c r="BH65244" s="378"/>
      <c r="BI65244" s="378"/>
      <c r="BJ65244" s="378"/>
      <c r="BK65244" s="378"/>
      <c r="BL65244" s="378"/>
      <c r="BM65244" s="378"/>
      <c r="BN65244" s="378"/>
      <c r="BO65244" s="378"/>
      <c r="BP65244" s="378"/>
      <c r="BQ65244" s="378"/>
      <c r="BR65244" s="378"/>
      <c r="BS65244" s="378"/>
      <c r="BT65244" s="378"/>
      <c r="BU65244" s="378"/>
      <c r="BV65244" s="378"/>
      <c r="BW65244" s="378"/>
      <c r="BX65244" s="378"/>
      <c r="BY65244" s="378"/>
      <c r="BZ65244" s="378"/>
      <c r="CA65244" s="378"/>
      <c r="CB65244" s="378"/>
      <c r="CC65244" s="378"/>
      <c r="CD65244" s="378"/>
      <c r="CE65244" s="378"/>
      <c r="CF65244" s="378"/>
      <c r="CG65244" s="378"/>
      <c r="CH65244" s="378"/>
      <c r="CI65244" s="378"/>
      <c r="CJ65244" s="378"/>
      <c r="CK65244" s="378"/>
      <c r="CL65244" s="378"/>
      <c r="CM65244" s="378"/>
      <c r="CN65244" s="378"/>
      <c r="CO65244" s="378"/>
      <c r="CP65244" s="378"/>
      <c r="CQ65244" s="378"/>
      <c r="CR65244" s="378"/>
      <c r="CS65244" s="378"/>
      <c r="CT65244" s="378"/>
      <c r="CU65244" s="378"/>
      <c r="CV65244" s="378"/>
      <c r="CW65244" s="378"/>
      <c r="CX65244" s="378"/>
      <c r="CY65244" s="378"/>
      <c r="CZ65244" s="378"/>
      <c r="DA65244" s="378"/>
      <c r="DB65244" s="378"/>
      <c r="DC65244" s="378"/>
      <c r="DD65244" s="378"/>
      <c r="DE65244" s="378"/>
      <c r="DF65244" s="378"/>
      <c r="DG65244" s="378"/>
      <c r="DH65244" s="378"/>
      <c r="DI65244" s="378"/>
      <c r="DJ65244" s="378"/>
      <c r="DK65244" s="378"/>
      <c r="DL65244" s="378"/>
      <c r="DM65244" s="378"/>
      <c r="DN65244" s="378"/>
      <c r="DO65244" s="378"/>
      <c r="DP65244" s="378"/>
      <c r="DQ65244" s="378"/>
      <c r="DR65244" s="378"/>
      <c r="DS65244" s="378"/>
      <c r="DT65244" s="378"/>
      <c r="DU65244" s="378"/>
      <c r="DV65244" s="378"/>
      <c r="DW65244" s="378"/>
      <c r="DX65244" s="378"/>
      <c r="DY65244" s="378"/>
      <c r="DZ65244" s="378"/>
      <c r="EA65244" s="378"/>
      <c r="EB65244" s="378"/>
      <c r="EC65244" s="378"/>
      <c r="ED65244" s="378"/>
      <c r="EE65244" s="378"/>
      <c r="EF65244" s="378"/>
      <c r="EG65244" s="378"/>
      <c r="EH65244" s="378"/>
      <c r="EI65244" s="378"/>
      <c r="EJ65244" s="378"/>
      <c r="EK65244" s="378"/>
      <c r="EL65244" s="378"/>
      <c r="EM65244" s="378"/>
      <c r="EN65244" s="378"/>
      <c r="EO65244" s="378"/>
      <c r="EP65244" s="378"/>
      <c r="EQ65244" s="378"/>
      <c r="ER65244" s="378"/>
      <c r="ES65244" s="378"/>
      <c r="ET65244" s="378"/>
      <c r="EU65244" s="378"/>
      <c r="EV65244" s="378"/>
      <c r="EW65244" s="378"/>
      <c r="EX65244" s="378"/>
      <c r="EY65244" s="378"/>
      <c r="EZ65244" s="378"/>
      <c r="FA65244" s="378"/>
      <c r="FB65244" s="378"/>
      <c r="FC65244" s="378"/>
      <c r="FD65244" s="378"/>
      <c r="FE65244" s="378"/>
      <c r="FF65244" s="378"/>
      <c r="FG65244" s="378"/>
      <c r="FH65244" s="378"/>
      <c r="FI65244" s="378"/>
      <c r="FJ65244" s="378"/>
      <c r="FK65244" s="378"/>
      <c r="FL65244" s="378"/>
      <c r="FM65244" s="378"/>
      <c r="FN65244" s="378"/>
      <c r="FO65244" s="378"/>
      <c r="FP65244" s="378"/>
      <c r="FQ65244" s="378"/>
      <c r="FR65244" s="378"/>
      <c r="FS65244" s="378"/>
      <c r="FT65244" s="378"/>
      <c r="FU65244" s="378"/>
      <c r="FV65244" s="378"/>
      <c r="FW65244" s="378"/>
      <c r="FX65244" s="378"/>
      <c r="FY65244" s="378"/>
      <c r="FZ65244" s="378"/>
      <c r="GA65244" s="378"/>
      <c r="GB65244" s="378"/>
      <c r="GC65244" s="378"/>
      <c r="GD65244" s="378"/>
      <c r="GE65244" s="378"/>
      <c r="GF65244" s="378"/>
      <c r="GG65244" s="378"/>
      <c r="GH65244" s="378"/>
      <c r="GI65244" s="378"/>
      <c r="GJ65244" s="378"/>
      <c r="GK65244" s="378"/>
      <c r="GL65244" s="378"/>
      <c r="GM65244" s="378"/>
      <c r="GN65244" s="378"/>
      <c r="GO65244" s="378"/>
      <c r="GP65244" s="378"/>
      <c r="GQ65244" s="378"/>
      <c r="GR65244" s="378"/>
      <c r="GS65244" s="378"/>
      <c r="GT65244" s="378"/>
      <c r="GU65244" s="378"/>
      <c r="GV65244" s="378"/>
      <c r="GW65244" s="378"/>
      <c r="GX65244" s="378"/>
      <c r="GY65244" s="378"/>
      <c r="GZ65244" s="378"/>
      <c r="HA65244" s="378"/>
      <c r="HB65244" s="378"/>
      <c r="HC65244" s="378"/>
      <c r="HD65244" s="378"/>
      <c r="HE65244" s="378"/>
      <c r="HF65244" s="378"/>
      <c r="HG65244" s="378"/>
      <c r="HH65244" s="378"/>
      <c r="HI65244" s="378"/>
      <c r="HJ65244" s="378"/>
      <c r="HK65244" s="378"/>
      <c r="HL65244" s="378"/>
      <c r="HM65244" s="378"/>
      <c r="HN65244" s="378"/>
      <c r="HO65244" s="378"/>
      <c r="HP65244" s="378"/>
      <c r="HQ65244" s="378"/>
      <c r="HR65244" s="378"/>
      <c r="HS65244" s="378"/>
      <c r="HT65244" s="378"/>
      <c r="HU65244" s="378"/>
      <c r="HV65244" s="378"/>
      <c r="HW65244" s="378"/>
      <c r="HX65244" s="378"/>
      <c r="HY65244" s="378"/>
      <c r="HZ65244" s="378"/>
      <c r="IA65244" s="378"/>
      <c r="IB65244" s="378"/>
      <c r="IC65244" s="378"/>
      <c r="ID65244" s="378"/>
      <c r="IE65244" s="378"/>
      <c r="IF65244" s="378"/>
      <c r="IG65244" s="378"/>
      <c r="IH65244" s="378"/>
      <c r="II65244" s="378"/>
      <c r="IJ65244" s="378"/>
      <c r="IK65244" s="378"/>
      <c r="IL65244" s="378"/>
    </row>
    <row r="65245" spans="2:246">
      <c r="B65245" s="378"/>
      <c r="C65245" s="378"/>
      <c r="D65245" s="378"/>
      <c r="E65245" s="378"/>
      <c r="F65245" s="378"/>
      <c r="G65245" s="378"/>
      <c r="H65245" s="378"/>
      <c r="I65245" s="378"/>
      <c r="J65245" s="378"/>
      <c r="K65245" s="378"/>
      <c r="L65245" s="378"/>
      <c r="M65245" s="378"/>
      <c r="N65245" s="378"/>
      <c r="O65245" s="378"/>
      <c r="P65245" s="378"/>
      <c r="Q65245" s="378"/>
      <c r="R65245" s="378"/>
      <c r="S65245" s="378"/>
      <c r="T65245" s="378"/>
      <c r="U65245" s="378"/>
      <c r="V65245" s="378"/>
      <c r="W65245" s="378"/>
      <c r="X65245" s="378"/>
      <c r="Y65245" s="378"/>
      <c r="Z65245" s="378"/>
      <c r="AA65245" s="378"/>
      <c r="AB65245" s="378"/>
      <c r="AC65245" s="378"/>
      <c r="AD65245" s="378"/>
      <c r="AE65245" s="378"/>
      <c r="AF65245" s="378"/>
      <c r="AG65245" s="378"/>
      <c r="AH65245" s="378"/>
      <c r="AI65245" s="378"/>
      <c r="AJ65245" s="378"/>
      <c r="AK65245" s="378"/>
      <c r="AL65245" s="378"/>
      <c r="AM65245" s="378"/>
      <c r="AN65245" s="378"/>
      <c r="AO65245" s="378"/>
      <c r="AP65245" s="378"/>
      <c r="AQ65245" s="378"/>
      <c r="AR65245" s="378"/>
      <c r="AS65245" s="378"/>
      <c r="AT65245" s="378"/>
      <c r="AU65245" s="378"/>
      <c r="AV65245" s="378"/>
      <c r="AW65245" s="378"/>
      <c r="AX65245" s="378"/>
      <c r="AY65245" s="378"/>
      <c r="AZ65245" s="378"/>
      <c r="BA65245" s="378"/>
      <c r="BB65245" s="378"/>
      <c r="BC65245" s="378"/>
      <c r="BD65245" s="378"/>
      <c r="BE65245" s="378"/>
      <c r="BF65245" s="378"/>
      <c r="BG65245" s="378"/>
      <c r="BH65245" s="378"/>
      <c r="BI65245" s="378"/>
      <c r="BJ65245" s="378"/>
      <c r="BK65245" s="378"/>
      <c r="BL65245" s="378"/>
      <c r="BM65245" s="378"/>
      <c r="BN65245" s="378"/>
      <c r="BO65245" s="378"/>
      <c r="BP65245" s="378"/>
      <c r="BQ65245" s="378"/>
      <c r="BR65245" s="378"/>
      <c r="BS65245" s="378"/>
      <c r="BT65245" s="378"/>
      <c r="BU65245" s="378"/>
      <c r="BV65245" s="378"/>
      <c r="BW65245" s="378"/>
      <c r="BX65245" s="378"/>
      <c r="BY65245" s="378"/>
      <c r="BZ65245" s="378"/>
      <c r="CA65245" s="378"/>
      <c r="CB65245" s="378"/>
      <c r="CC65245" s="378"/>
      <c r="CD65245" s="378"/>
      <c r="CE65245" s="378"/>
      <c r="CF65245" s="378"/>
      <c r="CG65245" s="378"/>
      <c r="CH65245" s="378"/>
      <c r="CI65245" s="378"/>
      <c r="CJ65245" s="378"/>
      <c r="CK65245" s="378"/>
      <c r="CL65245" s="378"/>
      <c r="CM65245" s="378"/>
      <c r="CN65245" s="378"/>
      <c r="CO65245" s="378"/>
      <c r="CP65245" s="378"/>
      <c r="CQ65245" s="378"/>
      <c r="CR65245" s="378"/>
      <c r="CS65245" s="378"/>
      <c r="CT65245" s="378"/>
      <c r="CU65245" s="378"/>
      <c r="CV65245" s="378"/>
      <c r="CW65245" s="378"/>
      <c r="CX65245" s="378"/>
      <c r="CY65245" s="378"/>
      <c r="CZ65245" s="378"/>
      <c r="DA65245" s="378"/>
      <c r="DB65245" s="378"/>
      <c r="DC65245" s="378"/>
      <c r="DD65245" s="378"/>
      <c r="DE65245" s="378"/>
      <c r="DF65245" s="378"/>
      <c r="DG65245" s="378"/>
      <c r="DH65245" s="378"/>
      <c r="DI65245" s="378"/>
      <c r="DJ65245" s="378"/>
      <c r="DK65245" s="378"/>
      <c r="DL65245" s="378"/>
      <c r="DM65245" s="378"/>
      <c r="DN65245" s="378"/>
      <c r="DO65245" s="378"/>
      <c r="DP65245" s="378"/>
      <c r="DQ65245" s="378"/>
      <c r="DR65245" s="378"/>
      <c r="DS65245" s="378"/>
      <c r="DT65245" s="378"/>
      <c r="DU65245" s="378"/>
      <c r="DV65245" s="378"/>
      <c r="DW65245" s="378"/>
      <c r="DX65245" s="378"/>
      <c r="DY65245" s="378"/>
      <c r="DZ65245" s="378"/>
      <c r="EA65245" s="378"/>
      <c r="EB65245" s="378"/>
      <c r="EC65245" s="378"/>
      <c r="ED65245" s="378"/>
      <c r="EE65245" s="378"/>
      <c r="EF65245" s="378"/>
      <c r="EG65245" s="378"/>
      <c r="EH65245" s="378"/>
      <c r="EI65245" s="378"/>
      <c r="EJ65245" s="378"/>
      <c r="EK65245" s="378"/>
      <c r="EL65245" s="378"/>
      <c r="EM65245" s="378"/>
      <c r="EN65245" s="378"/>
      <c r="EO65245" s="378"/>
      <c r="EP65245" s="378"/>
      <c r="EQ65245" s="378"/>
      <c r="ER65245" s="378"/>
      <c r="ES65245" s="378"/>
      <c r="ET65245" s="378"/>
      <c r="EU65245" s="378"/>
      <c r="EV65245" s="378"/>
      <c r="EW65245" s="378"/>
      <c r="EX65245" s="378"/>
      <c r="EY65245" s="378"/>
      <c r="EZ65245" s="378"/>
      <c r="FA65245" s="378"/>
      <c r="FB65245" s="378"/>
      <c r="FC65245" s="378"/>
      <c r="FD65245" s="378"/>
      <c r="FE65245" s="378"/>
      <c r="FF65245" s="378"/>
      <c r="FG65245" s="378"/>
      <c r="FH65245" s="378"/>
      <c r="FI65245" s="378"/>
      <c r="FJ65245" s="378"/>
      <c r="FK65245" s="378"/>
      <c r="FL65245" s="378"/>
      <c r="FM65245" s="378"/>
      <c r="FN65245" s="378"/>
      <c r="FO65245" s="378"/>
      <c r="FP65245" s="378"/>
      <c r="FQ65245" s="378"/>
      <c r="FR65245" s="378"/>
      <c r="FS65245" s="378"/>
      <c r="FT65245" s="378"/>
      <c r="FU65245" s="378"/>
      <c r="FV65245" s="378"/>
      <c r="FW65245" s="378"/>
      <c r="FX65245" s="378"/>
      <c r="FY65245" s="378"/>
      <c r="FZ65245" s="378"/>
      <c r="GA65245" s="378"/>
      <c r="GB65245" s="378"/>
      <c r="GC65245" s="378"/>
      <c r="GD65245" s="378"/>
      <c r="GE65245" s="378"/>
      <c r="GF65245" s="378"/>
      <c r="GG65245" s="378"/>
      <c r="GH65245" s="378"/>
      <c r="GI65245" s="378"/>
      <c r="GJ65245" s="378"/>
      <c r="GK65245" s="378"/>
      <c r="GL65245" s="378"/>
      <c r="GM65245" s="378"/>
      <c r="GN65245" s="378"/>
      <c r="GO65245" s="378"/>
      <c r="GP65245" s="378"/>
      <c r="GQ65245" s="378"/>
      <c r="GR65245" s="378"/>
      <c r="GS65245" s="378"/>
      <c r="GT65245" s="378"/>
      <c r="GU65245" s="378"/>
      <c r="GV65245" s="378"/>
      <c r="GW65245" s="378"/>
      <c r="GX65245" s="378"/>
      <c r="GY65245" s="378"/>
      <c r="GZ65245" s="378"/>
      <c r="HA65245" s="378"/>
      <c r="HB65245" s="378"/>
      <c r="HC65245" s="378"/>
      <c r="HD65245" s="378"/>
      <c r="HE65245" s="378"/>
      <c r="HF65245" s="378"/>
      <c r="HG65245" s="378"/>
      <c r="HH65245" s="378"/>
      <c r="HI65245" s="378"/>
      <c r="HJ65245" s="378"/>
      <c r="HK65245" s="378"/>
      <c r="HL65245" s="378"/>
      <c r="HM65245" s="378"/>
      <c r="HN65245" s="378"/>
      <c r="HO65245" s="378"/>
      <c r="HP65245" s="378"/>
      <c r="HQ65245" s="378"/>
      <c r="HR65245" s="378"/>
      <c r="HS65245" s="378"/>
      <c r="HT65245" s="378"/>
      <c r="HU65245" s="378"/>
      <c r="HV65245" s="378"/>
      <c r="HW65245" s="378"/>
      <c r="HX65245" s="378"/>
      <c r="HY65245" s="378"/>
      <c r="HZ65245" s="378"/>
      <c r="IA65245" s="378"/>
      <c r="IB65245" s="378"/>
      <c r="IC65245" s="378"/>
      <c r="ID65245" s="378"/>
      <c r="IE65245" s="378"/>
      <c r="IF65245" s="378"/>
      <c r="IG65245" s="378"/>
      <c r="IH65245" s="378"/>
      <c r="II65245" s="378"/>
      <c r="IJ65245" s="378"/>
      <c r="IK65245" s="378"/>
      <c r="IL65245" s="378"/>
    </row>
    <row r="65246" spans="2:246">
      <c r="B65246" s="378"/>
      <c r="C65246" s="378"/>
      <c r="D65246" s="378"/>
      <c r="E65246" s="378"/>
      <c r="F65246" s="378"/>
      <c r="G65246" s="378"/>
      <c r="H65246" s="378"/>
      <c r="I65246" s="378"/>
      <c r="J65246" s="378"/>
      <c r="K65246" s="378"/>
      <c r="L65246" s="378"/>
      <c r="M65246" s="378"/>
      <c r="N65246" s="378"/>
      <c r="O65246" s="378"/>
      <c r="P65246" s="378"/>
      <c r="Q65246" s="378"/>
      <c r="R65246" s="378"/>
      <c r="S65246" s="378"/>
      <c r="T65246" s="378"/>
      <c r="U65246" s="378"/>
      <c r="V65246" s="378"/>
      <c r="W65246" s="378"/>
      <c r="X65246" s="378"/>
      <c r="Y65246" s="378"/>
      <c r="Z65246" s="378"/>
      <c r="AA65246" s="378"/>
      <c r="AB65246" s="378"/>
      <c r="AC65246" s="378"/>
      <c r="AD65246" s="378"/>
      <c r="AE65246" s="378"/>
      <c r="AF65246" s="378"/>
      <c r="AG65246" s="378"/>
      <c r="AH65246" s="378"/>
      <c r="AI65246" s="378"/>
      <c r="AJ65246" s="378"/>
      <c r="AK65246" s="378"/>
      <c r="AL65246" s="378"/>
      <c r="AM65246" s="378"/>
      <c r="AN65246" s="378"/>
      <c r="AO65246" s="378"/>
      <c r="AP65246" s="378"/>
      <c r="AQ65246" s="378"/>
      <c r="AR65246" s="378"/>
      <c r="AS65246" s="378"/>
      <c r="AT65246" s="378"/>
      <c r="AU65246" s="378"/>
      <c r="AV65246" s="378"/>
      <c r="AW65246" s="378"/>
      <c r="AX65246" s="378"/>
      <c r="AY65246" s="378"/>
      <c r="AZ65246" s="378"/>
      <c r="BA65246" s="378"/>
      <c r="BB65246" s="378"/>
      <c r="BC65246" s="378"/>
      <c r="BD65246" s="378"/>
      <c r="BE65246" s="378"/>
      <c r="BF65246" s="378"/>
      <c r="BG65246" s="378"/>
      <c r="BH65246" s="378"/>
      <c r="BI65246" s="378"/>
      <c r="BJ65246" s="378"/>
      <c r="BK65246" s="378"/>
      <c r="BL65246" s="378"/>
      <c r="BM65246" s="378"/>
      <c r="BN65246" s="378"/>
      <c r="BO65246" s="378"/>
      <c r="BP65246" s="378"/>
      <c r="BQ65246" s="378"/>
      <c r="BR65246" s="378"/>
      <c r="BS65246" s="378"/>
      <c r="BT65246" s="378"/>
      <c r="BU65246" s="378"/>
      <c r="BV65246" s="378"/>
      <c r="BW65246" s="378"/>
      <c r="BX65246" s="378"/>
      <c r="BY65246" s="378"/>
      <c r="BZ65246" s="378"/>
      <c r="CA65246" s="378"/>
      <c r="CB65246" s="378"/>
      <c r="CC65246" s="378"/>
      <c r="CD65246" s="378"/>
      <c r="CE65246" s="378"/>
      <c r="CF65246" s="378"/>
      <c r="CG65246" s="378"/>
      <c r="CH65246" s="378"/>
      <c r="CI65246" s="378"/>
      <c r="CJ65246" s="378"/>
      <c r="CK65246" s="378"/>
      <c r="CL65246" s="378"/>
      <c r="CM65246" s="378"/>
      <c r="CN65246" s="378"/>
      <c r="CO65246" s="378"/>
      <c r="CP65246" s="378"/>
      <c r="CQ65246" s="378"/>
      <c r="CR65246" s="378"/>
      <c r="CS65246" s="378"/>
      <c r="CT65246" s="378"/>
      <c r="CU65246" s="378"/>
      <c r="CV65246" s="378"/>
      <c r="CW65246" s="378"/>
      <c r="CX65246" s="378"/>
      <c r="CY65246" s="378"/>
      <c r="CZ65246" s="378"/>
      <c r="DA65246" s="378"/>
      <c r="DB65246" s="378"/>
      <c r="DC65246" s="378"/>
      <c r="DD65246" s="378"/>
      <c r="DE65246" s="378"/>
      <c r="DF65246" s="378"/>
      <c r="DG65246" s="378"/>
      <c r="DH65246" s="378"/>
      <c r="DI65246" s="378"/>
      <c r="DJ65246" s="378"/>
      <c r="DK65246" s="378"/>
      <c r="DL65246" s="378"/>
      <c r="DM65246" s="378"/>
      <c r="DN65246" s="378"/>
      <c r="DO65246" s="378"/>
      <c r="DP65246" s="378"/>
      <c r="DQ65246" s="378"/>
      <c r="DR65246" s="378"/>
      <c r="DS65246" s="378"/>
      <c r="DT65246" s="378"/>
      <c r="DU65246" s="378"/>
      <c r="DV65246" s="378"/>
      <c r="DW65246" s="378"/>
      <c r="DX65246" s="378"/>
      <c r="DY65246" s="378"/>
      <c r="DZ65246" s="378"/>
      <c r="EA65246" s="378"/>
      <c r="EB65246" s="378"/>
      <c r="EC65246" s="378"/>
      <c r="ED65246" s="378"/>
      <c r="EE65246" s="378"/>
      <c r="EF65246" s="378"/>
      <c r="EG65246" s="378"/>
      <c r="EH65246" s="378"/>
      <c r="EI65246" s="378"/>
      <c r="EJ65246" s="378"/>
      <c r="EK65246" s="378"/>
      <c r="EL65246" s="378"/>
      <c r="EM65246" s="378"/>
      <c r="EN65246" s="378"/>
      <c r="EO65246" s="378"/>
      <c r="EP65246" s="378"/>
      <c r="EQ65246" s="378"/>
      <c r="ER65246" s="378"/>
      <c r="ES65246" s="378"/>
      <c r="ET65246" s="378"/>
      <c r="EU65246" s="378"/>
      <c r="EV65246" s="378"/>
      <c r="EW65246" s="378"/>
      <c r="EX65246" s="378"/>
      <c r="EY65246" s="378"/>
      <c r="EZ65246" s="378"/>
      <c r="FA65246" s="378"/>
      <c r="FB65246" s="378"/>
      <c r="FC65246" s="378"/>
      <c r="FD65246" s="378"/>
      <c r="FE65246" s="378"/>
      <c r="FF65246" s="378"/>
      <c r="FG65246" s="378"/>
      <c r="FH65246" s="378"/>
      <c r="FI65246" s="378"/>
      <c r="FJ65246" s="378"/>
      <c r="FK65246" s="378"/>
      <c r="FL65246" s="378"/>
      <c r="FM65246" s="378"/>
      <c r="FN65246" s="378"/>
      <c r="FO65246" s="378"/>
      <c r="FP65246" s="378"/>
      <c r="FQ65246" s="378"/>
      <c r="FR65246" s="378"/>
      <c r="FS65246" s="378"/>
      <c r="FT65246" s="378"/>
      <c r="FU65246" s="378"/>
      <c r="FV65246" s="378"/>
      <c r="FW65246" s="378"/>
      <c r="FX65246" s="378"/>
      <c r="FY65246" s="378"/>
      <c r="FZ65246" s="378"/>
      <c r="GA65246" s="378"/>
      <c r="GB65246" s="378"/>
      <c r="GC65246" s="378"/>
      <c r="GD65246" s="378"/>
      <c r="GE65246" s="378"/>
      <c r="GF65246" s="378"/>
      <c r="GG65246" s="378"/>
      <c r="GH65246" s="378"/>
      <c r="GI65246" s="378"/>
      <c r="GJ65246" s="378"/>
      <c r="GK65246" s="378"/>
      <c r="GL65246" s="378"/>
      <c r="GM65246" s="378"/>
      <c r="GN65246" s="378"/>
      <c r="GO65246" s="378"/>
      <c r="GP65246" s="378"/>
      <c r="GQ65246" s="378"/>
      <c r="GR65246" s="378"/>
      <c r="GS65246" s="378"/>
      <c r="GT65246" s="378"/>
      <c r="GU65246" s="378"/>
      <c r="GV65246" s="378"/>
      <c r="GW65246" s="378"/>
      <c r="GX65246" s="378"/>
      <c r="GY65246" s="378"/>
      <c r="GZ65246" s="378"/>
      <c r="HA65246" s="378"/>
      <c r="HB65246" s="378"/>
      <c r="HC65246" s="378"/>
      <c r="HD65246" s="378"/>
      <c r="HE65246" s="378"/>
      <c r="HF65246" s="378"/>
      <c r="HG65246" s="378"/>
      <c r="HH65246" s="378"/>
      <c r="HI65246" s="378"/>
      <c r="HJ65246" s="378"/>
      <c r="HK65246" s="378"/>
      <c r="HL65246" s="378"/>
      <c r="HM65246" s="378"/>
      <c r="HN65246" s="378"/>
      <c r="HO65246" s="378"/>
      <c r="HP65246" s="378"/>
      <c r="HQ65246" s="378"/>
      <c r="HR65246" s="378"/>
      <c r="HS65246" s="378"/>
      <c r="HT65246" s="378"/>
      <c r="HU65246" s="378"/>
      <c r="HV65246" s="378"/>
      <c r="HW65246" s="378"/>
      <c r="HX65246" s="378"/>
      <c r="HY65246" s="378"/>
      <c r="HZ65246" s="378"/>
      <c r="IA65246" s="378"/>
      <c r="IB65246" s="378"/>
      <c r="IC65246" s="378"/>
      <c r="ID65246" s="378"/>
      <c r="IE65246" s="378"/>
      <c r="IF65246" s="378"/>
      <c r="IG65246" s="378"/>
      <c r="IH65246" s="378"/>
      <c r="II65246" s="378"/>
      <c r="IJ65246" s="378"/>
      <c r="IK65246" s="378"/>
      <c r="IL65246" s="378"/>
    </row>
    <row r="65247" spans="2:246">
      <c r="B65247" s="378"/>
      <c r="C65247" s="378"/>
      <c r="D65247" s="378"/>
      <c r="E65247" s="378"/>
      <c r="F65247" s="378"/>
      <c r="G65247" s="378"/>
      <c r="H65247" s="378"/>
      <c r="I65247" s="378"/>
      <c r="J65247" s="378"/>
      <c r="K65247" s="378"/>
      <c r="L65247" s="378"/>
      <c r="M65247" s="378"/>
      <c r="N65247" s="378"/>
      <c r="O65247" s="378"/>
      <c r="P65247" s="378"/>
      <c r="Q65247" s="378"/>
      <c r="R65247" s="378"/>
      <c r="S65247" s="378"/>
      <c r="T65247" s="378"/>
      <c r="U65247" s="378"/>
      <c r="V65247" s="378"/>
      <c r="W65247" s="378"/>
      <c r="X65247" s="378"/>
      <c r="Y65247" s="378"/>
      <c r="Z65247" s="378"/>
      <c r="AA65247" s="378"/>
      <c r="AB65247" s="378"/>
      <c r="AC65247" s="378"/>
      <c r="AD65247" s="378"/>
      <c r="AE65247" s="378"/>
      <c r="AF65247" s="378"/>
      <c r="AG65247" s="378"/>
      <c r="AH65247" s="378"/>
      <c r="AI65247" s="378"/>
      <c r="AJ65247" s="378"/>
      <c r="AK65247" s="378"/>
      <c r="AL65247" s="378"/>
      <c r="AM65247" s="378"/>
      <c r="AN65247" s="378"/>
      <c r="AO65247" s="378"/>
      <c r="AP65247" s="378"/>
      <c r="AQ65247" s="378"/>
      <c r="AR65247" s="378"/>
      <c r="AS65247" s="378"/>
      <c r="AT65247" s="378"/>
      <c r="AU65247" s="378"/>
      <c r="AV65247" s="378"/>
      <c r="AW65247" s="378"/>
      <c r="AX65247" s="378"/>
      <c r="AY65247" s="378"/>
      <c r="AZ65247" s="378"/>
      <c r="BA65247" s="378"/>
      <c r="BB65247" s="378"/>
      <c r="BC65247" s="378"/>
      <c r="BD65247" s="378"/>
      <c r="BE65247" s="378"/>
      <c r="BF65247" s="378"/>
      <c r="BG65247" s="378"/>
      <c r="BH65247" s="378"/>
      <c r="BI65247" s="378"/>
      <c r="BJ65247" s="378"/>
      <c r="BK65247" s="378"/>
      <c r="BL65247" s="378"/>
      <c r="BM65247" s="378"/>
      <c r="BN65247" s="378"/>
      <c r="BO65247" s="378"/>
      <c r="BP65247" s="378"/>
      <c r="BQ65247" s="378"/>
      <c r="BR65247" s="378"/>
      <c r="BS65247" s="378"/>
      <c r="BT65247" s="378"/>
      <c r="BU65247" s="378"/>
      <c r="BV65247" s="378"/>
      <c r="BW65247" s="378"/>
      <c r="BX65247" s="378"/>
      <c r="BY65247" s="378"/>
      <c r="BZ65247" s="378"/>
      <c r="CA65247" s="378"/>
      <c r="CB65247" s="378"/>
      <c r="CC65247" s="378"/>
      <c r="CD65247" s="378"/>
      <c r="CE65247" s="378"/>
      <c r="CF65247" s="378"/>
      <c r="CG65247" s="378"/>
      <c r="CH65247" s="378"/>
      <c r="CI65247" s="378"/>
      <c r="CJ65247" s="378"/>
      <c r="CK65247" s="378"/>
      <c r="CL65247" s="378"/>
      <c r="CM65247" s="378"/>
      <c r="CN65247" s="378"/>
      <c r="CO65247" s="378"/>
      <c r="CP65247" s="378"/>
      <c r="CQ65247" s="378"/>
      <c r="CR65247" s="378"/>
      <c r="CS65247" s="378"/>
      <c r="CT65247" s="378"/>
      <c r="CU65247" s="378"/>
      <c r="CV65247" s="378"/>
      <c r="CW65247" s="378"/>
      <c r="CX65247" s="378"/>
      <c r="CY65247" s="378"/>
      <c r="CZ65247" s="378"/>
      <c r="DA65247" s="378"/>
      <c r="DB65247" s="378"/>
      <c r="DC65247" s="378"/>
      <c r="DD65247" s="378"/>
      <c r="DE65247" s="378"/>
      <c r="DF65247" s="378"/>
      <c r="DG65247" s="378"/>
      <c r="DH65247" s="378"/>
      <c r="DI65247" s="378"/>
      <c r="DJ65247" s="378"/>
      <c r="DK65247" s="378"/>
      <c r="DL65247" s="378"/>
      <c r="DM65247" s="378"/>
      <c r="DN65247" s="378"/>
      <c r="DO65247" s="378"/>
      <c r="DP65247" s="378"/>
      <c r="DQ65247" s="378"/>
      <c r="DR65247" s="378"/>
      <c r="DS65247" s="378"/>
      <c r="DT65247" s="378"/>
      <c r="DU65247" s="378"/>
      <c r="DV65247" s="378"/>
      <c r="DW65247" s="378"/>
      <c r="DX65247" s="378"/>
      <c r="DY65247" s="378"/>
      <c r="DZ65247" s="378"/>
      <c r="EA65247" s="378"/>
      <c r="EB65247" s="378"/>
      <c r="EC65247" s="378"/>
      <c r="ED65247" s="378"/>
      <c r="EE65247" s="378"/>
      <c r="EF65247" s="378"/>
      <c r="EG65247" s="378"/>
      <c r="EH65247" s="378"/>
      <c r="EI65247" s="378"/>
      <c r="EJ65247" s="378"/>
      <c r="EK65247" s="378"/>
      <c r="EL65247" s="378"/>
      <c r="EM65247" s="378"/>
      <c r="EN65247" s="378"/>
      <c r="EO65247" s="378"/>
      <c r="EP65247" s="378"/>
      <c r="EQ65247" s="378"/>
      <c r="ER65247" s="378"/>
      <c r="ES65247" s="378"/>
      <c r="ET65247" s="378"/>
      <c r="EU65247" s="378"/>
      <c r="EV65247" s="378"/>
      <c r="EW65247" s="378"/>
      <c r="EX65247" s="378"/>
      <c r="EY65247" s="378"/>
      <c r="EZ65247" s="378"/>
      <c r="FA65247" s="378"/>
      <c r="FB65247" s="378"/>
      <c r="FC65247" s="378"/>
      <c r="FD65247" s="378"/>
      <c r="FE65247" s="378"/>
      <c r="FF65247" s="378"/>
      <c r="FG65247" s="378"/>
      <c r="FH65247" s="378"/>
      <c r="FI65247" s="378"/>
      <c r="FJ65247" s="378"/>
      <c r="FK65247" s="378"/>
      <c r="FL65247" s="378"/>
      <c r="FM65247" s="378"/>
      <c r="FN65247" s="378"/>
      <c r="FO65247" s="378"/>
      <c r="FP65247" s="378"/>
      <c r="FQ65247" s="378"/>
      <c r="FR65247" s="378"/>
      <c r="FS65247" s="378"/>
      <c r="FT65247" s="378"/>
      <c r="FU65247" s="378"/>
      <c r="FV65247" s="378"/>
      <c r="FW65247" s="378"/>
      <c r="FX65247" s="378"/>
      <c r="FY65247" s="378"/>
      <c r="FZ65247" s="378"/>
      <c r="GA65247" s="378"/>
      <c r="GB65247" s="378"/>
      <c r="GC65247" s="378"/>
      <c r="GD65247" s="378"/>
      <c r="GE65247" s="378"/>
      <c r="GF65247" s="378"/>
      <c r="GG65247" s="378"/>
      <c r="GH65247" s="378"/>
      <c r="GI65247" s="378"/>
      <c r="GJ65247" s="378"/>
      <c r="GK65247" s="378"/>
      <c r="GL65247" s="378"/>
      <c r="GM65247" s="378"/>
      <c r="GN65247" s="378"/>
      <c r="GO65247" s="378"/>
      <c r="GP65247" s="378"/>
      <c r="GQ65247" s="378"/>
      <c r="GR65247" s="378"/>
      <c r="GS65247" s="378"/>
      <c r="GT65247" s="378"/>
      <c r="GU65247" s="378"/>
      <c r="GV65247" s="378"/>
      <c r="GW65247" s="378"/>
      <c r="GX65247" s="378"/>
      <c r="GY65247" s="378"/>
      <c r="GZ65247" s="378"/>
      <c r="HA65247" s="378"/>
      <c r="HB65247" s="378"/>
      <c r="HC65247" s="378"/>
      <c r="HD65247" s="378"/>
      <c r="HE65247" s="378"/>
      <c r="HF65247" s="378"/>
      <c r="HG65247" s="378"/>
      <c r="HH65247" s="378"/>
      <c r="HI65247" s="378"/>
      <c r="HJ65247" s="378"/>
      <c r="HK65247" s="378"/>
      <c r="HL65247" s="378"/>
      <c r="HM65247" s="378"/>
      <c r="HN65247" s="378"/>
      <c r="HO65247" s="378"/>
      <c r="HP65247" s="378"/>
      <c r="HQ65247" s="378"/>
      <c r="HR65247" s="378"/>
      <c r="HS65247" s="378"/>
      <c r="HT65247" s="378"/>
      <c r="HU65247" s="378"/>
      <c r="HV65247" s="378"/>
      <c r="HW65247" s="378"/>
      <c r="HX65247" s="378"/>
      <c r="HY65247" s="378"/>
      <c r="HZ65247" s="378"/>
      <c r="IA65247" s="378"/>
      <c r="IB65247" s="378"/>
      <c r="IC65247" s="378"/>
      <c r="ID65247" s="378"/>
      <c r="IE65247" s="378"/>
      <c r="IF65247" s="378"/>
      <c r="IG65247" s="378"/>
      <c r="IH65247" s="378"/>
      <c r="II65247" s="378"/>
      <c r="IJ65247" s="378"/>
      <c r="IK65247" s="378"/>
      <c r="IL65247" s="378"/>
    </row>
    <row r="65248" spans="2:246">
      <c r="B65248" s="378"/>
      <c r="C65248" s="378"/>
      <c r="D65248" s="378"/>
      <c r="E65248" s="378"/>
      <c r="F65248" s="378"/>
      <c r="G65248" s="378"/>
      <c r="H65248" s="378"/>
      <c r="I65248" s="378"/>
      <c r="J65248" s="378"/>
      <c r="K65248" s="378"/>
      <c r="L65248" s="378"/>
      <c r="M65248" s="378"/>
      <c r="N65248" s="378"/>
      <c r="O65248" s="378"/>
      <c r="P65248" s="378"/>
      <c r="Q65248" s="378"/>
      <c r="R65248" s="378"/>
      <c r="S65248" s="378"/>
      <c r="T65248" s="378"/>
      <c r="U65248" s="378"/>
      <c r="V65248" s="378"/>
      <c r="W65248" s="378"/>
      <c r="X65248" s="378"/>
      <c r="Y65248" s="378"/>
      <c r="Z65248" s="378"/>
      <c r="AA65248" s="378"/>
      <c r="AB65248" s="378"/>
      <c r="AC65248" s="378"/>
      <c r="AD65248" s="378"/>
      <c r="AE65248" s="378"/>
      <c r="AF65248" s="378"/>
      <c r="AG65248" s="378"/>
      <c r="AH65248" s="378"/>
      <c r="AI65248" s="378"/>
      <c r="AJ65248" s="378"/>
      <c r="AK65248" s="378"/>
      <c r="AL65248" s="378"/>
      <c r="AM65248" s="378"/>
      <c r="AN65248" s="378"/>
      <c r="AO65248" s="378"/>
      <c r="AP65248" s="378"/>
      <c r="AQ65248" s="378"/>
      <c r="AR65248" s="378"/>
      <c r="AS65248" s="378"/>
      <c r="AT65248" s="378"/>
      <c r="AU65248" s="378"/>
      <c r="AV65248" s="378"/>
      <c r="AW65248" s="378"/>
      <c r="AX65248" s="378"/>
      <c r="AY65248" s="378"/>
      <c r="AZ65248" s="378"/>
      <c r="BA65248" s="378"/>
      <c r="BB65248" s="378"/>
      <c r="BC65248" s="378"/>
      <c r="BD65248" s="378"/>
      <c r="BE65248" s="378"/>
      <c r="BF65248" s="378"/>
      <c r="BG65248" s="378"/>
      <c r="BH65248" s="378"/>
      <c r="BI65248" s="378"/>
      <c r="BJ65248" s="378"/>
      <c r="BK65248" s="378"/>
      <c r="BL65248" s="378"/>
      <c r="BM65248" s="378"/>
      <c r="BN65248" s="378"/>
      <c r="BO65248" s="378"/>
      <c r="BP65248" s="378"/>
      <c r="BQ65248" s="378"/>
      <c r="BR65248" s="378"/>
      <c r="BS65248" s="378"/>
      <c r="BT65248" s="378"/>
      <c r="BU65248" s="378"/>
      <c r="BV65248" s="378"/>
      <c r="BW65248" s="378"/>
      <c r="BX65248" s="378"/>
      <c r="BY65248" s="378"/>
      <c r="BZ65248" s="378"/>
      <c r="CA65248" s="378"/>
      <c r="CB65248" s="378"/>
      <c r="CC65248" s="378"/>
      <c r="CD65248" s="378"/>
      <c r="CE65248" s="378"/>
      <c r="CF65248" s="378"/>
      <c r="CG65248" s="378"/>
      <c r="CH65248" s="378"/>
      <c r="CI65248" s="378"/>
      <c r="CJ65248" s="378"/>
      <c r="CK65248" s="378"/>
      <c r="CL65248" s="378"/>
      <c r="CM65248" s="378"/>
      <c r="CN65248" s="378"/>
      <c r="CO65248" s="378"/>
      <c r="CP65248" s="378"/>
      <c r="CQ65248" s="378"/>
      <c r="CR65248" s="378"/>
      <c r="CS65248" s="378"/>
      <c r="CT65248" s="378"/>
      <c r="CU65248" s="378"/>
      <c r="CV65248" s="378"/>
      <c r="CW65248" s="378"/>
      <c r="CX65248" s="378"/>
      <c r="CY65248" s="378"/>
      <c r="CZ65248" s="378"/>
      <c r="DA65248" s="378"/>
      <c r="DB65248" s="378"/>
      <c r="DC65248" s="378"/>
      <c r="DD65248" s="378"/>
      <c r="DE65248" s="378"/>
      <c r="DF65248" s="378"/>
      <c r="DG65248" s="378"/>
      <c r="DH65248" s="378"/>
      <c r="DI65248" s="378"/>
      <c r="DJ65248" s="378"/>
      <c r="DK65248" s="378"/>
      <c r="DL65248" s="378"/>
      <c r="DM65248" s="378"/>
      <c r="DN65248" s="378"/>
      <c r="DO65248" s="378"/>
      <c r="DP65248" s="378"/>
      <c r="DQ65248" s="378"/>
      <c r="DR65248" s="378"/>
      <c r="DS65248" s="378"/>
      <c r="DT65248" s="378"/>
      <c r="DU65248" s="378"/>
      <c r="DV65248" s="378"/>
      <c r="DW65248" s="378"/>
      <c r="DX65248" s="378"/>
      <c r="DY65248" s="378"/>
      <c r="DZ65248" s="378"/>
      <c r="EA65248" s="378"/>
      <c r="EB65248" s="378"/>
      <c r="EC65248" s="378"/>
      <c r="ED65248" s="378"/>
      <c r="EE65248" s="378"/>
      <c r="EF65248" s="378"/>
      <c r="EG65248" s="378"/>
      <c r="EH65248" s="378"/>
      <c r="EI65248" s="378"/>
      <c r="EJ65248" s="378"/>
      <c r="EK65248" s="378"/>
      <c r="EL65248" s="378"/>
      <c r="EM65248" s="378"/>
      <c r="EN65248" s="378"/>
      <c r="EO65248" s="378"/>
      <c r="EP65248" s="378"/>
      <c r="EQ65248" s="378"/>
      <c r="ER65248" s="378"/>
      <c r="ES65248" s="378"/>
      <c r="ET65248" s="378"/>
      <c r="EU65248" s="378"/>
      <c r="EV65248" s="378"/>
      <c r="EW65248" s="378"/>
      <c r="EX65248" s="378"/>
      <c r="EY65248" s="378"/>
      <c r="EZ65248" s="378"/>
      <c r="FA65248" s="378"/>
      <c r="FB65248" s="378"/>
      <c r="FC65248" s="378"/>
      <c r="FD65248" s="378"/>
      <c r="FE65248" s="378"/>
      <c r="FF65248" s="378"/>
      <c r="FG65248" s="378"/>
      <c r="FH65248" s="378"/>
      <c r="FI65248" s="378"/>
      <c r="FJ65248" s="378"/>
      <c r="FK65248" s="378"/>
      <c r="FL65248" s="378"/>
      <c r="FM65248" s="378"/>
      <c r="FN65248" s="378"/>
      <c r="FO65248" s="378"/>
      <c r="FP65248" s="378"/>
      <c r="FQ65248" s="378"/>
      <c r="FR65248" s="378"/>
      <c r="FS65248" s="378"/>
      <c r="FT65248" s="378"/>
      <c r="FU65248" s="378"/>
      <c r="FV65248" s="378"/>
      <c r="FW65248" s="378"/>
      <c r="FX65248" s="378"/>
      <c r="FY65248" s="378"/>
      <c r="FZ65248" s="378"/>
      <c r="GA65248" s="378"/>
      <c r="GB65248" s="378"/>
      <c r="GC65248" s="378"/>
      <c r="GD65248" s="378"/>
      <c r="GE65248" s="378"/>
      <c r="GF65248" s="378"/>
      <c r="GG65248" s="378"/>
      <c r="GH65248" s="378"/>
      <c r="GI65248" s="378"/>
      <c r="GJ65248" s="378"/>
      <c r="GK65248" s="378"/>
      <c r="GL65248" s="378"/>
      <c r="GM65248" s="378"/>
      <c r="GN65248" s="378"/>
      <c r="GO65248" s="378"/>
      <c r="GP65248" s="378"/>
      <c r="GQ65248" s="378"/>
      <c r="GR65248" s="378"/>
      <c r="GS65248" s="378"/>
      <c r="GT65248" s="378"/>
      <c r="GU65248" s="378"/>
      <c r="GV65248" s="378"/>
      <c r="GW65248" s="378"/>
      <c r="GX65248" s="378"/>
      <c r="GY65248" s="378"/>
      <c r="GZ65248" s="378"/>
      <c r="HA65248" s="378"/>
      <c r="HB65248" s="378"/>
      <c r="HC65248" s="378"/>
      <c r="HD65248" s="378"/>
      <c r="HE65248" s="378"/>
      <c r="HF65248" s="378"/>
      <c r="HG65248" s="378"/>
      <c r="HH65248" s="378"/>
      <c r="HI65248" s="378"/>
      <c r="HJ65248" s="378"/>
      <c r="HK65248" s="378"/>
      <c r="HL65248" s="378"/>
      <c r="HM65248" s="378"/>
      <c r="HN65248" s="378"/>
      <c r="HO65248" s="378"/>
      <c r="HP65248" s="378"/>
      <c r="HQ65248" s="378"/>
      <c r="HR65248" s="378"/>
      <c r="HS65248" s="378"/>
      <c r="HT65248" s="378"/>
      <c r="HU65248" s="378"/>
      <c r="HV65248" s="378"/>
      <c r="HW65248" s="378"/>
      <c r="HX65248" s="378"/>
      <c r="HY65248" s="378"/>
      <c r="HZ65248" s="378"/>
      <c r="IA65248" s="378"/>
      <c r="IB65248" s="378"/>
      <c r="IC65248" s="378"/>
      <c r="ID65248" s="378"/>
      <c r="IE65248" s="378"/>
      <c r="IF65248" s="378"/>
      <c r="IG65248" s="378"/>
      <c r="IH65248" s="378"/>
      <c r="II65248" s="378"/>
      <c r="IJ65248" s="378"/>
      <c r="IK65248" s="378"/>
      <c r="IL65248" s="378"/>
    </row>
    <row r="65249" spans="2:246">
      <c r="B65249" s="378"/>
      <c r="C65249" s="378"/>
      <c r="D65249" s="378"/>
      <c r="E65249" s="378"/>
      <c r="F65249" s="378"/>
      <c r="G65249" s="378"/>
      <c r="H65249" s="378"/>
      <c r="I65249" s="378"/>
      <c r="J65249" s="378"/>
      <c r="K65249" s="378"/>
      <c r="L65249" s="378"/>
      <c r="M65249" s="378"/>
      <c r="N65249" s="378"/>
      <c r="O65249" s="378"/>
      <c r="P65249" s="378"/>
      <c r="Q65249" s="378"/>
      <c r="R65249" s="378"/>
      <c r="S65249" s="378"/>
      <c r="T65249" s="378"/>
      <c r="U65249" s="378"/>
      <c r="V65249" s="378"/>
      <c r="W65249" s="378"/>
      <c r="X65249" s="378"/>
      <c r="Y65249" s="378"/>
      <c r="Z65249" s="378"/>
      <c r="AA65249" s="378"/>
      <c r="AB65249" s="378"/>
      <c r="AC65249" s="378"/>
      <c r="AD65249" s="378"/>
      <c r="AE65249" s="378"/>
      <c r="AF65249" s="378"/>
      <c r="AG65249" s="378"/>
      <c r="AH65249" s="378"/>
      <c r="AI65249" s="378"/>
      <c r="AJ65249" s="378"/>
      <c r="AK65249" s="378"/>
      <c r="AL65249" s="378"/>
      <c r="AM65249" s="378"/>
      <c r="AN65249" s="378"/>
      <c r="AO65249" s="378"/>
      <c r="AP65249" s="378"/>
      <c r="AQ65249" s="378"/>
      <c r="AR65249" s="378"/>
      <c r="AS65249" s="378"/>
      <c r="AT65249" s="378"/>
      <c r="AU65249" s="378"/>
      <c r="AV65249" s="378"/>
      <c r="AW65249" s="378"/>
      <c r="AX65249" s="378"/>
      <c r="AY65249" s="378"/>
      <c r="AZ65249" s="378"/>
      <c r="BA65249" s="378"/>
      <c r="BB65249" s="378"/>
      <c r="BC65249" s="378"/>
      <c r="BD65249" s="378"/>
      <c r="BE65249" s="378"/>
      <c r="BF65249" s="378"/>
      <c r="BG65249" s="378"/>
      <c r="BH65249" s="378"/>
      <c r="BI65249" s="378"/>
      <c r="BJ65249" s="378"/>
      <c r="BK65249" s="378"/>
      <c r="BL65249" s="378"/>
      <c r="BM65249" s="378"/>
      <c r="BN65249" s="378"/>
      <c r="BO65249" s="378"/>
      <c r="BP65249" s="378"/>
      <c r="BQ65249" s="378"/>
      <c r="BR65249" s="378"/>
      <c r="BS65249" s="378"/>
      <c r="BT65249" s="378"/>
      <c r="BU65249" s="378"/>
      <c r="BV65249" s="378"/>
      <c r="BW65249" s="378"/>
      <c r="BX65249" s="378"/>
      <c r="BY65249" s="378"/>
      <c r="BZ65249" s="378"/>
      <c r="CA65249" s="378"/>
      <c r="CB65249" s="378"/>
      <c r="CC65249" s="378"/>
      <c r="CD65249" s="378"/>
      <c r="CE65249" s="378"/>
      <c r="CF65249" s="378"/>
      <c r="CG65249" s="378"/>
      <c r="CH65249" s="378"/>
      <c r="CI65249" s="378"/>
      <c r="CJ65249" s="378"/>
      <c r="CK65249" s="378"/>
      <c r="CL65249" s="378"/>
      <c r="CM65249" s="378"/>
      <c r="CN65249" s="378"/>
      <c r="CO65249" s="378"/>
      <c r="CP65249" s="378"/>
      <c r="CQ65249" s="378"/>
      <c r="CR65249" s="378"/>
      <c r="CS65249" s="378"/>
      <c r="CT65249" s="378"/>
      <c r="CU65249" s="378"/>
      <c r="CV65249" s="378"/>
      <c r="CW65249" s="378"/>
      <c r="CX65249" s="378"/>
      <c r="CY65249" s="378"/>
      <c r="CZ65249" s="378"/>
      <c r="DA65249" s="378"/>
      <c r="DB65249" s="378"/>
      <c r="DC65249" s="378"/>
      <c r="DD65249" s="378"/>
      <c r="DE65249" s="378"/>
      <c r="DF65249" s="378"/>
      <c r="DG65249" s="378"/>
      <c r="DH65249" s="378"/>
      <c r="DI65249" s="378"/>
      <c r="DJ65249" s="378"/>
      <c r="DK65249" s="378"/>
      <c r="DL65249" s="378"/>
      <c r="DM65249" s="378"/>
      <c r="DN65249" s="378"/>
      <c r="DO65249" s="378"/>
      <c r="DP65249" s="378"/>
      <c r="DQ65249" s="378"/>
      <c r="DR65249" s="378"/>
      <c r="DS65249" s="378"/>
      <c r="DT65249" s="378"/>
      <c r="DU65249" s="378"/>
      <c r="DV65249" s="378"/>
      <c r="DW65249" s="378"/>
      <c r="DX65249" s="378"/>
      <c r="DY65249" s="378"/>
      <c r="DZ65249" s="378"/>
      <c r="EA65249" s="378"/>
      <c r="EB65249" s="378"/>
      <c r="EC65249" s="378"/>
      <c r="ED65249" s="378"/>
      <c r="EE65249" s="378"/>
      <c r="EF65249" s="378"/>
      <c r="EG65249" s="378"/>
      <c r="EH65249" s="378"/>
      <c r="EI65249" s="378"/>
      <c r="EJ65249" s="378"/>
      <c r="EK65249" s="378"/>
      <c r="EL65249" s="378"/>
      <c r="EM65249" s="378"/>
      <c r="EN65249" s="378"/>
      <c r="EO65249" s="378"/>
      <c r="EP65249" s="378"/>
      <c r="EQ65249" s="378"/>
      <c r="ER65249" s="378"/>
      <c r="ES65249" s="378"/>
      <c r="ET65249" s="378"/>
      <c r="EU65249" s="378"/>
      <c r="EV65249" s="378"/>
      <c r="EW65249" s="378"/>
      <c r="EX65249" s="378"/>
      <c r="EY65249" s="378"/>
      <c r="EZ65249" s="378"/>
      <c r="FA65249" s="378"/>
      <c r="FB65249" s="378"/>
      <c r="FC65249" s="378"/>
      <c r="FD65249" s="378"/>
      <c r="FE65249" s="378"/>
      <c r="FF65249" s="378"/>
      <c r="FG65249" s="378"/>
      <c r="FH65249" s="378"/>
      <c r="FI65249" s="378"/>
      <c r="FJ65249" s="378"/>
      <c r="FK65249" s="378"/>
      <c r="FL65249" s="378"/>
      <c r="FM65249" s="378"/>
      <c r="FN65249" s="378"/>
      <c r="FO65249" s="378"/>
      <c r="FP65249" s="378"/>
      <c r="FQ65249" s="378"/>
      <c r="FR65249" s="378"/>
      <c r="FS65249" s="378"/>
      <c r="FT65249" s="378"/>
      <c r="FU65249" s="378"/>
      <c r="FV65249" s="378"/>
      <c r="FW65249" s="378"/>
      <c r="FX65249" s="378"/>
      <c r="FY65249" s="378"/>
      <c r="FZ65249" s="378"/>
      <c r="GA65249" s="378"/>
      <c r="GB65249" s="378"/>
      <c r="GC65249" s="378"/>
      <c r="GD65249" s="378"/>
      <c r="GE65249" s="378"/>
      <c r="GF65249" s="378"/>
      <c r="GG65249" s="378"/>
      <c r="GH65249" s="378"/>
      <c r="GI65249" s="378"/>
      <c r="GJ65249" s="378"/>
      <c r="GK65249" s="378"/>
      <c r="GL65249" s="378"/>
      <c r="GM65249" s="378"/>
      <c r="GN65249" s="378"/>
      <c r="GO65249" s="378"/>
      <c r="GP65249" s="378"/>
      <c r="GQ65249" s="378"/>
      <c r="GR65249" s="378"/>
      <c r="GS65249" s="378"/>
      <c r="GT65249" s="378"/>
      <c r="GU65249" s="378"/>
      <c r="GV65249" s="378"/>
      <c r="GW65249" s="378"/>
      <c r="GX65249" s="378"/>
      <c r="GY65249" s="378"/>
      <c r="GZ65249" s="378"/>
      <c r="HA65249" s="378"/>
      <c r="HB65249" s="378"/>
      <c r="HC65249" s="378"/>
      <c r="HD65249" s="378"/>
      <c r="HE65249" s="378"/>
      <c r="HF65249" s="378"/>
      <c r="HG65249" s="378"/>
      <c r="HH65249" s="378"/>
      <c r="HI65249" s="378"/>
      <c r="HJ65249" s="378"/>
      <c r="HK65249" s="378"/>
      <c r="HL65249" s="378"/>
      <c r="HM65249" s="378"/>
      <c r="HN65249" s="378"/>
      <c r="HO65249" s="378"/>
      <c r="HP65249" s="378"/>
      <c r="HQ65249" s="378"/>
      <c r="HR65249" s="378"/>
      <c r="HS65249" s="378"/>
      <c r="HT65249" s="378"/>
      <c r="HU65249" s="378"/>
      <c r="HV65249" s="378"/>
      <c r="HW65249" s="378"/>
      <c r="HX65249" s="378"/>
      <c r="HY65249" s="378"/>
      <c r="HZ65249" s="378"/>
      <c r="IA65249" s="378"/>
      <c r="IB65249" s="378"/>
      <c r="IC65249" s="378"/>
      <c r="ID65249" s="378"/>
      <c r="IE65249" s="378"/>
      <c r="IF65249" s="378"/>
      <c r="IG65249" s="378"/>
      <c r="IH65249" s="378"/>
      <c r="II65249" s="378"/>
      <c r="IJ65249" s="378"/>
      <c r="IK65249" s="378"/>
      <c r="IL65249" s="378"/>
    </row>
    <row r="65250" spans="2:246">
      <c r="B65250" s="378"/>
      <c r="C65250" s="378"/>
      <c r="D65250" s="378"/>
      <c r="E65250" s="378"/>
      <c r="F65250" s="378"/>
      <c r="G65250" s="378"/>
      <c r="H65250" s="378"/>
      <c r="I65250" s="378"/>
      <c r="J65250" s="378"/>
      <c r="K65250" s="378"/>
      <c r="L65250" s="378"/>
      <c r="M65250" s="378"/>
      <c r="N65250" s="378"/>
      <c r="O65250" s="378"/>
      <c r="P65250" s="378"/>
      <c r="Q65250" s="378"/>
      <c r="R65250" s="378"/>
      <c r="S65250" s="378"/>
      <c r="T65250" s="378"/>
      <c r="U65250" s="378"/>
      <c r="V65250" s="378"/>
      <c r="W65250" s="378"/>
      <c r="X65250" s="378"/>
      <c r="Y65250" s="378"/>
      <c r="Z65250" s="378"/>
      <c r="AA65250" s="378"/>
      <c r="AB65250" s="378"/>
      <c r="AC65250" s="378"/>
      <c r="AD65250" s="378"/>
      <c r="AE65250" s="378"/>
      <c r="AF65250" s="378"/>
      <c r="AG65250" s="378"/>
      <c r="AH65250" s="378"/>
      <c r="AI65250" s="378"/>
      <c r="AJ65250" s="378"/>
      <c r="AK65250" s="378"/>
      <c r="AL65250" s="378"/>
      <c r="AM65250" s="378"/>
      <c r="AN65250" s="378"/>
      <c r="AO65250" s="378"/>
      <c r="AP65250" s="378"/>
      <c r="AQ65250" s="378"/>
      <c r="AR65250" s="378"/>
      <c r="AS65250" s="378"/>
      <c r="AT65250" s="378"/>
      <c r="AU65250" s="378"/>
      <c r="AV65250" s="378"/>
      <c r="AW65250" s="378"/>
      <c r="AX65250" s="378"/>
      <c r="AY65250" s="378"/>
      <c r="AZ65250" s="378"/>
      <c r="BA65250" s="378"/>
      <c r="BB65250" s="378"/>
      <c r="BC65250" s="378"/>
      <c r="BD65250" s="378"/>
      <c r="BE65250" s="378"/>
      <c r="BF65250" s="378"/>
      <c r="BG65250" s="378"/>
      <c r="BH65250" s="378"/>
      <c r="BI65250" s="378"/>
      <c r="BJ65250" s="378"/>
      <c r="BK65250" s="378"/>
      <c r="BL65250" s="378"/>
      <c r="BM65250" s="378"/>
      <c r="BN65250" s="378"/>
      <c r="BO65250" s="378"/>
      <c r="BP65250" s="378"/>
      <c r="BQ65250" s="378"/>
      <c r="BR65250" s="378"/>
      <c r="BS65250" s="378"/>
      <c r="BT65250" s="378"/>
      <c r="BU65250" s="378"/>
      <c r="BV65250" s="378"/>
      <c r="BW65250" s="378"/>
      <c r="BX65250" s="378"/>
      <c r="BY65250" s="378"/>
      <c r="BZ65250" s="378"/>
      <c r="CA65250" s="378"/>
      <c r="CB65250" s="378"/>
      <c r="CC65250" s="378"/>
      <c r="CD65250" s="378"/>
      <c r="CE65250" s="378"/>
      <c r="CF65250" s="378"/>
      <c r="CG65250" s="378"/>
      <c r="CH65250" s="378"/>
      <c r="CI65250" s="378"/>
      <c r="CJ65250" s="378"/>
      <c r="CK65250" s="378"/>
      <c r="CL65250" s="378"/>
      <c r="CM65250" s="378"/>
      <c r="CN65250" s="378"/>
      <c r="CO65250" s="378"/>
      <c r="CP65250" s="378"/>
      <c r="CQ65250" s="378"/>
      <c r="CR65250" s="378"/>
      <c r="CS65250" s="378"/>
      <c r="CT65250" s="378"/>
      <c r="CU65250" s="378"/>
      <c r="CV65250" s="378"/>
      <c r="CW65250" s="378"/>
      <c r="CX65250" s="378"/>
      <c r="CY65250" s="378"/>
      <c r="CZ65250" s="378"/>
      <c r="DA65250" s="378"/>
      <c r="DB65250" s="378"/>
      <c r="DC65250" s="378"/>
      <c r="DD65250" s="378"/>
      <c r="DE65250" s="378"/>
      <c r="DF65250" s="378"/>
      <c r="DG65250" s="378"/>
      <c r="DH65250" s="378"/>
      <c r="DI65250" s="378"/>
      <c r="DJ65250" s="378"/>
      <c r="DK65250" s="378"/>
      <c r="DL65250" s="378"/>
      <c r="DM65250" s="378"/>
      <c r="DN65250" s="378"/>
      <c r="DO65250" s="378"/>
      <c r="DP65250" s="378"/>
      <c r="DQ65250" s="378"/>
      <c r="DR65250" s="378"/>
      <c r="DS65250" s="378"/>
      <c r="DT65250" s="378"/>
      <c r="DU65250" s="378"/>
      <c r="DV65250" s="378"/>
      <c r="DW65250" s="378"/>
      <c r="DX65250" s="378"/>
      <c r="DY65250" s="378"/>
      <c r="DZ65250" s="378"/>
      <c r="EA65250" s="378"/>
      <c r="EB65250" s="378"/>
      <c r="EC65250" s="378"/>
      <c r="ED65250" s="378"/>
      <c r="EE65250" s="378"/>
      <c r="EF65250" s="378"/>
      <c r="EG65250" s="378"/>
      <c r="EH65250" s="378"/>
      <c r="EI65250" s="378"/>
      <c r="EJ65250" s="378"/>
      <c r="EK65250" s="378"/>
      <c r="EL65250" s="378"/>
      <c r="EM65250" s="378"/>
      <c r="EN65250" s="378"/>
      <c r="EO65250" s="378"/>
      <c r="EP65250" s="378"/>
      <c r="EQ65250" s="378"/>
      <c r="ER65250" s="378"/>
      <c r="ES65250" s="378"/>
      <c r="ET65250" s="378"/>
      <c r="EU65250" s="378"/>
      <c r="EV65250" s="378"/>
      <c r="EW65250" s="378"/>
      <c r="EX65250" s="378"/>
      <c r="EY65250" s="378"/>
      <c r="EZ65250" s="378"/>
      <c r="FA65250" s="378"/>
      <c r="FB65250" s="378"/>
      <c r="FC65250" s="378"/>
      <c r="FD65250" s="378"/>
      <c r="FE65250" s="378"/>
      <c r="FF65250" s="378"/>
      <c r="FG65250" s="378"/>
      <c r="FH65250" s="378"/>
      <c r="FI65250" s="378"/>
      <c r="FJ65250" s="378"/>
      <c r="FK65250" s="378"/>
      <c r="FL65250" s="378"/>
      <c r="FM65250" s="378"/>
      <c r="FN65250" s="378"/>
      <c r="FO65250" s="378"/>
      <c r="FP65250" s="378"/>
      <c r="FQ65250" s="378"/>
      <c r="FR65250" s="378"/>
      <c r="FS65250" s="378"/>
      <c r="FT65250" s="378"/>
      <c r="FU65250" s="378"/>
      <c r="FV65250" s="378"/>
      <c r="FW65250" s="378"/>
      <c r="FX65250" s="378"/>
      <c r="FY65250" s="378"/>
      <c r="FZ65250" s="378"/>
      <c r="GA65250" s="378"/>
      <c r="GB65250" s="378"/>
      <c r="GC65250" s="378"/>
      <c r="GD65250" s="378"/>
      <c r="GE65250" s="378"/>
      <c r="GF65250" s="378"/>
      <c r="GG65250" s="378"/>
      <c r="GH65250" s="378"/>
      <c r="GI65250" s="378"/>
      <c r="GJ65250" s="378"/>
      <c r="GK65250" s="378"/>
      <c r="GL65250" s="378"/>
      <c r="GM65250" s="378"/>
      <c r="GN65250" s="378"/>
      <c r="GO65250" s="378"/>
      <c r="GP65250" s="378"/>
      <c r="GQ65250" s="378"/>
      <c r="GR65250" s="378"/>
      <c r="GS65250" s="378"/>
      <c r="GT65250" s="378"/>
      <c r="GU65250" s="378"/>
      <c r="GV65250" s="378"/>
      <c r="GW65250" s="378"/>
      <c r="GX65250" s="378"/>
      <c r="GY65250" s="378"/>
      <c r="GZ65250" s="378"/>
      <c r="HA65250" s="378"/>
      <c r="HB65250" s="378"/>
      <c r="HC65250" s="378"/>
      <c r="HD65250" s="378"/>
      <c r="HE65250" s="378"/>
      <c r="HF65250" s="378"/>
      <c r="HG65250" s="378"/>
      <c r="HH65250" s="378"/>
      <c r="HI65250" s="378"/>
      <c r="HJ65250" s="378"/>
      <c r="HK65250" s="378"/>
      <c r="HL65250" s="378"/>
      <c r="HM65250" s="378"/>
      <c r="HN65250" s="378"/>
      <c r="HO65250" s="378"/>
      <c r="HP65250" s="378"/>
      <c r="HQ65250" s="378"/>
      <c r="HR65250" s="378"/>
      <c r="HS65250" s="378"/>
      <c r="HT65250" s="378"/>
      <c r="HU65250" s="378"/>
      <c r="HV65250" s="378"/>
      <c r="HW65250" s="378"/>
      <c r="HX65250" s="378"/>
      <c r="HY65250" s="378"/>
      <c r="HZ65250" s="378"/>
      <c r="IA65250" s="378"/>
      <c r="IB65250" s="378"/>
      <c r="IC65250" s="378"/>
      <c r="ID65250" s="378"/>
      <c r="IE65250" s="378"/>
      <c r="IF65250" s="378"/>
      <c r="IG65250" s="378"/>
      <c r="IH65250" s="378"/>
      <c r="II65250" s="378"/>
      <c r="IJ65250" s="378"/>
      <c r="IK65250" s="378"/>
      <c r="IL65250" s="378"/>
    </row>
    <row r="65251" spans="2:246">
      <c r="B65251" s="378"/>
      <c r="C65251" s="378"/>
      <c r="D65251" s="378"/>
      <c r="E65251" s="378"/>
      <c r="F65251" s="378"/>
      <c r="G65251" s="378"/>
      <c r="H65251" s="378"/>
      <c r="I65251" s="378"/>
      <c r="J65251" s="378"/>
      <c r="K65251" s="378"/>
      <c r="L65251" s="378"/>
      <c r="M65251" s="378"/>
      <c r="N65251" s="378"/>
      <c r="O65251" s="378"/>
      <c r="P65251" s="378"/>
      <c r="Q65251" s="378"/>
      <c r="R65251" s="378"/>
      <c r="S65251" s="378"/>
      <c r="T65251" s="378"/>
      <c r="U65251" s="378"/>
      <c r="V65251" s="378"/>
      <c r="W65251" s="378"/>
      <c r="X65251" s="378"/>
      <c r="Y65251" s="378"/>
      <c r="Z65251" s="378"/>
      <c r="AA65251" s="378"/>
      <c r="AB65251" s="378"/>
      <c r="AC65251" s="378"/>
      <c r="AD65251" s="378"/>
      <c r="AE65251" s="378"/>
      <c r="AF65251" s="378"/>
      <c r="AG65251" s="378"/>
      <c r="AH65251" s="378"/>
      <c r="AI65251" s="378"/>
      <c r="AJ65251" s="378"/>
      <c r="AK65251" s="378"/>
      <c r="AL65251" s="378"/>
      <c r="AM65251" s="378"/>
      <c r="AN65251" s="378"/>
      <c r="AO65251" s="378"/>
      <c r="AP65251" s="378"/>
      <c r="AQ65251" s="378"/>
      <c r="AR65251" s="378"/>
      <c r="AS65251" s="378"/>
      <c r="AT65251" s="378"/>
      <c r="AU65251" s="378"/>
      <c r="AV65251" s="378"/>
      <c r="AW65251" s="378"/>
      <c r="AX65251" s="378"/>
      <c r="AY65251" s="378"/>
      <c r="AZ65251" s="378"/>
      <c r="BA65251" s="378"/>
      <c r="BB65251" s="378"/>
      <c r="BC65251" s="378"/>
      <c r="BD65251" s="378"/>
      <c r="BE65251" s="378"/>
      <c r="BF65251" s="378"/>
      <c r="BG65251" s="378"/>
      <c r="BH65251" s="378"/>
      <c r="BI65251" s="378"/>
      <c r="BJ65251" s="378"/>
      <c r="BK65251" s="378"/>
      <c r="BL65251" s="378"/>
      <c r="BM65251" s="378"/>
      <c r="BN65251" s="378"/>
      <c r="BO65251" s="378"/>
      <c r="BP65251" s="378"/>
      <c r="BQ65251" s="378"/>
      <c r="BR65251" s="378"/>
      <c r="BS65251" s="378"/>
      <c r="BT65251" s="378"/>
      <c r="BU65251" s="378"/>
      <c r="BV65251" s="378"/>
      <c r="BW65251" s="378"/>
      <c r="BX65251" s="378"/>
      <c r="BY65251" s="378"/>
      <c r="BZ65251" s="378"/>
      <c r="CA65251" s="378"/>
      <c r="CB65251" s="378"/>
      <c r="CC65251" s="378"/>
      <c r="CD65251" s="378"/>
      <c r="CE65251" s="378"/>
      <c r="CF65251" s="378"/>
      <c r="CG65251" s="378"/>
      <c r="CH65251" s="378"/>
      <c r="CI65251" s="378"/>
      <c r="CJ65251" s="378"/>
      <c r="CK65251" s="378"/>
      <c r="CL65251" s="378"/>
      <c r="CM65251" s="378"/>
      <c r="CN65251" s="378"/>
      <c r="CO65251" s="378"/>
      <c r="CP65251" s="378"/>
      <c r="CQ65251" s="378"/>
      <c r="CR65251" s="378"/>
      <c r="CS65251" s="378"/>
      <c r="CT65251" s="378"/>
      <c r="CU65251" s="378"/>
      <c r="CV65251" s="378"/>
      <c r="CW65251" s="378"/>
      <c r="CX65251" s="378"/>
      <c r="CY65251" s="378"/>
      <c r="CZ65251" s="378"/>
      <c r="DA65251" s="378"/>
      <c r="DB65251" s="378"/>
      <c r="DC65251" s="378"/>
      <c r="DD65251" s="378"/>
      <c r="DE65251" s="378"/>
      <c r="DF65251" s="378"/>
      <c r="DG65251" s="378"/>
      <c r="DH65251" s="378"/>
      <c r="DI65251" s="378"/>
      <c r="DJ65251" s="378"/>
      <c r="DK65251" s="378"/>
      <c r="DL65251" s="378"/>
      <c r="DM65251" s="378"/>
      <c r="DN65251" s="378"/>
      <c r="DO65251" s="378"/>
      <c r="DP65251" s="378"/>
      <c r="DQ65251" s="378"/>
      <c r="DR65251" s="378"/>
      <c r="DS65251" s="378"/>
      <c r="DT65251" s="378"/>
      <c r="DU65251" s="378"/>
      <c r="DV65251" s="378"/>
      <c r="DW65251" s="378"/>
      <c r="DX65251" s="378"/>
      <c r="DY65251" s="378"/>
      <c r="DZ65251" s="378"/>
      <c r="EA65251" s="378"/>
      <c r="EB65251" s="378"/>
      <c r="EC65251" s="378"/>
      <c r="ED65251" s="378"/>
      <c r="EE65251" s="378"/>
      <c r="EF65251" s="378"/>
      <c r="EG65251" s="378"/>
      <c r="EH65251" s="378"/>
      <c r="EI65251" s="378"/>
      <c r="EJ65251" s="378"/>
      <c r="EK65251" s="378"/>
      <c r="EL65251" s="378"/>
      <c r="EM65251" s="378"/>
      <c r="EN65251" s="378"/>
      <c r="EO65251" s="378"/>
      <c r="EP65251" s="378"/>
      <c r="EQ65251" s="378"/>
      <c r="ER65251" s="378"/>
      <c r="ES65251" s="378"/>
      <c r="ET65251" s="378"/>
      <c r="EU65251" s="378"/>
      <c r="EV65251" s="378"/>
      <c r="EW65251" s="378"/>
      <c r="EX65251" s="378"/>
      <c r="EY65251" s="378"/>
      <c r="EZ65251" s="378"/>
      <c r="FA65251" s="378"/>
      <c r="FB65251" s="378"/>
      <c r="FC65251" s="378"/>
      <c r="FD65251" s="378"/>
      <c r="FE65251" s="378"/>
      <c r="FF65251" s="378"/>
      <c r="FG65251" s="378"/>
      <c r="FH65251" s="378"/>
      <c r="FI65251" s="378"/>
      <c r="FJ65251" s="378"/>
      <c r="FK65251" s="378"/>
      <c r="FL65251" s="378"/>
      <c r="FM65251" s="378"/>
      <c r="FN65251" s="378"/>
      <c r="FO65251" s="378"/>
      <c r="FP65251" s="378"/>
      <c r="FQ65251" s="378"/>
      <c r="FR65251" s="378"/>
      <c r="FS65251" s="378"/>
      <c r="FT65251" s="378"/>
      <c r="FU65251" s="378"/>
      <c r="FV65251" s="378"/>
      <c r="FW65251" s="378"/>
      <c r="FX65251" s="378"/>
      <c r="FY65251" s="378"/>
      <c r="FZ65251" s="378"/>
      <c r="GA65251" s="378"/>
      <c r="GB65251" s="378"/>
      <c r="GC65251" s="378"/>
      <c r="GD65251" s="378"/>
      <c r="GE65251" s="378"/>
      <c r="GF65251" s="378"/>
      <c r="GG65251" s="378"/>
      <c r="GH65251" s="378"/>
      <c r="GI65251" s="378"/>
      <c r="GJ65251" s="378"/>
      <c r="GK65251" s="378"/>
      <c r="GL65251" s="378"/>
      <c r="GM65251" s="378"/>
      <c r="GN65251" s="378"/>
      <c r="GO65251" s="378"/>
      <c r="GP65251" s="378"/>
      <c r="GQ65251" s="378"/>
      <c r="GR65251" s="378"/>
      <c r="GS65251" s="378"/>
      <c r="GT65251" s="378"/>
      <c r="GU65251" s="378"/>
      <c r="GV65251" s="378"/>
      <c r="GW65251" s="378"/>
      <c r="GX65251" s="378"/>
      <c r="GY65251" s="378"/>
      <c r="GZ65251" s="378"/>
      <c r="HA65251" s="378"/>
      <c r="HB65251" s="378"/>
      <c r="HC65251" s="378"/>
      <c r="HD65251" s="378"/>
      <c r="HE65251" s="378"/>
      <c r="HF65251" s="378"/>
      <c r="HG65251" s="378"/>
      <c r="HH65251" s="378"/>
      <c r="HI65251" s="378"/>
      <c r="HJ65251" s="378"/>
      <c r="HK65251" s="378"/>
      <c r="HL65251" s="378"/>
      <c r="HM65251" s="378"/>
      <c r="HN65251" s="378"/>
      <c r="HO65251" s="378"/>
      <c r="HP65251" s="378"/>
      <c r="HQ65251" s="378"/>
      <c r="HR65251" s="378"/>
      <c r="HS65251" s="378"/>
      <c r="HT65251" s="378"/>
      <c r="HU65251" s="378"/>
      <c r="HV65251" s="378"/>
      <c r="HW65251" s="378"/>
      <c r="HX65251" s="378"/>
      <c r="HY65251" s="378"/>
      <c r="HZ65251" s="378"/>
      <c r="IA65251" s="378"/>
      <c r="IB65251" s="378"/>
      <c r="IC65251" s="378"/>
      <c r="ID65251" s="378"/>
      <c r="IE65251" s="378"/>
      <c r="IF65251" s="378"/>
      <c r="IG65251" s="378"/>
      <c r="IH65251" s="378"/>
      <c r="II65251" s="378"/>
      <c r="IJ65251" s="378"/>
      <c r="IK65251" s="378"/>
      <c r="IL65251" s="378"/>
    </row>
    <row r="65252" spans="2:246">
      <c r="B65252" s="378"/>
      <c r="C65252" s="378"/>
      <c r="D65252" s="378"/>
      <c r="E65252" s="378"/>
      <c r="F65252" s="378"/>
      <c r="G65252" s="378"/>
      <c r="H65252" s="378"/>
      <c r="I65252" s="378"/>
      <c r="J65252" s="378"/>
      <c r="K65252" s="378"/>
      <c r="L65252" s="378"/>
      <c r="M65252" s="378"/>
      <c r="N65252" s="378"/>
      <c r="O65252" s="378"/>
      <c r="P65252" s="378"/>
      <c r="Q65252" s="378"/>
      <c r="R65252" s="378"/>
      <c r="S65252" s="378"/>
      <c r="T65252" s="378"/>
      <c r="U65252" s="378"/>
      <c r="V65252" s="378"/>
      <c r="W65252" s="378"/>
      <c r="X65252" s="378"/>
      <c r="Y65252" s="378"/>
      <c r="Z65252" s="378"/>
      <c r="AA65252" s="378"/>
      <c r="AB65252" s="378"/>
      <c r="AC65252" s="378"/>
      <c r="AD65252" s="378"/>
      <c r="AE65252" s="378"/>
      <c r="AF65252" s="378"/>
      <c r="AG65252" s="378"/>
      <c r="AH65252" s="378"/>
      <c r="AI65252" s="378"/>
      <c r="AJ65252" s="378"/>
      <c r="AK65252" s="378"/>
      <c r="AL65252" s="378"/>
      <c r="AM65252" s="378"/>
      <c r="AN65252" s="378"/>
      <c r="AO65252" s="378"/>
      <c r="AP65252" s="378"/>
      <c r="AQ65252" s="378"/>
      <c r="AR65252" s="378"/>
      <c r="AS65252" s="378"/>
      <c r="AT65252" s="378"/>
      <c r="AU65252" s="378"/>
      <c r="AV65252" s="378"/>
      <c r="AW65252" s="378"/>
      <c r="AX65252" s="378"/>
      <c r="AY65252" s="378"/>
      <c r="AZ65252" s="378"/>
      <c r="BA65252" s="378"/>
      <c r="BB65252" s="378"/>
      <c r="BC65252" s="378"/>
      <c r="BD65252" s="378"/>
      <c r="BE65252" s="378"/>
      <c r="BF65252" s="378"/>
      <c r="BG65252" s="378"/>
      <c r="BH65252" s="378"/>
      <c r="BI65252" s="378"/>
      <c r="BJ65252" s="378"/>
      <c r="BK65252" s="378"/>
      <c r="BL65252" s="378"/>
      <c r="BM65252" s="378"/>
      <c r="BN65252" s="378"/>
      <c r="BO65252" s="378"/>
      <c r="BP65252" s="378"/>
      <c r="BQ65252" s="378"/>
      <c r="BR65252" s="378"/>
      <c r="BS65252" s="378"/>
      <c r="BT65252" s="378"/>
      <c r="BU65252" s="378"/>
      <c r="BV65252" s="378"/>
      <c r="BW65252" s="378"/>
      <c r="BX65252" s="378"/>
      <c r="BY65252" s="378"/>
      <c r="BZ65252" s="378"/>
      <c r="CA65252" s="378"/>
      <c r="CB65252" s="378"/>
      <c r="CC65252" s="378"/>
      <c r="CD65252" s="378"/>
      <c r="CE65252" s="378"/>
      <c r="CF65252" s="378"/>
      <c r="CG65252" s="378"/>
      <c r="CH65252" s="378"/>
      <c r="CI65252" s="378"/>
      <c r="CJ65252" s="378"/>
      <c r="CK65252" s="378"/>
      <c r="CL65252" s="378"/>
      <c r="CM65252" s="378"/>
      <c r="CN65252" s="378"/>
      <c r="CO65252" s="378"/>
      <c r="CP65252" s="378"/>
      <c r="CQ65252" s="378"/>
      <c r="CR65252" s="378"/>
      <c r="CS65252" s="378"/>
      <c r="CT65252" s="378"/>
      <c r="CU65252" s="378"/>
      <c r="CV65252" s="378"/>
      <c r="CW65252" s="378"/>
      <c r="CX65252" s="378"/>
      <c r="CY65252" s="378"/>
      <c r="CZ65252" s="378"/>
      <c r="DA65252" s="378"/>
      <c r="DB65252" s="378"/>
      <c r="DC65252" s="378"/>
      <c r="DD65252" s="378"/>
      <c r="DE65252" s="378"/>
      <c r="DF65252" s="378"/>
      <c r="DG65252" s="378"/>
      <c r="DH65252" s="378"/>
      <c r="DI65252" s="378"/>
      <c r="DJ65252" s="378"/>
      <c r="DK65252" s="378"/>
      <c r="DL65252" s="378"/>
      <c r="DM65252" s="378"/>
      <c r="DN65252" s="378"/>
      <c r="DO65252" s="378"/>
      <c r="DP65252" s="378"/>
      <c r="DQ65252" s="378"/>
      <c r="DR65252" s="378"/>
      <c r="DS65252" s="378"/>
      <c r="DT65252" s="378"/>
      <c r="DU65252" s="378"/>
      <c r="DV65252" s="378"/>
      <c r="DW65252" s="378"/>
      <c r="DX65252" s="378"/>
      <c r="DY65252" s="378"/>
      <c r="DZ65252" s="378"/>
      <c r="EA65252" s="378"/>
      <c r="EB65252" s="378"/>
      <c r="EC65252" s="378"/>
      <c r="ED65252" s="378"/>
      <c r="EE65252" s="378"/>
      <c r="EF65252" s="378"/>
      <c r="EG65252" s="378"/>
      <c r="EH65252" s="378"/>
      <c r="EI65252" s="378"/>
      <c r="EJ65252" s="378"/>
      <c r="EK65252" s="378"/>
      <c r="EL65252" s="378"/>
      <c r="EM65252" s="378"/>
      <c r="EN65252" s="378"/>
      <c r="EO65252" s="378"/>
      <c r="EP65252" s="378"/>
      <c r="EQ65252" s="378"/>
      <c r="ER65252" s="378"/>
      <c r="ES65252" s="378"/>
      <c r="ET65252" s="378"/>
      <c r="EU65252" s="378"/>
      <c r="EV65252" s="378"/>
      <c r="EW65252" s="378"/>
      <c r="EX65252" s="378"/>
      <c r="EY65252" s="378"/>
      <c r="EZ65252" s="378"/>
      <c r="FA65252" s="378"/>
      <c r="FB65252" s="378"/>
      <c r="FC65252" s="378"/>
      <c r="FD65252" s="378"/>
      <c r="FE65252" s="378"/>
      <c r="FF65252" s="378"/>
      <c r="FG65252" s="378"/>
      <c r="FH65252" s="378"/>
      <c r="FI65252" s="378"/>
      <c r="FJ65252" s="378"/>
      <c r="FK65252" s="378"/>
      <c r="FL65252" s="378"/>
      <c r="FM65252" s="378"/>
      <c r="FN65252" s="378"/>
      <c r="FO65252" s="378"/>
      <c r="FP65252" s="378"/>
      <c r="FQ65252" s="378"/>
      <c r="FR65252" s="378"/>
      <c r="FS65252" s="378"/>
      <c r="FT65252" s="378"/>
      <c r="FU65252" s="378"/>
      <c r="FV65252" s="378"/>
      <c r="FW65252" s="378"/>
      <c r="FX65252" s="378"/>
      <c r="FY65252" s="378"/>
      <c r="FZ65252" s="378"/>
      <c r="GA65252" s="378"/>
      <c r="GB65252" s="378"/>
      <c r="GC65252" s="378"/>
      <c r="GD65252" s="378"/>
      <c r="GE65252" s="378"/>
      <c r="GF65252" s="378"/>
      <c r="GG65252" s="378"/>
      <c r="GH65252" s="378"/>
      <c r="GI65252" s="378"/>
      <c r="GJ65252" s="378"/>
      <c r="GK65252" s="378"/>
      <c r="GL65252" s="378"/>
      <c r="GM65252" s="378"/>
      <c r="GN65252" s="378"/>
      <c r="GO65252" s="378"/>
      <c r="GP65252" s="378"/>
      <c r="GQ65252" s="378"/>
      <c r="GR65252" s="378"/>
      <c r="GS65252" s="378"/>
      <c r="GT65252" s="378"/>
      <c r="GU65252" s="378"/>
      <c r="GV65252" s="378"/>
      <c r="GW65252" s="378"/>
      <c r="GX65252" s="378"/>
      <c r="GY65252" s="378"/>
      <c r="GZ65252" s="378"/>
      <c r="HA65252" s="378"/>
      <c r="HB65252" s="378"/>
      <c r="HC65252" s="378"/>
      <c r="HD65252" s="378"/>
      <c r="HE65252" s="378"/>
      <c r="HF65252" s="378"/>
      <c r="HG65252" s="378"/>
      <c r="HH65252" s="378"/>
      <c r="HI65252" s="378"/>
      <c r="HJ65252" s="378"/>
      <c r="HK65252" s="378"/>
      <c r="HL65252" s="378"/>
      <c r="HM65252" s="378"/>
      <c r="HN65252" s="378"/>
      <c r="HO65252" s="378"/>
      <c r="HP65252" s="378"/>
      <c r="HQ65252" s="378"/>
      <c r="HR65252" s="378"/>
      <c r="HS65252" s="378"/>
      <c r="HT65252" s="378"/>
      <c r="HU65252" s="378"/>
      <c r="HV65252" s="378"/>
      <c r="HW65252" s="378"/>
      <c r="HX65252" s="378"/>
      <c r="HY65252" s="378"/>
      <c r="HZ65252" s="378"/>
      <c r="IA65252" s="378"/>
      <c r="IB65252" s="378"/>
      <c r="IC65252" s="378"/>
      <c r="ID65252" s="378"/>
      <c r="IE65252" s="378"/>
      <c r="IF65252" s="378"/>
      <c r="IG65252" s="378"/>
      <c r="IH65252" s="378"/>
      <c r="II65252" s="378"/>
      <c r="IJ65252" s="378"/>
      <c r="IK65252" s="378"/>
      <c r="IL65252" s="378"/>
    </row>
    <row r="65253" spans="2:246">
      <c r="B65253" s="378"/>
      <c r="C65253" s="378"/>
      <c r="D65253" s="378"/>
      <c r="E65253" s="378"/>
      <c r="F65253" s="378"/>
      <c r="G65253" s="378"/>
      <c r="H65253" s="378"/>
      <c r="I65253" s="378"/>
      <c r="J65253" s="378"/>
      <c r="K65253" s="378"/>
      <c r="L65253" s="378"/>
      <c r="M65253" s="378"/>
      <c r="N65253" s="378"/>
      <c r="O65253" s="378"/>
      <c r="P65253" s="378"/>
      <c r="Q65253" s="378"/>
      <c r="R65253" s="378"/>
      <c r="S65253" s="378"/>
      <c r="T65253" s="378"/>
      <c r="U65253" s="378"/>
      <c r="V65253" s="378"/>
      <c r="W65253" s="378"/>
      <c r="X65253" s="378"/>
      <c r="Y65253" s="378"/>
      <c r="Z65253" s="378"/>
      <c r="AA65253" s="378"/>
      <c r="AB65253" s="378"/>
      <c r="AC65253" s="378"/>
      <c r="AD65253" s="378"/>
      <c r="AE65253" s="378"/>
      <c r="AF65253" s="378"/>
      <c r="AG65253" s="378"/>
      <c r="AH65253" s="378"/>
      <c r="AI65253" s="378"/>
      <c r="AJ65253" s="378"/>
      <c r="AK65253" s="378"/>
      <c r="AL65253" s="378"/>
      <c r="AM65253" s="378"/>
      <c r="AN65253" s="378"/>
      <c r="AO65253" s="378"/>
      <c r="AP65253" s="378"/>
      <c r="AQ65253" s="378"/>
      <c r="AR65253" s="378"/>
      <c r="AS65253" s="378"/>
      <c r="AT65253" s="378"/>
      <c r="AU65253" s="378"/>
      <c r="AV65253" s="378"/>
      <c r="AW65253" s="378"/>
      <c r="AX65253" s="378"/>
      <c r="AY65253" s="378"/>
      <c r="AZ65253" s="378"/>
      <c r="BA65253" s="378"/>
      <c r="BB65253" s="378"/>
      <c r="BC65253" s="378"/>
      <c r="BD65253" s="378"/>
      <c r="BE65253" s="378"/>
      <c r="BF65253" s="378"/>
      <c r="BG65253" s="378"/>
      <c r="BH65253" s="378"/>
      <c r="BI65253" s="378"/>
      <c r="BJ65253" s="378"/>
      <c r="BK65253" s="378"/>
      <c r="BL65253" s="378"/>
      <c r="BM65253" s="378"/>
      <c r="BN65253" s="378"/>
      <c r="BO65253" s="378"/>
      <c r="BP65253" s="378"/>
      <c r="BQ65253" s="378"/>
      <c r="BR65253" s="378"/>
      <c r="BS65253" s="378"/>
      <c r="BT65253" s="378"/>
      <c r="BU65253" s="378"/>
      <c r="BV65253" s="378"/>
      <c r="BW65253" s="378"/>
      <c r="BX65253" s="378"/>
      <c r="BY65253" s="378"/>
      <c r="BZ65253" s="378"/>
      <c r="CA65253" s="378"/>
      <c r="CB65253" s="378"/>
      <c r="CC65253" s="378"/>
      <c r="CD65253" s="378"/>
      <c r="CE65253" s="378"/>
      <c r="CF65253" s="378"/>
      <c r="CG65253" s="378"/>
      <c r="CH65253" s="378"/>
      <c r="CI65253" s="378"/>
      <c r="CJ65253" s="378"/>
      <c r="CK65253" s="378"/>
      <c r="CL65253" s="378"/>
      <c r="CM65253" s="378"/>
      <c r="CN65253" s="378"/>
      <c r="CO65253" s="378"/>
      <c r="CP65253" s="378"/>
      <c r="CQ65253" s="378"/>
      <c r="CR65253" s="378"/>
      <c r="CS65253" s="378"/>
      <c r="CT65253" s="378"/>
      <c r="CU65253" s="378"/>
      <c r="CV65253" s="378"/>
      <c r="CW65253" s="378"/>
      <c r="CX65253" s="378"/>
      <c r="CY65253" s="378"/>
      <c r="CZ65253" s="378"/>
      <c r="DA65253" s="378"/>
      <c r="DB65253" s="378"/>
      <c r="DC65253" s="378"/>
      <c r="DD65253" s="378"/>
      <c r="DE65253" s="378"/>
      <c r="DF65253" s="378"/>
      <c r="DG65253" s="378"/>
      <c r="DH65253" s="378"/>
      <c r="DI65253" s="378"/>
      <c r="DJ65253" s="378"/>
      <c r="DK65253" s="378"/>
      <c r="DL65253" s="378"/>
      <c r="DM65253" s="378"/>
      <c r="DN65253" s="378"/>
      <c r="DO65253" s="378"/>
      <c r="DP65253" s="378"/>
      <c r="DQ65253" s="378"/>
      <c r="DR65253" s="378"/>
      <c r="DS65253" s="378"/>
      <c r="DT65253" s="378"/>
      <c r="DU65253" s="378"/>
      <c r="DV65253" s="378"/>
      <c r="DW65253" s="378"/>
      <c r="DX65253" s="378"/>
      <c r="DY65253" s="378"/>
      <c r="DZ65253" s="378"/>
      <c r="EA65253" s="378"/>
      <c r="EB65253" s="378"/>
      <c r="EC65253" s="378"/>
      <c r="ED65253" s="378"/>
      <c r="EE65253" s="378"/>
      <c r="EF65253" s="378"/>
      <c r="EG65253" s="378"/>
      <c r="EH65253" s="378"/>
      <c r="EI65253" s="378"/>
      <c r="EJ65253" s="378"/>
      <c r="EK65253" s="378"/>
      <c r="EL65253" s="378"/>
      <c r="EM65253" s="378"/>
      <c r="EN65253" s="378"/>
      <c r="EO65253" s="378"/>
      <c r="EP65253" s="378"/>
      <c r="EQ65253" s="378"/>
      <c r="ER65253" s="378"/>
      <c r="ES65253" s="378"/>
      <c r="ET65253" s="378"/>
      <c r="EU65253" s="378"/>
      <c r="EV65253" s="378"/>
      <c r="EW65253" s="378"/>
      <c r="EX65253" s="378"/>
      <c r="EY65253" s="378"/>
      <c r="EZ65253" s="378"/>
      <c r="FA65253" s="378"/>
      <c r="FB65253" s="378"/>
      <c r="FC65253" s="378"/>
      <c r="FD65253" s="378"/>
      <c r="FE65253" s="378"/>
      <c r="FF65253" s="378"/>
      <c r="FG65253" s="378"/>
      <c r="FH65253" s="378"/>
      <c r="FI65253" s="378"/>
      <c r="FJ65253" s="378"/>
      <c r="FK65253" s="378"/>
      <c r="FL65253" s="378"/>
      <c r="FM65253" s="378"/>
      <c r="FN65253" s="378"/>
      <c r="FO65253" s="378"/>
      <c r="FP65253" s="378"/>
      <c r="FQ65253" s="378"/>
      <c r="FR65253" s="378"/>
      <c r="FS65253" s="378"/>
      <c r="FT65253" s="378"/>
      <c r="FU65253" s="378"/>
      <c r="FV65253" s="378"/>
      <c r="FW65253" s="378"/>
      <c r="FX65253" s="378"/>
      <c r="FY65253" s="378"/>
      <c r="FZ65253" s="378"/>
      <c r="GA65253" s="378"/>
      <c r="GB65253" s="378"/>
      <c r="GC65253" s="378"/>
      <c r="GD65253" s="378"/>
      <c r="GE65253" s="378"/>
      <c r="GF65253" s="378"/>
      <c r="GG65253" s="378"/>
      <c r="GH65253" s="378"/>
      <c r="GI65253" s="378"/>
      <c r="GJ65253" s="378"/>
      <c r="GK65253" s="378"/>
      <c r="GL65253" s="378"/>
      <c r="GM65253" s="378"/>
      <c r="GN65253" s="378"/>
      <c r="GO65253" s="378"/>
      <c r="GP65253" s="378"/>
      <c r="GQ65253" s="378"/>
      <c r="GR65253" s="378"/>
      <c r="GS65253" s="378"/>
      <c r="GT65253" s="378"/>
      <c r="GU65253" s="378"/>
      <c r="GV65253" s="378"/>
      <c r="GW65253" s="378"/>
      <c r="GX65253" s="378"/>
      <c r="GY65253" s="378"/>
      <c r="GZ65253" s="378"/>
      <c r="HA65253" s="378"/>
      <c r="HB65253" s="378"/>
      <c r="HC65253" s="378"/>
      <c r="HD65253" s="378"/>
      <c r="HE65253" s="378"/>
      <c r="HF65253" s="378"/>
      <c r="HG65253" s="378"/>
      <c r="HH65253" s="378"/>
      <c r="HI65253" s="378"/>
      <c r="HJ65253" s="378"/>
      <c r="HK65253" s="378"/>
      <c r="HL65253" s="378"/>
      <c r="HM65253" s="378"/>
      <c r="HN65253" s="378"/>
      <c r="HO65253" s="378"/>
      <c r="HP65253" s="378"/>
      <c r="HQ65253" s="378"/>
      <c r="HR65253" s="378"/>
      <c r="HS65253" s="378"/>
      <c r="HT65253" s="378"/>
      <c r="HU65253" s="378"/>
      <c r="HV65253" s="378"/>
      <c r="HW65253" s="378"/>
      <c r="HX65253" s="378"/>
      <c r="HY65253" s="378"/>
      <c r="HZ65253" s="378"/>
      <c r="IA65253" s="378"/>
      <c r="IB65253" s="378"/>
      <c r="IC65253" s="378"/>
      <c r="ID65253" s="378"/>
      <c r="IE65253" s="378"/>
      <c r="IF65253" s="378"/>
      <c r="IG65253" s="378"/>
      <c r="IH65253" s="378"/>
      <c r="II65253" s="378"/>
      <c r="IJ65253" s="378"/>
      <c r="IK65253" s="378"/>
      <c r="IL65253" s="378"/>
    </row>
    <row r="65254" spans="2:246">
      <c r="B65254" s="378"/>
      <c r="C65254" s="378"/>
      <c r="D65254" s="378"/>
      <c r="E65254" s="378"/>
      <c r="F65254" s="378"/>
      <c r="G65254" s="378"/>
      <c r="H65254" s="378"/>
      <c r="I65254" s="378"/>
      <c r="J65254" s="378"/>
      <c r="K65254" s="378"/>
      <c r="L65254" s="378"/>
      <c r="M65254" s="378"/>
      <c r="N65254" s="378"/>
      <c r="O65254" s="378"/>
      <c r="P65254" s="378"/>
      <c r="Q65254" s="378"/>
      <c r="R65254" s="378"/>
      <c r="S65254" s="378"/>
      <c r="T65254" s="378"/>
      <c r="U65254" s="378"/>
      <c r="V65254" s="378"/>
      <c r="W65254" s="378"/>
      <c r="X65254" s="378"/>
      <c r="Y65254" s="378"/>
      <c r="Z65254" s="378"/>
      <c r="AA65254" s="378"/>
      <c r="AB65254" s="378"/>
      <c r="AC65254" s="378"/>
      <c r="AD65254" s="378"/>
      <c r="AE65254" s="378"/>
      <c r="AF65254" s="378"/>
      <c r="AG65254" s="378"/>
      <c r="AH65254" s="378"/>
      <c r="AI65254" s="378"/>
      <c r="AJ65254" s="378"/>
      <c r="AK65254" s="378"/>
      <c r="AL65254" s="378"/>
      <c r="AM65254" s="378"/>
      <c r="AN65254" s="378"/>
      <c r="AO65254" s="378"/>
      <c r="AP65254" s="378"/>
      <c r="AQ65254" s="378"/>
      <c r="AR65254" s="378"/>
      <c r="AS65254" s="378"/>
      <c r="AT65254" s="378"/>
      <c r="AU65254" s="378"/>
      <c r="AV65254" s="378"/>
      <c r="AW65254" s="378"/>
      <c r="AX65254" s="378"/>
      <c r="AY65254" s="378"/>
      <c r="AZ65254" s="378"/>
      <c r="BA65254" s="378"/>
      <c r="BB65254" s="378"/>
      <c r="BC65254" s="378"/>
      <c r="BD65254" s="378"/>
      <c r="BE65254" s="378"/>
      <c r="BF65254" s="378"/>
      <c r="BG65254" s="378"/>
      <c r="BH65254" s="378"/>
      <c r="BI65254" s="378"/>
      <c r="BJ65254" s="378"/>
      <c r="BK65254" s="378"/>
      <c r="BL65254" s="378"/>
      <c r="BM65254" s="378"/>
      <c r="BN65254" s="378"/>
      <c r="BO65254" s="378"/>
      <c r="BP65254" s="378"/>
      <c r="BQ65254" s="378"/>
      <c r="BR65254" s="378"/>
      <c r="BS65254" s="378"/>
      <c r="BT65254" s="378"/>
      <c r="BU65254" s="378"/>
      <c r="BV65254" s="378"/>
      <c r="BW65254" s="378"/>
      <c r="BX65254" s="378"/>
      <c r="BY65254" s="378"/>
      <c r="BZ65254" s="378"/>
      <c r="CA65254" s="378"/>
      <c r="CB65254" s="378"/>
      <c r="CC65254" s="378"/>
      <c r="CD65254" s="378"/>
      <c r="CE65254" s="378"/>
      <c r="CF65254" s="378"/>
      <c r="CG65254" s="378"/>
      <c r="CH65254" s="378"/>
      <c r="CI65254" s="378"/>
      <c r="CJ65254" s="378"/>
      <c r="CK65254" s="378"/>
      <c r="CL65254" s="378"/>
      <c r="CM65254" s="378"/>
      <c r="CN65254" s="378"/>
      <c r="CO65254" s="378"/>
      <c r="CP65254" s="378"/>
      <c r="CQ65254" s="378"/>
      <c r="CR65254" s="378"/>
      <c r="CS65254" s="378"/>
      <c r="CT65254" s="378"/>
      <c r="CU65254" s="378"/>
      <c r="CV65254" s="378"/>
      <c r="CW65254" s="378"/>
      <c r="CX65254" s="378"/>
      <c r="CY65254" s="378"/>
      <c r="CZ65254" s="378"/>
      <c r="DA65254" s="378"/>
      <c r="DB65254" s="378"/>
      <c r="DC65254" s="378"/>
      <c r="DD65254" s="378"/>
      <c r="DE65254" s="378"/>
      <c r="DF65254" s="378"/>
      <c r="DG65254" s="378"/>
      <c r="DH65254" s="378"/>
      <c r="DI65254" s="378"/>
      <c r="DJ65254" s="378"/>
      <c r="DK65254" s="378"/>
      <c r="DL65254" s="378"/>
      <c r="DM65254" s="378"/>
      <c r="DN65254" s="378"/>
      <c r="DO65254" s="378"/>
      <c r="DP65254" s="378"/>
      <c r="DQ65254" s="378"/>
      <c r="DR65254" s="378"/>
      <c r="DS65254" s="378"/>
      <c r="DT65254" s="378"/>
      <c r="DU65254" s="378"/>
      <c r="DV65254" s="378"/>
      <c r="DW65254" s="378"/>
      <c r="DX65254" s="378"/>
      <c r="DY65254" s="378"/>
      <c r="DZ65254" s="378"/>
      <c r="EA65254" s="378"/>
      <c r="EB65254" s="378"/>
      <c r="EC65254" s="378"/>
      <c r="ED65254" s="378"/>
      <c r="EE65254" s="378"/>
      <c r="EF65254" s="378"/>
      <c r="EG65254" s="378"/>
      <c r="EH65254" s="378"/>
      <c r="EI65254" s="378"/>
      <c r="EJ65254" s="378"/>
      <c r="EK65254" s="378"/>
      <c r="EL65254" s="378"/>
      <c r="EM65254" s="378"/>
      <c r="EN65254" s="378"/>
      <c r="EO65254" s="378"/>
      <c r="EP65254" s="378"/>
      <c r="EQ65254" s="378"/>
      <c r="ER65254" s="378"/>
      <c r="ES65254" s="378"/>
      <c r="ET65254" s="378"/>
      <c r="EU65254" s="378"/>
      <c r="EV65254" s="378"/>
      <c r="EW65254" s="378"/>
      <c r="EX65254" s="378"/>
      <c r="EY65254" s="378"/>
      <c r="EZ65254" s="378"/>
      <c r="FA65254" s="378"/>
      <c r="FB65254" s="378"/>
      <c r="FC65254" s="378"/>
      <c r="FD65254" s="378"/>
      <c r="FE65254" s="378"/>
      <c r="FF65254" s="378"/>
      <c r="FG65254" s="378"/>
      <c r="FH65254" s="378"/>
      <c r="FI65254" s="378"/>
      <c r="FJ65254" s="378"/>
      <c r="FK65254" s="378"/>
      <c r="FL65254" s="378"/>
      <c r="FM65254" s="378"/>
      <c r="FN65254" s="378"/>
      <c r="FO65254" s="378"/>
      <c r="FP65254" s="378"/>
      <c r="FQ65254" s="378"/>
      <c r="FR65254" s="378"/>
      <c r="FS65254" s="378"/>
      <c r="FT65254" s="378"/>
      <c r="FU65254" s="378"/>
      <c r="FV65254" s="378"/>
      <c r="FW65254" s="378"/>
      <c r="FX65254" s="378"/>
      <c r="FY65254" s="378"/>
      <c r="FZ65254" s="378"/>
      <c r="GA65254" s="378"/>
      <c r="GB65254" s="378"/>
      <c r="GC65254" s="378"/>
      <c r="GD65254" s="378"/>
      <c r="GE65254" s="378"/>
      <c r="GF65254" s="378"/>
      <c r="GG65254" s="378"/>
      <c r="GH65254" s="378"/>
      <c r="GI65254" s="378"/>
      <c r="GJ65254" s="378"/>
      <c r="GK65254" s="378"/>
      <c r="GL65254" s="378"/>
      <c r="GM65254" s="378"/>
      <c r="GN65254" s="378"/>
      <c r="GO65254" s="378"/>
      <c r="GP65254" s="378"/>
      <c r="GQ65254" s="378"/>
      <c r="GR65254" s="378"/>
      <c r="GS65254" s="378"/>
      <c r="GT65254" s="378"/>
      <c r="GU65254" s="378"/>
      <c r="GV65254" s="378"/>
      <c r="GW65254" s="378"/>
      <c r="GX65254" s="378"/>
      <c r="GY65254" s="378"/>
      <c r="GZ65254" s="378"/>
      <c r="HA65254" s="378"/>
      <c r="HB65254" s="378"/>
      <c r="HC65254" s="378"/>
      <c r="HD65254" s="378"/>
      <c r="HE65254" s="378"/>
      <c r="HF65254" s="378"/>
      <c r="HG65254" s="378"/>
      <c r="HH65254" s="378"/>
      <c r="HI65254" s="378"/>
      <c r="HJ65254" s="378"/>
      <c r="HK65254" s="378"/>
      <c r="HL65254" s="378"/>
      <c r="HM65254" s="378"/>
      <c r="HN65254" s="378"/>
      <c r="HO65254" s="378"/>
      <c r="HP65254" s="378"/>
      <c r="HQ65254" s="378"/>
      <c r="HR65254" s="378"/>
      <c r="HS65254" s="378"/>
      <c r="HT65254" s="378"/>
      <c r="HU65254" s="378"/>
      <c r="HV65254" s="378"/>
      <c r="HW65254" s="378"/>
      <c r="HX65254" s="378"/>
      <c r="HY65254" s="378"/>
      <c r="HZ65254" s="378"/>
      <c r="IA65254" s="378"/>
      <c r="IB65254" s="378"/>
      <c r="IC65254" s="378"/>
      <c r="ID65254" s="378"/>
      <c r="IE65254" s="378"/>
      <c r="IF65254" s="378"/>
      <c r="IG65254" s="378"/>
      <c r="IH65254" s="378"/>
      <c r="II65254" s="378"/>
      <c r="IJ65254" s="378"/>
      <c r="IK65254" s="378"/>
      <c r="IL65254" s="378"/>
    </row>
    <row r="65255" spans="2:246">
      <c r="B65255" s="378"/>
      <c r="C65255" s="378"/>
      <c r="D65255" s="378"/>
      <c r="E65255" s="378"/>
      <c r="F65255" s="378"/>
      <c r="G65255" s="378"/>
      <c r="H65255" s="378"/>
      <c r="I65255" s="378"/>
      <c r="J65255" s="378"/>
      <c r="K65255" s="378"/>
      <c r="L65255" s="378"/>
      <c r="M65255" s="378"/>
      <c r="N65255" s="378"/>
      <c r="O65255" s="378"/>
      <c r="P65255" s="378"/>
      <c r="Q65255" s="378"/>
      <c r="R65255" s="378"/>
      <c r="S65255" s="378"/>
      <c r="T65255" s="378"/>
      <c r="U65255" s="378"/>
      <c r="V65255" s="378"/>
      <c r="W65255" s="378"/>
      <c r="X65255" s="378"/>
      <c r="Y65255" s="378"/>
      <c r="Z65255" s="378"/>
      <c r="AA65255" s="378"/>
      <c r="AB65255" s="378"/>
      <c r="AC65255" s="378"/>
      <c r="AD65255" s="378"/>
      <c r="AE65255" s="378"/>
      <c r="AF65255" s="378"/>
      <c r="AG65255" s="378"/>
      <c r="AH65255" s="378"/>
      <c r="AI65255" s="378"/>
      <c r="AJ65255" s="378"/>
      <c r="AK65255" s="378"/>
      <c r="AL65255" s="378"/>
      <c r="AM65255" s="378"/>
      <c r="AN65255" s="378"/>
      <c r="AO65255" s="378"/>
      <c r="AP65255" s="378"/>
      <c r="AQ65255" s="378"/>
      <c r="AR65255" s="378"/>
      <c r="AS65255" s="378"/>
      <c r="AT65255" s="378"/>
      <c r="AU65255" s="378"/>
      <c r="AV65255" s="378"/>
      <c r="AW65255" s="378"/>
      <c r="AX65255" s="378"/>
      <c r="AY65255" s="378"/>
      <c r="AZ65255" s="378"/>
      <c r="BA65255" s="378"/>
      <c r="BB65255" s="378"/>
      <c r="BC65255" s="378"/>
      <c r="BD65255" s="378"/>
      <c r="BE65255" s="378"/>
      <c r="BF65255" s="378"/>
      <c r="BG65255" s="378"/>
      <c r="BH65255" s="378"/>
      <c r="BI65255" s="378"/>
      <c r="BJ65255" s="378"/>
      <c r="BK65255" s="378"/>
      <c r="BL65255" s="378"/>
      <c r="BM65255" s="378"/>
      <c r="BN65255" s="378"/>
      <c r="BO65255" s="378"/>
      <c r="BP65255" s="378"/>
      <c r="BQ65255" s="378"/>
      <c r="BR65255" s="378"/>
      <c r="BS65255" s="378"/>
      <c r="BT65255" s="378"/>
      <c r="BU65255" s="378"/>
      <c r="BV65255" s="378"/>
      <c r="BW65255" s="378"/>
      <c r="BX65255" s="378"/>
      <c r="BY65255" s="378"/>
      <c r="BZ65255" s="378"/>
      <c r="CA65255" s="378"/>
      <c r="CB65255" s="378"/>
      <c r="CC65255" s="378"/>
      <c r="CD65255" s="378"/>
      <c r="CE65255" s="378"/>
      <c r="CF65255" s="378"/>
      <c r="CG65255" s="378"/>
      <c r="CH65255" s="378"/>
      <c r="CI65255" s="378"/>
      <c r="CJ65255" s="378"/>
      <c r="CK65255" s="378"/>
      <c r="CL65255" s="378"/>
      <c r="CM65255" s="378"/>
      <c r="CN65255" s="378"/>
      <c r="CO65255" s="378"/>
      <c r="CP65255" s="378"/>
      <c r="CQ65255" s="378"/>
      <c r="CR65255" s="378"/>
      <c r="CS65255" s="378"/>
      <c r="CT65255" s="378"/>
      <c r="CU65255" s="378"/>
      <c r="CV65255" s="378"/>
      <c r="CW65255" s="378"/>
      <c r="CX65255" s="378"/>
      <c r="CY65255" s="378"/>
      <c r="CZ65255" s="378"/>
      <c r="DA65255" s="378"/>
      <c r="DB65255" s="378"/>
      <c r="DC65255" s="378"/>
      <c r="DD65255" s="378"/>
      <c r="DE65255" s="378"/>
      <c r="DF65255" s="378"/>
      <c r="DG65255" s="378"/>
      <c r="DH65255" s="378"/>
      <c r="DI65255" s="378"/>
      <c r="DJ65255" s="378"/>
      <c r="DK65255" s="378"/>
      <c r="DL65255" s="378"/>
      <c r="DM65255" s="378"/>
      <c r="DN65255" s="378"/>
      <c r="DO65255" s="378"/>
      <c r="DP65255" s="378"/>
      <c r="DQ65255" s="378"/>
      <c r="DR65255" s="378"/>
      <c r="DS65255" s="378"/>
      <c r="DT65255" s="378"/>
      <c r="DU65255" s="378"/>
      <c r="DV65255" s="378"/>
      <c r="DW65255" s="378"/>
      <c r="DX65255" s="378"/>
      <c r="DY65255" s="378"/>
      <c r="DZ65255" s="378"/>
      <c r="EA65255" s="378"/>
      <c r="EB65255" s="378"/>
      <c r="EC65255" s="378"/>
      <c r="ED65255" s="378"/>
      <c r="EE65255" s="378"/>
      <c r="EF65255" s="378"/>
      <c r="EG65255" s="378"/>
      <c r="EH65255" s="378"/>
      <c r="EI65255" s="378"/>
      <c r="EJ65255" s="378"/>
      <c r="EK65255" s="378"/>
      <c r="EL65255" s="378"/>
      <c r="EM65255" s="378"/>
      <c r="EN65255" s="378"/>
      <c r="EO65255" s="378"/>
      <c r="EP65255" s="378"/>
      <c r="EQ65255" s="378"/>
      <c r="ER65255" s="378"/>
      <c r="ES65255" s="378"/>
      <c r="ET65255" s="378"/>
      <c r="EU65255" s="378"/>
      <c r="EV65255" s="378"/>
      <c r="EW65255" s="378"/>
      <c r="EX65255" s="378"/>
      <c r="EY65255" s="378"/>
      <c r="EZ65255" s="378"/>
      <c r="FA65255" s="378"/>
      <c r="FB65255" s="378"/>
      <c r="FC65255" s="378"/>
      <c r="FD65255" s="378"/>
      <c r="FE65255" s="378"/>
      <c r="FF65255" s="378"/>
      <c r="FG65255" s="378"/>
      <c r="FH65255" s="378"/>
      <c r="FI65255" s="378"/>
      <c r="FJ65255" s="378"/>
      <c r="FK65255" s="378"/>
      <c r="FL65255" s="378"/>
      <c r="FM65255" s="378"/>
      <c r="FN65255" s="378"/>
      <c r="FO65255" s="378"/>
      <c r="FP65255" s="378"/>
      <c r="FQ65255" s="378"/>
      <c r="FR65255" s="378"/>
      <c r="FS65255" s="378"/>
      <c r="FT65255" s="378"/>
      <c r="FU65255" s="378"/>
      <c r="FV65255" s="378"/>
      <c r="FW65255" s="378"/>
      <c r="FX65255" s="378"/>
      <c r="FY65255" s="378"/>
      <c r="FZ65255" s="378"/>
      <c r="GA65255" s="378"/>
      <c r="GB65255" s="378"/>
      <c r="GC65255" s="378"/>
      <c r="GD65255" s="378"/>
      <c r="GE65255" s="378"/>
      <c r="GF65255" s="378"/>
      <c r="GG65255" s="378"/>
      <c r="GH65255" s="378"/>
      <c r="GI65255" s="378"/>
      <c r="GJ65255" s="378"/>
      <c r="GK65255" s="378"/>
      <c r="GL65255" s="378"/>
      <c r="GM65255" s="378"/>
      <c r="GN65255" s="378"/>
      <c r="GO65255" s="378"/>
      <c r="GP65255" s="378"/>
      <c r="GQ65255" s="378"/>
      <c r="GR65255" s="378"/>
      <c r="GS65255" s="378"/>
      <c r="GT65255" s="378"/>
      <c r="GU65255" s="378"/>
      <c r="GV65255" s="378"/>
      <c r="GW65255" s="378"/>
      <c r="GX65255" s="378"/>
      <c r="GY65255" s="378"/>
      <c r="GZ65255" s="378"/>
      <c r="HA65255" s="378"/>
      <c r="HB65255" s="378"/>
      <c r="HC65255" s="378"/>
      <c r="HD65255" s="378"/>
      <c r="HE65255" s="378"/>
      <c r="HF65255" s="378"/>
      <c r="HG65255" s="378"/>
      <c r="HH65255" s="378"/>
      <c r="HI65255" s="378"/>
      <c r="HJ65255" s="378"/>
      <c r="HK65255" s="378"/>
      <c r="HL65255" s="378"/>
      <c r="HM65255" s="378"/>
      <c r="HN65255" s="378"/>
      <c r="HO65255" s="378"/>
      <c r="HP65255" s="378"/>
      <c r="HQ65255" s="378"/>
      <c r="HR65255" s="378"/>
      <c r="HS65255" s="378"/>
      <c r="HT65255" s="378"/>
      <c r="HU65255" s="378"/>
      <c r="HV65255" s="378"/>
      <c r="HW65255" s="378"/>
      <c r="HX65255" s="378"/>
      <c r="HY65255" s="378"/>
      <c r="HZ65255" s="378"/>
      <c r="IA65255" s="378"/>
      <c r="IB65255" s="378"/>
      <c r="IC65255" s="378"/>
      <c r="ID65255" s="378"/>
      <c r="IE65255" s="378"/>
      <c r="IF65255" s="378"/>
      <c r="IG65255" s="378"/>
      <c r="IH65255" s="378"/>
      <c r="II65255" s="378"/>
      <c r="IJ65255" s="378"/>
      <c r="IK65255" s="378"/>
      <c r="IL65255" s="378"/>
    </row>
    <row r="65256" spans="2:246">
      <c r="B65256" s="378"/>
      <c r="C65256" s="378"/>
      <c r="D65256" s="378"/>
      <c r="E65256" s="378"/>
      <c r="F65256" s="378"/>
      <c r="G65256" s="378"/>
      <c r="H65256" s="378"/>
      <c r="I65256" s="378"/>
      <c r="J65256" s="378"/>
      <c r="K65256" s="378"/>
      <c r="L65256" s="378"/>
      <c r="M65256" s="378"/>
      <c r="N65256" s="378"/>
      <c r="O65256" s="378"/>
      <c r="P65256" s="378"/>
      <c r="Q65256" s="378"/>
      <c r="R65256" s="378"/>
      <c r="S65256" s="378"/>
      <c r="T65256" s="378"/>
      <c r="U65256" s="378"/>
      <c r="V65256" s="378"/>
      <c r="W65256" s="378"/>
      <c r="X65256" s="378"/>
      <c r="Y65256" s="378"/>
      <c r="Z65256" s="378"/>
      <c r="AA65256" s="378"/>
      <c r="AB65256" s="378"/>
      <c r="AC65256" s="378"/>
      <c r="AD65256" s="378"/>
      <c r="AE65256" s="378"/>
      <c r="AF65256" s="378"/>
      <c r="AG65256" s="378"/>
      <c r="AH65256" s="378"/>
      <c r="AI65256" s="378"/>
      <c r="AJ65256" s="378"/>
      <c r="AK65256" s="378"/>
      <c r="AL65256" s="378"/>
      <c r="AM65256" s="378"/>
      <c r="AN65256" s="378"/>
      <c r="AO65256" s="378"/>
      <c r="AP65256" s="378"/>
      <c r="AQ65256" s="378"/>
      <c r="AR65256" s="378"/>
      <c r="AS65256" s="378"/>
      <c r="AT65256" s="378"/>
      <c r="AU65256" s="378"/>
      <c r="AV65256" s="378"/>
      <c r="AW65256" s="378"/>
      <c r="AX65256" s="378"/>
      <c r="AY65256" s="378"/>
      <c r="AZ65256" s="378"/>
      <c r="BA65256" s="378"/>
      <c r="BB65256" s="378"/>
      <c r="BC65256" s="378"/>
      <c r="BD65256" s="378"/>
      <c r="BE65256" s="378"/>
      <c r="BF65256" s="378"/>
      <c r="BG65256" s="378"/>
      <c r="BH65256" s="378"/>
      <c r="BI65256" s="378"/>
      <c r="BJ65256" s="378"/>
      <c r="BK65256" s="378"/>
      <c r="BL65256" s="378"/>
      <c r="BM65256" s="378"/>
      <c r="BN65256" s="378"/>
      <c r="BO65256" s="378"/>
      <c r="BP65256" s="378"/>
      <c r="BQ65256" s="378"/>
      <c r="BR65256" s="378"/>
      <c r="BS65256" s="378"/>
      <c r="BT65256" s="378"/>
      <c r="BU65256" s="378"/>
      <c r="BV65256" s="378"/>
      <c r="BW65256" s="378"/>
      <c r="BX65256" s="378"/>
      <c r="BY65256" s="378"/>
      <c r="BZ65256" s="378"/>
      <c r="CA65256" s="378"/>
      <c r="CB65256" s="378"/>
      <c r="CC65256" s="378"/>
      <c r="CD65256" s="378"/>
      <c r="CE65256" s="378"/>
      <c r="CF65256" s="378"/>
      <c r="CG65256" s="378"/>
      <c r="CH65256" s="378"/>
      <c r="CI65256" s="378"/>
      <c r="CJ65256" s="378"/>
      <c r="CK65256" s="378"/>
      <c r="CL65256" s="378"/>
      <c r="CM65256" s="378"/>
      <c r="CN65256" s="378"/>
      <c r="CO65256" s="378"/>
      <c r="CP65256" s="378"/>
      <c r="CQ65256" s="378"/>
      <c r="CR65256" s="378"/>
      <c r="CS65256" s="378"/>
      <c r="CT65256" s="378"/>
      <c r="CU65256" s="378"/>
      <c r="CV65256" s="378"/>
      <c r="CW65256" s="378"/>
      <c r="CX65256" s="378"/>
      <c r="CY65256" s="378"/>
      <c r="CZ65256" s="378"/>
      <c r="DA65256" s="378"/>
      <c r="DB65256" s="378"/>
      <c r="DC65256" s="378"/>
      <c r="DD65256" s="378"/>
      <c r="DE65256" s="378"/>
      <c r="DF65256" s="378"/>
      <c r="DG65256" s="378"/>
      <c r="DH65256" s="378"/>
      <c r="DI65256" s="378"/>
      <c r="DJ65256" s="378"/>
      <c r="DK65256" s="378"/>
      <c r="DL65256" s="378"/>
      <c r="DM65256" s="378"/>
      <c r="DN65256" s="378"/>
      <c r="DO65256" s="378"/>
      <c r="DP65256" s="378"/>
      <c r="DQ65256" s="378"/>
      <c r="DR65256" s="378"/>
      <c r="DS65256" s="378"/>
      <c r="DT65256" s="378"/>
      <c r="DU65256" s="378"/>
      <c r="DV65256" s="378"/>
      <c r="DW65256" s="378"/>
      <c r="DX65256" s="378"/>
      <c r="DY65256" s="378"/>
      <c r="DZ65256" s="378"/>
      <c r="EA65256" s="378"/>
      <c r="EB65256" s="378"/>
      <c r="EC65256" s="378"/>
      <c r="ED65256" s="378"/>
      <c r="EE65256" s="378"/>
      <c r="EF65256" s="378"/>
      <c r="EG65256" s="378"/>
      <c r="EH65256" s="378"/>
      <c r="EI65256" s="378"/>
      <c r="EJ65256" s="378"/>
      <c r="EK65256" s="378"/>
      <c r="EL65256" s="378"/>
      <c r="EM65256" s="378"/>
      <c r="EN65256" s="378"/>
      <c r="EO65256" s="378"/>
      <c r="EP65256" s="378"/>
      <c r="EQ65256" s="378"/>
      <c r="ER65256" s="378"/>
      <c r="ES65256" s="378"/>
      <c r="ET65256" s="378"/>
      <c r="EU65256" s="378"/>
      <c r="EV65256" s="378"/>
      <c r="EW65256" s="378"/>
      <c r="EX65256" s="378"/>
      <c r="EY65256" s="378"/>
      <c r="EZ65256" s="378"/>
      <c r="FA65256" s="378"/>
      <c r="FB65256" s="378"/>
      <c r="FC65256" s="378"/>
      <c r="FD65256" s="378"/>
      <c r="FE65256" s="378"/>
      <c r="FF65256" s="378"/>
      <c r="FG65256" s="378"/>
      <c r="FH65256" s="378"/>
      <c r="FI65256" s="378"/>
      <c r="FJ65256" s="378"/>
      <c r="FK65256" s="378"/>
      <c r="FL65256" s="378"/>
      <c r="FM65256" s="378"/>
      <c r="FN65256" s="378"/>
      <c r="FO65256" s="378"/>
      <c r="FP65256" s="378"/>
      <c r="FQ65256" s="378"/>
      <c r="FR65256" s="378"/>
      <c r="FS65256" s="378"/>
      <c r="FT65256" s="378"/>
      <c r="FU65256" s="378"/>
      <c r="FV65256" s="378"/>
      <c r="FW65256" s="378"/>
      <c r="FX65256" s="378"/>
      <c r="FY65256" s="378"/>
      <c r="FZ65256" s="378"/>
      <c r="GA65256" s="378"/>
      <c r="GB65256" s="378"/>
      <c r="GC65256" s="378"/>
      <c r="GD65256" s="378"/>
      <c r="GE65256" s="378"/>
      <c r="GF65256" s="378"/>
      <c r="GG65256" s="378"/>
      <c r="GH65256" s="378"/>
      <c r="GI65256" s="378"/>
      <c r="GJ65256" s="378"/>
      <c r="GK65256" s="378"/>
      <c r="GL65256" s="378"/>
      <c r="GM65256" s="378"/>
      <c r="GN65256" s="378"/>
      <c r="GO65256" s="378"/>
      <c r="GP65256" s="378"/>
      <c r="GQ65256" s="378"/>
      <c r="GR65256" s="378"/>
      <c r="GS65256" s="378"/>
      <c r="GT65256" s="378"/>
      <c r="GU65256" s="378"/>
      <c r="GV65256" s="378"/>
      <c r="GW65256" s="378"/>
      <c r="GX65256" s="378"/>
      <c r="GY65256" s="378"/>
      <c r="GZ65256" s="378"/>
      <c r="HA65256" s="378"/>
      <c r="HB65256" s="378"/>
      <c r="HC65256" s="378"/>
      <c r="HD65256" s="378"/>
      <c r="HE65256" s="378"/>
      <c r="HF65256" s="378"/>
      <c r="HG65256" s="378"/>
      <c r="HH65256" s="378"/>
      <c r="HI65256" s="378"/>
      <c r="HJ65256" s="378"/>
      <c r="HK65256" s="378"/>
      <c r="HL65256" s="378"/>
      <c r="HM65256" s="378"/>
      <c r="HN65256" s="378"/>
      <c r="HO65256" s="378"/>
      <c r="HP65256" s="378"/>
      <c r="HQ65256" s="378"/>
      <c r="HR65256" s="378"/>
      <c r="HS65256" s="378"/>
      <c r="HT65256" s="378"/>
      <c r="HU65256" s="378"/>
      <c r="HV65256" s="378"/>
      <c r="HW65256" s="378"/>
      <c r="HX65256" s="378"/>
      <c r="HY65256" s="378"/>
      <c r="HZ65256" s="378"/>
      <c r="IA65256" s="378"/>
      <c r="IB65256" s="378"/>
      <c r="IC65256" s="378"/>
      <c r="ID65256" s="378"/>
      <c r="IE65256" s="378"/>
      <c r="IF65256" s="378"/>
      <c r="IG65256" s="378"/>
      <c r="IH65256" s="378"/>
      <c r="II65256" s="378"/>
      <c r="IJ65256" s="378"/>
      <c r="IK65256" s="378"/>
      <c r="IL65256" s="378"/>
    </row>
    <row r="65257" spans="2:246">
      <c r="B65257" s="378"/>
      <c r="C65257" s="378"/>
      <c r="D65257" s="378"/>
      <c r="E65257" s="378"/>
      <c r="F65257" s="378"/>
      <c r="G65257" s="378"/>
      <c r="H65257" s="378"/>
      <c r="I65257" s="378"/>
      <c r="J65257" s="378"/>
      <c r="K65257" s="378"/>
      <c r="L65257" s="378"/>
      <c r="M65257" s="378"/>
      <c r="N65257" s="378"/>
      <c r="O65257" s="378"/>
      <c r="P65257" s="378"/>
      <c r="Q65257" s="378"/>
      <c r="R65257" s="378"/>
      <c r="S65257" s="378"/>
      <c r="T65257" s="378"/>
      <c r="U65257" s="378"/>
      <c r="V65257" s="378"/>
      <c r="W65257" s="378"/>
      <c r="X65257" s="378"/>
      <c r="Y65257" s="378"/>
      <c r="Z65257" s="378"/>
      <c r="AA65257" s="378"/>
      <c r="AB65257" s="378"/>
      <c r="AC65257" s="378"/>
      <c r="AD65257" s="378"/>
      <c r="AE65257" s="378"/>
      <c r="AF65257" s="378"/>
      <c r="AG65257" s="378"/>
      <c r="AH65257" s="378"/>
      <c r="AI65257" s="378"/>
      <c r="AJ65257" s="378"/>
      <c r="AK65257" s="378"/>
      <c r="AL65257" s="378"/>
      <c r="AM65257" s="378"/>
      <c r="AN65257" s="378"/>
      <c r="AO65257" s="378"/>
      <c r="AP65257" s="378"/>
      <c r="AQ65257" s="378"/>
      <c r="AR65257" s="378"/>
      <c r="AS65257" s="378"/>
      <c r="AT65257" s="378"/>
      <c r="AU65257" s="378"/>
      <c r="AV65257" s="378"/>
      <c r="AW65257" s="378"/>
      <c r="AX65257" s="378"/>
      <c r="AY65257" s="378"/>
      <c r="AZ65257" s="378"/>
      <c r="BA65257" s="378"/>
      <c r="BB65257" s="378"/>
      <c r="BC65257" s="378"/>
      <c r="BD65257" s="378"/>
      <c r="BE65257" s="378"/>
      <c r="BF65257" s="378"/>
      <c r="BG65257" s="378"/>
      <c r="BH65257" s="378"/>
      <c r="BI65257" s="378"/>
      <c r="BJ65257" s="378"/>
      <c r="BK65257" s="378"/>
      <c r="BL65257" s="378"/>
      <c r="BM65257" s="378"/>
      <c r="BN65257" s="378"/>
      <c r="BO65257" s="378"/>
      <c r="BP65257" s="378"/>
      <c r="BQ65257" s="378"/>
      <c r="BR65257" s="378"/>
      <c r="BS65257" s="378"/>
      <c r="BT65257" s="378"/>
      <c r="BU65257" s="378"/>
      <c r="BV65257" s="378"/>
      <c r="BW65257" s="378"/>
      <c r="BX65257" s="378"/>
      <c r="BY65257" s="378"/>
      <c r="BZ65257" s="378"/>
      <c r="CA65257" s="378"/>
      <c r="CB65257" s="378"/>
      <c r="CC65257" s="378"/>
      <c r="CD65257" s="378"/>
      <c r="CE65257" s="378"/>
      <c r="CF65257" s="378"/>
      <c r="CG65257" s="378"/>
      <c r="CH65257" s="378"/>
      <c r="CI65257" s="378"/>
      <c r="CJ65257" s="378"/>
      <c r="CK65257" s="378"/>
      <c r="CL65257" s="378"/>
      <c r="CM65257" s="378"/>
      <c r="CN65257" s="378"/>
      <c r="CO65257" s="378"/>
      <c r="CP65257" s="378"/>
      <c r="CQ65257" s="378"/>
      <c r="CR65257" s="378"/>
      <c r="CS65257" s="378"/>
      <c r="CT65257" s="378"/>
      <c r="CU65257" s="378"/>
      <c r="CV65257" s="378"/>
      <c r="CW65257" s="378"/>
      <c r="CX65257" s="378"/>
      <c r="CY65257" s="378"/>
      <c r="CZ65257" s="378"/>
      <c r="DA65257" s="378"/>
      <c r="DB65257" s="378"/>
      <c r="DC65257" s="378"/>
      <c r="DD65257" s="378"/>
      <c r="DE65257" s="378"/>
      <c r="DF65257" s="378"/>
      <c r="DG65257" s="378"/>
      <c r="DH65257" s="378"/>
      <c r="DI65257" s="378"/>
      <c r="DJ65257" s="378"/>
      <c r="DK65257" s="378"/>
      <c r="DL65257" s="378"/>
      <c r="DM65257" s="378"/>
      <c r="DN65257" s="378"/>
      <c r="DO65257" s="378"/>
      <c r="DP65257" s="378"/>
      <c r="DQ65257" s="378"/>
      <c r="DR65257" s="378"/>
      <c r="DS65257" s="378"/>
      <c r="DT65257" s="378"/>
      <c r="DU65257" s="378"/>
      <c r="DV65257" s="378"/>
      <c r="DW65257" s="378"/>
      <c r="DX65257" s="378"/>
      <c r="DY65257" s="378"/>
      <c r="DZ65257" s="378"/>
      <c r="EA65257" s="378"/>
      <c r="EB65257" s="378"/>
      <c r="EC65257" s="378"/>
      <c r="ED65257" s="378"/>
      <c r="EE65257" s="378"/>
      <c r="EF65257" s="378"/>
      <c r="EG65257" s="378"/>
      <c r="EH65257" s="378"/>
      <c r="EI65257" s="378"/>
      <c r="EJ65257" s="378"/>
      <c r="EK65257" s="378"/>
      <c r="EL65257" s="378"/>
      <c r="EM65257" s="378"/>
      <c r="EN65257" s="378"/>
      <c r="EO65257" s="378"/>
      <c r="EP65257" s="378"/>
      <c r="EQ65257" s="378"/>
      <c r="ER65257" s="378"/>
      <c r="ES65257" s="378"/>
      <c r="ET65257" s="378"/>
      <c r="EU65257" s="378"/>
      <c r="EV65257" s="378"/>
      <c r="EW65257" s="378"/>
      <c r="EX65257" s="378"/>
      <c r="EY65257" s="378"/>
      <c r="EZ65257" s="378"/>
      <c r="FA65257" s="378"/>
      <c r="FB65257" s="378"/>
      <c r="FC65257" s="378"/>
      <c r="FD65257" s="378"/>
      <c r="FE65257" s="378"/>
      <c r="FF65257" s="378"/>
      <c r="FG65257" s="378"/>
      <c r="FH65257" s="378"/>
      <c r="FI65257" s="378"/>
      <c r="FJ65257" s="378"/>
      <c r="FK65257" s="378"/>
      <c r="FL65257" s="378"/>
      <c r="FM65257" s="378"/>
      <c r="FN65257" s="378"/>
      <c r="FO65257" s="378"/>
      <c r="FP65257" s="378"/>
      <c r="FQ65257" s="378"/>
      <c r="FR65257" s="378"/>
      <c r="FS65257" s="378"/>
      <c r="FT65257" s="378"/>
      <c r="FU65257" s="378"/>
      <c r="FV65257" s="378"/>
      <c r="FW65257" s="378"/>
      <c r="FX65257" s="378"/>
      <c r="FY65257" s="378"/>
      <c r="FZ65257" s="378"/>
      <c r="GA65257" s="378"/>
      <c r="GB65257" s="378"/>
      <c r="GC65257" s="378"/>
      <c r="GD65257" s="378"/>
      <c r="GE65257" s="378"/>
      <c r="GF65257" s="378"/>
      <c r="GG65257" s="378"/>
      <c r="GH65257" s="378"/>
      <c r="GI65257" s="378"/>
      <c r="GJ65257" s="378"/>
      <c r="GK65257" s="378"/>
      <c r="GL65257" s="378"/>
      <c r="GM65257" s="378"/>
      <c r="GN65257" s="378"/>
      <c r="GO65257" s="378"/>
      <c r="GP65257" s="378"/>
      <c r="GQ65257" s="378"/>
      <c r="GR65257" s="378"/>
      <c r="GS65257" s="378"/>
      <c r="GT65257" s="378"/>
      <c r="GU65257" s="378"/>
      <c r="GV65257" s="378"/>
      <c r="GW65257" s="378"/>
      <c r="GX65257" s="378"/>
      <c r="GY65257" s="378"/>
      <c r="GZ65257" s="378"/>
      <c r="HA65257" s="378"/>
      <c r="HB65257" s="378"/>
      <c r="HC65257" s="378"/>
      <c r="HD65257" s="378"/>
      <c r="HE65257" s="378"/>
      <c r="HF65257" s="378"/>
      <c r="HG65257" s="378"/>
      <c r="HH65257" s="378"/>
      <c r="HI65257" s="378"/>
      <c r="HJ65257" s="378"/>
      <c r="HK65257" s="378"/>
      <c r="HL65257" s="378"/>
      <c r="HM65257" s="378"/>
      <c r="HN65257" s="378"/>
      <c r="HO65257" s="378"/>
      <c r="HP65257" s="378"/>
      <c r="HQ65257" s="378"/>
      <c r="HR65257" s="378"/>
      <c r="HS65257" s="378"/>
      <c r="HT65257" s="378"/>
      <c r="HU65257" s="378"/>
      <c r="HV65257" s="378"/>
      <c r="HW65257" s="378"/>
      <c r="HX65257" s="378"/>
      <c r="HY65257" s="378"/>
      <c r="HZ65257" s="378"/>
      <c r="IA65257" s="378"/>
      <c r="IB65257" s="378"/>
      <c r="IC65257" s="378"/>
      <c r="ID65257" s="378"/>
      <c r="IE65257" s="378"/>
      <c r="IF65257" s="378"/>
      <c r="IG65257" s="378"/>
      <c r="IH65257" s="378"/>
      <c r="II65257" s="378"/>
      <c r="IJ65257" s="378"/>
      <c r="IK65257" s="378"/>
      <c r="IL65257" s="378"/>
    </row>
    <row r="65258" spans="2:246">
      <c r="B65258" s="378"/>
      <c r="C65258" s="378"/>
      <c r="D65258" s="378"/>
      <c r="E65258" s="378"/>
      <c r="F65258" s="378"/>
      <c r="G65258" s="378"/>
      <c r="H65258" s="378"/>
      <c r="I65258" s="378"/>
      <c r="J65258" s="378"/>
      <c r="K65258" s="378"/>
      <c r="L65258" s="378"/>
      <c r="M65258" s="378"/>
      <c r="N65258" s="378"/>
      <c r="O65258" s="378"/>
      <c r="P65258" s="378"/>
      <c r="Q65258" s="378"/>
      <c r="R65258" s="378"/>
      <c r="S65258" s="378"/>
      <c r="T65258" s="378"/>
      <c r="U65258" s="378"/>
      <c r="V65258" s="378"/>
      <c r="W65258" s="378"/>
      <c r="X65258" s="378"/>
      <c r="Y65258" s="378"/>
      <c r="Z65258" s="378"/>
      <c r="AA65258" s="378"/>
      <c r="AB65258" s="378"/>
      <c r="AC65258" s="378"/>
      <c r="AD65258" s="378"/>
      <c r="AE65258" s="378"/>
      <c r="AF65258" s="378"/>
      <c r="AG65258" s="378"/>
      <c r="AH65258" s="378"/>
      <c r="AI65258" s="378"/>
      <c r="AJ65258" s="378"/>
      <c r="AK65258" s="378"/>
      <c r="AL65258" s="378"/>
      <c r="AM65258" s="378"/>
      <c r="AN65258" s="378"/>
      <c r="AO65258" s="378"/>
      <c r="AP65258" s="378"/>
      <c r="AQ65258" s="378"/>
      <c r="AR65258" s="378"/>
      <c r="AS65258" s="378"/>
      <c r="AT65258" s="378"/>
      <c r="AU65258" s="378"/>
      <c r="AV65258" s="378"/>
      <c r="AW65258" s="378"/>
      <c r="AX65258" s="378"/>
      <c r="AY65258" s="378"/>
      <c r="AZ65258" s="378"/>
      <c r="BA65258" s="378"/>
      <c r="BB65258" s="378"/>
      <c r="BC65258" s="378"/>
      <c r="BD65258" s="378"/>
      <c r="BE65258" s="378"/>
      <c r="BF65258" s="378"/>
      <c r="BG65258" s="378"/>
      <c r="BH65258" s="378"/>
      <c r="BI65258" s="378"/>
      <c r="BJ65258" s="378"/>
      <c r="BK65258" s="378"/>
      <c r="BL65258" s="378"/>
      <c r="BM65258" s="378"/>
      <c r="BN65258" s="378"/>
      <c r="BO65258" s="378"/>
      <c r="BP65258" s="378"/>
      <c r="BQ65258" s="378"/>
      <c r="BR65258" s="378"/>
      <c r="BS65258" s="378"/>
      <c r="BT65258" s="378"/>
      <c r="BU65258" s="378"/>
      <c r="BV65258" s="378"/>
      <c r="BW65258" s="378"/>
      <c r="BX65258" s="378"/>
      <c r="BY65258" s="378"/>
      <c r="BZ65258" s="378"/>
      <c r="CA65258" s="378"/>
      <c r="CB65258" s="378"/>
      <c r="CC65258" s="378"/>
      <c r="CD65258" s="378"/>
      <c r="CE65258" s="378"/>
      <c r="CF65258" s="378"/>
      <c r="CG65258" s="378"/>
      <c r="CH65258" s="378"/>
      <c r="CI65258" s="378"/>
      <c r="CJ65258" s="378"/>
      <c r="CK65258" s="378"/>
      <c r="CL65258" s="378"/>
      <c r="CM65258" s="378"/>
      <c r="CN65258" s="378"/>
      <c r="CO65258" s="378"/>
      <c r="CP65258" s="378"/>
      <c r="CQ65258" s="378"/>
      <c r="CR65258" s="378"/>
      <c r="CS65258" s="378"/>
      <c r="CT65258" s="378"/>
      <c r="CU65258" s="378"/>
      <c r="CV65258" s="378"/>
      <c r="CW65258" s="378"/>
      <c r="CX65258" s="378"/>
      <c r="CY65258" s="378"/>
      <c r="CZ65258" s="378"/>
      <c r="DA65258" s="378"/>
      <c r="DB65258" s="378"/>
      <c r="DC65258" s="378"/>
      <c r="DD65258" s="378"/>
      <c r="DE65258" s="378"/>
      <c r="DF65258" s="378"/>
      <c r="DG65258" s="378"/>
      <c r="DH65258" s="378"/>
      <c r="DI65258" s="378"/>
      <c r="DJ65258" s="378"/>
      <c r="DK65258" s="378"/>
      <c r="DL65258" s="378"/>
      <c r="DM65258" s="378"/>
      <c r="DN65258" s="378"/>
      <c r="DO65258" s="378"/>
      <c r="DP65258" s="378"/>
      <c r="DQ65258" s="378"/>
      <c r="DR65258" s="378"/>
      <c r="DS65258" s="378"/>
      <c r="DT65258" s="378"/>
      <c r="DU65258" s="378"/>
      <c r="DV65258" s="378"/>
      <c r="DW65258" s="378"/>
      <c r="DX65258" s="378"/>
      <c r="DY65258" s="378"/>
      <c r="DZ65258" s="378"/>
      <c r="EA65258" s="378"/>
      <c r="EB65258" s="378"/>
      <c r="EC65258" s="378"/>
      <c r="ED65258" s="378"/>
      <c r="EE65258" s="378"/>
      <c r="EF65258" s="378"/>
      <c r="EG65258" s="378"/>
      <c r="EH65258" s="378"/>
      <c r="EI65258" s="378"/>
      <c r="EJ65258" s="378"/>
      <c r="EK65258" s="378"/>
      <c r="EL65258" s="378"/>
      <c r="EM65258" s="378"/>
      <c r="EN65258" s="378"/>
      <c r="EO65258" s="378"/>
      <c r="EP65258" s="378"/>
      <c r="EQ65258" s="378"/>
      <c r="ER65258" s="378"/>
      <c r="ES65258" s="378"/>
      <c r="ET65258" s="378"/>
      <c r="EU65258" s="378"/>
      <c r="EV65258" s="378"/>
      <c r="EW65258" s="378"/>
      <c r="EX65258" s="378"/>
      <c r="EY65258" s="378"/>
      <c r="EZ65258" s="378"/>
      <c r="FA65258" s="378"/>
      <c r="FB65258" s="378"/>
      <c r="FC65258" s="378"/>
      <c r="FD65258" s="378"/>
      <c r="FE65258" s="378"/>
      <c r="FF65258" s="378"/>
      <c r="FG65258" s="378"/>
      <c r="FH65258" s="378"/>
      <c r="FI65258" s="378"/>
      <c r="FJ65258" s="378"/>
      <c r="FK65258" s="378"/>
      <c r="FL65258" s="378"/>
      <c r="FM65258" s="378"/>
      <c r="FN65258" s="378"/>
      <c r="FO65258" s="378"/>
      <c r="FP65258" s="378"/>
      <c r="FQ65258" s="378"/>
      <c r="FR65258" s="378"/>
      <c r="FS65258" s="378"/>
      <c r="FT65258" s="378"/>
      <c r="FU65258" s="378"/>
      <c r="FV65258" s="378"/>
      <c r="FW65258" s="378"/>
      <c r="FX65258" s="378"/>
      <c r="FY65258" s="378"/>
      <c r="FZ65258" s="378"/>
      <c r="GA65258" s="378"/>
      <c r="GB65258" s="378"/>
      <c r="GC65258" s="378"/>
      <c r="GD65258" s="378"/>
      <c r="GE65258" s="378"/>
      <c r="GF65258" s="378"/>
      <c r="GG65258" s="378"/>
      <c r="GH65258" s="378"/>
      <c r="GI65258" s="378"/>
      <c r="GJ65258" s="378"/>
      <c r="GK65258" s="378"/>
      <c r="GL65258" s="378"/>
      <c r="GM65258" s="378"/>
      <c r="GN65258" s="378"/>
      <c r="GO65258" s="378"/>
      <c r="GP65258" s="378"/>
      <c r="GQ65258" s="378"/>
      <c r="GR65258" s="378"/>
      <c r="GS65258" s="378"/>
      <c r="GT65258" s="378"/>
      <c r="GU65258" s="378"/>
      <c r="GV65258" s="378"/>
      <c r="GW65258" s="378"/>
      <c r="GX65258" s="378"/>
      <c r="GY65258" s="378"/>
      <c r="GZ65258" s="378"/>
      <c r="HA65258" s="378"/>
      <c r="HB65258" s="378"/>
      <c r="HC65258" s="378"/>
      <c r="HD65258" s="378"/>
      <c r="HE65258" s="378"/>
      <c r="HF65258" s="378"/>
      <c r="HG65258" s="378"/>
      <c r="HH65258" s="378"/>
      <c r="HI65258" s="378"/>
      <c r="HJ65258" s="378"/>
      <c r="HK65258" s="378"/>
      <c r="HL65258" s="378"/>
      <c r="HM65258" s="378"/>
      <c r="HN65258" s="378"/>
      <c r="HO65258" s="378"/>
      <c r="HP65258" s="378"/>
      <c r="HQ65258" s="378"/>
      <c r="HR65258" s="378"/>
      <c r="HS65258" s="378"/>
      <c r="HT65258" s="378"/>
      <c r="HU65258" s="378"/>
      <c r="HV65258" s="378"/>
      <c r="HW65258" s="378"/>
      <c r="HX65258" s="378"/>
      <c r="HY65258" s="378"/>
      <c r="HZ65258" s="378"/>
      <c r="IA65258" s="378"/>
      <c r="IB65258" s="378"/>
      <c r="IC65258" s="378"/>
      <c r="ID65258" s="378"/>
      <c r="IE65258" s="378"/>
      <c r="IF65258" s="378"/>
      <c r="IG65258" s="378"/>
      <c r="IH65258" s="378"/>
      <c r="II65258" s="378"/>
      <c r="IJ65258" s="378"/>
      <c r="IK65258" s="378"/>
      <c r="IL65258" s="378"/>
    </row>
    <row r="65259" spans="2:246">
      <c r="B65259" s="378"/>
      <c r="C65259" s="378"/>
      <c r="D65259" s="378"/>
      <c r="E65259" s="378"/>
      <c r="F65259" s="378"/>
      <c r="G65259" s="378"/>
      <c r="H65259" s="378"/>
      <c r="I65259" s="378"/>
      <c r="J65259" s="378"/>
      <c r="K65259" s="378"/>
      <c r="L65259" s="378"/>
      <c r="M65259" s="378"/>
      <c r="N65259" s="378"/>
      <c r="O65259" s="378"/>
      <c r="P65259" s="378"/>
      <c r="Q65259" s="378"/>
      <c r="R65259" s="378"/>
      <c r="S65259" s="378"/>
      <c r="T65259" s="378"/>
      <c r="U65259" s="378"/>
      <c r="V65259" s="378"/>
      <c r="W65259" s="378"/>
      <c r="X65259" s="378"/>
      <c r="Y65259" s="378"/>
      <c r="Z65259" s="378"/>
      <c r="AA65259" s="378"/>
      <c r="AB65259" s="378"/>
      <c r="AC65259" s="378"/>
      <c r="AD65259" s="378"/>
      <c r="AE65259" s="378"/>
      <c r="AF65259" s="378"/>
      <c r="AG65259" s="378"/>
      <c r="AH65259" s="378"/>
      <c r="AI65259" s="378"/>
      <c r="AJ65259" s="378"/>
      <c r="AK65259" s="378"/>
      <c r="AL65259" s="378"/>
      <c r="AM65259" s="378"/>
      <c r="AN65259" s="378"/>
      <c r="AO65259" s="378"/>
      <c r="AP65259" s="378"/>
      <c r="AQ65259" s="378"/>
      <c r="AR65259" s="378"/>
      <c r="AS65259" s="378"/>
      <c r="AT65259" s="378"/>
      <c r="AU65259" s="378"/>
      <c r="AV65259" s="378"/>
      <c r="AW65259" s="378"/>
      <c r="AX65259" s="378"/>
      <c r="AY65259" s="378"/>
      <c r="AZ65259" s="378"/>
      <c r="BA65259" s="378"/>
      <c r="BB65259" s="378"/>
      <c r="BC65259" s="378"/>
      <c r="BD65259" s="378"/>
      <c r="BE65259" s="378"/>
      <c r="BF65259" s="378"/>
      <c r="BG65259" s="378"/>
      <c r="BH65259" s="378"/>
      <c r="BI65259" s="378"/>
      <c r="BJ65259" s="378"/>
      <c r="BK65259" s="378"/>
      <c r="BL65259" s="378"/>
      <c r="BM65259" s="378"/>
      <c r="BN65259" s="378"/>
      <c r="BO65259" s="378"/>
      <c r="BP65259" s="378"/>
      <c r="BQ65259" s="378"/>
      <c r="BR65259" s="378"/>
      <c r="BS65259" s="378"/>
      <c r="BT65259" s="378"/>
      <c r="BU65259" s="378"/>
      <c r="BV65259" s="378"/>
      <c r="BW65259" s="378"/>
      <c r="BX65259" s="378"/>
      <c r="BY65259" s="378"/>
      <c r="BZ65259" s="378"/>
      <c r="CA65259" s="378"/>
      <c r="CB65259" s="378"/>
      <c r="CC65259" s="378"/>
      <c r="CD65259" s="378"/>
      <c r="CE65259" s="378"/>
      <c r="CF65259" s="378"/>
      <c r="CG65259" s="378"/>
      <c r="CH65259" s="378"/>
      <c r="CI65259" s="378"/>
      <c r="CJ65259" s="378"/>
      <c r="CK65259" s="378"/>
      <c r="CL65259" s="378"/>
      <c r="CM65259" s="378"/>
      <c r="CN65259" s="378"/>
      <c r="CO65259" s="378"/>
      <c r="CP65259" s="378"/>
      <c r="CQ65259" s="378"/>
      <c r="CR65259" s="378"/>
      <c r="CS65259" s="378"/>
      <c r="CT65259" s="378"/>
      <c r="CU65259" s="378"/>
      <c r="CV65259" s="378"/>
      <c r="CW65259" s="378"/>
      <c r="CX65259" s="378"/>
      <c r="CY65259" s="378"/>
      <c r="CZ65259" s="378"/>
      <c r="DA65259" s="378"/>
      <c r="DB65259" s="378"/>
      <c r="DC65259" s="378"/>
      <c r="DD65259" s="378"/>
      <c r="DE65259" s="378"/>
      <c r="DF65259" s="378"/>
      <c r="DG65259" s="378"/>
      <c r="DH65259" s="378"/>
      <c r="DI65259" s="378"/>
      <c r="DJ65259" s="378"/>
      <c r="DK65259" s="378"/>
      <c r="DL65259" s="378"/>
      <c r="DM65259" s="378"/>
      <c r="DN65259" s="378"/>
      <c r="DO65259" s="378"/>
      <c r="DP65259" s="378"/>
      <c r="DQ65259" s="378"/>
      <c r="DR65259" s="378"/>
      <c r="DS65259" s="378"/>
      <c r="DT65259" s="378"/>
      <c r="DU65259" s="378"/>
      <c r="DV65259" s="378"/>
      <c r="DW65259" s="378"/>
      <c r="DX65259" s="378"/>
      <c r="DY65259" s="378"/>
      <c r="DZ65259" s="378"/>
      <c r="EA65259" s="378"/>
      <c r="EB65259" s="378"/>
      <c r="EC65259" s="378"/>
      <c r="ED65259" s="378"/>
      <c r="EE65259" s="378"/>
      <c r="EF65259" s="378"/>
      <c r="EG65259" s="378"/>
      <c r="EH65259" s="378"/>
      <c r="EI65259" s="378"/>
      <c r="EJ65259" s="378"/>
      <c r="EK65259" s="378"/>
      <c r="EL65259" s="378"/>
      <c r="EM65259" s="378"/>
      <c r="EN65259" s="378"/>
      <c r="EO65259" s="378"/>
      <c r="EP65259" s="378"/>
      <c r="EQ65259" s="378"/>
      <c r="ER65259" s="378"/>
      <c r="ES65259" s="378"/>
      <c r="ET65259" s="378"/>
      <c r="EU65259" s="378"/>
      <c r="EV65259" s="378"/>
      <c r="EW65259" s="378"/>
      <c r="EX65259" s="378"/>
      <c r="EY65259" s="378"/>
      <c r="EZ65259" s="378"/>
      <c r="FA65259" s="378"/>
      <c r="FB65259" s="378"/>
      <c r="FC65259" s="378"/>
      <c r="FD65259" s="378"/>
      <c r="FE65259" s="378"/>
      <c r="FF65259" s="378"/>
      <c r="FG65259" s="378"/>
      <c r="FH65259" s="378"/>
      <c r="FI65259" s="378"/>
      <c r="FJ65259" s="378"/>
      <c r="FK65259" s="378"/>
      <c r="FL65259" s="378"/>
      <c r="FM65259" s="378"/>
      <c r="FN65259" s="378"/>
      <c r="FO65259" s="378"/>
      <c r="FP65259" s="378"/>
      <c r="FQ65259" s="378"/>
      <c r="FR65259" s="378"/>
      <c r="FS65259" s="378"/>
      <c r="FT65259" s="378"/>
      <c r="FU65259" s="378"/>
      <c r="FV65259" s="378"/>
      <c r="FW65259" s="378"/>
      <c r="FX65259" s="378"/>
      <c r="FY65259" s="378"/>
      <c r="FZ65259" s="378"/>
      <c r="GA65259" s="378"/>
      <c r="GB65259" s="378"/>
      <c r="GC65259" s="378"/>
      <c r="GD65259" s="378"/>
      <c r="GE65259" s="378"/>
      <c r="GF65259" s="378"/>
      <c r="GG65259" s="378"/>
      <c r="GH65259" s="378"/>
      <c r="GI65259" s="378"/>
      <c r="GJ65259" s="378"/>
      <c r="GK65259" s="378"/>
      <c r="GL65259" s="378"/>
      <c r="GM65259" s="378"/>
      <c r="GN65259" s="378"/>
      <c r="GO65259" s="378"/>
      <c r="GP65259" s="378"/>
      <c r="GQ65259" s="378"/>
      <c r="GR65259" s="378"/>
      <c r="GS65259" s="378"/>
      <c r="GT65259" s="378"/>
      <c r="GU65259" s="378"/>
      <c r="GV65259" s="378"/>
      <c r="GW65259" s="378"/>
      <c r="GX65259" s="378"/>
      <c r="GY65259" s="378"/>
      <c r="GZ65259" s="378"/>
      <c r="HA65259" s="378"/>
      <c r="HB65259" s="378"/>
      <c r="HC65259" s="378"/>
      <c r="HD65259" s="378"/>
      <c r="HE65259" s="378"/>
      <c r="HF65259" s="378"/>
      <c r="HG65259" s="378"/>
      <c r="HH65259" s="378"/>
      <c r="HI65259" s="378"/>
      <c r="HJ65259" s="378"/>
      <c r="HK65259" s="378"/>
      <c r="HL65259" s="378"/>
      <c r="HM65259" s="378"/>
      <c r="HN65259" s="378"/>
      <c r="HO65259" s="378"/>
      <c r="HP65259" s="378"/>
      <c r="HQ65259" s="378"/>
      <c r="HR65259" s="378"/>
      <c r="HS65259" s="378"/>
      <c r="HT65259" s="378"/>
      <c r="HU65259" s="378"/>
      <c r="HV65259" s="378"/>
      <c r="HW65259" s="378"/>
      <c r="HX65259" s="378"/>
      <c r="HY65259" s="378"/>
      <c r="HZ65259" s="378"/>
      <c r="IA65259" s="378"/>
      <c r="IB65259" s="378"/>
      <c r="IC65259" s="378"/>
      <c r="ID65259" s="378"/>
      <c r="IE65259" s="378"/>
      <c r="IF65259" s="378"/>
      <c r="IG65259" s="378"/>
      <c r="IH65259" s="378"/>
      <c r="II65259" s="378"/>
      <c r="IJ65259" s="378"/>
      <c r="IK65259" s="378"/>
      <c r="IL65259" s="378"/>
    </row>
    <row r="65260" spans="2:246">
      <c r="B65260" s="378"/>
      <c r="C65260" s="378"/>
      <c r="D65260" s="378"/>
      <c r="E65260" s="378"/>
      <c r="F65260" s="378"/>
      <c r="G65260" s="378"/>
      <c r="H65260" s="378"/>
      <c r="I65260" s="378"/>
      <c r="J65260" s="378"/>
      <c r="K65260" s="378"/>
      <c r="L65260" s="378"/>
      <c r="M65260" s="378"/>
      <c r="N65260" s="378"/>
      <c r="O65260" s="378"/>
      <c r="P65260" s="378"/>
      <c r="Q65260" s="378"/>
      <c r="R65260" s="378"/>
      <c r="S65260" s="378"/>
      <c r="T65260" s="378"/>
      <c r="U65260" s="378"/>
      <c r="V65260" s="378"/>
      <c r="W65260" s="378"/>
      <c r="X65260" s="378"/>
      <c r="Y65260" s="378"/>
      <c r="Z65260" s="378"/>
      <c r="AA65260" s="378"/>
      <c r="AB65260" s="378"/>
      <c r="AC65260" s="378"/>
      <c r="AD65260" s="378"/>
      <c r="AE65260" s="378"/>
      <c r="AF65260" s="378"/>
      <c r="AG65260" s="378"/>
      <c r="AH65260" s="378"/>
      <c r="AI65260" s="378"/>
      <c r="AJ65260" s="378"/>
      <c r="AK65260" s="378"/>
      <c r="AL65260" s="378"/>
      <c r="AM65260" s="378"/>
      <c r="AN65260" s="378"/>
      <c r="AO65260" s="378"/>
      <c r="AP65260" s="378"/>
      <c r="AQ65260" s="378"/>
      <c r="AR65260" s="378"/>
      <c r="AS65260" s="378"/>
      <c r="AT65260" s="378"/>
      <c r="AU65260" s="378"/>
      <c r="AV65260" s="378"/>
      <c r="AW65260" s="378"/>
      <c r="AX65260" s="378"/>
      <c r="AY65260" s="378"/>
      <c r="AZ65260" s="378"/>
      <c r="BA65260" s="378"/>
      <c r="BB65260" s="378"/>
      <c r="BC65260" s="378"/>
      <c r="BD65260" s="378"/>
      <c r="BE65260" s="378"/>
      <c r="BF65260" s="378"/>
      <c r="BG65260" s="378"/>
      <c r="BH65260" s="378"/>
      <c r="BI65260" s="378"/>
      <c r="BJ65260" s="378"/>
      <c r="BK65260" s="378"/>
      <c r="BL65260" s="378"/>
      <c r="BM65260" s="378"/>
      <c r="BN65260" s="378"/>
      <c r="BO65260" s="378"/>
      <c r="BP65260" s="378"/>
      <c r="BQ65260" s="378"/>
      <c r="BR65260" s="378"/>
      <c r="BS65260" s="378"/>
      <c r="BT65260" s="378"/>
      <c r="BU65260" s="378"/>
      <c r="BV65260" s="378"/>
      <c r="BW65260" s="378"/>
      <c r="BX65260" s="378"/>
      <c r="BY65260" s="378"/>
      <c r="BZ65260" s="378"/>
      <c r="CA65260" s="378"/>
      <c r="CB65260" s="378"/>
      <c r="CC65260" s="378"/>
      <c r="CD65260" s="378"/>
      <c r="CE65260" s="378"/>
      <c r="CF65260" s="378"/>
      <c r="CG65260" s="378"/>
      <c r="CH65260" s="378"/>
      <c r="CI65260" s="378"/>
      <c r="CJ65260" s="378"/>
      <c r="CK65260" s="378"/>
      <c r="CL65260" s="378"/>
      <c r="CM65260" s="378"/>
      <c r="CN65260" s="378"/>
      <c r="CO65260" s="378"/>
      <c r="CP65260" s="378"/>
      <c r="CQ65260" s="378"/>
      <c r="CR65260" s="378"/>
      <c r="CS65260" s="378"/>
      <c r="CT65260" s="378"/>
      <c r="CU65260" s="378"/>
      <c r="CV65260" s="378"/>
      <c r="CW65260" s="378"/>
      <c r="CX65260" s="378"/>
      <c r="CY65260" s="378"/>
      <c r="CZ65260" s="378"/>
      <c r="DA65260" s="378"/>
      <c r="DB65260" s="378"/>
      <c r="DC65260" s="378"/>
      <c r="DD65260" s="378"/>
      <c r="DE65260" s="378"/>
      <c r="DF65260" s="378"/>
      <c r="DG65260" s="378"/>
      <c r="DH65260" s="378"/>
      <c r="DI65260" s="378"/>
      <c r="DJ65260" s="378"/>
      <c r="DK65260" s="378"/>
      <c r="DL65260" s="378"/>
      <c r="DM65260" s="378"/>
      <c r="DN65260" s="378"/>
      <c r="DO65260" s="378"/>
      <c r="DP65260" s="378"/>
      <c r="DQ65260" s="378"/>
      <c r="DR65260" s="378"/>
      <c r="DS65260" s="378"/>
      <c r="DT65260" s="378"/>
      <c r="DU65260" s="378"/>
      <c r="DV65260" s="378"/>
      <c r="DW65260" s="378"/>
      <c r="DX65260" s="378"/>
      <c r="DY65260" s="378"/>
      <c r="DZ65260" s="378"/>
      <c r="EA65260" s="378"/>
      <c r="EB65260" s="378"/>
      <c r="EC65260" s="378"/>
      <c r="ED65260" s="378"/>
      <c r="EE65260" s="378"/>
      <c r="EF65260" s="378"/>
      <c r="EG65260" s="378"/>
      <c r="EH65260" s="378"/>
      <c r="EI65260" s="378"/>
      <c r="EJ65260" s="378"/>
      <c r="EK65260" s="378"/>
      <c r="EL65260" s="378"/>
      <c r="EM65260" s="378"/>
      <c r="EN65260" s="378"/>
      <c r="EO65260" s="378"/>
      <c r="EP65260" s="378"/>
      <c r="EQ65260" s="378"/>
      <c r="ER65260" s="378"/>
      <c r="ES65260" s="378"/>
      <c r="ET65260" s="378"/>
      <c r="EU65260" s="378"/>
      <c r="EV65260" s="378"/>
      <c r="EW65260" s="378"/>
      <c r="EX65260" s="378"/>
      <c r="EY65260" s="378"/>
      <c r="EZ65260" s="378"/>
      <c r="FA65260" s="378"/>
      <c r="FB65260" s="378"/>
      <c r="FC65260" s="378"/>
      <c r="FD65260" s="378"/>
      <c r="FE65260" s="378"/>
      <c r="FF65260" s="378"/>
      <c r="FG65260" s="378"/>
      <c r="FH65260" s="378"/>
      <c r="FI65260" s="378"/>
      <c r="FJ65260" s="378"/>
      <c r="FK65260" s="378"/>
      <c r="FL65260" s="378"/>
      <c r="FM65260" s="378"/>
      <c r="FN65260" s="378"/>
      <c r="FO65260" s="378"/>
      <c r="FP65260" s="378"/>
      <c r="FQ65260" s="378"/>
      <c r="FR65260" s="378"/>
      <c r="FS65260" s="378"/>
      <c r="FT65260" s="378"/>
      <c r="FU65260" s="378"/>
      <c r="FV65260" s="378"/>
      <c r="FW65260" s="378"/>
      <c r="FX65260" s="378"/>
      <c r="FY65260" s="378"/>
      <c r="FZ65260" s="378"/>
      <c r="GA65260" s="378"/>
      <c r="GB65260" s="378"/>
      <c r="GC65260" s="378"/>
      <c r="GD65260" s="378"/>
      <c r="GE65260" s="378"/>
      <c r="GF65260" s="378"/>
      <c r="GG65260" s="378"/>
      <c r="GH65260" s="378"/>
      <c r="GI65260" s="378"/>
      <c r="GJ65260" s="378"/>
      <c r="GK65260" s="378"/>
      <c r="GL65260" s="378"/>
      <c r="GM65260" s="378"/>
      <c r="GN65260" s="378"/>
      <c r="GO65260" s="378"/>
      <c r="GP65260" s="378"/>
      <c r="GQ65260" s="378"/>
      <c r="GR65260" s="378"/>
      <c r="GS65260" s="378"/>
      <c r="GT65260" s="378"/>
      <c r="GU65260" s="378"/>
      <c r="GV65260" s="378"/>
      <c r="GW65260" s="378"/>
      <c r="GX65260" s="378"/>
      <c r="GY65260" s="378"/>
      <c r="GZ65260" s="378"/>
      <c r="HA65260" s="378"/>
      <c r="HB65260" s="378"/>
      <c r="HC65260" s="378"/>
      <c r="HD65260" s="378"/>
      <c r="HE65260" s="378"/>
      <c r="HF65260" s="378"/>
      <c r="HG65260" s="378"/>
      <c r="HH65260" s="378"/>
      <c r="HI65260" s="378"/>
      <c r="HJ65260" s="378"/>
      <c r="HK65260" s="378"/>
      <c r="HL65260" s="378"/>
      <c r="HM65260" s="378"/>
      <c r="HN65260" s="378"/>
      <c r="HO65260" s="378"/>
      <c r="HP65260" s="378"/>
      <c r="HQ65260" s="378"/>
      <c r="HR65260" s="378"/>
      <c r="HS65260" s="378"/>
      <c r="HT65260" s="378"/>
      <c r="HU65260" s="378"/>
      <c r="HV65260" s="378"/>
      <c r="HW65260" s="378"/>
      <c r="HX65260" s="378"/>
      <c r="HY65260" s="378"/>
      <c r="HZ65260" s="378"/>
      <c r="IA65260" s="378"/>
      <c r="IB65260" s="378"/>
      <c r="IC65260" s="378"/>
      <c r="ID65260" s="378"/>
      <c r="IE65260" s="378"/>
      <c r="IF65260" s="378"/>
      <c r="IG65260" s="378"/>
      <c r="IH65260" s="378"/>
      <c r="II65260" s="378"/>
      <c r="IJ65260" s="378"/>
      <c r="IK65260" s="378"/>
      <c r="IL65260" s="378"/>
    </row>
    <row r="65261" spans="2:246">
      <c r="B65261" s="378"/>
      <c r="C65261" s="378"/>
      <c r="D65261" s="378"/>
      <c r="E65261" s="378"/>
      <c r="F65261" s="378"/>
      <c r="G65261" s="378"/>
      <c r="H65261" s="378"/>
      <c r="I65261" s="378"/>
      <c r="J65261" s="378"/>
      <c r="K65261" s="378"/>
      <c r="L65261" s="378"/>
      <c r="M65261" s="378"/>
      <c r="N65261" s="378"/>
      <c r="O65261" s="378"/>
      <c r="P65261" s="378"/>
      <c r="Q65261" s="378"/>
      <c r="R65261" s="378"/>
      <c r="S65261" s="378"/>
      <c r="T65261" s="378"/>
      <c r="U65261" s="378"/>
      <c r="V65261" s="378"/>
      <c r="W65261" s="378"/>
      <c r="X65261" s="378"/>
      <c r="Y65261" s="378"/>
      <c r="Z65261" s="378"/>
      <c r="AA65261" s="378"/>
      <c r="AB65261" s="378"/>
      <c r="AC65261" s="378"/>
      <c r="AD65261" s="378"/>
      <c r="AE65261" s="378"/>
      <c r="AF65261" s="378"/>
      <c r="AG65261" s="378"/>
      <c r="AH65261" s="378"/>
      <c r="AI65261" s="378"/>
      <c r="AJ65261" s="378"/>
      <c r="AK65261" s="378"/>
      <c r="AL65261" s="378"/>
      <c r="AM65261" s="378"/>
      <c r="AN65261" s="378"/>
      <c r="AO65261" s="378"/>
      <c r="AP65261" s="378"/>
      <c r="AQ65261" s="378"/>
      <c r="AR65261" s="378"/>
      <c r="AS65261" s="378"/>
      <c r="AT65261" s="378"/>
      <c r="AU65261" s="378"/>
      <c r="AV65261" s="378"/>
      <c r="AW65261" s="378"/>
      <c r="AX65261" s="378"/>
      <c r="AY65261" s="378"/>
      <c r="AZ65261" s="378"/>
      <c r="BA65261" s="378"/>
      <c r="BB65261" s="378"/>
      <c r="BC65261" s="378"/>
      <c r="BD65261" s="378"/>
      <c r="BE65261" s="378"/>
      <c r="BF65261" s="378"/>
      <c r="BG65261" s="378"/>
      <c r="BH65261" s="378"/>
      <c r="BI65261" s="378"/>
      <c r="BJ65261" s="378"/>
      <c r="BK65261" s="378"/>
      <c r="BL65261" s="378"/>
      <c r="BM65261" s="378"/>
      <c r="BN65261" s="378"/>
      <c r="BO65261" s="378"/>
      <c r="BP65261" s="378"/>
      <c r="BQ65261" s="378"/>
      <c r="BR65261" s="378"/>
      <c r="BS65261" s="378"/>
      <c r="BT65261" s="378"/>
      <c r="BU65261" s="378"/>
      <c r="BV65261" s="378"/>
      <c r="BW65261" s="378"/>
      <c r="BX65261" s="378"/>
      <c r="BY65261" s="378"/>
      <c r="BZ65261" s="378"/>
      <c r="CA65261" s="378"/>
      <c r="CB65261" s="378"/>
      <c r="CC65261" s="378"/>
      <c r="CD65261" s="378"/>
      <c r="CE65261" s="378"/>
      <c r="CF65261" s="378"/>
      <c r="CG65261" s="378"/>
      <c r="CH65261" s="378"/>
      <c r="CI65261" s="378"/>
      <c r="CJ65261" s="378"/>
      <c r="CK65261" s="378"/>
      <c r="CL65261" s="378"/>
      <c r="CM65261" s="378"/>
      <c r="CN65261" s="378"/>
      <c r="CO65261" s="378"/>
      <c r="CP65261" s="378"/>
      <c r="CQ65261" s="378"/>
      <c r="CR65261" s="378"/>
      <c r="CS65261" s="378"/>
      <c r="CT65261" s="378"/>
      <c r="CU65261" s="378"/>
      <c r="CV65261" s="378"/>
      <c r="CW65261" s="378"/>
      <c r="CX65261" s="378"/>
      <c r="CY65261" s="378"/>
      <c r="CZ65261" s="378"/>
      <c r="DA65261" s="378"/>
      <c r="DB65261" s="378"/>
      <c r="DC65261" s="378"/>
      <c r="DD65261" s="378"/>
      <c r="DE65261" s="378"/>
      <c r="DF65261" s="378"/>
      <c r="DG65261" s="378"/>
      <c r="DH65261" s="378"/>
      <c r="DI65261" s="378"/>
      <c r="DJ65261" s="378"/>
      <c r="DK65261" s="378"/>
      <c r="DL65261" s="378"/>
      <c r="DM65261" s="378"/>
      <c r="DN65261" s="378"/>
      <c r="DO65261" s="378"/>
      <c r="DP65261" s="378"/>
      <c r="DQ65261" s="378"/>
      <c r="DR65261" s="378"/>
      <c r="DS65261" s="378"/>
      <c r="DT65261" s="378"/>
      <c r="DU65261" s="378"/>
      <c r="DV65261" s="378"/>
      <c r="DW65261" s="378"/>
      <c r="DX65261" s="378"/>
      <c r="DY65261" s="378"/>
      <c r="DZ65261" s="378"/>
      <c r="EA65261" s="378"/>
      <c r="EB65261" s="378"/>
      <c r="EC65261" s="378"/>
      <c r="ED65261" s="378"/>
      <c r="EE65261" s="378"/>
      <c r="EF65261" s="378"/>
      <c r="EG65261" s="378"/>
      <c r="EH65261" s="378"/>
      <c r="EI65261" s="378"/>
      <c r="EJ65261" s="378"/>
      <c r="EK65261" s="378"/>
      <c r="EL65261" s="378"/>
      <c r="EM65261" s="378"/>
      <c r="EN65261" s="378"/>
      <c r="EO65261" s="378"/>
      <c r="EP65261" s="378"/>
      <c r="EQ65261" s="378"/>
      <c r="ER65261" s="378"/>
      <c r="ES65261" s="378"/>
      <c r="ET65261" s="378"/>
      <c r="EU65261" s="378"/>
      <c r="EV65261" s="378"/>
      <c r="EW65261" s="378"/>
      <c r="EX65261" s="378"/>
      <c r="EY65261" s="378"/>
      <c r="EZ65261" s="378"/>
      <c r="FA65261" s="378"/>
      <c r="FB65261" s="378"/>
      <c r="FC65261" s="378"/>
      <c r="FD65261" s="378"/>
      <c r="FE65261" s="378"/>
      <c r="FF65261" s="378"/>
      <c r="FG65261" s="378"/>
      <c r="FH65261" s="378"/>
      <c r="FI65261" s="378"/>
      <c r="FJ65261" s="378"/>
      <c r="FK65261" s="378"/>
      <c r="FL65261" s="378"/>
      <c r="FM65261" s="378"/>
      <c r="FN65261" s="378"/>
      <c r="FO65261" s="378"/>
      <c r="FP65261" s="378"/>
      <c r="FQ65261" s="378"/>
      <c r="FR65261" s="378"/>
      <c r="FS65261" s="378"/>
      <c r="FT65261" s="378"/>
      <c r="FU65261" s="378"/>
      <c r="FV65261" s="378"/>
      <c r="FW65261" s="378"/>
      <c r="FX65261" s="378"/>
      <c r="FY65261" s="378"/>
      <c r="FZ65261" s="378"/>
      <c r="GA65261" s="378"/>
      <c r="GB65261" s="378"/>
      <c r="GC65261" s="378"/>
      <c r="GD65261" s="378"/>
      <c r="GE65261" s="378"/>
      <c r="GF65261" s="378"/>
      <c r="GG65261" s="378"/>
      <c r="GH65261" s="378"/>
      <c r="GI65261" s="378"/>
      <c r="GJ65261" s="378"/>
      <c r="GK65261" s="378"/>
      <c r="GL65261" s="378"/>
      <c r="GM65261" s="378"/>
      <c r="GN65261" s="378"/>
      <c r="GO65261" s="378"/>
      <c r="GP65261" s="378"/>
      <c r="GQ65261" s="378"/>
      <c r="GR65261" s="378"/>
      <c r="GS65261" s="378"/>
      <c r="GT65261" s="378"/>
      <c r="GU65261" s="378"/>
      <c r="GV65261" s="378"/>
      <c r="GW65261" s="378"/>
      <c r="GX65261" s="378"/>
      <c r="GY65261" s="378"/>
      <c r="GZ65261" s="378"/>
      <c r="HA65261" s="378"/>
      <c r="HB65261" s="378"/>
      <c r="HC65261" s="378"/>
      <c r="HD65261" s="378"/>
      <c r="HE65261" s="378"/>
      <c r="HF65261" s="378"/>
      <c r="HG65261" s="378"/>
      <c r="HH65261" s="378"/>
      <c r="HI65261" s="378"/>
      <c r="HJ65261" s="378"/>
      <c r="HK65261" s="378"/>
      <c r="HL65261" s="378"/>
      <c r="HM65261" s="378"/>
      <c r="HN65261" s="378"/>
      <c r="HO65261" s="378"/>
      <c r="HP65261" s="378"/>
      <c r="HQ65261" s="378"/>
      <c r="HR65261" s="378"/>
      <c r="HS65261" s="378"/>
      <c r="HT65261" s="378"/>
      <c r="HU65261" s="378"/>
      <c r="HV65261" s="378"/>
      <c r="HW65261" s="378"/>
      <c r="HX65261" s="378"/>
      <c r="HY65261" s="378"/>
      <c r="HZ65261" s="378"/>
      <c r="IA65261" s="378"/>
      <c r="IB65261" s="378"/>
      <c r="IC65261" s="378"/>
      <c r="ID65261" s="378"/>
      <c r="IE65261" s="378"/>
      <c r="IF65261" s="378"/>
      <c r="IG65261" s="378"/>
      <c r="IH65261" s="378"/>
      <c r="II65261" s="378"/>
      <c r="IJ65261" s="378"/>
      <c r="IK65261" s="378"/>
      <c r="IL65261" s="378"/>
    </row>
    <row r="65262" spans="2:246">
      <c r="B65262" s="378"/>
      <c r="C65262" s="378"/>
      <c r="D65262" s="378"/>
      <c r="E65262" s="378"/>
      <c r="F65262" s="378"/>
      <c r="G65262" s="378"/>
      <c r="H65262" s="378"/>
      <c r="I65262" s="378"/>
      <c r="J65262" s="378"/>
      <c r="K65262" s="378"/>
      <c r="L65262" s="378"/>
      <c r="M65262" s="378"/>
      <c r="N65262" s="378"/>
      <c r="O65262" s="378"/>
      <c r="P65262" s="378"/>
      <c r="Q65262" s="378"/>
      <c r="R65262" s="378"/>
      <c r="S65262" s="378"/>
      <c r="T65262" s="378"/>
      <c r="U65262" s="378"/>
      <c r="V65262" s="378"/>
      <c r="W65262" s="378"/>
      <c r="X65262" s="378"/>
      <c r="Y65262" s="378"/>
      <c r="Z65262" s="378"/>
      <c r="AA65262" s="378"/>
      <c r="AB65262" s="378"/>
      <c r="AC65262" s="378"/>
      <c r="AD65262" s="378"/>
      <c r="AE65262" s="378"/>
      <c r="AF65262" s="378"/>
      <c r="AG65262" s="378"/>
      <c r="AH65262" s="378"/>
      <c r="AI65262" s="378"/>
      <c r="AJ65262" s="378"/>
      <c r="AK65262" s="378"/>
      <c r="AL65262" s="378"/>
      <c r="AM65262" s="378"/>
      <c r="AN65262" s="378"/>
      <c r="AO65262" s="378"/>
      <c r="AP65262" s="378"/>
      <c r="AQ65262" s="378"/>
      <c r="AR65262" s="378"/>
      <c r="AS65262" s="378"/>
      <c r="AT65262" s="378"/>
      <c r="AU65262" s="378"/>
      <c r="AV65262" s="378"/>
      <c r="AW65262" s="378"/>
      <c r="AX65262" s="378"/>
      <c r="AY65262" s="378"/>
      <c r="AZ65262" s="378"/>
      <c r="BA65262" s="378"/>
      <c r="BB65262" s="378"/>
      <c r="BC65262" s="378"/>
      <c r="BD65262" s="378"/>
      <c r="BE65262" s="378"/>
      <c r="BF65262" s="378"/>
      <c r="BG65262" s="378"/>
      <c r="BH65262" s="378"/>
      <c r="BI65262" s="378"/>
      <c r="BJ65262" s="378"/>
      <c r="BK65262" s="378"/>
      <c r="BL65262" s="378"/>
      <c r="BM65262" s="378"/>
      <c r="BN65262" s="378"/>
      <c r="BO65262" s="378"/>
      <c r="BP65262" s="378"/>
      <c r="BQ65262" s="378"/>
      <c r="BR65262" s="378"/>
      <c r="BS65262" s="378"/>
      <c r="BT65262" s="378"/>
      <c r="BU65262" s="378"/>
      <c r="BV65262" s="378"/>
      <c r="BW65262" s="378"/>
      <c r="BX65262" s="378"/>
      <c r="BY65262" s="378"/>
      <c r="BZ65262" s="378"/>
      <c r="CA65262" s="378"/>
      <c r="CB65262" s="378"/>
      <c r="CC65262" s="378"/>
      <c r="CD65262" s="378"/>
      <c r="CE65262" s="378"/>
      <c r="CF65262" s="378"/>
      <c r="CG65262" s="378"/>
      <c r="CH65262" s="378"/>
      <c r="CI65262" s="378"/>
      <c r="CJ65262" s="378"/>
      <c r="CK65262" s="378"/>
      <c r="CL65262" s="378"/>
      <c r="CM65262" s="378"/>
      <c r="CN65262" s="378"/>
      <c r="CO65262" s="378"/>
      <c r="CP65262" s="378"/>
      <c r="CQ65262" s="378"/>
      <c r="CR65262" s="378"/>
      <c r="CS65262" s="378"/>
      <c r="CT65262" s="378"/>
      <c r="CU65262" s="378"/>
      <c r="CV65262" s="378"/>
      <c r="CW65262" s="378"/>
      <c r="CX65262" s="378"/>
      <c r="CY65262" s="378"/>
      <c r="CZ65262" s="378"/>
      <c r="DA65262" s="378"/>
      <c r="DB65262" s="378"/>
      <c r="DC65262" s="378"/>
      <c r="DD65262" s="378"/>
      <c r="DE65262" s="378"/>
      <c r="DF65262" s="378"/>
      <c r="DG65262" s="378"/>
      <c r="DH65262" s="378"/>
      <c r="DI65262" s="378"/>
      <c r="DJ65262" s="378"/>
      <c r="DK65262" s="378"/>
      <c r="DL65262" s="378"/>
      <c r="DM65262" s="378"/>
      <c r="DN65262" s="378"/>
      <c r="DO65262" s="378"/>
      <c r="DP65262" s="378"/>
      <c r="DQ65262" s="378"/>
      <c r="DR65262" s="378"/>
      <c r="DS65262" s="378"/>
      <c r="DT65262" s="378"/>
      <c r="DU65262" s="378"/>
      <c r="DV65262" s="378"/>
      <c r="DW65262" s="378"/>
      <c r="DX65262" s="378"/>
      <c r="DY65262" s="378"/>
      <c r="DZ65262" s="378"/>
      <c r="EA65262" s="378"/>
      <c r="EB65262" s="378"/>
      <c r="EC65262" s="378"/>
      <c r="ED65262" s="378"/>
      <c r="EE65262" s="378"/>
      <c r="EF65262" s="378"/>
      <c r="EG65262" s="378"/>
      <c r="EH65262" s="378"/>
      <c r="EI65262" s="378"/>
      <c r="EJ65262" s="378"/>
      <c r="EK65262" s="378"/>
      <c r="EL65262" s="378"/>
      <c r="EM65262" s="378"/>
      <c r="EN65262" s="378"/>
      <c r="EO65262" s="378"/>
      <c r="EP65262" s="378"/>
      <c r="EQ65262" s="378"/>
      <c r="ER65262" s="378"/>
      <c r="ES65262" s="378"/>
      <c r="ET65262" s="378"/>
      <c r="EU65262" s="378"/>
      <c r="EV65262" s="378"/>
      <c r="EW65262" s="378"/>
      <c r="EX65262" s="378"/>
      <c r="EY65262" s="378"/>
      <c r="EZ65262" s="378"/>
      <c r="FA65262" s="378"/>
      <c r="FB65262" s="378"/>
      <c r="FC65262" s="378"/>
      <c r="FD65262" s="378"/>
      <c r="FE65262" s="378"/>
      <c r="FF65262" s="378"/>
      <c r="FG65262" s="378"/>
      <c r="FH65262" s="378"/>
      <c r="FI65262" s="378"/>
      <c r="FJ65262" s="378"/>
      <c r="FK65262" s="378"/>
      <c r="FL65262" s="378"/>
      <c r="FM65262" s="378"/>
      <c r="FN65262" s="378"/>
      <c r="FO65262" s="378"/>
      <c r="FP65262" s="378"/>
      <c r="FQ65262" s="378"/>
      <c r="FR65262" s="378"/>
      <c r="FS65262" s="378"/>
      <c r="FT65262" s="378"/>
      <c r="FU65262" s="378"/>
      <c r="FV65262" s="378"/>
      <c r="FW65262" s="378"/>
      <c r="FX65262" s="378"/>
      <c r="FY65262" s="378"/>
      <c r="FZ65262" s="378"/>
      <c r="GA65262" s="378"/>
      <c r="GB65262" s="378"/>
      <c r="GC65262" s="378"/>
      <c r="GD65262" s="378"/>
      <c r="GE65262" s="378"/>
      <c r="GF65262" s="378"/>
      <c r="GG65262" s="378"/>
      <c r="GH65262" s="378"/>
      <c r="GI65262" s="378"/>
      <c r="GJ65262" s="378"/>
      <c r="GK65262" s="378"/>
      <c r="GL65262" s="378"/>
      <c r="GM65262" s="378"/>
      <c r="GN65262" s="378"/>
      <c r="GO65262" s="378"/>
      <c r="GP65262" s="378"/>
      <c r="GQ65262" s="378"/>
      <c r="GR65262" s="378"/>
      <c r="GS65262" s="378"/>
      <c r="GT65262" s="378"/>
      <c r="GU65262" s="378"/>
      <c r="GV65262" s="378"/>
      <c r="GW65262" s="378"/>
      <c r="GX65262" s="378"/>
      <c r="GY65262" s="378"/>
      <c r="GZ65262" s="378"/>
      <c r="HA65262" s="378"/>
      <c r="HB65262" s="378"/>
      <c r="HC65262" s="378"/>
      <c r="HD65262" s="378"/>
      <c r="HE65262" s="378"/>
      <c r="HF65262" s="378"/>
      <c r="HG65262" s="378"/>
      <c r="HH65262" s="378"/>
      <c r="HI65262" s="378"/>
      <c r="HJ65262" s="378"/>
      <c r="HK65262" s="378"/>
      <c r="HL65262" s="378"/>
      <c r="HM65262" s="378"/>
      <c r="HN65262" s="378"/>
      <c r="HO65262" s="378"/>
      <c r="HP65262" s="378"/>
      <c r="HQ65262" s="378"/>
      <c r="HR65262" s="378"/>
      <c r="HS65262" s="378"/>
      <c r="HT65262" s="378"/>
      <c r="HU65262" s="378"/>
      <c r="HV65262" s="378"/>
      <c r="HW65262" s="378"/>
      <c r="HX65262" s="378"/>
      <c r="HY65262" s="378"/>
      <c r="HZ65262" s="378"/>
      <c r="IA65262" s="378"/>
      <c r="IB65262" s="378"/>
      <c r="IC65262" s="378"/>
      <c r="ID65262" s="378"/>
      <c r="IE65262" s="378"/>
      <c r="IF65262" s="378"/>
      <c r="IG65262" s="378"/>
      <c r="IH65262" s="378"/>
      <c r="II65262" s="378"/>
      <c r="IJ65262" s="378"/>
      <c r="IK65262" s="378"/>
      <c r="IL65262" s="378"/>
    </row>
    <row r="65263" spans="2:246">
      <c r="B65263" s="378"/>
      <c r="C65263" s="378"/>
      <c r="D65263" s="378"/>
      <c r="E65263" s="378"/>
      <c r="F65263" s="378"/>
      <c r="G65263" s="378"/>
      <c r="H65263" s="378"/>
      <c r="I65263" s="378"/>
      <c r="J65263" s="378"/>
      <c r="K65263" s="378"/>
      <c r="L65263" s="378"/>
      <c r="M65263" s="378"/>
      <c r="N65263" s="378"/>
      <c r="O65263" s="378"/>
      <c r="P65263" s="378"/>
      <c r="Q65263" s="378"/>
      <c r="R65263" s="378"/>
      <c r="S65263" s="378"/>
      <c r="T65263" s="378"/>
      <c r="U65263" s="378"/>
      <c r="V65263" s="378"/>
      <c r="W65263" s="378"/>
      <c r="X65263" s="378"/>
      <c r="Y65263" s="378"/>
      <c r="Z65263" s="378"/>
      <c r="AA65263" s="378"/>
      <c r="AB65263" s="378"/>
      <c r="AC65263" s="378"/>
      <c r="AD65263" s="378"/>
      <c r="AE65263" s="378"/>
      <c r="AF65263" s="378"/>
      <c r="AG65263" s="378"/>
      <c r="AH65263" s="378"/>
      <c r="AI65263" s="378"/>
      <c r="AJ65263" s="378"/>
      <c r="AK65263" s="378"/>
      <c r="AL65263" s="378"/>
      <c r="AM65263" s="378"/>
      <c r="AN65263" s="378"/>
      <c r="AO65263" s="378"/>
      <c r="AP65263" s="378"/>
      <c r="AQ65263" s="378"/>
      <c r="AR65263" s="378"/>
      <c r="AS65263" s="378"/>
      <c r="AT65263" s="378"/>
      <c r="AU65263" s="378"/>
      <c r="AV65263" s="378"/>
      <c r="AW65263" s="378"/>
      <c r="AX65263" s="378"/>
      <c r="AY65263" s="378"/>
      <c r="AZ65263" s="378"/>
      <c r="BA65263" s="378"/>
      <c r="BB65263" s="378"/>
      <c r="BC65263" s="378"/>
      <c r="BD65263" s="378"/>
      <c r="BE65263" s="378"/>
      <c r="BF65263" s="378"/>
      <c r="BG65263" s="378"/>
      <c r="BH65263" s="378"/>
      <c r="BI65263" s="378"/>
      <c r="BJ65263" s="378"/>
      <c r="BK65263" s="378"/>
      <c r="BL65263" s="378"/>
      <c r="BM65263" s="378"/>
      <c r="BN65263" s="378"/>
      <c r="BO65263" s="378"/>
      <c r="BP65263" s="378"/>
      <c r="BQ65263" s="378"/>
      <c r="BR65263" s="378"/>
      <c r="BS65263" s="378"/>
      <c r="BT65263" s="378"/>
      <c r="BU65263" s="378"/>
      <c r="BV65263" s="378"/>
      <c r="BW65263" s="378"/>
      <c r="BX65263" s="378"/>
      <c r="BY65263" s="378"/>
      <c r="BZ65263" s="378"/>
      <c r="CA65263" s="378"/>
      <c r="CB65263" s="378"/>
      <c r="CC65263" s="378"/>
      <c r="CD65263" s="378"/>
      <c r="CE65263" s="378"/>
      <c r="CF65263" s="378"/>
      <c r="CG65263" s="378"/>
      <c r="CH65263" s="378"/>
      <c r="CI65263" s="378"/>
      <c r="CJ65263" s="378"/>
      <c r="CK65263" s="378"/>
      <c r="CL65263" s="378"/>
      <c r="CM65263" s="378"/>
      <c r="CN65263" s="378"/>
      <c r="CO65263" s="378"/>
      <c r="CP65263" s="378"/>
      <c r="CQ65263" s="378"/>
      <c r="CR65263" s="378"/>
      <c r="CS65263" s="378"/>
      <c r="CT65263" s="378"/>
      <c r="CU65263" s="378"/>
      <c r="CV65263" s="378"/>
      <c r="CW65263" s="378"/>
      <c r="CX65263" s="378"/>
      <c r="CY65263" s="378"/>
      <c r="CZ65263" s="378"/>
      <c r="DA65263" s="378"/>
      <c r="DB65263" s="378"/>
      <c r="DC65263" s="378"/>
      <c r="DD65263" s="378"/>
      <c r="DE65263" s="378"/>
      <c r="DF65263" s="378"/>
      <c r="DG65263" s="378"/>
      <c r="DH65263" s="378"/>
      <c r="DI65263" s="378"/>
      <c r="DJ65263" s="378"/>
      <c r="DK65263" s="378"/>
      <c r="DL65263" s="378"/>
      <c r="DM65263" s="378"/>
      <c r="DN65263" s="378"/>
      <c r="DO65263" s="378"/>
      <c r="DP65263" s="378"/>
      <c r="DQ65263" s="378"/>
      <c r="DR65263" s="378"/>
      <c r="DS65263" s="378"/>
      <c r="DT65263" s="378"/>
      <c r="DU65263" s="378"/>
      <c r="DV65263" s="378"/>
      <c r="DW65263" s="378"/>
      <c r="DX65263" s="378"/>
      <c r="DY65263" s="378"/>
      <c r="DZ65263" s="378"/>
      <c r="EA65263" s="378"/>
      <c r="EB65263" s="378"/>
      <c r="EC65263" s="378"/>
      <c r="ED65263" s="378"/>
      <c r="EE65263" s="378"/>
      <c r="EF65263" s="378"/>
      <c r="EG65263" s="378"/>
      <c r="EH65263" s="378"/>
      <c r="EI65263" s="378"/>
      <c r="EJ65263" s="378"/>
      <c r="EK65263" s="378"/>
      <c r="EL65263" s="378"/>
      <c r="EM65263" s="378"/>
      <c r="EN65263" s="378"/>
      <c r="EO65263" s="378"/>
      <c r="EP65263" s="378"/>
      <c r="EQ65263" s="378"/>
      <c r="ER65263" s="378"/>
      <c r="ES65263" s="378"/>
      <c r="ET65263" s="378"/>
      <c r="EU65263" s="378"/>
      <c r="EV65263" s="378"/>
      <c r="EW65263" s="378"/>
      <c r="EX65263" s="378"/>
      <c r="EY65263" s="378"/>
      <c r="EZ65263" s="378"/>
      <c r="FA65263" s="378"/>
      <c r="FB65263" s="378"/>
      <c r="FC65263" s="378"/>
      <c r="FD65263" s="378"/>
      <c r="FE65263" s="378"/>
      <c r="FF65263" s="378"/>
      <c r="FG65263" s="378"/>
      <c r="FH65263" s="378"/>
      <c r="FI65263" s="378"/>
      <c r="FJ65263" s="378"/>
      <c r="FK65263" s="378"/>
      <c r="FL65263" s="378"/>
      <c r="FM65263" s="378"/>
      <c r="FN65263" s="378"/>
      <c r="FO65263" s="378"/>
      <c r="FP65263" s="378"/>
      <c r="FQ65263" s="378"/>
      <c r="FR65263" s="378"/>
      <c r="FS65263" s="378"/>
      <c r="FT65263" s="378"/>
      <c r="FU65263" s="378"/>
      <c r="FV65263" s="378"/>
      <c r="FW65263" s="378"/>
      <c r="FX65263" s="378"/>
      <c r="FY65263" s="378"/>
      <c r="FZ65263" s="378"/>
      <c r="GA65263" s="378"/>
      <c r="GB65263" s="378"/>
      <c r="GC65263" s="378"/>
      <c r="GD65263" s="378"/>
      <c r="GE65263" s="378"/>
      <c r="GF65263" s="378"/>
      <c r="GG65263" s="378"/>
      <c r="GH65263" s="378"/>
      <c r="GI65263" s="378"/>
      <c r="GJ65263" s="378"/>
      <c r="GK65263" s="378"/>
      <c r="GL65263" s="378"/>
      <c r="GM65263" s="378"/>
      <c r="GN65263" s="378"/>
      <c r="GO65263" s="378"/>
      <c r="GP65263" s="378"/>
      <c r="GQ65263" s="378"/>
      <c r="GR65263" s="378"/>
      <c r="GS65263" s="378"/>
      <c r="GT65263" s="378"/>
      <c r="GU65263" s="378"/>
      <c r="GV65263" s="378"/>
      <c r="GW65263" s="378"/>
      <c r="GX65263" s="378"/>
      <c r="GY65263" s="378"/>
      <c r="GZ65263" s="378"/>
      <c r="HA65263" s="378"/>
      <c r="HB65263" s="378"/>
      <c r="HC65263" s="378"/>
      <c r="HD65263" s="378"/>
      <c r="HE65263" s="378"/>
      <c r="HF65263" s="378"/>
      <c r="HG65263" s="378"/>
      <c r="HH65263" s="378"/>
      <c r="HI65263" s="378"/>
      <c r="HJ65263" s="378"/>
      <c r="HK65263" s="378"/>
      <c r="HL65263" s="378"/>
      <c r="HM65263" s="378"/>
      <c r="HN65263" s="378"/>
      <c r="HO65263" s="378"/>
      <c r="HP65263" s="378"/>
      <c r="HQ65263" s="378"/>
      <c r="HR65263" s="378"/>
      <c r="HS65263" s="378"/>
      <c r="HT65263" s="378"/>
      <c r="HU65263" s="378"/>
      <c r="HV65263" s="378"/>
      <c r="HW65263" s="378"/>
      <c r="HX65263" s="378"/>
      <c r="HY65263" s="378"/>
      <c r="HZ65263" s="378"/>
      <c r="IA65263" s="378"/>
      <c r="IB65263" s="378"/>
      <c r="IC65263" s="378"/>
      <c r="ID65263" s="378"/>
      <c r="IE65263" s="378"/>
      <c r="IF65263" s="378"/>
      <c r="IG65263" s="378"/>
      <c r="IH65263" s="378"/>
      <c r="II65263" s="378"/>
      <c r="IJ65263" s="378"/>
      <c r="IK65263" s="378"/>
      <c r="IL65263" s="378"/>
    </row>
    <row r="65264" spans="2:246">
      <c r="B65264" s="378"/>
      <c r="C65264" s="378"/>
      <c r="D65264" s="378"/>
      <c r="E65264" s="378"/>
      <c r="F65264" s="378"/>
      <c r="G65264" s="378"/>
      <c r="H65264" s="378"/>
      <c r="I65264" s="378"/>
      <c r="J65264" s="378"/>
      <c r="K65264" s="378"/>
      <c r="L65264" s="378"/>
      <c r="M65264" s="378"/>
      <c r="N65264" s="378"/>
      <c r="O65264" s="378"/>
      <c r="P65264" s="378"/>
      <c r="Q65264" s="378"/>
      <c r="R65264" s="378"/>
      <c r="S65264" s="378"/>
      <c r="T65264" s="378"/>
      <c r="U65264" s="378"/>
      <c r="V65264" s="378"/>
      <c r="W65264" s="378"/>
      <c r="X65264" s="378"/>
      <c r="Y65264" s="378"/>
      <c r="Z65264" s="378"/>
      <c r="AA65264" s="378"/>
      <c r="AB65264" s="378"/>
      <c r="AC65264" s="378"/>
      <c r="AD65264" s="378"/>
      <c r="AE65264" s="378"/>
      <c r="AF65264" s="378"/>
      <c r="AG65264" s="378"/>
      <c r="AH65264" s="378"/>
      <c r="AI65264" s="378"/>
      <c r="AJ65264" s="378"/>
      <c r="AK65264" s="378"/>
      <c r="AL65264" s="378"/>
      <c r="AM65264" s="378"/>
      <c r="AN65264" s="378"/>
      <c r="AO65264" s="378"/>
      <c r="AP65264" s="378"/>
      <c r="AQ65264" s="378"/>
      <c r="AR65264" s="378"/>
      <c r="AS65264" s="378"/>
      <c r="AT65264" s="378"/>
      <c r="AU65264" s="378"/>
      <c r="AV65264" s="378"/>
      <c r="AW65264" s="378"/>
      <c r="AX65264" s="378"/>
      <c r="AY65264" s="378"/>
      <c r="AZ65264" s="378"/>
      <c r="BA65264" s="378"/>
      <c r="BB65264" s="378"/>
      <c r="BC65264" s="378"/>
      <c r="BD65264" s="378"/>
      <c r="BE65264" s="378"/>
      <c r="BF65264" s="378"/>
      <c r="BG65264" s="378"/>
      <c r="BH65264" s="378"/>
      <c r="BI65264" s="378"/>
      <c r="BJ65264" s="378"/>
      <c r="BK65264" s="378"/>
      <c r="BL65264" s="378"/>
      <c r="BM65264" s="378"/>
      <c r="BN65264" s="378"/>
      <c r="BO65264" s="378"/>
      <c r="BP65264" s="378"/>
      <c r="BQ65264" s="378"/>
      <c r="BR65264" s="378"/>
      <c r="BS65264" s="378"/>
      <c r="BT65264" s="378"/>
      <c r="BU65264" s="378"/>
      <c r="BV65264" s="378"/>
      <c r="BW65264" s="378"/>
      <c r="BX65264" s="378"/>
      <c r="BY65264" s="378"/>
      <c r="BZ65264" s="378"/>
      <c r="CA65264" s="378"/>
      <c r="CB65264" s="378"/>
      <c r="CC65264" s="378"/>
      <c r="CD65264" s="378"/>
      <c r="CE65264" s="378"/>
      <c r="CF65264" s="378"/>
      <c r="CG65264" s="378"/>
      <c r="CH65264" s="378"/>
      <c r="CI65264" s="378"/>
      <c r="CJ65264" s="378"/>
      <c r="CK65264" s="378"/>
      <c r="CL65264" s="378"/>
      <c r="CM65264" s="378"/>
      <c r="CN65264" s="378"/>
      <c r="CO65264" s="378"/>
      <c r="CP65264" s="378"/>
      <c r="CQ65264" s="378"/>
      <c r="CR65264" s="378"/>
      <c r="CS65264" s="378"/>
      <c r="CT65264" s="378"/>
      <c r="CU65264" s="378"/>
      <c r="CV65264" s="378"/>
      <c r="CW65264" s="378"/>
      <c r="CX65264" s="378"/>
      <c r="CY65264" s="378"/>
      <c r="CZ65264" s="378"/>
      <c r="DA65264" s="378"/>
      <c r="DB65264" s="378"/>
      <c r="DC65264" s="378"/>
      <c r="DD65264" s="378"/>
      <c r="DE65264" s="378"/>
      <c r="DF65264" s="378"/>
      <c r="DG65264" s="378"/>
      <c r="DH65264" s="378"/>
      <c r="DI65264" s="378"/>
      <c r="DJ65264" s="378"/>
      <c r="DK65264" s="378"/>
      <c r="DL65264" s="378"/>
      <c r="DM65264" s="378"/>
      <c r="DN65264" s="378"/>
      <c r="DO65264" s="378"/>
      <c r="DP65264" s="378"/>
      <c r="DQ65264" s="378"/>
      <c r="DR65264" s="378"/>
      <c r="DS65264" s="378"/>
      <c r="DT65264" s="378"/>
      <c r="DU65264" s="378"/>
      <c r="DV65264" s="378"/>
      <c r="DW65264" s="378"/>
      <c r="DX65264" s="378"/>
      <c r="DY65264" s="378"/>
      <c r="DZ65264" s="378"/>
      <c r="EA65264" s="378"/>
      <c r="EB65264" s="378"/>
      <c r="EC65264" s="378"/>
      <c r="ED65264" s="378"/>
      <c r="EE65264" s="378"/>
      <c r="EF65264" s="378"/>
      <c r="EG65264" s="378"/>
      <c r="EH65264" s="378"/>
      <c r="EI65264" s="378"/>
      <c r="EJ65264" s="378"/>
      <c r="EK65264" s="378"/>
      <c r="EL65264" s="378"/>
      <c r="EM65264" s="378"/>
      <c r="EN65264" s="378"/>
      <c r="EO65264" s="378"/>
      <c r="EP65264" s="378"/>
      <c r="EQ65264" s="378"/>
      <c r="ER65264" s="378"/>
      <c r="ES65264" s="378"/>
      <c r="ET65264" s="378"/>
      <c r="EU65264" s="378"/>
      <c r="EV65264" s="378"/>
      <c r="EW65264" s="378"/>
      <c r="EX65264" s="378"/>
      <c r="EY65264" s="378"/>
      <c r="EZ65264" s="378"/>
      <c r="FA65264" s="378"/>
      <c r="FB65264" s="378"/>
      <c r="FC65264" s="378"/>
      <c r="FD65264" s="378"/>
      <c r="FE65264" s="378"/>
      <c r="FF65264" s="378"/>
      <c r="FG65264" s="378"/>
      <c r="FH65264" s="378"/>
      <c r="FI65264" s="378"/>
      <c r="FJ65264" s="378"/>
      <c r="FK65264" s="378"/>
      <c r="FL65264" s="378"/>
      <c r="FM65264" s="378"/>
      <c r="FN65264" s="378"/>
      <c r="FO65264" s="378"/>
      <c r="FP65264" s="378"/>
      <c r="FQ65264" s="378"/>
      <c r="FR65264" s="378"/>
      <c r="FS65264" s="378"/>
      <c r="FT65264" s="378"/>
      <c r="FU65264" s="378"/>
      <c r="FV65264" s="378"/>
      <c r="FW65264" s="378"/>
      <c r="FX65264" s="378"/>
      <c r="FY65264" s="378"/>
      <c r="FZ65264" s="378"/>
      <c r="GA65264" s="378"/>
      <c r="GB65264" s="378"/>
      <c r="GC65264" s="378"/>
      <c r="GD65264" s="378"/>
      <c r="GE65264" s="378"/>
      <c r="GF65264" s="378"/>
      <c r="GG65264" s="378"/>
      <c r="GH65264" s="378"/>
      <c r="GI65264" s="378"/>
      <c r="GJ65264" s="378"/>
      <c r="GK65264" s="378"/>
      <c r="GL65264" s="378"/>
      <c r="GM65264" s="378"/>
      <c r="GN65264" s="378"/>
      <c r="GO65264" s="378"/>
      <c r="GP65264" s="378"/>
      <c r="GQ65264" s="378"/>
      <c r="GR65264" s="378"/>
      <c r="GS65264" s="378"/>
      <c r="GT65264" s="378"/>
      <c r="GU65264" s="378"/>
      <c r="GV65264" s="378"/>
      <c r="GW65264" s="378"/>
      <c r="GX65264" s="378"/>
      <c r="GY65264" s="378"/>
      <c r="GZ65264" s="378"/>
      <c r="HA65264" s="378"/>
      <c r="HB65264" s="378"/>
      <c r="HC65264" s="378"/>
      <c r="HD65264" s="378"/>
      <c r="HE65264" s="378"/>
      <c r="HF65264" s="378"/>
      <c r="HG65264" s="378"/>
      <c r="HH65264" s="378"/>
      <c r="HI65264" s="378"/>
      <c r="HJ65264" s="378"/>
      <c r="HK65264" s="378"/>
      <c r="HL65264" s="378"/>
      <c r="HM65264" s="378"/>
      <c r="HN65264" s="378"/>
      <c r="HO65264" s="378"/>
      <c r="HP65264" s="378"/>
      <c r="HQ65264" s="378"/>
      <c r="HR65264" s="378"/>
      <c r="HS65264" s="378"/>
      <c r="HT65264" s="378"/>
      <c r="HU65264" s="378"/>
      <c r="HV65264" s="378"/>
      <c r="HW65264" s="378"/>
      <c r="HX65264" s="378"/>
      <c r="HY65264" s="378"/>
      <c r="HZ65264" s="378"/>
      <c r="IA65264" s="378"/>
      <c r="IB65264" s="378"/>
      <c r="IC65264" s="378"/>
      <c r="ID65264" s="378"/>
      <c r="IE65264" s="378"/>
      <c r="IF65264" s="378"/>
      <c r="IG65264" s="378"/>
      <c r="IH65264" s="378"/>
      <c r="II65264" s="378"/>
      <c r="IJ65264" s="378"/>
      <c r="IK65264" s="378"/>
      <c r="IL65264" s="378"/>
    </row>
    <row r="65265" spans="2:246">
      <c r="B65265" s="378"/>
      <c r="C65265" s="378"/>
      <c r="D65265" s="378"/>
      <c r="E65265" s="378"/>
      <c r="F65265" s="378"/>
      <c r="G65265" s="378"/>
      <c r="H65265" s="378"/>
      <c r="I65265" s="378"/>
      <c r="J65265" s="378"/>
      <c r="K65265" s="378"/>
      <c r="L65265" s="378"/>
      <c r="M65265" s="378"/>
      <c r="N65265" s="378"/>
      <c r="O65265" s="378"/>
      <c r="P65265" s="378"/>
      <c r="Q65265" s="378"/>
      <c r="R65265" s="378"/>
      <c r="S65265" s="378"/>
      <c r="T65265" s="378"/>
      <c r="U65265" s="378"/>
      <c r="V65265" s="378"/>
      <c r="W65265" s="378"/>
      <c r="X65265" s="378"/>
      <c r="Y65265" s="378"/>
      <c r="Z65265" s="378"/>
      <c r="AA65265" s="378"/>
      <c r="AB65265" s="378"/>
      <c r="AC65265" s="378"/>
      <c r="AD65265" s="378"/>
      <c r="AE65265" s="378"/>
      <c r="AF65265" s="378"/>
      <c r="AG65265" s="378"/>
      <c r="AH65265" s="378"/>
      <c r="AI65265" s="378"/>
      <c r="AJ65265" s="378"/>
      <c r="AK65265" s="378"/>
      <c r="AL65265" s="378"/>
      <c r="AM65265" s="378"/>
      <c r="AN65265" s="378"/>
      <c r="AO65265" s="378"/>
      <c r="AP65265" s="378"/>
      <c r="AQ65265" s="378"/>
      <c r="AR65265" s="378"/>
      <c r="AS65265" s="378"/>
      <c r="AT65265" s="378"/>
      <c r="AU65265" s="378"/>
      <c r="AV65265" s="378"/>
      <c r="AW65265" s="378"/>
      <c r="AX65265" s="378"/>
      <c r="AY65265" s="378"/>
      <c r="AZ65265" s="378"/>
      <c r="BA65265" s="378"/>
      <c r="BB65265" s="378"/>
      <c r="BC65265" s="378"/>
      <c r="BD65265" s="378"/>
      <c r="BE65265" s="378"/>
      <c r="BF65265" s="378"/>
      <c r="BG65265" s="378"/>
      <c r="BH65265" s="378"/>
      <c r="BI65265" s="378"/>
      <c r="BJ65265" s="378"/>
      <c r="BK65265" s="378"/>
      <c r="BL65265" s="378"/>
      <c r="BM65265" s="378"/>
      <c r="BN65265" s="378"/>
      <c r="BO65265" s="378"/>
      <c r="BP65265" s="378"/>
      <c r="BQ65265" s="378"/>
      <c r="BR65265" s="378"/>
      <c r="BS65265" s="378"/>
      <c r="BT65265" s="378"/>
      <c r="BU65265" s="378"/>
      <c r="BV65265" s="378"/>
      <c r="BW65265" s="378"/>
      <c r="BX65265" s="378"/>
      <c r="BY65265" s="378"/>
      <c r="BZ65265" s="378"/>
      <c r="CA65265" s="378"/>
      <c r="CB65265" s="378"/>
      <c r="CC65265" s="378"/>
      <c r="CD65265" s="378"/>
      <c r="CE65265" s="378"/>
      <c r="CF65265" s="378"/>
      <c r="CG65265" s="378"/>
      <c r="CH65265" s="378"/>
      <c r="CI65265" s="378"/>
      <c r="CJ65265" s="378"/>
      <c r="CK65265" s="378"/>
      <c r="CL65265" s="378"/>
      <c r="CM65265" s="378"/>
      <c r="CN65265" s="378"/>
      <c r="CO65265" s="378"/>
      <c r="CP65265" s="378"/>
      <c r="CQ65265" s="378"/>
      <c r="CR65265" s="378"/>
      <c r="CS65265" s="378"/>
      <c r="CT65265" s="378"/>
      <c r="CU65265" s="378"/>
      <c r="CV65265" s="378"/>
      <c r="CW65265" s="378"/>
      <c r="CX65265" s="378"/>
      <c r="CY65265" s="378"/>
      <c r="CZ65265" s="378"/>
      <c r="DA65265" s="378"/>
      <c r="DB65265" s="378"/>
      <c r="DC65265" s="378"/>
      <c r="DD65265" s="378"/>
      <c r="DE65265" s="378"/>
      <c r="DF65265" s="378"/>
      <c r="DG65265" s="378"/>
      <c r="DH65265" s="378"/>
      <c r="DI65265" s="378"/>
      <c r="DJ65265" s="378"/>
      <c r="DK65265" s="378"/>
      <c r="DL65265" s="378"/>
      <c r="DM65265" s="378"/>
      <c r="DN65265" s="378"/>
      <c r="DO65265" s="378"/>
      <c r="DP65265" s="378"/>
      <c r="DQ65265" s="378"/>
      <c r="DR65265" s="378"/>
      <c r="DS65265" s="378"/>
      <c r="DT65265" s="378"/>
      <c r="DU65265" s="378"/>
      <c r="DV65265" s="378"/>
      <c r="DW65265" s="378"/>
      <c r="DX65265" s="378"/>
      <c r="DY65265" s="378"/>
      <c r="DZ65265" s="378"/>
      <c r="EA65265" s="378"/>
      <c r="EB65265" s="378"/>
      <c r="EC65265" s="378"/>
      <c r="ED65265" s="378"/>
      <c r="EE65265" s="378"/>
      <c r="EF65265" s="378"/>
      <c r="EG65265" s="378"/>
      <c r="EH65265" s="378"/>
      <c r="EI65265" s="378"/>
      <c r="EJ65265" s="378"/>
      <c r="EK65265" s="378"/>
      <c r="EL65265" s="378"/>
      <c r="EM65265" s="378"/>
      <c r="EN65265" s="378"/>
      <c r="EO65265" s="378"/>
      <c r="EP65265" s="378"/>
      <c r="EQ65265" s="378"/>
      <c r="ER65265" s="378"/>
      <c r="ES65265" s="378"/>
      <c r="ET65265" s="378"/>
      <c r="EU65265" s="378"/>
      <c r="EV65265" s="378"/>
      <c r="EW65265" s="378"/>
      <c r="EX65265" s="378"/>
      <c r="EY65265" s="378"/>
      <c r="EZ65265" s="378"/>
      <c r="FA65265" s="378"/>
      <c r="FB65265" s="378"/>
      <c r="FC65265" s="378"/>
      <c r="FD65265" s="378"/>
      <c r="FE65265" s="378"/>
      <c r="FF65265" s="378"/>
      <c r="FG65265" s="378"/>
      <c r="FH65265" s="378"/>
      <c r="FI65265" s="378"/>
      <c r="FJ65265" s="378"/>
      <c r="FK65265" s="378"/>
      <c r="FL65265" s="378"/>
      <c r="FM65265" s="378"/>
      <c r="FN65265" s="378"/>
      <c r="FO65265" s="378"/>
      <c r="FP65265" s="378"/>
      <c r="FQ65265" s="378"/>
      <c r="FR65265" s="378"/>
      <c r="FS65265" s="378"/>
      <c r="FT65265" s="378"/>
      <c r="FU65265" s="378"/>
      <c r="FV65265" s="378"/>
      <c r="FW65265" s="378"/>
      <c r="FX65265" s="378"/>
      <c r="FY65265" s="378"/>
      <c r="FZ65265" s="378"/>
      <c r="GA65265" s="378"/>
      <c r="GB65265" s="378"/>
      <c r="GC65265" s="378"/>
      <c r="GD65265" s="378"/>
      <c r="GE65265" s="378"/>
      <c r="GF65265" s="378"/>
      <c r="GG65265" s="378"/>
      <c r="GH65265" s="378"/>
      <c r="GI65265" s="378"/>
      <c r="GJ65265" s="378"/>
      <c r="GK65265" s="378"/>
      <c r="GL65265" s="378"/>
      <c r="GM65265" s="378"/>
      <c r="GN65265" s="378"/>
      <c r="GO65265" s="378"/>
      <c r="GP65265" s="378"/>
      <c r="GQ65265" s="378"/>
      <c r="GR65265" s="378"/>
      <c r="GS65265" s="378"/>
      <c r="GT65265" s="378"/>
      <c r="GU65265" s="378"/>
      <c r="GV65265" s="378"/>
      <c r="GW65265" s="378"/>
      <c r="GX65265" s="378"/>
      <c r="GY65265" s="378"/>
      <c r="GZ65265" s="378"/>
      <c r="HA65265" s="378"/>
      <c r="HB65265" s="378"/>
      <c r="HC65265" s="378"/>
      <c r="HD65265" s="378"/>
      <c r="HE65265" s="378"/>
      <c r="HF65265" s="378"/>
      <c r="HG65265" s="378"/>
      <c r="HH65265" s="378"/>
      <c r="HI65265" s="378"/>
      <c r="HJ65265" s="378"/>
      <c r="HK65265" s="378"/>
      <c r="HL65265" s="378"/>
      <c r="HM65265" s="378"/>
      <c r="HN65265" s="378"/>
      <c r="HO65265" s="378"/>
      <c r="HP65265" s="378"/>
      <c r="HQ65265" s="378"/>
      <c r="HR65265" s="378"/>
      <c r="HS65265" s="378"/>
      <c r="HT65265" s="378"/>
      <c r="HU65265" s="378"/>
      <c r="HV65265" s="378"/>
      <c r="HW65265" s="378"/>
      <c r="HX65265" s="378"/>
      <c r="HY65265" s="378"/>
      <c r="HZ65265" s="378"/>
      <c r="IA65265" s="378"/>
      <c r="IB65265" s="378"/>
      <c r="IC65265" s="378"/>
      <c r="ID65265" s="378"/>
      <c r="IE65265" s="378"/>
      <c r="IF65265" s="378"/>
      <c r="IG65265" s="378"/>
      <c r="IH65265" s="378"/>
      <c r="II65265" s="378"/>
      <c r="IJ65265" s="378"/>
      <c r="IK65265" s="378"/>
      <c r="IL65265" s="378"/>
    </row>
    <row r="65266" spans="2:246">
      <c r="B65266" s="378"/>
      <c r="C65266" s="378"/>
      <c r="D65266" s="378"/>
      <c r="E65266" s="378"/>
      <c r="F65266" s="378"/>
      <c r="G65266" s="378"/>
      <c r="H65266" s="378"/>
      <c r="I65266" s="378"/>
      <c r="J65266" s="378"/>
      <c r="K65266" s="378"/>
      <c r="L65266" s="378"/>
      <c r="M65266" s="378"/>
      <c r="N65266" s="378"/>
      <c r="O65266" s="378"/>
      <c r="P65266" s="378"/>
      <c r="Q65266" s="378"/>
      <c r="R65266" s="378"/>
      <c r="S65266" s="378"/>
      <c r="T65266" s="378"/>
      <c r="U65266" s="378"/>
      <c r="V65266" s="378"/>
      <c r="W65266" s="378"/>
      <c r="X65266" s="378"/>
      <c r="Y65266" s="378"/>
      <c r="Z65266" s="378"/>
      <c r="AA65266" s="378"/>
      <c r="AB65266" s="378"/>
      <c r="AC65266" s="378"/>
      <c r="AD65266" s="378"/>
      <c r="AE65266" s="378"/>
      <c r="AF65266" s="378"/>
      <c r="AG65266" s="378"/>
      <c r="AH65266" s="378"/>
      <c r="AI65266" s="378"/>
      <c r="AJ65266" s="378"/>
      <c r="AK65266" s="378"/>
      <c r="AL65266" s="378"/>
      <c r="AM65266" s="378"/>
      <c r="AN65266" s="378"/>
      <c r="AO65266" s="378"/>
      <c r="AP65266" s="378"/>
      <c r="AQ65266" s="378"/>
      <c r="AR65266" s="378"/>
      <c r="AS65266" s="378"/>
      <c r="AT65266" s="378"/>
      <c r="AU65266" s="378"/>
      <c r="AV65266" s="378"/>
      <c r="AW65266" s="378"/>
      <c r="AX65266" s="378"/>
      <c r="AY65266" s="378"/>
      <c r="AZ65266" s="378"/>
      <c r="BA65266" s="378"/>
      <c r="BB65266" s="378"/>
      <c r="BC65266" s="378"/>
      <c r="BD65266" s="378"/>
      <c r="BE65266" s="378"/>
      <c r="BF65266" s="378"/>
      <c r="BG65266" s="378"/>
      <c r="BH65266" s="378"/>
      <c r="BI65266" s="378"/>
      <c r="BJ65266" s="378"/>
      <c r="BK65266" s="378"/>
      <c r="BL65266" s="378"/>
      <c r="BM65266" s="378"/>
      <c r="BN65266" s="378"/>
      <c r="BO65266" s="378"/>
      <c r="BP65266" s="378"/>
      <c r="BQ65266" s="378"/>
      <c r="BR65266" s="378"/>
      <c r="BS65266" s="378"/>
      <c r="BT65266" s="378"/>
      <c r="BU65266" s="378"/>
      <c r="BV65266" s="378"/>
      <c r="BW65266" s="378"/>
      <c r="BX65266" s="378"/>
      <c r="BY65266" s="378"/>
      <c r="BZ65266" s="378"/>
      <c r="CA65266" s="378"/>
      <c r="CB65266" s="378"/>
      <c r="CC65266" s="378"/>
      <c r="CD65266" s="378"/>
      <c r="CE65266" s="378"/>
      <c r="CF65266" s="378"/>
      <c r="CG65266" s="378"/>
      <c r="CH65266" s="378"/>
      <c r="CI65266" s="378"/>
      <c r="CJ65266" s="378"/>
      <c r="CK65266" s="378"/>
      <c r="CL65266" s="378"/>
      <c r="CM65266" s="378"/>
      <c r="CN65266" s="378"/>
      <c r="CO65266" s="378"/>
      <c r="CP65266" s="378"/>
      <c r="CQ65266" s="378"/>
      <c r="CR65266" s="378"/>
      <c r="CS65266" s="378"/>
      <c r="CT65266" s="378"/>
      <c r="CU65266" s="378"/>
      <c r="CV65266" s="378"/>
      <c r="CW65266" s="378"/>
      <c r="CX65266" s="378"/>
      <c r="CY65266" s="378"/>
      <c r="CZ65266" s="378"/>
      <c r="DA65266" s="378"/>
      <c r="DB65266" s="378"/>
      <c r="DC65266" s="378"/>
      <c r="DD65266" s="378"/>
      <c r="DE65266" s="378"/>
      <c r="DF65266" s="378"/>
      <c r="DG65266" s="378"/>
      <c r="DH65266" s="378"/>
      <c r="DI65266" s="378"/>
      <c r="DJ65266" s="378"/>
      <c r="DK65266" s="378"/>
      <c r="DL65266" s="378"/>
      <c r="DM65266" s="378"/>
      <c r="DN65266" s="378"/>
      <c r="DO65266" s="378"/>
      <c r="DP65266" s="378"/>
      <c r="DQ65266" s="378"/>
      <c r="DR65266" s="378"/>
      <c r="DS65266" s="378"/>
      <c r="DT65266" s="378"/>
      <c r="DU65266" s="378"/>
      <c r="DV65266" s="378"/>
      <c r="DW65266" s="378"/>
      <c r="DX65266" s="378"/>
      <c r="DY65266" s="378"/>
      <c r="DZ65266" s="378"/>
      <c r="EA65266" s="378"/>
      <c r="EB65266" s="378"/>
      <c r="EC65266" s="378"/>
      <c r="ED65266" s="378"/>
      <c r="EE65266" s="378"/>
      <c r="EF65266" s="378"/>
      <c r="EG65266" s="378"/>
      <c r="EH65266" s="378"/>
      <c r="EI65266" s="378"/>
      <c r="EJ65266" s="378"/>
      <c r="EK65266" s="378"/>
      <c r="EL65266" s="378"/>
      <c r="EM65266" s="378"/>
      <c r="EN65266" s="378"/>
      <c r="EO65266" s="378"/>
      <c r="EP65266" s="378"/>
      <c r="EQ65266" s="378"/>
      <c r="ER65266" s="378"/>
      <c r="ES65266" s="378"/>
      <c r="ET65266" s="378"/>
      <c r="EU65266" s="378"/>
      <c r="EV65266" s="378"/>
      <c r="EW65266" s="378"/>
      <c r="EX65266" s="378"/>
      <c r="EY65266" s="378"/>
      <c r="EZ65266" s="378"/>
      <c r="FA65266" s="378"/>
      <c r="FB65266" s="378"/>
      <c r="FC65266" s="378"/>
      <c r="FD65266" s="378"/>
      <c r="FE65266" s="378"/>
      <c r="FF65266" s="378"/>
      <c r="FG65266" s="378"/>
      <c r="FH65266" s="378"/>
      <c r="FI65266" s="378"/>
      <c r="FJ65266" s="378"/>
      <c r="FK65266" s="378"/>
      <c r="FL65266" s="378"/>
      <c r="FM65266" s="378"/>
      <c r="FN65266" s="378"/>
      <c r="FO65266" s="378"/>
      <c r="FP65266" s="378"/>
      <c r="FQ65266" s="378"/>
      <c r="FR65266" s="378"/>
      <c r="FS65266" s="378"/>
      <c r="FT65266" s="378"/>
      <c r="FU65266" s="378"/>
      <c r="FV65266" s="378"/>
      <c r="FW65266" s="378"/>
      <c r="FX65266" s="378"/>
      <c r="FY65266" s="378"/>
      <c r="FZ65266" s="378"/>
      <c r="GA65266" s="378"/>
      <c r="GB65266" s="378"/>
      <c r="GC65266" s="378"/>
      <c r="GD65266" s="378"/>
      <c r="GE65266" s="378"/>
      <c r="GF65266" s="378"/>
      <c r="GG65266" s="378"/>
      <c r="GH65266" s="378"/>
      <c r="GI65266" s="378"/>
      <c r="GJ65266" s="378"/>
      <c r="GK65266" s="378"/>
      <c r="GL65266" s="378"/>
      <c r="GM65266" s="378"/>
      <c r="GN65266" s="378"/>
      <c r="GO65266" s="378"/>
      <c r="GP65266" s="378"/>
      <c r="GQ65266" s="378"/>
      <c r="GR65266" s="378"/>
      <c r="GS65266" s="378"/>
      <c r="GT65266" s="378"/>
      <c r="GU65266" s="378"/>
      <c r="GV65266" s="378"/>
      <c r="GW65266" s="378"/>
      <c r="GX65266" s="378"/>
      <c r="GY65266" s="378"/>
      <c r="GZ65266" s="378"/>
      <c r="HA65266" s="378"/>
      <c r="HB65266" s="378"/>
      <c r="HC65266" s="378"/>
      <c r="HD65266" s="378"/>
      <c r="HE65266" s="378"/>
      <c r="HF65266" s="378"/>
      <c r="HG65266" s="378"/>
      <c r="HH65266" s="378"/>
      <c r="HI65266" s="378"/>
      <c r="HJ65266" s="378"/>
      <c r="HK65266" s="378"/>
      <c r="HL65266" s="378"/>
      <c r="HM65266" s="378"/>
      <c r="HN65266" s="378"/>
      <c r="HO65266" s="378"/>
      <c r="HP65266" s="378"/>
      <c r="HQ65266" s="378"/>
      <c r="HR65266" s="378"/>
      <c r="HS65266" s="378"/>
      <c r="HT65266" s="378"/>
      <c r="HU65266" s="378"/>
      <c r="HV65266" s="378"/>
      <c r="HW65266" s="378"/>
      <c r="HX65266" s="378"/>
      <c r="HY65266" s="378"/>
      <c r="HZ65266" s="378"/>
      <c r="IA65266" s="378"/>
      <c r="IB65266" s="378"/>
      <c r="IC65266" s="378"/>
      <c r="ID65266" s="378"/>
      <c r="IE65266" s="378"/>
      <c r="IF65266" s="378"/>
      <c r="IG65266" s="378"/>
      <c r="IH65266" s="378"/>
      <c r="II65266" s="378"/>
      <c r="IJ65266" s="378"/>
      <c r="IK65266" s="378"/>
      <c r="IL65266" s="378"/>
    </row>
    <row r="65267" spans="2:246">
      <c r="B65267" s="378"/>
      <c r="C65267" s="378"/>
      <c r="D65267" s="378"/>
      <c r="E65267" s="378"/>
      <c r="F65267" s="378"/>
      <c r="G65267" s="378"/>
      <c r="H65267" s="378"/>
      <c r="I65267" s="378"/>
      <c r="J65267" s="378"/>
      <c r="K65267" s="378"/>
      <c r="L65267" s="378"/>
      <c r="M65267" s="378"/>
      <c r="N65267" s="378"/>
      <c r="O65267" s="378"/>
      <c r="P65267" s="378"/>
      <c r="Q65267" s="378"/>
      <c r="R65267" s="378"/>
      <c r="S65267" s="378"/>
      <c r="T65267" s="378"/>
      <c r="U65267" s="378"/>
      <c r="V65267" s="378"/>
      <c r="W65267" s="378"/>
      <c r="X65267" s="378"/>
      <c r="Y65267" s="378"/>
      <c r="Z65267" s="378"/>
      <c r="AA65267" s="378"/>
      <c r="AB65267" s="378"/>
      <c r="AC65267" s="378"/>
      <c r="AD65267" s="378"/>
      <c r="AE65267" s="378"/>
      <c r="AF65267" s="378"/>
      <c r="AG65267" s="378"/>
      <c r="AH65267" s="378"/>
      <c r="AI65267" s="378"/>
      <c r="AJ65267" s="378"/>
      <c r="AK65267" s="378"/>
      <c r="AL65267" s="378"/>
      <c r="AM65267" s="378"/>
      <c r="AN65267" s="378"/>
      <c r="AO65267" s="378"/>
      <c r="AP65267" s="378"/>
      <c r="AQ65267" s="378"/>
      <c r="AR65267" s="378"/>
      <c r="AS65267" s="378"/>
      <c r="AT65267" s="378"/>
      <c r="AU65267" s="378"/>
      <c r="AV65267" s="378"/>
      <c r="AW65267" s="378"/>
      <c r="AX65267" s="378"/>
      <c r="AY65267" s="378"/>
      <c r="AZ65267" s="378"/>
      <c r="BA65267" s="378"/>
      <c r="BB65267" s="378"/>
      <c r="BC65267" s="378"/>
      <c r="BD65267" s="378"/>
      <c r="BE65267" s="378"/>
      <c r="BF65267" s="378"/>
      <c r="BG65267" s="378"/>
      <c r="BH65267" s="378"/>
      <c r="BI65267" s="378"/>
      <c r="BJ65267" s="378"/>
      <c r="BK65267" s="378"/>
      <c r="BL65267" s="378"/>
      <c r="BM65267" s="378"/>
      <c r="BN65267" s="378"/>
      <c r="BO65267" s="378"/>
      <c r="BP65267" s="378"/>
      <c r="BQ65267" s="378"/>
      <c r="BR65267" s="378"/>
      <c r="BS65267" s="378"/>
      <c r="BT65267" s="378"/>
      <c r="BU65267" s="378"/>
      <c r="BV65267" s="378"/>
      <c r="BW65267" s="378"/>
      <c r="BX65267" s="378"/>
      <c r="BY65267" s="378"/>
      <c r="BZ65267" s="378"/>
      <c r="CA65267" s="378"/>
      <c r="CB65267" s="378"/>
      <c r="CC65267" s="378"/>
      <c r="CD65267" s="378"/>
      <c r="CE65267" s="378"/>
      <c r="CF65267" s="378"/>
      <c r="CG65267" s="378"/>
      <c r="CH65267" s="378"/>
      <c r="CI65267" s="378"/>
      <c r="CJ65267" s="378"/>
      <c r="CK65267" s="378"/>
      <c r="CL65267" s="378"/>
      <c r="CM65267" s="378"/>
      <c r="CN65267" s="378"/>
      <c r="CO65267" s="378"/>
      <c r="CP65267" s="378"/>
      <c r="CQ65267" s="378"/>
      <c r="CR65267" s="378"/>
      <c r="CS65267" s="378"/>
      <c r="CT65267" s="378"/>
      <c r="CU65267" s="378"/>
      <c r="CV65267" s="378"/>
      <c r="CW65267" s="378"/>
      <c r="CX65267" s="378"/>
      <c r="CY65267" s="378"/>
      <c r="CZ65267" s="378"/>
      <c r="DA65267" s="378"/>
      <c r="DB65267" s="378"/>
      <c r="DC65267" s="378"/>
      <c r="DD65267" s="378"/>
      <c r="DE65267" s="378"/>
      <c r="DF65267" s="378"/>
      <c r="DG65267" s="378"/>
      <c r="DH65267" s="378"/>
      <c r="DI65267" s="378"/>
      <c r="DJ65267" s="378"/>
      <c r="DK65267" s="378"/>
      <c r="DL65267" s="378"/>
      <c r="DM65267" s="378"/>
      <c r="DN65267" s="378"/>
      <c r="DO65267" s="378"/>
      <c r="DP65267" s="378"/>
      <c r="DQ65267" s="378"/>
      <c r="DR65267" s="378"/>
      <c r="DS65267" s="378"/>
      <c r="DT65267" s="378"/>
      <c r="DU65267" s="378"/>
      <c r="DV65267" s="378"/>
      <c r="DW65267" s="378"/>
      <c r="DX65267" s="378"/>
      <c r="DY65267" s="378"/>
      <c r="DZ65267" s="378"/>
      <c r="EA65267" s="378"/>
      <c r="EB65267" s="378"/>
      <c r="EC65267" s="378"/>
      <c r="ED65267" s="378"/>
      <c r="EE65267" s="378"/>
      <c r="EF65267" s="378"/>
      <c r="EG65267" s="378"/>
      <c r="EH65267" s="378"/>
      <c r="EI65267" s="378"/>
      <c r="EJ65267" s="378"/>
      <c r="EK65267" s="378"/>
      <c r="EL65267" s="378"/>
      <c r="EM65267" s="378"/>
      <c r="EN65267" s="378"/>
      <c r="EO65267" s="378"/>
      <c r="EP65267" s="378"/>
      <c r="EQ65267" s="378"/>
      <c r="ER65267" s="378"/>
      <c r="ES65267" s="378"/>
      <c r="ET65267" s="378"/>
      <c r="EU65267" s="378"/>
      <c r="EV65267" s="378"/>
      <c r="EW65267" s="378"/>
      <c r="EX65267" s="378"/>
      <c r="EY65267" s="378"/>
      <c r="EZ65267" s="378"/>
      <c r="FA65267" s="378"/>
      <c r="FB65267" s="378"/>
      <c r="FC65267" s="378"/>
      <c r="FD65267" s="378"/>
      <c r="FE65267" s="378"/>
      <c r="FF65267" s="378"/>
      <c r="FG65267" s="378"/>
      <c r="FH65267" s="378"/>
      <c r="FI65267" s="378"/>
      <c r="FJ65267" s="378"/>
      <c r="FK65267" s="378"/>
      <c r="FL65267" s="378"/>
      <c r="FM65267" s="378"/>
      <c r="FN65267" s="378"/>
      <c r="FO65267" s="378"/>
      <c r="FP65267" s="378"/>
      <c r="FQ65267" s="378"/>
      <c r="FR65267" s="378"/>
      <c r="FS65267" s="378"/>
      <c r="FT65267" s="378"/>
      <c r="FU65267" s="378"/>
      <c r="FV65267" s="378"/>
      <c r="FW65267" s="378"/>
      <c r="FX65267" s="378"/>
      <c r="FY65267" s="378"/>
      <c r="FZ65267" s="378"/>
      <c r="GA65267" s="378"/>
      <c r="GB65267" s="378"/>
      <c r="GC65267" s="378"/>
      <c r="GD65267" s="378"/>
      <c r="GE65267" s="378"/>
      <c r="GF65267" s="378"/>
      <c r="GG65267" s="378"/>
      <c r="GH65267" s="378"/>
      <c r="GI65267" s="378"/>
      <c r="GJ65267" s="378"/>
      <c r="GK65267" s="378"/>
      <c r="GL65267" s="378"/>
      <c r="GM65267" s="378"/>
      <c r="GN65267" s="378"/>
      <c r="GO65267" s="378"/>
      <c r="GP65267" s="378"/>
      <c r="GQ65267" s="378"/>
      <c r="GR65267" s="378"/>
      <c r="GS65267" s="378"/>
      <c r="GT65267" s="378"/>
      <c r="GU65267" s="378"/>
      <c r="GV65267" s="378"/>
      <c r="GW65267" s="378"/>
      <c r="GX65267" s="378"/>
      <c r="GY65267" s="378"/>
      <c r="GZ65267" s="378"/>
      <c r="HA65267" s="378"/>
      <c r="HB65267" s="378"/>
      <c r="HC65267" s="378"/>
      <c r="HD65267" s="378"/>
      <c r="HE65267" s="378"/>
      <c r="HF65267" s="378"/>
      <c r="HG65267" s="378"/>
      <c r="HH65267" s="378"/>
      <c r="HI65267" s="378"/>
      <c r="HJ65267" s="378"/>
      <c r="HK65267" s="378"/>
      <c r="HL65267" s="378"/>
      <c r="HM65267" s="378"/>
      <c r="HN65267" s="378"/>
      <c r="HO65267" s="378"/>
      <c r="HP65267" s="378"/>
      <c r="HQ65267" s="378"/>
      <c r="HR65267" s="378"/>
      <c r="HS65267" s="378"/>
      <c r="HT65267" s="378"/>
      <c r="HU65267" s="378"/>
      <c r="HV65267" s="378"/>
      <c r="HW65267" s="378"/>
      <c r="HX65267" s="378"/>
      <c r="HY65267" s="378"/>
      <c r="HZ65267" s="378"/>
      <c r="IA65267" s="378"/>
      <c r="IB65267" s="378"/>
      <c r="IC65267" s="378"/>
      <c r="ID65267" s="378"/>
      <c r="IE65267" s="378"/>
      <c r="IF65267" s="378"/>
      <c r="IG65267" s="378"/>
      <c r="IH65267" s="378"/>
      <c r="II65267" s="378"/>
      <c r="IJ65267" s="378"/>
      <c r="IK65267" s="378"/>
      <c r="IL65267" s="378"/>
    </row>
    <row r="65268" spans="2:246">
      <c r="B65268" s="378"/>
      <c r="C65268" s="378"/>
      <c r="D65268" s="378"/>
      <c r="E65268" s="378"/>
      <c r="F65268" s="378"/>
      <c r="G65268" s="378"/>
      <c r="H65268" s="378"/>
      <c r="I65268" s="378"/>
      <c r="J65268" s="378"/>
      <c r="K65268" s="378"/>
      <c r="L65268" s="378"/>
      <c r="M65268" s="378"/>
      <c r="N65268" s="378"/>
      <c r="O65268" s="378"/>
      <c r="P65268" s="378"/>
      <c r="Q65268" s="378"/>
      <c r="R65268" s="378"/>
      <c r="S65268" s="378"/>
      <c r="T65268" s="378"/>
      <c r="U65268" s="378"/>
      <c r="V65268" s="378"/>
      <c r="W65268" s="378"/>
      <c r="X65268" s="378"/>
      <c r="Y65268" s="378"/>
      <c r="Z65268" s="378"/>
      <c r="AA65268" s="378"/>
      <c r="AB65268" s="378"/>
      <c r="AC65268" s="378"/>
      <c r="AD65268" s="378"/>
      <c r="AE65268" s="378"/>
      <c r="AF65268" s="378"/>
      <c r="AG65268" s="378"/>
      <c r="AH65268" s="378"/>
      <c r="AI65268" s="378"/>
      <c r="AJ65268" s="378"/>
      <c r="AK65268" s="378"/>
      <c r="AL65268" s="378"/>
      <c r="AM65268" s="378"/>
      <c r="AN65268" s="378"/>
      <c r="AO65268" s="378"/>
      <c r="AP65268" s="378"/>
      <c r="AQ65268" s="378"/>
      <c r="AR65268" s="378"/>
      <c r="AS65268" s="378"/>
      <c r="AT65268" s="378"/>
      <c r="AU65268" s="378"/>
      <c r="AV65268" s="378"/>
      <c r="AW65268" s="378"/>
      <c r="AX65268" s="378"/>
      <c r="AY65268" s="378"/>
      <c r="AZ65268" s="378"/>
      <c r="BA65268" s="378"/>
      <c r="BB65268" s="378"/>
      <c r="BC65268" s="378"/>
      <c r="BD65268" s="378"/>
      <c r="BE65268" s="378"/>
      <c r="BF65268" s="378"/>
      <c r="BG65268" s="378"/>
      <c r="BH65268" s="378"/>
      <c r="BI65268" s="378"/>
      <c r="BJ65268" s="378"/>
      <c r="BK65268" s="378"/>
      <c r="BL65268" s="378"/>
      <c r="BM65268" s="378"/>
      <c r="BN65268" s="378"/>
      <c r="BO65268" s="378"/>
      <c r="BP65268" s="378"/>
      <c r="BQ65268" s="378"/>
      <c r="BR65268" s="378"/>
      <c r="BS65268" s="378"/>
      <c r="BT65268" s="378"/>
      <c r="BU65268" s="378"/>
      <c r="BV65268" s="378"/>
      <c r="BW65268" s="378"/>
      <c r="BX65268" s="378"/>
      <c r="BY65268" s="378"/>
      <c r="BZ65268" s="378"/>
      <c r="CA65268" s="378"/>
      <c r="CB65268" s="378"/>
      <c r="CC65268" s="378"/>
      <c r="CD65268" s="378"/>
      <c r="CE65268" s="378"/>
      <c r="CF65268" s="378"/>
      <c r="CG65268" s="378"/>
      <c r="CH65268" s="378"/>
      <c r="CI65268" s="378"/>
      <c r="CJ65268" s="378"/>
      <c r="CK65268" s="378"/>
      <c r="CL65268" s="378"/>
      <c r="CM65268" s="378"/>
      <c r="CN65268" s="378"/>
      <c r="CO65268" s="378"/>
      <c r="CP65268" s="378"/>
      <c r="CQ65268" s="378"/>
      <c r="CR65268" s="378"/>
      <c r="CS65268" s="378"/>
      <c r="CT65268" s="378"/>
      <c r="CU65268" s="378"/>
      <c r="CV65268" s="378"/>
      <c r="CW65268" s="378"/>
      <c r="CX65268" s="378"/>
      <c r="CY65268" s="378"/>
      <c r="CZ65268" s="378"/>
      <c r="DA65268" s="378"/>
      <c r="DB65268" s="378"/>
      <c r="DC65268" s="378"/>
      <c r="DD65268" s="378"/>
      <c r="DE65268" s="378"/>
      <c r="DF65268" s="378"/>
      <c r="DG65268" s="378"/>
      <c r="DH65268" s="378"/>
      <c r="DI65268" s="378"/>
      <c r="DJ65268" s="378"/>
      <c r="DK65268" s="378"/>
      <c r="DL65268" s="378"/>
      <c r="DM65268" s="378"/>
      <c r="DN65268" s="378"/>
      <c r="DO65268" s="378"/>
      <c r="DP65268" s="378"/>
      <c r="DQ65268" s="378"/>
      <c r="DR65268" s="378"/>
      <c r="DS65268" s="378"/>
      <c r="DT65268" s="378"/>
      <c r="DU65268" s="378"/>
      <c r="DV65268" s="378"/>
      <c r="DW65268" s="378"/>
      <c r="DX65268" s="378"/>
      <c r="DY65268" s="378"/>
      <c r="DZ65268" s="378"/>
      <c r="EA65268" s="378"/>
      <c r="EB65268" s="378"/>
      <c r="EC65268" s="378"/>
      <c r="ED65268" s="378"/>
      <c r="EE65268" s="378"/>
      <c r="EF65268" s="378"/>
      <c r="EG65268" s="378"/>
      <c r="EH65268" s="378"/>
      <c r="EI65268" s="378"/>
      <c r="EJ65268" s="378"/>
      <c r="EK65268" s="378"/>
      <c r="EL65268" s="378"/>
      <c r="EM65268" s="378"/>
      <c r="EN65268" s="378"/>
      <c r="EO65268" s="378"/>
      <c r="EP65268" s="378"/>
      <c r="EQ65268" s="378"/>
      <c r="ER65268" s="378"/>
      <c r="ES65268" s="378"/>
      <c r="ET65268" s="378"/>
      <c r="EU65268" s="378"/>
      <c r="EV65268" s="378"/>
      <c r="EW65268" s="378"/>
      <c r="EX65268" s="378"/>
      <c r="EY65268" s="378"/>
      <c r="EZ65268" s="378"/>
      <c r="FA65268" s="378"/>
      <c r="FB65268" s="378"/>
      <c r="FC65268" s="378"/>
      <c r="FD65268" s="378"/>
      <c r="FE65268" s="378"/>
      <c r="FF65268" s="378"/>
      <c r="FG65268" s="378"/>
      <c r="FH65268" s="378"/>
      <c r="FI65268" s="378"/>
      <c r="FJ65268" s="378"/>
      <c r="FK65268" s="378"/>
      <c r="FL65268" s="378"/>
      <c r="FM65268" s="378"/>
      <c r="FN65268" s="378"/>
      <c r="FO65268" s="378"/>
      <c r="FP65268" s="378"/>
      <c r="FQ65268" s="378"/>
      <c r="FR65268" s="378"/>
      <c r="FS65268" s="378"/>
      <c r="FT65268" s="378"/>
      <c r="FU65268" s="378"/>
      <c r="FV65268" s="378"/>
      <c r="FW65268" s="378"/>
      <c r="FX65268" s="378"/>
      <c r="FY65268" s="378"/>
      <c r="FZ65268" s="378"/>
      <c r="GA65268" s="378"/>
      <c r="GB65268" s="378"/>
      <c r="GC65268" s="378"/>
      <c r="GD65268" s="378"/>
      <c r="GE65268" s="378"/>
      <c r="GF65268" s="378"/>
      <c r="GG65268" s="378"/>
      <c r="GH65268" s="378"/>
      <c r="GI65268" s="378"/>
      <c r="GJ65268" s="378"/>
      <c r="GK65268" s="378"/>
      <c r="GL65268" s="378"/>
      <c r="GM65268" s="378"/>
      <c r="GN65268" s="378"/>
      <c r="GO65268" s="378"/>
      <c r="GP65268" s="378"/>
      <c r="GQ65268" s="378"/>
      <c r="GR65268" s="378"/>
      <c r="GS65268" s="378"/>
      <c r="GT65268" s="378"/>
      <c r="GU65268" s="378"/>
      <c r="GV65268" s="378"/>
      <c r="GW65268" s="378"/>
      <c r="GX65268" s="378"/>
      <c r="GY65268" s="378"/>
      <c r="GZ65268" s="378"/>
      <c r="HA65268" s="378"/>
      <c r="HB65268" s="378"/>
      <c r="HC65268" s="378"/>
      <c r="HD65268" s="378"/>
      <c r="HE65268" s="378"/>
      <c r="HF65268" s="378"/>
      <c r="HG65268" s="378"/>
      <c r="HH65268" s="378"/>
      <c r="HI65268" s="378"/>
      <c r="HJ65268" s="378"/>
      <c r="HK65268" s="378"/>
      <c r="HL65268" s="378"/>
      <c r="HM65268" s="378"/>
      <c r="HN65268" s="378"/>
      <c r="HO65268" s="378"/>
      <c r="HP65268" s="378"/>
      <c r="HQ65268" s="378"/>
      <c r="HR65268" s="378"/>
      <c r="HS65268" s="378"/>
      <c r="HT65268" s="378"/>
      <c r="HU65268" s="378"/>
      <c r="HV65268" s="378"/>
      <c r="HW65268" s="378"/>
      <c r="HX65268" s="378"/>
      <c r="HY65268" s="378"/>
      <c r="HZ65268" s="378"/>
      <c r="IA65268" s="378"/>
      <c r="IB65268" s="378"/>
      <c r="IC65268" s="378"/>
      <c r="ID65268" s="378"/>
      <c r="IE65268" s="378"/>
      <c r="IF65268" s="378"/>
      <c r="IG65268" s="378"/>
      <c r="IH65268" s="378"/>
      <c r="II65268" s="378"/>
      <c r="IJ65268" s="378"/>
      <c r="IK65268" s="378"/>
      <c r="IL65268" s="378"/>
    </row>
    <row r="65269" spans="2:246">
      <c r="B65269" s="378"/>
      <c r="C65269" s="378"/>
      <c r="D65269" s="378"/>
      <c r="E65269" s="378"/>
      <c r="F65269" s="378"/>
      <c r="G65269" s="378"/>
      <c r="H65269" s="378"/>
      <c r="I65269" s="378"/>
      <c r="J65269" s="378"/>
      <c r="K65269" s="378"/>
      <c r="L65269" s="378"/>
      <c r="M65269" s="378"/>
      <c r="N65269" s="378"/>
      <c r="O65269" s="378"/>
      <c r="P65269" s="378"/>
      <c r="Q65269" s="378"/>
      <c r="R65269" s="378"/>
      <c r="S65269" s="378"/>
      <c r="T65269" s="378"/>
      <c r="U65269" s="378"/>
      <c r="V65269" s="378"/>
      <c r="W65269" s="378"/>
      <c r="X65269" s="378"/>
      <c r="Y65269" s="378"/>
      <c r="Z65269" s="378"/>
      <c r="AA65269" s="378"/>
      <c r="AB65269" s="378"/>
      <c r="AC65269" s="378"/>
      <c r="AD65269" s="378"/>
      <c r="AE65269" s="378"/>
      <c r="AF65269" s="378"/>
      <c r="AG65269" s="378"/>
      <c r="AH65269" s="378"/>
      <c r="AI65269" s="378"/>
      <c r="AJ65269" s="378"/>
      <c r="AK65269" s="378"/>
      <c r="AL65269" s="378"/>
      <c r="AM65269" s="378"/>
      <c r="AN65269" s="378"/>
      <c r="AO65269" s="378"/>
      <c r="AP65269" s="378"/>
      <c r="AQ65269" s="378"/>
      <c r="AR65269" s="378"/>
      <c r="AS65269" s="378"/>
      <c r="AT65269" s="378"/>
      <c r="AU65269" s="378"/>
      <c r="AV65269" s="378"/>
      <c r="AW65269" s="378"/>
      <c r="AX65269" s="378"/>
      <c r="AY65269" s="378"/>
      <c r="AZ65269" s="378"/>
      <c r="BA65269" s="378"/>
      <c r="BB65269" s="378"/>
      <c r="BC65269" s="378"/>
      <c r="BD65269" s="378"/>
      <c r="BE65269" s="378"/>
      <c r="BF65269" s="378"/>
      <c r="BG65269" s="378"/>
      <c r="BH65269" s="378"/>
      <c r="BI65269" s="378"/>
      <c r="BJ65269" s="378"/>
      <c r="BK65269" s="378"/>
      <c r="BL65269" s="378"/>
      <c r="BM65269" s="378"/>
      <c r="BN65269" s="378"/>
      <c r="BO65269" s="378"/>
      <c r="BP65269" s="378"/>
      <c r="BQ65269" s="378"/>
      <c r="BR65269" s="378"/>
      <c r="BS65269" s="378"/>
      <c r="BT65269" s="378"/>
      <c r="BU65269" s="378"/>
      <c r="BV65269" s="378"/>
      <c r="BW65269" s="378"/>
      <c r="BX65269" s="378"/>
      <c r="BY65269" s="378"/>
      <c r="BZ65269" s="378"/>
      <c r="CA65269" s="378"/>
      <c r="CB65269" s="378"/>
      <c r="CC65269" s="378"/>
      <c r="CD65269" s="378"/>
      <c r="CE65269" s="378"/>
      <c r="CF65269" s="378"/>
      <c r="CG65269" s="378"/>
      <c r="CH65269" s="378"/>
      <c r="CI65269" s="378"/>
      <c r="CJ65269" s="378"/>
      <c r="CK65269" s="378"/>
      <c r="CL65269" s="378"/>
      <c r="CM65269" s="378"/>
      <c r="CN65269" s="378"/>
      <c r="CO65269" s="378"/>
      <c r="CP65269" s="378"/>
      <c r="CQ65269" s="378"/>
      <c r="CR65269" s="378"/>
      <c r="CS65269" s="378"/>
      <c r="CT65269" s="378"/>
      <c r="CU65269" s="378"/>
      <c r="CV65269" s="378"/>
      <c r="CW65269" s="378"/>
      <c r="CX65269" s="378"/>
      <c r="CY65269" s="378"/>
      <c r="CZ65269" s="378"/>
      <c r="DA65269" s="378"/>
      <c r="DB65269" s="378"/>
      <c r="DC65269" s="378"/>
      <c r="DD65269" s="378"/>
      <c r="DE65269" s="378"/>
      <c r="DF65269" s="378"/>
      <c r="DG65269" s="378"/>
      <c r="DH65269" s="378"/>
      <c r="DI65269" s="378"/>
      <c r="DJ65269" s="378"/>
      <c r="DK65269" s="378"/>
      <c r="DL65269" s="378"/>
      <c r="DM65269" s="378"/>
      <c r="DN65269" s="378"/>
      <c r="DO65269" s="378"/>
      <c r="DP65269" s="378"/>
      <c r="DQ65269" s="378"/>
      <c r="DR65269" s="378"/>
      <c r="DS65269" s="378"/>
      <c r="DT65269" s="378"/>
      <c r="DU65269" s="378"/>
      <c r="DV65269" s="378"/>
      <c r="DW65269" s="378"/>
      <c r="DX65269" s="378"/>
      <c r="DY65269" s="378"/>
      <c r="DZ65269" s="378"/>
      <c r="EA65269" s="378"/>
      <c r="EB65269" s="378"/>
      <c r="EC65269" s="378"/>
      <c r="ED65269" s="378"/>
      <c r="EE65269" s="378"/>
      <c r="EF65269" s="378"/>
      <c r="EG65269" s="378"/>
      <c r="EH65269" s="378"/>
      <c r="EI65269" s="378"/>
      <c r="EJ65269" s="378"/>
      <c r="EK65269" s="378"/>
      <c r="EL65269" s="378"/>
      <c r="EM65269" s="378"/>
      <c r="EN65269" s="378"/>
      <c r="EO65269" s="378"/>
      <c r="EP65269" s="378"/>
      <c r="EQ65269" s="378"/>
      <c r="ER65269" s="378"/>
      <c r="ES65269" s="378"/>
      <c r="ET65269" s="378"/>
      <c r="EU65269" s="378"/>
      <c r="EV65269" s="378"/>
      <c r="EW65269" s="378"/>
      <c r="EX65269" s="378"/>
      <c r="EY65269" s="378"/>
      <c r="EZ65269" s="378"/>
      <c r="FA65269" s="378"/>
      <c r="FB65269" s="378"/>
      <c r="FC65269" s="378"/>
      <c r="FD65269" s="378"/>
      <c r="FE65269" s="378"/>
      <c r="FF65269" s="378"/>
      <c r="FG65269" s="378"/>
      <c r="FH65269" s="378"/>
      <c r="FI65269" s="378"/>
      <c r="FJ65269" s="378"/>
      <c r="FK65269" s="378"/>
      <c r="FL65269" s="378"/>
      <c r="FM65269" s="378"/>
      <c r="FN65269" s="378"/>
      <c r="FO65269" s="378"/>
      <c r="FP65269" s="378"/>
      <c r="FQ65269" s="378"/>
      <c r="FR65269" s="378"/>
      <c r="FS65269" s="378"/>
      <c r="FT65269" s="378"/>
      <c r="FU65269" s="378"/>
      <c r="FV65269" s="378"/>
      <c r="FW65269" s="378"/>
      <c r="FX65269" s="378"/>
      <c r="FY65269" s="378"/>
      <c r="FZ65269" s="378"/>
      <c r="GA65269" s="378"/>
      <c r="GB65269" s="378"/>
      <c r="GC65269" s="378"/>
      <c r="GD65269" s="378"/>
      <c r="GE65269" s="378"/>
      <c r="GF65269" s="378"/>
      <c r="GG65269" s="378"/>
      <c r="GH65269" s="378"/>
      <c r="GI65269" s="378"/>
      <c r="GJ65269" s="378"/>
      <c r="GK65269" s="378"/>
      <c r="GL65269" s="378"/>
      <c r="GM65269" s="378"/>
      <c r="GN65269" s="378"/>
      <c r="GO65269" s="378"/>
      <c r="GP65269" s="378"/>
      <c r="GQ65269" s="378"/>
      <c r="GR65269" s="378"/>
      <c r="GS65269" s="378"/>
      <c r="GT65269" s="378"/>
      <c r="GU65269" s="378"/>
      <c r="GV65269" s="378"/>
      <c r="GW65269" s="378"/>
      <c r="GX65269" s="378"/>
      <c r="GY65269" s="378"/>
      <c r="GZ65269" s="378"/>
      <c r="HA65269" s="378"/>
      <c r="HB65269" s="378"/>
      <c r="HC65269" s="378"/>
      <c r="HD65269" s="378"/>
      <c r="HE65269" s="378"/>
      <c r="HF65269" s="378"/>
      <c r="HG65269" s="378"/>
      <c r="HH65269" s="378"/>
      <c r="HI65269" s="378"/>
      <c r="HJ65269" s="378"/>
      <c r="HK65269" s="378"/>
      <c r="HL65269" s="378"/>
      <c r="HM65269" s="378"/>
      <c r="HN65269" s="378"/>
      <c r="HO65269" s="378"/>
      <c r="HP65269" s="378"/>
      <c r="HQ65269" s="378"/>
      <c r="HR65269" s="378"/>
      <c r="HS65269" s="378"/>
      <c r="HT65269" s="378"/>
      <c r="HU65269" s="378"/>
      <c r="HV65269" s="378"/>
      <c r="HW65269" s="378"/>
      <c r="HX65269" s="378"/>
      <c r="HY65269" s="378"/>
      <c r="HZ65269" s="378"/>
      <c r="IA65269" s="378"/>
      <c r="IB65269" s="378"/>
      <c r="IC65269" s="378"/>
      <c r="ID65269" s="378"/>
      <c r="IE65269" s="378"/>
      <c r="IF65269" s="378"/>
      <c r="IG65269" s="378"/>
      <c r="IH65269" s="378"/>
      <c r="II65269" s="378"/>
      <c r="IJ65269" s="378"/>
      <c r="IK65269" s="378"/>
      <c r="IL65269" s="378"/>
    </row>
    <row r="65270" spans="2:246">
      <c r="B65270" s="378"/>
      <c r="C65270" s="378"/>
      <c r="D65270" s="378"/>
      <c r="E65270" s="378"/>
      <c r="F65270" s="378"/>
      <c r="G65270" s="378"/>
      <c r="H65270" s="378"/>
      <c r="I65270" s="378"/>
      <c r="J65270" s="378"/>
      <c r="K65270" s="378"/>
      <c r="L65270" s="378"/>
      <c r="M65270" s="378"/>
      <c r="N65270" s="378"/>
      <c r="O65270" s="378"/>
      <c r="P65270" s="378"/>
      <c r="Q65270" s="378"/>
      <c r="R65270" s="378"/>
      <c r="S65270" s="378"/>
      <c r="T65270" s="378"/>
      <c r="U65270" s="378"/>
      <c r="V65270" s="378"/>
      <c r="W65270" s="378"/>
      <c r="X65270" s="378"/>
      <c r="Y65270" s="378"/>
      <c r="Z65270" s="378"/>
      <c r="AA65270" s="378"/>
      <c r="AB65270" s="378"/>
      <c r="AC65270" s="378"/>
      <c r="AD65270" s="378"/>
      <c r="AE65270" s="378"/>
      <c r="AF65270" s="378"/>
      <c r="AG65270" s="378"/>
      <c r="AH65270" s="378"/>
      <c r="AI65270" s="378"/>
      <c r="AJ65270" s="378"/>
      <c r="AK65270" s="378"/>
      <c r="AL65270" s="378"/>
      <c r="AM65270" s="378"/>
      <c r="AN65270" s="378"/>
      <c r="AO65270" s="378"/>
      <c r="AP65270" s="378"/>
      <c r="AQ65270" s="378"/>
      <c r="AR65270" s="378"/>
      <c r="AS65270" s="378"/>
      <c r="AT65270" s="378"/>
      <c r="AU65270" s="378"/>
      <c r="AV65270" s="378"/>
      <c r="AW65270" s="378"/>
      <c r="AX65270" s="378"/>
      <c r="AY65270" s="378"/>
      <c r="AZ65270" s="378"/>
      <c r="BA65270" s="378"/>
      <c r="BB65270" s="378"/>
      <c r="BC65270" s="378"/>
      <c r="BD65270" s="378"/>
      <c r="BE65270" s="378"/>
      <c r="BF65270" s="378"/>
      <c r="BG65270" s="378"/>
      <c r="BH65270" s="378"/>
      <c r="BI65270" s="378"/>
      <c r="BJ65270" s="378"/>
      <c r="BK65270" s="378"/>
      <c r="BL65270" s="378"/>
      <c r="BM65270" s="378"/>
      <c r="BN65270" s="378"/>
      <c r="BO65270" s="378"/>
      <c r="BP65270" s="378"/>
      <c r="BQ65270" s="378"/>
      <c r="BR65270" s="378"/>
      <c r="BS65270" s="378"/>
      <c r="BT65270" s="378"/>
      <c r="BU65270" s="378"/>
      <c r="BV65270" s="378"/>
      <c r="BW65270" s="378"/>
      <c r="BX65270" s="378"/>
      <c r="BY65270" s="378"/>
      <c r="BZ65270" s="378"/>
      <c r="CA65270" s="378"/>
      <c r="CB65270" s="378"/>
      <c r="CC65270" s="378"/>
      <c r="CD65270" s="378"/>
      <c r="CE65270" s="378"/>
      <c r="CF65270" s="378"/>
      <c r="CG65270" s="378"/>
      <c r="CH65270" s="378"/>
      <c r="CI65270" s="378"/>
      <c r="CJ65270" s="378"/>
      <c r="CK65270" s="378"/>
      <c r="CL65270" s="378"/>
      <c r="CM65270" s="378"/>
      <c r="CN65270" s="378"/>
      <c r="CO65270" s="378"/>
      <c r="CP65270" s="378"/>
      <c r="CQ65270" s="378"/>
      <c r="CR65270" s="378"/>
      <c r="CS65270" s="378"/>
      <c r="CT65270" s="378"/>
      <c r="CU65270" s="378"/>
      <c r="CV65270" s="378"/>
      <c r="CW65270" s="378"/>
      <c r="CX65270" s="378"/>
      <c r="CY65270" s="378"/>
      <c r="CZ65270" s="378"/>
      <c r="DA65270" s="378"/>
      <c r="DB65270" s="378"/>
      <c r="DC65270" s="378"/>
      <c r="DD65270" s="378"/>
      <c r="DE65270" s="378"/>
      <c r="DF65270" s="378"/>
      <c r="DG65270" s="378"/>
      <c r="DH65270" s="378"/>
      <c r="DI65270" s="378"/>
      <c r="DJ65270" s="378"/>
      <c r="DK65270" s="378"/>
      <c r="DL65270" s="378"/>
      <c r="DM65270" s="378"/>
      <c r="DN65270" s="378"/>
      <c r="DO65270" s="378"/>
      <c r="DP65270" s="378"/>
      <c r="DQ65270" s="378"/>
      <c r="DR65270" s="378"/>
      <c r="DS65270" s="378"/>
      <c r="DT65270" s="378"/>
      <c r="DU65270" s="378"/>
      <c r="DV65270" s="378"/>
      <c r="DW65270" s="378"/>
      <c r="DX65270" s="378"/>
      <c r="DY65270" s="378"/>
      <c r="DZ65270" s="378"/>
      <c r="EA65270" s="378"/>
      <c r="EB65270" s="378"/>
      <c r="EC65270" s="378"/>
      <c r="ED65270" s="378"/>
      <c r="EE65270" s="378"/>
      <c r="EF65270" s="378"/>
      <c r="EG65270" s="378"/>
      <c r="EH65270" s="378"/>
      <c r="EI65270" s="378"/>
      <c r="EJ65270" s="378"/>
      <c r="EK65270" s="378"/>
      <c r="EL65270" s="378"/>
      <c r="EM65270" s="378"/>
      <c r="EN65270" s="378"/>
      <c r="EO65270" s="378"/>
      <c r="EP65270" s="378"/>
      <c r="EQ65270" s="378"/>
      <c r="ER65270" s="378"/>
      <c r="ES65270" s="378"/>
      <c r="ET65270" s="378"/>
      <c r="EU65270" s="378"/>
      <c r="EV65270" s="378"/>
      <c r="EW65270" s="378"/>
      <c r="EX65270" s="378"/>
      <c r="EY65270" s="378"/>
      <c r="EZ65270" s="378"/>
      <c r="FA65270" s="378"/>
      <c r="FB65270" s="378"/>
      <c r="FC65270" s="378"/>
      <c r="FD65270" s="378"/>
      <c r="FE65270" s="378"/>
      <c r="FF65270" s="378"/>
      <c r="FG65270" s="378"/>
      <c r="FH65270" s="378"/>
      <c r="FI65270" s="378"/>
      <c r="FJ65270" s="378"/>
      <c r="FK65270" s="378"/>
      <c r="FL65270" s="378"/>
      <c r="FM65270" s="378"/>
      <c r="FN65270" s="378"/>
      <c r="FO65270" s="378"/>
      <c r="FP65270" s="378"/>
      <c r="FQ65270" s="378"/>
      <c r="FR65270" s="378"/>
      <c r="FS65270" s="378"/>
      <c r="FT65270" s="378"/>
      <c r="FU65270" s="378"/>
      <c r="FV65270" s="378"/>
      <c r="FW65270" s="378"/>
      <c r="FX65270" s="378"/>
      <c r="FY65270" s="378"/>
      <c r="FZ65270" s="378"/>
      <c r="GA65270" s="378"/>
      <c r="GB65270" s="378"/>
      <c r="GC65270" s="378"/>
      <c r="GD65270" s="378"/>
      <c r="GE65270" s="378"/>
      <c r="GF65270" s="378"/>
      <c r="GG65270" s="378"/>
      <c r="GH65270" s="378"/>
      <c r="GI65270" s="378"/>
      <c r="GJ65270" s="378"/>
      <c r="GK65270" s="378"/>
      <c r="GL65270" s="378"/>
      <c r="GM65270" s="378"/>
      <c r="GN65270" s="378"/>
      <c r="GO65270" s="378"/>
      <c r="GP65270" s="378"/>
      <c r="GQ65270" s="378"/>
      <c r="GR65270" s="378"/>
      <c r="GS65270" s="378"/>
      <c r="GT65270" s="378"/>
      <c r="GU65270" s="378"/>
      <c r="GV65270" s="378"/>
      <c r="GW65270" s="378"/>
      <c r="GX65270" s="378"/>
      <c r="GY65270" s="378"/>
      <c r="GZ65270" s="378"/>
      <c r="HA65270" s="378"/>
      <c r="HB65270" s="378"/>
      <c r="HC65270" s="378"/>
      <c r="HD65270" s="378"/>
      <c r="HE65270" s="378"/>
      <c r="HF65270" s="378"/>
      <c r="HG65270" s="378"/>
      <c r="HH65270" s="378"/>
      <c r="HI65270" s="378"/>
      <c r="HJ65270" s="378"/>
      <c r="HK65270" s="378"/>
      <c r="HL65270" s="378"/>
      <c r="HM65270" s="378"/>
      <c r="HN65270" s="378"/>
      <c r="HO65270" s="378"/>
      <c r="HP65270" s="378"/>
      <c r="HQ65270" s="378"/>
      <c r="HR65270" s="378"/>
      <c r="HS65270" s="378"/>
      <c r="HT65270" s="378"/>
      <c r="HU65270" s="378"/>
      <c r="HV65270" s="378"/>
      <c r="HW65270" s="378"/>
      <c r="HX65270" s="378"/>
      <c r="HY65270" s="378"/>
      <c r="HZ65270" s="378"/>
      <c r="IA65270" s="378"/>
      <c r="IB65270" s="378"/>
      <c r="IC65270" s="378"/>
      <c r="ID65270" s="378"/>
      <c r="IE65270" s="378"/>
      <c r="IF65270" s="378"/>
      <c r="IG65270" s="378"/>
      <c r="IH65270" s="378"/>
      <c r="II65270" s="378"/>
      <c r="IJ65270" s="378"/>
      <c r="IK65270" s="378"/>
      <c r="IL65270" s="378"/>
    </row>
    <row r="65271" spans="2:246">
      <c r="B65271" s="378"/>
      <c r="C65271" s="378"/>
      <c r="D65271" s="378"/>
      <c r="E65271" s="378"/>
      <c r="F65271" s="378"/>
      <c r="G65271" s="378"/>
      <c r="H65271" s="378"/>
      <c r="I65271" s="378"/>
      <c r="J65271" s="378"/>
      <c r="K65271" s="378"/>
      <c r="L65271" s="378"/>
      <c r="M65271" s="378"/>
      <c r="N65271" s="378"/>
      <c r="O65271" s="378"/>
      <c r="P65271" s="378"/>
      <c r="Q65271" s="378"/>
      <c r="R65271" s="378"/>
      <c r="S65271" s="378"/>
      <c r="T65271" s="378"/>
      <c r="U65271" s="378"/>
      <c r="V65271" s="378"/>
      <c r="W65271" s="378"/>
      <c r="X65271" s="378"/>
      <c r="Y65271" s="378"/>
      <c r="Z65271" s="378"/>
      <c r="AA65271" s="378"/>
      <c r="AB65271" s="378"/>
      <c r="AC65271" s="378"/>
      <c r="AD65271" s="378"/>
      <c r="AE65271" s="378"/>
      <c r="AF65271" s="378"/>
      <c r="AG65271" s="378"/>
      <c r="AH65271" s="378"/>
      <c r="AI65271" s="378"/>
      <c r="AJ65271" s="378"/>
      <c r="AK65271" s="378"/>
      <c r="AL65271" s="378"/>
      <c r="AM65271" s="378"/>
      <c r="AN65271" s="378"/>
      <c r="AO65271" s="378"/>
      <c r="AP65271" s="378"/>
      <c r="AQ65271" s="378"/>
      <c r="AR65271" s="378"/>
      <c r="AS65271" s="378"/>
      <c r="AT65271" s="378"/>
      <c r="AU65271" s="378"/>
      <c r="AV65271" s="378"/>
      <c r="AW65271" s="378"/>
      <c r="AX65271" s="378"/>
      <c r="AY65271" s="378"/>
      <c r="AZ65271" s="378"/>
      <c r="BA65271" s="378"/>
      <c r="BB65271" s="378"/>
      <c r="BC65271" s="378"/>
      <c r="BD65271" s="378"/>
      <c r="BE65271" s="378"/>
      <c r="BF65271" s="378"/>
      <c r="BG65271" s="378"/>
      <c r="BH65271" s="378"/>
      <c r="BI65271" s="378"/>
      <c r="BJ65271" s="378"/>
      <c r="BK65271" s="378"/>
      <c r="BL65271" s="378"/>
      <c r="BM65271" s="378"/>
      <c r="BN65271" s="378"/>
      <c r="BO65271" s="378"/>
      <c r="BP65271" s="378"/>
      <c r="BQ65271" s="378"/>
      <c r="BR65271" s="378"/>
      <c r="BS65271" s="378"/>
      <c r="BT65271" s="378"/>
      <c r="BU65271" s="378"/>
      <c r="BV65271" s="378"/>
      <c r="BW65271" s="378"/>
      <c r="BX65271" s="378"/>
      <c r="BY65271" s="378"/>
      <c r="BZ65271" s="378"/>
      <c r="CA65271" s="378"/>
      <c r="CB65271" s="378"/>
      <c r="CC65271" s="378"/>
      <c r="CD65271" s="378"/>
      <c r="CE65271" s="378"/>
      <c r="CF65271" s="378"/>
      <c r="CG65271" s="378"/>
      <c r="CH65271" s="378"/>
      <c r="CI65271" s="378"/>
      <c r="CJ65271" s="378"/>
      <c r="CK65271" s="378"/>
      <c r="CL65271" s="378"/>
      <c r="CM65271" s="378"/>
      <c r="CN65271" s="378"/>
      <c r="CO65271" s="378"/>
      <c r="CP65271" s="378"/>
      <c r="CQ65271" s="378"/>
      <c r="CR65271" s="378"/>
      <c r="CS65271" s="378"/>
      <c r="CT65271" s="378"/>
      <c r="CU65271" s="378"/>
      <c r="CV65271" s="378"/>
      <c r="CW65271" s="378"/>
      <c r="CX65271" s="378"/>
      <c r="CY65271" s="378"/>
      <c r="CZ65271" s="378"/>
      <c r="DA65271" s="378"/>
      <c r="DB65271" s="378"/>
      <c r="DC65271" s="378"/>
      <c r="DD65271" s="378"/>
      <c r="DE65271" s="378"/>
      <c r="DF65271" s="378"/>
      <c r="DG65271" s="378"/>
      <c r="DH65271" s="378"/>
      <c r="DI65271" s="378"/>
      <c r="DJ65271" s="378"/>
      <c r="DK65271" s="378"/>
      <c r="DL65271" s="378"/>
      <c r="DM65271" s="378"/>
      <c r="DN65271" s="378"/>
      <c r="DO65271" s="378"/>
      <c r="DP65271" s="378"/>
      <c r="DQ65271" s="378"/>
      <c r="DR65271" s="378"/>
      <c r="DS65271" s="378"/>
      <c r="DT65271" s="378"/>
      <c r="DU65271" s="378"/>
      <c r="DV65271" s="378"/>
      <c r="DW65271" s="378"/>
      <c r="DX65271" s="378"/>
      <c r="DY65271" s="378"/>
      <c r="DZ65271" s="378"/>
      <c r="EA65271" s="378"/>
      <c r="EB65271" s="378"/>
      <c r="EC65271" s="378"/>
      <c r="ED65271" s="378"/>
      <c r="EE65271" s="378"/>
      <c r="EF65271" s="378"/>
      <c r="EG65271" s="378"/>
      <c r="EH65271" s="378"/>
      <c r="EI65271" s="378"/>
      <c r="EJ65271" s="378"/>
      <c r="EK65271" s="378"/>
      <c r="EL65271" s="378"/>
      <c r="EM65271" s="378"/>
      <c r="EN65271" s="378"/>
      <c r="EO65271" s="378"/>
      <c r="EP65271" s="378"/>
      <c r="EQ65271" s="378"/>
      <c r="ER65271" s="378"/>
      <c r="ES65271" s="378"/>
      <c r="ET65271" s="378"/>
      <c r="EU65271" s="378"/>
      <c r="EV65271" s="378"/>
      <c r="EW65271" s="378"/>
      <c r="EX65271" s="378"/>
      <c r="EY65271" s="378"/>
      <c r="EZ65271" s="378"/>
      <c r="FA65271" s="378"/>
      <c r="FB65271" s="378"/>
      <c r="FC65271" s="378"/>
      <c r="FD65271" s="378"/>
      <c r="FE65271" s="378"/>
      <c r="FF65271" s="378"/>
      <c r="FG65271" s="378"/>
      <c r="FH65271" s="378"/>
      <c r="FI65271" s="378"/>
      <c r="FJ65271" s="378"/>
      <c r="FK65271" s="378"/>
      <c r="FL65271" s="378"/>
      <c r="FM65271" s="378"/>
      <c r="FN65271" s="378"/>
      <c r="FO65271" s="378"/>
      <c r="FP65271" s="378"/>
      <c r="FQ65271" s="378"/>
      <c r="FR65271" s="378"/>
      <c r="FS65271" s="378"/>
      <c r="FT65271" s="378"/>
      <c r="FU65271" s="378"/>
      <c r="FV65271" s="378"/>
      <c r="FW65271" s="378"/>
      <c r="FX65271" s="378"/>
      <c r="FY65271" s="378"/>
      <c r="FZ65271" s="378"/>
      <c r="GA65271" s="378"/>
      <c r="GB65271" s="378"/>
      <c r="GC65271" s="378"/>
      <c r="GD65271" s="378"/>
      <c r="GE65271" s="378"/>
      <c r="GF65271" s="378"/>
      <c r="GG65271" s="378"/>
      <c r="GH65271" s="378"/>
      <c r="GI65271" s="378"/>
      <c r="GJ65271" s="378"/>
      <c r="GK65271" s="378"/>
      <c r="GL65271" s="378"/>
      <c r="GM65271" s="378"/>
      <c r="GN65271" s="378"/>
      <c r="GO65271" s="378"/>
      <c r="GP65271" s="378"/>
      <c r="GQ65271" s="378"/>
      <c r="GR65271" s="378"/>
      <c r="GS65271" s="378"/>
      <c r="GT65271" s="378"/>
      <c r="GU65271" s="378"/>
      <c r="GV65271" s="378"/>
      <c r="GW65271" s="378"/>
      <c r="GX65271" s="378"/>
      <c r="GY65271" s="378"/>
      <c r="GZ65271" s="378"/>
      <c r="HA65271" s="378"/>
      <c r="HB65271" s="378"/>
      <c r="HC65271" s="378"/>
      <c r="HD65271" s="378"/>
      <c r="HE65271" s="378"/>
      <c r="HF65271" s="378"/>
      <c r="HG65271" s="378"/>
      <c r="HH65271" s="378"/>
      <c r="HI65271" s="378"/>
      <c r="HJ65271" s="378"/>
      <c r="HK65271" s="378"/>
      <c r="HL65271" s="378"/>
      <c r="HM65271" s="378"/>
      <c r="HN65271" s="378"/>
      <c r="HO65271" s="378"/>
      <c r="HP65271" s="378"/>
      <c r="HQ65271" s="378"/>
      <c r="HR65271" s="378"/>
      <c r="HS65271" s="378"/>
      <c r="HT65271" s="378"/>
      <c r="HU65271" s="378"/>
      <c r="HV65271" s="378"/>
      <c r="HW65271" s="378"/>
      <c r="HX65271" s="378"/>
      <c r="HY65271" s="378"/>
      <c r="HZ65271" s="378"/>
      <c r="IA65271" s="378"/>
      <c r="IB65271" s="378"/>
      <c r="IC65271" s="378"/>
      <c r="ID65271" s="378"/>
      <c r="IE65271" s="378"/>
      <c r="IF65271" s="378"/>
      <c r="IG65271" s="378"/>
      <c r="IH65271" s="378"/>
      <c r="II65271" s="378"/>
      <c r="IJ65271" s="378"/>
      <c r="IK65271" s="378"/>
      <c r="IL65271" s="378"/>
    </row>
    <row r="65272" spans="2:246">
      <c r="B65272" s="378"/>
      <c r="C65272" s="378"/>
      <c r="D65272" s="378"/>
      <c r="E65272" s="378"/>
      <c r="F65272" s="378"/>
      <c r="G65272" s="378"/>
      <c r="H65272" s="378"/>
      <c r="I65272" s="378"/>
      <c r="J65272" s="378"/>
      <c r="K65272" s="378"/>
      <c r="L65272" s="378"/>
      <c r="M65272" s="378"/>
      <c r="N65272" s="378"/>
      <c r="O65272" s="378"/>
      <c r="P65272" s="378"/>
      <c r="Q65272" s="378"/>
      <c r="R65272" s="378"/>
      <c r="S65272" s="378"/>
      <c r="T65272" s="378"/>
      <c r="U65272" s="378"/>
      <c r="V65272" s="378"/>
      <c r="W65272" s="378"/>
      <c r="X65272" s="378"/>
      <c r="Y65272" s="378"/>
      <c r="Z65272" s="378"/>
      <c r="AA65272" s="378"/>
      <c r="AB65272" s="378"/>
      <c r="AC65272" s="378"/>
      <c r="AD65272" s="378"/>
      <c r="AE65272" s="378"/>
      <c r="AF65272" s="378"/>
      <c r="AG65272" s="378"/>
      <c r="AH65272" s="378"/>
      <c r="AI65272" s="378"/>
      <c r="AJ65272" s="378"/>
      <c r="AK65272" s="378"/>
      <c r="AL65272" s="378"/>
      <c r="AM65272" s="378"/>
      <c r="AN65272" s="378"/>
      <c r="AO65272" s="378"/>
      <c r="AP65272" s="378"/>
      <c r="AQ65272" s="378"/>
      <c r="AR65272" s="378"/>
      <c r="AS65272" s="378"/>
      <c r="AT65272" s="378"/>
      <c r="AU65272" s="378"/>
      <c r="AV65272" s="378"/>
      <c r="AW65272" s="378"/>
      <c r="AX65272" s="378"/>
      <c r="AY65272" s="378"/>
      <c r="AZ65272" s="378"/>
      <c r="BA65272" s="378"/>
      <c r="BB65272" s="378"/>
      <c r="BC65272" s="378"/>
      <c r="BD65272" s="378"/>
      <c r="BE65272" s="378"/>
      <c r="BF65272" s="378"/>
      <c r="BG65272" s="378"/>
      <c r="BH65272" s="378"/>
      <c r="BI65272" s="378"/>
      <c r="BJ65272" s="378"/>
      <c r="BK65272" s="378"/>
      <c r="BL65272" s="378"/>
      <c r="BM65272" s="378"/>
      <c r="BN65272" s="378"/>
      <c r="BO65272" s="378"/>
      <c r="BP65272" s="378"/>
      <c r="BQ65272" s="378"/>
      <c r="BR65272" s="378"/>
      <c r="BS65272" s="378"/>
      <c r="BT65272" s="378"/>
      <c r="BU65272" s="378"/>
      <c r="BV65272" s="378"/>
      <c r="BW65272" s="378"/>
      <c r="BX65272" s="378"/>
      <c r="BY65272" s="378"/>
      <c r="BZ65272" s="378"/>
      <c r="CA65272" s="378"/>
      <c r="CB65272" s="378"/>
      <c r="CC65272" s="378"/>
      <c r="CD65272" s="378"/>
      <c r="CE65272" s="378"/>
      <c r="CF65272" s="378"/>
      <c r="CG65272" s="378"/>
      <c r="CH65272" s="378"/>
      <c r="CI65272" s="378"/>
      <c r="CJ65272" s="378"/>
      <c r="CK65272" s="378"/>
      <c r="CL65272" s="378"/>
      <c r="CM65272" s="378"/>
      <c r="CN65272" s="378"/>
      <c r="CO65272" s="378"/>
      <c r="CP65272" s="378"/>
      <c r="CQ65272" s="378"/>
      <c r="CR65272" s="378"/>
      <c r="CS65272" s="378"/>
      <c r="CT65272" s="378"/>
      <c r="CU65272" s="378"/>
      <c r="CV65272" s="378"/>
      <c r="CW65272" s="378"/>
      <c r="CX65272" s="378"/>
      <c r="CY65272" s="378"/>
      <c r="CZ65272" s="378"/>
      <c r="DA65272" s="378"/>
      <c r="DB65272" s="378"/>
      <c r="DC65272" s="378"/>
      <c r="DD65272" s="378"/>
      <c r="DE65272" s="378"/>
      <c r="DF65272" s="378"/>
      <c r="DG65272" s="378"/>
      <c r="DH65272" s="378"/>
      <c r="DI65272" s="378"/>
      <c r="DJ65272" s="378"/>
      <c r="DK65272" s="378"/>
      <c r="DL65272" s="378"/>
      <c r="DM65272" s="378"/>
      <c r="DN65272" s="378"/>
      <c r="DO65272" s="378"/>
      <c r="DP65272" s="378"/>
      <c r="DQ65272" s="378"/>
      <c r="DR65272" s="378"/>
      <c r="DS65272" s="378"/>
      <c r="DT65272" s="378"/>
      <c r="DU65272" s="378"/>
      <c r="DV65272" s="378"/>
      <c r="DW65272" s="378"/>
      <c r="DX65272" s="378"/>
      <c r="DY65272" s="378"/>
      <c r="DZ65272" s="378"/>
      <c r="EA65272" s="378"/>
      <c r="EB65272" s="378"/>
      <c r="EC65272" s="378"/>
      <c r="ED65272" s="378"/>
      <c r="EE65272" s="378"/>
      <c r="EF65272" s="378"/>
      <c r="EG65272" s="378"/>
      <c r="EH65272" s="378"/>
      <c r="EI65272" s="378"/>
      <c r="EJ65272" s="378"/>
      <c r="EK65272" s="378"/>
      <c r="EL65272" s="378"/>
      <c r="EM65272" s="378"/>
      <c r="EN65272" s="378"/>
      <c r="EO65272" s="378"/>
      <c r="EP65272" s="378"/>
      <c r="EQ65272" s="378"/>
      <c r="ER65272" s="378"/>
      <c r="ES65272" s="378"/>
      <c r="ET65272" s="378"/>
      <c r="EU65272" s="378"/>
      <c r="EV65272" s="378"/>
      <c r="EW65272" s="378"/>
      <c r="EX65272" s="378"/>
      <c r="EY65272" s="378"/>
      <c r="EZ65272" s="378"/>
      <c r="FA65272" s="378"/>
      <c r="FB65272" s="378"/>
      <c r="FC65272" s="378"/>
      <c r="FD65272" s="378"/>
      <c r="FE65272" s="378"/>
      <c r="FF65272" s="378"/>
      <c r="FG65272" s="378"/>
      <c r="FH65272" s="378"/>
      <c r="FI65272" s="378"/>
      <c r="FJ65272" s="378"/>
      <c r="FK65272" s="378"/>
      <c r="FL65272" s="378"/>
      <c r="FM65272" s="378"/>
      <c r="FN65272" s="378"/>
      <c r="FO65272" s="378"/>
      <c r="FP65272" s="378"/>
      <c r="FQ65272" s="378"/>
      <c r="FR65272" s="378"/>
      <c r="FS65272" s="378"/>
      <c r="FT65272" s="378"/>
      <c r="FU65272" s="378"/>
      <c r="FV65272" s="378"/>
      <c r="FW65272" s="378"/>
      <c r="FX65272" s="378"/>
      <c r="FY65272" s="378"/>
      <c r="FZ65272" s="378"/>
      <c r="GA65272" s="378"/>
      <c r="GB65272" s="378"/>
      <c r="GC65272" s="378"/>
      <c r="GD65272" s="378"/>
      <c r="GE65272" s="378"/>
      <c r="GF65272" s="378"/>
      <c r="GG65272" s="378"/>
      <c r="GH65272" s="378"/>
      <c r="GI65272" s="378"/>
      <c r="GJ65272" s="378"/>
      <c r="GK65272" s="378"/>
      <c r="GL65272" s="378"/>
      <c r="GM65272" s="378"/>
      <c r="GN65272" s="378"/>
      <c r="GO65272" s="378"/>
      <c r="GP65272" s="378"/>
      <c r="GQ65272" s="378"/>
      <c r="GR65272" s="378"/>
      <c r="GS65272" s="378"/>
      <c r="GT65272" s="378"/>
      <c r="GU65272" s="378"/>
      <c r="GV65272" s="378"/>
      <c r="GW65272" s="378"/>
      <c r="GX65272" s="378"/>
      <c r="GY65272" s="378"/>
      <c r="GZ65272" s="378"/>
      <c r="HA65272" s="378"/>
      <c r="HB65272" s="378"/>
      <c r="HC65272" s="378"/>
      <c r="HD65272" s="378"/>
      <c r="HE65272" s="378"/>
      <c r="HF65272" s="378"/>
      <c r="HG65272" s="378"/>
      <c r="HH65272" s="378"/>
      <c r="HI65272" s="378"/>
      <c r="HJ65272" s="378"/>
      <c r="HK65272" s="378"/>
      <c r="HL65272" s="378"/>
      <c r="HM65272" s="378"/>
      <c r="HN65272" s="378"/>
      <c r="HO65272" s="378"/>
      <c r="HP65272" s="378"/>
      <c r="HQ65272" s="378"/>
      <c r="HR65272" s="378"/>
      <c r="HS65272" s="378"/>
      <c r="HT65272" s="378"/>
      <c r="HU65272" s="378"/>
      <c r="HV65272" s="378"/>
      <c r="HW65272" s="378"/>
      <c r="HX65272" s="378"/>
      <c r="HY65272" s="378"/>
      <c r="HZ65272" s="378"/>
      <c r="IA65272" s="378"/>
      <c r="IB65272" s="378"/>
      <c r="IC65272" s="378"/>
      <c r="ID65272" s="378"/>
      <c r="IE65272" s="378"/>
      <c r="IF65272" s="378"/>
      <c r="IG65272" s="378"/>
      <c r="IH65272" s="378"/>
      <c r="II65272" s="378"/>
      <c r="IJ65272" s="378"/>
      <c r="IK65272" s="378"/>
      <c r="IL65272" s="378"/>
    </row>
    <row r="65273" spans="2:246">
      <c r="B65273" s="378"/>
      <c r="C65273" s="378"/>
      <c r="D65273" s="378"/>
      <c r="E65273" s="378"/>
      <c r="F65273" s="378"/>
      <c r="G65273" s="378"/>
      <c r="H65273" s="378"/>
      <c r="I65273" s="378"/>
      <c r="J65273" s="378"/>
      <c r="K65273" s="378"/>
      <c r="L65273" s="378"/>
      <c r="M65273" s="378"/>
      <c r="N65273" s="378"/>
      <c r="O65273" s="378"/>
      <c r="P65273" s="378"/>
      <c r="Q65273" s="378"/>
      <c r="R65273" s="378"/>
      <c r="S65273" s="378"/>
      <c r="T65273" s="378"/>
      <c r="U65273" s="378"/>
      <c r="V65273" s="378"/>
      <c r="W65273" s="378"/>
      <c r="X65273" s="378"/>
      <c r="Y65273" s="378"/>
      <c r="Z65273" s="378"/>
      <c r="AA65273" s="378"/>
      <c r="AB65273" s="378"/>
      <c r="AC65273" s="378"/>
      <c r="AD65273" s="378"/>
      <c r="AE65273" s="378"/>
      <c r="AF65273" s="378"/>
      <c r="AG65273" s="378"/>
      <c r="AH65273" s="378"/>
      <c r="AI65273" s="378"/>
      <c r="AJ65273" s="378"/>
      <c r="AK65273" s="378"/>
      <c r="AL65273" s="378"/>
      <c r="AM65273" s="378"/>
      <c r="AN65273" s="378"/>
      <c r="AO65273" s="378"/>
      <c r="AP65273" s="378"/>
      <c r="AQ65273" s="378"/>
      <c r="AR65273" s="378"/>
      <c r="AS65273" s="378"/>
      <c r="AT65273" s="378"/>
      <c r="AU65273" s="378"/>
      <c r="AV65273" s="378"/>
      <c r="AW65273" s="378"/>
      <c r="AX65273" s="378"/>
      <c r="AY65273" s="378"/>
      <c r="AZ65273" s="378"/>
      <c r="BA65273" s="378"/>
      <c r="BB65273" s="378"/>
      <c r="BC65273" s="378"/>
      <c r="BD65273" s="378"/>
      <c r="BE65273" s="378"/>
      <c r="BF65273" s="378"/>
      <c r="BG65273" s="378"/>
      <c r="BH65273" s="378"/>
      <c r="BI65273" s="378"/>
      <c r="BJ65273" s="378"/>
      <c r="BK65273" s="378"/>
      <c r="BL65273" s="378"/>
      <c r="BM65273" s="378"/>
      <c r="BN65273" s="378"/>
      <c r="BO65273" s="378"/>
      <c r="BP65273" s="378"/>
      <c r="BQ65273" s="378"/>
      <c r="BR65273" s="378"/>
      <c r="BS65273" s="378"/>
      <c r="BT65273" s="378"/>
      <c r="BU65273" s="378"/>
      <c r="BV65273" s="378"/>
      <c r="BW65273" s="378"/>
      <c r="BX65273" s="378"/>
      <c r="BY65273" s="378"/>
      <c r="BZ65273" s="378"/>
      <c r="CA65273" s="378"/>
      <c r="CB65273" s="378"/>
      <c r="CC65273" s="378"/>
      <c r="CD65273" s="378"/>
      <c r="CE65273" s="378"/>
      <c r="CF65273" s="378"/>
      <c r="CG65273" s="378"/>
      <c r="CH65273" s="378"/>
      <c r="CI65273" s="378"/>
      <c r="CJ65273" s="378"/>
      <c r="CK65273" s="378"/>
      <c r="CL65273" s="378"/>
      <c r="CM65273" s="378"/>
      <c r="CN65273" s="378"/>
      <c r="CO65273" s="378"/>
      <c r="CP65273" s="378"/>
      <c r="CQ65273" s="378"/>
      <c r="CR65273" s="378"/>
      <c r="CS65273" s="378"/>
      <c r="CT65273" s="378"/>
      <c r="CU65273" s="378"/>
      <c r="CV65273" s="378"/>
      <c r="CW65273" s="378"/>
      <c r="CX65273" s="378"/>
      <c r="CY65273" s="378"/>
      <c r="CZ65273" s="378"/>
      <c r="DA65273" s="378"/>
      <c r="DB65273" s="378"/>
      <c r="DC65273" s="378"/>
      <c r="DD65273" s="378"/>
      <c r="DE65273" s="378"/>
      <c r="DF65273" s="378"/>
      <c r="DG65273" s="378"/>
      <c r="DH65273" s="378"/>
      <c r="DI65273" s="378"/>
      <c r="DJ65273" s="378"/>
      <c r="DK65273" s="378"/>
      <c r="DL65273" s="378"/>
      <c r="DM65273" s="378"/>
      <c r="DN65273" s="378"/>
      <c r="DO65273" s="378"/>
      <c r="DP65273" s="378"/>
      <c r="DQ65273" s="378"/>
      <c r="DR65273" s="378"/>
      <c r="DS65273" s="378"/>
      <c r="DT65273" s="378"/>
      <c r="DU65273" s="378"/>
      <c r="DV65273" s="378"/>
      <c r="DW65273" s="378"/>
      <c r="DX65273" s="378"/>
      <c r="DY65273" s="378"/>
      <c r="DZ65273" s="378"/>
      <c r="EA65273" s="378"/>
      <c r="EB65273" s="378"/>
      <c r="EC65273" s="378"/>
      <c r="ED65273" s="378"/>
      <c r="EE65273" s="378"/>
      <c r="EF65273" s="378"/>
      <c r="EG65273" s="378"/>
      <c r="EH65273" s="378"/>
      <c r="EI65273" s="378"/>
      <c r="EJ65273" s="378"/>
      <c r="EK65273" s="378"/>
      <c r="EL65273" s="378"/>
      <c r="EM65273" s="378"/>
      <c r="EN65273" s="378"/>
      <c r="EO65273" s="378"/>
      <c r="EP65273" s="378"/>
      <c r="EQ65273" s="378"/>
      <c r="ER65273" s="378"/>
      <c r="ES65273" s="378"/>
      <c r="ET65273" s="378"/>
      <c r="EU65273" s="378"/>
      <c r="EV65273" s="378"/>
      <c r="EW65273" s="378"/>
      <c r="EX65273" s="378"/>
      <c r="EY65273" s="378"/>
      <c r="EZ65273" s="378"/>
      <c r="FA65273" s="378"/>
      <c r="FB65273" s="378"/>
      <c r="FC65273" s="378"/>
      <c r="FD65273" s="378"/>
      <c r="FE65273" s="378"/>
      <c r="FF65273" s="378"/>
      <c r="FG65273" s="378"/>
      <c r="FH65273" s="378"/>
      <c r="FI65273" s="378"/>
      <c r="FJ65273" s="378"/>
      <c r="FK65273" s="378"/>
      <c r="FL65273" s="378"/>
      <c r="FM65273" s="378"/>
      <c r="FN65273" s="378"/>
      <c r="FO65273" s="378"/>
      <c r="FP65273" s="378"/>
      <c r="FQ65273" s="378"/>
      <c r="FR65273" s="378"/>
      <c r="FS65273" s="378"/>
      <c r="FT65273" s="378"/>
      <c r="FU65273" s="378"/>
      <c r="FV65273" s="378"/>
      <c r="FW65273" s="378"/>
      <c r="FX65273" s="378"/>
      <c r="FY65273" s="378"/>
      <c r="FZ65273" s="378"/>
      <c r="GA65273" s="378"/>
      <c r="GB65273" s="378"/>
      <c r="GC65273" s="378"/>
      <c r="GD65273" s="378"/>
      <c r="GE65273" s="378"/>
      <c r="GF65273" s="378"/>
      <c r="GG65273" s="378"/>
      <c r="GH65273" s="378"/>
      <c r="GI65273" s="378"/>
      <c r="GJ65273" s="378"/>
      <c r="GK65273" s="378"/>
      <c r="GL65273" s="378"/>
      <c r="GM65273" s="378"/>
      <c r="GN65273" s="378"/>
      <c r="GO65273" s="378"/>
      <c r="GP65273" s="378"/>
      <c r="GQ65273" s="378"/>
      <c r="GR65273" s="378"/>
      <c r="GS65273" s="378"/>
      <c r="GT65273" s="378"/>
      <c r="GU65273" s="378"/>
      <c r="GV65273" s="378"/>
      <c r="GW65273" s="378"/>
      <c r="GX65273" s="378"/>
      <c r="GY65273" s="378"/>
      <c r="GZ65273" s="378"/>
      <c r="HA65273" s="378"/>
      <c r="HB65273" s="378"/>
      <c r="HC65273" s="378"/>
      <c r="HD65273" s="378"/>
      <c r="HE65273" s="378"/>
      <c r="HF65273" s="378"/>
      <c r="HG65273" s="378"/>
      <c r="HH65273" s="378"/>
      <c r="HI65273" s="378"/>
      <c r="HJ65273" s="378"/>
      <c r="HK65273" s="378"/>
      <c r="HL65273" s="378"/>
      <c r="HM65273" s="378"/>
      <c r="HN65273" s="378"/>
      <c r="HO65273" s="378"/>
      <c r="HP65273" s="378"/>
      <c r="HQ65273" s="378"/>
      <c r="HR65273" s="378"/>
      <c r="HS65273" s="378"/>
      <c r="HT65273" s="378"/>
      <c r="HU65273" s="378"/>
      <c r="HV65273" s="378"/>
      <c r="HW65273" s="378"/>
      <c r="HX65273" s="378"/>
      <c r="HY65273" s="378"/>
      <c r="HZ65273" s="378"/>
      <c r="IA65273" s="378"/>
      <c r="IB65273" s="378"/>
      <c r="IC65273" s="378"/>
      <c r="ID65273" s="378"/>
      <c r="IE65273" s="378"/>
      <c r="IF65273" s="378"/>
      <c r="IG65273" s="378"/>
      <c r="IH65273" s="378"/>
      <c r="II65273" s="378"/>
      <c r="IJ65273" s="378"/>
      <c r="IK65273" s="378"/>
      <c r="IL65273" s="378"/>
    </row>
    <row r="65274" spans="2:246">
      <c r="B65274" s="378"/>
      <c r="C65274" s="378"/>
      <c r="D65274" s="378"/>
      <c r="E65274" s="378"/>
      <c r="F65274" s="378"/>
      <c r="G65274" s="378"/>
      <c r="H65274" s="378"/>
      <c r="I65274" s="378"/>
      <c r="J65274" s="378"/>
      <c r="K65274" s="378"/>
      <c r="L65274" s="378"/>
      <c r="M65274" s="378"/>
      <c r="N65274" s="378"/>
      <c r="O65274" s="378"/>
      <c r="P65274" s="378"/>
      <c r="Q65274" s="378"/>
      <c r="R65274" s="378"/>
      <c r="S65274" s="378"/>
      <c r="T65274" s="378"/>
      <c r="U65274" s="378"/>
      <c r="V65274" s="378"/>
      <c r="W65274" s="378"/>
      <c r="X65274" s="378"/>
      <c r="Y65274" s="378"/>
      <c r="Z65274" s="378"/>
      <c r="AA65274" s="378"/>
      <c r="AB65274" s="378"/>
      <c r="AC65274" s="378"/>
      <c r="AD65274" s="378"/>
      <c r="AE65274" s="378"/>
      <c r="AF65274" s="378"/>
      <c r="AG65274" s="378"/>
      <c r="AH65274" s="378"/>
      <c r="AI65274" s="378"/>
      <c r="AJ65274" s="378"/>
      <c r="AK65274" s="378"/>
      <c r="AL65274" s="378"/>
      <c r="AM65274" s="378"/>
      <c r="AN65274" s="378"/>
      <c r="AO65274" s="378"/>
      <c r="AP65274" s="378"/>
      <c r="AQ65274" s="378"/>
      <c r="AR65274" s="378"/>
      <c r="AS65274" s="378"/>
      <c r="AT65274" s="378"/>
      <c r="AU65274" s="378"/>
      <c r="AV65274" s="378"/>
      <c r="AW65274" s="378"/>
      <c r="AX65274" s="378"/>
      <c r="AY65274" s="378"/>
      <c r="AZ65274" s="378"/>
      <c r="BA65274" s="378"/>
      <c r="BB65274" s="378"/>
      <c r="BC65274" s="378"/>
      <c r="BD65274" s="378"/>
      <c r="BE65274" s="378"/>
      <c r="BF65274" s="378"/>
      <c r="BG65274" s="378"/>
      <c r="BH65274" s="378"/>
      <c r="BI65274" s="378"/>
      <c r="BJ65274" s="378"/>
      <c r="BK65274" s="378"/>
      <c r="BL65274" s="378"/>
      <c r="BM65274" s="378"/>
      <c r="BN65274" s="378"/>
      <c r="BO65274" s="378"/>
      <c r="BP65274" s="378"/>
      <c r="BQ65274" s="378"/>
      <c r="BR65274" s="378"/>
      <c r="BS65274" s="378"/>
      <c r="BT65274" s="378"/>
      <c r="BU65274" s="378"/>
      <c r="BV65274" s="378"/>
      <c r="BW65274" s="378"/>
      <c r="BX65274" s="378"/>
      <c r="BY65274" s="378"/>
      <c r="BZ65274" s="378"/>
      <c r="CA65274" s="378"/>
      <c r="CB65274" s="378"/>
      <c r="CC65274" s="378"/>
      <c r="CD65274" s="378"/>
      <c r="CE65274" s="378"/>
      <c r="CF65274" s="378"/>
      <c r="CG65274" s="378"/>
      <c r="CH65274" s="378"/>
      <c r="CI65274" s="378"/>
      <c r="CJ65274" s="378"/>
      <c r="CK65274" s="378"/>
      <c r="CL65274" s="378"/>
      <c r="CM65274" s="378"/>
      <c r="CN65274" s="378"/>
      <c r="CO65274" s="378"/>
      <c r="CP65274" s="378"/>
      <c r="CQ65274" s="378"/>
      <c r="CR65274" s="378"/>
      <c r="CS65274" s="378"/>
      <c r="CT65274" s="378"/>
      <c r="CU65274" s="378"/>
      <c r="CV65274" s="378"/>
      <c r="CW65274" s="378"/>
      <c r="CX65274" s="378"/>
      <c r="CY65274" s="378"/>
      <c r="CZ65274" s="378"/>
      <c r="DA65274" s="378"/>
      <c r="DB65274" s="378"/>
      <c r="DC65274" s="378"/>
      <c r="DD65274" s="378"/>
      <c r="DE65274" s="378"/>
      <c r="DF65274" s="378"/>
      <c r="DG65274" s="378"/>
      <c r="DH65274" s="378"/>
      <c r="DI65274" s="378"/>
      <c r="DJ65274" s="378"/>
      <c r="DK65274" s="378"/>
      <c r="DL65274" s="378"/>
      <c r="DM65274" s="378"/>
      <c r="DN65274" s="378"/>
      <c r="DO65274" s="378"/>
      <c r="DP65274" s="378"/>
      <c r="DQ65274" s="378"/>
      <c r="DR65274" s="378"/>
      <c r="DS65274" s="378"/>
      <c r="DT65274" s="378"/>
      <c r="DU65274" s="378"/>
      <c r="DV65274" s="378"/>
      <c r="DW65274" s="378"/>
      <c r="DX65274" s="378"/>
      <c r="DY65274" s="378"/>
      <c r="DZ65274" s="378"/>
      <c r="EA65274" s="378"/>
      <c r="EB65274" s="378"/>
      <c r="EC65274" s="378"/>
      <c r="ED65274" s="378"/>
      <c r="EE65274" s="378"/>
      <c r="EF65274" s="378"/>
      <c r="EG65274" s="378"/>
      <c r="EH65274" s="378"/>
      <c r="EI65274" s="378"/>
      <c r="EJ65274" s="378"/>
      <c r="EK65274" s="378"/>
      <c r="EL65274" s="378"/>
      <c r="EM65274" s="378"/>
      <c r="EN65274" s="378"/>
      <c r="EO65274" s="378"/>
      <c r="EP65274" s="378"/>
      <c r="EQ65274" s="378"/>
      <c r="ER65274" s="378"/>
      <c r="ES65274" s="378"/>
      <c r="ET65274" s="378"/>
      <c r="EU65274" s="378"/>
      <c r="EV65274" s="378"/>
      <c r="EW65274" s="378"/>
      <c r="EX65274" s="378"/>
      <c r="EY65274" s="378"/>
      <c r="EZ65274" s="378"/>
      <c r="FA65274" s="378"/>
      <c r="FB65274" s="378"/>
      <c r="FC65274" s="378"/>
      <c r="FD65274" s="378"/>
      <c r="FE65274" s="378"/>
      <c r="FF65274" s="378"/>
      <c r="FG65274" s="378"/>
      <c r="FH65274" s="378"/>
      <c r="FI65274" s="378"/>
      <c r="FJ65274" s="378"/>
      <c r="FK65274" s="378"/>
      <c r="FL65274" s="378"/>
      <c r="FM65274" s="378"/>
      <c r="FN65274" s="378"/>
      <c r="FO65274" s="378"/>
      <c r="FP65274" s="378"/>
      <c r="FQ65274" s="378"/>
      <c r="FR65274" s="378"/>
      <c r="FS65274" s="378"/>
      <c r="FT65274" s="378"/>
      <c r="FU65274" s="378"/>
      <c r="FV65274" s="378"/>
      <c r="FW65274" s="378"/>
      <c r="FX65274" s="378"/>
      <c r="FY65274" s="378"/>
      <c r="FZ65274" s="378"/>
      <c r="GA65274" s="378"/>
      <c r="GB65274" s="378"/>
      <c r="GC65274" s="378"/>
      <c r="GD65274" s="378"/>
      <c r="GE65274" s="378"/>
      <c r="GF65274" s="378"/>
      <c r="GG65274" s="378"/>
      <c r="GH65274" s="378"/>
      <c r="GI65274" s="378"/>
      <c r="GJ65274" s="378"/>
      <c r="GK65274" s="378"/>
      <c r="GL65274" s="378"/>
      <c r="GM65274" s="378"/>
      <c r="GN65274" s="378"/>
      <c r="GO65274" s="378"/>
      <c r="GP65274" s="378"/>
      <c r="GQ65274" s="378"/>
      <c r="GR65274" s="378"/>
      <c r="GS65274" s="378"/>
      <c r="GT65274" s="378"/>
      <c r="GU65274" s="378"/>
      <c r="GV65274" s="378"/>
      <c r="GW65274" s="378"/>
      <c r="GX65274" s="378"/>
      <c r="GY65274" s="378"/>
      <c r="GZ65274" s="378"/>
      <c r="HA65274" s="378"/>
      <c r="HB65274" s="378"/>
      <c r="HC65274" s="378"/>
      <c r="HD65274" s="378"/>
      <c r="HE65274" s="378"/>
      <c r="HF65274" s="378"/>
      <c r="HG65274" s="378"/>
      <c r="HH65274" s="378"/>
      <c r="HI65274" s="378"/>
      <c r="HJ65274" s="378"/>
      <c r="HK65274" s="378"/>
      <c r="HL65274" s="378"/>
      <c r="HM65274" s="378"/>
      <c r="HN65274" s="378"/>
      <c r="HO65274" s="378"/>
      <c r="HP65274" s="378"/>
      <c r="HQ65274" s="378"/>
      <c r="HR65274" s="378"/>
      <c r="HS65274" s="378"/>
      <c r="HT65274" s="378"/>
      <c r="HU65274" s="378"/>
      <c r="HV65274" s="378"/>
      <c r="HW65274" s="378"/>
      <c r="HX65274" s="378"/>
      <c r="HY65274" s="378"/>
      <c r="HZ65274" s="378"/>
      <c r="IA65274" s="378"/>
      <c r="IB65274" s="378"/>
      <c r="IC65274" s="378"/>
      <c r="ID65274" s="378"/>
      <c r="IE65274" s="378"/>
      <c r="IF65274" s="378"/>
      <c r="IG65274" s="378"/>
      <c r="IH65274" s="378"/>
      <c r="II65274" s="378"/>
      <c r="IJ65274" s="378"/>
      <c r="IK65274" s="378"/>
      <c r="IL65274" s="378"/>
    </row>
    <row r="65275" spans="2:246">
      <c r="B65275" s="378"/>
      <c r="C65275" s="378"/>
      <c r="D65275" s="378"/>
      <c r="E65275" s="378"/>
      <c r="F65275" s="378"/>
      <c r="G65275" s="378"/>
      <c r="H65275" s="378"/>
      <c r="I65275" s="378"/>
      <c r="J65275" s="378"/>
      <c r="K65275" s="378"/>
      <c r="L65275" s="378"/>
      <c r="M65275" s="378"/>
      <c r="N65275" s="378"/>
      <c r="O65275" s="378"/>
      <c r="P65275" s="378"/>
      <c r="Q65275" s="378"/>
      <c r="R65275" s="378"/>
      <c r="S65275" s="378"/>
      <c r="T65275" s="378"/>
      <c r="U65275" s="378"/>
      <c r="V65275" s="378"/>
      <c r="W65275" s="378"/>
      <c r="X65275" s="378"/>
      <c r="Y65275" s="378"/>
      <c r="Z65275" s="378"/>
      <c r="AA65275" s="378"/>
      <c r="AB65275" s="378"/>
      <c r="AC65275" s="378"/>
      <c r="AD65275" s="378"/>
      <c r="AE65275" s="378"/>
      <c r="AF65275" s="378"/>
      <c r="AG65275" s="378"/>
      <c r="AH65275" s="378"/>
      <c r="AI65275" s="378"/>
      <c r="AJ65275" s="378"/>
      <c r="AK65275" s="378"/>
      <c r="AL65275" s="378"/>
      <c r="AM65275" s="378"/>
      <c r="AN65275" s="378"/>
      <c r="AO65275" s="378"/>
      <c r="AP65275" s="378"/>
      <c r="AQ65275" s="378"/>
      <c r="AR65275" s="378"/>
      <c r="AS65275" s="378"/>
      <c r="AT65275" s="378"/>
      <c r="AU65275" s="378"/>
      <c r="AV65275" s="378"/>
      <c r="AW65275" s="378"/>
      <c r="AX65275" s="378"/>
      <c r="AY65275" s="378"/>
      <c r="AZ65275" s="378"/>
      <c r="BA65275" s="378"/>
      <c r="BB65275" s="378"/>
      <c r="BC65275" s="378"/>
      <c r="BD65275" s="378"/>
      <c r="BE65275" s="378"/>
      <c r="BF65275" s="378"/>
      <c r="BG65275" s="378"/>
      <c r="BH65275" s="378"/>
      <c r="BI65275" s="378"/>
      <c r="BJ65275" s="378"/>
      <c r="BK65275" s="378"/>
      <c r="BL65275" s="378"/>
      <c r="BM65275" s="378"/>
      <c r="BN65275" s="378"/>
      <c r="BO65275" s="378"/>
      <c r="BP65275" s="378"/>
      <c r="BQ65275" s="378"/>
      <c r="BR65275" s="378"/>
      <c r="BS65275" s="378"/>
      <c r="BT65275" s="378"/>
      <c r="BU65275" s="378"/>
      <c r="BV65275" s="378"/>
      <c r="BW65275" s="378"/>
      <c r="BX65275" s="378"/>
      <c r="BY65275" s="378"/>
      <c r="BZ65275" s="378"/>
      <c r="CA65275" s="378"/>
      <c r="CB65275" s="378"/>
      <c r="CC65275" s="378"/>
      <c r="CD65275" s="378"/>
      <c r="CE65275" s="378"/>
      <c r="CF65275" s="378"/>
      <c r="CG65275" s="378"/>
      <c r="CH65275" s="378"/>
      <c r="CI65275" s="378"/>
      <c r="CJ65275" s="378"/>
      <c r="CK65275" s="378"/>
      <c r="CL65275" s="378"/>
      <c r="CM65275" s="378"/>
      <c r="CN65275" s="378"/>
      <c r="CO65275" s="378"/>
      <c r="CP65275" s="378"/>
      <c r="CQ65275" s="378"/>
      <c r="CR65275" s="378"/>
      <c r="CS65275" s="378"/>
      <c r="CT65275" s="378"/>
      <c r="CU65275" s="378"/>
      <c r="CV65275" s="378"/>
      <c r="CW65275" s="378"/>
      <c r="CX65275" s="378"/>
      <c r="CY65275" s="378"/>
      <c r="CZ65275" s="378"/>
      <c r="DA65275" s="378"/>
      <c r="DB65275" s="378"/>
      <c r="DC65275" s="378"/>
      <c r="DD65275" s="378"/>
      <c r="DE65275" s="378"/>
      <c r="DF65275" s="378"/>
      <c r="DG65275" s="378"/>
      <c r="DH65275" s="378"/>
      <c r="DI65275" s="378"/>
      <c r="DJ65275" s="378"/>
      <c r="DK65275" s="378"/>
      <c r="DL65275" s="378"/>
      <c r="DM65275" s="378"/>
      <c r="DN65275" s="378"/>
      <c r="DO65275" s="378"/>
      <c r="DP65275" s="378"/>
      <c r="DQ65275" s="378"/>
      <c r="DR65275" s="378"/>
      <c r="DS65275" s="378"/>
      <c r="DT65275" s="378"/>
      <c r="DU65275" s="378"/>
      <c r="DV65275" s="378"/>
      <c r="DW65275" s="378"/>
      <c r="DX65275" s="378"/>
      <c r="DY65275" s="378"/>
      <c r="DZ65275" s="378"/>
      <c r="EA65275" s="378"/>
      <c r="EB65275" s="378"/>
      <c r="EC65275" s="378"/>
      <c r="ED65275" s="378"/>
      <c r="EE65275" s="378"/>
      <c r="EF65275" s="378"/>
      <c r="EG65275" s="378"/>
      <c r="EH65275" s="378"/>
      <c r="EI65275" s="378"/>
      <c r="EJ65275" s="378"/>
      <c r="EK65275" s="378"/>
      <c r="EL65275" s="378"/>
      <c r="EM65275" s="378"/>
      <c r="EN65275" s="378"/>
      <c r="EO65275" s="378"/>
      <c r="EP65275" s="378"/>
      <c r="EQ65275" s="378"/>
      <c r="ER65275" s="378"/>
      <c r="ES65275" s="378"/>
      <c r="ET65275" s="378"/>
      <c r="EU65275" s="378"/>
      <c r="EV65275" s="378"/>
      <c r="EW65275" s="378"/>
      <c r="EX65275" s="378"/>
      <c r="EY65275" s="378"/>
      <c r="EZ65275" s="378"/>
      <c r="FA65275" s="378"/>
      <c r="FB65275" s="378"/>
      <c r="FC65275" s="378"/>
      <c r="FD65275" s="378"/>
      <c r="FE65275" s="378"/>
      <c r="FF65275" s="378"/>
      <c r="FG65275" s="378"/>
      <c r="FH65275" s="378"/>
      <c r="FI65275" s="378"/>
      <c r="FJ65275" s="378"/>
      <c r="FK65275" s="378"/>
      <c r="FL65275" s="378"/>
      <c r="FM65275" s="378"/>
      <c r="FN65275" s="378"/>
      <c r="FO65275" s="378"/>
      <c r="FP65275" s="378"/>
      <c r="FQ65275" s="378"/>
      <c r="FR65275" s="378"/>
      <c r="FS65275" s="378"/>
      <c r="FT65275" s="378"/>
      <c r="FU65275" s="378"/>
      <c r="FV65275" s="378"/>
      <c r="FW65275" s="378"/>
      <c r="FX65275" s="378"/>
      <c r="FY65275" s="378"/>
      <c r="FZ65275" s="378"/>
      <c r="GA65275" s="378"/>
      <c r="GB65275" s="378"/>
      <c r="GC65275" s="378"/>
      <c r="GD65275" s="378"/>
      <c r="GE65275" s="378"/>
      <c r="GF65275" s="378"/>
      <c r="GG65275" s="378"/>
      <c r="GH65275" s="378"/>
      <c r="GI65275" s="378"/>
      <c r="GJ65275" s="378"/>
      <c r="GK65275" s="378"/>
      <c r="GL65275" s="378"/>
      <c r="GM65275" s="378"/>
      <c r="GN65275" s="378"/>
      <c r="GO65275" s="378"/>
      <c r="GP65275" s="378"/>
      <c r="GQ65275" s="378"/>
      <c r="GR65275" s="378"/>
      <c r="GS65275" s="378"/>
      <c r="GT65275" s="378"/>
      <c r="GU65275" s="378"/>
      <c r="GV65275" s="378"/>
      <c r="GW65275" s="378"/>
      <c r="GX65275" s="378"/>
      <c r="GY65275" s="378"/>
      <c r="GZ65275" s="378"/>
      <c r="HA65275" s="378"/>
      <c r="HB65275" s="378"/>
      <c r="HC65275" s="378"/>
      <c r="HD65275" s="378"/>
      <c r="HE65275" s="378"/>
      <c r="HF65275" s="378"/>
      <c r="HG65275" s="378"/>
      <c r="HH65275" s="378"/>
      <c r="HI65275" s="378"/>
      <c r="HJ65275" s="378"/>
      <c r="HK65275" s="378"/>
      <c r="HL65275" s="378"/>
      <c r="HM65275" s="378"/>
      <c r="HN65275" s="378"/>
      <c r="HO65275" s="378"/>
      <c r="HP65275" s="378"/>
      <c r="HQ65275" s="378"/>
      <c r="HR65275" s="378"/>
      <c r="HS65275" s="378"/>
      <c r="HT65275" s="378"/>
      <c r="HU65275" s="378"/>
      <c r="HV65275" s="378"/>
      <c r="HW65275" s="378"/>
      <c r="HX65275" s="378"/>
      <c r="HY65275" s="378"/>
      <c r="HZ65275" s="378"/>
      <c r="IA65275" s="378"/>
      <c r="IB65275" s="378"/>
      <c r="IC65275" s="378"/>
      <c r="ID65275" s="378"/>
      <c r="IE65275" s="378"/>
      <c r="IF65275" s="378"/>
      <c r="IG65275" s="378"/>
      <c r="IH65275" s="378"/>
      <c r="II65275" s="378"/>
      <c r="IJ65275" s="378"/>
      <c r="IK65275" s="378"/>
      <c r="IL65275" s="378"/>
    </row>
    <row r="65276" spans="2:246">
      <c r="B65276" s="378"/>
      <c r="C65276" s="378"/>
      <c r="D65276" s="378"/>
      <c r="E65276" s="378"/>
      <c r="F65276" s="378"/>
      <c r="G65276" s="378"/>
      <c r="H65276" s="378"/>
      <c r="I65276" s="378"/>
      <c r="J65276" s="378"/>
      <c r="K65276" s="378"/>
      <c r="L65276" s="378"/>
      <c r="M65276" s="378"/>
      <c r="N65276" s="378"/>
      <c r="O65276" s="378"/>
      <c r="P65276" s="378"/>
      <c r="Q65276" s="378"/>
      <c r="R65276" s="378"/>
      <c r="S65276" s="378"/>
      <c r="T65276" s="378"/>
      <c r="U65276" s="378"/>
      <c r="V65276" s="378"/>
      <c r="W65276" s="378"/>
      <c r="X65276" s="378"/>
      <c r="Y65276" s="378"/>
      <c r="Z65276" s="378"/>
      <c r="AA65276" s="378"/>
      <c r="AB65276" s="378"/>
      <c r="AC65276" s="378"/>
      <c r="AD65276" s="378"/>
      <c r="AE65276" s="378"/>
      <c r="AF65276" s="378"/>
      <c r="AG65276" s="378"/>
      <c r="AH65276" s="378"/>
      <c r="AI65276" s="378"/>
      <c r="AJ65276" s="378"/>
      <c r="AK65276" s="378"/>
      <c r="AL65276" s="378"/>
      <c r="AM65276" s="378"/>
      <c r="AN65276" s="378"/>
      <c r="AO65276" s="378"/>
      <c r="AP65276" s="378"/>
      <c r="AQ65276" s="378"/>
      <c r="AR65276" s="378"/>
      <c r="AS65276" s="378"/>
      <c r="AT65276" s="378"/>
      <c r="AU65276" s="378"/>
      <c r="AV65276" s="378"/>
      <c r="AW65276" s="378"/>
      <c r="AX65276" s="378"/>
      <c r="AY65276" s="378"/>
      <c r="AZ65276" s="378"/>
      <c r="BA65276" s="378"/>
      <c r="BB65276" s="378"/>
      <c r="BC65276" s="378"/>
      <c r="BD65276" s="378"/>
      <c r="BE65276" s="378"/>
      <c r="BF65276" s="378"/>
      <c r="BG65276" s="378"/>
      <c r="BH65276" s="378"/>
      <c r="BI65276" s="378"/>
      <c r="BJ65276" s="378"/>
      <c r="BK65276" s="378"/>
      <c r="BL65276" s="378"/>
      <c r="BM65276" s="378"/>
      <c r="BN65276" s="378"/>
      <c r="BO65276" s="378"/>
      <c r="BP65276" s="378"/>
      <c r="BQ65276" s="378"/>
      <c r="BR65276" s="378"/>
      <c r="BS65276" s="378"/>
      <c r="BT65276" s="378"/>
      <c r="BU65276" s="378"/>
      <c r="BV65276" s="378"/>
      <c r="BW65276" s="378"/>
      <c r="BX65276" s="378"/>
      <c r="BY65276" s="378"/>
      <c r="BZ65276" s="378"/>
      <c r="CA65276" s="378"/>
      <c r="CB65276" s="378"/>
      <c r="CC65276" s="378"/>
      <c r="CD65276" s="378"/>
      <c r="CE65276" s="378"/>
      <c r="CF65276" s="378"/>
      <c r="CG65276" s="378"/>
      <c r="CH65276" s="378"/>
      <c r="CI65276" s="378"/>
      <c r="CJ65276" s="378"/>
      <c r="CK65276" s="378"/>
      <c r="CL65276" s="378"/>
      <c r="CM65276" s="378"/>
      <c r="CN65276" s="378"/>
      <c r="CO65276" s="378"/>
      <c r="CP65276" s="378"/>
      <c r="CQ65276" s="378"/>
      <c r="CR65276" s="378"/>
      <c r="CS65276" s="378"/>
      <c r="CT65276" s="378"/>
      <c r="CU65276" s="378"/>
      <c r="CV65276" s="378"/>
      <c r="CW65276" s="378"/>
      <c r="CX65276" s="378"/>
      <c r="CY65276" s="378"/>
      <c r="CZ65276" s="378"/>
      <c r="DA65276" s="378"/>
      <c r="DB65276" s="378"/>
      <c r="DC65276" s="378"/>
      <c r="DD65276" s="378"/>
      <c r="DE65276" s="378"/>
      <c r="DF65276" s="378"/>
      <c r="DG65276" s="378"/>
      <c r="DH65276" s="378"/>
      <c r="DI65276" s="378"/>
      <c r="DJ65276" s="378"/>
      <c r="DK65276" s="378"/>
      <c r="DL65276" s="378"/>
      <c r="DM65276" s="378"/>
      <c r="DN65276" s="378"/>
      <c r="DO65276" s="378"/>
      <c r="DP65276" s="378"/>
      <c r="DQ65276" s="378"/>
      <c r="DR65276" s="378"/>
      <c r="DS65276" s="378"/>
      <c r="DT65276" s="378"/>
      <c r="DU65276" s="378"/>
      <c r="DV65276" s="378"/>
      <c r="DW65276" s="378"/>
      <c r="DX65276" s="378"/>
      <c r="DY65276" s="378"/>
      <c r="DZ65276" s="378"/>
      <c r="EA65276" s="378"/>
      <c r="EB65276" s="378"/>
      <c r="EC65276" s="378"/>
      <c r="ED65276" s="378"/>
      <c r="EE65276" s="378"/>
      <c r="EF65276" s="378"/>
      <c r="EG65276" s="378"/>
      <c r="EH65276" s="378"/>
      <c r="EI65276" s="378"/>
      <c r="EJ65276" s="378"/>
      <c r="EK65276" s="378"/>
      <c r="EL65276" s="378"/>
      <c r="EM65276" s="378"/>
      <c r="EN65276" s="378"/>
      <c r="EO65276" s="378"/>
      <c r="EP65276" s="378"/>
      <c r="EQ65276" s="378"/>
      <c r="ER65276" s="378"/>
      <c r="ES65276" s="378"/>
      <c r="ET65276" s="378"/>
      <c r="EU65276" s="378"/>
      <c r="EV65276" s="378"/>
      <c r="EW65276" s="378"/>
      <c r="EX65276" s="378"/>
      <c r="EY65276" s="378"/>
      <c r="EZ65276" s="378"/>
      <c r="FA65276" s="378"/>
      <c r="FB65276" s="378"/>
      <c r="FC65276" s="378"/>
      <c r="FD65276" s="378"/>
      <c r="FE65276" s="378"/>
      <c r="FF65276" s="378"/>
      <c r="FG65276" s="378"/>
      <c r="FH65276" s="378"/>
      <c r="FI65276" s="378"/>
      <c r="FJ65276" s="378"/>
      <c r="FK65276" s="378"/>
      <c r="FL65276" s="378"/>
      <c r="FM65276" s="378"/>
      <c r="FN65276" s="378"/>
      <c r="FO65276" s="378"/>
      <c r="FP65276" s="378"/>
      <c r="FQ65276" s="378"/>
      <c r="FR65276" s="378"/>
      <c r="FS65276" s="378"/>
      <c r="FT65276" s="378"/>
      <c r="FU65276" s="378"/>
      <c r="FV65276" s="378"/>
      <c r="FW65276" s="378"/>
      <c r="FX65276" s="378"/>
      <c r="FY65276" s="378"/>
      <c r="FZ65276" s="378"/>
      <c r="GA65276" s="378"/>
      <c r="GB65276" s="378"/>
      <c r="GC65276" s="378"/>
      <c r="GD65276" s="378"/>
      <c r="GE65276" s="378"/>
      <c r="GF65276" s="378"/>
      <c r="GG65276" s="378"/>
      <c r="GH65276" s="378"/>
      <c r="GI65276" s="378"/>
      <c r="GJ65276" s="378"/>
      <c r="GK65276" s="378"/>
      <c r="GL65276" s="378"/>
      <c r="GM65276" s="378"/>
      <c r="GN65276" s="378"/>
      <c r="GO65276" s="378"/>
      <c r="GP65276" s="378"/>
      <c r="GQ65276" s="378"/>
      <c r="GR65276" s="378"/>
      <c r="GS65276" s="378"/>
      <c r="GT65276" s="378"/>
      <c r="GU65276" s="378"/>
      <c r="GV65276" s="378"/>
      <c r="GW65276" s="378"/>
      <c r="GX65276" s="378"/>
      <c r="GY65276" s="378"/>
      <c r="GZ65276" s="378"/>
      <c r="HA65276" s="378"/>
      <c r="HB65276" s="378"/>
      <c r="HC65276" s="378"/>
      <c r="HD65276" s="378"/>
      <c r="HE65276" s="378"/>
      <c r="HF65276" s="378"/>
      <c r="HG65276" s="378"/>
      <c r="HH65276" s="378"/>
      <c r="HI65276" s="378"/>
      <c r="HJ65276" s="378"/>
      <c r="HK65276" s="378"/>
      <c r="HL65276" s="378"/>
      <c r="HM65276" s="378"/>
      <c r="HN65276" s="378"/>
      <c r="HO65276" s="378"/>
      <c r="HP65276" s="378"/>
      <c r="HQ65276" s="378"/>
      <c r="HR65276" s="378"/>
      <c r="HS65276" s="378"/>
      <c r="HT65276" s="378"/>
      <c r="HU65276" s="378"/>
      <c r="HV65276" s="378"/>
      <c r="HW65276" s="378"/>
      <c r="HX65276" s="378"/>
      <c r="HY65276" s="378"/>
      <c r="HZ65276" s="378"/>
      <c r="IA65276" s="378"/>
      <c r="IB65276" s="378"/>
      <c r="IC65276" s="378"/>
      <c r="ID65276" s="378"/>
      <c r="IE65276" s="378"/>
      <c r="IF65276" s="378"/>
      <c r="IG65276" s="378"/>
      <c r="IH65276" s="378"/>
      <c r="II65276" s="378"/>
      <c r="IJ65276" s="378"/>
      <c r="IK65276" s="378"/>
      <c r="IL65276" s="378"/>
    </row>
    <row r="65277" spans="2:246">
      <c r="B65277" s="378"/>
      <c r="C65277" s="378"/>
      <c r="D65277" s="378"/>
      <c r="E65277" s="378"/>
      <c r="F65277" s="378"/>
      <c r="G65277" s="378"/>
      <c r="H65277" s="378"/>
      <c r="I65277" s="378"/>
      <c r="J65277" s="378"/>
      <c r="K65277" s="378"/>
      <c r="L65277" s="378"/>
      <c r="M65277" s="378"/>
      <c r="N65277" s="378"/>
      <c r="O65277" s="378"/>
      <c r="P65277" s="378"/>
      <c r="Q65277" s="378"/>
      <c r="R65277" s="378"/>
      <c r="S65277" s="378"/>
      <c r="T65277" s="378"/>
      <c r="U65277" s="378"/>
      <c r="V65277" s="378"/>
      <c r="W65277" s="378"/>
      <c r="X65277" s="378"/>
      <c r="Y65277" s="378"/>
      <c r="Z65277" s="378"/>
      <c r="AA65277" s="378"/>
      <c r="AB65277" s="378"/>
      <c r="AC65277" s="378"/>
      <c r="AD65277" s="378"/>
      <c r="AE65277" s="378"/>
      <c r="AF65277" s="378"/>
      <c r="AG65277" s="378"/>
      <c r="AH65277" s="378"/>
      <c r="AI65277" s="378"/>
      <c r="AJ65277" s="378"/>
      <c r="AK65277" s="378"/>
      <c r="AL65277" s="378"/>
      <c r="AM65277" s="378"/>
      <c r="AN65277" s="378"/>
      <c r="AO65277" s="378"/>
      <c r="AP65277" s="378"/>
      <c r="AQ65277" s="378"/>
      <c r="AR65277" s="378"/>
      <c r="AS65277" s="378"/>
      <c r="AT65277" s="378"/>
      <c r="AU65277" s="378"/>
      <c r="AV65277" s="378"/>
      <c r="AW65277" s="378"/>
      <c r="AX65277" s="378"/>
      <c r="AY65277" s="378"/>
      <c r="AZ65277" s="378"/>
      <c r="BA65277" s="378"/>
      <c r="BB65277" s="378"/>
      <c r="BC65277" s="378"/>
      <c r="BD65277" s="378"/>
      <c r="BE65277" s="378"/>
      <c r="BF65277" s="378"/>
      <c r="BG65277" s="378"/>
      <c r="BH65277" s="378"/>
      <c r="BI65277" s="378"/>
      <c r="BJ65277" s="378"/>
      <c r="BK65277" s="378"/>
      <c r="BL65277" s="378"/>
      <c r="BM65277" s="378"/>
      <c r="BN65277" s="378"/>
      <c r="BO65277" s="378"/>
      <c r="BP65277" s="378"/>
      <c r="BQ65277" s="378"/>
      <c r="BR65277" s="378"/>
      <c r="BS65277" s="378"/>
      <c r="BT65277" s="378"/>
      <c r="BU65277" s="378"/>
      <c r="BV65277" s="378"/>
      <c r="BW65277" s="378"/>
      <c r="BX65277" s="378"/>
      <c r="BY65277" s="378"/>
      <c r="BZ65277" s="378"/>
      <c r="CA65277" s="378"/>
      <c r="CB65277" s="378"/>
      <c r="CC65277" s="378"/>
      <c r="CD65277" s="378"/>
      <c r="CE65277" s="378"/>
      <c r="CF65277" s="378"/>
      <c r="CG65277" s="378"/>
      <c r="CH65277" s="378"/>
      <c r="CI65277" s="378"/>
      <c r="CJ65277" s="378"/>
      <c r="CK65277" s="378"/>
      <c r="CL65277" s="378"/>
      <c r="CM65277" s="378"/>
      <c r="CN65277" s="378"/>
      <c r="CO65277" s="378"/>
      <c r="CP65277" s="378"/>
      <c r="CQ65277" s="378"/>
      <c r="CR65277" s="378"/>
      <c r="CS65277" s="378"/>
      <c r="CT65277" s="378"/>
      <c r="CU65277" s="378"/>
      <c r="CV65277" s="378"/>
      <c r="CW65277" s="378"/>
      <c r="CX65277" s="378"/>
      <c r="CY65277" s="378"/>
      <c r="CZ65277" s="378"/>
      <c r="DA65277" s="378"/>
      <c r="DB65277" s="378"/>
      <c r="DC65277" s="378"/>
      <c r="DD65277" s="378"/>
      <c r="DE65277" s="378"/>
      <c r="DF65277" s="378"/>
      <c r="DG65277" s="378"/>
      <c r="DH65277" s="378"/>
      <c r="DI65277" s="378"/>
      <c r="DJ65277" s="378"/>
      <c r="DK65277" s="378"/>
      <c r="DL65277" s="378"/>
      <c r="DM65277" s="378"/>
      <c r="DN65277" s="378"/>
      <c r="DO65277" s="378"/>
      <c r="DP65277" s="378"/>
      <c r="DQ65277" s="378"/>
      <c r="DR65277" s="378"/>
      <c r="DS65277" s="378"/>
      <c r="DT65277" s="378"/>
      <c r="DU65277" s="378"/>
      <c r="DV65277" s="378"/>
      <c r="DW65277" s="378"/>
      <c r="DX65277" s="378"/>
      <c r="DY65277" s="378"/>
      <c r="DZ65277" s="378"/>
      <c r="EA65277" s="378"/>
      <c r="EB65277" s="378"/>
      <c r="EC65277" s="378"/>
      <c r="ED65277" s="378"/>
      <c r="EE65277" s="378"/>
      <c r="EF65277" s="378"/>
      <c r="EG65277" s="378"/>
      <c r="EH65277" s="378"/>
      <c r="EI65277" s="378"/>
      <c r="EJ65277" s="378"/>
      <c r="EK65277" s="378"/>
      <c r="EL65277" s="378"/>
      <c r="EM65277" s="378"/>
      <c r="EN65277" s="378"/>
      <c r="EO65277" s="378"/>
      <c r="EP65277" s="378"/>
      <c r="EQ65277" s="378"/>
      <c r="ER65277" s="378"/>
      <c r="ES65277" s="378"/>
      <c r="ET65277" s="378"/>
      <c r="EU65277" s="378"/>
      <c r="EV65277" s="378"/>
      <c r="EW65277" s="378"/>
      <c r="EX65277" s="378"/>
      <c r="EY65277" s="378"/>
      <c r="EZ65277" s="378"/>
      <c r="FA65277" s="378"/>
      <c r="FB65277" s="378"/>
      <c r="FC65277" s="378"/>
      <c r="FD65277" s="378"/>
      <c r="FE65277" s="378"/>
      <c r="FF65277" s="378"/>
      <c r="FG65277" s="378"/>
      <c r="FH65277" s="378"/>
      <c r="FI65277" s="378"/>
      <c r="FJ65277" s="378"/>
      <c r="FK65277" s="378"/>
      <c r="FL65277" s="378"/>
      <c r="FM65277" s="378"/>
      <c r="FN65277" s="378"/>
      <c r="FO65277" s="378"/>
      <c r="FP65277" s="378"/>
      <c r="FQ65277" s="378"/>
      <c r="FR65277" s="378"/>
      <c r="FS65277" s="378"/>
      <c r="FT65277" s="378"/>
      <c r="FU65277" s="378"/>
      <c r="FV65277" s="378"/>
      <c r="FW65277" s="378"/>
      <c r="FX65277" s="378"/>
      <c r="FY65277" s="378"/>
      <c r="FZ65277" s="378"/>
      <c r="GA65277" s="378"/>
      <c r="GB65277" s="378"/>
      <c r="GC65277" s="378"/>
      <c r="GD65277" s="378"/>
      <c r="GE65277" s="378"/>
      <c r="GF65277" s="378"/>
      <c r="GG65277" s="378"/>
      <c r="GH65277" s="378"/>
      <c r="GI65277" s="378"/>
      <c r="GJ65277" s="378"/>
      <c r="GK65277" s="378"/>
      <c r="GL65277" s="378"/>
      <c r="GM65277" s="378"/>
      <c r="GN65277" s="378"/>
      <c r="GO65277" s="378"/>
      <c r="GP65277" s="378"/>
      <c r="GQ65277" s="378"/>
      <c r="GR65277" s="378"/>
      <c r="GS65277" s="378"/>
      <c r="GT65277" s="378"/>
      <c r="GU65277" s="378"/>
      <c r="GV65277" s="378"/>
      <c r="GW65277" s="378"/>
      <c r="GX65277" s="378"/>
      <c r="GY65277" s="378"/>
      <c r="GZ65277" s="378"/>
      <c r="HA65277" s="378"/>
      <c r="HB65277" s="378"/>
      <c r="HC65277" s="378"/>
      <c r="HD65277" s="378"/>
      <c r="HE65277" s="378"/>
      <c r="HF65277" s="378"/>
      <c r="HG65277" s="378"/>
      <c r="HH65277" s="378"/>
      <c r="HI65277" s="378"/>
      <c r="HJ65277" s="378"/>
      <c r="HK65277" s="378"/>
      <c r="HL65277" s="378"/>
      <c r="HM65277" s="378"/>
      <c r="HN65277" s="378"/>
      <c r="HO65277" s="378"/>
      <c r="HP65277" s="378"/>
      <c r="HQ65277" s="378"/>
      <c r="HR65277" s="378"/>
      <c r="HS65277" s="378"/>
      <c r="HT65277" s="378"/>
      <c r="HU65277" s="378"/>
      <c r="HV65277" s="378"/>
      <c r="HW65277" s="378"/>
      <c r="HX65277" s="378"/>
      <c r="HY65277" s="378"/>
      <c r="HZ65277" s="378"/>
      <c r="IA65277" s="378"/>
      <c r="IB65277" s="378"/>
      <c r="IC65277" s="378"/>
      <c r="ID65277" s="378"/>
      <c r="IE65277" s="378"/>
      <c r="IF65277" s="378"/>
      <c r="IG65277" s="378"/>
      <c r="IH65277" s="378"/>
      <c r="II65277" s="378"/>
      <c r="IJ65277" s="378"/>
      <c r="IK65277" s="378"/>
      <c r="IL65277" s="378"/>
    </row>
    <row r="65278" spans="2:246">
      <c r="B65278" s="378"/>
      <c r="C65278" s="378"/>
      <c r="D65278" s="378"/>
      <c r="E65278" s="378"/>
      <c r="F65278" s="378"/>
      <c r="G65278" s="378"/>
      <c r="H65278" s="378"/>
      <c r="I65278" s="378"/>
      <c r="J65278" s="378"/>
      <c r="K65278" s="378"/>
      <c r="L65278" s="378"/>
      <c r="M65278" s="378"/>
      <c r="N65278" s="378"/>
      <c r="O65278" s="378"/>
      <c r="P65278" s="378"/>
      <c r="Q65278" s="378"/>
      <c r="R65278" s="378"/>
      <c r="S65278" s="378"/>
      <c r="T65278" s="378"/>
      <c r="U65278" s="378"/>
      <c r="V65278" s="378"/>
      <c r="W65278" s="378"/>
      <c r="X65278" s="378"/>
      <c r="Y65278" s="378"/>
      <c r="Z65278" s="378"/>
      <c r="AA65278" s="378"/>
      <c r="AB65278" s="378"/>
      <c r="AC65278" s="378"/>
      <c r="AD65278" s="378"/>
      <c r="AE65278" s="378"/>
      <c r="AF65278" s="378"/>
      <c r="AG65278" s="378"/>
      <c r="AH65278" s="378"/>
      <c r="AI65278" s="378"/>
      <c r="AJ65278" s="378"/>
      <c r="AK65278" s="378"/>
      <c r="AL65278" s="378"/>
      <c r="AM65278" s="378"/>
      <c r="AN65278" s="378"/>
      <c r="AO65278" s="378"/>
      <c r="AP65278" s="378"/>
      <c r="AQ65278" s="378"/>
      <c r="AR65278" s="378"/>
      <c r="AS65278" s="378"/>
      <c r="AT65278" s="378"/>
      <c r="AU65278" s="378"/>
      <c r="AV65278" s="378"/>
      <c r="AW65278" s="378"/>
      <c r="AX65278" s="378"/>
      <c r="AY65278" s="378"/>
      <c r="AZ65278" s="378"/>
      <c r="BA65278" s="378"/>
      <c r="BB65278" s="378"/>
      <c r="BC65278" s="378"/>
      <c r="BD65278" s="378"/>
      <c r="BE65278" s="378"/>
      <c r="BF65278" s="378"/>
      <c r="BG65278" s="378"/>
      <c r="BH65278" s="378"/>
      <c r="BI65278" s="378"/>
      <c r="BJ65278" s="378"/>
      <c r="BK65278" s="378"/>
      <c r="BL65278" s="378"/>
      <c r="BM65278" s="378"/>
      <c r="BN65278" s="378"/>
      <c r="BO65278" s="378"/>
      <c r="BP65278" s="378"/>
      <c r="BQ65278" s="378"/>
      <c r="BR65278" s="378"/>
      <c r="BS65278" s="378"/>
      <c r="BT65278" s="378"/>
      <c r="BU65278" s="378"/>
      <c r="BV65278" s="378"/>
      <c r="BW65278" s="378"/>
      <c r="BX65278" s="378"/>
      <c r="BY65278" s="378"/>
      <c r="BZ65278" s="378"/>
      <c r="CA65278" s="378"/>
      <c r="CB65278" s="378"/>
      <c r="CC65278" s="378"/>
      <c r="CD65278" s="378"/>
      <c r="CE65278" s="378"/>
      <c r="CF65278" s="378"/>
      <c r="CG65278" s="378"/>
      <c r="CH65278" s="378"/>
      <c r="CI65278" s="378"/>
      <c r="CJ65278" s="378"/>
      <c r="CK65278" s="378"/>
      <c r="CL65278" s="378"/>
      <c r="CM65278" s="378"/>
      <c r="CN65278" s="378"/>
      <c r="CO65278" s="378"/>
      <c r="CP65278" s="378"/>
      <c r="CQ65278" s="378"/>
      <c r="CR65278" s="378"/>
      <c r="CS65278" s="378"/>
      <c r="CT65278" s="378"/>
      <c r="CU65278" s="378"/>
      <c r="CV65278" s="378"/>
      <c r="CW65278" s="378"/>
      <c r="CX65278" s="378"/>
      <c r="CY65278" s="378"/>
      <c r="CZ65278" s="378"/>
      <c r="DA65278" s="378"/>
      <c r="DB65278" s="378"/>
      <c r="DC65278" s="378"/>
      <c r="DD65278" s="378"/>
      <c r="DE65278" s="378"/>
      <c r="DF65278" s="378"/>
      <c r="DG65278" s="378"/>
      <c r="DH65278" s="378"/>
      <c r="DI65278" s="378"/>
      <c r="DJ65278" s="378"/>
      <c r="DK65278" s="378"/>
      <c r="DL65278" s="378"/>
      <c r="DM65278" s="378"/>
      <c r="DN65278" s="378"/>
      <c r="DO65278" s="378"/>
      <c r="DP65278" s="378"/>
      <c r="DQ65278" s="378"/>
      <c r="DR65278" s="378"/>
      <c r="DS65278" s="378"/>
      <c r="DT65278" s="378"/>
      <c r="DU65278" s="378"/>
      <c r="DV65278" s="378"/>
      <c r="DW65278" s="378"/>
      <c r="DX65278" s="378"/>
      <c r="DY65278" s="378"/>
      <c r="DZ65278" s="378"/>
      <c r="EA65278" s="378"/>
      <c r="EB65278" s="378"/>
      <c r="EC65278" s="378"/>
      <c r="ED65278" s="378"/>
      <c r="EE65278" s="378"/>
      <c r="EF65278" s="378"/>
      <c r="EG65278" s="378"/>
      <c r="EH65278" s="378"/>
      <c r="EI65278" s="378"/>
      <c r="EJ65278" s="378"/>
      <c r="EK65278" s="378"/>
      <c r="EL65278" s="378"/>
      <c r="EM65278" s="378"/>
      <c r="EN65278" s="378"/>
      <c r="EO65278" s="378"/>
      <c r="EP65278" s="378"/>
      <c r="EQ65278" s="378"/>
      <c r="ER65278" s="378"/>
      <c r="ES65278" s="378"/>
      <c r="ET65278" s="378"/>
      <c r="EU65278" s="378"/>
      <c r="EV65278" s="378"/>
      <c r="EW65278" s="378"/>
      <c r="EX65278" s="378"/>
      <c r="EY65278" s="378"/>
      <c r="EZ65278" s="378"/>
      <c r="FA65278" s="378"/>
      <c r="FB65278" s="378"/>
      <c r="FC65278" s="378"/>
      <c r="FD65278" s="378"/>
      <c r="FE65278" s="378"/>
      <c r="FF65278" s="378"/>
      <c r="FG65278" s="378"/>
      <c r="FH65278" s="378"/>
      <c r="FI65278" s="378"/>
      <c r="FJ65278" s="378"/>
      <c r="FK65278" s="378"/>
      <c r="FL65278" s="378"/>
      <c r="FM65278" s="378"/>
      <c r="FN65278" s="378"/>
      <c r="FO65278" s="378"/>
      <c r="FP65278" s="378"/>
      <c r="FQ65278" s="378"/>
      <c r="FR65278" s="378"/>
      <c r="FS65278" s="378"/>
      <c r="FT65278" s="378"/>
      <c r="FU65278" s="378"/>
      <c r="FV65278" s="378"/>
      <c r="FW65278" s="378"/>
      <c r="FX65278" s="378"/>
      <c r="FY65278" s="378"/>
      <c r="FZ65278" s="378"/>
      <c r="GA65278" s="378"/>
      <c r="GB65278" s="378"/>
      <c r="GC65278" s="378"/>
      <c r="GD65278" s="378"/>
      <c r="GE65278" s="378"/>
      <c r="GF65278" s="378"/>
      <c r="GG65278" s="378"/>
      <c r="GH65278" s="378"/>
      <c r="GI65278" s="378"/>
      <c r="GJ65278" s="378"/>
      <c r="GK65278" s="378"/>
      <c r="GL65278" s="378"/>
      <c r="GM65278" s="378"/>
      <c r="GN65278" s="378"/>
      <c r="GO65278" s="378"/>
      <c r="GP65278" s="378"/>
      <c r="GQ65278" s="378"/>
      <c r="GR65278" s="378"/>
      <c r="GS65278" s="378"/>
      <c r="GT65278" s="378"/>
      <c r="GU65278" s="378"/>
      <c r="GV65278" s="378"/>
      <c r="GW65278" s="378"/>
      <c r="GX65278" s="378"/>
      <c r="GY65278" s="378"/>
      <c r="GZ65278" s="378"/>
      <c r="HA65278" s="378"/>
      <c r="HB65278" s="378"/>
      <c r="HC65278" s="378"/>
      <c r="HD65278" s="378"/>
      <c r="HE65278" s="378"/>
      <c r="HF65278" s="378"/>
      <c r="HG65278" s="378"/>
      <c r="HH65278" s="378"/>
      <c r="HI65278" s="378"/>
      <c r="HJ65278" s="378"/>
      <c r="HK65278" s="378"/>
      <c r="HL65278" s="378"/>
      <c r="HM65278" s="378"/>
      <c r="HN65278" s="378"/>
      <c r="HO65278" s="378"/>
      <c r="HP65278" s="378"/>
      <c r="HQ65278" s="378"/>
      <c r="HR65278" s="378"/>
      <c r="HS65278" s="378"/>
      <c r="HT65278" s="378"/>
      <c r="HU65278" s="378"/>
      <c r="HV65278" s="378"/>
      <c r="HW65278" s="378"/>
      <c r="HX65278" s="378"/>
      <c r="HY65278" s="378"/>
      <c r="HZ65278" s="378"/>
      <c r="IA65278" s="378"/>
      <c r="IB65278" s="378"/>
      <c r="IC65278" s="378"/>
      <c r="ID65278" s="378"/>
      <c r="IE65278" s="378"/>
      <c r="IF65278" s="378"/>
      <c r="IG65278" s="378"/>
      <c r="IH65278" s="378"/>
      <c r="II65278" s="378"/>
      <c r="IJ65278" s="378"/>
      <c r="IK65278" s="378"/>
      <c r="IL65278" s="378"/>
    </row>
    <row r="65279" spans="2:246">
      <c r="B65279" s="378"/>
      <c r="C65279" s="378"/>
      <c r="D65279" s="378"/>
      <c r="E65279" s="378"/>
      <c r="F65279" s="378"/>
      <c r="G65279" s="378"/>
      <c r="H65279" s="378"/>
      <c r="I65279" s="378"/>
      <c r="J65279" s="378"/>
      <c r="K65279" s="378"/>
      <c r="L65279" s="378"/>
      <c r="M65279" s="378"/>
      <c r="N65279" s="378"/>
      <c r="O65279" s="378"/>
      <c r="P65279" s="378"/>
      <c r="Q65279" s="378"/>
      <c r="R65279" s="378"/>
      <c r="S65279" s="378"/>
      <c r="T65279" s="378"/>
      <c r="U65279" s="378"/>
      <c r="V65279" s="378"/>
      <c r="W65279" s="378"/>
      <c r="X65279" s="378"/>
      <c r="Y65279" s="378"/>
      <c r="Z65279" s="378"/>
      <c r="AA65279" s="378"/>
      <c r="AB65279" s="378"/>
      <c r="AC65279" s="378"/>
      <c r="AD65279" s="378"/>
      <c r="AE65279" s="378"/>
      <c r="AF65279" s="378"/>
      <c r="AG65279" s="378"/>
      <c r="AH65279" s="378"/>
      <c r="AI65279" s="378"/>
      <c r="AJ65279" s="378"/>
      <c r="AK65279" s="378"/>
      <c r="AL65279" s="378"/>
      <c r="AM65279" s="378"/>
      <c r="AN65279" s="378"/>
      <c r="AO65279" s="378"/>
      <c r="AP65279" s="378"/>
      <c r="AQ65279" s="378"/>
      <c r="AR65279" s="378"/>
      <c r="AS65279" s="378"/>
      <c r="AT65279" s="378"/>
      <c r="AU65279" s="378"/>
      <c r="AV65279" s="378"/>
      <c r="AW65279" s="378"/>
      <c r="AX65279" s="378"/>
      <c r="AY65279" s="378"/>
      <c r="AZ65279" s="378"/>
      <c r="BA65279" s="378"/>
      <c r="BB65279" s="378"/>
      <c r="BC65279" s="378"/>
      <c r="BD65279" s="378"/>
      <c r="BE65279" s="378"/>
      <c r="BF65279" s="378"/>
      <c r="BG65279" s="378"/>
      <c r="BH65279" s="378"/>
      <c r="BI65279" s="378"/>
      <c r="BJ65279" s="378"/>
      <c r="BK65279" s="378"/>
      <c r="BL65279" s="378"/>
      <c r="BM65279" s="378"/>
      <c r="BN65279" s="378"/>
      <c r="BO65279" s="378"/>
      <c r="BP65279" s="378"/>
      <c r="BQ65279" s="378"/>
      <c r="BR65279" s="378"/>
      <c r="BS65279" s="378"/>
      <c r="BT65279" s="378"/>
      <c r="BU65279" s="378"/>
      <c r="BV65279" s="378"/>
      <c r="BW65279" s="378"/>
      <c r="BX65279" s="378"/>
      <c r="BY65279" s="378"/>
      <c r="BZ65279" s="378"/>
      <c r="CA65279" s="378"/>
      <c r="CB65279" s="378"/>
      <c r="CC65279" s="378"/>
      <c r="CD65279" s="378"/>
      <c r="CE65279" s="378"/>
      <c r="CF65279" s="378"/>
      <c r="CG65279" s="378"/>
      <c r="CH65279" s="378"/>
      <c r="CI65279" s="378"/>
      <c r="CJ65279" s="378"/>
      <c r="CK65279" s="378"/>
      <c r="CL65279" s="378"/>
      <c r="CM65279" s="378"/>
      <c r="CN65279" s="378"/>
      <c r="CO65279" s="378"/>
      <c r="CP65279" s="378"/>
      <c r="CQ65279" s="378"/>
      <c r="CR65279" s="378"/>
      <c r="CS65279" s="378"/>
      <c r="CT65279" s="378"/>
      <c r="CU65279" s="378"/>
      <c r="CV65279" s="378"/>
      <c r="CW65279" s="378"/>
      <c r="CX65279" s="378"/>
      <c r="CY65279" s="378"/>
      <c r="CZ65279" s="378"/>
      <c r="DA65279" s="378"/>
      <c r="DB65279" s="378"/>
      <c r="DC65279" s="378"/>
      <c r="DD65279" s="378"/>
      <c r="DE65279" s="378"/>
      <c r="DF65279" s="378"/>
      <c r="DG65279" s="378"/>
      <c r="DH65279" s="378"/>
      <c r="DI65279" s="378"/>
      <c r="DJ65279" s="378"/>
      <c r="DK65279" s="378"/>
      <c r="DL65279" s="378"/>
      <c r="DM65279" s="378"/>
      <c r="DN65279" s="378"/>
      <c r="DO65279" s="378"/>
      <c r="DP65279" s="378"/>
      <c r="DQ65279" s="378"/>
      <c r="DR65279" s="378"/>
      <c r="DS65279" s="378"/>
      <c r="DT65279" s="378"/>
      <c r="DU65279" s="378"/>
      <c r="DV65279" s="378"/>
      <c r="DW65279" s="378"/>
      <c r="DX65279" s="378"/>
      <c r="DY65279" s="378"/>
      <c r="DZ65279" s="378"/>
      <c r="EA65279" s="378"/>
      <c r="EB65279" s="378"/>
      <c r="EC65279" s="378"/>
      <c r="ED65279" s="378"/>
      <c r="EE65279" s="378"/>
      <c r="EF65279" s="378"/>
      <c r="EG65279" s="378"/>
      <c r="EH65279" s="378"/>
      <c r="EI65279" s="378"/>
      <c r="EJ65279" s="378"/>
      <c r="EK65279" s="378"/>
      <c r="EL65279" s="378"/>
      <c r="EM65279" s="378"/>
      <c r="EN65279" s="378"/>
      <c r="EO65279" s="378"/>
      <c r="EP65279" s="378"/>
      <c r="EQ65279" s="378"/>
      <c r="ER65279" s="378"/>
      <c r="ES65279" s="378"/>
      <c r="ET65279" s="378"/>
      <c r="EU65279" s="378"/>
      <c r="EV65279" s="378"/>
      <c r="EW65279" s="378"/>
      <c r="EX65279" s="378"/>
      <c r="EY65279" s="378"/>
      <c r="EZ65279" s="378"/>
      <c r="FA65279" s="378"/>
      <c r="FB65279" s="378"/>
      <c r="FC65279" s="378"/>
      <c r="FD65279" s="378"/>
      <c r="FE65279" s="378"/>
      <c r="FF65279" s="378"/>
      <c r="FG65279" s="378"/>
      <c r="FH65279" s="378"/>
      <c r="FI65279" s="378"/>
      <c r="FJ65279" s="378"/>
      <c r="FK65279" s="378"/>
      <c r="FL65279" s="378"/>
      <c r="FM65279" s="378"/>
      <c r="FN65279" s="378"/>
      <c r="FO65279" s="378"/>
      <c r="FP65279" s="378"/>
      <c r="FQ65279" s="378"/>
      <c r="FR65279" s="378"/>
      <c r="FS65279" s="378"/>
      <c r="FT65279" s="378"/>
      <c r="FU65279" s="378"/>
      <c r="FV65279" s="378"/>
      <c r="FW65279" s="378"/>
      <c r="FX65279" s="378"/>
      <c r="FY65279" s="378"/>
      <c r="FZ65279" s="378"/>
      <c r="GA65279" s="378"/>
      <c r="GB65279" s="378"/>
      <c r="GC65279" s="378"/>
      <c r="GD65279" s="378"/>
      <c r="GE65279" s="378"/>
      <c r="GF65279" s="378"/>
      <c r="GG65279" s="378"/>
      <c r="GH65279" s="378"/>
      <c r="GI65279" s="378"/>
      <c r="GJ65279" s="378"/>
      <c r="GK65279" s="378"/>
      <c r="GL65279" s="378"/>
      <c r="GM65279" s="378"/>
      <c r="GN65279" s="378"/>
      <c r="GO65279" s="378"/>
      <c r="GP65279" s="378"/>
      <c r="GQ65279" s="378"/>
      <c r="GR65279" s="378"/>
      <c r="GS65279" s="378"/>
      <c r="GT65279" s="378"/>
      <c r="GU65279" s="378"/>
      <c r="GV65279" s="378"/>
      <c r="GW65279" s="378"/>
      <c r="GX65279" s="378"/>
      <c r="GY65279" s="378"/>
      <c r="GZ65279" s="378"/>
      <c r="HA65279" s="378"/>
      <c r="HB65279" s="378"/>
      <c r="HC65279" s="378"/>
      <c r="HD65279" s="378"/>
      <c r="HE65279" s="378"/>
      <c r="HF65279" s="378"/>
      <c r="HG65279" s="378"/>
      <c r="HH65279" s="378"/>
      <c r="HI65279" s="378"/>
      <c r="HJ65279" s="378"/>
      <c r="HK65279" s="378"/>
      <c r="HL65279" s="378"/>
      <c r="HM65279" s="378"/>
      <c r="HN65279" s="378"/>
      <c r="HO65279" s="378"/>
      <c r="HP65279" s="378"/>
      <c r="HQ65279" s="378"/>
      <c r="HR65279" s="378"/>
      <c r="HS65279" s="378"/>
      <c r="HT65279" s="378"/>
      <c r="HU65279" s="378"/>
      <c r="HV65279" s="378"/>
      <c r="HW65279" s="378"/>
      <c r="HX65279" s="378"/>
      <c r="HY65279" s="378"/>
      <c r="HZ65279" s="378"/>
      <c r="IA65279" s="378"/>
      <c r="IB65279" s="378"/>
      <c r="IC65279" s="378"/>
      <c r="ID65279" s="378"/>
      <c r="IE65279" s="378"/>
      <c r="IF65279" s="378"/>
      <c r="IG65279" s="378"/>
      <c r="IH65279" s="378"/>
      <c r="II65279" s="378"/>
      <c r="IJ65279" s="378"/>
      <c r="IK65279" s="378"/>
      <c r="IL65279" s="378"/>
    </row>
    <row r="65280" spans="2:246">
      <c r="B65280" s="378"/>
      <c r="C65280" s="378"/>
      <c r="D65280" s="378"/>
      <c r="E65280" s="378"/>
      <c r="F65280" s="378"/>
      <c r="G65280" s="378"/>
      <c r="H65280" s="378"/>
      <c r="I65280" s="378"/>
      <c r="J65280" s="378"/>
      <c r="K65280" s="378"/>
      <c r="L65280" s="378"/>
      <c r="M65280" s="378"/>
      <c r="N65280" s="378"/>
      <c r="O65280" s="378"/>
      <c r="P65280" s="378"/>
      <c r="Q65280" s="378"/>
      <c r="R65280" s="378"/>
      <c r="S65280" s="378"/>
      <c r="T65280" s="378"/>
      <c r="U65280" s="378"/>
      <c r="V65280" s="378"/>
      <c r="W65280" s="378"/>
      <c r="X65280" s="378"/>
      <c r="Y65280" s="378"/>
      <c r="Z65280" s="378"/>
      <c r="AA65280" s="378"/>
      <c r="AB65280" s="378"/>
      <c r="AC65280" s="378"/>
      <c r="AD65280" s="378"/>
      <c r="AE65280" s="378"/>
      <c r="AF65280" s="378"/>
      <c r="AG65280" s="378"/>
      <c r="AH65280" s="378"/>
      <c r="AI65280" s="378"/>
      <c r="AJ65280" s="378"/>
      <c r="AK65280" s="378"/>
      <c r="AL65280" s="378"/>
      <c r="AM65280" s="378"/>
      <c r="AN65280" s="378"/>
      <c r="AO65280" s="378"/>
      <c r="AP65280" s="378"/>
      <c r="AQ65280" s="378"/>
      <c r="AR65280" s="378"/>
      <c r="AS65280" s="378"/>
      <c r="AT65280" s="378"/>
      <c r="AU65280" s="378"/>
      <c r="AV65280" s="378"/>
      <c r="AW65280" s="378"/>
      <c r="AX65280" s="378"/>
      <c r="AY65280" s="378"/>
      <c r="AZ65280" s="378"/>
      <c r="BA65280" s="378"/>
      <c r="BB65280" s="378"/>
      <c r="BC65280" s="378"/>
      <c r="BD65280" s="378"/>
      <c r="BE65280" s="378"/>
      <c r="BF65280" s="378"/>
      <c r="BG65280" s="378"/>
      <c r="BH65280" s="378"/>
      <c r="BI65280" s="378"/>
      <c r="BJ65280" s="378"/>
      <c r="BK65280" s="378"/>
      <c r="BL65280" s="378"/>
      <c r="BM65280" s="378"/>
      <c r="BN65280" s="378"/>
      <c r="BO65280" s="378"/>
      <c r="BP65280" s="378"/>
      <c r="BQ65280" s="378"/>
      <c r="BR65280" s="378"/>
      <c r="BS65280" s="378"/>
      <c r="BT65280" s="378"/>
      <c r="BU65280" s="378"/>
      <c r="BV65280" s="378"/>
      <c r="BW65280" s="378"/>
      <c r="BX65280" s="378"/>
      <c r="BY65280" s="378"/>
      <c r="BZ65280" s="378"/>
      <c r="CA65280" s="378"/>
      <c r="CB65280" s="378"/>
      <c r="CC65280" s="378"/>
      <c r="CD65280" s="378"/>
      <c r="CE65280" s="378"/>
      <c r="CF65280" s="378"/>
      <c r="CG65280" s="378"/>
      <c r="CH65280" s="378"/>
      <c r="CI65280" s="378"/>
      <c r="CJ65280" s="378"/>
      <c r="CK65280" s="378"/>
      <c r="CL65280" s="378"/>
      <c r="CM65280" s="378"/>
      <c r="CN65280" s="378"/>
      <c r="CO65280" s="378"/>
      <c r="CP65280" s="378"/>
      <c r="CQ65280" s="378"/>
      <c r="CR65280" s="378"/>
      <c r="CS65280" s="378"/>
      <c r="CT65280" s="378"/>
      <c r="CU65280" s="378"/>
      <c r="CV65280" s="378"/>
      <c r="CW65280" s="378"/>
      <c r="CX65280" s="378"/>
      <c r="CY65280" s="378"/>
      <c r="CZ65280" s="378"/>
      <c r="DA65280" s="378"/>
      <c r="DB65280" s="378"/>
      <c r="DC65280" s="378"/>
      <c r="DD65280" s="378"/>
      <c r="DE65280" s="378"/>
      <c r="DF65280" s="378"/>
      <c r="DG65280" s="378"/>
      <c r="DH65280" s="378"/>
      <c r="DI65280" s="378"/>
      <c r="DJ65280" s="378"/>
      <c r="DK65280" s="378"/>
      <c r="DL65280" s="378"/>
      <c r="DM65280" s="378"/>
      <c r="DN65280" s="378"/>
      <c r="DO65280" s="378"/>
      <c r="DP65280" s="378"/>
      <c r="DQ65280" s="378"/>
      <c r="DR65280" s="378"/>
      <c r="DS65280" s="378"/>
      <c r="DT65280" s="378"/>
      <c r="DU65280" s="378"/>
      <c r="DV65280" s="378"/>
      <c r="DW65280" s="378"/>
      <c r="DX65280" s="378"/>
      <c r="DY65280" s="378"/>
      <c r="DZ65280" s="378"/>
      <c r="EA65280" s="378"/>
      <c r="EB65280" s="378"/>
      <c r="EC65280" s="378"/>
      <c r="ED65280" s="378"/>
      <c r="EE65280" s="378"/>
      <c r="EF65280" s="378"/>
      <c r="EG65280" s="378"/>
      <c r="EH65280" s="378"/>
      <c r="EI65280" s="378"/>
      <c r="EJ65280" s="378"/>
      <c r="EK65280" s="378"/>
      <c r="EL65280" s="378"/>
      <c r="EM65280" s="378"/>
      <c r="EN65280" s="378"/>
      <c r="EO65280" s="378"/>
      <c r="EP65280" s="378"/>
      <c r="EQ65280" s="378"/>
      <c r="ER65280" s="378"/>
      <c r="ES65280" s="378"/>
      <c r="ET65280" s="378"/>
      <c r="EU65280" s="378"/>
      <c r="EV65280" s="378"/>
      <c r="EW65280" s="378"/>
      <c r="EX65280" s="378"/>
      <c r="EY65280" s="378"/>
      <c r="EZ65280" s="378"/>
      <c r="FA65280" s="378"/>
      <c r="FB65280" s="378"/>
      <c r="FC65280" s="378"/>
      <c r="FD65280" s="378"/>
      <c r="FE65280" s="378"/>
      <c r="FF65280" s="378"/>
      <c r="FG65280" s="378"/>
      <c r="FH65280" s="378"/>
      <c r="FI65280" s="378"/>
      <c r="FJ65280" s="378"/>
      <c r="FK65280" s="378"/>
      <c r="FL65280" s="378"/>
      <c r="FM65280" s="378"/>
      <c r="FN65280" s="378"/>
      <c r="FO65280" s="378"/>
      <c r="FP65280" s="378"/>
      <c r="FQ65280" s="378"/>
      <c r="FR65280" s="378"/>
      <c r="FS65280" s="378"/>
      <c r="FT65280" s="378"/>
      <c r="FU65280" s="378"/>
      <c r="FV65280" s="378"/>
      <c r="FW65280" s="378"/>
      <c r="FX65280" s="378"/>
      <c r="FY65280" s="378"/>
      <c r="FZ65280" s="378"/>
      <c r="GA65280" s="378"/>
      <c r="GB65280" s="378"/>
      <c r="GC65280" s="378"/>
      <c r="GD65280" s="378"/>
      <c r="GE65280" s="378"/>
      <c r="GF65280" s="378"/>
      <c r="GG65280" s="378"/>
      <c r="GH65280" s="378"/>
      <c r="GI65280" s="378"/>
      <c r="GJ65280" s="378"/>
      <c r="GK65280" s="378"/>
      <c r="GL65280" s="378"/>
      <c r="GM65280" s="378"/>
      <c r="GN65280" s="378"/>
      <c r="GO65280" s="378"/>
      <c r="GP65280" s="378"/>
      <c r="GQ65280" s="378"/>
      <c r="GR65280" s="378"/>
      <c r="GS65280" s="378"/>
      <c r="GT65280" s="378"/>
      <c r="GU65280" s="378"/>
      <c r="GV65280" s="378"/>
      <c r="GW65280" s="378"/>
      <c r="GX65280" s="378"/>
      <c r="GY65280" s="378"/>
      <c r="GZ65280" s="378"/>
      <c r="HA65280" s="378"/>
      <c r="HB65280" s="378"/>
      <c r="HC65280" s="378"/>
      <c r="HD65280" s="378"/>
      <c r="HE65280" s="378"/>
      <c r="HF65280" s="378"/>
      <c r="HG65280" s="378"/>
      <c r="HH65280" s="378"/>
      <c r="HI65280" s="378"/>
      <c r="HJ65280" s="378"/>
      <c r="HK65280" s="378"/>
      <c r="HL65280" s="378"/>
      <c r="HM65280" s="378"/>
      <c r="HN65280" s="378"/>
      <c r="HO65280" s="378"/>
      <c r="HP65280" s="378"/>
      <c r="HQ65280" s="378"/>
      <c r="HR65280" s="378"/>
      <c r="HS65280" s="378"/>
      <c r="HT65280" s="378"/>
      <c r="HU65280" s="378"/>
      <c r="HV65280" s="378"/>
      <c r="HW65280" s="378"/>
      <c r="HX65280" s="378"/>
      <c r="HY65280" s="378"/>
      <c r="HZ65280" s="378"/>
      <c r="IA65280" s="378"/>
      <c r="IB65280" s="378"/>
      <c r="IC65280" s="378"/>
      <c r="ID65280" s="378"/>
      <c r="IE65280" s="378"/>
      <c r="IF65280" s="378"/>
      <c r="IG65280" s="378"/>
      <c r="IH65280" s="378"/>
      <c r="II65280" s="378"/>
      <c r="IJ65280" s="378"/>
      <c r="IK65280" s="378"/>
      <c r="IL65280" s="378"/>
    </row>
    <row r="65281" spans="2:246">
      <c r="B65281" s="378"/>
      <c r="C65281" s="378"/>
      <c r="D65281" s="378"/>
      <c r="E65281" s="378"/>
      <c r="F65281" s="378"/>
      <c r="G65281" s="378"/>
      <c r="H65281" s="378"/>
      <c r="I65281" s="378"/>
      <c r="J65281" s="378"/>
      <c r="K65281" s="378"/>
      <c r="L65281" s="378"/>
      <c r="M65281" s="378"/>
      <c r="N65281" s="378"/>
      <c r="O65281" s="378"/>
      <c r="P65281" s="378"/>
      <c r="Q65281" s="378"/>
      <c r="R65281" s="378"/>
      <c r="S65281" s="378"/>
      <c r="T65281" s="378"/>
      <c r="U65281" s="378"/>
      <c r="V65281" s="378"/>
      <c r="W65281" s="378"/>
      <c r="X65281" s="378"/>
      <c r="Y65281" s="378"/>
      <c r="Z65281" s="378"/>
      <c r="AA65281" s="378"/>
      <c r="AB65281" s="378"/>
      <c r="AC65281" s="378"/>
      <c r="AD65281" s="378"/>
      <c r="AE65281" s="378"/>
      <c r="AF65281" s="378"/>
      <c r="AG65281" s="378"/>
      <c r="AH65281" s="378"/>
      <c r="AI65281" s="378"/>
      <c r="AJ65281" s="378"/>
      <c r="AK65281" s="378"/>
      <c r="AL65281" s="378"/>
      <c r="AM65281" s="378"/>
      <c r="AN65281" s="378"/>
      <c r="AO65281" s="378"/>
      <c r="AP65281" s="378"/>
      <c r="AQ65281" s="378"/>
      <c r="AR65281" s="378"/>
      <c r="AS65281" s="378"/>
      <c r="AT65281" s="378"/>
      <c r="AU65281" s="378"/>
      <c r="AV65281" s="378"/>
      <c r="AW65281" s="378"/>
      <c r="AX65281" s="378"/>
      <c r="AY65281" s="378"/>
      <c r="AZ65281" s="378"/>
      <c r="BA65281" s="378"/>
      <c r="BB65281" s="378"/>
      <c r="BC65281" s="378"/>
      <c r="BD65281" s="378"/>
      <c r="BE65281" s="378"/>
      <c r="BF65281" s="378"/>
      <c r="BG65281" s="378"/>
      <c r="BH65281" s="378"/>
      <c r="BI65281" s="378"/>
      <c r="BJ65281" s="378"/>
      <c r="BK65281" s="378"/>
      <c r="BL65281" s="378"/>
      <c r="BM65281" s="378"/>
      <c r="BN65281" s="378"/>
      <c r="BO65281" s="378"/>
      <c r="BP65281" s="378"/>
      <c r="BQ65281" s="378"/>
      <c r="BR65281" s="378"/>
      <c r="BS65281" s="378"/>
      <c r="BT65281" s="378"/>
      <c r="BU65281" s="378"/>
      <c r="BV65281" s="378"/>
      <c r="BW65281" s="378"/>
      <c r="BX65281" s="378"/>
      <c r="BY65281" s="378"/>
      <c r="BZ65281" s="378"/>
      <c r="CA65281" s="378"/>
      <c r="CB65281" s="378"/>
      <c r="CC65281" s="378"/>
      <c r="CD65281" s="378"/>
      <c r="CE65281" s="378"/>
      <c r="CF65281" s="378"/>
      <c r="CG65281" s="378"/>
      <c r="CH65281" s="378"/>
      <c r="CI65281" s="378"/>
      <c r="CJ65281" s="378"/>
      <c r="CK65281" s="378"/>
      <c r="CL65281" s="378"/>
      <c r="CM65281" s="378"/>
      <c r="CN65281" s="378"/>
      <c r="CO65281" s="378"/>
      <c r="CP65281" s="378"/>
      <c r="CQ65281" s="378"/>
      <c r="CR65281" s="378"/>
      <c r="CS65281" s="378"/>
      <c r="CT65281" s="378"/>
      <c r="CU65281" s="378"/>
      <c r="CV65281" s="378"/>
      <c r="CW65281" s="378"/>
      <c r="CX65281" s="378"/>
      <c r="CY65281" s="378"/>
      <c r="CZ65281" s="378"/>
      <c r="DA65281" s="378"/>
      <c r="DB65281" s="378"/>
      <c r="DC65281" s="378"/>
      <c r="DD65281" s="378"/>
      <c r="DE65281" s="378"/>
      <c r="DF65281" s="378"/>
      <c r="DG65281" s="378"/>
      <c r="DH65281" s="378"/>
      <c r="DI65281" s="378"/>
      <c r="DJ65281" s="378"/>
      <c r="DK65281" s="378"/>
      <c r="DL65281" s="378"/>
      <c r="DM65281" s="378"/>
      <c r="DN65281" s="378"/>
      <c r="DO65281" s="378"/>
      <c r="DP65281" s="378"/>
      <c r="DQ65281" s="378"/>
      <c r="DR65281" s="378"/>
      <c r="DS65281" s="378"/>
      <c r="DT65281" s="378"/>
      <c r="DU65281" s="378"/>
      <c r="DV65281" s="378"/>
      <c r="DW65281" s="378"/>
      <c r="DX65281" s="378"/>
      <c r="DY65281" s="378"/>
      <c r="DZ65281" s="378"/>
      <c r="EA65281" s="378"/>
      <c r="EB65281" s="378"/>
      <c r="EC65281" s="378"/>
      <c r="ED65281" s="378"/>
      <c r="EE65281" s="378"/>
      <c r="EF65281" s="378"/>
      <c r="EG65281" s="378"/>
      <c r="EH65281" s="378"/>
      <c r="EI65281" s="378"/>
      <c r="EJ65281" s="378"/>
      <c r="EK65281" s="378"/>
      <c r="EL65281" s="378"/>
      <c r="EM65281" s="378"/>
      <c r="EN65281" s="378"/>
      <c r="EO65281" s="378"/>
      <c r="EP65281" s="378"/>
      <c r="EQ65281" s="378"/>
      <c r="ER65281" s="378"/>
      <c r="ES65281" s="378"/>
      <c r="ET65281" s="378"/>
      <c r="EU65281" s="378"/>
      <c r="EV65281" s="378"/>
      <c r="EW65281" s="378"/>
      <c r="EX65281" s="378"/>
      <c r="EY65281" s="378"/>
      <c r="EZ65281" s="378"/>
      <c r="FA65281" s="378"/>
      <c r="FB65281" s="378"/>
      <c r="FC65281" s="378"/>
      <c r="FD65281" s="378"/>
      <c r="FE65281" s="378"/>
      <c r="FF65281" s="378"/>
      <c r="FG65281" s="378"/>
      <c r="FH65281" s="378"/>
      <c r="FI65281" s="378"/>
      <c r="FJ65281" s="378"/>
      <c r="FK65281" s="378"/>
      <c r="FL65281" s="378"/>
      <c r="FM65281" s="378"/>
      <c r="FN65281" s="378"/>
      <c r="FO65281" s="378"/>
      <c r="FP65281" s="378"/>
      <c r="FQ65281" s="378"/>
      <c r="FR65281" s="378"/>
      <c r="FS65281" s="378"/>
      <c r="FT65281" s="378"/>
      <c r="FU65281" s="378"/>
      <c r="FV65281" s="378"/>
      <c r="FW65281" s="378"/>
      <c r="FX65281" s="378"/>
      <c r="FY65281" s="378"/>
      <c r="FZ65281" s="378"/>
      <c r="GA65281" s="378"/>
      <c r="GB65281" s="378"/>
      <c r="GC65281" s="378"/>
      <c r="GD65281" s="378"/>
      <c r="GE65281" s="378"/>
      <c r="GF65281" s="378"/>
      <c r="GG65281" s="378"/>
      <c r="GH65281" s="378"/>
      <c r="GI65281" s="378"/>
      <c r="GJ65281" s="378"/>
      <c r="GK65281" s="378"/>
      <c r="GL65281" s="378"/>
      <c r="GM65281" s="378"/>
      <c r="GN65281" s="378"/>
      <c r="GO65281" s="378"/>
      <c r="GP65281" s="378"/>
      <c r="GQ65281" s="378"/>
      <c r="GR65281" s="378"/>
      <c r="GS65281" s="378"/>
      <c r="GT65281" s="378"/>
      <c r="GU65281" s="378"/>
      <c r="GV65281" s="378"/>
      <c r="GW65281" s="378"/>
      <c r="GX65281" s="378"/>
      <c r="GY65281" s="378"/>
      <c r="GZ65281" s="378"/>
      <c r="HA65281" s="378"/>
      <c r="HB65281" s="378"/>
      <c r="HC65281" s="378"/>
      <c r="HD65281" s="378"/>
      <c r="HE65281" s="378"/>
      <c r="HF65281" s="378"/>
      <c r="HG65281" s="378"/>
      <c r="HH65281" s="378"/>
      <c r="HI65281" s="378"/>
      <c r="HJ65281" s="378"/>
      <c r="HK65281" s="378"/>
      <c r="HL65281" s="378"/>
      <c r="HM65281" s="378"/>
      <c r="HN65281" s="378"/>
      <c r="HO65281" s="378"/>
      <c r="HP65281" s="378"/>
      <c r="HQ65281" s="378"/>
      <c r="HR65281" s="378"/>
      <c r="HS65281" s="378"/>
      <c r="HT65281" s="378"/>
      <c r="HU65281" s="378"/>
      <c r="HV65281" s="378"/>
      <c r="HW65281" s="378"/>
      <c r="HX65281" s="378"/>
      <c r="HY65281" s="378"/>
      <c r="HZ65281" s="378"/>
      <c r="IA65281" s="378"/>
      <c r="IB65281" s="378"/>
      <c r="IC65281" s="378"/>
      <c r="ID65281" s="378"/>
      <c r="IE65281" s="378"/>
      <c r="IF65281" s="378"/>
      <c r="IG65281" s="378"/>
      <c r="IH65281" s="378"/>
      <c r="II65281" s="378"/>
      <c r="IJ65281" s="378"/>
      <c r="IK65281" s="378"/>
      <c r="IL65281" s="378"/>
    </row>
    <row r="65282" spans="2:246">
      <c r="B65282" s="378"/>
      <c r="C65282" s="378"/>
      <c r="D65282" s="378"/>
      <c r="E65282" s="378"/>
      <c r="F65282" s="378"/>
      <c r="G65282" s="378"/>
      <c r="H65282" s="378"/>
      <c r="I65282" s="378"/>
      <c r="J65282" s="378"/>
      <c r="K65282" s="378"/>
      <c r="L65282" s="378"/>
      <c r="M65282" s="378"/>
      <c r="N65282" s="378"/>
      <c r="O65282" s="378"/>
      <c r="P65282" s="378"/>
      <c r="Q65282" s="378"/>
      <c r="R65282" s="378"/>
      <c r="S65282" s="378"/>
      <c r="T65282" s="378"/>
      <c r="U65282" s="378"/>
      <c r="V65282" s="378"/>
      <c r="W65282" s="378"/>
      <c r="X65282" s="378"/>
      <c r="Y65282" s="378"/>
      <c r="Z65282" s="378"/>
      <c r="AA65282" s="378"/>
      <c r="AB65282" s="378"/>
      <c r="AC65282" s="378"/>
      <c r="AD65282" s="378"/>
      <c r="AE65282" s="378"/>
      <c r="AF65282" s="378"/>
      <c r="AG65282" s="378"/>
      <c r="AH65282" s="378"/>
      <c r="AI65282" s="378"/>
      <c r="AJ65282" s="378"/>
      <c r="AK65282" s="378"/>
      <c r="AL65282" s="378"/>
      <c r="AM65282" s="378"/>
      <c r="AN65282" s="378"/>
      <c r="AO65282" s="378"/>
      <c r="AP65282" s="378"/>
      <c r="AQ65282" s="378"/>
      <c r="AR65282" s="378"/>
      <c r="AS65282" s="378"/>
      <c r="AT65282" s="378"/>
      <c r="AU65282" s="378"/>
      <c r="AV65282" s="378"/>
      <c r="AW65282" s="378"/>
      <c r="AX65282" s="378"/>
      <c r="AY65282" s="378"/>
      <c r="AZ65282" s="378"/>
      <c r="BA65282" s="378"/>
      <c r="BB65282" s="378"/>
      <c r="BC65282" s="378"/>
      <c r="BD65282" s="378"/>
      <c r="BE65282" s="378"/>
      <c r="BF65282" s="378"/>
      <c r="BG65282" s="378"/>
      <c r="BH65282" s="378"/>
      <c r="BI65282" s="378"/>
      <c r="BJ65282" s="378"/>
      <c r="BK65282" s="378"/>
      <c r="BL65282" s="378"/>
      <c r="BM65282" s="378"/>
      <c r="BN65282" s="378"/>
      <c r="BO65282" s="378"/>
      <c r="BP65282" s="378"/>
      <c r="BQ65282" s="378"/>
      <c r="BR65282" s="378"/>
      <c r="BS65282" s="378"/>
      <c r="BT65282" s="378"/>
      <c r="BU65282" s="378"/>
      <c r="BV65282" s="378"/>
      <c r="BW65282" s="378"/>
      <c r="BX65282" s="378"/>
      <c r="BY65282" s="378"/>
      <c r="BZ65282" s="378"/>
      <c r="CA65282" s="378"/>
      <c r="CB65282" s="378"/>
      <c r="CC65282" s="378"/>
      <c r="CD65282" s="378"/>
      <c r="CE65282" s="378"/>
      <c r="CF65282" s="378"/>
      <c r="CG65282" s="378"/>
      <c r="CH65282" s="378"/>
      <c r="CI65282" s="378"/>
      <c r="CJ65282" s="378"/>
      <c r="CK65282" s="378"/>
      <c r="CL65282" s="378"/>
      <c r="CM65282" s="378"/>
      <c r="CN65282" s="378"/>
      <c r="CO65282" s="378"/>
      <c r="CP65282" s="378"/>
      <c r="CQ65282" s="378"/>
      <c r="CR65282" s="378"/>
      <c r="CS65282" s="378"/>
      <c r="CT65282" s="378"/>
      <c r="CU65282" s="378"/>
      <c r="CV65282" s="378"/>
      <c r="CW65282" s="378"/>
      <c r="CX65282" s="378"/>
      <c r="CY65282" s="378"/>
      <c r="CZ65282" s="378"/>
      <c r="DA65282" s="378"/>
      <c r="DB65282" s="378"/>
      <c r="DC65282" s="378"/>
      <c r="DD65282" s="378"/>
      <c r="DE65282" s="378"/>
      <c r="DF65282" s="378"/>
      <c r="DG65282" s="378"/>
      <c r="DH65282" s="378"/>
      <c r="DI65282" s="378"/>
      <c r="DJ65282" s="378"/>
      <c r="DK65282" s="378"/>
      <c r="DL65282" s="378"/>
      <c r="DM65282" s="378"/>
      <c r="DN65282" s="378"/>
      <c r="DO65282" s="378"/>
      <c r="DP65282" s="378"/>
      <c r="DQ65282" s="378"/>
      <c r="DR65282" s="378"/>
      <c r="DS65282" s="378"/>
      <c r="DT65282" s="378"/>
      <c r="DU65282" s="378"/>
      <c r="DV65282" s="378"/>
      <c r="DW65282" s="378"/>
      <c r="DX65282" s="378"/>
      <c r="DY65282" s="378"/>
      <c r="DZ65282" s="378"/>
      <c r="EA65282" s="378"/>
      <c r="EB65282" s="378"/>
      <c r="EC65282" s="378"/>
      <c r="ED65282" s="378"/>
      <c r="EE65282" s="378"/>
      <c r="EF65282" s="378"/>
      <c r="EG65282" s="378"/>
      <c r="EH65282" s="378"/>
      <c r="EI65282" s="378"/>
      <c r="EJ65282" s="378"/>
      <c r="EK65282" s="378"/>
      <c r="EL65282" s="378"/>
      <c r="EM65282" s="378"/>
      <c r="EN65282" s="378"/>
      <c r="EO65282" s="378"/>
      <c r="EP65282" s="378"/>
      <c r="EQ65282" s="378"/>
      <c r="ER65282" s="378"/>
      <c r="ES65282" s="378"/>
      <c r="ET65282" s="378"/>
      <c r="EU65282" s="378"/>
      <c r="EV65282" s="378"/>
      <c r="EW65282" s="378"/>
      <c r="EX65282" s="378"/>
      <c r="EY65282" s="378"/>
      <c r="EZ65282" s="378"/>
      <c r="FA65282" s="378"/>
      <c r="FB65282" s="378"/>
      <c r="FC65282" s="378"/>
      <c r="FD65282" s="378"/>
      <c r="FE65282" s="378"/>
      <c r="FF65282" s="378"/>
      <c r="FG65282" s="378"/>
      <c r="FH65282" s="378"/>
      <c r="FI65282" s="378"/>
      <c r="FJ65282" s="378"/>
      <c r="FK65282" s="378"/>
      <c r="FL65282" s="378"/>
      <c r="FM65282" s="378"/>
      <c r="FN65282" s="378"/>
      <c r="FO65282" s="378"/>
      <c r="FP65282" s="378"/>
      <c r="FQ65282" s="378"/>
      <c r="FR65282" s="378"/>
      <c r="FS65282" s="378"/>
      <c r="FT65282" s="378"/>
      <c r="FU65282" s="378"/>
      <c r="FV65282" s="378"/>
      <c r="FW65282" s="378"/>
      <c r="FX65282" s="378"/>
      <c r="FY65282" s="378"/>
      <c r="FZ65282" s="378"/>
      <c r="GA65282" s="378"/>
      <c r="GB65282" s="378"/>
      <c r="GC65282" s="378"/>
      <c r="GD65282" s="378"/>
      <c r="GE65282" s="378"/>
      <c r="GF65282" s="378"/>
      <c r="GG65282" s="378"/>
      <c r="GH65282" s="378"/>
      <c r="GI65282" s="378"/>
      <c r="GJ65282" s="378"/>
      <c r="GK65282" s="378"/>
      <c r="GL65282" s="378"/>
      <c r="GM65282" s="378"/>
      <c r="GN65282" s="378"/>
      <c r="GO65282" s="378"/>
      <c r="GP65282" s="378"/>
      <c r="GQ65282" s="378"/>
      <c r="GR65282" s="378"/>
      <c r="GS65282" s="378"/>
      <c r="GT65282" s="378"/>
      <c r="GU65282" s="378"/>
      <c r="GV65282" s="378"/>
      <c r="GW65282" s="378"/>
      <c r="GX65282" s="378"/>
      <c r="GY65282" s="378"/>
      <c r="GZ65282" s="378"/>
      <c r="HA65282" s="378"/>
      <c r="HB65282" s="378"/>
      <c r="HC65282" s="378"/>
      <c r="HD65282" s="378"/>
      <c r="HE65282" s="378"/>
      <c r="HF65282" s="378"/>
      <c r="HG65282" s="378"/>
      <c r="HH65282" s="378"/>
      <c r="HI65282" s="378"/>
      <c r="HJ65282" s="378"/>
      <c r="HK65282" s="378"/>
      <c r="HL65282" s="378"/>
      <c r="HM65282" s="378"/>
      <c r="HN65282" s="378"/>
      <c r="HO65282" s="378"/>
      <c r="HP65282" s="378"/>
      <c r="HQ65282" s="378"/>
      <c r="HR65282" s="378"/>
      <c r="HS65282" s="378"/>
      <c r="HT65282" s="378"/>
      <c r="HU65282" s="378"/>
      <c r="HV65282" s="378"/>
      <c r="HW65282" s="378"/>
      <c r="HX65282" s="378"/>
      <c r="HY65282" s="378"/>
      <c r="HZ65282" s="378"/>
      <c r="IA65282" s="378"/>
      <c r="IB65282" s="378"/>
      <c r="IC65282" s="378"/>
      <c r="ID65282" s="378"/>
      <c r="IE65282" s="378"/>
      <c r="IF65282" s="378"/>
      <c r="IG65282" s="378"/>
      <c r="IH65282" s="378"/>
      <c r="II65282" s="378"/>
      <c r="IJ65282" s="378"/>
      <c r="IK65282" s="378"/>
      <c r="IL65282" s="378"/>
    </row>
    <row r="65283" spans="2:246">
      <c r="B65283" s="378"/>
      <c r="C65283" s="378"/>
      <c r="D65283" s="378"/>
      <c r="E65283" s="378"/>
      <c r="F65283" s="378"/>
      <c r="G65283" s="378"/>
      <c r="H65283" s="378"/>
      <c r="I65283" s="378"/>
      <c r="J65283" s="378"/>
      <c r="K65283" s="378"/>
      <c r="L65283" s="378"/>
      <c r="M65283" s="378"/>
      <c r="N65283" s="378"/>
      <c r="O65283" s="378"/>
      <c r="P65283" s="378"/>
      <c r="Q65283" s="378"/>
      <c r="R65283" s="378"/>
      <c r="S65283" s="378"/>
      <c r="T65283" s="378"/>
      <c r="U65283" s="378"/>
      <c r="V65283" s="378"/>
      <c r="W65283" s="378"/>
      <c r="X65283" s="378"/>
      <c r="Y65283" s="378"/>
      <c r="Z65283" s="378"/>
      <c r="AA65283" s="378"/>
      <c r="AB65283" s="378"/>
      <c r="AC65283" s="378"/>
      <c r="AD65283" s="378"/>
      <c r="AE65283" s="378"/>
      <c r="AF65283" s="378"/>
      <c r="AG65283" s="378"/>
      <c r="AH65283" s="378"/>
      <c r="AI65283" s="378"/>
      <c r="AJ65283" s="378"/>
      <c r="AK65283" s="378"/>
      <c r="AL65283" s="378"/>
      <c r="AM65283" s="378"/>
      <c r="AN65283" s="378"/>
      <c r="AO65283" s="378"/>
      <c r="AP65283" s="378"/>
      <c r="AQ65283" s="378"/>
      <c r="AR65283" s="378"/>
      <c r="AS65283" s="378"/>
      <c r="AT65283" s="378"/>
      <c r="AU65283" s="378"/>
      <c r="AV65283" s="378"/>
      <c r="AW65283" s="378"/>
      <c r="AX65283" s="378"/>
      <c r="AY65283" s="378"/>
      <c r="AZ65283" s="378"/>
      <c r="BA65283" s="378"/>
      <c r="BB65283" s="378"/>
      <c r="BC65283" s="378"/>
      <c r="BD65283" s="378"/>
      <c r="BE65283" s="378"/>
      <c r="BF65283" s="378"/>
      <c r="BG65283" s="378"/>
      <c r="BH65283" s="378"/>
      <c r="BI65283" s="378"/>
      <c r="BJ65283" s="378"/>
      <c r="BK65283" s="378"/>
      <c r="BL65283" s="378"/>
      <c r="BM65283" s="378"/>
      <c r="BN65283" s="378"/>
      <c r="BO65283" s="378"/>
      <c r="BP65283" s="378"/>
      <c r="BQ65283" s="378"/>
      <c r="BR65283" s="378"/>
      <c r="BS65283" s="378"/>
      <c r="BT65283" s="378"/>
      <c r="BU65283" s="378"/>
      <c r="BV65283" s="378"/>
      <c r="BW65283" s="378"/>
      <c r="BX65283" s="378"/>
      <c r="BY65283" s="378"/>
      <c r="BZ65283" s="378"/>
      <c r="CA65283" s="378"/>
      <c r="CB65283" s="378"/>
      <c r="CC65283" s="378"/>
      <c r="CD65283" s="378"/>
      <c r="CE65283" s="378"/>
      <c r="CF65283" s="378"/>
      <c r="CG65283" s="378"/>
      <c r="CH65283" s="378"/>
      <c r="CI65283" s="378"/>
      <c r="CJ65283" s="378"/>
      <c r="CK65283" s="378"/>
      <c r="CL65283" s="378"/>
      <c r="CM65283" s="378"/>
      <c r="CN65283" s="378"/>
      <c r="CO65283" s="378"/>
      <c r="CP65283" s="378"/>
      <c r="CQ65283" s="378"/>
      <c r="CR65283" s="378"/>
      <c r="CS65283" s="378"/>
      <c r="CT65283" s="378"/>
      <c r="CU65283" s="378"/>
      <c r="CV65283" s="378"/>
      <c r="CW65283" s="378"/>
      <c r="CX65283" s="378"/>
      <c r="CY65283" s="378"/>
      <c r="CZ65283" s="378"/>
      <c r="DA65283" s="378"/>
      <c r="DB65283" s="378"/>
      <c r="DC65283" s="378"/>
      <c r="DD65283" s="378"/>
      <c r="DE65283" s="378"/>
      <c r="DF65283" s="378"/>
      <c r="DG65283" s="378"/>
      <c r="DH65283" s="378"/>
      <c r="DI65283" s="378"/>
      <c r="DJ65283" s="378"/>
      <c r="DK65283" s="378"/>
      <c r="DL65283" s="378"/>
      <c r="DM65283" s="378"/>
      <c r="DN65283" s="378"/>
      <c r="DO65283" s="378"/>
      <c r="DP65283" s="378"/>
      <c r="DQ65283" s="378"/>
      <c r="DR65283" s="378"/>
      <c r="DS65283" s="378"/>
      <c r="DT65283" s="378"/>
      <c r="DU65283" s="378"/>
      <c r="DV65283" s="378"/>
      <c r="DW65283" s="378"/>
      <c r="DX65283" s="378"/>
      <c r="DY65283" s="378"/>
      <c r="DZ65283" s="378"/>
      <c r="EA65283" s="378"/>
      <c r="EB65283" s="378"/>
      <c r="EC65283" s="378"/>
      <c r="ED65283" s="378"/>
      <c r="EE65283" s="378"/>
      <c r="EF65283" s="378"/>
      <c r="EG65283" s="378"/>
      <c r="EH65283" s="378"/>
      <c r="EI65283" s="378"/>
      <c r="EJ65283" s="378"/>
      <c r="EK65283" s="378"/>
      <c r="EL65283" s="378"/>
      <c r="EM65283" s="378"/>
      <c r="EN65283" s="378"/>
      <c r="EO65283" s="378"/>
      <c r="EP65283" s="378"/>
      <c r="EQ65283" s="378"/>
      <c r="ER65283" s="378"/>
      <c r="ES65283" s="378"/>
      <c r="ET65283" s="378"/>
      <c r="EU65283" s="378"/>
      <c r="EV65283" s="378"/>
      <c r="EW65283" s="378"/>
      <c r="EX65283" s="378"/>
      <c r="EY65283" s="378"/>
      <c r="EZ65283" s="378"/>
      <c r="FA65283" s="378"/>
      <c r="FB65283" s="378"/>
      <c r="FC65283" s="378"/>
      <c r="FD65283" s="378"/>
      <c r="FE65283" s="378"/>
      <c r="FF65283" s="378"/>
      <c r="FG65283" s="378"/>
      <c r="FH65283" s="378"/>
      <c r="FI65283" s="378"/>
      <c r="FJ65283" s="378"/>
      <c r="FK65283" s="378"/>
      <c r="FL65283" s="378"/>
      <c r="FM65283" s="378"/>
      <c r="FN65283" s="378"/>
      <c r="FO65283" s="378"/>
      <c r="FP65283" s="378"/>
      <c r="FQ65283" s="378"/>
      <c r="FR65283" s="378"/>
      <c r="FS65283" s="378"/>
      <c r="FT65283" s="378"/>
      <c r="FU65283" s="378"/>
      <c r="FV65283" s="378"/>
      <c r="FW65283" s="378"/>
      <c r="FX65283" s="378"/>
      <c r="FY65283" s="378"/>
      <c r="FZ65283" s="378"/>
      <c r="GA65283" s="378"/>
      <c r="GB65283" s="378"/>
      <c r="GC65283" s="378"/>
      <c r="GD65283" s="378"/>
      <c r="GE65283" s="378"/>
      <c r="GF65283" s="378"/>
      <c r="GG65283" s="378"/>
      <c r="GH65283" s="378"/>
      <c r="GI65283" s="378"/>
      <c r="GJ65283" s="378"/>
      <c r="GK65283" s="378"/>
      <c r="GL65283" s="378"/>
      <c r="GM65283" s="378"/>
      <c r="GN65283" s="378"/>
      <c r="GO65283" s="378"/>
      <c r="GP65283" s="378"/>
      <c r="GQ65283" s="378"/>
      <c r="GR65283" s="378"/>
      <c r="GS65283" s="378"/>
      <c r="GT65283" s="378"/>
      <c r="GU65283" s="378"/>
      <c r="GV65283" s="378"/>
      <c r="GW65283" s="378"/>
      <c r="GX65283" s="378"/>
      <c r="GY65283" s="378"/>
      <c r="GZ65283" s="378"/>
      <c r="HA65283" s="378"/>
      <c r="HB65283" s="378"/>
      <c r="HC65283" s="378"/>
      <c r="HD65283" s="378"/>
      <c r="HE65283" s="378"/>
      <c r="HF65283" s="378"/>
      <c r="HG65283" s="378"/>
      <c r="HH65283" s="378"/>
      <c r="HI65283" s="378"/>
      <c r="HJ65283" s="378"/>
      <c r="HK65283" s="378"/>
      <c r="HL65283" s="378"/>
      <c r="HM65283" s="378"/>
      <c r="HN65283" s="378"/>
      <c r="HO65283" s="378"/>
      <c r="HP65283" s="378"/>
      <c r="HQ65283" s="378"/>
      <c r="HR65283" s="378"/>
      <c r="HS65283" s="378"/>
      <c r="HT65283" s="378"/>
      <c r="HU65283" s="378"/>
      <c r="HV65283" s="378"/>
      <c r="HW65283" s="378"/>
      <c r="HX65283" s="378"/>
      <c r="HY65283" s="378"/>
      <c r="HZ65283" s="378"/>
      <c r="IA65283" s="378"/>
      <c r="IB65283" s="378"/>
      <c r="IC65283" s="378"/>
      <c r="ID65283" s="378"/>
      <c r="IE65283" s="378"/>
      <c r="IF65283" s="378"/>
      <c r="IG65283" s="378"/>
      <c r="IH65283" s="378"/>
      <c r="II65283" s="378"/>
      <c r="IJ65283" s="378"/>
      <c r="IK65283" s="378"/>
      <c r="IL65283" s="378"/>
    </row>
    <row r="65284" spans="2:246">
      <c r="B65284" s="378"/>
      <c r="C65284" s="378"/>
      <c r="D65284" s="378"/>
      <c r="E65284" s="378"/>
      <c r="F65284" s="378"/>
      <c r="G65284" s="378"/>
      <c r="H65284" s="378"/>
      <c r="I65284" s="378"/>
      <c r="J65284" s="378"/>
      <c r="K65284" s="378"/>
      <c r="L65284" s="378"/>
      <c r="M65284" s="378"/>
      <c r="N65284" s="378"/>
      <c r="O65284" s="378"/>
      <c r="P65284" s="378"/>
      <c r="Q65284" s="378"/>
      <c r="R65284" s="378"/>
      <c r="S65284" s="378"/>
      <c r="T65284" s="378"/>
      <c r="U65284" s="378"/>
      <c r="V65284" s="378"/>
      <c r="W65284" s="378"/>
      <c r="X65284" s="378"/>
      <c r="Y65284" s="378"/>
      <c r="Z65284" s="378"/>
      <c r="AA65284" s="378"/>
      <c r="AB65284" s="378"/>
      <c r="AC65284" s="378"/>
      <c r="AD65284" s="378"/>
      <c r="AE65284" s="378"/>
      <c r="AF65284" s="378"/>
      <c r="AG65284" s="378"/>
      <c r="AH65284" s="378"/>
      <c r="AI65284" s="378"/>
      <c r="AJ65284" s="378"/>
      <c r="AK65284" s="378"/>
      <c r="AL65284" s="378"/>
      <c r="AM65284" s="378"/>
      <c r="AN65284" s="378"/>
      <c r="AO65284" s="378"/>
      <c r="AP65284" s="378"/>
      <c r="AQ65284" s="378"/>
      <c r="AR65284" s="378"/>
      <c r="AS65284" s="378"/>
      <c r="AT65284" s="378"/>
      <c r="AU65284" s="378"/>
      <c r="AV65284" s="378"/>
      <c r="AW65284" s="378"/>
      <c r="AX65284" s="378"/>
      <c r="AY65284" s="378"/>
      <c r="AZ65284" s="378"/>
      <c r="BA65284" s="378"/>
      <c r="BB65284" s="378"/>
      <c r="BC65284" s="378"/>
      <c r="BD65284" s="378"/>
      <c r="BE65284" s="378"/>
      <c r="BF65284" s="378"/>
      <c r="BG65284" s="378"/>
      <c r="BH65284" s="378"/>
      <c r="BI65284" s="378"/>
      <c r="BJ65284" s="378"/>
      <c r="BK65284" s="378"/>
      <c r="BL65284" s="378"/>
      <c r="BM65284" s="378"/>
      <c r="BN65284" s="378"/>
      <c r="BO65284" s="378"/>
      <c r="BP65284" s="378"/>
      <c r="BQ65284" s="378"/>
      <c r="BR65284" s="378"/>
      <c r="BS65284" s="378"/>
      <c r="BT65284" s="378"/>
      <c r="BU65284" s="378"/>
      <c r="BV65284" s="378"/>
      <c r="BW65284" s="378"/>
      <c r="BX65284" s="378"/>
      <c r="BY65284" s="378"/>
      <c r="BZ65284" s="378"/>
      <c r="CA65284" s="378"/>
      <c r="CB65284" s="378"/>
      <c r="CC65284" s="378"/>
      <c r="CD65284" s="378"/>
      <c r="CE65284" s="378"/>
      <c r="CF65284" s="378"/>
      <c r="CG65284" s="378"/>
      <c r="CH65284" s="378"/>
      <c r="CI65284" s="378"/>
      <c r="CJ65284" s="378"/>
      <c r="CK65284" s="378"/>
      <c r="CL65284" s="378"/>
      <c r="CM65284" s="378"/>
      <c r="CN65284" s="378"/>
      <c r="CO65284" s="378"/>
      <c r="CP65284" s="378"/>
      <c r="CQ65284" s="378"/>
      <c r="CR65284" s="378"/>
      <c r="CS65284" s="378"/>
      <c r="CT65284" s="378"/>
      <c r="CU65284" s="378"/>
      <c r="CV65284" s="378"/>
      <c r="CW65284" s="378"/>
      <c r="CX65284" s="378"/>
      <c r="CY65284" s="378"/>
      <c r="CZ65284" s="378"/>
      <c r="DA65284" s="378"/>
      <c r="DB65284" s="378"/>
      <c r="DC65284" s="378"/>
      <c r="DD65284" s="378"/>
      <c r="DE65284" s="378"/>
      <c r="DF65284" s="378"/>
      <c r="DG65284" s="378"/>
      <c r="DH65284" s="378"/>
      <c r="DI65284" s="378"/>
      <c r="DJ65284" s="378"/>
      <c r="DK65284" s="378"/>
      <c r="DL65284" s="378"/>
      <c r="DM65284" s="378"/>
      <c r="DN65284" s="378"/>
      <c r="DO65284" s="378"/>
      <c r="DP65284" s="378"/>
      <c r="DQ65284" s="378"/>
      <c r="DR65284" s="378"/>
      <c r="DS65284" s="378"/>
      <c r="DT65284" s="378"/>
      <c r="DU65284" s="378"/>
      <c r="DV65284" s="378"/>
      <c r="DW65284" s="378"/>
      <c r="DX65284" s="378"/>
      <c r="DY65284" s="378"/>
      <c r="DZ65284" s="378"/>
      <c r="EA65284" s="378"/>
      <c r="EB65284" s="378"/>
      <c r="EC65284" s="378"/>
      <c r="ED65284" s="378"/>
      <c r="EE65284" s="378"/>
      <c r="EF65284" s="378"/>
      <c r="EG65284" s="378"/>
      <c r="EH65284" s="378"/>
      <c r="EI65284" s="378"/>
      <c r="EJ65284" s="378"/>
      <c r="EK65284" s="378"/>
      <c r="EL65284" s="378"/>
      <c r="EM65284" s="378"/>
      <c r="EN65284" s="378"/>
      <c r="EO65284" s="378"/>
      <c r="EP65284" s="378"/>
      <c r="EQ65284" s="378"/>
      <c r="ER65284" s="378"/>
      <c r="ES65284" s="378"/>
      <c r="ET65284" s="378"/>
      <c r="EU65284" s="378"/>
      <c r="EV65284" s="378"/>
      <c r="EW65284" s="378"/>
      <c r="EX65284" s="378"/>
      <c r="EY65284" s="378"/>
      <c r="EZ65284" s="378"/>
      <c r="FA65284" s="378"/>
      <c r="FB65284" s="378"/>
      <c r="FC65284" s="378"/>
      <c r="FD65284" s="378"/>
      <c r="FE65284" s="378"/>
      <c r="FF65284" s="378"/>
      <c r="FG65284" s="378"/>
      <c r="FH65284" s="378"/>
      <c r="FI65284" s="378"/>
      <c r="FJ65284" s="378"/>
      <c r="FK65284" s="378"/>
      <c r="FL65284" s="378"/>
      <c r="FM65284" s="378"/>
      <c r="FN65284" s="378"/>
      <c r="FO65284" s="378"/>
      <c r="FP65284" s="378"/>
      <c r="FQ65284" s="378"/>
      <c r="FR65284" s="378"/>
      <c r="FS65284" s="378"/>
      <c r="FT65284" s="378"/>
      <c r="FU65284" s="378"/>
      <c r="FV65284" s="378"/>
      <c r="FW65284" s="378"/>
      <c r="FX65284" s="378"/>
      <c r="FY65284" s="378"/>
      <c r="FZ65284" s="378"/>
      <c r="GA65284" s="378"/>
      <c r="GB65284" s="378"/>
      <c r="GC65284" s="378"/>
      <c r="GD65284" s="378"/>
      <c r="GE65284" s="378"/>
      <c r="GF65284" s="378"/>
      <c r="GG65284" s="378"/>
      <c r="GH65284" s="378"/>
      <c r="GI65284" s="378"/>
      <c r="GJ65284" s="378"/>
      <c r="GK65284" s="378"/>
      <c r="GL65284" s="378"/>
      <c r="GM65284" s="378"/>
      <c r="GN65284" s="378"/>
      <c r="GO65284" s="378"/>
      <c r="GP65284" s="378"/>
      <c r="GQ65284" s="378"/>
      <c r="GR65284" s="378"/>
      <c r="GS65284" s="378"/>
      <c r="GT65284" s="378"/>
      <c r="GU65284" s="378"/>
      <c r="GV65284" s="378"/>
      <c r="GW65284" s="378"/>
      <c r="GX65284" s="378"/>
      <c r="GY65284" s="378"/>
      <c r="GZ65284" s="378"/>
      <c r="HA65284" s="378"/>
      <c r="HB65284" s="378"/>
      <c r="HC65284" s="378"/>
      <c r="HD65284" s="378"/>
      <c r="HE65284" s="378"/>
      <c r="HF65284" s="378"/>
      <c r="HG65284" s="378"/>
      <c r="HH65284" s="378"/>
      <c r="HI65284" s="378"/>
      <c r="HJ65284" s="378"/>
      <c r="HK65284" s="378"/>
      <c r="HL65284" s="378"/>
      <c r="HM65284" s="378"/>
      <c r="HN65284" s="378"/>
      <c r="HO65284" s="378"/>
      <c r="HP65284" s="378"/>
      <c r="HQ65284" s="378"/>
      <c r="HR65284" s="378"/>
      <c r="HS65284" s="378"/>
      <c r="HT65284" s="378"/>
      <c r="HU65284" s="378"/>
      <c r="HV65284" s="378"/>
      <c r="HW65284" s="378"/>
      <c r="HX65284" s="378"/>
      <c r="HY65284" s="378"/>
      <c r="HZ65284" s="378"/>
      <c r="IA65284" s="378"/>
      <c r="IB65284" s="378"/>
      <c r="IC65284" s="378"/>
      <c r="ID65284" s="378"/>
      <c r="IE65284" s="378"/>
      <c r="IF65284" s="378"/>
      <c r="IG65284" s="378"/>
      <c r="IH65284" s="378"/>
      <c r="II65284" s="378"/>
      <c r="IJ65284" s="378"/>
      <c r="IK65284" s="378"/>
      <c r="IL65284" s="378"/>
    </row>
    <row r="65285" spans="2:246">
      <c r="B65285" s="378"/>
      <c r="C65285" s="378"/>
      <c r="D65285" s="378"/>
      <c r="E65285" s="378"/>
      <c r="F65285" s="378"/>
      <c r="G65285" s="378"/>
      <c r="H65285" s="378"/>
      <c r="I65285" s="378"/>
      <c r="J65285" s="378"/>
      <c r="K65285" s="378"/>
      <c r="L65285" s="378"/>
      <c r="M65285" s="378"/>
      <c r="N65285" s="378"/>
      <c r="O65285" s="378"/>
      <c r="P65285" s="378"/>
      <c r="Q65285" s="378"/>
      <c r="R65285" s="378"/>
      <c r="S65285" s="378"/>
      <c r="T65285" s="378"/>
      <c r="U65285" s="378"/>
      <c r="V65285" s="378"/>
      <c r="W65285" s="378"/>
      <c r="X65285" s="378"/>
      <c r="Y65285" s="378"/>
      <c r="Z65285" s="378"/>
      <c r="AA65285" s="378"/>
      <c r="AB65285" s="378"/>
      <c r="AC65285" s="378"/>
      <c r="AD65285" s="378"/>
      <c r="AE65285" s="378"/>
      <c r="AF65285" s="378"/>
      <c r="AG65285" s="378"/>
      <c r="AH65285" s="378"/>
      <c r="AI65285" s="378"/>
      <c r="AJ65285" s="378"/>
      <c r="AK65285" s="378"/>
      <c r="AL65285" s="378"/>
      <c r="AM65285" s="378"/>
      <c r="AN65285" s="378"/>
      <c r="AO65285" s="378"/>
      <c r="AP65285" s="378"/>
      <c r="AQ65285" s="378"/>
      <c r="AR65285" s="378"/>
      <c r="AS65285" s="378"/>
      <c r="AT65285" s="378"/>
      <c r="AU65285" s="378"/>
      <c r="AV65285" s="378"/>
      <c r="AW65285" s="378"/>
      <c r="AX65285" s="378"/>
      <c r="AY65285" s="378"/>
      <c r="AZ65285" s="378"/>
      <c r="BA65285" s="378"/>
      <c r="BB65285" s="378"/>
      <c r="BC65285" s="378"/>
      <c r="BD65285" s="378"/>
      <c r="BE65285" s="378"/>
      <c r="BF65285" s="378"/>
      <c r="BG65285" s="378"/>
      <c r="BH65285" s="378"/>
      <c r="BI65285" s="378"/>
      <c r="BJ65285" s="378"/>
      <c r="BK65285" s="378"/>
      <c r="BL65285" s="378"/>
      <c r="BM65285" s="378"/>
      <c r="BN65285" s="378"/>
      <c r="BO65285" s="378"/>
      <c r="BP65285" s="378"/>
      <c r="BQ65285" s="378"/>
      <c r="BR65285" s="378"/>
      <c r="BS65285" s="378"/>
      <c r="BT65285" s="378"/>
      <c r="BU65285" s="378"/>
      <c r="BV65285" s="378"/>
      <c r="BW65285" s="378"/>
      <c r="BX65285" s="378"/>
      <c r="BY65285" s="378"/>
      <c r="BZ65285" s="378"/>
      <c r="CA65285" s="378"/>
      <c r="CB65285" s="378"/>
      <c r="CC65285" s="378"/>
      <c r="CD65285" s="378"/>
      <c r="CE65285" s="378"/>
      <c r="CF65285" s="378"/>
      <c r="CG65285" s="378"/>
      <c r="CH65285" s="378"/>
      <c r="CI65285" s="378"/>
      <c r="CJ65285" s="378"/>
      <c r="CK65285" s="378"/>
      <c r="CL65285" s="378"/>
      <c r="CM65285" s="378"/>
      <c r="CN65285" s="378"/>
      <c r="CO65285" s="378"/>
      <c r="CP65285" s="378"/>
      <c r="CQ65285" s="378"/>
      <c r="CR65285" s="378"/>
      <c r="CS65285" s="378"/>
      <c r="CT65285" s="378"/>
      <c r="CU65285" s="378"/>
      <c r="CV65285" s="378"/>
      <c r="CW65285" s="378"/>
      <c r="CX65285" s="378"/>
      <c r="CY65285" s="378"/>
      <c r="CZ65285" s="378"/>
      <c r="DA65285" s="378"/>
      <c r="DB65285" s="378"/>
      <c r="DC65285" s="378"/>
      <c r="DD65285" s="378"/>
      <c r="DE65285" s="378"/>
      <c r="DF65285" s="378"/>
      <c r="DG65285" s="378"/>
      <c r="DH65285" s="378"/>
      <c r="DI65285" s="378"/>
      <c r="DJ65285" s="378"/>
      <c r="DK65285" s="378"/>
      <c r="DL65285" s="378"/>
      <c r="DM65285" s="378"/>
      <c r="DN65285" s="378"/>
      <c r="DO65285" s="378"/>
      <c r="DP65285" s="378"/>
      <c r="DQ65285" s="378"/>
      <c r="DR65285" s="378"/>
      <c r="DS65285" s="378"/>
      <c r="DT65285" s="378"/>
      <c r="DU65285" s="378"/>
      <c r="DV65285" s="378"/>
      <c r="DW65285" s="378"/>
      <c r="DX65285" s="378"/>
      <c r="DY65285" s="378"/>
      <c r="DZ65285" s="378"/>
      <c r="EA65285" s="378"/>
      <c r="EB65285" s="378"/>
      <c r="EC65285" s="378"/>
      <c r="ED65285" s="378"/>
      <c r="EE65285" s="378"/>
      <c r="EF65285" s="378"/>
      <c r="EG65285" s="378"/>
      <c r="EH65285" s="378"/>
      <c r="EI65285" s="378"/>
      <c r="EJ65285" s="378"/>
      <c r="EK65285" s="378"/>
      <c r="EL65285" s="378"/>
      <c r="EM65285" s="378"/>
      <c r="EN65285" s="378"/>
      <c r="EO65285" s="378"/>
      <c r="EP65285" s="378"/>
      <c r="EQ65285" s="378"/>
      <c r="ER65285" s="378"/>
      <c r="ES65285" s="378"/>
      <c r="ET65285" s="378"/>
      <c r="EU65285" s="378"/>
      <c r="EV65285" s="378"/>
      <c r="EW65285" s="378"/>
      <c r="EX65285" s="378"/>
      <c r="EY65285" s="378"/>
      <c r="EZ65285" s="378"/>
      <c r="FA65285" s="378"/>
      <c r="FB65285" s="378"/>
      <c r="FC65285" s="378"/>
      <c r="FD65285" s="378"/>
      <c r="FE65285" s="378"/>
      <c r="FF65285" s="378"/>
      <c r="FG65285" s="378"/>
      <c r="FH65285" s="378"/>
      <c r="FI65285" s="378"/>
      <c r="FJ65285" s="378"/>
      <c r="FK65285" s="378"/>
      <c r="FL65285" s="378"/>
      <c r="FM65285" s="378"/>
      <c r="FN65285" s="378"/>
      <c r="FO65285" s="378"/>
      <c r="FP65285" s="378"/>
      <c r="FQ65285" s="378"/>
      <c r="FR65285" s="378"/>
      <c r="FS65285" s="378"/>
      <c r="FT65285" s="378"/>
      <c r="FU65285" s="378"/>
      <c r="FV65285" s="378"/>
      <c r="FW65285" s="378"/>
      <c r="FX65285" s="378"/>
      <c r="FY65285" s="378"/>
      <c r="FZ65285" s="378"/>
      <c r="GA65285" s="378"/>
      <c r="GB65285" s="378"/>
      <c r="GC65285" s="378"/>
      <c r="GD65285" s="378"/>
      <c r="GE65285" s="378"/>
      <c r="GF65285" s="378"/>
      <c r="GG65285" s="378"/>
      <c r="GH65285" s="378"/>
      <c r="GI65285" s="378"/>
      <c r="GJ65285" s="378"/>
      <c r="GK65285" s="378"/>
      <c r="GL65285" s="378"/>
      <c r="GM65285" s="378"/>
      <c r="GN65285" s="378"/>
      <c r="GO65285" s="378"/>
      <c r="GP65285" s="378"/>
      <c r="GQ65285" s="378"/>
      <c r="GR65285" s="378"/>
      <c r="GS65285" s="378"/>
      <c r="GT65285" s="378"/>
      <c r="GU65285" s="378"/>
      <c r="GV65285" s="378"/>
      <c r="GW65285" s="378"/>
      <c r="GX65285" s="378"/>
      <c r="GY65285" s="378"/>
      <c r="GZ65285" s="378"/>
      <c r="HA65285" s="378"/>
      <c r="HB65285" s="378"/>
      <c r="HC65285" s="378"/>
      <c r="HD65285" s="378"/>
      <c r="HE65285" s="378"/>
      <c r="HF65285" s="378"/>
      <c r="HG65285" s="378"/>
      <c r="HH65285" s="378"/>
      <c r="HI65285" s="378"/>
      <c r="HJ65285" s="378"/>
      <c r="HK65285" s="378"/>
      <c r="HL65285" s="378"/>
      <c r="HM65285" s="378"/>
      <c r="HN65285" s="378"/>
      <c r="HO65285" s="378"/>
      <c r="HP65285" s="378"/>
      <c r="HQ65285" s="378"/>
      <c r="HR65285" s="378"/>
      <c r="HS65285" s="378"/>
      <c r="HT65285" s="378"/>
      <c r="HU65285" s="378"/>
      <c r="HV65285" s="378"/>
      <c r="HW65285" s="378"/>
      <c r="HX65285" s="378"/>
      <c r="HY65285" s="378"/>
      <c r="HZ65285" s="378"/>
      <c r="IA65285" s="378"/>
      <c r="IB65285" s="378"/>
      <c r="IC65285" s="378"/>
      <c r="ID65285" s="378"/>
      <c r="IE65285" s="378"/>
      <c r="IF65285" s="378"/>
      <c r="IG65285" s="378"/>
      <c r="IH65285" s="378"/>
      <c r="II65285" s="378"/>
      <c r="IJ65285" s="378"/>
      <c r="IK65285" s="378"/>
      <c r="IL65285" s="378"/>
    </row>
    <row r="65286" spans="2:246">
      <c r="B65286" s="378"/>
      <c r="C65286" s="378"/>
      <c r="D65286" s="378"/>
      <c r="E65286" s="378"/>
      <c r="F65286" s="378"/>
      <c r="G65286" s="378"/>
      <c r="H65286" s="378"/>
      <c r="I65286" s="378"/>
      <c r="J65286" s="378"/>
      <c r="K65286" s="378"/>
      <c r="L65286" s="378"/>
      <c r="M65286" s="378"/>
      <c r="N65286" s="378"/>
      <c r="O65286" s="378"/>
      <c r="P65286" s="378"/>
      <c r="Q65286" s="378"/>
      <c r="R65286" s="378"/>
      <c r="S65286" s="378"/>
      <c r="T65286" s="378"/>
      <c r="U65286" s="378"/>
      <c r="V65286" s="378"/>
      <c r="W65286" s="378"/>
      <c r="X65286" s="378"/>
      <c r="Y65286" s="378"/>
      <c r="Z65286" s="378"/>
      <c r="AA65286" s="378"/>
      <c r="AB65286" s="378"/>
      <c r="AC65286" s="378"/>
      <c r="AD65286" s="378"/>
      <c r="AE65286" s="378"/>
      <c r="AF65286" s="378"/>
      <c r="AG65286" s="378"/>
      <c r="AH65286" s="378"/>
      <c r="AI65286" s="378"/>
      <c r="AJ65286" s="378"/>
      <c r="AK65286" s="378"/>
      <c r="AL65286" s="378"/>
      <c r="AM65286" s="378"/>
      <c r="AN65286" s="378"/>
      <c r="AO65286" s="378"/>
      <c r="AP65286" s="378"/>
      <c r="AQ65286" s="378"/>
      <c r="AR65286" s="378"/>
      <c r="AS65286" s="378"/>
      <c r="AT65286" s="378"/>
      <c r="AU65286" s="378"/>
      <c r="AV65286" s="378"/>
      <c r="AW65286" s="378"/>
      <c r="AX65286" s="378"/>
      <c r="AY65286" s="378"/>
      <c r="AZ65286" s="378"/>
      <c r="BA65286" s="378"/>
      <c r="BB65286" s="378"/>
      <c r="BC65286" s="378"/>
      <c r="BD65286" s="378"/>
      <c r="BE65286" s="378"/>
      <c r="BF65286" s="378"/>
      <c r="BG65286" s="378"/>
      <c r="BH65286" s="378"/>
      <c r="BI65286" s="378"/>
      <c r="BJ65286" s="378"/>
      <c r="BK65286" s="378"/>
      <c r="BL65286" s="378"/>
      <c r="BM65286" s="378"/>
      <c r="BN65286" s="378"/>
      <c r="BO65286" s="378"/>
      <c r="BP65286" s="378"/>
      <c r="BQ65286" s="378"/>
      <c r="BR65286" s="378"/>
      <c r="BS65286" s="378"/>
      <c r="BT65286" s="378"/>
      <c r="BU65286" s="378"/>
      <c r="BV65286" s="378"/>
      <c r="BW65286" s="378"/>
      <c r="BX65286" s="378"/>
      <c r="BY65286" s="378"/>
      <c r="BZ65286" s="378"/>
      <c r="CA65286" s="378"/>
      <c r="CB65286" s="378"/>
      <c r="CC65286" s="378"/>
      <c r="CD65286" s="378"/>
      <c r="CE65286" s="378"/>
      <c r="CF65286" s="378"/>
      <c r="CG65286" s="378"/>
      <c r="CH65286" s="378"/>
      <c r="CI65286" s="378"/>
      <c r="CJ65286" s="378"/>
      <c r="CK65286" s="378"/>
      <c r="CL65286" s="378"/>
      <c r="CM65286" s="378"/>
      <c r="CN65286" s="378"/>
      <c r="CO65286" s="378"/>
      <c r="CP65286" s="378"/>
      <c r="CQ65286" s="378"/>
      <c r="CR65286" s="378"/>
      <c r="CS65286" s="378"/>
      <c r="CT65286" s="378"/>
      <c r="CU65286" s="378"/>
      <c r="CV65286" s="378"/>
      <c r="CW65286" s="378"/>
      <c r="CX65286" s="378"/>
      <c r="CY65286" s="378"/>
      <c r="CZ65286" s="378"/>
      <c r="DA65286" s="378"/>
      <c r="DB65286" s="378"/>
      <c r="DC65286" s="378"/>
      <c r="DD65286" s="378"/>
      <c r="DE65286" s="378"/>
      <c r="DF65286" s="378"/>
      <c r="DG65286" s="378"/>
      <c r="DH65286" s="378"/>
      <c r="DI65286" s="378"/>
      <c r="DJ65286" s="378"/>
      <c r="DK65286" s="378"/>
      <c r="DL65286" s="378"/>
      <c r="DM65286" s="378"/>
      <c r="DN65286" s="378"/>
      <c r="DO65286" s="378"/>
      <c r="DP65286" s="378"/>
      <c r="DQ65286" s="378"/>
      <c r="DR65286" s="378"/>
      <c r="DS65286" s="378"/>
      <c r="DT65286" s="378"/>
      <c r="DU65286" s="378"/>
      <c r="DV65286" s="378"/>
      <c r="DW65286" s="378"/>
      <c r="DX65286" s="378"/>
      <c r="DY65286" s="378"/>
      <c r="DZ65286" s="378"/>
      <c r="EA65286" s="378"/>
      <c r="EB65286" s="378"/>
      <c r="EC65286" s="378"/>
      <c r="ED65286" s="378"/>
      <c r="EE65286" s="378"/>
      <c r="EF65286" s="378"/>
      <c r="EG65286" s="378"/>
      <c r="EH65286" s="378"/>
      <c r="EI65286" s="378"/>
      <c r="EJ65286" s="378"/>
      <c r="EK65286" s="378"/>
      <c r="EL65286" s="378"/>
      <c r="EM65286" s="378"/>
      <c r="EN65286" s="378"/>
      <c r="EO65286" s="378"/>
      <c r="EP65286" s="378"/>
      <c r="EQ65286" s="378"/>
      <c r="ER65286" s="378"/>
      <c r="ES65286" s="378"/>
      <c r="ET65286" s="378"/>
      <c r="EU65286" s="378"/>
      <c r="EV65286" s="378"/>
      <c r="EW65286" s="378"/>
      <c r="EX65286" s="378"/>
      <c r="EY65286" s="378"/>
      <c r="EZ65286" s="378"/>
      <c r="FA65286" s="378"/>
      <c r="FB65286" s="378"/>
      <c r="FC65286" s="378"/>
      <c r="FD65286" s="378"/>
      <c r="FE65286" s="378"/>
      <c r="FF65286" s="378"/>
      <c r="FG65286" s="378"/>
      <c r="FH65286" s="378"/>
      <c r="FI65286" s="378"/>
      <c r="FJ65286" s="378"/>
      <c r="FK65286" s="378"/>
      <c r="FL65286" s="378"/>
      <c r="FM65286" s="378"/>
      <c r="FN65286" s="378"/>
      <c r="FO65286" s="378"/>
      <c r="FP65286" s="378"/>
      <c r="FQ65286" s="378"/>
      <c r="FR65286" s="378"/>
      <c r="FS65286" s="378"/>
      <c r="FT65286" s="378"/>
      <c r="FU65286" s="378"/>
      <c r="FV65286" s="378"/>
      <c r="FW65286" s="378"/>
      <c r="FX65286" s="378"/>
      <c r="FY65286" s="378"/>
      <c r="FZ65286" s="378"/>
      <c r="GA65286" s="378"/>
      <c r="GB65286" s="378"/>
      <c r="GC65286" s="378"/>
      <c r="GD65286" s="378"/>
      <c r="GE65286" s="378"/>
      <c r="GF65286" s="378"/>
      <c r="GG65286" s="378"/>
      <c r="GH65286" s="378"/>
      <c r="GI65286" s="378"/>
      <c r="GJ65286" s="378"/>
      <c r="GK65286" s="378"/>
      <c r="GL65286" s="378"/>
      <c r="GM65286" s="378"/>
      <c r="GN65286" s="378"/>
      <c r="GO65286" s="378"/>
      <c r="GP65286" s="378"/>
      <c r="GQ65286" s="378"/>
      <c r="GR65286" s="378"/>
      <c r="GS65286" s="378"/>
      <c r="GT65286" s="378"/>
      <c r="GU65286" s="378"/>
      <c r="GV65286" s="378"/>
      <c r="GW65286" s="378"/>
      <c r="GX65286" s="378"/>
      <c r="GY65286" s="378"/>
      <c r="GZ65286" s="378"/>
      <c r="HA65286" s="378"/>
      <c r="HB65286" s="378"/>
      <c r="HC65286" s="378"/>
      <c r="HD65286" s="378"/>
      <c r="HE65286" s="378"/>
      <c r="HF65286" s="378"/>
      <c r="HG65286" s="378"/>
      <c r="HH65286" s="378"/>
      <c r="HI65286" s="378"/>
      <c r="HJ65286" s="378"/>
      <c r="HK65286" s="378"/>
      <c r="HL65286" s="378"/>
      <c r="HM65286" s="378"/>
      <c r="HN65286" s="378"/>
      <c r="HO65286" s="378"/>
      <c r="HP65286" s="378"/>
      <c r="HQ65286" s="378"/>
      <c r="HR65286" s="378"/>
      <c r="HS65286" s="378"/>
      <c r="HT65286" s="378"/>
      <c r="HU65286" s="378"/>
      <c r="HV65286" s="378"/>
      <c r="HW65286" s="378"/>
      <c r="HX65286" s="378"/>
      <c r="HY65286" s="378"/>
      <c r="HZ65286" s="378"/>
      <c r="IA65286" s="378"/>
      <c r="IB65286" s="378"/>
      <c r="IC65286" s="378"/>
      <c r="ID65286" s="378"/>
      <c r="IE65286" s="378"/>
      <c r="IF65286" s="378"/>
      <c r="IG65286" s="378"/>
      <c r="IH65286" s="378"/>
      <c r="II65286" s="378"/>
      <c r="IJ65286" s="378"/>
      <c r="IK65286" s="378"/>
      <c r="IL65286" s="378"/>
    </row>
    <row r="65287" spans="2:246">
      <c r="B65287" s="378"/>
      <c r="C65287" s="378"/>
      <c r="D65287" s="378"/>
      <c r="E65287" s="378"/>
      <c r="F65287" s="378"/>
      <c r="G65287" s="378"/>
      <c r="H65287" s="378"/>
      <c r="I65287" s="378"/>
      <c r="J65287" s="378"/>
      <c r="K65287" s="378"/>
      <c r="L65287" s="378"/>
      <c r="M65287" s="378"/>
      <c r="N65287" s="378"/>
      <c r="O65287" s="378"/>
      <c r="P65287" s="378"/>
      <c r="Q65287" s="378"/>
      <c r="R65287" s="378"/>
      <c r="S65287" s="378"/>
      <c r="T65287" s="378"/>
      <c r="U65287" s="378"/>
      <c r="V65287" s="378"/>
      <c r="W65287" s="378"/>
      <c r="X65287" s="378"/>
      <c r="Y65287" s="378"/>
      <c r="Z65287" s="378"/>
      <c r="AA65287" s="378"/>
      <c r="AB65287" s="378"/>
      <c r="AC65287" s="378"/>
      <c r="AD65287" s="378"/>
      <c r="AE65287" s="378"/>
      <c r="AF65287" s="378"/>
      <c r="AG65287" s="378"/>
      <c r="AH65287" s="378"/>
      <c r="AI65287" s="378"/>
      <c r="AJ65287" s="378"/>
      <c r="AK65287" s="378"/>
      <c r="AL65287" s="378"/>
      <c r="AM65287" s="378"/>
      <c r="AN65287" s="378"/>
      <c r="AO65287" s="378"/>
      <c r="AP65287" s="378"/>
      <c r="AQ65287" s="378"/>
      <c r="AR65287" s="378"/>
      <c r="AS65287" s="378"/>
      <c r="AT65287" s="378"/>
      <c r="AU65287" s="378"/>
      <c r="AV65287" s="378"/>
      <c r="AW65287" s="378"/>
      <c r="AX65287" s="378"/>
      <c r="AY65287" s="378"/>
      <c r="AZ65287" s="378"/>
      <c r="BA65287" s="378"/>
      <c r="BB65287" s="378"/>
      <c r="BC65287" s="378"/>
      <c r="BD65287" s="378"/>
      <c r="BE65287" s="378"/>
      <c r="BF65287" s="378"/>
      <c r="BG65287" s="378"/>
      <c r="BH65287" s="378"/>
      <c r="BI65287" s="378"/>
      <c r="BJ65287" s="378"/>
      <c r="BK65287" s="378"/>
      <c r="BL65287" s="378"/>
      <c r="BM65287" s="378"/>
      <c r="BN65287" s="378"/>
      <c r="BO65287" s="378"/>
      <c r="BP65287" s="378"/>
      <c r="BQ65287" s="378"/>
      <c r="BR65287" s="378"/>
      <c r="BS65287" s="378"/>
      <c r="BT65287" s="378"/>
      <c r="BU65287" s="378"/>
      <c r="BV65287" s="378"/>
      <c r="BW65287" s="378"/>
      <c r="BX65287" s="378"/>
      <c r="BY65287" s="378"/>
      <c r="BZ65287" s="378"/>
      <c r="CA65287" s="378"/>
      <c r="CB65287" s="378"/>
      <c r="CC65287" s="378"/>
      <c r="CD65287" s="378"/>
      <c r="CE65287" s="378"/>
      <c r="CF65287" s="378"/>
      <c r="CG65287" s="378"/>
      <c r="CH65287" s="378"/>
      <c r="CI65287" s="378"/>
      <c r="CJ65287" s="378"/>
      <c r="CK65287" s="378"/>
      <c r="CL65287" s="378"/>
      <c r="CM65287" s="378"/>
      <c r="CN65287" s="378"/>
      <c r="CO65287" s="378"/>
      <c r="CP65287" s="378"/>
      <c r="CQ65287" s="378"/>
      <c r="CR65287" s="378"/>
      <c r="CS65287" s="378"/>
      <c r="CT65287" s="378"/>
      <c r="CU65287" s="378"/>
      <c r="CV65287" s="378"/>
      <c r="CW65287" s="378"/>
      <c r="CX65287" s="378"/>
      <c r="CY65287" s="378"/>
      <c r="CZ65287" s="378"/>
      <c r="DA65287" s="378"/>
      <c r="DB65287" s="378"/>
      <c r="DC65287" s="378"/>
      <c r="DD65287" s="378"/>
      <c r="DE65287" s="378"/>
      <c r="DF65287" s="378"/>
      <c r="DG65287" s="378"/>
      <c r="DH65287" s="378"/>
      <c r="DI65287" s="378"/>
      <c r="DJ65287" s="378"/>
      <c r="DK65287" s="378"/>
      <c r="DL65287" s="378"/>
      <c r="DM65287" s="378"/>
      <c r="DN65287" s="378"/>
      <c r="DO65287" s="378"/>
      <c r="DP65287" s="378"/>
      <c r="DQ65287" s="378"/>
      <c r="DR65287" s="378"/>
      <c r="DS65287" s="378"/>
      <c r="DT65287" s="378"/>
      <c r="DU65287" s="378"/>
      <c r="DV65287" s="378"/>
      <c r="DW65287" s="378"/>
      <c r="DX65287" s="378"/>
      <c r="DY65287" s="378"/>
      <c r="DZ65287" s="378"/>
      <c r="EA65287" s="378"/>
      <c r="EB65287" s="378"/>
      <c r="EC65287" s="378"/>
      <c r="ED65287" s="378"/>
      <c r="EE65287" s="378"/>
      <c r="EF65287" s="378"/>
      <c r="EG65287" s="378"/>
      <c r="EH65287" s="378"/>
      <c r="EI65287" s="378"/>
      <c r="EJ65287" s="378"/>
      <c r="EK65287" s="378"/>
      <c r="EL65287" s="378"/>
      <c r="EM65287" s="378"/>
      <c r="EN65287" s="378"/>
      <c r="EO65287" s="378"/>
      <c r="EP65287" s="378"/>
      <c r="EQ65287" s="378"/>
      <c r="ER65287" s="378"/>
      <c r="ES65287" s="378"/>
      <c r="ET65287" s="378"/>
      <c r="EU65287" s="378"/>
      <c r="EV65287" s="378"/>
      <c r="EW65287" s="378"/>
      <c r="EX65287" s="378"/>
      <c r="EY65287" s="378"/>
      <c r="EZ65287" s="378"/>
      <c r="FA65287" s="378"/>
      <c r="FB65287" s="378"/>
      <c r="FC65287" s="378"/>
      <c r="FD65287" s="378"/>
      <c r="FE65287" s="378"/>
      <c r="FF65287" s="378"/>
      <c r="FG65287" s="378"/>
      <c r="FH65287" s="378"/>
      <c r="FI65287" s="378"/>
      <c r="FJ65287" s="378"/>
      <c r="FK65287" s="378"/>
      <c r="FL65287" s="378"/>
      <c r="FM65287" s="378"/>
      <c r="FN65287" s="378"/>
      <c r="FO65287" s="378"/>
      <c r="FP65287" s="378"/>
      <c r="FQ65287" s="378"/>
      <c r="FR65287" s="378"/>
      <c r="FS65287" s="378"/>
      <c r="FT65287" s="378"/>
      <c r="FU65287" s="378"/>
      <c r="FV65287" s="378"/>
      <c r="FW65287" s="378"/>
      <c r="FX65287" s="378"/>
      <c r="FY65287" s="378"/>
      <c r="FZ65287" s="378"/>
      <c r="GA65287" s="378"/>
      <c r="GB65287" s="378"/>
      <c r="GC65287" s="378"/>
      <c r="GD65287" s="378"/>
      <c r="GE65287" s="378"/>
      <c r="GF65287" s="378"/>
      <c r="GG65287" s="378"/>
      <c r="GH65287" s="378"/>
      <c r="GI65287" s="378"/>
      <c r="GJ65287" s="378"/>
      <c r="GK65287" s="378"/>
      <c r="GL65287" s="378"/>
      <c r="GM65287" s="378"/>
      <c r="GN65287" s="378"/>
      <c r="GO65287" s="378"/>
      <c r="GP65287" s="378"/>
      <c r="GQ65287" s="378"/>
      <c r="GR65287" s="378"/>
      <c r="GS65287" s="378"/>
      <c r="GT65287" s="378"/>
      <c r="GU65287" s="378"/>
      <c r="GV65287" s="378"/>
      <c r="GW65287" s="378"/>
      <c r="GX65287" s="378"/>
      <c r="GY65287" s="378"/>
      <c r="GZ65287" s="378"/>
      <c r="HA65287" s="378"/>
      <c r="HB65287" s="378"/>
      <c r="HC65287" s="378"/>
      <c r="HD65287" s="378"/>
      <c r="HE65287" s="378"/>
      <c r="HF65287" s="378"/>
      <c r="HG65287" s="378"/>
      <c r="HH65287" s="378"/>
      <c r="HI65287" s="378"/>
      <c r="HJ65287" s="378"/>
      <c r="HK65287" s="378"/>
      <c r="HL65287" s="378"/>
      <c r="HM65287" s="378"/>
      <c r="HN65287" s="378"/>
      <c r="HO65287" s="378"/>
      <c r="HP65287" s="378"/>
      <c r="HQ65287" s="378"/>
      <c r="HR65287" s="378"/>
      <c r="HS65287" s="378"/>
      <c r="HT65287" s="378"/>
      <c r="HU65287" s="378"/>
      <c r="HV65287" s="378"/>
      <c r="HW65287" s="378"/>
      <c r="HX65287" s="378"/>
      <c r="HY65287" s="378"/>
      <c r="HZ65287" s="378"/>
      <c r="IA65287" s="378"/>
      <c r="IB65287" s="378"/>
      <c r="IC65287" s="378"/>
      <c r="ID65287" s="378"/>
      <c r="IE65287" s="378"/>
      <c r="IF65287" s="378"/>
      <c r="IG65287" s="378"/>
      <c r="IH65287" s="378"/>
      <c r="II65287" s="378"/>
      <c r="IJ65287" s="378"/>
      <c r="IK65287" s="378"/>
      <c r="IL65287" s="378"/>
    </row>
    <row r="65288" spans="2:246">
      <c r="B65288" s="378"/>
      <c r="C65288" s="378"/>
      <c r="D65288" s="378"/>
      <c r="E65288" s="378"/>
      <c r="F65288" s="378"/>
      <c r="G65288" s="378"/>
      <c r="H65288" s="378"/>
      <c r="I65288" s="378"/>
      <c r="J65288" s="378"/>
      <c r="K65288" s="378"/>
      <c r="L65288" s="378"/>
      <c r="M65288" s="378"/>
      <c r="N65288" s="378"/>
      <c r="O65288" s="378"/>
      <c r="P65288" s="378"/>
      <c r="Q65288" s="378"/>
      <c r="R65288" s="378"/>
      <c r="S65288" s="378"/>
      <c r="T65288" s="378"/>
      <c r="U65288" s="378"/>
      <c r="V65288" s="378"/>
      <c r="W65288" s="378"/>
      <c r="X65288" s="378"/>
      <c r="Y65288" s="378"/>
      <c r="Z65288" s="378"/>
      <c r="AA65288" s="378"/>
      <c r="AB65288" s="378"/>
      <c r="AC65288" s="378"/>
      <c r="AD65288" s="378"/>
      <c r="AE65288" s="378"/>
      <c r="AF65288" s="378"/>
      <c r="AG65288" s="378"/>
      <c r="AH65288" s="378"/>
      <c r="AI65288" s="378"/>
      <c r="AJ65288" s="378"/>
      <c r="AK65288" s="378"/>
      <c r="AL65288" s="378"/>
      <c r="AM65288" s="378"/>
      <c r="AN65288" s="378"/>
      <c r="AO65288" s="378"/>
      <c r="AP65288" s="378"/>
      <c r="AQ65288" s="378"/>
      <c r="AR65288" s="378"/>
      <c r="AS65288" s="378"/>
      <c r="AT65288" s="378"/>
      <c r="AU65288" s="378"/>
      <c r="AV65288" s="378"/>
      <c r="AW65288" s="378"/>
      <c r="AX65288" s="378"/>
      <c r="AY65288" s="378"/>
      <c r="AZ65288" s="378"/>
      <c r="BA65288" s="378"/>
      <c r="BB65288" s="378"/>
      <c r="BC65288" s="378"/>
      <c r="BD65288" s="378"/>
      <c r="BE65288" s="378"/>
      <c r="BF65288" s="378"/>
      <c r="BG65288" s="378"/>
      <c r="BH65288" s="378"/>
      <c r="BI65288" s="378"/>
      <c r="BJ65288" s="378"/>
      <c r="BK65288" s="378"/>
      <c r="BL65288" s="378"/>
      <c r="BM65288" s="378"/>
      <c r="BN65288" s="378"/>
      <c r="BO65288" s="378"/>
      <c r="BP65288" s="378"/>
      <c r="BQ65288" s="378"/>
      <c r="BR65288" s="378"/>
      <c r="BS65288" s="378"/>
      <c r="BT65288" s="378"/>
      <c r="BU65288" s="378"/>
      <c r="BV65288" s="378"/>
      <c r="BW65288" s="378"/>
      <c r="BX65288" s="378"/>
      <c r="BY65288" s="378"/>
      <c r="BZ65288" s="378"/>
      <c r="CA65288" s="378"/>
      <c r="CB65288" s="378"/>
      <c r="CC65288" s="378"/>
      <c r="CD65288" s="378"/>
      <c r="CE65288" s="378"/>
      <c r="CF65288" s="378"/>
      <c r="CG65288" s="378"/>
      <c r="CH65288" s="378"/>
      <c r="CI65288" s="378"/>
      <c r="CJ65288" s="378"/>
      <c r="CK65288" s="378"/>
      <c r="CL65288" s="378"/>
      <c r="CM65288" s="378"/>
      <c r="CN65288" s="378"/>
      <c r="CO65288" s="378"/>
      <c r="CP65288" s="378"/>
      <c r="CQ65288" s="378"/>
      <c r="CR65288" s="378"/>
      <c r="CS65288" s="378"/>
      <c r="CT65288" s="378"/>
      <c r="CU65288" s="378"/>
      <c r="CV65288" s="378"/>
      <c r="CW65288" s="378"/>
      <c r="CX65288" s="378"/>
      <c r="CY65288" s="378"/>
      <c r="CZ65288" s="378"/>
      <c r="DA65288" s="378"/>
      <c r="DB65288" s="378"/>
      <c r="DC65288" s="378"/>
      <c r="DD65288" s="378"/>
      <c r="DE65288" s="378"/>
      <c r="DF65288" s="378"/>
      <c r="DG65288" s="378"/>
      <c r="DH65288" s="378"/>
      <c r="DI65288" s="378"/>
      <c r="DJ65288" s="378"/>
      <c r="DK65288" s="378"/>
      <c r="DL65288" s="378"/>
      <c r="DM65288" s="378"/>
      <c r="DN65288" s="378"/>
      <c r="DO65288" s="378"/>
      <c r="DP65288" s="378"/>
      <c r="DQ65288" s="378"/>
      <c r="DR65288" s="378"/>
      <c r="DS65288" s="378"/>
      <c r="DT65288" s="378"/>
      <c r="DU65288" s="378"/>
      <c r="DV65288" s="378"/>
      <c r="DW65288" s="378"/>
      <c r="DX65288" s="378"/>
      <c r="DY65288" s="378"/>
      <c r="DZ65288" s="378"/>
      <c r="EA65288" s="378"/>
      <c r="EB65288" s="378"/>
      <c r="EC65288" s="378"/>
      <c r="ED65288" s="378"/>
      <c r="EE65288" s="378"/>
      <c r="EF65288" s="378"/>
      <c r="EG65288" s="378"/>
      <c r="EH65288" s="378"/>
      <c r="EI65288" s="378"/>
      <c r="EJ65288" s="378"/>
      <c r="EK65288" s="378"/>
      <c r="EL65288" s="378"/>
      <c r="EM65288" s="378"/>
      <c r="EN65288" s="378"/>
      <c r="EO65288" s="378"/>
      <c r="EP65288" s="378"/>
      <c r="EQ65288" s="378"/>
      <c r="ER65288" s="378"/>
      <c r="ES65288" s="378"/>
      <c r="ET65288" s="378"/>
      <c r="EU65288" s="378"/>
      <c r="EV65288" s="378"/>
      <c r="EW65288" s="378"/>
      <c r="EX65288" s="378"/>
      <c r="EY65288" s="378"/>
      <c r="EZ65288" s="378"/>
      <c r="FA65288" s="378"/>
      <c r="FB65288" s="378"/>
      <c r="FC65288" s="378"/>
      <c r="FD65288" s="378"/>
      <c r="FE65288" s="378"/>
      <c r="FF65288" s="378"/>
      <c r="FG65288" s="378"/>
      <c r="FH65288" s="378"/>
      <c r="FI65288" s="378"/>
      <c r="FJ65288" s="378"/>
      <c r="FK65288" s="378"/>
      <c r="FL65288" s="378"/>
      <c r="FM65288" s="378"/>
      <c r="FN65288" s="378"/>
      <c r="FO65288" s="378"/>
      <c r="FP65288" s="378"/>
      <c r="FQ65288" s="378"/>
      <c r="FR65288" s="378"/>
      <c r="FS65288" s="378"/>
      <c r="FT65288" s="378"/>
      <c r="FU65288" s="378"/>
      <c r="FV65288" s="378"/>
      <c r="FW65288" s="378"/>
      <c r="FX65288" s="378"/>
      <c r="FY65288" s="378"/>
      <c r="FZ65288" s="378"/>
      <c r="GA65288" s="378"/>
      <c r="GB65288" s="378"/>
      <c r="GC65288" s="378"/>
      <c r="GD65288" s="378"/>
      <c r="GE65288" s="378"/>
      <c r="GF65288" s="378"/>
      <c r="GG65288" s="378"/>
      <c r="GH65288" s="378"/>
      <c r="GI65288" s="378"/>
      <c r="GJ65288" s="378"/>
      <c r="GK65288" s="378"/>
      <c r="GL65288" s="378"/>
      <c r="GM65288" s="378"/>
      <c r="GN65288" s="378"/>
      <c r="GO65288" s="378"/>
      <c r="GP65288" s="378"/>
      <c r="GQ65288" s="378"/>
      <c r="GR65288" s="378"/>
      <c r="GS65288" s="378"/>
      <c r="GT65288" s="378"/>
      <c r="GU65288" s="378"/>
      <c r="GV65288" s="378"/>
      <c r="GW65288" s="378"/>
      <c r="GX65288" s="378"/>
      <c r="GY65288" s="378"/>
      <c r="GZ65288" s="378"/>
      <c r="HA65288" s="378"/>
      <c r="HB65288" s="378"/>
      <c r="HC65288" s="378"/>
      <c r="HD65288" s="378"/>
      <c r="HE65288" s="378"/>
      <c r="HF65288" s="378"/>
      <c r="HG65288" s="378"/>
      <c r="HH65288" s="378"/>
      <c r="HI65288" s="378"/>
      <c r="HJ65288" s="378"/>
      <c r="HK65288" s="378"/>
      <c r="HL65288" s="378"/>
      <c r="HM65288" s="378"/>
      <c r="HN65288" s="378"/>
      <c r="HO65288" s="378"/>
      <c r="HP65288" s="378"/>
      <c r="HQ65288" s="378"/>
      <c r="HR65288" s="378"/>
      <c r="HS65288" s="378"/>
      <c r="HT65288" s="378"/>
      <c r="HU65288" s="378"/>
      <c r="HV65288" s="378"/>
      <c r="HW65288" s="378"/>
      <c r="HX65288" s="378"/>
      <c r="HY65288" s="378"/>
      <c r="HZ65288" s="378"/>
      <c r="IA65288" s="378"/>
      <c r="IB65288" s="378"/>
      <c r="IC65288" s="378"/>
      <c r="ID65288" s="378"/>
      <c r="IE65288" s="378"/>
      <c r="IF65288" s="378"/>
      <c r="IG65288" s="378"/>
      <c r="IH65288" s="378"/>
      <c r="II65288" s="378"/>
      <c r="IJ65288" s="378"/>
      <c r="IK65288" s="378"/>
      <c r="IL65288" s="378"/>
    </row>
    <row r="65289" spans="2:246">
      <c r="B65289" s="378"/>
      <c r="C65289" s="378"/>
      <c r="D65289" s="378"/>
      <c r="E65289" s="378"/>
      <c r="F65289" s="378"/>
      <c r="G65289" s="378"/>
      <c r="H65289" s="378"/>
      <c r="I65289" s="378"/>
      <c r="J65289" s="378"/>
      <c r="K65289" s="378"/>
      <c r="L65289" s="378"/>
      <c r="M65289" s="378"/>
      <c r="N65289" s="378"/>
      <c r="O65289" s="378"/>
      <c r="P65289" s="378"/>
      <c r="Q65289" s="378"/>
      <c r="R65289" s="378"/>
      <c r="S65289" s="378"/>
      <c r="T65289" s="378"/>
      <c r="U65289" s="378"/>
      <c r="V65289" s="378"/>
      <c r="W65289" s="378"/>
      <c r="X65289" s="378"/>
      <c r="Y65289" s="378"/>
      <c r="Z65289" s="378"/>
      <c r="AA65289" s="378"/>
      <c r="AB65289" s="378"/>
      <c r="AC65289" s="378"/>
      <c r="AD65289" s="378"/>
      <c r="AE65289" s="378"/>
      <c r="AF65289" s="378"/>
      <c r="AG65289" s="378"/>
      <c r="AH65289" s="378"/>
      <c r="AI65289" s="378"/>
      <c r="AJ65289" s="378"/>
      <c r="AK65289" s="378"/>
      <c r="AL65289" s="378"/>
      <c r="AM65289" s="378"/>
      <c r="AN65289" s="378"/>
      <c r="AO65289" s="378"/>
      <c r="AP65289" s="378"/>
      <c r="AQ65289" s="378"/>
      <c r="AR65289" s="378"/>
      <c r="AS65289" s="378"/>
      <c r="AT65289" s="378"/>
      <c r="AU65289" s="378"/>
      <c r="AV65289" s="378"/>
      <c r="AW65289" s="378"/>
      <c r="AX65289" s="378"/>
      <c r="AY65289" s="378"/>
      <c r="AZ65289" s="378"/>
      <c r="BA65289" s="378"/>
      <c r="BB65289" s="378"/>
      <c r="BC65289" s="378"/>
      <c r="BD65289" s="378"/>
      <c r="BE65289" s="378"/>
      <c r="BF65289" s="378"/>
      <c r="BG65289" s="378"/>
      <c r="BH65289" s="378"/>
      <c r="BI65289" s="378"/>
      <c r="BJ65289" s="378"/>
      <c r="BK65289" s="378"/>
      <c r="BL65289" s="378"/>
      <c r="BM65289" s="378"/>
      <c r="BN65289" s="378"/>
      <c r="BO65289" s="378"/>
      <c r="BP65289" s="378"/>
      <c r="BQ65289" s="378"/>
      <c r="BR65289" s="378"/>
      <c r="BS65289" s="378"/>
      <c r="BT65289" s="378"/>
      <c r="BU65289" s="378"/>
      <c r="BV65289" s="378"/>
      <c r="BW65289" s="378"/>
      <c r="BX65289" s="378"/>
      <c r="BY65289" s="378"/>
      <c r="BZ65289" s="378"/>
      <c r="CA65289" s="378"/>
      <c r="CB65289" s="378"/>
      <c r="CC65289" s="378"/>
      <c r="CD65289" s="378"/>
      <c r="CE65289" s="378"/>
      <c r="CF65289" s="378"/>
      <c r="CG65289" s="378"/>
      <c r="CH65289" s="378"/>
      <c r="CI65289" s="378"/>
      <c r="CJ65289" s="378"/>
      <c r="CK65289" s="378"/>
      <c r="CL65289" s="378"/>
      <c r="CM65289" s="378"/>
      <c r="CN65289" s="378"/>
      <c r="CO65289" s="378"/>
      <c r="CP65289" s="378"/>
      <c r="CQ65289" s="378"/>
      <c r="CR65289" s="378"/>
      <c r="CS65289" s="378"/>
      <c r="CT65289" s="378"/>
      <c r="CU65289" s="378"/>
      <c r="CV65289" s="378"/>
      <c r="CW65289" s="378"/>
      <c r="CX65289" s="378"/>
      <c r="CY65289" s="378"/>
      <c r="CZ65289" s="378"/>
      <c r="DA65289" s="378"/>
      <c r="DB65289" s="378"/>
      <c r="DC65289" s="378"/>
      <c r="DD65289" s="378"/>
      <c r="DE65289" s="378"/>
      <c r="DF65289" s="378"/>
      <c r="DG65289" s="378"/>
      <c r="DH65289" s="378"/>
      <c r="DI65289" s="378"/>
      <c r="DJ65289" s="378"/>
      <c r="DK65289" s="378"/>
      <c r="DL65289" s="378"/>
      <c r="DM65289" s="378"/>
      <c r="DN65289" s="378"/>
      <c r="DO65289" s="378"/>
      <c r="DP65289" s="378"/>
      <c r="DQ65289" s="378"/>
      <c r="DR65289" s="378"/>
      <c r="DS65289" s="378"/>
      <c r="DT65289" s="378"/>
      <c r="DU65289" s="378"/>
      <c r="DV65289" s="378"/>
      <c r="DW65289" s="378"/>
      <c r="DX65289" s="378"/>
      <c r="DY65289" s="378"/>
      <c r="DZ65289" s="378"/>
      <c r="EA65289" s="378"/>
      <c r="EB65289" s="378"/>
      <c r="EC65289" s="378"/>
      <c r="ED65289" s="378"/>
      <c r="EE65289" s="378"/>
      <c r="EF65289" s="378"/>
      <c r="EG65289" s="378"/>
      <c r="EH65289" s="378"/>
      <c r="EI65289" s="378"/>
      <c r="EJ65289" s="378"/>
      <c r="EK65289" s="378"/>
      <c r="EL65289" s="378"/>
      <c r="EM65289" s="378"/>
      <c r="EN65289" s="378"/>
      <c r="EO65289" s="378"/>
      <c r="EP65289" s="378"/>
      <c r="EQ65289" s="378"/>
      <c r="ER65289" s="378"/>
      <c r="ES65289" s="378"/>
      <c r="ET65289" s="378"/>
      <c r="EU65289" s="378"/>
      <c r="EV65289" s="378"/>
      <c r="EW65289" s="378"/>
      <c r="EX65289" s="378"/>
      <c r="EY65289" s="378"/>
      <c r="EZ65289" s="378"/>
      <c r="FA65289" s="378"/>
      <c r="FB65289" s="378"/>
      <c r="FC65289" s="378"/>
      <c r="FD65289" s="378"/>
      <c r="FE65289" s="378"/>
      <c r="FF65289" s="378"/>
      <c r="FG65289" s="378"/>
      <c r="FH65289" s="378"/>
      <c r="FI65289" s="378"/>
      <c r="FJ65289" s="378"/>
      <c r="FK65289" s="378"/>
      <c r="FL65289" s="378"/>
      <c r="FM65289" s="378"/>
      <c r="FN65289" s="378"/>
      <c r="FO65289" s="378"/>
      <c r="FP65289" s="378"/>
      <c r="FQ65289" s="378"/>
      <c r="FR65289" s="378"/>
      <c r="FS65289" s="378"/>
      <c r="FT65289" s="378"/>
      <c r="FU65289" s="378"/>
      <c r="FV65289" s="378"/>
      <c r="FW65289" s="378"/>
      <c r="FX65289" s="378"/>
      <c r="FY65289" s="378"/>
      <c r="FZ65289" s="378"/>
      <c r="GA65289" s="378"/>
      <c r="GB65289" s="378"/>
      <c r="GC65289" s="378"/>
      <c r="GD65289" s="378"/>
      <c r="GE65289" s="378"/>
      <c r="GF65289" s="378"/>
      <c r="GG65289" s="378"/>
      <c r="GH65289" s="378"/>
      <c r="GI65289" s="378"/>
      <c r="GJ65289" s="378"/>
      <c r="GK65289" s="378"/>
      <c r="GL65289" s="378"/>
      <c r="GM65289" s="378"/>
      <c r="GN65289" s="378"/>
      <c r="GO65289" s="378"/>
      <c r="GP65289" s="378"/>
      <c r="GQ65289" s="378"/>
      <c r="GR65289" s="378"/>
      <c r="GS65289" s="378"/>
      <c r="GT65289" s="378"/>
      <c r="GU65289" s="378"/>
      <c r="GV65289" s="378"/>
      <c r="GW65289" s="378"/>
      <c r="GX65289" s="378"/>
      <c r="GY65289" s="378"/>
      <c r="GZ65289" s="378"/>
      <c r="HA65289" s="378"/>
      <c r="HB65289" s="378"/>
      <c r="HC65289" s="378"/>
      <c r="HD65289" s="378"/>
      <c r="HE65289" s="378"/>
      <c r="HF65289" s="378"/>
      <c r="HG65289" s="378"/>
      <c r="HH65289" s="378"/>
      <c r="HI65289" s="378"/>
      <c r="HJ65289" s="378"/>
      <c r="HK65289" s="378"/>
      <c r="HL65289" s="378"/>
      <c r="HM65289" s="378"/>
      <c r="HN65289" s="378"/>
      <c r="HO65289" s="378"/>
      <c r="HP65289" s="378"/>
      <c r="HQ65289" s="378"/>
      <c r="HR65289" s="378"/>
      <c r="HS65289" s="378"/>
      <c r="HT65289" s="378"/>
      <c r="HU65289" s="378"/>
      <c r="HV65289" s="378"/>
      <c r="HW65289" s="378"/>
      <c r="HX65289" s="378"/>
      <c r="HY65289" s="378"/>
      <c r="HZ65289" s="378"/>
      <c r="IA65289" s="378"/>
      <c r="IB65289" s="378"/>
      <c r="IC65289" s="378"/>
      <c r="ID65289" s="378"/>
      <c r="IE65289" s="378"/>
      <c r="IF65289" s="378"/>
      <c r="IG65289" s="378"/>
      <c r="IH65289" s="378"/>
      <c r="II65289" s="378"/>
      <c r="IJ65289" s="378"/>
      <c r="IK65289" s="378"/>
      <c r="IL65289" s="378"/>
    </row>
    <row r="65290" spans="2:246">
      <c r="B65290" s="378"/>
      <c r="C65290" s="378"/>
      <c r="D65290" s="378"/>
      <c r="E65290" s="378"/>
      <c r="F65290" s="378"/>
      <c r="G65290" s="378"/>
      <c r="H65290" s="378"/>
      <c r="I65290" s="378"/>
      <c r="J65290" s="378"/>
      <c r="K65290" s="378"/>
      <c r="L65290" s="378"/>
      <c r="M65290" s="378"/>
      <c r="N65290" s="378"/>
      <c r="O65290" s="378"/>
      <c r="P65290" s="378"/>
      <c r="Q65290" s="378"/>
      <c r="R65290" s="378"/>
      <c r="S65290" s="378"/>
      <c r="T65290" s="378"/>
      <c r="U65290" s="378"/>
      <c r="V65290" s="378"/>
      <c r="W65290" s="378"/>
      <c r="X65290" s="378"/>
      <c r="Y65290" s="378"/>
      <c r="Z65290" s="378"/>
      <c r="AA65290" s="378"/>
      <c r="AB65290" s="378"/>
      <c r="AC65290" s="378"/>
      <c r="AD65290" s="378"/>
      <c r="AE65290" s="378"/>
      <c r="AF65290" s="378"/>
      <c r="AG65290" s="378"/>
      <c r="AH65290" s="378"/>
      <c r="AI65290" s="378"/>
      <c r="AJ65290" s="378"/>
      <c r="AK65290" s="378"/>
      <c r="AL65290" s="378"/>
      <c r="AM65290" s="378"/>
      <c r="AN65290" s="378"/>
      <c r="AO65290" s="378"/>
      <c r="AP65290" s="378"/>
      <c r="AQ65290" s="378"/>
      <c r="AR65290" s="378"/>
      <c r="AS65290" s="378"/>
      <c r="AT65290" s="378"/>
      <c r="AU65290" s="378"/>
      <c r="AV65290" s="378"/>
      <c r="AW65290" s="378"/>
      <c r="AX65290" s="378"/>
      <c r="AY65290" s="378"/>
      <c r="AZ65290" s="378"/>
      <c r="BA65290" s="378"/>
      <c r="BB65290" s="378"/>
      <c r="BC65290" s="378"/>
      <c r="BD65290" s="378"/>
      <c r="BE65290" s="378"/>
      <c r="BF65290" s="378"/>
      <c r="BG65290" s="378"/>
      <c r="BH65290" s="378"/>
      <c r="BI65290" s="378"/>
      <c r="BJ65290" s="378"/>
      <c r="BK65290" s="378"/>
      <c r="BL65290" s="378"/>
      <c r="BM65290" s="378"/>
      <c r="BN65290" s="378"/>
      <c r="BO65290" s="378"/>
      <c r="BP65290" s="378"/>
      <c r="BQ65290" s="378"/>
      <c r="BR65290" s="378"/>
      <c r="BS65290" s="378"/>
      <c r="BT65290" s="378"/>
      <c r="BU65290" s="378"/>
      <c r="BV65290" s="378"/>
      <c r="BW65290" s="378"/>
      <c r="BX65290" s="378"/>
      <c r="BY65290" s="378"/>
      <c r="BZ65290" s="378"/>
      <c r="CA65290" s="378"/>
      <c r="CB65290" s="378"/>
      <c r="CC65290" s="378"/>
      <c r="CD65290" s="378"/>
      <c r="CE65290" s="378"/>
      <c r="CF65290" s="378"/>
      <c r="CG65290" s="378"/>
      <c r="CH65290" s="378"/>
      <c r="CI65290" s="378"/>
      <c r="CJ65290" s="378"/>
      <c r="CK65290" s="378"/>
      <c r="CL65290" s="378"/>
      <c r="CM65290" s="378"/>
      <c r="CN65290" s="378"/>
      <c r="CO65290" s="378"/>
      <c r="CP65290" s="378"/>
      <c r="CQ65290" s="378"/>
      <c r="CR65290" s="378"/>
      <c r="CS65290" s="378"/>
      <c r="CT65290" s="378"/>
      <c r="CU65290" s="378"/>
      <c r="CV65290" s="378"/>
      <c r="CW65290" s="378"/>
      <c r="CX65290" s="378"/>
      <c r="CY65290" s="378"/>
      <c r="CZ65290" s="378"/>
      <c r="DA65290" s="378"/>
      <c r="DB65290" s="378"/>
      <c r="DC65290" s="378"/>
      <c r="DD65290" s="378"/>
      <c r="DE65290" s="378"/>
      <c r="DF65290" s="378"/>
      <c r="DG65290" s="378"/>
      <c r="DH65290" s="378"/>
      <c r="DI65290" s="378"/>
      <c r="DJ65290" s="378"/>
      <c r="DK65290" s="378"/>
      <c r="DL65290" s="378"/>
      <c r="DM65290" s="378"/>
      <c r="DN65290" s="378"/>
      <c r="DO65290" s="378"/>
      <c r="DP65290" s="378"/>
      <c r="DQ65290" s="378"/>
      <c r="DR65290" s="378"/>
      <c r="DS65290" s="378"/>
      <c r="DT65290" s="378"/>
      <c r="DU65290" s="378"/>
      <c r="DV65290" s="378"/>
      <c r="DW65290" s="378"/>
      <c r="DX65290" s="378"/>
      <c r="DY65290" s="378"/>
      <c r="DZ65290" s="378"/>
      <c r="EA65290" s="378"/>
      <c r="EB65290" s="378"/>
      <c r="EC65290" s="378"/>
      <c r="ED65290" s="378"/>
      <c r="EE65290" s="378"/>
      <c r="EF65290" s="378"/>
      <c r="EG65290" s="378"/>
      <c r="EH65290" s="378"/>
      <c r="EI65290" s="378"/>
      <c r="EJ65290" s="378"/>
      <c r="EK65290" s="378"/>
      <c r="EL65290" s="378"/>
      <c r="EM65290" s="378"/>
      <c r="EN65290" s="378"/>
      <c r="EO65290" s="378"/>
      <c r="EP65290" s="378"/>
      <c r="EQ65290" s="378"/>
      <c r="ER65290" s="378"/>
      <c r="ES65290" s="378"/>
      <c r="ET65290" s="378"/>
      <c r="EU65290" s="378"/>
      <c r="EV65290" s="378"/>
      <c r="EW65290" s="378"/>
      <c r="EX65290" s="378"/>
      <c r="EY65290" s="378"/>
      <c r="EZ65290" s="378"/>
      <c r="FA65290" s="378"/>
      <c r="FB65290" s="378"/>
      <c r="FC65290" s="378"/>
      <c r="FD65290" s="378"/>
      <c r="FE65290" s="378"/>
      <c r="FF65290" s="378"/>
      <c r="FG65290" s="378"/>
      <c r="FH65290" s="378"/>
      <c r="FI65290" s="378"/>
      <c r="FJ65290" s="378"/>
      <c r="FK65290" s="378"/>
      <c r="FL65290" s="378"/>
      <c r="FM65290" s="378"/>
      <c r="FN65290" s="378"/>
      <c r="FO65290" s="378"/>
      <c r="FP65290" s="378"/>
      <c r="FQ65290" s="378"/>
      <c r="FR65290" s="378"/>
      <c r="FS65290" s="378"/>
      <c r="FT65290" s="378"/>
      <c r="FU65290" s="378"/>
      <c r="FV65290" s="378"/>
      <c r="FW65290" s="378"/>
      <c r="FX65290" s="378"/>
      <c r="FY65290" s="378"/>
      <c r="FZ65290" s="378"/>
      <c r="GA65290" s="378"/>
      <c r="GB65290" s="378"/>
      <c r="GC65290" s="378"/>
      <c r="GD65290" s="378"/>
      <c r="GE65290" s="378"/>
      <c r="GF65290" s="378"/>
      <c r="GG65290" s="378"/>
      <c r="GH65290" s="378"/>
      <c r="GI65290" s="378"/>
      <c r="GJ65290" s="378"/>
      <c r="GK65290" s="378"/>
      <c r="GL65290" s="378"/>
      <c r="GM65290" s="378"/>
      <c r="GN65290" s="378"/>
      <c r="GO65290" s="378"/>
      <c r="GP65290" s="378"/>
      <c r="GQ65290" s="378"/>
      <c r="GR65290" s="378"/>
      <c r="GS65290" s="378"/>
      <c r="GT65290" s="378"/>
      <c r="GU65290" s="378"/>
      <c r="GV65290" s="378"/>
      <c r="GW65290" s="378"/>
      <c r="GX65290" s="378"/>
      <c r="GY65290" s="378"/>
      <c r="GZ65290" s="378"/>
      <c r="HA65290" s="378"/>
      <c r="HB65290" s="378"/>
      <c r="HC65290" s="378"/>
      <c r="HD65290" s="378"/>
      <c r="HE65290" s="378"/>
      <c r="HF65290" s="378"/>
      <c r="HG65290" s="378"/>
      <c r="HH65290" s="378"/>
      <c r="HI65290" s="378"/>
      <c r="HJ65290" s="378"/>
      <c r="HK65290" s="378"/>
      <c r="HL65290" s="378"/>
      <c r="HM65290" s="378"/>
      <c r="HN65290" s="378"/>
      <c r="HO65290" s="378"/>
      <c r="HP65290" s="378"/>
      <c r="HQ65290" s="378"/>
      <c r="HR65290" s="378"/>
      <c r="HS65290" s="378"/>
      <c r="HT65290" s="378"/>
      <c r="HU65290" s="378"/>
      <c r="HV65290" s="378"/>
      <c r="HW65290" s="378"/>
      <c r="HX65290" s="378"/>
      <c r="HY65290" s="378"/>
      <c r="HZ65290" s="378"/>
      <c r="IA65290" s="378"/>
      <c r="IB65290" s="378"/>
      <c r="IC65290" s="378"/>
      <c r="ID65290" s="378"/>
      <c r="IE65290" s="378"/>
      <c r="IF65290" s="378"/>
      <c r="IG65290" s="378"/>
      <c r="IH65290" s="378"/>
      <c r="II65290" s="378"/>
      <c r="IJ65290" s="378"/>
      <c r="IK65290" s="378"/>
      <c r="IL65290" s="378"/>
    </row>
    <row r="65291" spans="2:246">
      <c r="B65291" s="378"/>
      <c r="C65291" s="378"/>
      <c r="D65291" s="378"/>
      <c r="E65291" s="378"/>
      <c r="F65291" s="378"/>
      <c r="G65291" s="378"/>
      <c r="H65291" s="378"/>
      <c r="I65291" s="378"/>
      <c r="J65291" s="378"/>
      <c r="K65291" s="378"/>
      <c r="L65291" s="378"/>
      <c r="M65291" s="378"/>
      <c r="N65291" s="378"/>
      <c r="O65291" s="378"/>
      <c r="P65291" s="378"/>
      <c r="Q65291" s="378"/>
      <c r="R65291" s="378"/>
      <c r="S65291" s="378"/>
      <c r="T65291" s="378"/>
      <c r="U65291" s="378"/>
      <c r="V65291" s="378"/>
      <c r="W65291" s="378"/>
      <c r="X65291" s="378"/>
      <c r="Y65291" s="378"/>
      <c r="Z65291" s="378"/>
      <c r="AA65291" s="378"/>
      <c r="AB65291" s="378"/>
      <c r="AC65291" s="378"/>
      <c r="AD65291" s="378"/>
      <c r="AE65291" s="378"/>
      <c r="AF65291" s="378"/>
      <c r="AG65291" s="378"/>
      <c r="AH65291" s="378"/>
      <c r="AI65291" s="378"/>
      <c r="AJ65291" s="378"/>
      <c r="AK65291" s="378"/>
      <c r="AL65291" s="378"/>
      <c r="AM65291" s="378"/>
      <c r="AN65291" s="378"/>
      <c r="AO65291" s="378"/>
      <c r="AP65291" s="378"/>
      <c r="AQ65291" s="378"/>
      <c r="AR65291" s="378"/>
      <c r="AS65291" s="378"/>
      <c r="AT65291" s="378"/>
      <c r="AU65291" s="378"/>
      <c r="AV65291" s="378"/>
      <c r="AW65291" s="378"/>
      <c r="AX65291" s="378"/>
      <c r="AY65291" s="378"/>
      <c r="AZ65291" s="378"/>
      <c r="BA65291" s="378"/>
      <c r="BB65291" s="378"/>
      <c r="BC65291" s="378"/>
      <c r="BD65291" s="378"/>
      <c r="BE65291" s="378"/>
      <c r="BF65291" s="378"/>
      <c r="BG65291" s="378"/>
      <c r="BH65291" s="378"/>
      <c r="BI65291" s="378"/>
      <c r="BJ65291" s="378"/>
      <c r="BK65291" s="378"/>
      <c r="BL65291" s="378"/>
      <c r="BM65291" s="378"/>
      <c r="BN65291" s="378"/>
      <c r="BO65291" s="378"/>
      <c r="BP65291" s="378"/>
      <c r="BQ65291" s="378"/>
      <c r="BR65291" s="378"/>
      <c r="BS65291" s="378"/>
      <c r="BT65291" s="378"/>
      <c r="BU65291" s="378"/>
      <c r="BV65291" s="378"/>
      <c r="BW65291" s="378"/>
      <c r="BX65291" s="378"/>
      <c r="BY65291" s="378"/>
      <c r="BZ65291" s="378"/>
      <c r="CA65291" s="378"/>
      <c r="CB65291" s="378"/>
      <c r="CC65291" s="378"/>
      <c r="CD65291" s="378"/>
      <c r="CE65291" s="378"/>
      <c r="CF65291" s="378"/>
      <c r="CG65291" s="378"/>
      <c r="CH65291" s="378"/>
      <c r="CI65291" s="378"/>
      <c r="CJ65291" s="378"/>
      <c r="CK65291" s="378"/>
      <c r="CL65291" s="378"/>
      <c r="CM65291" s="378"/>
      <c r="CN65291" s="378"/>
      <c r="CO65291" s="378"/>
      <c r="CP65291" s="378"/>
      <c r="CQ65291" s="378"/>
      <c r="CR65291" s="378"/>
      <c r="CS65291" s="378"/>
      <c r="CT65291" s="378"/>
      <c r="CU65291" s="378"/>
      <c r="CV65291" s="378"/>
      <c r="CW65291" s="378"/>
      <c r="CX65291" s="378"/>
      <c r="CY65291" s="378"/>
      <c r="CZ65291" s="378"/>
      <c r="DA65291" s="378"/>
      <c r="DB65291" s="378"/>
      <c r="DC65291" s="378"/>
      <c r="DD65291" s="378"/>
      <c r="DE65291" s="378"/>
      <c r="DF65291" s="378"/>
      <c r="DG65291" s="378"/>
      <c r="DH65291" s="378"/>
      <c r="DI65291" s="378"/>
      <c r="DJ65291" s="378"/>
      <c r="DK65291" s="378"/>
      <c r="DL65291" s="378"/>
      <c r="DM65291" s="378"/>
      <c r="DN65291" s="378"/>
      <c r="DO65291" s="378"/>
      <c r="DP65291" s="378"/>
      <c r="DQ65291" s="378"/>
      <c r="DR65291" s="378"/>
      <c r="DS65291" s="378"/>
      <c r="DT65291" s="378"/>
      <c r="DU65291" s="378"/>
      <c r="DV65291" s="378"/>
      <c r="DW65291" s="378"/>
      <c r="DX65291" s="378"/>
      <c r="DY65291" s="378"/>
      <c r="DZ65291" s="378"/>
      <c r="EA65291" s="378"/>
      <c r="EB65291" s="378"/>
      <c r="EC65291" s="378"/>
      <c r="ED65291" s="378"/>
      <c r="EE65291" s="378"/>
      <c r="EF65291" s="378"/>
      <c r="EG65291" s="378"/>
      <c r="EH65291" s="378"/>
      <c r="EI65291" s="378"/>
      <c r="EJ65291" s="378"/>
      <c r="EK65291" s="378"/>
      <c r="EL65291" s="378"/>
      <c r="EM65291" s="378"/>
      <c r="EN65291" s="378"/>
      <c r="EO65291" s="378"/>
      <c r="EP65291" s="378"/>
      <c r="EQ65291" s="378"/>
      <c r="ER65291" s="378"/>
      <c r="ES65291" s="378"/>
      <c r="ET65291" s="378"/>
      <c r="EU65291" s="378"/>
      <c r="EV65291" s="378"/>
      <c r="EW65291" s="378"/>
      <c r="EX65291" s="378"/>
      <c r="EY65291" s="378"/>
      <c r="EZ65291" s="378"/>
      <c r="FA65291" s="378"/>
      <c r="FB65291" s="378"/>
      <c r="FC65291" s="378"/>
      <c r="FD65291" s="378"/>
      <c r="FE65291" s="378"/>
      <c r="FF65291" s="378"/>
      <c r="FG65291" s="378"/>
      <c r="FH65291" s="378"/>
      <c r="FI65291" s="378"/>
      <c r="FJ65291" s="378"/>
      <c r="FK65291" s="378"/>
      <c r="FL65291" s="378"/>
      <c r="FM65291" s="378"/>
      <c r="FN65291" s="378"/>
      <c r="FO65291" s="378"/>
      <c r="FP65291" s="378"/>
      <c r="FQ65291" s="378"/>
      <c r="FR65291" s="378"/>
      <c r="FS65291" s="378"/>
      <c r="FT65291" s="378"/>
      <c r="FU65291" s="378"/>
      <c r="FV65291" s="378"/>
      <c r="FW65291" s="378"/>
      <c r="FX65291" s="378"/>
      <c r="FY65291" s="378"/>
      <c r="FZ65291" s="378"/>
      <c r="GA65291" s="378"/>
      <c r="GB65291" s="378"/>
      <c r="GC65291" s="378"/>
      <c r="GD65291" s="378"/>
      <c r="GE65291" s="378"/>
      <c r="GF65291" s="378"/>
      <c r="GG65291" s="378"/>
      <c r="GH65291" s="378"/>
      <c r="GI65291" s="378"/>
      <c r="GJ65291" s="378"/>
      <c r="GK65291" s="378"/>
      <c r="GL65291" s="378"/>
      <c r="GM65291" s="378"/>
      <c r="GN65291" s="378"/>
      <c r="GO65291" s="378"/>
      <c r="GP65291" s="378"/>
      <c r="GQ65291" s="378"/>
      <c r="GR65291" s="378"/>
      <c r="GS65291" s="378"/>
      <c r="GT65291" s="378"/>
      <c r="GU65291" s="378"/>
      <c r="GV65291" s="378"/>
      <c r="GW65291" s="378"/>
      <c r="GX65291" s="378"/>
      <c r="GY65291" s="378"/>
      <c r="GZ65291" s="378"/>
      <c r="HA65291" s="378"/>
      <c r="HB65291" s="378"/>
      <c r="HC65291" s="378"/>
      <c r="HD65291" s="378"/>
      <c r="HE65291" s="378"/>
      <c r="HF65291" s="378"/>
      <c r="HG65291" s="378"/>
      <c r="HH65291" s="378"/>
      <c r="HI65291" s="378"/>
      <c r="HJ65291" s="378"/>
      <c r="HK65291" s="378"/>
      <c r="HL65291" s="378"/>
      <c r="HM65291" s="378"/>
      <c r="HN65291" s="378"/>
      <c r="HO65291" s="378"/>
      <c r="HP65291" s="378"/>
      <c r="HQ65291" s="378"/>
      <c r="HR65291" s="378"/>
      <c r="HS65291" s="378"/>
      <c r="HT65291" s="378"/>
      <c r="HU65291" s="378"/>
      <c r="HV65291" s="378"/>
      <c r="HW65291" s="378"/>
      <c r="HX65291" s="378"/>
      <c r="HY65291" s="378"/>
      <c r="HZ65291" s="378"/>
      <c r="IA65291" s="378"/>
      <c r="IB65291" s="378"/>
      <c r="IC65291" s="378"/>
      <c r="ID65291" s="378"/>
      <c r="IE65291" s="378"/>
      <c r="IF65291" s="378"/>
      <c r="IG65291" s="378"/>
      <c r="IH65291" s="378"/>
      <c r="II65291" s="378"/>
      <c r="IJ65291" s="378"/>
      <c r="IK65291" s="378"/>
      <c r="IL65291" s="378"/>
    </row>
    <row r="65292" spans="2:246">
      <c r="B65292" s="378"/>
      <c r="C65292" s="378"/>
      <c r="D65292" s="378"/>
      <c r="E65292" s="378"/>
      <c r="F65292" s="378"/>
      <c r="G65292" s="378"/>
      <c r="H65292" s="378"/>
      <c r="I65292" s="378"/>
      <c r="J65292" s="378"/>
      <c r="K65292" s="378"/>
      <c r="L65292" s="378"/>
      <c r="M65292" s="378"/>
      <c r="N65292" s="378"/>
      <c r="O65292" s="378"/>
      <c r="P65292" s="378"/>
      <c r="Q65292" s="378"/>
      <c r="R65292" s="378"/>
      <c r="S65292" s="378"/>
      <c r="T65292" s="378"/>
      <c r="U65292" s="378"/>
      <c r="V65292" s="378"/>
      <c r="W65292" s="378"/>
      <c r="X65292" s="378"/>
      <c r="Y65292" s="378"/>
      <c r="Z65292" s="378"/>
      <c r="AA65292" s="378"/>
      <c r="AB65292" s="378"/>
      <c r="AC65292" s="378"/>
      <c r="AD65292" s="378"/>
      <c r="AE65292" s="378"/>
      <c r="AF65292" s="378"/>
      <c r="AG65292" s="378"/>
      <c r="AH65292" s="378"/>
      <c r="AI65292" s="378"/>
      <c r="AJ65292" s="378"/>
      <c r="AK65292" s="378"/>
      <c r="AL65292" s="378"/>
      <c r="AM65292" s="378"/>
      <c r="AN65292" s="378"/>
      <c r="AO65292" s="378"/>
      <c r="AP65292" s="378"/>
      <c r="AQ65292" s="378"/>
      <c r="AR65292" s="378"/>
      <c r="AS65292" s="378"/>
      <c r="AT65292" s="378"/>
      <c r="AU65292" s="378"/>
      <c r="AV65292" s="378"/>
      <c r="AW65292" s="378"/>
      <c r="AX65292" s="378"/>
      <c r="AY65292" s="378"/>
      <c r="AZ65292" s="378"/>
      <c r="BA65292" s="378"/>
      <c r="BB65292" s="378"/>
      <c r="BC65292" s="378"/>
      <c r="BD65292" s="378"/>
      <c r="BE65292" s="378"/>
      <c r="BF65292" s="378"/>
      <c r="BG65292" s="378"/>
      <c r="BH65292" s="378"/>
      <c r="BI65292" s="378"/>
      <c r="BJ65292" s="378"/>
      <c r="BK65292" s="378"/>
      <c r="BL65292" s="378"/>
      <c r="BM65292" s="378"/>
      <c r="BN65292" s="378"/>
      <c r="BO65292" s="378"/>
      <c r="BP65292" s="378"/>
      <c r="BQ65292" s="378"/>
      <c r="BR65292" s="378"/>
      <c r="BS65292" s="378"/>
      <c r="BT65292" s="378"/>
      <c r="BU65292" s="378"/>
      <c r="BV65292" s="378"/>
      <c r="BW65292" s="378"/>
      <c r="BX65292" s="378"/>
      <c r="BY65292" s="378"/>
      <c r="BZ65292" s="378"/>
      <c r="CA65292" s="378"/>
      <c r="CB65292" s="378"/>
      <c r="CC65292" s="378"/>
      <c r="CD65292" s="378"/>
      <c r="CE65292" s="378"/>
      <c r="CF65292" s="378"/>
      <c r="CG65292" s="378"/>
      <c r="CH65292" s="378"/>
      <c r="CI65292" s="378"/>
      <c r="CJ65292" s="378"/>
      <c r="CK65292" s="378"/>
      <c r="CL65292" s="378"/>
      <c r="CM65292" s="378"/>
      <c r="CN65292" s="378"/>
      <c r="CO65292" s="378"/>
      <c r="CP65292" s="378"/>
      <c r="CQ65292" s="378"/>
      <c r="CR65292" s="378"/>
      <c r="CS65292" s="378"/>
      <c r="CT65292" s="378"/>
      <c r="CU65292" s="378"/>
      <c r="CV65292" s="378"/>
      <c r="CW65292" s="378"/>
      <c r="CX65292" s="378"/>
      <c r="CY65292" s="378"/>
      <c r="CZ65292" s="378"/>
      <c r="DA65292" s="378"/>
      <c r="DB65292" s="378"/>
      <c r="DC65292" s="378"/>
      <c r="DD65292" s="378"/>
      <c r="DE65292" s="378"/>
      <c r="DF65292" s="378"/>
      <c r="DG65292" s="378"/>
      <c r="DH65292" s="378"/>
      <c r="DI65292" s="378"/>
      <c r="DJ65292" s="378"/>
      <c r="DK65292" s="378"/>
      <c r="DL65292" s="378"/>
      <c r="DM65292" s="378"/>
      <c r="DN65292" s="378"/>
      <c r="DO65292" s="378"/>
      <c r="DP65292" s="378"/>
      <c r="DQ65292" s="378"/>
      <c r="DR65292" s="378"/>
      <c r="DS65292" s="378"/>
      <c r="DT65292" s="378"/>
      <c r="DU65292" s="378"/>
      <c r="DV65292" s="378"/>
      <c r="DW65292" s="378"/>
      <c r="DX65292" s="378"/>
      <c r="DY65292" s="378"/>
      <c r="DZ65292" s="378"/>
      <c r="EA65292" s="378"/>
      <c r="EB65292" s="378"/>
      <c r="EC65292" s="378"/>
      <c r="ED65292" s="378"/>
      <c r="EE65292" s="378"/>
      <c r="EF65292" s="378"/>
      <c r="EG65292" s="378"/>
      <c r="EH65292" s="378"/>
      <c r="EI65292" s="378"/>
      <c r="EJ65292" s="378"/>
      <c r="EK65292" s="378"/>
      <c r="EL65292" s="378"/>
      <c r="EM65292" s="378"/>
      <c r="EN65292" s="378"/>
      <c r="EO65292" s="378"/>
      <c r="EP65292" s="378"/>
      <c r="EQ65292" s="378"/>
      <c r="ER65292" s="378"/>
      <c r="ES65292" s="378"/>
      <c r="ET65292" s="378"/>
      <c r="EU65292" s="378"/>
      <c r="EV65292" s="378"/>
      <c r="EW65292" s="378"/>
      <c r="EX65292" s="378"/>
      <c r="EY65292" s="378"/>
      <c r="EZ65292" s="378"/>
      <c r="FA65292" s="378"/>
      <c r="FB65292" s="378"/>
      <c r="FC65292" s="378"/>
      <c r="FD65292" s="378"/>
      <c r="FE65292" s="378"/>
      <c r="FF65292" s="378"/>
      <c r="FG65292" s="378"/>
      <c r="FH65292" s="378"/>
      <c r="FI65292" s="378"/>
      <c r="FJ65292" s="378"/>
      <c r="FK65292" s="378"/>
      <c r="FL65292" s="378"/>
      <c r="FM65292" s="378"/>
      <c r="FN65292" s="378"/>
      <c r="FO65292" s="378"/>
      <c r="FP65292" s="378"/>
      <c r="FQ65292" s="378"/>
      <c r="FR65292" s="378"/>
      <c r="FS65292" s="378"/>
      <c r="FT65292" s="378"/>
      <c r="FU65292" s="378"/>
      <c r="FV65292" s="378"/>
      <c r="FW65292" s="378"/>
      <c r="FX65292" s="378"/>
      <c r="FY65292" s="378"/>
      <c r="FZ65292" s="378"/>
      <c r="GA65292" s="378"/>
      <c r="GB65292" s="378"/>
      <c r="GC65292" s="378"/>
      <c r="GD65292" s="378"/>
      <c r="GE65292" s="378"/>
      <c r="GF65292" s="378"/>
      <c r="GG65292" s="378"/>
      <c r="GH65292" s="378"/>
      <c r="GI65292" s="378"/>
      <c r="GJ65292" s="378"/>
      <c r="GK65292" s="378"/>
      <c r="GL65292" s="378"/>
      <c r="GM65292" s="378"/>
      <c r="GN65292" s="378"/>
      <c r="GO65292" s="378"/>
      <c r="GP65292" s="378"/>
      <c r="GQ65292" s="378"/>
      <c r="GR65292" s="378"/>
      <c r="GS65292" s="378"/>
      <c r="GT65292" s="378"/>
      <c r="GU65292" s="378"/>
      <c r="GV65292" s="378"/>
      <c r="GW65292" s="378"/>
      <c r="GX65292" s="378"/>
      <c r="GY65292" s="378"/>
      <c r="GZ65292" s="378"/>
      <c r="HA65292" s="378"/>
      <c r="HB65292" s="378"/>
      <c r="HC65292" s="378"/>
      <c r="HD65292" s="378"/>
      <c r="HE65292" s="378"/>
      <c r="HF65292" s="378"/>
      <c r="HG65292" s="378"/>
      <c r="HH65292" s="378"/>
      <c r="HI65292" s="378"/>
      <c r="HJ65292" s="378"/>
      <c r="HK65292" s="378"/>
      <c r="HL65292" s="378"/>
      <c r="HM65292" s="378"/>
      <c r="HN65292" s="378"/>
      <c r="HO65292" s="378"/>
      <c r="HP65292" s="378"/>
      <c r="HQ65292" s="378"/>
      <c r="HR65292" s="378"/>
      <c r="HS65292" s="378"/>
      <c r="HT65292" s="378"/>
      <c r="HU65292" s="378"/>
      <c r="HV65292" s="378"/>
      <c r="HW65292" s="378"/>
      <c r="HX65292" s="378"/>
      <c r="HY65292" s="378"/>
      <c r="HZ65292" s="378"/>
      <c r="IA65292" s="378"/>
      <c r="IB65292" s="378"/>
      <c r="IC65292" s="378"/>
      <c r="ID65292" s="378"/>
      <c r="IE65292" s="378"/>
      <c r="IF65292" s="378"/>
      <c r="IG65292" s="378"/>
      <c r="IH65292" s="378"/>
      <c r="II65292" s="378"/>
      <c r="IJ65292" s="378"/>
      <c r="IK65292" s="378"/>
      <c r="IL65292" s="378"/>
    </row>
    <row r="65293" spans="2:246">
      <c r="B65293" s="378"/>
      <c r="C65293" s="378"/>
      <c r="D65293" s="378"/>
      <c r="E65293" s="378"/>
      <c r="F65293" s="378"/>
      <c r="G65293" s="378"/>
      <c r="H65293" s="378"/>
      <c r="I65293" s="378"/>
      <c r="J65293" s="378"/>
      <c r="K65293" s="378"/>
      <c r="L65293" s="378"/>
      <c r="M65293" s="378"/>
      <c r="N65293" s="378"/>
      <c r="O65293" s="378"/>
      <c r="P65293" s="378"/>
      <c r="Q65293" s="378"/>
      <c r="R65293" s="378"/>
      <c r="S65293" s="378"/>
      <c r="T65293" s="378"/>
      <c r="U65293" s="378"/>
      <c r="V65293" s="378"/>
      <c r="W65293" s="378"/>
      <c r="X65293" s="378"/>
      <c r="Y65293" s="378"/>
      <c r="Z65293" s="378"/>
      <c r="AA65293" s="378"/>
      <c r="AB65293" s="378"/>
      <c r="AC65293" s="378"/>
      <c r="AD65293" s="378"/>
      <c r="AE65293" s="378"/>
      <c r="AF65293" s="378"/>
      <c r="AG65293" s="378"/>
      <c r="AH65293" s="378"/>
      <c r="AI65293" s="378"/>
      <c r="AJ65293" s="378"/>
      <c r="AK65293" s="378"/>
      <c r="AL65293" s="378"/>
      <c r="AM65293" s="378"/>
      <c r="AN65293" s="378"/>
      <c r="AO65293" s="378"/>
      <c r="AP65293" s="378"/>
      <c r="AQ65293" s="378"/>
      <c r="AR65293" s="378"/>
      <c r="AS65293" s="378"/>
      <c r="AT65293" s="378"/>
      <c r="AU65293" s="378"/>
      <c r="AV65293" s="378"/>
      <c r="AW65293" s="378"/>
      <c r="AX65293" s="378"/>
      <c r="AY65293" s="378"/>
      <c r="AZ65293" s="378"/>
      <c r="BA65293" s="378"/>
      <c r="BB65293" s="378"/>
      <c r="BC65293" s="378"/>
      <c r="BD65293" s="378"/>
      <c r="BE65293" s="378"/>
      <c r="BF65293" s="378"/>
      <c r="BG65293" s="378"/>
      <c r="BH65293" s="378"/>
      <c r="BI65293" s="378"/>
      <c r="BJ65293" s="378"/>
      <c r="BK65293" s="378"/>
      <c r="BL65293" s="378"/>
      <c r="BM65293" s="378"/>
      <c r="BN65293" s="378"/>
      <c r="BO65293" s="378"/>
      <c r="BP65293" s="378"/>
      <c r="BQ65293" s="378"/>
      <c r="BR65293" s="378"/>
      <c r="BS65293" s="378"/>
      <c r="BT65293" s="378"/>
      <c r="BU65293" s="378"/>
      <c r="BV65293" s="378"/>
      <c r="BW65293" s="378"/>
      <c r="BX65293" s="378"/>
      <c r="BY65293" s="378"/>
      <c r="BZ65293" s="378"/>
      <c r="CA65293" s="378"/>
      <c r="CB65293" s="378"/>
      <c r="CC65293" s="378"/>
      <c r="CD65293" s="378"/>
      <c r="CE65293" s="378"/>
      <c r="CF65293" s="378"/>
      <c r="CG65293" s="378"/>
      <c r="CH65293" s="378"/>
      <c r="CI65293" s="378"/>
      <c r="CJ65293" s="378"/>
      <c r="CK65293" s="378"/>
      <c r="CL65293" s="378"/>
      <c r="CM65293" s="378"/>
      <c r="CN65293" s="378"/>
      <c r="CO65293" s="378"/>
      <c r="CP65293" s="378"/>
      <c r="CQ65293" s="378"/>
      <c r="CR65293" s="378"/>
      <c r="CS65293" s="378"/>
      <c r="CT65293" s="378"/>
      <c r="CU65293" s="378"/>
      <c r="CV65293" s="378"/>
      <c r="CW65293" s="378"/>
      <c r="CX65293" s="378"/>
      <c r="CY65293" s="378"/>
      <c r="CZ65293" s="378"/>
      <c r="DA65293" s="378"/>
      <c r="DB65293" s="378"/>
      <c r="DC65293" s="378"/>
      <c r="DD65293" s="378"/>
      <c r="DE65293" s="378"/>
      <c r="DF65293" s="378"/>
      <c r="DG65293" s="378"/>
      <c r="DH65293" s="378"/>
      <c r="DI65293" s="378"/>
      <c r="DJ65293" s="378"/>
      <c r="DK65293" s="378"/>
      <c r="DL65293" s="378"/>
      <c r="DM65293" s="378"/>
      <c r="DN65293" s="378"/>
      <c r="DO65293" s="378"/>
      <c r="DP65293" s="378"/>
      <c r="DQ65293" s="378"/>
      <c r="DR65293" s="378"/>
      <c r="DS65293" s="378"/>
      <c r="DT65293" s="378"/>
      <c r="DU65293" s="378"/>
      <c r="DV65293" s="378"/>
      <c r="DW65293" s="378"/>
      <c r="DX65293" s="378"/>
      <c r="DY65293" s="378"/>
      <c r="DZ65293" s="378"/>
      <c r="EA65293" s="378"/>
      <c r="EB65293" s="378"/>
      <c r="EC65293" s="378"/>
      <c r="ED65293" s="378"/>
      <c r="EE65293" s="378"/>
      <c r="EF65293" s="378"/>
      <c r="EG65293" s="378"/>
      <c r="EH65293" s="378"/>
      <c r="EI65293" s="378"/>
      <c r="EJ65293" s="378"/>
      <c r="EK65293" s="378"/>
      <c r="EL65293" s="378"/>
      <c r="EM65293" s="378"/>
      <c r="EN65293" s="378"/>
      <c r="EO65293" s="378"/>
      <c r="EP65293" s="378"/>
      <c r="EQ65293" s="378"/>
      <c r="ER65293" s="378"/>
      <c r="ES65293" s="378"/>
      <c r="ET65293" s="378"/>
      <c r="EU65293" s="378"/>
      <c r="EV65293" s="378"/>
      <c r="EW65293" s="378"/>
      <c r="EX65293" s="378"/>
      <c r="EY65293" s="378"/>
      <c r="EZ65293" s="378"/>
      <c r="FA65293" s="378"/>
      <c r="FB65293" s="378"/>
      <c r="FC65293" s="378"/>
      <c r="FD65293" s="378"/>
      <c r="FE65293" s="378"/>
      <c r="FF65293" s="378"/>
      <c r="FG65293" s="378"/>
      <c r="FH65293" s="378"/>
      <c r="FI65293" s="378"/>
      <c r="FJ65293" s="378"/>
      <c r="FK65293" s="378"/>
      <c r="FL65293" s="378"/>
      <c r="FM65293" s="378"/>
      <c r="FN65293" s="378"/>
      <c r="FO65293" s="378"/>
      <c r="FP65293" s="378"/>
      <c r="FQ65293" s="378"/>
      <c r="FR65293" s="378"/>
      <c r="FS65293" s="378"/>
      <c r="FT65293" s="378"/>
      <c r="FU65293" s="378"/>
      <c r="FV65293" s="378"/>
      <c r="FW65293" s="378"/>
      <c r="FX65293" s="378"/>
      <c r="FY65293" s="378"/>
      <c r="FZ65293" s="378"/>
      <c r="GA65293" s="378"/>
      <c r="GB65293" s="378"/>
      <c r="GC65293" s="378"/>
      <c r="GD65293" s="378"/>
      <c r="GE65293" s="378"/>
      <c r="GF65293" s="378"/>
      <c r="GG65293" s="378"/>
      <c r="GH65293" s="378"/>
      <c r="GI65293" s="378"/>
      <c r="GJ65293" s="378"/>
      <c r="GK65293" s="378"/>
      <c r="GL65293" s="378"/>
      <c r="GM65293" s="378"/>
      <c r="GN65293" s="378"/>
      <c r="GO65293" s="378"/>
      <c r="GP65293" s="378"/>
      <c r="GQ65293" s="378"/>
      <c r="GR65293" s="378"/>
      <c r="GS65293" s="378"/>
      <c r="GT65293" s="378"/>
      <c r="GU65293" s="378"/>
      <c r="GV65293" s="378"/>
      <c r="GW65293" s="378"/>
      <c r="GX65293" s="378"/>
      <c r="GY65293" s="378"/>
      <c r="GZ65293" s="378"/>
      <c r="HA65293" s="378"/>
      <c r="HB65293" s="378"/>
      <c r="HC65293" s="378"/>
      <c r="HD65293" s="378"/>
      <c r="HE65293" s="378"/>
      <c r="HF65293" s="378"/>
      <c r="HG65293" s="378"/>
      <c r="HH65293" s="378"/>
      <c r="HI65293" s="378"/>
      <c r="HJ65293" s="378"/>
      <c r="HK65293" s="378"/>
      <c r="HL65293" s="378"/>
      <c r="HM65293" s="378"/>
      <c r="HN65293" s="378"/>
      <c r="HO65293" s="378"/>
      <c r="HP65293" s="378"/>
      <c r="HQ65293" s="378"/>
      <c r="HR65293" s="378"/>
      <c r="HS65293" s="378"/>
      <c r="HT65293" s="378"/>
      <c r="HU65293" s="378"/>
      <c r="HV65293" s="378"/>
      <c r="HW65293" s="378"/>
      <c r="HX65293" s="378"/>
      <c r="HY65293" s="378"/>
      <c r="HZ65293" s="378"/>
      <c r="IA65293" s="378"/>
      <c r="IB65293" s="378"/>
      <c r="IC65293" s="378"/>
      <c r="ID65293" s="378"/>
      <c r="IE65293" s="378"/>
      <c r="IF65293" s="378"/>
      <c r="IG65293" s="378"/>
      <c r="IH65293" s="378"/>
      <c r="II65293" s="378"/>
      <c r="IJ65293" s="378"/>
      <c r="IK65293" s="378"/>
      <c r="IL65293" s="378"/>
    </row>
    <row r="65294" spans="2:246">
      <c r="B65294" s="378"/>
      <c r="C65294" s="378"/>
      <c r="D65294" s="378"/>
      <c r="E65294" s="378"/>
      <c r="F65294" s="378"/>
      <c r="G65294" s="378"/>
      <c r="H65294" s="378"/>
      <c r="I65294" s="378"/>
      <c r="J65294" s="378"/>
      <c r="K65294" s="378"/>
      <c r="L65294" s="378"/>
      <c r="M65294" s="378"/>
      <c r="N65294" s="378"/>
      <c r="O65294" s="378"/>
      <c r="P65294" s="378"/>
      <c r="Q65294" s="378"/>
      <c r="R65294" s="378"/>
      <c r="S65294" s="378"/>
      <c r="T65294" s="378"/>
      <c r="U65294" s="378"/>
      <c r="V65294" s="378"/>
      <c r="W65294" s="378"/>
      <c r="X65294" s="378"/>
      <c r="Y65294" s="378"/>
      <c r="Z65294" s="378"/>
      <c r="AA65294" s="378"/>
      <c r="AB65294" s="378"/>
      <c r="AC65294" s="378"/>
      <c r="AD65294" s="378"/>
      <c r="AE65294" s="378"/>
      <c r="AF65294" s="378"/>
      <c r="AG65294" s="378"/>
      <c r="AH65294" s="378"/>
      <c r="AI65294" s="378"/>
      <c r="AJ65294" s="378"/>
      <c r="AK65294" s="378"/>
      <c r="AL65294" s="378"/>
      <c r="AM65294" s="378"/>
      <c r="AN65294" s="378"/>
      <c r="AO65294" s="378"/>
      <c r="AP65294" s="378"/>
      <c r="AQ65294" s="378"/>
      <c r="AR65294" s="378"/>
      <c r="AS65294" s="378"/>
      <c r="AT65294" s="378"/>
      <c r="AU65294" s="378"/>
      <c r="AV65294" s="378"/>
      <c r="AW65294" s="378"/>
      <c r="AX65294" s="378"/>
      <c r="AY65294" s="378"/>
      <c r="AZ65294" s="378"/>
      <c r="BA65294" s="378"/>
      <c r="BB65294" s="378"/>
      <c r="BC65294" s="378"/>
      <c r="BD65294" s="378"/>
      <c r="BE65294" s="378"/>
      <c r="BF65294" s="378"/>
      <c r="BG65294" s="378"/>
      <c r="BH65294" s="378"/>
      <c r="BI65294" s="378"/>
      <c r="BJ65294" s="378"/>
      <c r="BK65294" s="378"/>
      <c r="BL65294" s="378"/>
      <c r="BM65294" s="378"/>
      <c r="BN65294" s="378"/>
      <c r="BO65294" s="378"/>
      <c r="BP65294" s="378"/>
      <c r="BQ65294" s="378"/>
      <c r="BR65294" s="378"/>
      <c r="BS65294" s="378"/>
      <c r="BT65294" s="378"/>
      <c r="BU65294" s="378"/>
      <c r="BV65294" s="378"/>
      <c r="BW65294" s="378"/>
      <c r="BX65294" s="378"/>
      <c r="BY65294" s="378"/>
      <c r="BZ65294" s="378"/>
      <c r="CA65294" s="378"/>
      <c r="CB65294" s="378"/>
      <c r="CC65294" s="378"/>
      <c r="CD65294" s="378"/>
      <c r="CE65294" s="378"/>
      <c r="CF65294" s="378"/>
      <c r="CG65294" s="378"/>
      <c r="CH65294" s="378"/>
      <c r="CI65294" s="378"/>
      <c r="CJ65294" s="378"/>
      <c r="CK65294" s="378"/>
      <c r="CL65294" s="378"/>
      <c r="CM65294" s="378"/>
      <c r="CN65294" s="378"/>
      <c r="CO65294" s="378"/>
      <c r="CP65294" s="378"/>
      <c r="CQ65294" s="378"/>
      <c r="CR65294" s="378"/>
      <c r="CS65294" s="378"/>
      <c r="CT65294" s="378"/>
      <c r="CU65294" s="378"/>
      <c r="CV65294" s="378"/>
      <c r="CW65294" s="378"/>
      <c r="CX65294" s="378"/>
      <c r="CY65294" s="378"/>
      <c r="CZ65294" s="378"/>
      <c r="DA65294" s="378"/>
      <c r="DB65294" s="378"/>
      <c r="DC65294" s="378"/>
      <c r="DD65294" s="378"/>
      <c r="DE65294" s="378"/>
      <c r="DF65294" s="378"/>
      <c r="DG65294" s="378"/>
      <c r="DH65294" s="378"/>
      <c r="DI65294" s="378"/>
      <c r="DJ65294" s="378"/>
      <c r="DK65294" s="378"/>
      <c r="DL65294" s="378"/>
      <c r="DM65294" s="378"/>
      <c r="DN65294" s="378"/>
      <c r="DO65294" s="378"/>
      <c r="DP65294" s="378"/>
      <c r="DQ65294" s="378"/>
      <c r="DR65294" s="378"/>
      <c r="DS65294" s="378"/>
      <c r="DT65294" s="378"/>
      <c r="DU65294" s="378"/>
      <c r="DV65294" s="378"/>
      <c r="DW65294" s="378"/>
      <c r="DX65294" s="378"/>
      <c r="DY65294" s="378"/>
      <c r="DZ65294" s="378"/>
      <c r="EA65294" s="378"/>
      <c r="EB65294" s="378"/>
      <c r="EC65294" s="378"/>
      <c r="ED65294" s="378"/>
      <c r="EE65294" s="378"/>
      <c r="EF65294" s="378"/>
      <c r="EG65294" s="378"/>
      <c r="EH65294" s="378"/>
      <c r="EI65294" s="378"/>
      <c r="EJ65294" s="378"/>
      <c r="EK65294" s="378"/>
      <c r="EL65294" s="378"/>
      <c r="EM65294" s="378"/>
      <c r="EN65294" s="378"/>
      <c r="EO65294" s="378"/>
      <c r="EP65294" s="378"/>
      <c r="EQ65294" s="378"/>
      <c r="ER65294" s="378"/>
      <c r="ES65294" s="378"/>
      <c r="ET65294" s="378"/>
      <c r="EU65294" s="378"/>
      <c r="EV65294" s="378"/>
      <c r="EW65294" s="378"/>
      <c r="EX65294" s="378"/>
      <c r="EY65294" s="378"/>
      <c r="EZ65294" s="378"/>
      <c r="FA65294" s="378"/>
      <c r="FB65294" s="378"/>
      <c r="FC65294" s="378"/>
      <c r="FD65294" s="378"/>
      <c r="FE65294" s="378"/>
      <c r="FF65294" s="378"/>
      <c r="FG65294" s="378"/>
      <c r="FH65294" s="378"/>
      <c r="FI65294" s="378"/>
      <c r="FJ65294" s="378"/>
      <c r="FK65294" s="378"/>
      <c r="FL65294" s="378"/>
      <c r="FM65294" s="378"/>
      <c r="FN65294" s="378"/>
      <c r="FO65294" s="378"/>
      <c r="FP65294" s="378"/>
      <c r="FQ65294" s="378"/>
      <c r="FR65294" s="378"/>
      <c r="FS65294" s="378"/>
      <c r="FT65294" s="378"/>
      <c r="FU65294" s="378"/>
      <c r="FV65294" s="378"/>
      <c r="FW65294" s="378"/>
      <c r="FX65294" s="378"/>
      <c r="FY65294" s="378"/>
      <c r="FZ65294" s="378"/>
      <c r="GA65294" s="378"/>
      <c r="GB65294" s="378"/>
      <c r="GC65294" s="378"/>
      <c r="GD65294" s="378"/>
      <c r="GE65294" s="378"/>
      <c r="GF65294" s="378"/>
      <c r="GG65294" s="378"/>
      <c r="GH65294" s="378"/>
      <c r="GI65294" s="378"/>
      <c r="GJ65294" s="378"/>
      <c r="GK65294" s="378"/>
      <c r="GL65294" s="378"/>
      <c r="GM65294" s="378"/>
      <c r="GN65294" s="378"/>
      <c r="GO65294" s="378"/>
      <c r="GP65294" s="378"/>
      <c r="GQ65294" s="378"/>
      <c r="GR65294" s="378"/>
      <c r="GS65294" s="378"/>
      <c r="GT65294" s="378"/>
      <c r="GU65294" s="378"/>
      <c r="GV65294" s="378"/>
      <c r="GW65294" s="378"/>
      <c r="GX65294" s="378"/>
      <c r="GY65294" s="378"/>
      <c r="GZ65294" s="378"/>
      <c r="HA65294" s="378"/>
      <c r="HB65294" s="378"/>
      <c r="HC65294" s="378"/>
      <c r="HD65294" s="378"/>
      <c r="HE65294" s="378"/>
      <c r="HF65294" s="378"/>
      <c r="HG65294" s="378"/>
      <c r="HH65294" s="378"/>
      <c r="HI65294" s="378"/>
      <c r="HJ65294" s="378"/>
      <c r="HK65294" s="378"/>
      <c r="HL65294" s="378"/>
      <c r="HM65294" s="378"/>
      <c r="HN65294" s="378"/>
      <c r="HO65294" s="378"/>
      <c r="HP65294" s="378"/>
      <c r="HQ65294" s="378"/>
      <c r="HR65294" s="378"/>
      <c r="HS65294" s="378"/>
      <c r="HT65294" s="378"/>
      <c r="HU65294" s="378"/>
      <c r="HV65294" s="378"/>
      <c r="HW65294" s="378"/>
      <c r="HX65294" s="378"/>
      <c r="HY65294" s="378"/>
      <c r="HZ65294" s="378"/>
      <c r="IA65294" s="378"/>
      <c r="IB65294" s="378"/>
      <c r="IC65294" s="378"/>
      <c r="ID65294" s="378"/>
      <c r="IE65294" s="378"/>
      <c r="IF65294" s="378"/>
      <c r="IG65294" s="378"/>
      <c r="IH65294" s="378"/>
      <c r="II65294" s="378"/>
      <c r="IJ65294" s="378"/>
      <c r="IK65294" s="378"/>
      <c r="IL65294" s="378"/>
    </row>
    <row r="65295" spans="2:246">
      <c r="B65295" s="378"/>
      <c r="C65295" s="378"/>
      <c r="D65295" s="378"/>
      <c r="E65295" s="378"/>
      <c r="F65295" s="378"/>
      <c r="G65295" s="378"/>
      <c r="H65295" s="378"/>
      <c r="I65295" s="378"/>
      <c r="J65295" s="378"/>
      <c r="K65295" s="378"/>
      <c r="L65295" s="378"/>
      <c r="M65295" s="378"/>
      <c r="N65295" s="378"/>
      <c r="O65295" s="378"/>
      <c r="P65295" s="378"/>
      <c r="Q65295" s="378"/>
      <c r="R65295" s="378"/>
      <c r="S65295" s="378"/>
      <c r="T65295" s="378"/>
      <c r="U65295" s="378"/>
      <c r="V65295" s="378"/>
      <c r="W65295" s="378"/>
      <c r="X65295" s="378"/>
      <c r="Y65295" s="378"/>
      <c r="Z65295" s="378"/>
      <c r="AA65295" s="378"/>
      <c r="AB65295" s="378"/>
      <c r="AC65295" s="378"/>
      <c r="AD65295" s="378"/>
      <c r="AE65295" s="378"/>
      <c r="AF65295" s="378"/>
      <c r="AG65295" s="378"/>
      <c r="AH65295" s="378"/>
      <c r="AI65295" s="378"/>
      <c r="AJ65295" s="378"/>
      <c r="AK65295" s="378"/>
      <c r="AL65295" s="378"/>
      <c r="AM65295" s="378"/>
      <c r="AN65295" s="378"/>
      <c r="AO65295" s="378"/>
      <c r="AP65295" s="378"/>
      <c r="AQ65295" s="378"/>
      <c r="AR65295" s="378"/>
      <c r="AS65295" s="378"/>
      <c r="AT65295" s="378"/>
      <c r="AU65295" s="378"/>
      <c r="AV65295" s="378"/>
      <c r="AW65295" s="378"/>
      <c r="AX65295" s="378"/>
      <c r="AY65295" s="378"/>
      <c r="AZ65295" s="378"/>
      <c r="BA65295" s="378"/>
      <c r="BB65295" s="378"/>
      <c r="BC65295" s="378"/>
      <c r="BD65295" s="378"/>
      <c r="BE65295" s="378"/>
      <c r="BF65295" s="378"/>
      <c r="BG65295" s="378"/>
      <c r="BH65295" s="378"/>
      <c r="BI65295" s="378"/>
      <c r="BJ65295" s="378"/>
      <c r="BK65295" s="378"/>
      <c r="BL65295" s="378"/>
      <c r="BM65295" s="378"/>
      <c r="BN65295" s="378"/>
      <c r="BO65295" s="378"/>
      <c r="BP65295" s="378"/>
      <c r="BQ65295" s="378"/>
      <c r="BR65295" s="378"/>
      <c r="BS65295" s="378"/>
      <c r="BT65295" s="378"/>
      <c r="BU65295" s="378"/>
      <c r="BV65295" s="378"/>
      <c r="BW65295" s="378"/>
      <c r="BX65295" s="378"/>
      <c r="BY65295" s="378"/>
      <c r="BZ65295" s="378"/>
      <c r="CA65295" s="378"/>
      <c r="CB65295" s="378"/>
      <c r="CC65295" s="378"/>
      <c r="CD65295" s="378"/>
      <c r="CE65295" s="378"/>
      <c r="CF65295" s="378"/>
      <c r="CG65295" s="378"/>
      <c r="CH65295" s="378"/>
      <c r="CI65295" s="378"/>
      <c r="CJ65295" s="378"/>
      <c r="CK65295" s="378"/>
      <c r="CL65295" s="378"/>
      <c r="CM65295" s="378"/>
      <c r="CN65295" s="378"/>
      <c r="CO65295" s="378"/>
      <c r="CP65295" s="378"/>
      <c r="CQ65295" s="378"/>
      <c r="CR65295" s="378"/>
      <c r="CS65295" s="378"/>
      <c r="CT65295" s="378"/>
      <c r="CU65295" s="378"/>
      <c r="CV65295" s="378"/>
      <c r="CW65295" s="378"/>
      <c r="CX65295" s="378"/>
      <c r="CY65295" s="378"/>
      <c r="CZ65295" s="378"/>
      <c r="DA65295" s="378"/>
      <c r="DB65295" s="378"/>
      <c r="DC65295" s="378"/>
      <c r="DD65295" s="378"/>
      <c r="DE65295" s="378"/>
      <c r="DF65295" s="378"/>
      <c r="DG65295" s="378"/>
      <c r="DH65295" s="378"/>
      <c r="DI65295" s="378"/>
      <c r="DJ65295" s="378"/>
      <c r="DK65295" s="378"/>
      <c r="DL65295" s="378"/>
      <c r="DM65295" s="378"/>
      <c r="DN65295" s="378"/>
      <c r="DO65295" s="378"/>
      <c r="DP65295" s="378"/>
      <c r="DQ65295" s="378"/>
      <c r="DR65295" s="378"/>
      <c r="DS65295" s="378"/>
      <c r="DT65295" s="378"/>
      <c r="DU65295" s="378"/>
      <c r="DV65295" s="378"/>
      <c r="DW65295" s="378"/>
      <c r="DX65295" s="378"/>
      <c r="DY65295" s="378"/>
      <c r="DZ65295" s="378"/>
      <c r="EA65295" s="378"/>
      <c r="EB65295" s="378"/>
      <c r="EC65295" s="378"/>
      <c r="ED65295" s="378"/>
      <c r="EE65295" s="378"/>
      <c r="EF65295" s="378"/>
      <c r="EG65295" s="378"/>
      <c r="EH65295" s="378"/>
      <c r="EI65295" s="378"/>
      <c r="EJ65295" s="378"/>
      <c r="EK65295" s="378"/>
      <c r="EL65295" s="378"/>
      <c r="EM65295" s="378"/>
      <c r="EN65295" s="378"/>
      <c r="EO65295" s="378"/>
      <c r="EP65295" s="378"/>
      <c r="EQ65295" s="378"/>
      <c r="ER65295" s="378"/>
      <c r="ES65295" s="378"/>
      <c r="ET65295" s="378"/>
      <c r="EU65295" s="378"/>
      <c r="EV65295" s="378"/>
      <c r="EW65295" s="378"/>
      <c r="EX65295" s="378"/>
      <c r="EY65295" s="378"/>
      <c r="EZ65295" s="378"/>
      <c r="FA65295" s="378"/>
      <c r="FB65295" s="378"/>
      <c r="FC65295" s="378"/>
      <c r="FD65295" s="378"/>
      <c r="FE65295" s="378"/>
      <c r="FF65295" s="378"/>
      <c r="FG65295" s="378"/>
      <c r="FH65295" s="378"/>
      <c r="FI65295" s="378"/>
      <c r="FJ65295" s="378"/>
      <c r="FK65295" s="378"/>
      <c r="FL65295" s="378"/>
      <c r="FM65295" s="378"/>
      <c r="FN65295" s="378"/>
      <c r="FO65295" s="378"/>
      <c r="FP65295" s="378"/>
      <c r="FQ65295" s="378"/>
      <c r="FR65295" s="378"/>
      <c r="FS65295" s="378"/>
      <c r="FT65295" s="378"/>
      <c r="FU65295" s="378"/>
      <c r="FV65295" s="378"/>
      <c r="FW65295" s="378"/>
      <c r="FX65295" s="378"/>
      <c r="FY65295" s="378"/>
      <c r="FZ65295" s="378"/>
      <c r="GA65295" s="378"/>
      <c r="GB65295" s="378"/>
      <c r="GC65295" s="378"/>
      <c r="GD65295" s="378"/>
      <c r="GE65295" s="378"/>
      <c r="GF65295" s="378"/>
      <c r="GG65295" s="378"/>
      <c r="GH65295" s="378"/>
      <c r="GI65295" s="378"/>
      <c r="GJ65295" s="378"/>
      <c r="GK65295" s="378"/>
      <c r="GL65295" s="378"/>
      <c r="GM65295" s="378"/>
      <c r="GN65295" s="378"/>
      <c r="GO65295" s="378"/>
      <c r="GP65295" s="378"/>
      <c r="GQ65295" s="378"/>
      <c r="GR65295" s="378"/>
      <c r="GS65295" s="378"/>
      <c r="GT65295" s="378"/>
      <c r="GU65295" s="378"/>
      <c r="GV65295" s="378"/>
      <c r="GW65295" s="378"/>
      <c r="GX65295" s="378"/>
      <c r="GY65295" s="378"/>
      <c r="GZ65295" s="378"/>
      <c r="HA65295" s="378"/>
      <c r="HB65295" s="378"/>
      <c r="HC65295" s="378"/>
      <c r="HD65295" s="378"/>
      <c r="HE65295" s="378"/>
      <c r="HF65295" s="378"/>
      <c r="HG65295" s="378"/>
      <c r="HH65295" s="378"/>
      <c r="HI65295" s="378"/>
      <c r="HJ65295" s="378"/>
      <c r="HK65295" s="378"/>
      <c r="HL65295" s="378"/>
      <c r="HM65295" s="378"/>
      <c r="HN65295" s="378"/>
      <c r="HO65295" s="378"/>
      <c r="HP65295" s="378"/>
      <c r="HQ65295" s="378"/>
      <c r="HR65295" s="378"/>
      <c r="HS65295" s="378"/>
      <c r="HT65295" s="378"/>
      <c r="HU65295" s="378"/>
      <c r="HV65295" s="378"/>
      <c r="HW65295" s="378"/>
      <c r="HX65295" s="378"/>
      <c r="HY65295" s="378"/>
      <c r="HZ65295" s="378"/>
      <c r="IA65295" s="378"/>
      <c r="IB65295" s="378"/>
      <c r="IC65295" s="378"/>
      <c r="ID65295" s="378"/>
      <c r="IE65295" s="378"/>
      <c r="IF65295" s="378"/>
      <c r="IG65295" s="378"/>
      <c r="IH65295" s="378"/>
      <c r="II65295" s="378"/>
      <c r="IJ65295" s="378"/>
      <c r="IK65295" s="378"/>
      <c r="IL65295" s="378"/>
    </row>
    <row r="65296" spans="2:246">
      <c r="B65296" s="378"/>
      <c r="C65296" s="378"/>
      <c r="D65296" s="378"/>
      <c r="E65296" s="378"/>
      <c r="F65296" s="378"/>
      <c r="G65296" s="378"/>
      <c r="H65296" s="378"/>
      <c r="I65296" s="378"/>
      <c r="J65296" s="378"/>
      <c r="K65296" s="378"/>
      <c r="L65296" s="378"/>
      <c r="M65296" s="378"/>
      <c r="N65296" s="378"/>
      <c r="O65296" s="378"/>
      <c r="P65296" s="378"/>
      <c r="Q65296" s="378"/>
      <c r="R65296" s="378"/>
      <c r="S65296" s="378"/>
      <c r="T65296" s="378"/>
      <c r="U65296" s="378"/>
      <c r="V65296" s="378"/>
      <c r="W65296" s="378"/>
      <c r="X65296" s="378"/>
      <c r="Y65296" s="378"/>
      <c r="Z65296" s="378"/>
      <c r="AA65296" s="378"/>
      <c r="AB65296" s="378"/>
      <c r="AC65296" s="378"/>
      <c r="AD65296" s="378"/>
      <c r="AE65296" s="378"/>
      <c r="AF65296" s="378"/>
      <c r="AG65296" s="378"/>
      <c r="AH65296" s="378"/>
      <c r="AI65296" s="378"/>
      <c r="AJ65296" s="378"/>
      <c r="AK65296" s="378"/>
      <c r="AL65296" s="378"/>
      <c r="AM65296" s="378"/>
      <c r="AN65296" s="378"/>
      <c r="AO65296" s="378"/>
      <c r="AP65296" s="378"/>
      <c r="AQ65296" s="378"/>
      <c r="AR65296" s="378"/>
      <c r="AS65296" s="378"/>
      <c r="AT65296" s="378"/>
      <c r="AU65296" s="378"/>
      <c r="AV65296" s="378"/>
      <c r="AW65296" s="378"/>
      <c r="AX65296" s="378"/>
      <c r="AY65296" s="378"/>
      <c r="AZ65296" s="378"/>
      <c r="BA65296" s="378"/>
      <c r="BB65296" s="378"/>
      <c r="BC65296" s="378"/>
      <c r="BD65296" s="378"/>
      <c r="BE65296" s="378"/>
      <c r="BF65296" s="378"/>
      <c r="BG65296" s="378"/>
      <c r="BH65296" s="378"/>
      <c r="BI65296" s="378"/>
      <c r="BJ65296" s="378"/>
      <c r="BK65296" s="378"/>
      <c r="BL65296" s="378"/>
      <c r="BM65296" s="378"/>
      <c r="BN65296" s="378"/>
      <c r="BO65296" s="378"/>
      <c r="BP65296" s="378"/>
      <c r="BQ65296" s="378"/>
      <c r="BR65296" s="378"/>
      <c r="BS65296" s="378"/>
      <c r="BT65296" s="378"/>
      <c r="BU65296" s="378"/>
      <c r="BV65296" s="378"/>
      <c r="BW65296" s="378"/>
      <c r="BX65296" s="378"/>
      <c r="BY65296" s="378"/>
      <c r="BZ65296" s="378"/>
      <c r="CA65296" s="378"/>
      <c r="CB65296" s="378"/>
      <c r="CC65296" s="378"/>
      <c r="CD65296" s="378"/>
      <c r="CE65296" s="378"/>
      <c r="CF65296" s="378"/>
      <c r="CG65296" s="378"/>
      <c r="CH65296" s="378"/>
      <c r="CI65296" s="378"/>
      <c r="CJ65296" s="378"/>
      <c r="CK65296" s="378"/>
      <c r="CL65296" s="378"/>
      <c r="CM65296" s="378"/>
      <c r="CN65296" s="378"/>
      <c r="CO65296" s="378"/>
      <c r="CP65296" s="378"/>
      <c r="CQ65296" s="378"/>
      <c r="CR65296" s="378"/>
      <c r="CS65296" s="378"/>
      <c r="CT65296" s="378"/>
      <c r="CU65296" s="378"/>
      <c r="CV65296" s="378"/>
      <c r="CW65296" s="378"/>
      <c r="CX65296" s="378"/>
      <c r="CY65296" s="378"/>
      <c r="CZ65296" s="378"/>
      <c r="DA65296" s="378"/>
      <c r="DB65296" s="378"/>
      <c r="DC65296" s="378"/>
      <c r="DD65296" s="378"/>
      <c r="DE65296" s="378"/>
      <c r="DF65296" s="378"/>
      <c r="DG65296" s="378"/>
      <c r="DH65296" s="378"/>
      <c r="DI65296" s="378"/>
      <c r="DJ65296" s="378"/>
      <c r="DK65296" s="378"/>
      <c r="DL65296" s="378"/>
      <c r="DM65296" s="378"/>
      <c r="DN65296" s="378"/>
      <c r="DO65296" s="378"/>
      <c r="DP65296" s="378"/>
      <c r="DQ65296" s="378"/>
      <c r="DR65296" s="378"/>
      <c r="DS65296" s="378"/>
      <c r="DT65296" s="378"/>
      <c r="DU65296" s="378"/>
      <c r="DV65296" s="378"/>
      <c r="DW65296" s="378"/>
      <c r="DX65296" s="378"/>
      <c r="DY65296" s="378"/>
      <c r="DZ65296" s="378"/>
      <c r="EA65296" s="378"/>
      <c r="EB65296" s="378"/>
      <c r="EC65296" s="378"/>
      <c r="ED65296" s="378"/>
      <c r="EE65296" s="378"/>
      <c r="EF65296" s="378"/>
      <c r="EG65296" s="378"/>
      <c r="EH65296" s="378"/>
      <c r="EI65296" s="378"/>
      <c r="EJ65296" s="378"/>
      <c r="EK65296" s="378"/>
      <c r="EL65296" s="378"/>
      <c r="EM65296" s="378"/>
      <c r="EN65296" s="378"/>
      <c r="EO65296" s="378"/>
      <c r="EP65296" s="378"/>
      <c r="EQ65296" s="378"/>
      <c r="ER65296" s="378"/>
      <c r="ES65296" s="378"/>
      <c r="ET65296" s="378"/>
      <c r="EU65296" s="378"/>
      <c r="EV65296" s="378"/>
      <c r="EW65296" s="378"/>
      <c r="EX65296" s="378"/>
      <c r="EY65296" s="378"/>
      <c r="EZ65296" s="378"/>
      <c r="FA65296" s="378"/>
      <c r="FB65296" s="378"/>
      <c r="FC65296" s="378"/>
      <c r="FD65296" s="378"/>
      <c r="FE65296" s="378"/>
      <c r="FF65296" s="378"/>
      <c r="FG65296" s="378"/>
      <c r="FH65296" s="378"/>
      <c r="FI65296" s="378"/>
      <c r="FJ65296" s="378"/>
      <c r="FK65296" s="378"/>
      <c r="FL65296" s="378"/>
      <c r="FM65296" s="378"/>
      <c r="FN65296" s="378"/>
      <c r="FO65296" s="378"/>
      <c r="FP65296" s="378"/>
      <c r="FQ65296" s="378"/>
      <c r="FR65296" s="378"/>
      <c r="FS65296" s="378"/>
      <c r="FT65296" s="378"/>
      <c r="FU65296" s="378"/>
      <c r="FV65296" s="378"/>
      <c r="FW65296" s="378"/>
      <c r="FX65296" s="378"/>
      <c r="FY65296" s="378"/>
      <c r="FZ65296" s="378"/>
      <c r="GA65296" s="378"/>
      <c r="GB65296" s="378"/>
      <c r="GC65296" s="378"/>
      <c r="GD65296" s="378"/>
      <c r="GE65296" s="378"/>
      <c r="GF65296" s="378"/>
      <c r="GG65296" s="378"/>
      <c r="GH65296" s="378"/>
      <c r="GI65296" s="378"/>
      <c r="GJ65296" s="378"/>
      <c r="GK65296" s="378"/>
      <c r="GL65296" s="378"/>
      <c r="GM65296" s="378"/>
      <c r="GN65296" s="378"/>
      <c r="GO65296" s="378"/>
      <c r="GP65296" s="378"/>
      <c r="GQ65296" s="378"/>
      <c r="GR65296" s="378"/>
      <c r="GS65296" s="378"/>
      <c r="GT65296" s="378"/>
      <c r="GU65296" s="378"/>
      <c r="GV65296" s="378"/>
      <c r="GW65296" s="378"/>
      <c r="GX65296" s="378"/>
      <c r="GY65296" s="378"/>
      <c r="GZ65296" s="378"/>
      <c r="HA65296" s="378"/>
      <c r="HB65296" s="378"/>
      <c r="HC65296" s="378"/>
      <c r="HD65296" s="378"/>
      <c r="HE65296" s="378"/>
      <c r="HF65296" s="378"/>
      <c r="HG65296" s="378"/>
      <c r="HH65296" s="378"/>
      <c r="HI65296" s="378"/>
      <c r="HJ65296" s="378"/>
      <c r="HK65296" s="378"/>
      <c r="HL65296" s="378"/>
      <c r="HM65296" s="378"/>
      <c r="HN65296" s="378"/>
      <c r="HO65296" s="378"/>
      <c r="HP65296" s="378"/>
      <c r="HQ65296" s="378"/>
      <c r="HR65296" s="378"/>
      <c r="HS65296" s="378"/>
      <c r="HT65296" s="378"/>
      <c r="HU65296" s="378"/>
      <c r="HV65296" s="378"/>
      <c r="HW65296" s="378"/>
      <c r="HX65296" s="378"/>
      <c r="HY65296" s="378"/>
      <c r="HZ65296" s="378"/>
      <c r="IA65296" s="378"/>
      <c r="IB65296" s="378"/>
      <c r="IC65296" s="378"/>
      <c r="ID65296" s="378"/>
      <c r="IE65296" s="378"/>
      <c r="IF65296" s="378"/>
      <c r="IG65296" s="378"/>
      <c r="IH65296" s="378"/>
      <c r="II65296" s="378"/>
      <c r="IJ65296" s="378"/>
      <c r="IK65296" s="378"/>
      <c r="IL65296" s="378"/>
    </row>
    <row r="65297" spans="2:246">
      <c r="B65297" s="378"/>
      <c r="C65297" s="378"/>
      <c r="D65297" s="378"/>
      <c r="E65297" s="378"/>
      <c r="F65297" s="378"/>
      <c r="G65297" s="378"/>
      <c r="H65297" s="378"/>
      <c r="I65297" s="378"/>
      <c r="J65297" s="378"/>
      <c r="K65297" s="378"/>
      <c r="L65297" s="378"/>
      <c r="M65297" s="378"/>
      <c r="N65297" s="378"/>
      <c r="O65297" s="378"/>
      <c r="P65297" s="378"/>
      <c r="Q65297" s="378"/>
      <c r="R65297" s="378"/>
      <c r="S65297" s="378"/>
      <c r="T65297" s="378"/>
      <c r="U65297" s="378"/>
      <c r="V65297" s="378"/>
      <c r="W65297" s="378"/>
      <c r="X65297" s="378"/>
      <c r="Y65297" s="378"/>
      <c r="Z65297" s="378"/>
      <c r="AA65297" s="378"/>
      <c r="AB65297" s="378"/>
      <c r="AC65297" s="378"/>
      <c r="AD65297" s="378"/>
      <c r="AE65297" s="378"/>
      <c r="AF65297" s="378"/>
      <c r="AG65297" s="378"/>
      <c r="AH65297" s="378"/>
      <c r="AI65297" s="378"/>
      <c r="AJ65297" s="378"/>
      <c r="AK65297" s="378"/>
      <c r="AL65297" s="378"/>
      <c r="AM65297" s="378"/>
      <c r="AN65297" s="378"/>
      <c r="AO65297" s="378"/>
      <c r="AP65297" s="378"/>
      <c r="AQ65297" s="378"/>
      <c r="AR65297" s="378"/>
      <c r="AS65297" s="378"/>
      <c r="AT65297" s="378"/>
      <c r="AU65297" s="378"/>
      <c r="AV65297" s="378"/>
      <c r="AW65297" s="378"/>
      <c r="AX65297" s="378"/>
      <c r="AY65297" s="378"/>
      <c r="AZ65297" s="378"/>
      <c r="BA65297" s="378"/>
      <c r="BB65297" s="378"/>
      <c r="BC65297" s="378"/>
      <c r="BD65297" s="378"/>
      <c r="BE65297" s="378"/>
      <c r="BF65297" s="378"/>
      <c r="BG65297" s="378"/>
      <c r="BH65297" s="378"/>
      <c r="BI65297" s="378"/>
      <c r="BJ65297" s="378"/>
      <c r="BK65297" s="378"/>
      <c r="BL65297" s="378"/>
      <c r="BM65297" s="378"/>
      <c r="BN65297" s="378"/>
      <c r="BO65297" s="378"/>
      <c r="BP65297" s="378"/>
      <c r="BQ65297" s="378"/>
      <c r="BR65297" s="378"/>
      <c r="BS65297" s="378"/>
      <c r="BT65297" s="378"/>
      <c r="BU65297" s="378"/>
      <c r="BV65297" s="378"/>
      <c r="BW65297" s="378"/>
      <c r="BX65297" s="378"/>
      <c r="BY65297" s="378"/>
      <c r="BZ65297" s="378"/>
      <c r="CA65297" s="378"/>
      <c r="CB65297" s="378"/>
      <c r="CC65297" s="378"/>
      <c r="CD65297" s="378"/>
      <c r="CE65297" s="378"/>
      <c r="CF65297" s="378"/>
      <c r="CG65297" s="378"/>
      <c r="CH65297" s="378"/>
      <c r="CI65297" s="378"/>
      <c r="CJ65297" s="378"/>
      <c r="CK65297" s="378"/>
      <c r="CL65297" s="378"/>
      <c r="CM65297" s="378"/>
      <c r="CN65297" s="378"/>
      <c r="CO65297" s="378"/>
      <c r="CP65297" s="378"/>
      <c r="CQ65297" s="378"/>
      <c r="CR65297" s="378"/>
      <c r="CS65297" s="378"/>
      <c r="CT65297" s="378"/>
      <c r="CU65297" s="378"/>
      <c r="CV65297" s="378"/>
      <c r="CW65297" s="378"/>
      <c r="CX65297" s="378"/>
      <c r="CY65297" s="378"/>
      <c r="CZ65297" s="378"/>
      <c r="DA65297" s="378"/>
      <c r="DB65297" s="378"/>
      <c r="DC65297" s="378"/>
      <c r="DD65297" s="378"/>
      <c r="DE65297" s="378"/>
      <c r="DF65297" s="378"/>
      <c r="DG65297" s="378"/>
      <c r="DH65297" s="378"/>
      <c r="DI65297" s="378"/>
      <c r="DJ65297" s="378"/>
      <c r="DK65297" s="378"/>
      <c r="DL65297" s="378"/>
      <c r="DM65297" s="378"/>
      <c r="DN65297" s="378"/>
      <c r="DO65297" s="378"/>
      <c r="DP65297" s="378"/>
      <c r="DQ65297" s="378"/>
      <c r="DR65297" s="378"/>
      <c r="DS65297" s="378"/>
      <c r="DT65297" s="378"/>
      <c r="DU65297" s="378"/>
      <c r="DV65297" s="378"/>
      <c r="DW65297" s="378"/>
      <c r="DX65297" s="378"/>
      <c r="DY65297" s="378"/>
      <c r="DZ65297" s="378"/>
      <c r="EA65297" s="378"/>
      <c r="EB65297" s="378"/>
      <c r="EC65297" s="378"/>
      <c r="ED65297" s="378"/>
      <c r="EE65297" s="378"/>
      <c r="EF65297" s="378"/>
      <c r="EG65297" s="378"/>
      <c r="EH65297" s="378"/>
      <c r="EI65297" s="378"/>
      <c r="EJ65297" s="378"/>
      <c r="EK65297" s="378"/>
      <c r="EL65297" s="378"/>
      <c r="EM65297" s="378"/>
      <c r="EN65297" s="378"/>
      <c r="EO65297" s="378"/>
      <c r="EP65297" s="378"/>
      <c r="EQ65297" s="378"/>
      <c r="ER65297" s="378"/>
      <c r="ES65297" s="378"/>
      <c r="ET65297" s="378"/>
      <c r="EU65297" s="378"/>
      <c r="EV65297" s="378"/>
      <c r="EW65297" s="378"/>
      <c r="EX65297" s="378"/>
      <c r="EY65297" s="378"/>
      <c r="EZ65297" s="378"/>
      <c r="FA65297" s="378"/>
      <c r="FB65297" s="378"/>
      <c r="FC65297" s="378"/>
      <c r="FD65297" s="378"/>
      <c r="FE65297" s="378"/>
      <c r="FF65297" s="378"/>
      <c r="FG65297" s="378"/>
      <c r="FH65297" s="378"/>
      <c r="FI65297" s="378"/>
      <c r="FJ65297" s="378"/>
      <c r="FK65297" s="378"/>
      <c r="FL65297" s="378"/>
      <c r="FM65297" s="378"/>
      <c r="FN65297" s="378"/>
      <c r="FO65297" s="378"/>
      <c r="FP65297" s="378"/>
      <c r="FQ65297" s="378"/>
      <c r="FR65297" s="378"/>
      <c r="FS65297" s="378"/>
      <c r="FT65297" s="378"/>
      <c r="FU65297" s="378"/>
      <c r="FV65297" s="378"/>
      <c r="FW65297" s="378"/>
      <c r="FX65297" s="378"/>
      <c r="FY65297" s="378"/>
      <c r="FZ65297" s="378"/>
      <c r="GA65297" s="378"/>
      <c r="GB65297" s="378"/>
      <c r="GC65297" s="378"/>
      <c r="GD65297" s="378"/>
      <c r="GE65297" s="378"/>
      <c r="GF65297" s="378"/>
      <c r="GG65297" s="378"/>
      <c r="GH65297" s="378"/>
      <c r="GI65297" s="378"/>
      <c r="GJ65297" s="378"/>
      <c r="GK65297" s="378"/>
      <c r="GL65297" s="378"/>
      <c r="GM65297" s="378"/>
      <c r="GN65297" s="378"/>
      <c r="GO65297" s="378"/>
      <c r="GP65297" s="378"/>
      <c r="GQ65297" s="378"/>
      <c r="GR65297" s="378"/>
      <c r="GS65297" s="378"/>
      <c r="GT65297" s="378"/>
      <c r="GU65297" s="378"/>
      <c r="GV65297" s="378"/>
      <c r="GW65297" s="378"/>
      <c r="GX65297" s="378"/>
      <c r="GY65297" s="378"/>
      <c r="GZ65297" s="378"/>
      <c r="HA65297" s="378"/>
      <c r="HB65297" s="378"/>
      <c r="HC65297" s="378"/>
      <c r="HD65297" s="378"/>
      <c r="HE65297" s="378"/>
      <c r="HF65297" s="378"/>
      <c r="HG65297" s="378"/>
      <c r="HH65297" s="378"/>
      <c r="HI65297" s="378"/>
      <c r="HJ65297" s="378"/>
      <c r="HK65297" s="378"/>
      <c r="HL65297" s="378"/>
      <c r="HM65297" s="378"/>
      <c r="HN65297" s="378"/>
      <c r="HO65297" s="378"/>
      <c r="HP65297" s="378"/>
      <c r="HQ65297" s="378"/>
      <c r="HR65297" s="378"/>
      <c r="HS65297" s="378"/>
      <c r="HT65297" s="378"/>
      <c r="HU65297" s="378"/>
      <c r="HV65297" s="378"/>
      <c r="HW65297" s="378"/>
      <c r="HX65297" s="378"/>
      <c r="HY65297" s="378"/>
      <c r="HZ65297" s="378"/>
      <c r="IA65297" s="378"/>
      <c r="IB65297" s="378"/>
      <c r="IC65297" s="378"/>
      <c r="ID65297" s="378"/>
      <c r="IE65297" s="378"/>
      <c r="IF65297" s="378"/>
      <c r="IG65297" s="378"/>
      <c r="IH65297" s="378"/>
      <c r="II65297" s="378"/>
      <c r="IJ65297" s="378"/>
      <c r="IK65297" s="378"/>
      <c r="IL65297" s="378"/>
    </row>
    <row r="65298" spans="2:246">
      <c r="B65298" s="378"/>
      <c r="C65298" s="378"/>
      <c r="D65298" s="378"/>
      <c r="E65298" s="378"/>
      <c r="F65298" s="378"/>
      <c r="G65298" s="378"/>
      <c r="H65298" s="378"/>
      <c r="I65298" s="378"/>
      <c r="J65298" s="378"/>
      <c r="K65298" s="378"/>
      <c r="L65298" s="378"/>
      <c r="M65298" s="378"/>
      <c r="N65298" s="378"/>
      <c r="O65298" s="378"/>
      <c r="P65298" s="378"/>
      <c r="Q65298" s="378"/>
      <c r="R65298" s="378"/>
      <c r="S65298" s="378"/>
      <c r="T65298" s="378"/>
      <c r="U65298" s="378"/>
      <c r="V65298" s="378"/>
      <c r="W65298" s="378"/>
      <c r="X65298" s="378"/>
      <c r="Y65298" s="378"/>
      <c r="Z65298" s="378"/>
      <c r="AA65298" s="378"/>
      <c r="AB65298" s="378"/>
      <c r="AC65298" s="378"/>
      <c r="AD65298" s="378"/>
      <c r="AE65298" s="378"/>
      <c r="AF65298" s="378"/>
      <c r="AG65298" s="378"/>
      <c r="AH65298" s="378"/>
      <c r="AI65298" s="378"/>
      <c r="AJ65298" s="378"/>
      <c r="AK65298" s="378"/>
      <c r="AL65298" s="378"/>
      <c r="AM65298" s="378"/>
      <c r="AN65298" s="378"/>
      <c r="AO65298" s="378"/>
      <c r="AP65298" s="378"/>
      <c r="AQ65298" s="378"/>
      <c r="AR65298" s="378"/>
      <c r="AS65298" s="378"/>
      <c r="AT65298" s="378"/>
      <c r="AU65298" s="378"/>
      <c r="AV65298" s="378"/>
      <c r="AW65298" s="378"/>
      <c r="AX65298" s="378"/>
      <c r="AY65298" s="378"/>
      <c r="AZ65298" s="378"/>
      <c r="BA65298" s="378"/>
      <c r="BB65298" s="378"/>
      <c r="BC65298" s="378"/>
      <c r="BD65298" s="378"/>
      <c r="BE65298" s="378"/>
      <c r="BF65298" s="378"/>
      <c r="BG65298" s="378"/>
      <c r="BH65298" s="378"/>
      <c r="BI65298" s="378"/>
      <c r="BJ65298" s="378"/>
      <c r="BK65298" s="378"/>
      <c r="BL65298" s="378"/>
      <c r="BM65298" s="378"/>
      <c r="BN65298" s="378"/>
      <c r="BO65298" s="378"/>
      <c r="BP65298" s="378"/>
      <c r="BQ65298" s="378"/>
      <c r="BR65298" s="378"/>
      <c r="BS65298" s="378"/>
      <c r="BT65298" s="378"/>
      <c r="BU65298" s="378"/>
      <c r="BV65298" s="378"/>
      <c r="BW65298" s="378"/>
      <c r="BX65298" s="378"/>
      <c r="BY65298" s="378"/>
      <c r="BZ65298" s="378"/>
      <c r="CA65298" s="378"/>
      <c r="CB65298" s="378"/>
      <c r="CC65298" s="378"/>
      <c r="CD65298" s="378"/>
      <c r="CE65298" s="378"/>
      <c r="CF65298" s="378"/>
      <c r="CG65298" s="378"/>
      <c r="CH65298" s="378"/>
      <c r="CI65298" s="378"/>
      <c r="CJ65298" s="378"/>
      <c r="CK65298" s="378"/>
      <c r="CL65298" s="378"/>
      <c r="CM65298" s="378"/>
      <c r="CN65298" s="378"/>
      <c r="CO65298" s="378"/>
      <c r="CP65298" s="378"/>
      <c r="CQ65298" s="378"/>
      <c r="CR65298" s="378"/>
      <c r="CS65298" s="378"/>
      <c r="CT65298" s="378"/>
      <c r="CU65298" s="378"/>
      <c r="CV65298" s="378"/>
      <c r="CW65298" s="378"/>
      <c r="CX65298" s="378"/>
      <c r="CY65298" s="378"/>
      <c r="CZ65298" s="378"/>
      <c r="DA65298" s="378"/>
      <c r="DB65298" s="378"/>
      <c r="DC65298" s="378"/>
      <c r="DD65298" s="378"/>
      <c r="DE65298" s="378"/>
      <c r="DF65298" s="378"/>
      <c r="DG65298" s="378"/>
      <c r="DH65298" s="378"/>
      <c r="DI65298" s="378"/>
      <c r="DJ65298" s="378"/>
      <c r="DK65298" s="378"/>
      <c r="DL65298" s="378"/>
      <c r="DM65298" s="378"/>
      <c r="DN65298" s="378"/>
      <c r="DO65298" s="378"/>
      <c r="DP65298" s="378"/>
      <c r="DQ65298" s="378"/>
      <c r="DR65298" s="378"/>
      <c r="DS65298" s="378"/>
      <c r="DT65298" s="378"/>
      <c r="DU65298" s="378"/>
      <c r="DV65298" s="378"/>
      <c r="DW65298" s="378"/>
      <c r="DX65298" s="378"/>
      <c r="DY65298" s="378"/>
      <c r="DZ65298" s="378"/>
      <c r="EA65298" s="378"/>
      <c r="EB65298" s="378"/>
      <c r="EC65298" s="378"/>
      <c r="ED65298" s="378"/>
      <c r="EE65298" s="378"/>
      <c r="EF65298" s="378"/>
      <c r="EG65298" s="378"/>
      <c r="EH65298" s="378"/>
      <c r="EI65298" s="378"/>
      <c r="EJ65298" s="378"/>
      <c r="EK65298" s="378"/>
      <c r="EL65298" s="378"/>
      <c r="EM65298" s="378"/>
      <c r="EN65298" s="378"/>
      <c r="EO65298" s="378"/>
      <c r="EP65298" s="378"/>
      <c r="EQ65298" s="378"/>
      <c r="ER65298" s="378"/>
      <c r="ES65298" s="378"/>
      <c r="ET65298" s="378"/>
      <c r="EU65298" s="378"/>
      <c r="EV65298" s="378"/>
      <c r="EW65298" s="378"/>
      <c r="EX65298" s="378"/>
      <c r="EY65298" s="378"/>
      <c r="EZ65298" s="378"/>
      <c r="FA65298" s="378"/>
      <c r="FB65298" s="378"/>
      <c r="FC65298" s="378"/>
      <c r="FD65298" s="378"/>
      <c r="FE65298" s="378"/>
      <c r="FF65298" s="378"/>
      <c r="FG65298" s="378"/>
      <c r="FH65298" s="378"/>
      <c r="FI65298" s="378"/>
      <c r="FJ65298" s="378"/>
      <c r="FK65298" s="378"/>
      <c r="FL65298" s="378"/>
      <c r="FM65298" s="378"/>
      <c r="FN65298" s="378"/>
      <c r="FO65298" s="378"/>
      <c r="FP65298" s="378"/>
      <c r="FQ65298" s="378"/>
      <c r="FR65298" s="378"/>
      <c r="FS65298" s="378"/>
      <c r="FT65298" s="378"/>
      <c r="FU65298" s="378"/>
      <c r="FV65298" s="378"/>
      <c r="FW65298" s="378"/>
      <c r="FX65298" s="378"/>
      <c r="FY65298" s="378"/>
      <c r="FZ65298" s="378"/>
      <c r="GA65298" s="378"/>
      <c r="GB65298" s="378"/>
      <c r="GC65298" s="378"/>
      <c r="GD65298" s="378"/>
      <c r="GE65298" s="378"/>
      <c r="GF65298" s="378"/>
      <c r="GG65298" s="378"/>
      <c r="GH65298" s="378"/>
      <c r="GI65298" s="378"/>
      <c r="GJ65298" s="378"/>
      <c r="GK65298" s="378"/>
      <c r="GL65298" s="378"/>
      <c r="GM65298" s="378"/>
      <c r="GN65298" s="378"/>
      <c r="GO65298" s="378"/>
      <c r="GP65298" s="378"/>
      <c r="GQ65298" s="378"/>
      <c r="GR65298" s="378"/>
      <c r="GS65298" s="378"/>
      <c r="GT65298" s="378"/>
      <c r="GU65298" s="378"/>
      <c r="GV65298" s="378"/>
      <c r="GW65298" s="378"/>
      <c r="GX65298" s="378"/>
      <c r="GY65298" s="378"/>
      <c r="GZ65298" s="378"/>
      <c r="HA65298" s="378"/>
      <c r="HB65298" s="378"/>
      <c r="HC65298" s="378"/>
      <c r="HD65298" s="378"/>
      <c r="HE65298" s="378"/>
      <c r="HF65298" s="378"/>
      <c r="HG65298" s="378"/>
      <c r="HH65298" s="378"/>
      <c r="HI65298" s="378"/>
      <c r="HJ65298" s="378"/>
      <c r="HK65298" s="378"/>
      <c r="HL65298" s="378"/>
      <c r="HM65298" s="378"/>
      <c r="HN65298" s="378"/>
      <c r="HO65298" s="378"/>
      <c r="HP65298" s="378"/>
      <c r="HQ65298" s="378"/>
      <c r="HR65298" s="378"/>
      <c r="HS65298" s="378"/>
      <c r="HT65298" s="378"/>
      <c r="HU65298" s="378"/>
      <c r="HV65298" s="378"/>
      <c r="HW65298" s="378"/>
      <c r="HX65298" s="378"/>
      <c r="HY65298" s="378"/>
      <c r="HZ65298" s="378"/>
      <c r="IA65298" s="378"/>
      <c r="IB65298" s="378"/>
      <c r="IC65298" s="378"/>
      <c r="ID65298" s="378"/>
      <c r="IE65298" s="378"/>
      <c r="IF65298" s="378"/>
      <c r="IG65298" s="378"/>
      <c r="IH65298" s="378"/>
      <c r="II65298" s="378"/>
      <c r="IJ65298" s="378"/>
      <c r="IK65298" s="378"/>
      <c r="IL65298" s="378"/>
    </row>
    <row r="65299" spans="2:246">
      <c r="B65299" s="378"/>
      <c r="C65299" s="378"/>
      <c r="D65299" s="378"/>
      <c r="E65299" s="378"/>
      <c r="F65299" s="378"/>
      <c r="G65299" s="378"/>
      <c r="H65299" s="378"/>
      <c r="I65299" s="378"/>
      <c r="J65299" s="378"/>
      <c r="K65299" s="378"/>
      <c r="L65299" s="378"/>
      <c r="M65299" s="378"/>
      <c r="N65299" s="378"/>
      <c r="O65299" s="378"/>
      <c r="P65299" s="378"/>
      <c r="Q65299" s="378"/>
      <c r="R65299" s="378"/>
      <c r="S65299" s="378"/>
      <c r="T65299" s="378"/>
      <c r="U65299" s="378"/>
      <c r="V65299" s="378"/>
      <c r="W65299" s="378"/>
      <c r="X65299" s="378"/>
      <c r="Y65299" s="378"/>
      <c r="Z65299" s="378"/>
      <c r="AA65299" s="378"/>
      <c r="AB65299" s="378"/>
      <c r="AC65299" s="378"/>
      <c r="AD65299" s="378"/>
      <c r="AE65299" s="378"/>
      <c r="AF65299" s="378"/>
      <c r="AG65299" s="378"/>
      <c r="AH65299" s="378"/>
      <c r="AI65299" s="378"/>
      <c r="AJ65299" s="378"/>
      <c r="AK65299" s="378"/>
      <c r="AL65299" s="378"/>
      <c r="AM65299" s="378"/>
      <c r="AN65299" s="378"/>
      <c r="AO65299" s="378"/>
      <c r="AP65299" s="378"/>
      <c r="AQ65299" s="378"/>
      <c r="AR65299" s="378"/>
      <c r="AS65299" s="378"/>
      <c r="AT65299" s="378"/>
      <c r="AU65299" s="378"/>
      <c r="AV65299" s="378"/>
      <c r="AW65299" s="378"/>
      <c r="AX65299" s="378"/>
      <c r="AY65299" s="378"/>
      <c r="AZ65299" s="378"/>
      <c r="BA65299" s="378"/>
      <c r="BB65299" s="378"/>
      <c r="BC65299" s="378"/>
      <c r="BD65299" s="378"/>
      <c r="BE65299" s="378"/>
      <c r="BF65299" s="378"/>
      <c r="BG65299" s="378"/>
      <c r="BH65299" s="378"/>
      <c r="BI65299" s="378"/>
      <c r="BJ65299" s="378"/>
      <c r="BK65299" s="378"/>
      <c r="BL65299" s="378"/>
      <c r="BM65299" s="378"/>
      <c r="BN65299" s="378"/>
      <c r="BO65299" s="378"/>
      <c r="BP65299" s="378"/>
      <c r="BQ65299" s="378"/>
      <c r="BR65299" s="378"/>
      <c r="BS65299" s="378"/>
      <c r="BT65299" s="378"/>
      <c r="BU65299" s="378"/>
      <c r="BV65299" s="378"/>
      <c r="BW65299" s="378"/>
      <c r="BX65299" s="378"/>
      <c r="BY65299" s="378"/>
      <c r="BZ65299" s="378"/>
      <c r="CA65299" s="378"/>
      <c r="CB65299" s="378"/>
      <c r="CC65299" s="378"/>
      <c r="CD65299" s="378"/>
      <c r="CE65299" s="378"/>
      <c r="CF65299" s="378"/>
      <c r="CG65299" s="378"/>
      <c r="CH65299" s="378"/>
      <c r="CI65299" s="378"/>
      <c r="CJ65299" s="378"/>
      <c r="CK65299" s="378"/>
      <c r="CL65299" s="378"/>
      <c r="CM65299" s="378"/>
      <c r="CN65299" s="378"/>
      <c r="CO65299" s="378"/>
      <c r="CP65299" s="378"/>
      <c r="CQ65299" s="378"/>
      <c r="CR65299" s="378"/>
      <c r="CS65299" s="378"/>
      <c r="CT65299" s="378"/>
      <c r="CU65299" s="378"/>
      <c r="CV65299" s="378"/>
      <c r="CW65299" s="378"/>
      <c r="CX65299" s="378"/>
      <c r="CY65299" s="378"/>
      <c r="CZ65299" s="378"/>
      <c r="DA65299" s="378"/>
      <c r="DB65299" s="378"/>
      <c r="DC65299" s="378"/>
      <c r="DD65299" s="378"/>
      <c r="DE65299" s="378"/>
      <c r="DF65299" s="378"/>
      <c r="DG65299" s="378"/>
      <c r="DH65299" s="378"/>
      <c r="DI65299" s="378"/>
      <c r="DJ65299" s="378"/>
      <c r="DK65299" s="378"/>
      <c r="DL65299" s="378"/>
      <c r="DM65299" s="378"/>
      <c r="DN65299" s="378"/>
      <c r="DO65299" s="378"/>
      <c r="DP65299" s="378"/>
      <c r="DQ65299" s="378"/>
      <c r="DR65299" s="378"/>
      <c r="DS65299" s="378"/>
      <c r="DT65299" s="378"/>
      <c r="DU65299" s="378"/>
      <c r="DV65299" s="378"/>
      <c r="DW65299" s="378"/>
      <c r="DX65299" s="378"/>
      <c r="DY65299" s="378"/>
      <c r="DZ65299" s="378"/>
      <c r="EA65299" s="378"/>
      <c r="EB65299" s="378"/>
      <c r="EC65299" s="378"/>
      <c r="ED65299" s="378"/>
      <c r="EE65299" s="378"/>
      <c r="EF65299" s="378"/>
      <c r="EG65299" s="378"/>
      <c r="EH65299" s="378"/>
      <c r="EI65299" s="378"/>
      <c r="EJ65299" s="378"/>
      <c r="EK65299" s="378"/>
      <c r="EL65299" s="378"/>
      <c r="EM65299" s="378"/>
      <c r="EN65299" s="378"/>
      <c r="EO65299" s="378"/>
      <c r="EP65299" s="378"/>
      <c r="EQ65299" s="378"/>
      <c r="ER65299" s="378"/>
      <c r="ES65299" s="378"/>
      <c r="ET65299" s="378"/>
      <c r="EU65299" s="378"/>
      <c r="EV65299" s="378"/>
      <c r="EW65299" s="378"/>
      <c r="EX65299" s="378"/>
      <c r="EY65299" s="378"/>
      <c r="EZ65299" s="378"/>
      <c r="FA65299" s="378"/>
      <c r="FB65299" s="378"/>
      <c r="FC65299" s="378"/>
      <c r="FD65299" s="378"/>
      <c r="FE65299" s="378"/>
      <c r="FF65299" s="378"/>
      <c r="FG65299" s="378"/>
      <c r="FH65299" s="378"/>
      <c r="FI65299" s="378"/>
      <c r="FJ65299" s="378"/>
      <c r="FK65299" s="378"/>
      <c r="FL65299" s="378"/>
      <c r="FM65299" s="378"/>
      <c r="FN65299" s="378"/>
      <c r="FO65299" s="378"/>
      <c r="FP65299" s="378"/>
      <c r="FQ65299" s="378"/>
      <c r="FR65299" s="378"/>
      <c r="FS65299" s="378"/>
      <c r="FT65299" s="378"/>
      <c r="FU65299" s="378"/>
      <c r="FV65299" s="378"/>
      <c r="FW65299" s="378"/>
      <c r="FX65299" s="378"/>
      <c r="FY65299" s="378"/>
      <c r="FZ65299" s="378"/>
      <c r="GA65299" s="378"/>
      <c r="GB65299" s="378"/>
      <c r="GC65299" s="378"/>
      <c r="GD65299" s="378"/>
      <c r="GE65299" s="378"/>
      <c r="GF65299" s="378"/>
      <c r="GG65299" s="378"/>
      <c r="GH65299" s="378"/>
      <c r="GI65299" s="378"/>
      <c r="GJ65299" s="378"/>
      <c r="GK65299" s="378"/>
      <c r="GL65299" s="378"/>
      <c r="GM65299" s="378"/>
      <c r="GN65299" s="378"/>
      <c r="GO65299" s="378"/>
      <c r="GP65299" s="378"/>
      <c r="GQ65299" s="378"/>
      <c r="GR65299" s="378"/>
      <c r="GS65299" s="378"/>
      <c r="GT65299" s="378"/>
      <c r="GU65299" s="378"/>
      <c r="GV65299" s="378"/>
      <c r="GW65299" s="378"/>
      <c r="GX65299" s="378"/>
      <c r="GY65299" s="378"/>
      <c r="GZ65299" s="378"/>
      <c r="HA65299" s="378"/>
      <c r="HB65299" s="378"/>
      <c r="HC65299" s="378"/>
      <c r="HD65299" s="378"/>
      <c r="HE65299" s="378"/>
      <c r="HF65299" s="378"/>
      <c r="HG65299" s="378"/>
      <c r="HH65299" s="378"/>
      <c r="HI65299" s="378"/>
      <c r="HJ65299" s="378"/>
      <c r="HK65299" s="378"/>
      <c r="HL65299" s="378"/>
      <c r="HM65299" s="378"/>
      <c r="HN65299" s="378"/>
      <c r="HO65299" s="378"/>
      <c r="HP65299" s="378"/>
      <c r="HQ65299" s="378"/>
      <c r="HR65299" s="378"/>
      <c r="HS65299" s="378"/>
      <c r="HT65299" s="378"/>
      <c r="HU65299" s="378"/>
      <c r="HV65299" s="378"/>
      <c r="HW65299" s="378"/>
      <c r="HX65299" s="378"/>
      <c r="HY65299" s="378"/>
      <c r="HZ65299" s="378"/>
      <c r="IA65299" s="378"/>
      <c r="IB65299" s="378"/>
      <c r="IC65299" s="378"/>
      <c r="ID65299" s="378"/>
      <c r="IE65299" s="378"/>
      <c r="IF65299" s="378"/>
      <c r="IG65299" s="378"/>
      <c r="IH65299" s="378"/>
      <c r="II65299" s="378"/>
      <c r="IJ65299" s="378"/>
      <c r="IK65299" s="378"/>
      <c r="IL65299" s="378"/>
    </row>
    <row r="65300" spans="2:246">
      <c r="B65300" s="378"/>
      <c r="C65300" s="378"/>
      <c r="D65300" s="378"/>
      <c r="E65300" s="378"/>
      <c r="F65300" s="378"/>
      <c r="G65300" s="378"/>
      <c r="H65300" s="378"/>
      <c r="I65300" s="378"/>
      <c r="J65300" s="378"/>
      <c r="K65300" s="378"/>
      <c r="L65300" s="378"/>
      <c r="M65300" s="378"/>
      <c r="N65300" s="378"/>
      <c r="O65300" s="378"/>
      <c r="P65300" s="378"/>
      <c r="Q65300" s="378"/>
      <c r="R65300" s="378"/>
      <c r="S65300" s="378"/>
      <c r="T65300" s="378"/>
      <c r="U65300" s="378"/>
      <c r="V65300" s="378"/>
      <c r="W65300" s="378"/>
      <c r="X65300" s="378"/>
      <c r="Y65300" s="378"/>
      <c r="Z65300" s="378"/>
      <c r="AA65300" s="378"/>
      <c r="AB65300" s="378"/>
      <c r="AC65300" s="378"/>
      <c r="AD65300" s="378"/>
      <c r="AE65300" s="378"/>
      <c r="AF65300" s="378"/>
      <c r="AG65300" s="378"/>
      <c r="AH65300" s="378"/>
      <c r="AI65300" s="378"/>
      <c r="AJ65300" s="378"/>
      <c r="AK65300" s="378"/>
      <c r="AL65300" s="378"/>
      <c r="AM65300" s="378"/>
      <c r="AN65300" s="378"/>
      <c r="AO65300" s="378"/>
      <c r="AP65300" s="378"/>
      <c r="AQ65300" s="378"/>
      <c r="AR65300" s="378"/>
      <c r="AS65300" s="378"/>
      <c r="AT65300" s="378"/>
      <c r="AU65300" s="378"/>
      <c r="AV65300" s="378"/>
      <c r="AW65300" s="378"/>
      <c r="AX65300" s="378"/>
      <c r="AY65300" s="378"/>
      <c r="AZ65300" s="378"/>
      <c r="BA65300" s="378"/>
      <c r="BB65300" s="378"/>
      <c r="BC65300" s="378"/>
      <c r="BD65300" s="378"/>
      <c r="BE65300" s="378"/>
      <c r="BF65300" s="378"/>
      <c r="BG65300" s="378"/>
      <c r="BH65300" s="378"/>
      <c r="BI65300" s="378"/>
      <c r="BJ65300" s="378"/>
      <c r="BK65300" s="378"/>
      <c r="BL65300" s="378"/>
      <c r="BM65300" s="378"/>
      <c r="BN65300" s="378"/>
      <c r="BO65300" s="378"/>
      <c r="BP65300" s="378"/>
      <c r="BQ65300" s="378"/>
      <c r="BR65300" s="378"/>
      <c r="BS65300" s="378"/>
      <c r="BT65300" s="378"/>
      <c r="BU65300" s="378"/>
      <c r="BV65300" s="378"/>
      <c r="BW65300" s="378"/>
      <c r="BX65300" s="378"/>
      <c r="BY65300" s="378"/>
      <c r="BZ65300" s="378"/>
      <c r="CA65300" s="378"/>
      <c r="CB65300" s="378"/>
      <c r="CC65300" s="378"/>
      <c r="CD65300" s="378"/>
      <c r="CE65300" s="378"/>
      <c r="CF65300" s="378"/>
      <c r="CG65300" s="378"/>
      <c r="CH65300" s="378"/>
      <c r="CI65300" s="378"/>
      <c r="CJ65300" s="378"/>
      <c r="CK65300" s="378"/>
      <c r="CL65300" s="378"/>
      <c r="CM65300" s="378"/>
      <c r="CN65300" s="378"/>
      <c r="CO65300" s="378"/>
      <c r="CP65300" s="378"/>
      <c r="CQ65300" s="378"/>
      <c r="CR65300" s="378"/>
      <c r="CS65300" s="378"/>
      <c r="CT65300" s="378"/>
      <c r="CU65300" s="378"/>
      <c r="CV65300" s="378"/>
      <c r="CW65300" s="378"/>
      <c r="CX65300" s="378"/>
      <c r="CY65300" s="378"/>
      <c r="CZ65300" s="378"/>
      <c r="DA65300" s="378"/>
      <c r="DB65300" s="378"/>
      <c r="DC65300" s="378"/>
      <c r="DD65300" s="378"/>
      <c r="DE65300" s="378"/>
      <c r="DF65300" s="378"/>
      <c r="DG65300" s="378"/>
      <c r="DH65300" s="378"/>
      <c r="DI65300" s="378"/>
      <c r="DJ65300" s="378"/>
      <c r="DK65300" s="378"/>
      <c r="DL65300" s="378"/>
      <c r="DM65300" s="378"/>
      <c r="DN65300" s="378"/>
      <c r="DO65300" s="378"/>
      <c r="DP65300" s="378"/>
      <c r="DQ65300" s="378"/>
      <c r="DR65300" s="378"/>
      <c r="DS65300" s="378"/>
      <c r="DT65300" s="378"/>
      <c r="DU65300" s="378"/>
      <c r="DV65300" s="378"/>
      <c r="DW65300" s="378"/>
      <c r="DX65300" s="378"/>
      <c r="DY65300" s="378"/>
      <c r="DZ65300" s="378"/>
      <c r="EA65300" s="378"/>
      <c r="EB65300" s="378"/>
      <c r="EC65300" s="378"/>
      <c r="ED65300" s="378"/>
      <c r="EE65300" s="378"/>
      <c r="EF65300" s="378"/>
      <c r="EG65300" s="378"/>
      <c r="EH65300" s="378"/>
      <c r="EI65300" s="378"/>
      <c r="EJ65300" s="378"/>
      <c r="EK65300" s="378"/>
      <c r="EL65300" s="378"/>
      <c r="EM65300" s="378"/>
      <c r="EN65300" s="378"/>
      <c r="EO65300" s="378"/>
      <c r="EP65300" s="378"/>
      <c r="EQ65300" s="378"/>
      <c r="ER65300" s="378"/>
      <c r="ES65300" s="378"/>
      <c r="ET65300" s="378"/>
      <c r="EU65300" s="378"/>
      <c r="EV65300" s="378"/>
      <c r="EW65300" s="378"/>
      <c r="EX65300" s="378"/>
      <c r="EY65300" s="378"/>
      <c r="EZ65300" s="378"/>
      <c r="FA65300" s="378"/>
      <c r="FB65300" s="378"/>
      <c r="FC65300" s="378"/>
      <c r="FD65300" s="378"/>
      <c r="FE65300" s="378"/>
      <c r="FF65300" s="378"/>
      <c r="FG65300" s="378"/>
      <c r="FH65300" s="378"/>
      <c r="FI65300" s="378"/>
      <c r="FJ65300" s="378"/>
      <c r="FK65300" s="378"/>
      <c r="FL65300" s="378"/>
      <c r="FM65300" s="378"/>
      <c r="FN65300" s="378"/>
      <c r="FO65300" s="378"/>
      <c r="FP65300" s="378"/>
      <c r="FQ65300" s="378"/>
      <c r="FR65300" s="378"/>
      <c r="FS65300" s="378"/>
      <c r="FT65300" s="378"/>
      <c r="FU65300" s="378"/>
      <c r="FV65300" s="378"/>
      <c r="FW65300" s="378"/>
      <c r="FX65300" s="378"/>
      <c r="FY65300" s="378"/>
      <c r="FZ65300" s="378"/>
      <c r="GA65300" s="378"/>
      <c r="GB65300" s="378"/>
      <c r="GC65300" s="378"/>
      <c r="GD65300" s="378"/>
      <c r="GE65300" s="378"/>
      <c r="GF65300" s="378"/>
      <c r="GG65300" s="378"/>
      <c r="GH65300" s="378"/>
      <c r="GI65300" s="378"/>
      <c r="GJ65300" s="378"/>
      <c r="GK65300" s="378"/>
      <c r="GL65300" s="378"/>
      <c r="GM65300" s="378"/>
      <c r="GN65300" s="378"/>
      <c r="GO65300" s="378"/>
      <c r="GP65300" s="378"/>
      <c r="GQ65300" s="378"/>
      <c r="GR65300" s="378"/>
      <c r="GS65300" s="378"/>
      <c r="GT65300" s="378"/>
      <c r="GU65300" s="378"/>
      <c r="GV65300" s="378"/>
      <c r="GW65300" s="378"/>
      <c r="GX65300" s="378"/>
      <c r="GY65300" s="378"/>
      <c r="GZ65300" s="378"/>
      <c r="HA65300" s="378"/>
      <c r="HB65300" s="378"/>
      <c r="HC65300" s="378"/>
      <c r="HD65300" s="378"/>
      <c r="HE65300" s="378"/>
      <c r="HF65300" s="378"/>
      <c r="HG65300" s="378"/>
      <c r="HH65300" s="378"/>
      <c r="HI65300" s="378"/>
      <c r="HJ65300" s="378"/>
      <c r="HK65300" s="378"/>
      <c r="HL65300" s="378"/>
      <c r="HM65300" s="378"/>
      <c r="HN65300" s="378"/>
      <c r="HO65300" s="378"/>
      <c r="HP65300" s="378"/>
      <c r="HQ65300" s="378"/>
      <c r="HR65300" s="378"/>
      <c r="HS65300" s="378"/>
      <c r="HT65300" s="378"/>
      <c r="HU65300" s="378"/>
      <c r="HV65300" s="378"/>
      <c r="HW65300" s="378"/>
      <c r="HX65300" s="378"/>
      <c r="HY65300" s="378"/>
      <c r="HZ65300" s="378"/>
      <c r="IA65300" s="378"/>
      <c r="IB65300" s="378"/>
      <c r="IC65300" s="378"/>
      <c r="ID65300" s="378"/>
      <c r="IE65300" s="378"/>
      <c r="IF65300" s="378"/>
      <c r="IG65300" s="378"/>
      <c r="IH65300" s="378"/>
      <c r="II65300" s="378"/>
      <c r="IJ65300" s="378"/>
      <c r="IK65300" s="378"/>
      <c r="IL65300" s="378"/>
    </row>
    <row r="65301" spans="2:246">
      <c r="B65301" s="378"/>
      <c r="C65301" s="378"/>
      <c r="D65301" s="378"/>
      <c r="E65301" s="378"/>
      <c r="F65301" s="378"/>
      <c r="G65301" s="378"/>
      <c r="H65301" s="378"/>
      <c r="I65301" s="378"/>
      <c r="J65301" s="378"/>
      <c r="K65301" s="378"/>
      <c r="L65301" s="378"/>
      <c r="M65301" s="378"/>
      <c r="N65301" s="378"/>
      <c r="O65301" s="378"/>
      <c r="P65301" s="378"/>
      <c r="Q65301" s="378"/>
      <c r="R65301" s="378"/>
      <c r="S65301" s="378"/>
      <c r="T65301" s="378"/>
      <c r="U65301" s="378"/>
      <c r="V65301" s="378"/>
      <c r="W65301" s="378"/>
      <c r="X65301" s="378"/>
      <c r="Y65301" s="378"/>
      <c r="Z65301" s="378"/>
      <c r="AA65301" s="378"/>
      <c r="AB65301" s="378"/>
      <c r="AC65301" s="378"/>
      <c r="AD65301" s="378"/>
      <c r="AE65301" s="378"/>
      <c r="AF65301" s="378"/>
      <c r="AG65301" s="378"/>
      <c r="AH65301" s="378"/>
      <c r="AI65301" s="378"/>
      <c r="AJ65301" s="378"/>
      <c r="AK65301" s="378"/>
      <c r="AL65301" s="378"/>
      <c r="AM65301" s="378"/>
      <c r="AN65301" s="378"/>
      <c r="AO65301" s="378"/>
      <c r="AP65301" s="378"/>
      <c r="AQ65301" s="378"/>
      <c r="AR65301" s="378"/>
      <c r="AS65301" s="378"/>
      <c r="AT65301" s="378"/>
      <c r="AU65301" s="378"/>
      <c r="AV65301" s="378"/>
      <c r="AW65301" s="378"/>
      <c r="AX65301" s="378"/>
      <c r="AY65301" s="378"/>
      <c r="AZ65301" s="378"/>
      <c r="BA65301" s="378"/>
      <c r="BB65301" s="378"/>
      <c r="BC65301" s="378"/>
      <c r="BD65301" s="378"/>
      <c r="BE65301" s="378"/>
      <c r="BF65301" s="378"/>
      <c r="BG65301" s="378"/>
      <c r="BH65301" s="378"/>
      <c r="BI65301" s="378"/>
      <c r="BJ65301" s="378"/>
      <c r="BK65301" s="378"/>
      <c r="BL65301" s="378"/>
      <c r="BM65301" s="378"/>
      <c r="BN65301" s="378"/>
      <c r="BO65301" s="378"/>
      <c r="BP65301" s="378"/>
      <c r="BQ65301" s="378"/>
      <c r="BR65301" s="378"/>
      <c r="BS65301" s="378"/>
      <c r="BT65301" s="378"/>
      <c r="BU65301" s="378"/>
      <c r="BV65301" s="378"/>
      <c r="BW65301" s="378"/>
      <c r="BX65301" s="378"/>
      <c r="BY65301" s="378"/>
      <c r="BZ65301" s="378"/>
      <c r="CA65301" s="378"/>
      <c r="CB65301" s="378"/>
      <c r="CC65301" s="378"/>
      <c r="CD65301" s="378"/>
      <c r="CE65301" s="378"/>
      <c r="CF65301" s="378"/>
      <c r="CG65301" s="378"/>
      <c r="CH65301" s="378"/>
      <c r="CI65301" s="378"/>
      <c r="CJ65301" s="378"/>
      <c r="CK65301" s="378"/>
      <c r="CL65301" s="378"/>
      <c r="CM65301" s="378"/>
      <c r="CN65301" s="378"/>
      <c r="CO65301" s="378"/>
      <c r="CP65301" s="378"/>
      <c r="CQ65301" s="378"/>
      <c r="CR65301" s="378"/>
      <c r="CS65301" s="378"/>
      <c r="CT65301" s="378"/>
      <c r="CU65301" s="378"/>
      <c r="CV65301" s="378"/>
      <c r="CW65301" s="378"/>
      <c r="CX65301" s="378"/>
      <c r="CY65301" s="378"/>
      <c r="CZ65301" s="378"/>
      <c r="DA65301" s="378"/>
      <c r="DB65301" s="378"/>
      <c r="DC65301" s="378"/>
      <c r="DD65301" s="378"/>
      <c r="DE65301" s="378"/>
      <c r="DF65301" s="378"/>
      <c r="DG65301" s="378"/>
      <c r="DH65301" s="378"/>
      <c r="DI65301" s="378"/>
      <c r="DJ65301" s="378"/>
      <c r="DK65301" s="378"/>
      <c r="DL65301" s="378"/>
      <c r="DM65301" s="378"/>
      <c r="DN65301" s="378"/>
      <c r="DO65301" s="378"/>
      <c r="DP65301" s="378"/>
      <c r="DQ65301" s="378"/>
      <c r="DR65301" s="378"/>
      <c r="DS65301" s="378"/>
      <c r="DT65301" s="378"/>
      <c r="DU65301" s="378"/>
      <c r="DV65301" s="378"/>
      <c r="DW65301" s="378"/>
      <c r="DX65301" s="378"/>
      <c r="DY65301" s="378"/>
      <c r="DZ65301" s="378"/>
      <c r="EA65301" s="378"/>
      <c r="EB65301" s="378"/>
      <c r="EC65301" s="378"/>
      <c r="ED65301" s="378"/>
      <c r="EE65301" s="378"/>
      <c r="EF65301" s="378"/>
      <c r="EG65301" s="378"/>
      <c r="EH65301" s="378"/>
      <c r="EI65301" s="378"/>
      <c r="EJ65301" s="378"/>
      <c r="EK65301" s="378"/>
      <c r="EL65301" s="378"/>
      <c r="EM65301" s="378"/>
      <c r="EN65301" s="378"/>
      <c r="EO65301" s="378"/>
      <c r="EP65301" s="378"/>
      <c r="EQ65301" s="378"/>
      <c r="ER65301" s="378"/>
      <c r="ES65301" s="378"/>
      <c r="ET65301" s="378"/>
      <c r="EU65301" s="378"/>
      <c r="EV65301" s="378"/>
      <c r="EW65301" s="378"/>
      <c r="EX65301" s="378"/>
      <c r="EY65301" s="378"/>
      <c r="EZ65301" s="378"/>
      <c r="FA65301" s="378"/>
      <c r="FB65301" s="378"/>
      <c r="FC65301" s="378"/>
      <c r="FD65301" s="378"/>
      <c r="FE65301" s="378"/>
      <c r="FF65301" s="378"/>
      <c r="FG65301" s="378"/>
      <c r="FH65301" s="378"/>
      <c r="FI65301" s="378"/>
      <c r="FJ65301" s="378"/>
      <c r="FK65301" s="378"/>
      <c r="FL65301" s="378"/>
      <c r="FM65301" s="378"/>
      <c r="FN65301" s="378"/>
      <c r="FO65301" s="378"/>
      <c r="FP65301" s="378"/>
      <c r="FQ65301" s="378"/>
      <c r="FR65301" s="378"/>
      <c r="FS65301" s="378"/>
      <c r="FT65301" s="378"/>
      <c r="FU65301" s="378"/>
      <c r="FV65301" s="378"/>
      <c r="FW65301" s="378"/>
      <c r="FX65301" s="378"/>
      <c r="FY65301" s="378"/>
      <c r="FZ65301" s="378"/>
      <c r="GA65301" s="378"/>
      <c r="GB65301" s="378"/>
      <c r="GC65301" s="378"/>
      <c r="GD65301" s="378"/>
      <c r="GE65301" s="378"/>
      <c r="GF65301" s="378"/>
      <c r="GG65301" s="378"/>
      <c r="GH65301" s="378"/>
      <c r="GI65301" s="378"/>
      <c r="GJ65301" s="378"/>
      <c r="GK65301" s="378"/>
      <c r="GL65301" s="378"/>
      <c r="GM65301" s="378"/>
      <c r="GN65301" s="378"/>
      <c r="GO65301" s="378"/>
      <c r="GP65301" s="378"/>
      <c r="GQ65301" s="378"/>
      <c r="GR65301" s="378"/>
      <c r="GS65301" s="378"/>
      <c r="GT65301" s="378"/>
      <c r="GU65301" s="378"/>
      <c r="GV65301" s="378"/>
      <c r="GW65301" s="378"/>
      <c r="GX65301" s="378"/>
      <c r="GY65301" s="378"/>
      <c r="GZ65301" s="378"/>
      <c r="HA65301" s="378"/>
      <c r="HB65301" s="378"/>
      <c r="HC65301" s="378"/>
      <c r="HD65301" s="378"/>
      <c r="HE65301" s="378"/>
      <c r="HF65301" s="378"/>
      <c r="HG65301" s="378"/>
      <c r="HH65301" s="378"/>
      <c r="HI65301" s="378"/>
      <c r="HJ65301" s="378"/>
      <c r="HK65301" s="378"/>
      <c r="HL65301" s="378"/>
      <c r="HM65301" s="378"/>
      <c r="HN65301" s="378"/>
      <c r="HO65301" s="378"/>
      <c r="HP65301" s="378"/>
      <c r="HQ65301" s="378"/>
      <c r="HR65301" s="378"/>
      <c r="HS65301" s="378"/>
      <c r="HT65301" s="378"/>
      <c r="HU65301" s="378"/>
      <c r="HV65301" s="378"/>
      <c r="HW65301" s="378"/>
      <c r="HX65301" s="378"/>
      <c r="HY65301" s="378"/>
      <c r="HZ65301" s="378"/>
      <c r="IA65301" s="378"/>
      <c r="IB65301" s="378"/>
      <c r="IC65301" s="378"/>
      <c r="ID65301" s="378"/>
      <c r="IE65301" s="378"/>
      <c r="IF65301" s="378"/>
      <c r="IG65301" s="378"/>
      <c r="IH65301" s="378"/>
      <c r="II65301" s="378"/>
      <c r="IJ65301" s="378"/>
      <c r="IK65301" s="378"/>
      <c r="IL65301" s="378"/>
    </row>
    <row r="65302" spans="2:246">
      <c r="B65302" s="378"/>
      <c r="C65302" s="378"/>
      <c r="D65302" s="378"/>
      <c r="E65302" s="378"/>
      <c r="F65302" s="378"/>
      <c r="G65302" s="378"/>
      <c r="H65302" s="378"/>
      <c r="I65302" s="378"/>
      <c r="J65302" s="378"/>
      <c r="K65302" s="378"/>
      <c r="L65302" s="378"/>
      <c r="M65302" s="378"/>
      <c r="N65302" s="378"/>
      <c r="O65302" s="378"/>
      <c r="P65302" s="378"/>
      <c r="Q65302" s="378"/>
      <c r="R65302" s="378"/>
      <c r="S65302" s="378"/>
      <c r="T65302" s="378"/>
      <c r="U65302" s="378"/>
      <c r="V65302" s="378"/>
      <c r="W65302" s="378"/>
      <c r="X65302" s="378"/>
      <c r="Y65302" s="378"/>
      <c r="Z65302" s="378"/>
      <c r="AA65302" s="378"/>
      <c r="AB65302" s="378"/>
      <c r="AC65302" s="378"/>
      <c r="AD65302" s="378"/>
      <c r="AE65302" s="378"/>
      <c r="AF65302" s="378"/>
      <c r="AG65302" s="378"/>
      <c r="AH65302" s="378"/>
      <c r="AI65302" s="378"/>
      <c r="AJ65302" s="378"/>
      <c r="AK65302" s="378"/>
      <c r="AL65302" s="378"/>
      <c r="AM65302" s="378"/>
      <c r="AN65302" s="378"/>
      <c r="AO65302" s="378"/>
      <c r="AP65302" s="378"/>
      <c r="AQ65302" s="378"/>
      <c r="AR65302" s="378"/>
      <c r="AS65302" s="378"/>
      <c r="AT65302" s="378"/>
      <c r="AU65302" s="378"/>
      <c r="AV65302" s="378"/>
      <c r="AW65302" s="378"/>
      <c r="AX65302" s="378"/>
      <c r="AY65302" s="378"/>
      <c r="AZ65302" s="378"/>
      <c r="BA65302" s="378"/>
      <c r="BB65302" s="378"/>
      <c r="BC65302" s="378"/>
      <c r="BD65302" s="378"/>
      <c r="BE65302" s="378"/>
      <c r="BF65302" s="378"/>
      <c r="BG65302" s="378"/>
      <c r="BH65302" s="378"/>
      <c r="BI65302" s="378"/>
      <c r="BJ65302" s="378"/>
      <c r="BK65302" s="378"/>
      <c r="BL65302" s="378"/>
      <c r="BM65302" s="378"/>
      <c r="BN65302" s="378"/>
      <c r="BO65302" s="378"/>
      <c r="BP65302" s="378"/>
      <c r="BQ65302" s="378"/>
      <c r="BR65302" s="378"/>
      <c r="BS65302" s="378"/>
      <c r="BT65302" s="378"/>
      <c r="BU65302" s="378"/>
      <c r="BV65302" s="378"/>
      <c r="BW65302" s="378"/>
      <c r="BX65302" s="378"/>
      <c r="BY65302" s="378"/>
      <c r="BZ65302" s="378"/>
      <c r="CA65302" s="378"/>
      <c r="CB65302" s="378"/>
      <c r="CC65302" s="378"/>
      <c r="CD65302" s="378"/>
      <c r="CE65302" s="378"/>
      <c r="CF65302" s="378"/>
      <c r="CG65302" s="378"/>
      <c r="CH65302" s="378"/>
      <c r="CI65302" s="378"/>
      <c r="CJ65302" s="378"/>
      <c r="CK65302" s="378"/>
      <c r="CL65302" s="378"/>
      <c r="CM65302" s="378"/>
      <c r="CN65302" s="378"/>
      <c r="CO65302" s="378"/>
      <c r="CP65302" s="378"/>
      <c r="CQ65302" s="378"/>
      <c r="CR65302" s="378"/>
      <c r="CS65302" s="378"/>
      <c r="CT65302" s="378"/>
      <c r="CU65302" s="378"/>
      <c r="CV65302" s="378"/>
      <c r="CW65302" s="378"/>
      <c r="CX65302" s="378"/>
      <c r="CY65302" s="378"/>
      <c r="CZ65302" s="378"/>
      <c r="DA65302" s="378"/>
      <c r="DB65302" s="378"/>
      <c r="DC65302" s="378"/>
      <c r="DD65302" s="378"/>
      <c r="DE65302" s="378"/>
      <c r="DF65302" s="378"/>
      <c r="DG65302" s="378"/>
      <c r="DH65302" s="378"/>
      <c r="DI65302" s="378"/>
      <c r="DJ65302" s="378"/>
      <c r="DK65302" s="378"/>
      <c r="DL65302" s="378"/>
      <c r="DM65302" s="378"/>
      <c r="DN65302" s="378"/>
      <c r="DO65302" s="378"/>
      <c r="DP65302" s="378"/>
      <c r="DQ65302" s="378"/>
      <c r="DR65302" s="378"/>
      <c r="DS65302" s="378"/>
      <c r="DT65302" s="378"/>
      <c r="DU65302" s="378"/>
      <c r="DV65302" s="378"/>
      <c r="DW65302" s="378"/>
      <c r="DX65302" s="378"/>
      <c r="DY65302" s="378"/>
      <c r="DZ65302" s="378"/>
      <c r="EA65302" s="378"/>
      <c r="EB65302" s="378"/>
      <c r="EC65302" s="378"/>
      <c r="ED65302" s="378"/>
      <c r="EE65302" s="378"/>
      <c r="EF65302" s="378"/>
      <c r="EG65302" s="378"/>
      <c r="EH65302" s="378"/>
      <c r="EI65302" s="378"/>
      <c r="EJ65302" s="378"/>
      <c r="EK65302" s="378"/>
      <c r="EL65302" s="378"/>
      <c r="EM65302" s="378"/>
      <c r="EN65302" s="378"/>
      <c r="EO65302" s="378"/>
      <c r="EP65302" s="378"/>
      <c r="EQ65302" s="378"/>
      <c r="ER65302" s="378"/>
      <c r="ES65302" s="378"/>
      <c r="ET65302" s="378"/>
      <c r="EU65302" s="378"/>
      <c r="EV65302" s="378"/>
      <c r="EW65302" s="378"/>
      <c r="EX65302" s="378"/>
      <c r="EY65302" s="378"/>
      <c r="EZ65302" s="378"/>
      <c r="FA65302" s="378"/>
      <c r="FB65302" s="378"/>
      <c r="FC65302" s="378"/>
      <c r="FD65302" s="378"/>
      <c r="FE65302" s="378"/>
      <c r="FF65302" s="378"/>
      <c r="FG65302" s="378"/>
      <c r="FH65302" s="378"/>
      <c r="FI65302" s="378"/>
      <c r="FJ65302" s="378"/>
      <c r="FK65302" s="378"/>
      <c r="FL65302" s="378"/>
      <c r="FM65302" s="378"/>
      <c r="FN65302" s="378"/>
      <c r="FO65302" s="378"/>
      <c r="FP65302" s="378"/>
      <c r="FQ65302" s="378"/>
      <c r="FR65302" s="378"/>
      <c r="FS65302" s="378"/>
      <c r="FT65302" s="378"/>
      <c r="FU65302" s="378"/>
      <c r="FV65302" s="378"/>
      <c r="FW65302" s="378"/>
      <c r="FX65302" s="378"/>
      <c r="FY65302" s="378"/>
      <c r="FZ65302" s="378"/>
      <c r="GA65302" s="378"/>
      <c r="GB65302" s="378"/>
      <c r="GC65302" s="378"/>
      <c r="GD65302" s="378"/>
      <c r="GE65302" s="378"/>
      <c r="GF65302" s="378"/>
      <c r="GG65302" s="378"/>
      <c r="GH65302" s="378"/>
      <c r="GI65302" s="378"/>
      <c r="GJ65302" s="378"/>
      <c r="GK65302" s="378"/>
      <c r="GL65302" s="378"/>
      <c r="GM65302" s="378"/>
      <c r="GN65302" s="378"/>
      <c r="GO65302" s="378"/>
      <c r="GP65302" s="378"/>
      <c r="GQ65302" s="378"/>
      <c r="GR65302" s="378"/>
      <c r="GS65302" s="378"/>
      <c r="GT65302" s="378"/>
      <c r="GU65302" s="378"/>
      <c r="GV65302" s="378"/>
      <c r="GW65302" s="378"/>
      <c r="GX65302" s="378"/>
      <c r="GY65302" s="378"/>
      <c r="GZ65302" s="378"/>
      <c r="HA65302" s="378"/>
      <c r="HB65302" s="378"/>
      <c r="HC65302" s="378"/>
      <c r="HD65302" s="378"/>
      <c r="HE65302" s="378"/>
      <c r="HF65302" s="378"/>
      <c r="HG65302" s="378"/>
      <c r="HH65302" s="378"/>
      <c r="HI65302" s="378"/>
      <c r="HJ65302" s="378"/>
      <c r="HK65302" s="378"/>
      <c r="HL65302" s="378"/>
      <c r="HM65302" s="378"/>
      <c r="HN65302" s="378"/>
      <c r="HO65302" s="378"/>
      <c r="HP65302" s="378"/>
      <c r="HQ65302" s="378"/>
      <c r="HR65302" s="378"/>
      <c r="HS65302" s="378"/>
      <c r="HT65302" s="378"/>
      <c r="HU65302" s="378"/>
      <c r="HV65302" s="378"/>
      <c r="HW65302" s="378"/>
      <c r="HX65302" s="378"/>
      <c r="HY65302" s="378"/>
      <c r="HZ65302" s="378"/>
      <c r="IA65302" s="378"/>
      <c r="IB65302" s="378"/>
      <c r="IC65302" s="378"/>
      <c r="ID65302" s="378"/>
      <c r="IE65302" s="378"/>
      <c r="IF65302" s="378"/>
      <c r="IG65302" s="378"/>
      <c r="IH65302" s="378"/>
      <c r="II65302" s="378"/>
      <c r="IJ65302" s="378"/>
      <c r="IK65302" s="378"/>
      <c r="IL65302" s="378"/>
    </row>
    <row r="65303" spans="2:246">
      <c r="B65303" s="378"/>
      <c r="C65303" s="378"/>
      <c r="D65303" s="378"/>
      <c r="E65303" s="378"/>
      <c r="F65303" s="378"/>
      <c r="G65303" s="378"/>
      <c r="H65303" s="378"/>
      <c r="I65303" s="378"/>
      <c r="J65303" s="378"/>
      <c r="K65303" s="378"/>
      <c r="L65303" s="378"/>
      <c r="M65303" s="378"/>
      <c r="N65303" s="378"/>
      <c r="O65303" s="378"/>
      <c r="P65303" s="378"/>
      <c r="Q65303" s="378"/>
      <c r="R65303" s="378"/>
      <c r="S65303" s="378"/>
      <c r="T65303" s="378"/>
      <c r="U65303" s="378"/>
      <c r="V65303" s="378"/>
      <c r="W65303" s="378"/>
      <c r="X65303" s="378"/>
      <c r="Y65303" s="378"/>
      <c r="Z65303" s="378"/>
      <c r="AA65303" s="378"/>
      <c r="AB65303" s="378"/>
      <c r="AC65303" s="378"/>
      <c r="AD65303" s="378"/>
      <c r="AE65303" s="378"/>
      <c r="AF65303" s="378"/>
      <c r="AG65303" s="378"/>
      <c r="AH65303" s="378"/>
      <c r="AI65303" s="378"/>
      <c r="AJ65303" s="378"/>
      <c r="AK65303" s="378"/>
      <c r="AL65303" s="378"/>
      <c r="AM65303" s="378"/>
      <c r="AN65303" s="378"/>
      <c r="AO65303" s="378"/>
      <c r="AP65303" s="378"/>
      <c r="AQ65303" s="378"/>
      <c r="AR65303" s="378"/>
      <c r="AS65303" s="378"/>
      <c r="AT65303" s="378"/>
      <c r="AU65303" s="378"/>
      <c r="AV65303" s="378"/>
      <c r="AW65303" s="378"/>
      <c r="AX65303" s="378"/>
      <c r="AY65303" s="378"/>
      <c r="AZ65303" s="378"/>
      <c r="BA65303" s="378"/>
      <c r="BB65303" s="378"/>
      <c r="BC65303" s="378"/>
      <c r="BD65303" s="378"/>
      <c r="BE65303" s="378"/>
      <c r="BF65303" s="378"/>
      <c r="BG65303" s="378"/>
      <c r="BH65303" s="378"/>
      <c r="BI65303" s="378"/>
      <c r="BJ65303" s="378"/>
      <c r="BK65303" s="378"/>
      <c r="BL65303" s="378"/>
      <c r="BM65303" s="378"/>
      <c r="BN65303" s="378"/>
      <c r="BO65303" s="378"/>
      <c r="BP65303" s="378"/>
      <c r="BQ65303" s="378"/>
      <c r="BR65303" s="378"/>
      <c r="BS65303" s="378"/>
      <c r="BT65303" s="378"/>
      <c r="BU65303" s="378"/>
      <c r="BV65303" s="378"/>
      <c r="BW65303" s="378"/>
      <c r="BX65303" s="378"/>
      <c r="BY65303" s="378"/>
      <c r="BZ65303" s="378"/>
      <c r="CA65303" s="378"/>
      <c r="CB65303" s="378"/>
      <c r="CC65303" s="378"/>
      <c r="CD65303" s="378"/>
      <c r="CE65303" s="378"/>
      <c r="CF65303" s="378"/>
      <c r="CG65303" s="378"/>
      <c r="CH65303" s="378"/>
      <c r="CI65303" s="378"/>
      <c r="CJ65303" s="378"/>
      <c r="CK65303" s="378"/>
      <c r="CL65303" s="378"/>
      <c r="CM65303" s="378"/>
      <c r="CN65303" s="378"/>
      <c r="CO65303" s="378"/>
      <c r="CP65303" s="378"/>
      <c r="CQ65303" s="378"/>
      <c r="CR65303" s="378"/>
      <c r="CS65303" s="378"/>
      <c r="CT65303" s="378"/>
      <c r="CU65303" s="378"/>
      <c r="CV65303" s="378"/>
      <c r="CW65303" s="378"/>
      <c r="CX65303" s="378"/>
      <c r="CY65303" s="378"/>
      <c r="CZ65303" s="378"/>
      <c r="DA65303" s="378"/>
      <c r="DB65303" s="378"/>
      <c r="DC65303" s="378"/>
      <c r="DD65303" s="378"/>
      <c r="DE65303" s="378"/>
      <c r="DF65303" s="378"/>
      <c r="DG65303" s="378"/>
      <c r="DH65303" s="378"/>
      <c r="DI65303" s="378"/>
      <c r="DJ65303" s="378"/>
      <c r="DK65303" s="378"/>
      <c r="DL65303" s="378"/>
      <c r="DM65303" s="378"/>
      <c r="DN65303" s="378"/>
      <c r="DO65303" s="378"/>
      <c r="DP65303" s="378"/>
      <c r="DQ65303" s="378"/>
      <c r="DR65303" s="378"/>
      <c r="DS65303" s="378"/>
      <c r="DT65303" s="378"/>
      <c r="DU65303" s="378"/>
      <c r="DV65303" s="378"/>
      <c r="DW65303" s="378"/>
      <c r="DX65303" s="378"/>
      <c r="DY65303" s="378"/>
      <c r="DZ65303" s="378"/>
      <c r="EA65303" s="378"/>
      <c r="EB65303" s="378"/>
      <c r="EC65303" s="378"/>
      <c r="ED65303" s="378"/>
      <c r="EE65303" s="378"/>
      <c r="EF65303" s="378"/>
      <c r="EG65303" s="378"/>
      <c r="EH65303" s="378"/>
      <c r="EI65303" s="378"/>
      <c r="EJ65303" s="378"/>
      <c r="EK65303" s="378"/>
      <c r="EL65303" s="378"/>
      <c r="EM65303" s="378"/>
      <c r="EN65303" s="378"/>
      <c r="EO65303" s="378"/>
      <c r="EP65303" s="378"/>
      <c r="EQ65303" s="378"/>
      <c r="ER65303" s="378"/>
      <c r="ES65303" s="378"/>
      <c r="ET65303" s="378"/>
      <c r="EU65303" s="378"/>
      <c r="EV65303" s="378"/>
      <c r="EW65303" s="378"/>
      <c r="EX65303" s="378"/>
      <c r="EY65303" s="378"/>
      <c r="EZ65303" s="378"/>
      <c r="FA65303" s="378"/>
      <c r="FB65303" s="378"/>
      <c r="FC65303" s="378"/>
      <c r="FD65303" s="378"/>
      <c r="FE65303" s="378"/>
      <c r="FF65303" s="378"/>
      <c r="FG65303" s="378"/>
      <c r="FH65303" s="378"/>
      <c r="FI65303" s="378"/>
      <c r="FJ65303" s="378"/>
      <c r="FK65303" s="378"/>
      <c r="FL65303" s="378"/>
      <c r="FM65303" s="378"/>
      <c r="FN65303" s="378"/>
      <c r="FO65303" s="378"/>
      <c r="FP65303" s="378"/>
      <c r="FQ65303" s="378"/>
      <c r="FR65303" s="378"/>
      <c r="FS65303" s="378"/>
      <c r="FT65303" s="378"/>
      <c r="FU65303" s="378"/>
      <c r="FV65303" s="378"/>
      <c r="FW65303" s="378"/>
      <c r="FX65303" s="378"/>
      <c r="FY65303" s="378"/>
      <c r="FZ65303" s="378"/>
      <c r="GA65303" s="378"/>
      <c r="GB65303" s="378"/>
      <c r="GC65303" s="378"/>
      <c r="GD65303" s="378"/>
      <c r="GE65303" s="378"/>
      <c r="GF65303" s="378"/>
      <c r="GG65303" s="378"/>
      <c r="GH65303" s="378"/>
      <c r="GI65303" s="378"/>
      <c r="GJ65303" s="378"/>
      <c r="GK65303" s="378"/>
      <c r="GL65303" s="378"/>
      <c r="GM65303" s="378"/>
      <c r="GN65303" s="378"/>
      <c r="GO65303" s="378"/>
      <c r="GP65303" s="378"/>
      <c r="GQ65303" s="378"/>
      <c r="GR65303" s="378"/>
      <c r="GS65303" s="378"/>
      <c r="GT65303" s="378"/>
      <c r="GU65303" s="378"/>
      <c r="GV65303" s="378"/>
      <c r="GW65303" s="378"/>
      <c r="GX65303" s="378"/>
      <c r="GY65303" s="378"/>
      <c r="GZ65303" s="378"/>
      <c r="HA65303" s="378"/>
      <c r="HB65303" s="378"/>
      <c r="HC65303" s="378"/>
      <c r="HD65303" s="378"/>
      <c r="HE65303" s="378"/>
      <c r="HF65303" s="378"/>
      <c r="HG65303" s="378"/>
      <c r="HH65303" s="378"/>
      <c r="HI65303" s="378"/>
      <c r="HJ65303" s="378"/>
      <c r="HK65303" s="378"/>
      <c r="HL65303" s="378"/>
      <c r="HM65303" s="378"/>
      <c r="HN65303" s="378"/>
      <c r="HO65303" s="378"/>
      <c r="HP65303" s="378"/>
      <c r="HQ65303" s="378"/>
      <c r="HR65303" s="378"/>
      <c r="HS65303" s="378"/>
      <c r="HT65303" s="378"/>
      <c r="HU65303" s="378"/>
      <c r="HV65303" s="378"/>
      <c r="HW65303" s="378"/>
      <c r="HX65303" s="378"/>
      <c r="HY65303" s="378"/>
      <c r="HZ65303" s="378"/>
      <c r="IA65303" s="378"/>
      <c r="IB65303" s="378"/>
      <c r="IC65303" s="378"/>
      <c r="ID65303" s="378"/>
      <c r="IE65303" s="378"/>
      <c r="IF65303" s="378"/>
      <c r="IG65303" s="378"/>
      <c r="IH65303" s="378"/>
      <c r="II65303" s="378"/>
      <c r="IJ65303" s="378"/>
      <c r="IK65303" s="378"/>
      <c r="IL65303" s="378"/>
    </row>
    <row r="65304" spans="2:246">
      <c r="B65304" s="378"/>
      <c r="C65304" s="378"/>
      <c r="D65304" s="378"/>
      <c r="E65304" s="378"/>
      <c r="F65304" s="378"/>
      <c r="G65304" s="378"/>
      <c r="H65304" s="378"/>
      <c r="I65304" s="378"/>
      <c r="J65304" s="378"/>
      <c r="K65304" s="378"/>
      <c r="L65304" s="378"/>
      <c r="M65304" s="378"/>
      <c r="N65304" s="378"/>
      <c r="O65304" s="378"/>
      <c r="P65304" s="378"/>
      <c r="Q65304" s="378"/>
      <c r="R65304" s="378"/>
      <c r="S65304" s="378"/>
      <c r="T65304" s="378"/>
      <c r="U65304" s="378"/>
      <c r="V65304" s="378"/>
      <c r="W65304" s="378"/>
      <c r="X65304" s="378"/>
      <c r="Y65304" s="378"/>
      <c r="Z65304" s="378"/>
      <c r="AA65304" s="378"/>
      <c r="AB65304" s="378"/>
      <c r="AC65304" s="378"/>
      <c r="AD65304" s="378"/>
      <c r="AE65304" s="378"/>
      <c r="AF65304" s="378"/>
      <c r="AG65304" s="378"/>
      <c r="AH65304" s="378"/>
      <c r="AI65304" s="378"/>
      <c r="AJ65304" s="378"/>
      <c r="AK65304" s="378"/>
      <c r="AL65304" s="378"/>
      <c r="AM65304" s="378"/>
      <c r="AN65304" s="378"/>
      <c r="AO65304" s="378"/>
      <c r="AP65304" s="378"/>
      <c r="AQ65304" s="378"/>
      <c r="AR65304" s="378"/>
      <c r="AS65304" s="378"/>
      <c r="AT65304" s="378"/>
      <c r="AU65304" s="378"/>
      <c r="AV65304" s="378"/>
      <c r="AW65304" s="378"/>
      <c r="AX65304" s="378"/>
      <c r="AY65304" s="378"/>
      <c r="AZ65304" s="378"/>
      <c r="BA65304" s="378"/>
      <c r="BB65304" s="378"/>
      <c r="BC65304" s="378"/>
      <c r="BD65304" s="378"/>
      <c r="BE65304" s="378"/>
      <c r="BF65304" s="378"/>
      <c r="BG65304" s="378"/>
      <c r="BH65304" s="378"/>
      <c r="BI65304" s="378"/>
      <c r="BJ65304" s="378"/>
      <c r="BK65304" s="378"/>
      <c r="BL65304" s="378"/>
      <c r="BM65304" s="378"/>
      <c r="BN65304" s="378"/>
      <c r="BO65304" s="378"/>
      <c r="BP65304" s="378"/>
      <c r="BQ65304" s="378"/>
      <c r="BR65304" s="378"/>
      <c r="BS65304" s="378"/>
      <c r="BT65304" s="378"/>
      <c r="BU65304" s="378"/>
      <c r="BV65304" s="378"/>
      <c r="BW65304" s="378"/>
      <c r="BX65304" s="378"/>
      <c r="BY65304" s="378"/>
      <c r="BZ65304" s="378"/>
      <c r="CA65304" s="378"/>
      <c r="CB65304" s="378"/>
      <c r="CC65304" s="378"/>
      <c r="CD65304" s="378"/>
      <c r="CE65304" s="378"/>
      <c r="CF65304" s="378"/>
      <c r="CG65304" s="378"/>
      <c r="CH65304" s="378"/>
      <c r="CI65304" s="378"/>
      <c r="CJ65304" s="378"/>
      <c r="CK65304" s="378"/>
      <c r="CL65304" s="378"/>
      <c r="CM65304" s="378"/>
      <c r="CN65304" s="378"/>
      <c r="CO65304" s="378"/>
      <c r="CP65304" s="378"/>
      <c r="CQ65304" s="378"/>
      <c r="CR65304" s="378"/>
      <c r="CS65304" s="378"/>
      <c r="CT65304" s="378"/>
      <c r="CU65304" s="378"/>
      <c r="CV65304" s="378"/>
      <c r="CW65304" s="378"/>
      <c r="CX65304" s="378"/>
      <c r="CY65304" s="378"/>
      <c r="CZ65304" s="378"/>
      <c r="DA65304" s="378"/>
      <c r="DB65304" s="378"/>
      <c r="DC65304" s="378"/>
      <c r="DD65304" s="378"/>
      <c r="DE65304" s="378"/>
      <c r="DF65304" s="378"/>
      <c r="DG65304" s="378"/>
      <c r="DH65304" s="378"/>
      <c r="DI65304" s="378"/>
      <c r="DJ65304" s="378"/>
      <c r="DK65304" s="378"/>
      <c r="DL65304" s="378"/>
      <c r="DM65304" s="378"/>
      <c r="DN65304" s="378"/>
      <c r="DO65304" s="378"/>
      <c r="DP65304" s="378"/>
      <c r="DQ65304" s="378"/>
      <c r="DR65304" s="378"/>
      <c r="DS65304" s="378"/>
      <c r="DT65304" s="378"/>
      <c r="DU65304" s="378"/>
      <c r="DV65304" s="378"/>
      <c r="DW65304" s="378"/>
      <c r="DX65304" s="378"/>
      <c r="DY65304" s="378"/>
      <c r="DZ65304" s="378"/>
      <c r="EA65304" s="378"/>
      <c r="EB65304" s="378"/>
      <c r="EC65304" s="378"/>
      <c r="ED65304" s="378"/>
      <c r="EE65304" s="378"/>
      <c r="EF65304" s="378"/>
      <c r="EG65304" s="378"/>
      <c r="EH65304" s="378"/>
      <c r="EI65304" s="378"/>
      <c r="EJ65304" s="378"/>
      <c r="EK65304" s="378"/>
      <c r="EL65304" s="378"/>
      <c r="EM65304" s="378"/>
      <c r="EN65304" s="378"/>
      <c r="EO65304" s="378"/>
      <c r="EP65304" s="378"/>
      <c r="EQ65304" s="378"/>
      <c r="ER65304" s="378"/>
      <c r="ES65304" s="378"/>
      <c r="ET65304" s="378"/>
      <c r="EU65304" s="378"/>
      <c r="EV65304" s="378"/>
      <c r="EW65304" s="378"/>
      <c r="EX65304" s="378"/>
      <c r="EY65304" s="378"/>
      <c r="EZ65304" s="378"/>
      <c r="FA65304" s="378"/>
      <c r="FB65304" s="378"/>
      <c r="FC65304" s="378"/>
      <c r="FD65304" s="378"/>
      <c r="FE65304" s="378"/>
      <c r="FF65304" s="378"/>
      <c r="FG65304" s="378"/>
      <c r="FH65304" s="378"/>
      <c r="FI65304" s="378"/>
      <c r="FJ65304" s="378"/>
      <c r="FK65304" s="378"/>
      <c r="FL65304" s="378"/>
      <c r="FM65304" s="378"/>
      <c r="FN65304" s="378"/>
      <c r="FO65304" s="378"/>
      <c r="FP65304" s="378"/>
      <c r="FQ65304" s="378"/>
      <c r="FR65304" s="378"/>
      <c r="FS65304" s="378"/>
      <c r="FT65304" s="378"/>
      <c r="FU65304" s="378"/>
      <c r="FV65304" s="378"/>
      <c r="FW65304" s="378"/>
      <c r="FX65304" s="378"/>
      <c r="FY65304" s="378"/>
      <c r="FZ65304" s="378"/>
      <c r="GA65304" s="378"/>
      <c r="GB65304" s="378"/>
      <c r="GC65304" s="378"/>
      <c r="GD65304" s="378"/>
      <c r="GE65304" s="378"/>
      <c r="GF65304" s="378"/>
      <c r="GG65304" s="378"/>
      <c r="GH65304" s="378"/>
      <c r="GI65304" s="378"/>
      <c r="GJ65304" s="378"/>
      <c r="GK65304" s="378"/>
      <c r="GL65304" s="378"/>
      <c r="GM65304" s="378"/>
      <c r="GN65304" s="378"/>
      <c r="GO65304" s="378"/>
      <c r="GP65304" s="378"/>
      <c r="GQ65304" s="378"/>
      <c r="GR65304" s="378"/>
      <c r="GS65304" s="378"/>
      <c r="GT65304" s="378"/>
      <c r="GU65304" s="378"/>
      <c r="GV65304" s="378"/>
      <c r="GW65304" s="378"/>
      <c r="GX65304" s="378"/>
      <c r="GY65304" s="378"/>
      <c r="GZ65304" s="378"/>
      <c r="HA65304" s="378"/>
      <c r="HB65304" s="378"/>
      <c r="HC65304" s="378"/>
      <c r="HD65304" s="378"/>
      <c r="HE65304" s="378"/>
      <c r="HF65304" s="378"/>
      <c r="HG65304" s="378"/>
      <c r="HH65304" s="378"/>
      <c r="HI65304" s="378"/>
      <c r="HJ65304" s="378"/>
      <c r="HK65304" s="378"/>
      <c r="HL65304" s="378"/>
      <c r="HM65304" s="378"/>
      <c r="HN65304" s="378"/>
      <c r="HO65304" s="378"/>
      <c r="HP65304" s="378"/>
      <c r="HQ65304" s="378"/>
      <c r="HR65304" s="378"/>
      <c r="HS65304" s="378"/>
      <c r="HT65304" s="378"/>
      <c r="HU65304" s="378"/>
      <c r="HV65304" s="378"/>
      <c r="HW65304" s="378"/>
      <c r="HX65304" s="378"/>
      <c r="HY65304" s="378"/>
      <c r="HZ65304" s="378"/>
      <c r="IA65304" s="378"/>
      <c r="IB65304" s="378"/>
      <c r="IC65304" s="378"/>
      <c r="ID65304" s="378"/>
      <c r="IE65304" s="378"/>
      <c r="IF65304" s="378"/>
      <c r="IG65304" s="378"/>
      <c r="IH65304" s="378"/>
      <c r="II65304" s="378"/>
      <c r="IJ65304" s="378"/>
      <c r="IK65304" s="378"/>
      <c r="IL65304" s="378"/>
    </row>
    <row r="65305" spans="2:246">
      <c r="B65305" s="378"/>
      <c r="C65305" s="378"/>
      <c r="D65305" s="378"/>
      <c r="E65305" s="378"/>
      <c r="F65305" s="378"/>
      <c r="G65305" s="378"/>
      <c r="H65305" s="378"/>
      <c r="I65305" s="378"/>
      <c r="J65305" s="378"/>
      <c r="K65305" s="378"/>
      <c r="L65305" s="378"/>
      <c r="M65305" s="378"/>
      <c r="N65305" s="378"/>
      <c r="O65305" s="378"/>
      <c r="P65305" s="378"/>
      <c r="Q65305" s="378"/>
      <c r="R65305" s="378"/>
      <c r="S65305" s="378"/>
      <c r="T65305" s="378"/>
      <c r="U65305" s="378"/>
      <c r="V65305" s="378"/>
      <c r="W65305" s="378"/>
      <c r="X65305" s="378"/>
      <c r="Y65305" s="378"/>
      <c r="Z65305" s="378"/>
      <c r="AA65305" s="378"/>
      <c r="AB65305" s="378"/>
      <c r="AC65305" s="378"/>
      <c r="AD65305" s="378"/>
      <c r="AE65305" s="378"/>
      <c r="AF65305" s="378"/>
      <c r="AG65305" s="378"/>
      <c r="AH65305" s="378"/>
      <c r="AI65305" s="378"/>
      <c r="AJ65305" s="378"/>
      <c r="AK65305" s="378"/>
      <c r="AL65305" s="378"/>
      <c r="AM65305" s="378"/>
      <c r="AN65305" s="378"/>
      <c r="AO65305" s="378"/>
      <c r="AP65305" s="378"/>
      <c r="AQ65305" s="378"/>
      <c r="AR65305" s="378"/>
      <c r="AS65305" s="378"/>
      <c r="AT65305" s="378"/>
      <c r="AU65305" s="378"/>
      <c r="AV65305" s="378"/>
      <c r="AW65305" s="378"/>
      <c r="AX65305" s="378"/>
      <c r="AY65305" s="378"/>
      <c r="AZ65305" s="378"/>
      <c r="BA65305" s="378"/>
      <c r="BB65305" s="378"/>
      <c r="BC65305" s="378"/>
      <c r="BD65305" s="378"/>
      <c r="BE65305" s="378"/>
      <c r="BF65305" s="378"/>
      <c r="BG65305" s="378"/>
      <c r="BH65305" s="378"/>
      <c r="BI65305" s="378"/>
      <c r="BJ65305" s="378"/>
      <c r="BK65305" s="378"/>
      <c r="BL65305" s="378"/>
      <c r="BM65305" s="378"/>
      <c r="BN65305" s="378"/>
      <c r="BO65305" s="378"/>
      <c r="BP65305" s="378"/>
      <c r="BQ65305" s="378"/>
      <c r="BR65305" s="378"/>
      <c r="BS65305" s="378"/>
      <c r="BT65305" s="378"/>
      <c r="BU65305" s="378"/>
      <c r="BV65305" s="378"/>
      <c r="BW65305" s="378"/>
      <c r="BX65305" s="378"/>
      <c r="BY65305" s="378"/>
      <c r="BZ65305" s="378"/>
      <c r="CA65305" s="378"/>
      <c r="CB65305" s="378"/>
      <c r="CC65305" s="378"/>
      <c r="CD65305" s="378"/>
      <c r="CE65305" s="378"/>
      <c r="CF65305" s="378"/>
      <c r="CG65305" s="378"/>
      <c r="CH65305" s="378"/>
      <c r="CI65305" s="378"/>
      <c r="CJ65305" s="378"/>
      <c r="CK65305" s="378"/>
      <c r="CL65305" s="378"/>
      <c r="CM65305" s="378"/>
      <c r="CN65305" s="378"/>
      <c r="CO65305" s="378"/>
      <c r="CP65305" s="378"/>
      <c r="CQ65305" s="378"/>
      <c r="CR65305" s="378"/>
      <c r="CS65305" s="378"/>
      <c r="CT65305" s="378"/>
      <c r="CU65305" s="378"/>
      <c r="CV65305" s="378"/>
      <c r="CW65305" s="378"/>
      <c r="CX65305" s="378"/>
      <c r="CY65305" s="378"/>
      <c r="CZ65305" s="378"/>
      <c r="DA65305" s="378"/>
      <c r="DB65305" s="378"/>
      <c r="DC65305" s="378"/>
      <c r="DD65305" s="378"/>
      <c r="DE65305" s="378"/>
      <c r="DF65305" s="378"/>
      <c r="DG65305" s="378"/>
      <c r="DH65305" s="378"/>
      <c r="DI65305" s="378"/>
      <c r="DJ65305" s="378"/>
      <c r="DK65305" s="378"/>
      <c r="DL65305" s="378"/>
      <c r="DM65305" s="378"/>
      <c r="DN65305" s="378"/>
      <c r="DO65305" s="378"/>
      <c r="DP65305" s="378"/>
      <c r="DQ65305" s="378"/>
      <c r="DR65305" s="378"/>
      <c r="DS65305" s="378"/>
      <c r="DT65305" s="378"/>
      <c r="DU65305" s="378"/>
      <c r="DV65305" s="378"/>
      <c r="DW65305" s="378"/>
      <c r="DX65305" s="378"/>
      <c r="DY65305" s="378"/>
      <c r="DZ65305" s="378"/>
      <c r="EA65305" s="378"/>
      <c r="EB65305" s="378"/>
      <c r="EC65305" s="378"/>
      <c r="ED65305" s="378"/>
      <c r="EE65305" s="378"/>
      <c r="EF65305" s="378"/>
      <c r="EG65305" s="378"/>
      <c r="EH65305" s="378"/>
      <c r="EI65305" s="378"/>
      <c r="EJ65305" s="378"/>
      <c r="EK65305" s="378"/>
      <c r="EL65305" s="378"/>
      <c r="EM65305" s="378"/>
      <c r="EN65305" s="378"/>
      <c r="EO65305" s="378"/>
      <c r="EP65305" s="378"/>
      <c r="EQ65305" s="378"/>
      <c r="ER65305" s="378"/>
      <c r="ES65305" s="378"/>
      <c r="ET65305" s="378"/>
      <c r="EU65305" s="378"/>
      <c r="EV65305" s="378"/>
      <c r="EW65305" s="378"/>
      <c r="EX65305" s="378"/>
      <c r="EY65305" s="378"/>
      <c r="EZ65305" s="378"/>
      <c r="FA65305" s="378"/>
      <c r="FB65305" s="378"/>
      <c r="FC65305" s="378"/>
      <c r="FD65305" s="378"/>
      <c r="FE65305" s="378"/>
      <c r="FF65305" s="378"/>
      <c r="FG65305" s="378"/>
      <c r="FH65305" s="378"/>
      <c r="FI65305" s="378"/>
      <c r="FJ65305" s="378"/>
      <c r="FK65305" s="378"/>
      <c r="FL65305" s="378"/>
      <c r="FM65305" s="378"/>
      <c r="FN65305" s="378"/>
      <c r="FO65305" s="378"/>
      <c r="FP65305" s="378"/>
      <c r="FQ65305" s="378"/>
      <c r="FR65305" s="378"/>
      <c r="FS65305" s="378"/>
      <c r="FT65305" s="378"/>
      <c r="FU65305" s="378"/>
      <c r="FV65305" s="378"/>
      <c r="FW65305" s="378"/>
      <c r="FX65305" s="378"/>
      <c r="FY65305" s="378"/>
      <c r="FZ65305" s="378"/>
      <c r="GA65305" s="378"/>
      <c r="GB65305" s="378"/>
      <c r="GC65305" s="378"/>
      <c r="GD65305" s="378"/>
      <c r="GE65305" s="378"/>
      <c r="GF65305" s="378"/>
      <c r="GG65305" s="378"/>
      <c r="GH65305" s="378"/>
      <c r="GI65305" s="378"/>
      <c r="GJ65305" s="378"/>
      <c r="GK65305" s="378"/>
      <c r="GL65305" s="378"/>
      <c r="GM65305" s="378"/>
      <c r="GN65305" s="378"/>
      <c r="GO65305" s="378"/>
      <c r="GP65305" s="378"/>
      <c r="GQ65305" s="378"/>
      <c r="GR65305" s="378"/>
      <c r="GS65305" s="378"/>
      <c r="GT65305" s="378"/>
      <c r="GU65305" s="378"/>
      <c r="GV65305" s="378"/>
      <c r="GW65305" s="378"/>
      <c r="GX65305" s="378"/>
      <c r="GY65305" s="378"/>
      <c r="GZ65305" s="378"/>
      <c r="HA65305" s="378"/>
      <c r="HB65305" s="378"/>
      <c r="HC65305" s="378"/>
      <c r="HD65305" s="378"/>
      <c r="HE65305" s="378"/>
      <c r="HF65305" s="378"/>
      <c r="HG65305" s="378"/>
      <c r="HH65305" s="378"/>
      <c r="HI65305" s="378"/>
      <c r="HJ65305" s="378"/>
      <c r="HK65305" s="378"/>
      <c r="HL65305" s="378"/>
      <c r="HM65305" s="378"/>
      <c r="HN65305" s="378"/>
      <c r="HO65305" s="378"/>
      <c r="HP65305" s="378"/>
      <c r="HQ65305" s="378"/>
      <c r="HR65305" s="378"/>
      <c r="HS65305" s="378"/>
      <c r="HT65305" s="378"/>
      <c r="HU65305" s="378"/>
      <c r="HV65305" s="378"/>
      <c r="HW65305" s="378"/>
      <c r="HX65305" s="378"/>
      <c r="HY65305" s="378"/>
      <c r="HZ65305" s="378"/>
      <c r="IA65305" s="378"/>
      <c r="IB65305" s="378"/>
      <c r="IC65305" s="378"/>
      <c r="ID65305" s="378"/>
      <c r="IE65305" s="378"/>
      <c r="IF65305" s="378"/>
      <c r="IG65305" s="378"/>
      <c r="IH65305" s="378"/>
      <c r="II65305" s="378"/>
      <c r="IJ65305" s="378"/>
      <c r="IK65305" s="378"/>
      <c r="IL65305" s="378"/>
    </row>
    <row r="65306" spans="2:246">
      <c r="B65306" s="378"/>
      <c r="C65306" s="378"/>
      <c r="D65306" s="378"/>
      <c r="E65306" s="378"/>
      <c r="F65306" s="378"/>
      <c r="G65306" s="378"/>
      <c r="H65306" s="378"/>
      <c r="I65306" s="378"/>
      <c r="J65306" s="378"/>
      <c r="K65306" s="378"/>
      <c r="L65306" s="378"/>
      <c r="M65306" s="378"/>
      <c r="N65306" s="378"/>
      <c r="O65306" s="378"/>
      <c r="P65306" s="378"/>
      <c r="Q65306" s="378"/>
      <c r="R65306" s="378"/>
      <c r="S65306" s="378"/>
      <c r="T65306" s="378"/>
      <c r="U65306" s="378"/>
      <c r="V65306" s="378"/>
      <c r="W65306" s="378"/>
      <c r="X65306" s="378"/>
      <c r="Y65306" s="378"/>
      <c r="Z65306" s="378"/>
      <c r="AA65306" s="378"/>
      <c r="AB65306" s="378"/>
      <c r="AC65306" s="378"/>
      <c r="AD65306" s="378"/>
      <c r="AE65306" s="378"/>
      <c r="AF65306" s="378"/>
      <c r="AG65306" s="378"/>
      <c r="AH65306" s="378"/>
      <c r="AI65306" s="378"/>
      <c r="AJ65306" s="378"/>
      <c r="AK65306" s="378"/>
      <c r="AL65306" s="378"/>
      <c r="AM65306" s="378"/>
      <c r="AN65306" s="378"/>
      <c r="AO65306" s="378"/>
      <c r="AP65306" s="378"/>
      <c r="AQ65306" s="378"/>
      <c r="AR65306" s="378"/>
      <c r="AS65306" s="378"/>
      <c r="AT65306" s="378"/>
      <c r="AU65306" s="378"/>
      <c r="AV65306" s="378"/>
      <c r="AW65306" s="378"/>
      <c r="AX65306" s="378"/>
      <c r="AY65306" s="378"/>
      <c r="AZ65306" s="378"/>
      <c r="BA65306" s="378"/>
      <c r="BB65306" s="378"/>
      <c r="BC65306" s="378"/>
      <c r="BD65306" s="378"/>
      <c r="BE65306" s="378"/>
      <c r="BF65306" s="378"/>
      <c r="BG65306" s="378"/>
      <c r="BH65306" s="378"/>
      <c r="BI65306" s="378"/>
      <c r="BJ65306" s="378"/>
      <c r="BK65306" s="378"/>
      <c r="BL65306" s="378"/>
      <c r="BM65306" s="378"/>
      <c r="BN65306" s="378"/>
      <c r="BO65306" s="378"/>
      <c r="BP65306" s="378"/>
      <c r="BQ65306" s="378"/>
      <c r="BR65306" s="378"/>
      <c r="BS65306" s="378"/>
      <c r="BT65306" s="378"/>
      <c r="BU65306" s="378"/>
      <c r="BV65306" s="378"/>
      <c r="BW65306" s="378"/>
      <c r="BX65306" s="378"/>
      <c r="BY65306" s="378"/>
      <c r="BZ65306" s="378"/>
      <c r="CA65306" s="378"/>
      <c r="CB65306" s="378"/>
      <c r="CC65306" s="378"/>
      <c r="CD65306" s="378"/>
      <c r="CE65306" s="378"/>
      <c r="CF65306" s="378"/>
      <c r="CG65306" s="378"/>
      <c r="CH65306" s="378"/>
      <c r="CI65306" s="378"/>
      <c r="CJ65306" s="378"/>
      <c r="CK65306" s="378"/>
      <c r="CL65306" s="378"/>
      <c r="CM65306" s="378"/>
      <c r="CN65306" s="378"/>
      <c r="CO65306" s="378"/>
      <c r="CP65306" s="378"/>
      <c r="CQ65306" s="378"/>
      <c r="CR65306" s="378"/>
      <c r="CS65306" s="378"/>
      <c r="CT65306" s="378"/>
      <c r="CU65306" s="378"/>
      <c r="CV65306" s="378"/>
      <c r="CW65306" s="378"/>
      <c r="CX65306" s="378"/>
      <c r="CY65306" s="378"/>
      <c r="CZ65306" s="378"/>
      <c r="DA65306" s="378"/>
      <c r="DB65306" s="378"/>
      <c r="DC65306" s="378"/>
      <c r="DD65306" s="378"/>
      <c r="DE65306" s="378"/>
      <c r="DF65306" s="378"/>
      <c r="DG65306" s="378"/>
      <c r="DH65306" s="378"/>
      <c r="DI65306" s="378"/>
      <c r="DJ65306" s="378"/>
      <c r="DK65306" s="378"/>
      <c r="DL65306" s="378"/>
      <c r="DM65306" s="378"/>
      <c r="DN65306" s="378"/>
      <c r="DO65306" s="378"/>
      <c r="DP65306" s="378"/>
      <c r="DQ65306" s="378"/>
      <c r="DR65306" s="378"/>
      <c r="DS65306" s="378"/>
      <c r="DT65306" s="378"/>
      <c r="DU65306" s="378"/>
      <c r="DV65306" s="378"/>
      <c r="DW65306" s="378"/>
      <c r="DX65306" s="378"/>
      <c r="DY65306" s="378"/>
      <c r="DZ65306" s="378"/>
      <c r="EA65306" s="378"/>
      <c r="EB65306" s="378"/>
      <c r="EC65306" s="378"/>
      <c r="ED65306" s="378"/>
      <c r="EE65306" s="378"/>
      <c r="EF65306" s="378"/>
      <c r="EG65306" s="378"/>
      <c r="EH65306" s="378"/>
      <c r="EI65306" s="378"/>
      <c r="EJ65306" s="378"/>
      <c r="EK65306" s="378"/>
      <c r="EL65306" s="378"/>
      <c r="EM65306" s="378"/>
      <c r="EN65306" s="378"/>
      <c r="EO65306" s="378"/>
      <c r="EP65306" s="378"/>
      <c r="EQ65306" s="378"/>
      <c r="ER65306" s="378"/>
      <c r="ES65306" s="378"/>
      <c r="ET65306" s="378"/>
      <c r="EU65306" s="378"/>
      <c r="EV65306" s="378"/>
      <c r="EW65306" s="378"/>
      <c r="EX65306" s="378"/>
      <c r="EY65306" s="378"/>
      <c r="EZ65306" s="378"/>
      <c r="FA65306" s="378"/>
      <c r="FB65306" s="378"/>
      <c r="FC65306" s="378"/>
      <c r="FD65306" s="378"/>
      <c r="FE65306" s="378"/>
      <c r="FF65306" s="378"/>
      <c r="FG65306" s="378"/>
      <c r="FH65306" s="378"/>
      <c r="FI65306" s="378"/>
      <c r="FJ65306" s="378"/>
      <c r="FK65306" s="378"/>
      <c r="FL65306" s="378"/>
      <c r="FM65306" s="378"/>
      <c r="FN65306" s="378"/>
      <c r="FO65306" s="378"/>
      <c r="FP65306" s="378"/>
      <c r="FQ65306" s="378"/>
      <c r="FR65306" s="378"/>
      <c r="FS65306" s="378"/>
      <c r="FT65306" s="378"/>
      <c r="FU65306" s="378"/>
      <c r="FV65306" s="378"/>
      <c r="FW65306" s="378"/>
      <c r="FX65306" s="378"/>
      <c r="FY65306" s="378"/>
      <c r="FZ65306" s="378"/>
      <c r="GA65306" s="378"/>
      <c r="GB65306" s="378"/>
      <c r="GC65306" s="378"/>
      <c r="GD65306" s="378"/>
      <c r="GE65306" s="378"/>
      <c r="GF65306" s="378"/>
      <c r="GG65306" s="378"/>
      <c r="GH65306" s="378"/>
      <c r="GI65306" s="378"/>
      <c r="GJ65306" s="378"/>
      <c r="GK65306" s="378"/>
      <c r="GL65306" s="378"/>
      <c r="GM65306" s="378"/>
      <c r="GN65306" s="378"/>
      <c r="GO65306" s="378"/>
      <c r="GP65306" s="378"/>
      <c r="GQ65306" s="378"/>
      <c r="GR65306" s="378"/>
      <c r="GS65306" s="378"/>
      <c r="GT65306" s="378"/>
      <c r="GU65306" s="378"/>
      <c r="GV65306" s="378"/>
      <c r="GW65306" s="378"/>
      <c r="GX65306" s="378"/>
      <c r="GY65306" s="378"/>
      <c r="GZ65306" s="378"/>
      <c r="HA65306" s="378"/>
      <c r="HB65306" s="378"/>
      <c r="HC65306" s="378"/>
      <c r="HD65306" s="378"/>
      <c r="HE65306" s="378"/>
      <c r="HF65306" s="378"/>
      <c r="HG65306" s="378"/>
      <c r="HH65306" s="378"/>
      <c r="HI65306" s="378"/>
      <c r="HJ65306" s="378"/>
      <c r="HK65306" s="378"/>
      <c r="HL65306" s="378"/>
      <c r="HM65306" s="378"/>
      <c r="HN65306" s="378"/>
      <c r="HO65306" s="378"/>
      <c r="HP65306" s="378"/>
      <c r="HQ65306" s="378"/>
      <c r="HR65306" s="378"/>
      <c r="HS65306" s="378"/>
      <c r="HT65306" s="378"/>
      <c r="HU65306" s="378"/>
      <c r="HV65306" s="378"/>
      <c r="HW65306" s="378"/>
      <c r="HX65306" s="378"/>
      <c r="HY65306" s="378"/>
      <c r="HZ65306" s="378"/>
      <c r="IA65306" s="378"/>
      <c r="IB65306" s="378"/>
      <c r="IC65306" s="378"/>
      <c r="ID65306" s="378"/>
      <c r="IE65306" s="378"/>
      <c r="IF65306" s="378"/>
      <c r="IG65306" s="378"/>
      <c r="IH65306" s="378"/>
      <c r="II65306" s="378"/>
      <c r="IJ65306" s="378"/>
      <c r="IK65306" s="378"/>
      <c r="IL65306" s="378"/>
    </row>
    <row r="65307" spans="2:246">
      <c r="B65307" s="378"/>
      <c r="C65307" s="378"/>
      <c r="D65307" s="378"/>
      <c r="E65307" s="378"/>
      <c r="F65307" s="378"/>
      <c r="G65307" s="378"/>
      <c r="H65307" s="378"/>
      <c r="I65307" s="378"/>
      <c r="J65307" s="378"/>
      <c r="K65307" s="378"/>
      <c r="L65307" s="378"/>
      <c r="M65307" s="378"/>
      <c r="N65307" s="378"/>
      <c r="O65307" s="378"/>
      <c r="P65307" s="378"/>
      <c r="Q65307" s="378"/>
      <c r="R65307" s="378"/>
      <c r="S65307" s="378"/>
      <c r="T65307" s="378"/>
      <c r="U65307" s="378"/>
      <c r="V65307" s="378"/>
      <c r="W65307" s="378"/>
      <c r="X65307" s="378"/>
      <c r="Y65307" s="378"/>
      <c r="Z65307" s="378"/>
      <c r="AA65307" s="378"/>
      <c r="AB65307" s="378"/>
      <c r="AC65307" s="378"/>
      <c r="AD65307" s="378"/>
      <c r="AE65307" s="378"/>
      <c r="AF65307" s="378"/>
      <c r="AG65307" s="378"/>
      <c r="AH65307" s="378"/>
      <c r="AI65307" s="378"/>
      <c r="AJ65307" s="378"/>
      <c r="AK65307" s="378"/>
      <c r="AL65307" s="378"/>
      <c r="AM65307" s="378"/>
      <c r="AN65307" s="378"/>
      <c r="AO65307" s="378"/>
      <c r="AP65307" s="378"/>
      <c r="AQ65307" s="378"/>
      <c r="AR65307" s="378"/>
      <c r="AS65307" s="378"/>
      <c r="AT65307" s="378"/>
      <c r="AU65307" s="378"/>
      <c r="AV65307" s="378"/>
      <c r="AW65307" s="378"/>
      <c r="AX65307" s="378"/>
      <c r="AY65307" s="378"/>
      <c r="AZ65307" s="378"/>
      <c r="BA65307" s="378"/>
      <c r="BB65307" s="378"/>
      <c r="BC65307" s="378"/>
      <c r="BD65307" s="378"/>
      <c r="BE65307" s="378"/>
      <c r="BF65307" s="378"/>
      <c r="BG65307" s="378"/>
      <c r="BH65307" s="378"/>
      <c r="BI65307" s="378"/>
      <c r="BJ65307" s="378"/>
      <c r="BK65307" s="378"/>
      <c r="BL65307" s="378"/>
      <c r="BM65307" s="378"/>
      <c r="BN65307" s="378"/>
      <c r="BO65307" s="378"/>
      <c r="BP65307" s="378"/>
      <c r="BQ65307" s="378"/>
      <c r="BR65307" s="378"/>
      <c r="BS65307" s="378"/>
      <c r="BT65307" s="378"/>
      <c r="BU65307" s="378"/>
      <c r="BV65307" s="378"/>
      <c r="BW65307" s="378"/>
      <c r="BX65307" s="378"/>
      <c r="BY65307" s="378"/>
      <c r="BZ65307" s="378"/>
      <c r="CA65307" s="378"/>
      <c r="CB65307" s="378"/>
      <c r="CC65307" s="378"/>
      <c r="CD65307" s="378"/>
      <c r="CE65307" s="378"/>
      <c r="CF65307" s="378"/>
      <c r="CG65307" s="378"/>
      <c r="CH65307" s="378"/>
      <c r="CI65307" s="378"/>
      <c r="CJ65307" s="378"/>
      <c r="CK65307" s="378"/>
      <c r="CL65307" s="378"/>
      <c r="CM65307" s="378"/>
      <c r="CN65307" s="378"/>
      <c r="CO65307" s="378"/>
      <c r="CP65307" s="378"/>
      <c r="CQ65307" s="378"/>
      <c r="CR65307" s="378"/>
      <c r="CS65307" s="378"/>
      <c r="CT65307" s="378"/>
      <c r="CU65307" s="378"/>
      <c r="CV65307" s="378"/>
      <c r="CW65307" s="378"/>
      <c r="CX65307" s="378"/>
      <c r="CY65307" s="378"/>
      <c r="CZ65307" s="378"/>
      <c r="DA65307" s="378"/>
      <c r="DB65307" s="378"/>
      <c r="DC65307" s="378"/>
      <c r="DD65307" s="378"/>
      <c r="DE65307" s="378"/>
      <c r="DF65307" s="378"/>
      <c r="DG65307" s="378"/>
      <c r="DH65307" s="378"/>
      <c r="DI65307" s="378"/>
      <c r="DJ65307" s="378"/>
      <c r="DK65307" s="378"/>
      <c r="DL65307" s="378"/>
      <c r="DM65307" s="378"/>
      <c r="DN65307" s="378"/>
      <c r="DO65307" s="378"/>
      <c r="DP65307" s="378"/>
      <c r="DQ65307" s="378"/>
      <c r="DR65307" s="378"/>
      <c r="DS65307" s="378"/>
      <c r="DT65307" s="378"/>
      <c r="DU65307" s="378"/>
      <c r="DV65307" s="378"/>
      <c r="DW65307" s="378"/>
      <c r="DX65307" s="378"/>
      <c r="DY65307" s="378"/>
      <c r="DZ65307" s="378"/>
      <c r="EA65307" s="378"/>
      <c r="EB65307" s="378"/>
      <c r="EC65307" s="378"/>
      <c r="ED65307" s="378"/>
      <c r="EE65307" s="378"/>
      <c r="EF65307" s="378"/>
      <c r="EG65307" s="378"/>
      <c r="EH65307" s="378"/>
      <c r="EI65307" s="378"/>
      <c r="EJ65307" s="378"/>
      <c r="EK65307" s="378"/>
      <c r="EL65307" s="378"/>
      <c r="EM65307" s="378"/>
      <c r="EN65307" s="378"/>
      <c r="EO65307" s="378"/>
      <c r="EP65307" s="378"/>
      <c r="EQ65307" s="378"/>
      <c r="ER65307" s="378"/>
      <c r="ES65307" s="378"/>
      <c r="ET65307" s="378"/>
      <c r="EU65307" s="378"/>
      <c r="EV65307" s="378"/>
      <c r="EW65307" s="378"/>
      <c r="EX65307" s="378"/>
      <c r="EY65307" s="378"/>
      <c r="EZ65307" s="378"/>
      <c r="FA65307" s="378"/>
      <c r="FB65307" s="378"/>
      <c r="FC65307" s="378"/>
      <c r="FD65307" s="378"/>
      <c r="FE65307" s="378"/>
      <c r="FF65307" s="378"/>
      <c r="FG65307" s="378"/>
      <c r="FH65307" s="378"/>
      <c r="FI65307" s="378"/>
      <c r="FJ65307" s="378"/>
      <c r="FK65307" s="378"/>
      <c r="FL65307" s="378"/>
      <c r="FM65307" s="378"/>
      <c r="FN65307" s="378"/>
      <c r="FO65307" s="378"/>
      <c r="FP65307" s="378"/>
      <c r="FQ65307" s="378"/>
      <c r="FR65307" s="378"/>
      <c r="FS65307" s="378"/>
      <c r="FT65307" s="378"/>
      <c r="FU65307" s="378"/>
      <c r="FV65307" s="378"/>
      <c r="FW65307" s="378"/>
      <c r="FX65307" s="378"/>
      <c r="FY65307" s="378"/>
      <c r="FZ65307" s="378"/>
      <c r="GA65307" s="378"/>
      <c r="GB65307" s="378"/>
      <c r="GC65307" s="378"/>
      <c r="GD65307" s="378"/>
      <c r="GE65307" s="378"/>
      <c r="GF65307" s="378"/>
      <c r="GG65307" s="378"/>
      <c r="GH65307" s="378"/>
      <c r="GI65307" s="378"/>
      <c r="GJ65307" s="378"/>
      <c r="GK65307" s="378"/>
      <c r="GL65307" s="378"/>
      <c r="GM65307" s="378"/>
      <c r="GN65307" s="378"/>
      <c r="GO65307" s="378"/>
      <c r="GP65307" s="378"/>
      <c r="GQ65307" s="378"/>
      <c r="GR65307" s="378"/>
      <c r="GS65307" s="378"/>
      <c r="GT65307" s="378"/>
      <c r="GU65307" s="378"/>
      <c r="GV65307" s="378"/>
      <c r="GW65307" s="378"/>
      <c r="GX65307" s="378"/>
      <c r="GY65307" s="378"/>
      <c r="GZ65307" s="378"/>
      <c r="HA65307" s="378"/>
      <c r="HB65307" s="378"/>
      <c r="HC65307" s="378"/>
      <c r="HD65307" s="378"/>
      <c r="HE65307" s="378"/>
      <c r="HF65307" s="378"/>
      <c r="HG65307" s="378"/>
      <c r="HH65307" s="378"/>
      <c r="HI65307" s="378"/>
      <c r="HJ65307" s="378"/>
      <c r="HK65307" s="378"/>
      <c r="HL65307" s="378"/>
      <c r="HM65307" s="378"/>
      <c r="HN65307" s="378"/>
      <c r="HO65307" s="378"/>
      <c r="HP65307" s="378"/>
      <c r="HQ65307" s="378"/>
      <c r="HR65307" s="378"/>
      <c r="HS65307" s="378"/>
      <c r="HT65307" s="378"/>
      <c r="HU65307" s="378"/>
      <c r="HV65307" s="378"/>
      <c r="HW65307" s="378"/>
      <c r="HX65307" s="378"/>
      <c r="HY65307" s="378"/>
      <c r="HZ65307" s="378"/>
      <c r="IA65307" s="378"/>
      <c r="IB65307" s="378"/>
      <c r="IC65307" s="378"/>
      <c r="ID65307" s="378"/>
      <c r="IE65307" s="378"/>
      <c r="IF65307" s="378"/>
      <c r="IG65307" s="378"/>
      <c r="IH65307" s="378"/>
      <c r="II65307" s="378"/>
      <c r="IJ65307" s="378"/>
      <c r="IK65307" s="378"/>
      <c r="IL65307" s="378"/>
    </row>
    <row r="65308" spans="2:246">
      <c r="B65308" s="378"/>
      <c r="C65308" s="378"/>
      <c r="D65308" s="378"/>
      <c r="E65308" s="378"/>
      <c r="F65308" s="378"/>
      <c r="G65308" s="378"/>
      <c r="H65308" s="378"/>
      <c r="I65308" s="378"/>
      <c r="J65308" s="378"/>
      <c r="K65308" s="378"/>
      <c r="L65308" s="378"/>
      <c r="M65308" s="378"/>
      <c r="N65308" s="378"/>
      <c r="O65308" s="378"/>
      <c r="P65308" s="378"/>
      <c r="Q65308" s="378"/>
      <c r="R65308" s="378"/>
      <c r="S65308" s="378"/>
      <c r="T65308" s="378"/>
      <c r="U65308" s="378"/>
      <c r="V65308" s="378"/>
      <c r="W65308" s="378"/>
      <c r="X65308" s="378"/>
      <c r="Y65308" s="378"/>
      <c r="Z65308" s="378"/>
      <c r="AA65308" s="378"/>
      <c r="AB65308" s="378"/>
      <c r="AC65308" s="378"/>
      <c r="AD65308" s="378"/>
      <c r="AE65308" s="378"/>
      <c r="AF65308" s="378"/>
      <c r="AG65308" s="378"/>
      <c r="AH65308" s="378"/>
      <c r="AI65308" s="378"/>
      <c r="AJ65308" s="378"/>
      <c r="AK65308" s="378"/>
      <c r="AL65308" s="378"/>
      <c r="AM65308" s="378"/>
      <c r="AN65308" s="378"/>
      <c r="AO65308" s="378"/>
      <c r="AP65308" s="378"/>
      <c r="AQ65308" s="378"/>
      <c r="AR65308" s="378"/>
      <c r="AS65308" s="378"/>
      <c r="AT65308" s="378"/>
      <c r="AU65308" s="378"/>
      <c r="AV65308" s="378"/>
      <c r="AW65308" s="378"/>
      <c r="AX65308" s="378"/>
      <c r="AY65308" s="378"/>
      <c r="AZ65308" s="378"/>
      <c r="BA65308" s="378"/>
      <c r="BB65308" s="378"/>
      <c r="BC65308" s="378"/>
      <c r="BD65308" s="378"/>
      <c r="BE65308" s="378"/>
      <c r="BF65308" s="378"/>
      <c r="BG65308" s="378"/>
      <c r="BH65308" s="378"/>
      <c r="BI65308" s="378"/>
      <c r="BJ65308" s="378"/>
      <c r="BK65308" s="378"/>
      <c r="BL65308" s="378"/>
      <c r="BM65308" s="378"/>
      <c r="BN65308" s="378"/>
      <c r="BO65308" s="378"/>
      <c r="BP65308" s="378"/>
      <c r="BQ65308" s="378"/>
      <c r="BR65308" s="378"/>
      <c r="BS65308" s="378"/>
      <c r="BT65308" s="378"/>
      <c r="BU65308" s="378"/>
      <c r="BV65308" s="378"/>
      <c r="BW65308" s="378"/>
      <c r="BX65308" s="378"/>
      <c r="BY65308" s="378"/>
      <c r="BZ65308" s="378"/>
      <c r="CA65308" s="378"/>
      <c r="CB65308" s="378"/>
      <c r="CC65308" s="378"/>
      <c r="CD65308" s="378"/>
      <c r="CE65308" s="378"/>
      <c r="CF65308" s="378"/>
      <c r="CG65308" s="378"/>
      <c r="CH65308" s="378"/>
      <c r="CI65308" s="378"/>
      <c r="CJ65308" s="378"/>
      <c r="CK65308" s="378"/>
      <c r="CL65308" s="378"/>
      <c r="CM65308" s="378"/>
      <c r="CN65308" s="378"/>
      <c r="CO65308" s="378"/>
      <c r="CP65308" s="378"/>
      <c r="CQ65308" s="378"/>
      <c r="CR65308" s="378"/>
      <c r="CS65308" s="378"/>
      <c r="CT65308" s="378"/>
      <c r="CU65308" s="378"/>
      <c r="CV65308" s="378"/>
      <c r="CW65308" s="378"/>
      <c r="CX65308" s="378"/>
      <c r="CY65308" s="378"/>
      <c r="CZ65308" s="378"/>
      <c r="DA65308" s="378"/>
      <c r="DB65308" s="378"/>
      <c r="DC65308" s="378"/>
      <c r="DD65308" s="378"/>
      <c r="DE65308" s="378"/>
      <c r="DF65308" s="378"/>
      <c r="DG65308" s="378"/>
      <c r="DH65308" s="378"/>
      <c r="DI65308" s="378"/>
      <c r="DJ65308" s="378"/>
      <c r="DK65308" s="378"/>
      <c r="DL65308" s="378"/>
      <c r="DM65308" s="378"/>
      <c r="DN65308" s="378"/>
      <c r="DO65308" s="378"/>
      <c r="DP65308" s="378"/>
      <c r="DQ65308" s="378"/>
      <c r="DR65308" s="378"/>
      <c r="DS65308" s="378"/>
      <c r="DT65308" s="378"/>
      <c r="DU65308" s="378"/>
      <c r="DV65308" s="378"/>
      <c r="DW65308" s="378"/>
      <c r="DX65308" s="378"/>
      <c r="DY65308" s="378"/>
      <c r="DZ65308" s="378"/>
      <c r="EA65308" s="378"/>
      <c r="EB65308" s="378"/>
      <c r="EC65308" s="378"/>
      <c r="ED65308" s="378"/>
      <c r="EE65308" s="378"/>
      <c r="EF65308" s="378"/>
      <c r="EG65308" s="378"/>
      <c r="EH65308" s="378"/>
      <c r="EI65308" s="378"/>
      <c r="EJ65308" s="378"/>
      <c r="EK65308" s="378"/>
      <c r="EL65308" s="378"/>
      <c r="EM65308" s="378"/>
      <c r="EN65308" s="378"/>
      <c r="EO65308" s="378"/>
      <c r="EP65308" s="378"/>
      <c r="EQ65308" s="378"/>
      <c r="ER65308" s="378"/>
      <c r="ES65308" s="378"/>
      <c r="ET65308" s="378"/>
      <c r="EU65308" s="378"/>
      <c r="EV65308" s="378"/>
      <c r="EW65308" s="378"/>
      <c r="EX65308" s="378"/>
      <c r="EY65308" s="378"/>
      <c r="EZ65308" s="378"/>
      <c r="FA65308" s="378"/>
      <c r="FB65308" s="378"/>
      <c r="FC65308" s="378"/>
      <c r="FD65308" s="378"/>
      <c r="FE65308" s="378"/>
      <c r="FF65308" s="378"/>
      <c r="FG65308" s="378"/>
      <c r="FH65308" s="378"/>
      <c r="FI65308" s="378"/>
      <c r="FJ65308" s="378"/>
      <c r="FK65308" s="378"/>
      <c r="FL65308" s="378"/>
      <c r="FM65308" s="378"/>
      <c r="FN65308" s="378"/>
      <c r="FO65308" s="378"/>
      <c r="FP65308" s="378"/>
      <c r="FQ65308" s="378"/>
      <c r="FR65308" s="378"/>
      <c r="FS65308" s="378"/>
      <c r="FT65308" s="378"/>
      <c r="FU65308" s="378"/>
      <c r="FV65308" s="378"/>
      <c r="FW65308" s="378"/>
      <c r="FX65308" s="378"/>
      <c r="FY65308" s="378"/>
      <c r="FZ65308" s="378"/>
      <c r="GA65308" s="378"/>
      <c r="GB65308" s="378"/>
      <c r="GC65308" s="378"/>
      <c r="GD65308" s="378"/>
      <c r="GE65308" s="378"/>
      <c r="GF65308" s="378"/>
      <c r="GG65308" s="378"/>
      <c r="GH65308" s="378"/>
      <c r="GI65308" s="378"/>
      <c r="GJ65308" s="378"/>
      <c r="GK65308" s="378"/>
      <c r="GL65308" s="378"/>
      <c r="GM65308" s="378"/>
      <c r="GN65308" s="378"/>
      <c r="GO65308" s="378"/>
      <c r="GP65308" s="378"/>
      <c r="GQ65308" s="378"/>
      <c r="GR65308" s="378"/>
      <c r="GS65308" s="378"/>
      <c r="GT65308" s="378"/>
      <c r="GU65308" s="378"/>
      <c r="GV65308" s="378"/>
      <c r="GW65308" s="378"/>
      <c r="GX65308" s="378"/>
      <c r="GY65308" s="378"/>
      <c r="GZ65308" s="378"/>
      <c r="HA65308" s="378"/>
      <c r="HB65308" s="378"/>
      <c r="HC65308" s="378"/>
      <c r="HD65308" s="378"/>
      <c r="HE65308" s="378"/>
      <c r="HF65308" s="378"/>
      <c r="HG65308" s="378"/>
      <c r="HH65308" s="378"/>
      <c r="HI65308" s="378"/>
      <c r="HJ65308" s="378"/>
      <c r="HK65308" s="378"/>
      <c r="HL65308" s="378"/>
      <c r="HM65308" s="378"/>
      <c r="HN65308" s="378"/>
      <c r="HO65308" s="378"/>
      <c r="HP65308" s="378"/>
      <c r="HQ65308" s="378"/>
      <c r="HR65308" s="378"/>
      <c r="HS65308" s="378"/>
      <c r="HT65308" s="378"/>
      <c r="HU65308" s="378"/>
      <c r="HV65308" s="378"/>
      <c r="HW65308" s="378"/>
      <c r="HX65308" s="378"/>
      <c r="HY65308" s="378"/>
      <c r="HZ65308" s="378"/>
      <c r="IA65308" s="378"/>
      <c r="IB65308" s="378"/>
      <c r="IC65308" s="378"/>
      <c r="ID65308" s="378"/>
      <c r="IE65308" s="378"/>
      <c r="IF65308" s="378"/>
      <c r="IG65308" s="378"/>
      <c r="IH65308" s="378"/>
      <c r="II65308" s="378"/>
      <c r="IJ65308" s="378"/>
      <c r="IK65308" s="378"/>
      <c r="IL65308" s="378"/>
    </row>
    <row r="65309" spans="2:246">
      <c r="B65309" s="378"/>
      <c r="C65309" s="378"/>
      <c r="D65309" s="378"/>
      <c r="E65309" s="378"/>
      <c r="F65309" s="378"/>
      <c r="G65309" s="378"/>
      <c r="H65309" s="378"/>
      <c r="I65309" s="378"/>
      <c r="J65309" s="378"/>
      <c r="K65309" s="378"/>
      <c r="L65309" s="378"/>
      <c r="M65309" s="378"/>
      <c r="N65309" s="378"/>
      <c r="O65309" s="378"/>
      <c r="P65309" s="378"/>
      <c r="Q65309" s="378"/>
      <c r="R65309" s="378"/>
      <c r="S65309" s="378"/>
      <c r="T65309" s="378"/>
      <c r="U65309" s="378"/>
      <c r="V65309" s="378"/>
      <c r="W65309" s="378"/>
      <c r="X65309" s="378"/>
      <c r="Y65309" s="378"/>
      <c r="Z65309" s="378"/>
      <c r="AA65309" s="378"/>
      <c r="AB65309" s="378"/>
      <c r="AC65309" s="378"/>
      <c r="AD65309" s="378"/>
      <c r="AE65309" s="378"/>
      <c r="AF65309" s="378"/>
      <c r="AG65309" s="378"/>
      <c r="AH65309" s="378"/>
      <c r="AI65309" s="378"/>
      <c r="AJ65309" s="378"/>
      <c r="AK65309" s="378"/>
      <c r="AL65309" s="378"/>
      <c r="AM65309" s="378"/>
      <c r="AN65309" s="378"/>
      <c r="AO65309" s="378"/>
      <c r="AP65309" s="378"/>
      <c r="AQ65309" s="378"/>
      <c r="AR65309" s="378"/>
      <c r="AS65309" s="378"/>
      <c r="AT65309" s="378"/>
      <c r="AU65309" s="378"/>
      <c r="AV65309" s="378"/>
      <c r="AW65309" s="378"/>
      <c r="AX65309" s="378"/>
      <c r="AY65309" s="378"/>
      <c r="AZ65309" s="378"/>
      <c r="BA65309" s="378"/>
      <c r="BB65309" s="378"/>
      <c r="BC65309" s="378"/>
      <c r="BD65309" s="378"/>
      <c r="BE65309" s="378"/>
      <c r="BF65309" s="378"/>
      <c r="BG65309" s="378"/>
      <c r="BH65309" s="378"/>
      <c r="BI65309" s="378"/>
      <c r="BJ65309" s="378"/>
      <c r="BK65309" s="378"/>
      <c r="BL65309" s="378"/>
      <c r="BM65309" s="378"/>
      <c r="BN65309" s="378"/>
      <c r="BO65309" s="378"/>
      <c r="BP65309" s="378"/>
      <c r="BQ65309" s="378"/>
      <c r="BR65309" s="378"/>
      <c r="BS65309" s="378"/>
      <c r="BT65309" s="378"/>
      <c r="BU65309" s="378"/>
      <c r="BV65309" s="378"/>
      <c r="BW65309" s="378"/>
      <c r="BX65309" s="378"/>
      <c r="BY65309" s="378"/>
      <c r="BZ65309" s="378"/>
      <c r="CA65309" s="378"/>
      <c r="CB65309" s="378"/>
      <c r="CC65309" s="378"/>
      <c r="CD65309" s="378"/>
      <c r="CE65309" s="378"/>
      <c r="CF65309" s="378"/>
      <c r="CG65309" s="378"/>
      <c r="CH65309" s="378"/>
      <c r="CI65309" s="378"/>
      <c r="CJ65309" s="378"/>
      <c r="CK65309" s="378"/>
      <c r="CL65309" s="378"/>
      <c r="CM65309" s="378"/>
      <c r="CN65309" s="378"/>
      <c r="CO65309" s="378"/>
      <c r="CP65309" s="378"/>
      <c r="CQ65309" s="378"/>
      <c r="CR65309" s="378"/>
      <c r="CS65309" s="378"/>
      <c r="CT65309" s="378"/>
      <c r="CU65309" s="378"/>
      <c r="CV65309" s="378"/>
      <c r="CW65309" s="378"/>
      <c r="CX65309" s="378"/>
      <c r="CY65309" s="378"/>
      <c r="CZ65309" s="378"/>
      <c r="DA65309" s="378"/>
      <c r="DB65309" s="378"/>
      <c r="DC65309" s="378"/>
      <c r="DD65309" s="378"/>
      <c r="DE65309" s="378"/>
      <c r="DF65309" s="378"/>
      <c r="DG65309" s="378"/>
      <c r="DH65309" s="378"/>
      <c r="DI65309" s="378"/>
      <c r="DJ65309" s="378"/>
      <c r="DK65309" s="378"/>
      <c r="DL65309" s="378"/>
      <c r="DM65309" s="378"/>
      <c r="DN65309" s="378"/>
      <c r="DO65309" s="378"/>
      <c r="DP65309" s="378"/>
      <c r="DQ65309" s="378"/>
      <c r="DR65309" s="378"/>
      <c r="DS65309" s="378"/>
      <c r="DT65309" s="378"/>
      <c r="DU65309" s="378"/>
      <c r="DV65309" s="378"/>
      <c r="DW65309" s="378"/>
      <c r="DX65309" s="378"/>
      <c r="DY65309" s="378"/>
      <c r="DZ65309" s="378"/>
      <c r="EA65309" s="378"/>
      <c r="EB65309" s="378"/>
      <c r="EC65309" s="378"/>
      <c r="ED65309" s="378"/>
      <c r="EE65309" s="378"/>
      <c r="EF65309" s="378"/>
      <c r="EG65309" s="378"/>
      <c r="EH65309" s="378"/>
      <c r="EI65309" s="378"/>
      <c r="EJ65309" s="378"/>
      <c r="EK65309" s="378"/>
      <c r="EL65309" s="378"/>
      <c r="EM65309" s="378"/>
      <c r="EN65309" s="378"/>
      <c r="EO65309" s="378"/>
      <c r="EP65309" s="378"/>
      <c r="EQ65309" s="378"/>
      <c r="ER65309" s="378"/>
      <c r="ES65309" s="378"/>
      <c r="ET65309" s="378"/>
      <c r="EU65309" s="378"/>
      <c r="EV65309" s="378"/>
      <c r="EW65309" s="378"/>
      <c r="EX65309" s="378"/>
      <c r="EY65309" s="378"/>
      <c r="EZ65309" s="378"/>
      <c r="FA65309" s="378"/>
      <c r="FB65309" s="378"/>
      <c r="FC65309" s="378"/>
      <c r="FD65309" s="378"/>
      <c r="FE65309" s="378"/>
      <c r="FF65309" s="378"/>
      <c r="FG65309" s="378"/>
      <c r="FH65309" s="378"/>
      <c r="FI65309" s="378"/>
      <c r="FJ65309" s="378"/>
      <c r="FK65309" s="378"/>
      <c r="FL65309" s="378"/>
      <c r="FM65309" s="378"/>
      <c r="FN65309" s="378"/>
      <c r="FO65309" s="378"/>
      <c r="FP65309" s="378"/>
      <c r="FQ65309" s="378"/>
      <c r="FR65309" s="378"/>
      <c r="FS65309" s="378"/>
      <c r="FT65309" s="378"/>
      <c r="FU65309" s="378"/>
      <c r="FV65309" s="378"/>
      <c r="FW65309" s="378"/>
      <c r="FX65309" s="378"/>
      <c r="FY65309" s="378"/>
      <c r="FZ65309" s="378"/>
      <c r="GA65309" s="378"/>
      <c r="GB65309" s="378"/>
      <c r="GC65309" s="378"/>
      <c r="GD65309" s="378"/>
      <c r="GE65309" s="378"/>
      <c r="GF65309" s="378"/>
      <c r="GG65309" s="378"/>
      <c r="GH65309" s="378"/>
      <c r="GI65309" s="378"/>
      <c r="GJ65309" s="378"/>
      <c r="GK65309" s="378"/>
      <c r="GL65309" s="378"/>
      <c r="GM65309" s="378"/>
      <c r="GN65309" s="378"/>
      <c r="GO65309" s="378"/>
      <c r="GP65309" s="378"/>
      <c r="GQ65309" s="378"/>
      <c r="GR65309" s="378"/>
      <c r="GS65309" s="378"/>
      <c r="GT65309" s="378"/>
      <c r="GU65309" s="378"/>
      <c r="GV65309" s="378"/>
      <c r="GW65309" s="378"/>
      <c r="GX65309" s="378"/>
      <c r="GY65309" s="378"/>
      <c r="GZ65309" s="378"/>
      <c r="HA65309" s="378"/>
      <c r="HB65309" s="378"/>
      <c r="HC65309" s="378"/>
      <c r="HD65309" s="378"/>
      <c r="HE65309" s="378"/>
      <c r="HF65309" s="378"/>
      <c r="HG65309" s="378"/>
      <c r="HH65309" s="378"/>
      <c r="HI65309" s="378"/>
      <c r="HJ65309" s="378"/>
      <c r="HK65309" s="378"/>
      <c r="HL65309" s="378"/>
      <c r="HM65309" s="378"/>
      <c r="HN65309" s="378"/>
      <c r="HO65309" s="378"/>
      <c r="HP65309" s="378"/>
      <c r="HQ65309" s="378"/>
      <c r="HR65309" s="378"/>
      <c r="HS65309" s="378"/>
      <c r="HT65309" s="378"/>
      <c r="HU65309" s="378"/>
      <c r="HV65309" s="378"/>
      <c r="HW65309" s="378"/>
      <c r="HX65309" s="378"/>
      <c r="HY65309" s="378"/>
      <c r="HZ65309" s="378"/>
      <c r="IA65309" s="378"/>
      <c r="IB65309" s="378"/>
      <c r="IC65309" s="378"/>
      <c r="ID65309" s="378"/>
      <c r="IE65309" s="378"/>
      <c r="IF65309" s="378"/>
      <c r="IG65309" s="378"/>
      <c r="IH65309" s="378"/>
      <c r="II65309" s="378"/>
      <c r="IJ65309" s="378"/>
      <c r="IK65309" s="378"/>
      <c r="IL65309" s="378"/>
    </row>
    <row r="65310" spans="2:246">
      <c r="B65310" s="378"/>
      <c r="C65310" s="378"/>
      <c r="D65310" s="378"/>
      <c r="E65310" s="378"/>
      <c r="F65310" s="378"/>
      <c r="G65310" s="378"/>
      <c r="H65310" s="378"/>
      <c r="I65310" s="378"/>
      <c r="J65310" s="378"/>
      <c r="K65310" s="378"/>
      <c r="L65310" s="378"/>
      <c r="M65310" s="378"/>
      <c r="N65310" s="378"/>
      <c r="O65310" s="378"/>
      <c r="P65310" s="378"/>
      <c r="Q65310" s="378"/>
      <c r="R65310" s="378"/>
      <c r="S65310" s="378"/>
      <c r="T65310" s="378"/>
      <c r="U65310" s="378"/>
      <c r="V65310" s="378"/>
      <c r="W65310" s="378"/>
      <c r="X65310" s="378"/>
      <c r="Y65310" s="378"/>
      <c r="Z65310" s="378"/>
      <c r="AA65310" s="378"/>
      <c r="AB65310" s="378"/>
      <c r="AC65310" s="378"/>
      <c r="AD65310" s="378"/>
      <c r="AE65310" s="378"/>
      <c r="AF65310" s="378"/>
      <c r="AG65310" s="378"/>
      <c r="AH65310" s="378"/>
      <c r="AI65310" s="378"/>
      <c r="AJ65310" s="378"/>
      <c r="AK65310" s="378"/>
      <c r="AL65310" s="378"/>
      <c r="AM65310" s="378"/>
      <c r="AN65310" s="378"/>
      <c r="AO65310" s="378"/>
      <c r="AP65310" s="378"/>
      <c r="AQ65310" s="378"/>
      <c r="AR65310" s="378"/>
      <c r="AS65310" s="378"/>
      <c r="AT65310" s="378"/>
      <c r="AU65310" s="378"/>
      <c r="AV65310" s="378"/>
      <c r="AW65310" s="378"/>
      <c r="AX65310" s="378"/>
      <c r="AY65310" s="378"/>
      <c r="AZ65310" s="378"/>
      <c r="BA65310" s="378"/>
      <c r="BB65310" s="378"/>
      <c r="BC65310" s="378"/>
      <c r="BD65310" s="378"/>
      <c r="BE65310" s="378"/>
      <c r="BF65310" s="378"/>
      <c r="BG65310" s="378"/>
      <c r="BH65310" s="378"/>
      <c r="BI65310" s="378"/>
      <c r="BJ65310" s="378"/>
      <c r="BK65310" s="378"/>
      <c r="BL65310" s="378"/>
      <c r="BM65310" s="378"/>
      <c r="BN65310" s="378"/>
      <c r="BO65310" s="378"/>
      <c r="BP65310" s="378"/>
      <c r="BQ65310" s="378"/>
      <c r="BR65310" s="378"/>
      <c r="BS65310" s="378"/>
      <c r="BT65310" s="378"/>
      <c r="BU65310" s="378"/>
      <c r="BV65310" s="378"/>
      <c r="BW65310" s="378"/>
      <c r="BX65310" s="378"/>
      <c r="BY65310" s="378"/>
      <c r="BZ65310" s="378"/>
      <c r="CA65310" s="378"/>
      <c r="CB65310" s="378"/>
      <c r="CC65310" s="378"/>
      <c r="CD65310" s="378"/>
      <c r="CE65310" s="378"/>
      <c r="CF65310" s="378"/>
      <c r="CG65310" s="378"/>
      <c r="CH65310" s="378"/>
      <c r="CI65310" s="378"/>
      <c r="CJ65310" s="378"/>
      <c r="CK65310" s="378"/>
      <c r="CL65310" s="378"/>
      <c r="CM65310" s="378"/>
      <c r="CN65310" s="378"/>
      <c r="CO65310" s="378"/>
      <c r="CP65310" s="378"/>
      <c r="CQ65310" s="378"/>
      <c r="CR65310" s="378"/>
      <c r="CS65310" s="378"/>
      <c r="CT65310" s="378"/>
      <c r="CU65310" s="378"/>
      <c r="CV65310" s="378"/>
      <c r="CW65310" s="378"/>
      <c r="CX65310" s="378"/>
      <c r="CY65310" s="378"/>
      <c r="CZ65310" s="378"/>
      <c r="DA65310" s="378"/>
      <c r="DB65310" s="378"/>
      <c r="DC65310" s="378"/>
      <c r="DD65310" s="378"/>
      <c r="DE65310" s="378"/>
      <c r="DF65310" s="378"/>
      <c r="DG65310" s="378"/>
      <c r="DH65310" s="378"/>
      <c r="DI65310" s="378"/>
      <c r="DJ65310" s="378"/>
      <c r="DK65310" s="378"/>
      <c r="DL65310" s="378"/>
      <c r="DM65310" s="378"/>
      <c r="DN65310" s="378"/>
      <c r="DO65310" s="378"/>
      <c r="DP65310" s="378"/>
      <c r="DQ65310" s="378"/>
      <c r="DR65310" s="378"/>
      <c r="DS65310" s="378"/>
      <c r="DT65310" s="378"/>
      <c r="DU65310" s="378"/>
      <c r="DV65310" s="378"/>
      <c r="DW65310" s="378"/>
      <c r="DX65310" s="378"/>
      <c r="DY65310" s="378"/>
      <c r="DZ65310" s="378"/>
      <c r="EA65310" s="378"/>
      <c r="EB65310" s="378"/>
      <c r="EC65310" s="378"/>
      <c r="ED65310" s="378"/>
      <c r="EE65310" s="378"/>
      <c r="EF65310" s="378"/>
      <c r="EG65310" s="378"/>
      <c r="EH65310" s="378"/>
      <c r="EI65310" s="378"/>
      <c r="EJ65310" s="378"/>
      <c r="EK65310" s="378"/>
      <c r="EL65310" s="378"/>
      <c r="EM65310" s="378"/>
      <c r="EN65310" s="378"/>
      <c r="EO65310" s="378"/>
      <c r="EP65310" s="378"/>
      <c r="EQ65310" s="378"/>
      <c r="ER65310" s="378"/>
      <c r="ES65310" s="378"/>
      <c r="ET65310" s="378"/>
      <c r="EU65310" s="378"/>
      <c r="EV65310" s="378"/>
      <c r="EW65310" s="378"/>
      <c r="EX65310" s="378"/>
      <c r="EY65310" s="378"/>
      <c r="EZ65310" s="378"/>
      <c r="FA65310" s="378"/>
      <c r="FB65310" s="378"/>
      <c r="FC65310" s="378"/>
      <c r="FD65310" s="378"/>
      <c r="FE65310" s="378"/>
      <c r="FF65310" s="378"/>
      <c r="FG65310" s="378"/>
      <c r="FH65310" s="378"/>
      <c r="FI65310" s="378"/>
      <c r="FJ65310" s="378"/>
      <c r="FK65310" s="378"/>
      <c r="FL65310" s="378"/>
      <c r="FM65310" s="378"/>
      <c r="FN65310" s="378"/>
      <c r="FO65310" s="378"/>
      <c r="FP65310" s="378"/>
      <c r="FQ65310" s="378"/>
      <c r="FR65310" s="378"/>
      <c r="FS65310" s="378"/>
      <c r="FT65310" s="378"/>
      <c r="FU65310" s="378"/>
      <c r="FV65310" s="378"/>
      <c r="FW65310" s="378"/>
      <c r="FX65310" s="378"/>
      <c r="FY65310" s="378"/>
      <c r="FZ65310" s="378"/>
      <c r="GA65310" s="378"/>
      <c r="GB65310" s="378"/>
      <c r="GC65310" s="378"/>
      <c r="GD65310" s="378"/>
      <c r="GE65310" s="378"/>
      <c r="GF65310" s="378"/>
      <c r="GG65310" s="378"/>
      <c r="GH65310" s="378"/>
      <c r="GI65310" s="378"/>
      <c r="GJ65310" s="378"/>
      <c r="GK65310" s="378"/>
      <c r="GL65310" s="378"/>
      <c r="GM65310" s="378"/>
      <c r="GN65310" s="378"/>
      <c r="GO65310" s="378"/>
      <c r="GP65310" s="378"/>
      <c r="GQ65310" s="378"/>
      <c r="GR65310" s="378"/>
      <c r="GS65310" s="378"/>
      <c r="GT65310" s="378"/>
      <c r="GU65310" s="378"/>
      <c r="GV65310" s="378"/>
      <c r="GW65310" s="378"/>
      <c r="GX65310" s="378"/>
      <c r="GY65310" s="378"/>
      <c r="GZ65310" s="378"/>
      <c r="HA65310" s="378"/>
      <c r="HB65310" s="378"/>
      <c r="HC65310" s="378"/>
      <c r="HD65310" s="378"/>
      <c r="HE65310" s="378"/>
      <c r="HF65310" s="378"/>
      <c r="HG65310" s="378"/>
      <c r="HH65310" s="378"/>
      <c r="HI65310" s="378"/>
      <c r="HJ65310" s="378"/>
      <c r="HK65310" s="378"/>
      <c r="HL65310" s="378"/>
      <c r="HM65310" s="378"/>
      <c r="HN65310" s="378"/>
      <c r="HO65310" s="378"/>
      <c r="HP65310" s="378"/>
      <c r="HQ65310" s="378"/>
      <c r="HR65310" s="378"/>
      <c r="HS65310" s="378"/>
      <c r="HT65310" s="378"/>
      <c r="HU65310" s="378"/>
      <c r="HV65310" s="378"/>
      <c r="HW65310" s="378"/>
      <c r="HX65310" s="378"/>
      <c r="HY65310" s="378"/>
      <c r="HZ65310" s="378"/>
      <c r="IA65310" s="378"/>
      <c r="IB65310" s="378"/>
      <c r="IC65310" s="378"/>
      <c r="ID65310" s="378"/>
      <c r="IE65310" s="378"/>
      <c r="IF65310" s="378"/>
      <c r="IG65310" s="378"/>
      <c r="IH65310" s="378"/>
      <c r="II65310" s="378"/>
      <c r="IJ65310" s="378"/>
      <c r="IK65310" s="378"/>
      <c r="IL65310" s="378"/>
    </row>
    <row r="65311" spans="2:246">
      <c r="B65311" s="378"/>
      <c r="C65311" s="378"/>
      <c r="D65311" s="378"/>
      <c r="E65311" s="378"/>
      <c r="F65311" s="378"/>
      <c r="G65311" s="378"/>
      <c r="H65311" s="378"/>
      <c r="I65311" s="378"/>
      <c r="J65311" s="378"/>
      <c r="K65311" s="378"/>
      <c r="L65311" s="378"/>
      <c r="M65311" s="378"/>
      <c r="N65311" s="378"/>
      <c r="O65311" s="378"/>
      <c r="P65311" s="378"/>
      <c r="Q65311" s="378"/>
      <c r="R65311" s="378"/>
      <c r="S65311" s="378"/>
      <c r="T65311" s="378"/>
      <c r="U65311" s="378"/>
      <c r="V65311" s="378"/>
      <c r="W65311" s="378"/>
      <c r="X65311" s="378"/>
      <c r="Y65311" s="378"/>
      <c r="Z65311" s="378"/>
      <c r="AA65311" s="378"/>
      <c r="AB65311" s="378"/>
      <c r="AC65311" s="378"/>
      <c r="AD65311" s="378"/>
      <c r="AE65311" s="378"/>
      <c r="AF65311" s="378"/>
      <c r="AG65311" s="378"/>
      <c r="AH65311" s="378"/>
      <c r="AI65311" s="378"/>
      <c r="AJ65311" s="378"/>
      <c r="AK65311" s="378"/>
      <c r="AL65311" s="378"/>
      <c r="AM65311" s="378"/>
      <c r="AN65311" s="378"/>
      <c r="AO65311" s="378"/>
      <c r="AP65311" s="378"/>
      <c r="AQ65311" s="378"/>
      <c r="AR65311" s="378"/>
      <c r="AS65311" s="378"/>
      <c r="AT65311" s="378"/>
      <c r="AU65311" s="378"/>
      <c r="AV65311" s="378"/>
      <c r="AW65311" s="378"/>
      <c r="AX65311" s="378"/>
      <c r="AY65311" s="378"/>
      <c r="AZ65311" s="378"/>
      <c r="BA65311" s="378"/>
      <c r="BB65311" s="378"/>
      <c r="BC65311" s="378"/>
      <c r="BD65311" s="378"/>
      <c r="BE65311" s="378"/>
      <c r="BF65311" s="378"/>
      <c r="BG65311" s="378"/>
      <c r="BH65311" s="378"/>
      <c r="BI65311" s="378"/>
      <c r="BJ65311" s="378"/>
      <c r="BK65311" s="378"/>
      <c r="BL65311" s="378"/>
      <c r="BM65311" s="378"/>
      <c r="BN65311" s="378"/>
      <c r="BO65311" s="378"/>
      <c r="BP65311" s="378"/>
      <c r="BQ65311" s="378"/>
      <c r="BR65311" s="378"/>
      <c r="BS65311" s="378"/>
      <c r="BT65311" s="378"/>
      <c r="BU65311" s="378"/>
      <c r="BV65311" s="378"/>
      <c r="BW65311" s="378"/>
      <c r="BX65311" s="378"/>
      <c r="BY65311" s="378"/>
      <c r="BZ65311" s="378"/>
      <c r="CA65311" s="378"/>
      <c r="CB65311" s="378"/>
      <c r="CC65311" s="378"/>
      <c r="CD65311" s="378"/>
      <c r="CE65311" s="378"/>
      <c r="CF65311" s="378"/>
      <c r="CG65311" s="378"/>
      <c r="CH65311" s="378"/>
      <c r="CI65311" s="378"/>
      <c r="CJ65311" s="378"/>
      <c r="CK65311" s="378"/>
      <c r="CL65311" s="378"/>
      <c r="CM65311" s="378"/>
      <c r="CN65311" s="378"/>
      <c r="CO65311" s="378"/>
      <c r="CP65311" s="378"/>
      <c r="CQ65311" s="378"/>
      <c r="CR65311" s="378"/>
      <c r="CS65311" s="378"/>
      <c r="CT65311" s="378"/>
      <c r="CU65311" s="378"/>
      <c r="CV65311" s="378"/>
      <c r="CW65311" s="378"/>
      <c r="CX65311" s="378"/>
      <c r="CY65311" s="378"/>
      <c r="CZ65311" s="378"/>
      <c r="DA65311" s="378"/>
      <c r="DB65311" s="378"/>
      <c r="DC65311" s="378"/>
      <c r="DD65311" s="378"/>
      <c r="DE65311" s="378"/>
      <c r="DF65311" s="378"/>
      <c r="DG65311" s="378"/>
      <c r="DH65311" s="378"/>
      <c r="DI65311" s="378"/>
      <c r="DJ65311" s="378"/>
      <c r="DK65311" s="378"/>
      <c r="DL65311" s="378"/>
      <c r="DM65311" s="378"/>
      <c r="DN65311" s="378"/>
      <c r="DO65311" s="378"/>
      <c r="DP65311" s="378"/>
      <c r="DQ65311" s="378"/>
      <c r="DR65311" s="378"/>
      <c r="DS65311" s="378"/>
      <c r="DT65311" s="378"/>
      <c r="DU65311" s="378"/>
      <c r="DV65311" s="378"/>
      <c r="DW65311" s="378"/>
      <c r="DX65311" s="378"/>
      <c r="DY65311" s="378"/>
      <c r="DZ65311" s="378"/>
      <c r="EA65311" s="378"/>
      <c r="EB65311" s="378"/>
      <c r="EC65311" s="378"/>
      <c r="ED65311" s="378"/>
      <c r="EE65311" s="378"/>
      <c r="EF65311" s="378"/>
      <c r="EG65311" s="378"/>
      <c r="EH65311" s="378"/>
      <c r="EI65311" s="378"/>
      <c r="EJ65311" s="378"/>
      <c r="EK65311" s="378"/>
      <c r="EL65311" s="378"/>
      <c r="EM65311" s="378"/>
      <c r="EN65311" s="378"/>
      <c r="EO65311" s="378"/>
      <c r="EP65311" s="378"/>
      <c r="EQ65311" s="378"/>
      <c r="ER65311" s="378"/>
      <c r="ES65311" s="378"/>
      <c r="ET65311" s="378"/>
      <c r="EU65311" s="378"/>
      <c r="EV65311" s="378"/>
      <c r="EW65311" s="378"/>
      <c r="EX65311" s="378"/>
      <c r="EY65311" s="378"/>
      <c r="EZ65311" s="378"/>
      <c r="FA65311" s="378"/>
      <c r="FB65311" s="378"/>
      <c r="FC65311" s="378"/>
      <c r="FD65311" s="378"/>
      <c r="FE65311" s="378"/>
      <c r="FF65311" s="378"/>
      <c r="FG65311" s="378"/>
      <c r="FH65311" s="378"/>
      <c r="FI65311" s="378"/>
      <c r="FJ65311" s="378"/>
      <c r="FK65311" s="378"/>
      <c r="FL65311" s="378"/>
      <c r="FM65311" s="378"/>
      <c r="FN65311" s="378"/>
      <c r="FO65311" s="378"/>
      <c r="FP65311" s="378"/>
      <c r="FQ65311" s="378"/>
      <c r="FR65311" s="378"/>
      <c r="FS65311" s="378"/>
      <c r="FT65311" s="378"/>
      <c r="FU65311" s="378"/>
      <c r="FV65311" s="378"/>
      <c r="FW65311" s="378"/>
      <c r="FX65311" s="378"/>
      <c r="FY65311" s="378"/>
      <c r="FZ65311" s="378"/>
      <c r="GA65311" s="378"/>
      <c r="GB65311" s="378"/>
      <c r="GC65311" s="378"/>
      <c r="GD65311" s="378"/>
      <c r="GE65311" s="378"/>
      <c r="GF65311" s="378"/>
      <c r="GG65311" s="378"/>
      <c r="GH65311" s="378"/>
      <c r="GI65311" s="378"/>
      <c r="GJ65311" s="378"/>
      <c r="GK65311" s="378"/>
      <c r="GL65311" s="378"/>
      <c r="GM65311" s="378"/>
      <c r="GN65311" s="378"/>
      <c r="GO65311" s="378"/>
      <c r="GP65311" s="378"/>
      <c r="GQ65311" s="378"/>
      <c r="GR65311" s="378"/>
      <c r="GS65311" s="378"/>
      <c r="GT65311" s="378"/>
      <c r="GU65311" s="378"/>
      <c r="GV65311" s="378"/>
      <c r="GW65311" s="378"/>
      <c r="GX65311" s="378"/>
      <c r="GY65311" s="378"/>
      <c r="GZ65311" s="378"/>
      <c r="HA65311" s="378"/>
      <c r="HB65311" s="378"/>
      <c r="HC65311" s="378"/>
      <c r="HD65311" s="378"/>
      <c r="HE65311" s="378"/>
      <c r="HF65311" s="378"/>
      <c r="HG65311" s="378"/>
      <c r="HH65311" s="378"/>
      <c r="HI65311" s="378"/>
      <c r="HJ65311" s="378"/>
      <c r="HK65311" s="378"/>
      <c r="HL65311" s="378"/>
      <c r="HM65311" s="378"/>
      <c r="HN65311" s="378"/>
      <c r="HO65311" s="378"/>
      <c r="HP65311" s="378"/>
      <c r="HQ65311" s="378"/>
      <c r="HR65311" s="378"/>
      <c r="HS65311" s="378"/>
      <c r="HT65311" s="378"/>
      <c r="HU65311" s="378"/>
      <c r="HV65311" s="378"/>
      <c r="HW65311" s="378"/>
      <c r="HX65311" s="378"/>
      <c r="HY65311" s="378"/>
      <c r="HZ65311" s="378"/>
      <c r="IA65311" s="378"/>
      <c r="IB65311" s="378"/>
      <c r="IC65311" s="378"/>
      <c r="ID65311" s="378"/>
      <c r="IE65311" s="378"/>
      <c r="IF65311" s="378"/>
      <c r="IG65311" s="378"/>
      <c r="IH65311" s="378"/>
      <c r="II65311" s="378"/>
      <c r="IJ65311" s="378"/>
      <c r="IK65311" s="378"/>
      <c r="IL65311" s="378"/>
    </row>
    <row r="65312" spans="2:246">
      <c r="B65312" s="378"/>
      <c r="C65312" s="378"/>
      <c r="D65312" s="378"/>
      <c r="E65312" s="378"/>
      <c r="F65312" s="378"/>
      <c r="G65312" s="378"/>
      <c r="H65312" s="378"/>
      <c r="I65312" s="378"/>
      <c r="J65312" s="378"/>
      <c r="K65312" s="378"/>
      <c r="L65312" s="378"/>
      <c r="M65312" s="378"/>
      <c r="N65312" s="378"/>
      <c r="O65312" s="378"/>
      <c r="P65312" s="378"/>
      <c r="Q65312" s="378"/>
      <c r="R65312" s="378"/>
      <c r="S65312" s="378"/>
      <c r="T65312" s="378"/>
      <c r="U65312" s="378"/>
      <c r="V65312" s="378"/>
      <c r="W65312" s="378"/>
      <c r="X65312" s="378"/>
      <c r="Y65312" s="378"/>
      <c r="Z65312" s="378"/>
      <c r="AA65312" s="378"/>
      <c r="AB65312" s="378"/>
      <c r="AC65312" s="378"/>
      <c r="AD65312" s="378"/>
      <c r="AE65312" s="378"/>
      <c r="AF65312" s="378"/>
      <c r="AG65312" s="378"/>
      <c r="AH65312" s="378"/>
      <c r="AI65312" s="378"/>
      <c r="AJ65312" s="378"/>
      <c r="AK65312" s="378"/>
      <c r="AL65312" s="378"/>
      <c r="AM65312" s="378"/>
      <c r="AN65312" s="378"/>
      <c r="AO65312" s="378"/>
      <c r="AP65312" s="378"/>
      <c r="AQ65312" s="378"/>
      <c r="AR65312" s="378"/>
      <c r="AS65312" s="378"/>
      <c r="AT65312" s="378"/>
      <c r="AU65312" s="378"/>
      <c r="AV65312" s="378"/>
      <c r="AW65312" s="378"/>
      <c r="AX65312" s="378"/>
      <c r="AY65312" s="378"/>
      <c r="AZ65312" s="378"/>
      <c r="BA65312" s="378"/>
      <c r="BB65312" s="378"/>
      <c r="BC65312" s="378"/>
      <c r="BD65312" s="378"/>
      <c r="BE65312" s="378"/>
      <c r="BF65312" s="378"/>
      <c r="BG65312" s="378"/>
      <c r="BH65312" s="378"/>
      <c r="BI65312" s="378"/>
      <c r="BJ65312" s="378"/>
      <c r="BK65312" s="378"/>
      <c r="BL65312" s="378"/>
      <c r="BM65312" s="378"/>
      <c r="BN65312" s="378"/>
      <c r="BO65312" s="378"/>
      <c r="BP65312" s="378"/>
      <c r="BQ65312" s="378"/>
      <c r="BR65312" s="378"/>
      <c r="BS65312" s="378"/>
      <c r="BT65312" s="378"/>
      <c r="BU65312" s="378"/>
      <c r="BV65312" s="378"/>
      <c r="BW65312" s="378"/>
      <c r="BX65312" s="378"/>
      <c r="BY65312" s="378"/>
      <c r="BZ65312" s="378"/>
      <c r="CA65312" s="378"/>
      <c r="CB65312" s="378"/>
      <c r="CC65312" s="378"/>
      <c r="CD65312" s="378"/>
      <c r="CE65312" s="378"/>
      <c r="CF65312" s="378"/>
      <c r="CG65312" s="378"/>
      <c r="CH65312" s="378"/>
      <c r="CI65312" s="378"/>
      <c r="CJ65312" s="378"/>
      <c r="CK65312" s="378"/>
      <c r="CL65312" s="378"/>
      <c r="CM65312" s="378"/>
      <c r="CN65312" s="378"/>
      <c r="CO65312" s="378"/>
      <c r="CP65312" s="378"/>
      <c r="CQ65312" s="378"/>
      <c r="CR65312" s="378"/>
      <c r="CS65312" s="378"/>
      <c r="CT65312" s="378"/>
      <c r="CU65312" s="378"/>
      <c r="CV65312" s="378"/>
      <c r="CW65312" s="378"/>
      <c r="CX65312" s="378"/>
      <c r="CY65312" s="378"/>
      <c r="CZ65312" s="378"/>
      <c r="DA65312" s="378"/>
      <c r="DB65312" s="378"/>
      <c r="DC65312" s="378"/>
      <c r="DD65312" s="378"/>
      <c r="DE65312" s="378"/>
      <c r="DF65312" s="378"/>
      <c r="DG65312" s="378"/>
      <c r="DH65312" s="378"/>
      <c r="DI65312" s="378"/>
      <c r="DJ65312" s="378"/>
      <c r="DK65312" s="378"/>
      <c r="DL65312" s="378"/>
      <c r="DM65312" s="378"/>
      <c r="DN65312" s="378"/>
      <c r="DO65312" s="378"/>
      <c r="DP65312" s="378"/>
      <c r="DQ65312" s="378"/>
      <c r="DR65312" s="378"/>
      <c r="DS65312" s="378"/>
      <c r="DT65312" s="378"/>
      <c r="DU65312" s="378"/>
      <c r="DV65312" s="378"/>
      <c r="DW65312" s="378"/>
      <c r="DX65312" s="378"/>
      <c r="DY65312" s="378"/>
      <c r="DZ65312" s="378"/>
      <c r="EA65312" s="378"/>
      <c r="EB65312" s="378"/>
      <c r="EC65312" s="378"/>
      <c r="ED65312" s="378"/>
      <c r="EE65312" s="378"/>
      <c r="EF65312" s="378"/>
      <c r="EG65312" s="378"/>
      <c r="EH65312" s="378"/>
      <c r="EI65312" s="378"/>
      <c r="EJ65312" s="378"/>
      <c r="EK65312" s="378"/>
      <c r="EL65312" s="378"/>
      <c r="EM65312" s="378"/>
      <c r="EN65312" s="378"/>
      <c r="EO65312" s="378"/>
      <c r="EP65312" s="378"/>
      <c r="EQ65312" s="378"/>
      <c r="ER65312" s="378"/>
      <c r="ES65312" s="378"/>
      <c r="ET65312" s="378"/>
      <c r="EU65312" s="378"/>
      <c r="EV65312" s="378"/>
      <c r="EW65312" s="378"/>
      <c r="EX65312" s="378"/>
      <c r="EY65312" s="378"/>
      <c r="EZ65312" s="378"/>
      <c r="FA65312" s="378"/>
      <c r="FB65312" s="378"/>
      <c r="FC65312" s="378"/>
      <c r="FD65312" s="378"/>
      <c r="FE65312" s="378"/>
      <c r="FF65312" s="378"/>
      <c r="FG65312" s="378"/>
      <c r="FH65312" s="378"/>
      <c r="FI65312" s="378"/>
      <c r="FJ65312" s="378"/>
      <c r="FK65312" s="378"/>
      <c r="FL65312" s="378"/>
      <c r="FM65312" s="378"/>
      <c r="FN65312" s="378"/>
      <c r="FO65312" s="378"/>
      <c r="FP65312" s="378"/>
      <c r="FQ65312" s="378"/>
      <c r="FR65312" s="378"/>
      <c r="FS65312" s="378"/>
      <c r="FT65312" s="378"/>
      <c r="FU65312" s="378"/>
      <c r="FV65312" s="378"/>
      <c r="FW65312" s="378"/>
      <c r="FX65312" s="378"/>
      <c r="FY65312" s="378"/>
      <c r="FZ65312" s="378"/>
      <c r="GA65312" s="378"/>
      <c r="GB65312" s="378"/>
      <c r="GC65312" s="378"/>
      <c r="GD65312" s="378"/>
      <c r="GE65312" s="378"/>
      <c r="GF65312" s="378"/>
      <c r="GG65312" s="378"/>
      <c r="GH65312" s="378"/>
      <c r="GI65312" s="378"/>
      <c r="GJ65312" s="378"/>
      <c r="GK65312" s="378"/>
      <c r="GL65312" s="378"/>
      <c r="GM65312" s="378"/>
      <c r="GN65312" s="378"/>
      <c r="GO65312" s="378"/>
      <c r="GP65312" s="378"/>
      <c r="GQ65312" s="378"/>
      <c r="GR65312" s="378"/>
      <c r="GS65312" s="378"/>
      <c r="GT65312" s="378"/>
      <c r="GU65312" s="378"/>
      <c r="GV65312" s="378"/>
      <c r="GW65312" s="378"/>
      <c r="GX65312" s="378"/>
      <c r="GY65312" s="378"/>
      <c r="GZ65312" s="378"/>
      <c r="HA65312" s="378"/>
      <c r="HB65312" s="378"/>
      <c r="HC65312" s="378"/>
      <c r="HD65312" s="378"/>
      <c r="HE65312" s="378"/>
      <c r="HF65312" s="378"/>
      <c r="HG65312" s="378"/>
      <c r="HH65312" s="378"/>
      <c r="HI65312" s="378"/>
      <c r="HJ65312" s="378"/>
      <c r="HK65312" s="378"/>
      <c r="HL65312" s="378"/>
      <c r="HM65312" s="378"/>
      <c r="HN65312" s="378"/>
      <c r="HO65312" s="378"/>
      <c r="HP65312" s="378"/>
      <c r="HQ65312" s="378"/>
      <c r="HR65312" s="378"/>
      <c r="HS65312" s="378"/>
      <c r="HT65312" s="378"/>
      <c r="HU65312" s="378"/>
      <c r="HV65312" s="378"/>
      <c r="HW65312" s="378"/>
      <c r="HX65312" s="378"/>
      <c r="HY65312" s="378"/>
      <c r="HZ65312" s="378"/>
      <c r="IA65312" s="378"/>
      <c r="IB65312" s="378"/>
      <c r="IC65312" s="378"/>
      <c r="ID65312" s="378"/>
      <c r="IE65312" s="378"/>
      <c r="IF65312" s="378"/>
      <c r="IG65312" s="378"/>
      <c r="IH65312" s="378"/>
      <c r="II65312" s="378"/>
      <c r="IJ65312" s="378"/>
      <c r="IK65312" s="378"/>
      <c r="IL65312" s="378"/>
    </row>
    <row r="65313" spans="2:246">
      <c r="B65313" s="378"/>
      <c r="C65313" s="378"/>
      <c r="D65313" s="378"/>
      <c r="E65313" s="378"/>
      <c r="F65313" s="378"/>
      <c r="G65313" s="378"/>
      <c r="H65313" s="378"/>
      <c r="I65313" s="378"/>
      <c r="J65313" s="378"/>
      <c r="K65313" s="378"/>
      <c r="L65313" s="378"/>
      <c r="M65313" s="378"/>
      <c r="N65313" s="378"/>
      <c r="O65313" s="378"/>
      <c r="P65313" s="378"/>
      <c r="Q65313" s="378"/>
      <c r="R65313" s="378"/>
      <c r="S65313" s="378"/>
      <c r="T65313" s="378"/>
      <c r="U65313" s="378"/>
      <c r="V65313" s="378"/>
      <c r="W65313" s="378"/>
      <c r="X65313" s="378"/>
      <c r="Y65313" s="378"/>
      <c r="Z65313" s="378"/>
      <c r="AA65313" s="378"/>
      <c r="AB65313" s="378"/>
      <c r="AC65313" s="378"/>
      <c r="AD65313" s="378"/>
      <c r="AE65313" s="378"/>
      <c r="AF65313" s="378"/>
      <c r="AG65313" s="378"/>
      <c r="AH65313" s="378"/>
      <c r="AI65313" s="378"/>
      <c r="AJ65313" s="378"/>
      <c r="AK65313" s="378"/>
      <c r="AL65313" s="378"/>
      <c r="AM65313" s="378"/>
      <c r="AN65313" s="378"/>
      <c r="AO65313" s="378"/>
      <c r="AP65313" s="378"/>
      <c r="AQ65313" s="378"/>
      <c r="AR65313" s="378"/>
      <c r="AS65313" s="378"/>
      <c r="AT65313" s="378"/>
      <c r="AU65313" s="378"/>
      <c r="AV65313" s="378"/>
      <c r="AW65313" s="378"/>
      <c r="AX65313" s="378"/>
      <c r="AY65313" s="378"/>
      <c r="AZ65313" s="378"/>
      <c r="BA65313" s="378"/>
      <c r="BB65313" s="378"/>
      <c r="BC65313" s="378"/>
      <c r="BD65313" s="378"/>
      <c r="BE65313" s="378"/>
      <c r="BF65313" s="378"/>
      <c r="BG65313" s="378"/>
      <c r="BH65313" s="378"/>
      <c r="BI65313" s="378"/>
      <c r="BJ65313" s="378"/>
      <c r="BK65313" s="378"/>
      <c r="BL65313" s="378"/>
      <c r="BM65313" s="378"/>
      <c r="BN65313" s="378"/>
      <c r="BO65313" s="378"/>
      <c r="BP65313" s="378"/>
      <c r="BQ65313" s="378"/>
      <c r="BR65313" s="378"/>
      <c r="BS65313" s="378"/>
      <c r="BT65313" s="378"/>
      <c r="BU65313" s="378"/>
      <c r="BV65313" s="378"/>
      <c r="BW65313" s="378"/>
      <c r="BX65313" s="378"/>
      <c r="BY65313" s="378"/>
      <c r="BZ65313" s="378"/>
      <c r="CA65313" s="378"/>
      <c r="CB65313" s="378"/>
      <c r="CC65313" s="378"/>
      <c r="CD65313" s="378"/>
      <c r="CE65313" s="378"/>
      <c r="CF65313" s="378"/>
      <c r="CG65313" s="378"/>
      <c r="CH65313" s="378"/>
      <c r="CI65313" s="378"/>
      <c r="CJ65313" s="378"/>
      <c r="CK65313" s="378"/>
      <c r="CL65313" s="378"/>
      <c r="CM65313" s="378"/>
      <c r="CN65313" s="378"/>
      <c r="CO65313" s="378"/>
      <c r="CP65313" s="378"/>
      <c r="CQ65313" s="378"/>
      <c r="CR65313" s="378"/>
      <c r="CS65313" s="378"/>
      <c r="CT65313" s="378"/>
      <c r="CU65313" s="378"/>
      <c r="CV65313" s="378"/>
      <c r="CW65313" s="378"/>
      <c r="CX65313" s="378"/>
      <c r="CY65313" s="378"/>
      <c r="CZ65313" s="378"/>
      <c r="DA65313" s="378"/>
      <c r="DB65313" s="378"/>
      <c r="DC65313" s="378"/>
      <c r="DD65313" s="378"/>
      <c r="DE65313" s="378"/>
      <c r="DF65313" s="378"/>
      <c r="DG65313" s="378"/>
      <c r="DH65313" s="378"/>
      <c r="DI65313" s="378"/>
      <c r="DJ65313" s="378"/>
      <c r="DK65313" s="378"/>
      <c r="DL65313" s="378"/>
      <c r="DM65313" s="378"/>
      <c r="DN65313" s="378"/>
      <c r="DO65313" s="378"/>
      <c r="DP65313" s="378"/>
      <c r="DQ65313" s="378"/>
      <c r="DR65313" s="378"/>
      <c r="DS65313" s="378"/>
      <c r="DT65313" s="378"/>
      <c r="DU65313" s="378"/>
      <c r="DV65313" s="378"/>
      <c r="DW65313" s="378"/>
      <c r="DX65313" s="378"/>
      <c r="DY65313" s="378"/>
      <c r="DZ65313" s="378"/>
      <c r="EA65313" s="378"/>
      <c r="EB65313" s="378"/>
      <c r="EC65313" s="378"/>
      <c r="ED65313" s="378"/>
      <c r="EE65313" s="378"/>
      <c r="EF65313" s="378"/>
      <c r="EG65313" s="378"/>
      <c r="EH65313" s="378"/>
      <c r="EI65313" s="378"/>
      <c r="EJ65313" s="378"/>
      <c r="EK65313" s="378"/>
      <c r="EL65313" s="378"/>
      <c r="EM65313" s="378"/>
      <c r="EN65313" s="378"/>
      <c r="EO65313" s="378"/>
      <c r="EP65313" s="378"/>
      <c r="EQ65313" s="378"/>
      <c r="ER65313" s="378"/>
      <c r="ES65313" s="378"/>
      <c r="ET65313" s="378"/>
      <c r="EU65313" s="378"/>
      <c r="EV65313" s="378"/>
      <c r="EW65313" s="378"/>
      <c r="EX65313" s="378"/>
      <c r="EY65313" s="378"/>
      <c r="EZ65313" s="378"/>
      <c r="FA65313" s="378"/>
      <c r="FB65313" s="378"/>
      <c r="FC65313" s="378"/>
      <c r="FD65313" s="378"/>
      <c r="FE65313" s="378"/>
      <c r="FF65313" s="378"/>
      <c r="FG65313" s="378"/>
      <c r="FH65313" s="378"/>
      <c r="FI65313" s="378"/>
      <c r="FJ65313" s="378"/>
      <c r="FK65313" s="378"/>
      <c r="FL65313" s="378"/>
      <c r="FM65313" s="378"/>
      <c r="FN65313" s="378"/>
      <c r="FO65313" s="378"/>
      <c r="FP65313" s="378"/>
      <c r="FQ65313" s="378"/>
      <c r="FR65313" s="378"/>
      <c r="FS65313" s="378"/>
      <c r="FT65313" s="378"/>
      <c r="FU65313" s="378"/>
      <c r="FV65313" s="378"/>
      <c r="FW65313" s="378"/>
      <c r="FX65313" s="378"/>
      <c r="FY65313" s="378"/>
      <c r="FZ65313" s="378"/>
      <c r="GA65313" s="378"/>
      <c r="GB65313" s="378"/>
      <c r="GC65313" s="378"/>
      <c r="GD65313" s="378"/>
      <c r="GE65313" s="378"/>
      <c r="GF65313" s="378"/>
      <c r="GG65313" s="378"/>
      <c r="GH65313" s="378"/>
      <c r="GI65313" s="378"/>
      <c r="GJ65313" s="378"/>
      <c r="GK65313" s="378"/>
      <c r="GL65313" s="378"/>
      <c r="GM65313" s="378"/>
      <c r="GN65313" s="378"/>
      <c r="GO65313" s="378"/>
      <c r="GP65313" s="378"/>
      <c r="GQ65313" s="378"/>
      <c r="GR65313" s="378"/>
      <c r="GS65313" s="378"/>
      <c r="GT65313" s="378"/>
      <c r="GU65313" s="378"/>
      <c r="GV65313" s="378"/>
      <c r="GW65313" s="378"/>
      <c r="GX65313" s="378"/>
      <c r="GY65313" s="378"/>
      <c r="GZ65313" s="378"/>
      <c r="HA65313" s="378"/>
      <c r="HB65313" s="378"/>
      <c r="HC65313" s="378"/>
      <c r="HD65313" s="378"/>
      <c r="HE65313" s="378"/>
      <c r="HF65313" s="378"/>
      <c r="HG65313" s="378"/>
      <c r="HH65313" s="378"/>
      <c r="HI65313" s="378"/>
      <c r="HJ65313" s="378"/>
      <c r="HK65313" s="378"/>
      <c r="HL65313" s="378"/>
      <c r="HM65313" s="378"/>
      <c r="HN65313" s="378"/>
      <c r="HO65313" s="378"/>
      <c r="HP65313" s="378"/>
      <c r="HQ65313" s="378"/>
      <c r="HR65313" s="378"/>
      <c r="HS65313" s="378"/>
      <c r="HT65313" s="378"/>
      <c r="HU65313" s="378"/>
      <c r="HV65313" s="378"/>
      <c r="HW65313" s="378"/>
      <c r="HX65313" s="378"/>
      <c r="HY65313" s="378"/>
      <c r="HZ65313" s="378"/>
      <c r="IA65313" s="378"/>
      <c r="IB65313" s="378"/>
      <c r="IC65313" s="378"/>
      <c r="ID65313" s="378"/>
      <c r="IE65313" s="378"/>
      <c r="IF65313" s="378"/>
      <c r="IG65313" s="378"/>
      <c r="IH65313" s="378"/>
      <c r="II65313" s="378"/>
      <c r="IJ65313" s="378"/>
      <c r="IK65313" s="378"/>
      <c r="IL65313" s="378"/>
    </row>
    <row r="65314" spans="2:246">
      <c r="B65314" s="378"/>
      <c r="C65314" s="378"/>
      <c r="D65314" s="378"/>
      <c r="E65314" s="378"/>
      <c r="F65314" s="378"/>
      <c r="G65314" s="378"/>
      <c r="H65314" s="378"/>
      <c r="I65314" s="378"/>
      <c r="J65314" s="378"/>
      <c r="K65314" s="378"/>
      <c r="L65314" s="378"/>
      <c r="M65314" s="378"/>
      <c r="N65314" s="378"/>
      <c r="O65314" s="378"/>
      <c r="P65314" s="378"/>
      <c r="Q65314" s="378"/>
      <c r="R65314" s="378"/>
      <c r="S65314" s="378"/>
      <c r="T65314" s="378"/>
      <c r="U65314" s="378"/>
      <c r="V65314" s="378"/>
      <c r="W65314" s="378"/>
      <c r="X65314" s="378"/>
      <c r="Y65314" s="378"/>
      <c r="Z65314" s="378"/>
      <c r="AA65314" s="378"/>
      <c r="AB65314" s="378"/>
      <c r="AC65314" s="378"/>
      <c r="AD65314" s="378"/>
      <c r="AE65314" s="378"/>
      <c r="AF65314" s="378"/>
      <c r="AG65314" s="378"/>
      <c r="AH65314" s="378"/>
      <c r="AI65314" s="378"/>
      <c r="AJ65314" s="378"/>
      <c r="AK65314" s="378"/>
      <c r="AL65314" s="378"/>
      <c r="AM65314" s="378"/>
      <c r="AN65314" s="378"/>
      <c r="AO65314" s="378"/>
      <c r="AP65314" s="378"/>
      <c r="AQ65314" s="378"/>
      <c r="AR65314" s="378"/>
      <c r="AS65314" s="378"/>
      <c r="AT65314" s="378"/>
      <c r="AU65314" s="378"/>
      <c r="AV65314" s="378"/>
      <c r="AW65314" s="378"/>
      <c r="AX65314" s="378"/>
      <c r="AY65314" s="378"/>
      <c r="AZ65314" s="378"/>
      <c r="BA65314" s="378"/>
      <c r="BB65314" s="378"/>
      <c r="BC65314" s="378"/>
      <c r="BD65314" s="378"/>
      <c r="BE65314" s="378"/>
      <c r="BF65314" s="378"/>
      <c r="BG65314" s="378"/>
      <c r="BH65314" s="378"/>
      <c r="BI65314" s="378"/>
      <c r="BJ65314" s="378"/>
      <c r="BK65314" s="378"/>
      <c r="BL65314" s="378"/>
      <c r="BM65314" s="378"/>
      <c r="BN65314" s="378"/>
      <c r="BO65314" s="378"/>
      <c r="BP65314" s="378"/>
      <c r="BQ65314" s="378"/>
      <c r="BR65314" s="378"/>
      <c r="BS65314" s="378"/>
      <c r="BT65314" s="378"/>
      <c r="BU65314" s="378"/>
      <c r="BV65314" s="378"/>
      <c r="BW65314" s="378"/>
      <c r="BX65314" s="378"/>
      <c r="BY65314" s="378"/>
      <c r="BZ65314" s="378"/>
      <c r="CA65314" s="378"/>
      <c r="CB65314" s="378"/>
      <c r="CC65314" s="378"/>
      <c r="CD65314" s="378"/>
      <c r="CE65314" s="378"/>
      <c r="CF65314" s="378"/>
      <c r="CG65314" s="378"/>
      <c r="CH65314" s="378"/>
      <c r="CI65314" s="378"/>
      <c r="CJ65314" s="378"/>
      <c r="CK65314" s="378"/>
      <c r="CL65314" s="378"/>
      <c r="CM65314" s="378"/>
      <c r="CN65314" s="378"/>
      <c r="CO65314" s="378"/>
      <c r="CP65314" s="378"/>
      <c r="CQ65314" s="378"/>
      <c r="CR65314" s="378"/>
      <c r="CS65314" s="378"/>
      <c r="CT65314" s="378"/>
      <c r="CU65314" s="378"/>
      <c r="CV65314" s="378"/>
      <c r="CW65314" s="378"/>
      <c r="CX65314" s="378"/>
      <c r="CY65314" s="378"/>
      <c r="CZ65314" s="378"/>
      <c r="DA65314" s="378"/>
      <c r="DB65314" s="378"/>
      <c r="DC65314" s="378"/>
      <c r="DD65314" s="378"/>
      <c r="DE65314" s="378"/>
      <c r="DF65314" s="378"/>
      <c r="DG65314" s="378"/>
      <c r="DH65314" s="378"/>
      <c r="DI65314" s="378"/>
      <c r="DJ65314" s="378"/>
      <c r="DK65314" s="378"/>
      <c r="DL65314" s="378"/>
      <c r="DM65314" s="378"/>
      <c r="DN65314" s="378"/>
      <c r="DO65314" s="378"/>
      <c r="DP65314" s="378"/>
      <c r="DQ65314" s="378"/>
      <c r="DR65314" s="378"/>
      <c r="DS65314" s="378"/>
      <c r="DT65314" s="378"/>
      <c r="DU65314" s="378"/>
      <c r="DV65314" s="378"/>
      <c r="DW65314" s="378"/>
      <c r="DX65314" s="378"/>
      <c r="DY65314" s="378"/>
      <c r="DZ65314" s="378"/>
      <c r="EA65314" s="378"/>
      <c r="EB65314" s="378"/>
      <c r="EC65314" s="378"/>
      <c r="ED65314" s="378"/>
      <c r="EE65314" s="378"/>
      <c r="EF65314" s="378"/>
      <c r="EG65314" s="378"/>
      <c r="EH65314" s="378"/>
      <c r="EI65314" s="378"/>
      <c r="EJ65314" s="378"/>
      <c r="EK65314" s="378"/>
      <c r="EL65314" s="378"/>
      <c r="EM65314" s="378"/>
      <c r="EN65314" s="378"/>
      <c r="EO65314" s="378"/>
      <c r="EP65314" s="378"/>
      <c r="EQ65314" s="378"/>
      <c r="ER65314" s="378"/>
      <c r="ES65314" s="378"/>
      <c r="ET65314" s="378"/>
      <c r="EU65314" s="378"/>
      <c r="EV65314" s="378"/>
      <c r="EW65314" s="378"/>
      <c r="EX65314" s="378"/>
      <c r="EY65314" s="378"/>
      <c r="EZ65314" s="378"/>
      <c r="FA65314" s="378"/>
      <c r="FB65314" s="378"/>
      <c r="FC65314" s="378"/>
      <c r="FD65314" s="378"/>
      <c r="FE65314" s="378"/>
      <c r="FF65314" s="378"/>
      <c r="FG65314" s="378"/>
      <c r="FH65314" s="378"/>
      <c r="FI65314" s="378"/>
      <c r="FJ65314" s="378"/>
      <c r="FK65314" s="378"/>
      <c r="FL65314" s="378"/>
      <c r="FM65314" s="378"/>
      <c r="FN65314" s="378"/>
      <c r="FO65314" s="378"/>
      <c r="FP65314" s="378"/>
      <c r="FQ65314" s="378"/>
      <c r="FR65314" s="378"/>
      <c r="FS65314" s="378"/>
      <c r="FT65314" s="378"/>
      <c r="FU65314" s="378"/>
      <c r="FV65314" s="378"/>
      <c r="FW65314" s="378"/>
      <c r="FX65314" s="378"/>
      <c r="FY65314" s="378"/>
      <c r="FZ65314" s="378"/>
      <c r="GA65314" s="378"/>
      <c r="GB65314" s="378"/>
      <c r="GC65314" s="378"/>
      <c r="GD65314" s="378"/>
      <c r="GE65314" s="378"/>
      <c r="GF65314" s="378"/>
      <c r="GG65314" s="378"/>
      <c r="GH65314" s="378"/>
      <c r="GI65314" s="378"/>
      <c r="GJ65314" s="378"/>
      <c r="GK65314" s="378"/>
      <c r="GL65314" s="378"/>
      <c r="GM65314" s="378"/>
      <c r="GN65314" s="378"/>
      <c r="GO65314" s="378"/>
      <c r="GP65314" s="378"/>
      <c r="GQ65314" s="378"/>
      <c r="GR65314" s="378"/>
      <c r="GS65314" s="378"/>
      <c r="GT65314" s="378"/>
      <c r="GU65314" s="378"/>
      <c r="GV65314" s="378"/>
      <c r="GW65314" s="378"/>
      <c r="GX65314" s="378"/>
      <c r="GY65314" s="378"/>
      <c r="GZ65314" s="378"/>
      <c r="HA65314" s="378"/>
      <c r="HB65314" s="378"/>
      <c r="HC65314" s="378"/>
      <c r="HD65314" s="378"/>
      <c r="HE65314" s="378"/>
      <c r="HF65314" s="378"/>
      <c r="HG65314" s="378"/>
      <c r="HH65314" s="378"/>
      <c r="HI65314" s="378"/>
      <c r="HJ65314" s="378"/>
      <c r="HK65314" s="378"/>
      <c r="HL65314" s="378"/>
      <c r="HM65314" s="378"/>
      <c r="HN65314" s="378"/>
      <c r="HO65314" s="378"/>
      <c r="HP65314" s="378"/>
      <c r="HQ65314" s="378"/>
      <c r="HR65314" s="378"/>
      <c r="HS65314" s="378"/>
      <c r="HT65314" s="378"/>
      <c r="HU65314" s="378"/>
      <c r="HV65314" s="378"/>
      <c r="HW65314" s="378"/>
      <c r="HX65314" s="378"/>
      <c r="HY65314" s="378"/>
      <c r="HZ65314" s="378"/>
      <c r="IA65314" s="378"/>
      <c r="IB65314" s="378"/>
      <c r="IC65314" s="378"/>
      <c r="ID65314" s="378"/>
      <c r="IE65314" s="378"/>
      <c r="IF65314" s="378"/>
      <c r="IG65314" s="378"/>
      <c r="IH65314" s="378"/>
      <c r="II65314" s="378"/>
      <c r="IJ65314" s="378"/>
      <c r="IK65314" s="378"/>
      <c r="IL65314" s="378"/>
    </row>
    <row r="65315" spans="2:246">
      <c r="B65315" s="378"/>
      <c r="C65315" s="378"/>
      <c r="D65315" s="378"/>
      <c r="E65315" s="378"/>
      <c r="F65315" s="378"/>
      <c r="G65315" s="378"/>
      <c r="H65315" s="378"/>
      <c r="I65315" s="378"/>
      <c r="J65315" s="378"/>
      <c r="K65315" s="378"/>
      <c r="L65315" s="378"/>
      <c r="M65315" s="378"/>
      <c r="N65315" s="378"/>
      <c r="O65315" s="378"/>
      <c r="P65315" s="378"/>
      <c r="Q65315" s="378"/>
      <c r="R65315" s="378"/>
      <c r="S65315" s="378"/>
      <c r="T65315" s="378"/>
      <c r="U65315" s="378"/>
      <c r="V65315" s="378"/>
      <c r="W65315" s="378"/>
      <c r="X65315" s="378"/>
      <c r="Y65315" s="378"/>
      <c r="Z65315" s="378"/>
      <c r="AA65315" s="378"/>
      <c r="AB65315" s="378"/>
      <c r="AC65315" s="378"/>
      <c r="AD65315" s="378"/>
      <c r="AE65315" s="378"/>
      <c r="AF65315" s="378"/>
      <c r="AG65315" s="378"/>
      <c r="AH65315" s="378"/>
      <c r="AI65315" s="378"/>
      <c r="AJ65315" s="378"/>
      <c r="AK65315" s="378"/>
      <c r="AL65315" s="378"/>
      <c r="AM65315" s="378"/>
      <c r="AN65315" s="378"/>
      <c r="AO65315" s="378"/>
      <c r="AP65315" s="378"/>
      <c r="AQ65315" s="378"/>
      <c r="AR65315" s="378"/>
      <c r="AS65315" s="378"/>
      <c r="AT65315" s="378"/>
      <c r="AU65315" s="378"/>
      <c r="AV65315" s="378"/>
      <c r="AW65315" s="378"/>
      <c r="AX65315" s="378"/>
      <c r="AY65315" s="378"/>
      <c r="AZ65315" s="378"/>
      <c r="BA65315" s="378"/>
      <c r="BB65315" s="378"/>
      <c r="BC65315" s="378"/>
      <c r="BD65315" s="378"/>
      <c r="BE65315" s="378"/>
      <c r="BF65315" s="378"/>
      <c r="BG65315" s="378"/>
      <c r="BH65315" s="378"/>
      <c r="BI65315" s="378"/>
      <c r="BJ65315" s="378"/>
      <c r="BK65315" s="378"/>
      <c r="BL65315" s="378"/>
      <c r="BM65315" s="378"/>
      <c r="BN65315" s="378"/>
      <c r="BO65315" s="378"/>
      <c r="BP65315" s="378"/>
      <c r="BQ65315" s="378"/>
      <c r="BR65315" s="378"/>
      <c r="BS65315" s="378"/>
      <c r="BT65315" s="378"/>
      <c r="BU65315" s="378"/>
      <c r="BV65315" s="378"/>
      <c r="BW65315" s="378"/>
      <c r="BX65315" s="378"/>
      <c r="BY65315" s="378"/>
      <c r="BZ65315" s="378"/>
      <c r="CA65315" s="378"/>
      <c r="CB65315" s="378"/>
      <c r="CC65315" s="378"/>
      <c r="CD65315" s="378"/>
      <c r="CE65315" s="378"/>
      <c r="CF65315" s="378"/>
      <c r="CG65315" s="378"/>
      <c r="CH65315" s="378"/>
      <c r="CI65315" s="378"/>
      <c r="CJ65315" s="378"/>
      <c r="CK65315" s="378"/>
      <c r="CL65315" s="378"/>
      <c r="CM65315" s="378"/>
      <c r="CN65315" s="378"/>
      <c r="CO65315" s="378"/>
      <c r="CP65315" s="378"/>
      <c r="CQ65315" s="378"/>
      <c r="CR65315" s="378"/>
      <c r="CS65315" s="378"/>
      <c r="CT65315" s="378"/>
      <c r="CU65315" s="378"/>
      <c r="CV65315" s="378"/>
      <c r="CW65315" s="378"/>
      <c r="CX65315" s="378"/>
      <c r="CY65315" s="378"/>
      <c r="CZ65315" s="378"/>
      <c r="DA65315" s="378"/>
      <c r="DB65315" s="378"/>
      <c r="DC65315" s="378"/>
      <c r="DD65315" s="378"/>
      <c r="DE65315" s="378"/>
      <c r="DF65315" s="378"/>
      <c r="DG65315" s="378"/>
      <c r="DH65315" s="378"/>
      <c r="DI65315" s="378"/>
      <c r="DJ65315" s="378"/>
      <c r="DK65315" s="378"/>
      <c r="DL65315" s="378"/>
      <c r="DM65315" s="378"/>
      <c r="DN65315" s="378"/>
      <c r="DO65315" s="378"/>
      <c r="DP65315" s="378"/>
      <c r="DQ65315" s="378"/>
      <c r="DR65315" s="378"/>
      <c r="DS65315" s="378"/>
      <c r="DT65315" s="378"/>
      <c r="DU65315" s="378"/>
      <c r="DV65315" s="378"/>
      <c r="DW65315" s="378"/>
      <c r="DX65315" s="378"/>
      <c r="DY65315" s="378"/>
      <c r="DZ65315" s="378"/>
      <c r="EA65315" s="378"/>
      <c r="EB65315" s="378"/>
      <c r="EC65315" s="378"/>
      <c r="ED65315" s="378"/>
      <c r="EE65315" s="378"/>
      <c r="EF65315" s="378"/>
      <c r="EG65315" s="378"/>
      <c r="EH65315" s="378"/>
      <c r="EI65315" s="378"/>
      <c r="EJ65315" s="378"/>
      <c r="EK65315" s="378"/>
      <c r="EL65315" s="378"/>
      <c r="EM65315" s="378"/>
      <c r="EN65315" s="378"/>
      <c r="EO65315" s="378"/>
      <c r="EP65315" s="378"/>
      <c r="EQ65315" s="378"/>
      <c r="ER65315" s="378"/>
      <c r="ES65315" s="378"/>
      <c r="ET65315" s="378"/>
      <c r="EU65315" s="378"/>
      <c r="EV65315" s="378"/>
      <c r="EW65315" s="378"/>
      <c r="EX65315" s="378"/>
      <c r="EY65315" s="378"/>
      <c r="EZ65315" s="378"/>
      <c r="FA65315" s="378"/>
      <c r="FB65315" s="378"/>
      <c r="FC65315" s="378"/>
      <c r="FD65315" s="378"/>
      <c r="FE65315" s="378"/>
      <c r="FF65315" s="378"/>
      <c r="FG65315" s="378"/>
      <c r="FH65315" s="378"/>
      <c r="FI65315" s="378"/>
      <c r="FJ65315" s="378"/>
      <c r="FK65315" s="378"/>
      <c r="FL65315" s="378"/>
      <c r="FM65315" s="378"/>
      <c r="FN65315" s="378"/>
      <c r="FO65315" s="378"/>
      <c r="FP65315" s="378"/>
      <c r="FQ65315" s="378"/>
      <c r="FR65315" s="378"/>
      <c r="FS65315" s="378"/>
      <c r="FT65315" s="378"/>
      <c r="FU65315" s="378"/>
      <c r="FV65315" s="378"/>
      <c r="FW65315" s="378"/>
      <c r="FX65315" s="378"/>
      <c r="FY65315" s="378"/>
      <c r="FZ65315" s="378"/>
      <c r="GA65315" s="378"/>
      <c r="GB65315" s="378"/>
      <c r="GC65315" s="378"/>
      <c r="GD65315" s="378"/>
      <c r="GE65315" s="378"/>
      <c r="GF65315" s="378"/>
      <c r="GG65315" s="378"/>
      <c r="GH65315" s="378"/>
      <c r="GI65315" s="378"/>
      <c r="GJ65315" s="378"/>
      <c r="GK65315" s="378"/>
      <c r="GL65315" s="378"/>
      <c r="GM65315" s="378"/>
      <c r="GN65315" s="378"/>
      <c r="GO65315" s="378"/>
      <c r="GP65315" s="378"/>
      <c r="GQ65315" s="378"/>
      <c r="GR65315" s="378"/>
      <c r="GS65315" s="378"/>
      <c r="GT65315" s="378"/>
      <c r="GU65315" s="378"/>
      <c r="GV65315" s="378"/>
      <c r="GW65315" s="378"/>
      <c r="GX65315" s="378"/>
      <c r="GY65315" s="378"/>
      <c r="GZ65315" s="378"/>
      <c r="HA65315" s="378"/>
      <c r="HB65315" s="378"/>
      <c r="HC65315" s="378"/>
      <c r="HD65315" s="378"/>
      <c r="HE65315" s="378"/>
      <c r="HF65315" s="378"/>
      <c r="HG65315" s="378"/>
      <c r="HH65315" s="378"/>
      <c r="HI65315" s="378"/>
      <c r="HJ65315" s="378"/>
      <c r="HK65315" s="378"/>
      <c r="HL65315" s="378"/>
      <c r="HM65315" s="378"/>
      <c r="HN65315" s="378"/>
      <c r="HO65315" s="378"/>
      <c r="HP65315" s="378"/>
      <c r="HQ65315" s="378"/>
      <c r="HR65315" s="378"/>
      <c r="HS65315" s="378"/>
      <c r="HT65315" s="378"/>
      <c r="HU65315" s="378"/>
      <c r="HV65315" s="378"/>
      <c r="HW65315" s="378"/>
      <c r="HX65315" s="378"/>
      <c r="HY65315" s="378"/>
      <c r="HZ65315" s="378"/>
      <c r="IA65315" s="378"/>
      <c r="IB65315" s="378"/>
      <c r="IC65315" s="378"/>
      <c r="ID65315" s="378"/>
      <c r="IE65315" s="378"/>
      <c r="IF65315" s="378"/>
      <c r="IG65315" s="378"/>
      <c r="IH65315" s="378"/>
      <c r="II65315" s="378"/>
      <c r="IJ65315" s="378"/>
      <c r="IK65315" s="378"/>
      <c r="IL65315" s="378"/>
    </row>
    <row r="65316" spans="2:246">
      <c r="B65316" s="378"/>
      <c r="C65316" s="378"/>
      <c r="D65316" s="378"/>
      <c r="E65316" s="378"/>
      <c r="F65316" s="378"/>
      <c r="G65316" s="378"/>
      <c r="H65316" s="378"/>
      <c r="I65316" s="378"/>
      <c r="J65316" s="378"/>
      <c r="K65316" s="378"/>
      <c r="L65316" s="378"/>
      <c r="M65316" s="378"/>
      <c r="N65316" s="378"/>
      <c r="O65316" s="378"/>
      <c r="P65316" s="378"/>
      <c r="Q65316" s="378"/>
      <c r="R65316" s="378"/>
      <c r="S65316" s="378"/>
      <c r="T65316" s="378"/>
      <c r="U65316" s="378"/>
      <c r="V65316" s="378"/>
      <c r="W65316" s="378"/>
      <c r="X65316" s="378"/>
      <c r="Y65316" s="378"/>
      <c r="Z65316" s="378"/>
      <c r="AA65316" s="378"/>
      <c r="AB65316" s="378"/>
      <c r="AC65316" s="378"/>
      <c r="AD65316" s="378"/>
      <c r="AE65316" s="378"/>
      <c r="AF65316" s="378"/>
      <c r="AG65316" s="378"/>
      <c r="AH65316" s="378"/>
      <c r="AI65316" s="378"/>
      <c r="AJ65316" s="378"/>
      <c r="AK65316" s="378"/>
      <c r="AL65316" s="378"/>
      <c r="AM65316" s="378"/>
      <c r="AN65316" s="378"/>
      <c r="AO65316" s="378"/>
      <c r="AP65316" s="378"/>
      <c r="AQ65316" s="378"/>
      <c r="AR65316" s="378"/>
      <c r="AS65316" s="378"/>
      <c r="AT65316" s="378"/>
      <c r="AU65316" s="378"/>
      <c r="AV65316" s="378"/>
      <c r="AW65316" s="378"/>
      <c r="AX65316" s="378"/>
      <c r="AY65316" s="378"/>
      <c r="AZ65316" s="378"/>
      <c r="BA65316" s="378"/>
      <c r="BB65316" s="378"/>
      <c r="BC65316" s="378"/>
      <c r="BD65316" s="378"/>
      <c r="BE65316" s="378"/>
      <c r="BF65316" s="378"/>
      <c r="BG65316" s="378"/>
      <c r="BH65316" s="378"/>
      <c r="BI65316" s="378"/>
      <c r="BJ65316" s="378"/>
      <c r="BK65316" s="378"/>
      <c r="BL65316" s="378"/>
      <c r="BM65316" s="378"/>
      <c r="BN65316" s="378"/>
      <c r="BO65316" s="378"/>
      <c r="BP65316" s="378"/>
      <c r="BQ65316" s="378"/>
      <c r="BR65316" s="378"/>
      <c r="BS65316" s="378"/>
      <c r="BT65316" s="378"/>
      <c r="BU65316" s="378"/>
      <c r="BV65316" s="378"/>
      <c r="BW65316" s="378"/>
      <c r="BX65316" s="378"/>
      <c r="BY65316" s="378"/>
      <c r="BZ65316" s="378"/>
      <c r="CA65316" s="378"/>
      <c r="CB65316" s="378"/>
      <c r="CC65316" s="378"/>
      <c r="CD65316" s="378"/>
      <c r="CE65316" s="378"/>
      <c r="CF65316" s="378"/>
      <c r="CG65316" s="378"/>
      <c r="CH65316" s="378"/>
      <c r="CI65316" s="378"/>
      <c r="CJ65316" s="378"/>
      <c r="CK65316" s="378"/>
      <c r="CL65316" s="378"/>
      <c r="CM65316" s="378"/>
      <c r="CN65316" s="378"/>
      <c r="CO65316" s="378"/>
      <c r="CP65316" s="378"/>
      <c r="CQ65316" s="378"/>
      <c r="CR65316" s="378"/>
      <c r="CS65316" s="378"/>
      <c r="CT65316" s="378"/>
      <c r="CU65316" s="378"/>
      <c r="CV65316" s="378"/>
      <c r="CW65316" s="378"/>
      <c r="CX65316" s="378"/>
      <c r="CY65316" s="378"/>
      <c r="CZ65316" s="378"/>
      <c r="DA65316" s="378"/>
      <c r="DB65316" s="378"/>
      <c r="DC65316" s="378"/>
      <c r="DD65316" s="378"/>
      <c r="DE65316" s="378"/>
      <c r="DF65316" s="378"/>
      <c r="DG65316" s="378"/>
      <c r="DH65316" s="378"/>
      <c r="DI65316" s="378"/>
      <c r="DJ65316" s="378"/>
      <c r="DK65316" s="378"/>
      <c r="DL65316" s="378"/>
      <c r="DM65316" s="378"/>
      <c r="DN65316" s="378"/>
      <c r="DO65316" s="378"/>
      <c r="DP65316" s="378"/>
      <c r="DQ65316" s="378"/>
      <c r="DR65316" s="378"/>
      <c r="DS65316" s="378"/>
      <c r="DT65316" s="378"/>
      <c r="DU65316" s="378"/>
      <c r="DV65316" s="378"/>
      <c r="DW65316" s="378"/>
      <c r="DX65316" s="378"/>
      <c r="DY65316" s="378"/>
      <c r="DZ65316" s="378"/>
      <c r="EA65316" s="378"/>
      <c r="EB65316" s="378"/>
      <c r="EC65316" s="378"/>
      <c r="ED65316" s="378"/>
      <c r="EE65316" s="378"/>
      <c r="EF65316" s="378"/>
      <c r="EG65316" s="378"/>
      <c r="EH65316" s="378"/>
      <c r="EI65316" s="378"/>
      <c r="EJ65316" s="378"/>
      <c r="EK65316" s="378"/>
      <c r="EL65316" s="378"/>
      <c r="EM65316" s="378"/>
      <c r="EN65316" s="378"/>
      <c r="EO65316" s="378"/>
      <c r="EP65316" s="378"/>
      <c r="EQ65316" s="378"/>
      <c r="ER65316" s="378"/>
      <c r="ES65316" s="378"/>
      <c r="ET65316" s="378"/>
      <c r="EU65316" s="378"/>
      <c r="EV65316" s="378"/>
      <c r="EW65316" s="378"/>
      <c r="EX65316" s="378"/>
      <c r="EY65316" s="378"/>
      <c r="EZ65316" s="378"/>
      <c r="FA65316" s="378"/>
      <c r="FB65316" s="378"/>
      <c r="FC65316" s="378"/>
      <c r="FD65316" s="378"/>
      <c r="FE65316" s="378"/>
      <c r="FF65316" s="378"/>
      <c r="FG65316" s="378"/>
      <c r="FH65316" s="378"/>
      <c r="FI65316" s="378"/>
      <c r="FJ65316" s="378"/>
      <c r="FK65316" s="378"/>
      <c r="FL65316" s="378"/>
      <c r="FM65316" s="378"/>
      <c r="FN65316" s="378"/>
      <c r="FO65316" s="378"/>
      <c r="FP65316" s="378"/>
      <c r="FQ65316" s="378"/>
      <c r="FR65316" s="378"/>
      <c r="FS65316" s="378"/>
      <c r="FT65316" s="378"/>
      <c r="FU65316" s="378"/>
      <c r="FV65316" s="378"/>
      <c r="FW65316" s="378"/>
      <c r="FX65316" s="378"/>
      <c r="FY65316" s="378"/>
      <c r="FZ65316" s="378"/>
      <c r="GA65316" s="378"/>
      <c r="GB65316" s="378"/>
      <c r="GC65316" s="378"/>
      <c r="GD65316" s="378"/>
      <c r="GE65316" s="378"/>
      <c r="GF65316" s="378"/>
      <c r="GG65316" s="378"/>
      <c r="GH65316" s="378"/>
      <c r="GI65316" s="378"/>
      <c r="GJ65316" s="378"/>
      <c r="GK65316" s="378"/>
      <c r="GL65316" s="378"/>
      <c r="GM65316" s="378"/>
      <c r="GN65316" s="378"/>
      <c r="GO65316" s="378"/>
      <c r="GP65316" s="378"/>
      <c r="GQ65316" s="378"/>
      <c r="GR65316" s="378"/>
      <c r="GS65316" s="378"/>
      <c r="GT65316" s="378"/>
      <c r="GU65316" s="378"/>
      <c r="GV65316" s="378"/>
      <c r="GW65316" s="378"/>
      <c r="GX65316" s="378"/>
      <c r="GY65316" s="378"/>
      <c r="GZ65316" s="378"/>
      <c r="HA65316" s="378"/>
      <c r="HB65316" s="378"/>
      <c r="HC65316" s="378"/>
      <c r="HD65316" s="378"/>
      <c r="HE65316" s="378"/>
      <c r="HF65316" s="378"/>
      <c r="HG65316" s="378"/>
      <c r="HH65316" s="378"/>
      <c r="HI65316" s="378"/>
      <c r="HJ65316" s="378"/>
      <c r="HK65316" s="378"/>
      <c r="HL65316" s="378"/>
      <c r="HM65316" s="378"/>
      <c r="HN65316" s="378"/>
      <c r="HO65316" s="378"/>
      <c r="HP65316" s="378"/>
      <c r="HQ65316" s="378"/>
      <c r="HR65316" s="378"/>
      <c r="HS65316" s="378"/>
      <c r="HT65316" s="378"/>
      <c r="HU65316" s="378"/>
      <c r="HV65316" s="378"/>
      <c r="HW65316" s="378"/>
      <c r="HX65316" s="378"/>
      <c r="HY65316" s="378"/>
      <c r="HZ65316" s="378"/>
      <c r="IA65316" s="378"/>
      <c r="IB65316" s="378"/>
      <c r="IC65316" s="378"/>
      <c r="ID65316" s="378"/>
      <c r="IE65316" s="378"/>
      <c r="IF65316" s="378"/>
      <c r="IG65316" s="378"/>
      <c r="IH65316" s="378"/>
      <c r="II65316" s="378"/>
      <c r="IJ65316" s="378"/>
      <c r="IK65316" s="378"/>
      <c r="IL65316" s="378"/>
    </row>
    <row r="65317" spans="2:246">
      <c r="B65317" s="378"/>
      <c r="C65317" s="378"/>
      <c r="D65317" s="378"/>
      <c r="E65317" s="378"/>
      <c r="F65317" s="378"/>
      <c r="G65317" s="378"/>
      <c r="H65317" s="378"/>
      <c r="I65317" s="378"/>
      <c r="J65317" s="378"/>
      <c r="K65317" s="378"/>
      <c r="L65317" s="378"/>
      <c r="M65317" s="378"/>
      <c r="N65317" s="378"/>
      <c r="O65317" s="378"/>
      <c r="P65317" s="378"/>
      <c r="Q65317" s="378"/>
      <c r="R65317" s="378"/>
      <c r="S65317" s="378"/>
      <c r="T65317" s="378"/>
      <c r="U65317" s="378"/>
      <c r="V65317" s="378"/>
      <c r="W65317" s="378"/>
      <c r="X65317" s="378"/>
      <c r="Y65317" s="378"/>
      <c r="Z65317" s="378"/>
      <c r="AA65317" s="378"/>
      <c r="AB65317" s="378"/>
      <c r="AC65317" s="378"/>
      <c r="AD65317" s="378"/>
      <c r="AE65317" s="378"/>
      <c r="AF65317" s="378"/>
      <c r="AG65317" s="378"/>
      <c r="AH65317" s="378"/>
      <c r="AI65317" s="378"/>
      <c r="AJ65317" s="378"/>
      <c r="AK65317" s="378"/>
      <c r="AL65317" s="378"/>
      <c r="AM65317" s="378"/>
      <c r="AN65317" s="378"/>
      <c r="AO65317" s="378"/>
      <c r="AP65317" s="378"/>
      <c r="AQ65317" s="378"/>
      <c r="AR65317" s="378"/>
      <c r="AS65317" s="378"/>
      <c r="AT65317" s="378"/>
      <c r="AU65317" s="378"/>
      <c r="AV65317" s="378"/>
      <c r="AW65317" s="378"/>
      <c r="AX65317" s="378"/>
      <c r="AY65317" s="378"/>
      <c r="AZ65317" s="378"/>
      <c r="BA65317" s="378"/>
      <c r="BB65317" s="378"/>
      <c r="BC65317" s="378"/>
      <c r="BD65317" s="378"/>
      <c r="BE65317" s="378"/>
      <c r="BF65317" s="378"/>
      <c r="BG65317" s="378"/>
      <c r="BH65317" s="378"/>
      <c r="BI65317" s="378"/>
      <c r="BJ65317" s="378"/>
      <c r="BK65317" s="378"/>
      <c r="BL65317" s="378"/>
      <c r="BM65317" s="378"/>
      <c r="BN65317" s="378"/>
      <c r="BO65317" s="378"/>
      <c r="BP65317" s="378"/>
      <c r="BQ65317" s="378"/>
      <c r="BR65317" s="378"/>
      <c r="BS65317" s="378"/>
      <c r="BT65317" s="378"/>
      <c r="BU65317" s="378"/>
      <c r="BV65317" s="378"/>
      <c r="BW65317" s="378"/>
      <c r="BX65317" s="378"/>
      <c r="BY65317" s="378"/>
      <c r="BZ65317" s="378"/>
      <c r="CA65317" s="378"/>
      <c r="CB65317" s="378"/>
      <c r="CC65317" s="378"/>
      <c r="CD65317" s="378"/>
      <c r="CE65317" s="378"/>
      <c r="CF65317" s="378"/>
      <c r="CG65317" s="378"/>
      <c r="CH65317" s="378"/>
      <c r="CI65317" s="378"/>
      <c r="CJ65317" s="378"/>
      <c r="CK65317" s="378"/>
      <c r="CL65317" s="378"/>
      <c r="CM65317" s="378"/>
      <c r="CN65317" s="378"/>
      <c r="CO65317" s="378"/>
      <c r="CP65317" s="378"/>
      <c r="CQ65317" s="378"/>
      <c r="CR65317" s="378"/>
      <c r="CS65317" s="378"/>
      <c r="CT65317" s="378"/>
      <c r="CU65317" s="378"/>
      <c r="CV65317" s="378"/>
      <c r="CW65317" s="378"/>
      <c r="CX65317" s="378"/>
      <c r="CY65317" s="378"/>
      <c r="CZ65317" s="378"/>
      <c r="DA65317" s="378"/>
      <c r="DB65317" s="378"/>
      <c r="DC65317" s="378"/>
      <c r="DD65317" s="378"/>
      <c r="DE65317" s="378"/>
      <c r="DF65317" s="378"/>
      <c r="DG65317" s="378"/>
      <c r="DH65317" s="378"/>
      <c r="DI65317" s="378"/>
      <c r="DJ65317" s="378"/>
      <c r="DK65317" s="378"/>
      <c r="DL65317" s="378"/>
      <c r="DM65317" s="378"/>
      <c r="DN65317" s="378"/>
      <c r="DO65317" s="378"/>
      <c r="DP65317" s="378"/>
      <c r="DQ65317" s="378"/>
      <c r="DR65317" s="378"/>
      <c r="DS65317" s="378"/>
      <c r="DT65317" s="378"/>
      <c r="DU65317" s="378"/>
      <c r="DV65317" s="378"/>
      <c r="DW65317" s="378"/>
      <c r="DX65317" s="378"/>
      <c r="DY65317" s="378"/>
      <c r="DZ65317" s="378"/>
      <c r="EA65317" s="378"/>
      <c r="EB65317" s="378"/>
      <c r="EC65317" s="378"/>
      <c r="ED65317" s="378"/>
      <c r="EE65317" s="378"/>
      <c r="EF65317" s="378"/>
      <c r="EG65317" s="378"/>
      <c r="EH65317" s="378"/>
      <c r="EI65317" s="378"/>
      <c r="EJ65317" s="378"/>
      <c r="EK65317" s="378"/>
      <c r="EL65317" s="378"/>
      <c r="EM65317" s="378"/>
      <c r="EN65317" s="378"/>
      <c r="EO65317" s="378"/>
      <c r="EP65317" s="378"/>
      <c r="EQ65317" s="378"/>
      <c r="ER65317" s="378"/>
      <c r="ES65317" s="378"/>
      <c r="ET65317" s="378"/>
      <c r="EU65317" s="378"/>
      <c r="EV65317" s="378"/>
      <c r="EW65317" s="378"/>
      <c r="EX65317" s="378"/>
      <c r="EY65317" s="378"/>
      <c r="EZ65317" s="378"/>
      <c r="FA65317" s="378"/>
      <c r="FB65317" s="378"/>
      <c r="FC65317" s="378"/>
      <c r="FD65317" s="378"/>
      <c r="FE65317" s="378"/>
      <c r="FF65317" s="378"/>
      <c r="FG65317" s="378"/>
      <c r="FH65317" s="378"/>
      <c r="FI65317" s="378"/>
      <c r="FJ65317" s="378"/>
      <c r="FK65317" s="378"/>
      <c r="FL65317" s="378"/>
      <c r="FM65317" s="378"/>
      <c r="FN65317" s="378"/>
      <c r="FO65317" s="378"/>
      <c r="FP65317" s="378"/>
      <c r="FQ65317" s="378"/>
      <c r="FR65317" s="378"/>
      <c r="FS65317" s="378"/>
      <c r="FT65317" s="378"/>
      <c r="FU65317" s="378"/>
      <c r="FV65317" s="378"/>
      <c r="FW65317" s="378"/>
      <c r="FX65317" s="378"/>
      <c r="FY65317" s="378"/>
      <c r="FZ65317" s="378"/>
      <c r="GA65317" s="378"/>
      <c r="GB65317" s="378"/>
      <c r="GC65317" s="378"/>
      <c r="GD65317" s="378"/>
      <c r="GE65317" s="378"/>
      <c r="GF65317" s="378"/>
      <c r="GG65317" s="378"/>
      <c r="GH65317" s="378"/>
      <c r="GI65317" s="378"/>
      <c r="GJ65317" s="378"/>
      <c r="GK65317" s="378"/>
      <c r="GL65317" s="378"/>
      <c r="GM65317" s="378"/>
      <c r="GN65317" s="378"/>
      <c r="GO65317" s="378"/>
      <c r="GP65317" s="378"/>
      <c r="GQ65317" s="378"/>
      <c r="GR65317" s="378"/>
      <c r="GS65317" s="378"/>
      <c r="GT65317" s="378"/>
      <c r="GU65317" s="378"/>
      <c r="GV65317" s="378"/>
      <c r="GW65317" s="378"/>
      <c r="GX65317" s="378"/>
      <c r="GY65317" s="378"/>
      <c r="GZ65317" s="378"/>
      <c r="HA65317" s="378"/>
      <c r="HB65317" s="378"/>
      <c r="HC65317" s="378"/>
      <c r="HD65317" s="378"/>
      <c r="HE65317" s="378"/>
      <c r="HF65317" s="378"/>
      <c r="HG65317" s="378"/>
      <c r="HH65317" s="378"/>
      <c r="HI65317" s="378"/>
      <c r="HJ65317" s="378"/>
      <c r="HK65317" s="378"/>
      <c r="HL65317" s="378"/>
      <c r="HM65317" s="378"/>
      <c r="HN65317" s="378"/>
      <c r="HO65317" s="378"/>
      <c r="HP65317" s="378"/>
      <c r="HQ65317" s="378"/>
      <c r="HR65317" s="378"/>
      <c r="HS65317" s="378"/>
      <c r="HT65317" s="378"/>
      <c r="HU65317" s="378"/>
      <c r="HV65317" s="378"/>
      <c r="HW65317" s="378"/>
      <c r="HX65317" s="378"/>
      <c r="HY65317" s="378"/>
      <c r="HZ65317" s="378"/>
      <c r="IA65317" s="378"/>
      <c r="IB65317" s="378"/>
      <c r="IC65317" s="378"/>
      <c r="ID65317" s="378"/>
      <c r="IE65317" s="378"/>
      <c r="IF65317" s="378"/>
      <c r="IG65317" s="378"/>
      <c r="IH65317" s="378"/>
      <c r="II65317" s="378"/>
      <c r="IJ65317" s="378"/>
      <c r="IK65317" s="378"/>
      <c r="IL65317" s="378"/>
    </row>
    <row r="65318" spans="2:246">
      <c r="B65318" s="378"/>
      <c r="C65318" s="378"/>
      <c r="D65318" s="378"/>
      <c r="E65318" s="378"/>
      <c r="F65318" s="378"/>
      <c r="G65318" s="378"/>
      <c r="H65318" s="378"/>
      <c r="I65318" s="378"/>
      <c r="J65318" s="378"/>
      <c r="K65318" s="378"/>
      <c r="L65318" s="378"/>
      <c r="M65318" s="378"/>
      <c r="N65318" s="378"/>
      <c r="O65318" s="378"/>
      <c r="P65318" s="378"/>
      <c r="Q65318" s="378"/>
      <c r="R65318" s="378"/>
      <c r="S65318" s="378"/>
      <c r="T65318" s="378"/>
      <c r="U65318" s="378"/>
      <c r="V65318" s="378"/>
      <c r="W65318" s="378"/>
      <c r="X65318" s="378"/>
      <c r="Y65318" s="378"/>
      <c r="Z65318" s="378"/>
      <c r="AA65318" s="378"/>
      <c r="AB65318" s="378"/>
      <c r="AC65318" s="378"/>
      <c r="AD65318" s="378"/>
      <c r="AE65318" s="378"/>
      <c r="AF65318" s="378"/>
      <c r="AG65318" s="378"/>
      <c r="AH65318" s="378"/>
      <c r="AI65318" s="378"/>
      <c r="AJ65318" s="378"/>
      <c r="AK65318" s="378"/>
      <c r="AL65318" s="378"/>
      <c r="AM65318" s="378"/>
      <c r="AN65318" s="378"/>
      <c r="AO65318" s="378"/>
      <c r="AP65318" s="378"/>
      <c r="AQ65318" s="378"/>
      <c r="AR65318" s="378"/>
      <c r="AS65318" s="378"/>
      <c r="AT65318" s="378"/>
      <c r="AU65318" s="378"/>
      <c r="AV65318" s="378"/>
      <c r="AW65318" s="378"/>
      <c r="AX65318" s="378"/>
      <c r="AY65318" s="378"/>
      <c r="AZ65318" s="378"/>
      <c r="BA65318" s="378"/>
      <c r="BB65318" s="378"/>
      <c r="BC65318" s="378"/>
      <c r="BD65318" s="378"/>
      <c r="BE65318" s="378"/>
      <c r="BF65318" s="378"/>
      <c r="BG65318" s="378"/>
      <c r="BH65318" s="378"/>
      <c r="BI65318" s="378"/>
      <c r="BJ65318" s="378"/>
      <c r="BK65318" s="378"/>
      <c r="BL65318" s="378"/>
      <c r="BM65318" s="378"/>
      <c r="BN65318" s="378"/>
      <c r="BO65318" s="378"/>
      <c r="BP65318" s="378"/>
      <c r="BQ65318" s="378"/>
      <c r="BR65318" s="378"/>
      <c r="BS65318" s="378"/>
      <c r="BT65318" s="378"/>
      <c r="BU65318" s="378"/>
      <c r="BV65318" s="378"/>
      <c r="BW65318" s="378"/>
      <c r="BX65318" s="378"/>
      <c r="BY65318" s="378"/>
      <c r="BZ65318" s="378"/>
      <c r="CA65318" s="378"/>
      <c r="CB65318" s="378"/>
      <c r="CC65318" s="378"/>
      <c r="CD65318" s="378"/>
      <c r="CE65318" s="378"/>
      <c r="CF65318" s="378"/>
      <c r="CG65318" s="378"/>
      <c r="CH65318" s="378"/>
      <c r="CI65318" s="378"/>
      <c r="CJ65318" s="378"/>
      <c r="CK65318" s="378"/>
      <c r="CL65318" s="378"/>
      <c r="CM65318" s="378"/>
      <c r="CN65318" s="378"/>
      <c r="CO65318" s="378"/>
      <c r="CP65318" s="378"/>
      <c r="CQ65318" s="378"/>
      <c r="CR65318" s="378"/>
      <c r="CS65318" s="378"/>
      <c r="CT65318" s="378"/>
      <c r="CU65318" s="378"/>
      <c r="CV65318" s="378"/>
      <c r="CW65318" s="378"/>
      <c r="CX65318" s="378"/>
      <c r="CY65318" s="378"/>
      <c r="CZ65318" s="378"/>
      <c r="DA65318" s="378"/>
      <c r="DB65318" s="378"/>
      <c r="DC65318" s="378"/>
      <c r="DD65318" s="378"/>
      <c r="DE65318" s="378"/>
      <c r="DF65318" s="378"/>
      <c r="DG65318" s="378"/>
      <c r="DH65318" s="378"/>
      <c r="DI65318" s="378"/>
      <c r="DJ65318" s="378"/>
      <c r="DK65318" s="378"/>
      <c r="DL65318" s="378"/>
      <c r="DM65318" s="378"/>
      <c r="DN65318" s="378"/>
      <c r="DO65318" s="378"/>
      <c r="DP65318" s="378"/>
      <c r="DQ65318" s="378"/>
      <c r="DR65318" s="378"/>
      <c r="DS65318" s="378"/>
      <c r="DT65318" s="378"/>
      <c r="DU65318" s="378"/>
      <c r="DV65318" s="378"/>
      <c r="DW65318" s="378"/>
      <c r="DX65318" s="378"/>
      <c r="DY65318" s="378"/>
      <c r="DZ65318" s="378"/>
      <c r="EA65318" s="378"/>
      <c r="EB65318" s="378"/>
      <c r="EC65318" s="378"/>
      <c r="ED65318" s="378"/>
      <c r="EE65318" s="378"/>
      <c r="EF65318" s="378"/>
      <c r="EG65318" s="378"/>
      <c r="EH65318" s="378"/>
      <c r="EI65318" s="378"/>
      <c r="EJ65318" s="378"/>
      <c r="EK65318" s="378"/>
      <c r="EL65318" s="378"/>
      <c r="EM65318" s="378"/>
      <c r="EN65318" s="378"/>
      <c r="EO65318" s="378"/>
      <c r="EP65318" s="378"/>
      <c r="EQ65318" s="378"/>
      <c r="ER65318" s="378"/>
      <c r="ES65318" s="378"/>
      <c r="ET65318" s="378"/>
      <c r="EU65318" s="378"/>
      <c r="EV65318" s="378"/>
      <c r="EW65318" s="378"/>
      <c r="EX65318" s="378"/>
      <c r="EY65318" s="378"/>
      <c r="EZ65318" s="378"/>
      <c r="FA65318" s="378"/>
      <c r="FB65318" s="378"/>
      <c r="FC65318" s="378"/>
      <c r="FD65318" s="378"/>
      <c r="FE65318" s="378"/>
      <c r="FF65318" s="378"/>
      <c r="FG65318" s="378"/>
      <c r="FH65318" s="378"/>
      <c r="FI65318" s="378"/>
      <c r="FJ65318" s="378"/>
      <c r="FK65318" s="378"/>
      <c r="FL65318" s="378"/>
      <c r="FM65318" s="378"/>
      <c r="FN65318" s="378"/>
      <c r="FO65318" s="378"/>
      <c r="FP65318" s="378"/>
      <c r="FQ65318" s="378"/>
      <c r="FR65318" s="378"/>
      <c r="FS65318" s="378"/>
      <c r="FT65318" s="378"/>
      <c r="FU65318" s="378"/>
      <c r="FV65318" s="378"/>
      <c r="FW65318" s="378"/>
      <c r="FX65318" s="378"/>
      <c r="FY65318" s="378"/>
      <c r="FZ65318" s="378"/>
      <c r="GA65318" s="378"/>
      <c r="GB65318" s="378"/>
      <c r="GC65318" s="378"/>
      <c r="GD65318" s="378"/>
      <c r="GE65318" s="378"/>
      <c r="GF65318" s="378"/>
      <c r="GG65318" s="378"/>
      <c r="GH65318" s="378"/>
      <c r="GI65318" s="378"/>
      <c r="GJ65318" s="378"/>
      <c r="GK65318" s="378"/>
      <c r="GL65318" s="378"/>
      <c r="GM65318" s="378"/>
      <c r="GN65318" s="378"/>
      <c r="GO65318" s="378"/>
      <c r="GP65318" s="378"/>
      <c r="GQ65318" s="378"/>
      <c r="GR65318" s="378"/>
      <c r="GS65318" s="378"/>
      <c r="GT65318" s="378"/>
      <c r="GU65318" s="378"/>
      <c r="GV65318" s="378"/>
      <c r="GW65318" s="378"/>
      <c r="GX65318" s="378"/>
      <c r="GY65318" s="378"/>
      <c r="GZ65318" s="378"/>
      <c r="HA65318" s="378"/>
      <c r="HB65318" s="378"/>
      <c r="HC65318" s="378"/>
      <c r="HD65318" s="378"/>
      <c r="HE65318" s="378"/>
      <c r="HF65318" s="378"/>
      <c r="HG65318" s="378"/>
      <c r="HH65318" s="378"/>
      <c r="HI65318" s="378"/>
      <c r="HJ65318" s="378"/>
      <c r="HK65318" s="378"/>
      <c r="HL65318" s="378"/>
      <c r="HM65318" s="378"/>
      <c r="HN65318" s="378"/>
      <c r="HO65318" s="378"/>
      <c r="HP65318" s="378"/>
      <c r="HQ65318" s="378"/>
      <c r="HR65318" s="378"/>
      <c r="HS65318" s="378"/>
      <c r="HT65318" s="378"/>
      <c r="HU65318" s="378"/>
      <c r="HV65318" s="378"/>
      <c r="HW65318" s="378"/>
      <c r="HX65318" s="378"/>
      <c r="HY65318" s="378"/>
      <c r="HZ65318" s="378"/>
      <c r="IA65318" s="378"/>
      <c r="IB65318" s="378"/>
      <c r="IC65318" s="378"/>
      <c r="ID65318" s="378"/>
      <c r="IE65318" s="378"/>
      <c r="IF65318" s="378"/>
      <c r="IG65318" s="378"/>
      <c r="IH65318" s="378"/>
      <c r="II65318" s="378"/>
      <c r="IJ65318" s="378"/>
      <c r="IK65318" s="378"/>
      <c r="IL65318" s="378"/>
    </row>
    <row r="65319" spans="2:246">
      <c r="B65319" s="378"/>
      <c r="C65319" s="378"/>
      <c r="D65319" s="378"/>
      <c r="E65319" s="378"/>
      <c r="F65319" s="378"/>
      <c r="G65319" s="378"/>
      <c r="H65319" s="378"/>
      <c r="I65319" s="378"/>
      <c r="J65319" s="378"/>
      <c r="K65319" s="378"/>
      <c r="L65319" s="378"/>
      <c r="M65319" s="378"/>
      <c r="N65319" s="378"/>
      <c r="O65319" s="378"/>
      <c r="P65319" s="378"/>
      <c r="Q65319" s="378"/>
      <c r="R65319" s="378"/>
      <c r="S65319" s="378"/>
      <c r="T65319" s="378"/>
      <c r="U65319" s="378"/>
      <c r="V65319" s="378"/>
      <c r="W65319" s="378"/>
      <c r="X65319" s="378"/>
      <c r="Y65319" s="378"/>
      <c r="Z65319" s="378"/>
      <c r="AA65319" s="378"/>
      <c r="AB65319" s="378"/>
      <c r="AC65319" s="378"/>
      <c r="AD65319" s="378"/>
      <c r="AE65319" s="378"/>
      <c r="AF65319" s="378"/>
      <c r="AG65319" s="378"/>
      <c r="AH65319" s="378"/>
      <c r="AI65319" s="378"/>
      <c r="AJ65319" s="378"/>
      <c r="AK65319" s="378"/>
      <c r="AL65319" s="378"/>
      <c r="AM65319" s="378"/>
      <c r="AN65319" s="378"/>
      <c r="AO65319" s="378"/>
      <c r="AP65319" s="378"/>
      <c r="AQ65319" s="378"/>
      <c r="AR65319" s="378"/>
      <c r="AS65319" s="378"/>
      <c r="AT65319" s="378"/>
      <c r="AU65319" s="378"/>
      <c r="AV65319" s="378"/>
      <c r="AW65319" s="378"/>
      <c r="AX65319" s="378"/>
      <c r="AY65319" s="378"/>
      <c r="AZ65319" s="378"/>
      <c r="BA65319" s="378"/>
      <c r="BB65319" s="378"/>
      <c r="BC65319" s="378"/>
      <c r="BD65319" s="378"/>
      <c r="BE65319" s="378"/>
      <c r="BF65319" s="378"/>
      <c r="BG65319" s="378"/>
      <c r="BH65319" s="378"/>
      <c r="BI65319" s="378"/>
      <c r="BJ65319" s="378"/>
      <c r="BK65319" s="378"/>
      <c r="BL65319" s="378"/>
      <c r="BM65319" s="378"/>
      <c r="BN65319" s="378"/>
      <c r="BO65319" s="378"/>
      <c r="BP65319" s="378"/>
      <c r="BQ65319" s="378"/>
      <c r="BR65319" s="378"/>
      <c r="BS65319" s="378"/>
      <c r="BT65319" s="378"/>
      <c r="BU65319" s="378"/>
      <c r="BV65319" s="378"/>
      <c r="BW65319" s="378"/>
      <c r="BX65319" s="378"/>
      <c r="BY65319" s="378"/>
      <c r="BZ65319" s="378"/>
      <c r="CA65319" s="378"/>
      <c r="CB65319" s="378"/>
      <c r="CC65319" s="378"/>
      <c r="CD65319" s="378"/>
      <c r="CE65319" s="378"/>
      <c r="CF65319" s="378"/>
      <c r="CG65319" s="378"/>
      <c r="CH65319" s="378"/>
      <c r="CI65319" s="378"/>
      <c r="CJ65319" s="378"/>
      <c r="CK65319" s="378"/>
      <c r="CL65319" s="378"/>
      <c r="CM65319" s="378"/>
      <c r="CN65319" s="378"/>
      <c r="CO65319" s="378"/>
      <c r="CP65319" s="378"/>
      <c r="CQ65319" s="378"/>
      <c r="CR65319" s="378"/>
      <c r="CS65319" s="378"/>
      <c r="CT65319" s="378"/>
      <c r="CU65319" s="378"/>
      <c r="CV65319" s="378"/>
      <c r="CW65319" s="378"/>
      <c r="CX65319" s="378"/>
      <c r="CY65319" s="378"/>
      <c r="CZ65319" s="378"/>
      <c r="DA65319" s="378"/>
      <c r="DB65319" s="378"/>
      <c r="DC65319" s="378"/>
      <c r="DD65319" s="378"/>
      <c r="DE65319" s="378"/>
      <c r="DF65319" s="378"/>
      <c r="DG65319" s="378"/>
      <c r="DH65319" s="378"/>
      <c r="DI65319" s="378"/>
      <c r="DJ65319" s="378"/>
      <c r="DK65319" s="378"/>
      <c r="DL65319" s="378"/>
      <c r="DM65319" s="378"/>
      <c r="DN65319" s="378"/>
      <c r="DO65319" s="378"/>
      <c r="DP65319" s="378"/>
      <c r="DQ65319" s="378"/>
      <c r="DR65319" s="378"/>
      <c r="DS65319" s="378"/>
      <c r="DT65319" s="378"/>
      <c r="DU65319" s="378"/>
      <c r="DV65319" s="378"/>
      <c r="DW65319" s="378"/>
      <c r="DX65319" s="378"/>
      <c r="DY65319" s="378"/>
      <c r="DZ65319" s="378"/>
      <c r="EA65319" s="378"/>
      <c r="EB65319" s="378"/>
      <c r="EC65319" s="378"/>
      <c r="ED65319" s="378"/>
      <c r="EE65319" s="378"/>
      <c r="EF65319" s="378"/>
      <c r="EG65319" s="378"/>
      <c r="EH65319" s="378"/>
      <c r="EI65319" s="378"/>
      <c r="EJ65319" s="378"/>
      <c r="EK65319" s="378"/>
      <c r="EL65319" s="378"/>
      <c r="EM65319" s="378"/>
      <c r="EN65319" s="378"/>
      <c r="EO65319" s="378"/>
      <c r="EP65319" s="378"/>
      <c r="EQ65319" s="378"/>
      <c r="ER65319" s="378"/>
      <c r="ES65319" s="378"/>
      <c r="ET65319" s="378"/>
      <c r="EU65319" s="378"/>
      <c r="EV65319" s="378"/>
      <c r="EW65319" s="378"/>
      <c r="EX65319" s="378"/>
      <c r="EY65319" s="378"/>
      <c r="EZ65319" s="378"/>
      <c r="FA65319" s="378"/>
      <c r="FB65319" s="378"/>
      <c r="FC65319" s="378"/>
      <c r="FD65319" s="378"/>
      <c r="FE65319" s="378"/>
      <c r="FF65319" s="378"/>
      <c r="FG65319" s="378"/>
      <c r="FH65319" s="378"/>
      <c r="FI65319" s="378"/>
      <c r="FJ65319" s="378"/>
      <c r="FK65319" s="378"/>
      <c r="FL65319" s="378"/>
      <c r="FM65319" s="378"/>
      <c r="FN65319" s="378"/>
      <c r="FO65319" s="378"/>
      <c r="FP65319" s="378"/>
      <c r="FQ65319" s="378"/>
      <c r="FR65319" s="378"/>
      <c r="FS65319" s="378"/>
      <c r="FT65319" s="378"/>
      <c r="FU65319" s="378"/>
      <c r="FV65319" s="378"/>
      <c r="FW65319" s="378"/>
      <c r="FX65319" s="378"/>
      <c r="FY65319" s="378"/>
      <c r="FZ65319" s="378"/>
      <c r="GA65319" s="378"/>
      <c r="GB65319" s="378"/>
      <c r="GC65319" s="378"/>
      <c r="GD65319" s="378"/>
      <c r="GE65319" s="378"/>
      <c r="GF65319" s="378"/>
      <c r="GG65319" s="378"/>
      <c r="GH65319" s="378"/>
      <c r="GI65319" s="378"/>
      <c r="GJ65319" s="378"/>
      <c r="GK65319" s="378"/>
      <c r="GL65319" s="378"/>
      <c r="GM65319" s="378"/>
      <c r="GN65319" s="378"/>
      <c r="GO65319" s="378"/>
      <c r="GP65319" s="378"/>
      <c r="GQ65319" s="378"/>
      <c r="GR65319" s="378"/>
      <c r="GS65319" s="378"/>
      <c r="GT65319" s="378"/>
      <c r="GU65319" s="378"/>
      <c r="GV65319" s="378"/>
      <c r="GW65319" s="378"/>
      <c r="GX65319" s="378"/>
      <c r="GY65319" s="378"/>
      <c r="GZ65319" s="378"/>
      <c r="HA65319" s="378"/>
      <c r="HB65319" s="378"/>
      <c r="HC65319" s="378"/>
      <c r="HD65319" s="378"/>
      <c r="HE65319" s="378"/>
      <c r="HF65319" s="378"/>
      <c r="HG65319" s="378"/>
      <c r="HH65319" s="378"/>
      <c r="HI65319" s="378"/>
      <c r="HJ65319" s="378"/>
      <c r="HK65319" s="378"/>
      <c r="HL65319" s="378"/>
      <c r="HM65319" s="378"/>
      <c r="HN65319" s="378"/>
      <c r="HO65319" s="378"/>
      <c r="HP65319" s="378"/>
      <c r="HQ65319" s="378"/>
      <c r="HR65319" s="378"/>
      <c r="HS65319" s="378"/>
      <c r="HT65319" s="378"/>
      <c r="HU65319" s="378"/>
      <c r="HV65319" s="378"/>
      <c r="HW65319" s="378"/>
      <c r="HX65319" s="378"/>
      <c r="HY65319" s="378"/>
      <c r="HZ65319" s="378"/>
      <c r="IA65319" s="378"/>
      <c r="IB65319" s="378"/>
      <c r="IC65319" s="378"/>
      <c r="ID65319" s="378"/>
      <c r="IE65319" s="378"/>
      <c r="IF65319" s="378"/>
      <c r="IG65319" s="378"/>
      <c r="IH65319" s="378"/>
      <c r="II65319" s="378"/>
      <c r="IJ65319" s="378"/>
      <c r="IK65319" s="378"/>
      <c r="IL65319" s="378"/>
    </row>
    <row r="65320" spans="2:246">
      <c r="B65320" s="378"/>
      <c r="C65320" s="378"/>
      <c r="D65320" s="378"/>
      <c r="E65320" s="378"/>
      <c r="F65320" s="378"/>
      <c r="G65320" s="378"/>
      <c r="H65320" s="378"/>
      <c r="I65320" s="378"/>
      <c r="J65320" s="378"/>
      <c r="K65320" s="378"/>
      <c r="L65320" s="378"/>
      <c r="M65320" s="378"/>
      <c r="N65320" s="378"/>
      <c r="O65320" s="378"/>
      <c r="P65320" s="378"/>
      <c r="Q65320" s="378"/>
      <c r="R65320" s="378"/>
      <c r="S65320" s="378"/>
      <c r="T65320" s="378"/>
      <c r="U65320" s="378"/>
      <c r="V65320" s="378"/>
      <c r="W65320" s="378"/>
      <c r="X65320" s="378"/>
      <c r="Y65320" s="378"/>
      <c r="Z65320" s="378"/>
      <c r="AA65320" s="378"/>
      <c r="AB65320" s="378"/>
      <c r="AC65320" s="378"/>
      <c r="AD65320" s="378"/>
      <c r="AE65320" s="378"/>
      <c r="AF65320" s="378"/>
      <c r="AG65320" s="378"/>
      <c r="AH65320" s="378"/>
      <c r="AI65320" s="378"/>
      <c r="AJ65320" s="378"/>
      <c r="AK65320" s="378"/>
      <c r="AL65320" s="378"/>
      <c r="AM65320" s="378"/>
      <c r="AN65320" s="378"/>
      <c r="AO65320" s="378"/>
      <c r="AP65320" s="378"/>
      <c r="AQ65320" s="378"/>
      <c r="AR65320" s="378"/>
      <c r="AS65320" s="378"/>
      <c r="AT65320" s="378"/>
      <c r="AU65320" s="378"/>
      <c r="AV65320" s="378"/>
      <c r="AW65320" s="378"/>
      <c r="AX65320" s="378"/>
      <c r="AY65320" s="378"/>
      <c r="AZ65320" s="378"/>
      <c r="BA65320" s="378"/>
      <c r="BB65320" s="378"/>
      <c r="BC65320" s="378"/>
      <c r="BD65320" s="378"/>
      <c r="BE65320" s="378"/>
      <c r="BF65320" s="378"/>
      <c r="BG65320" s="378"/>
      <c r="BH65320" s="378"/>
      <c r="BI65320" s="378"/>
      <c r="BJ65320" s="378"/>
      <c r="BK65320" s="378"/>
      <c r="BL65320" s="378"/>
      <c r="BM65320" s="378"/>
      <c r="BN65320" s="378"/>
      <c r="BO65320" s="378"/>
      <c r="BP65320" s="378"/>
      <c r="BQ65320" s="378"/>
      <c r="BR65320" s="378"/>
      <c r="BS65320" s="378"/>
      <c r="BT65320" s="378"/>
      <c r="BU65320" s="378"/>
      <c r="BV65320" s="378"/>
      <c r="BW65320" s="378"/>
      <c r="BX65320" s="378"/>
      <c r="BY65320" s="378"/>
      <c r="BZ65320" s="378"/>
      <c r="CA65320" s="378"/>
      <c r="CB65320" s="378"/>
      <c r="CC65320" s="378"/>
      <c r="CD65320" s="378"/>
      <c r="CE65320" s="378"/>
      <c r="CF65320" s="378"/>
      <c r="CG65320" s="378"/>
      <c r="CH65320" s="378"/>
      <c r="CI65320" s="378"/>
      <c r="CJ65320" s="378"/>
      <c r="CK65320" s="378"/>
      <c r="CL65320" s="378"/>
      <c r="CM65320" s="378"/>
      <c r="CN65320" s="378"/>
      <c r="CO65320" s="378"/>
      <c r="CP65320" s="378"/>
      <c r="CQ65320" s="378"/>
      <c r="CR65320" s="378"/>
      <c r="CS65320" s="378"/>
      <c r="CT65320" s="378"/>
      <c r="CU65320" s="378"/>
      <c r="CV65320" s="378"/>
      <c r="CW65320" s="378"/>
      <c r="CX65320" s="378"/>
      <c r="CY65320" s="378"/>
      <c r="CZ65320" s="378"/>
      <c r="DA65320" s="378"/>
      <c r="DB65320" s="378"/>
      <c r="DC65320" s="378"/>
      <c r="DD65320" s="378"/>
      <c r="DE65320" s="378"/>
      <c r="DF65320" s="378"/>
      <c r="DG65320" s="378"/>
      <c r="DH65320" s="378"/>
      <c r="DI65320" s="378"/>
      <c r="DJ65320" s="378"/>
      <c r="DK65320" s="378"/>
      <c r="DL65320" s="378"/>
      <c r="DM65320" s="378"/>
      <c r="DN65320" s="378"/>
      <c r="DO65320" s="378"/>
      <c r="DP65320" s="378"/>
      <c r="DQ65320" s="378"/>
      <c r="DR65320" s="378"/>
      <c r="DS65320" s="378"/>
      <c r="DT65320" s="378"/>
      <c r="DU65320" s="378"/>
      <c r="DV65320" s="378"/>
      <c r="DW65320" s="378"/>
      <c r="DX65320" s="378"/>
      <c r="DY65320" s="378"/>
      <c r="DZ65320" s="378"/>
      <c r="EA65320" s="378"/>
      <c r="EB65320" s="378"/>
      <c r="EC65320" s="378"/>
      <c r="ED65320" s="378"/>
      <c r="EE65320" s="378"/>
      <c r="EF65320" s="378"/>
      <c r="EG65320" s="378"/>
      <c r="EH65320" s="378"/>
      <c r="EI65320" s="378"/>
      <c r="EJ65320" s="378"/>
      <c r="EK65320" s="378"/>
      <c r="EL65320" s="378"/>
      <c r="EM65320" s="378"/>
      <c r="EN65320" s="378"/>
      <c r="EO65320" s="378"/>
      <c r="EP65320" s="378"/>
      <c r="EQ65320" s="378"/>
      <c r="ER65320" s="378"/>
      <c r="ES65320" s="378"/>
      <c r="ET65320" s="378"/>
      <c r="EU65320" s="378"/>
      <c r="EV65320" s="378"/>
      <c r="EW65320" s="378"/>
      <c r="EX65320" s="378"/>
      <c r="EY65320" s="378"/>
      <c r="EZ65320" s="378"/>
      <c r="FA65320" s="378"/>
      <c r="FB65320" s="378"/>
      <c r="FC65320" s="378"/>
      <c r="FD65320" s="378"/>
      <c r="FE65320" s="378"/>
      <c r="FF65320" s="378"/>
      <c r="FG65320" s="378"/>
      <c r="FH65320" s="378"/>
      <c r="FI65320" s="378"/>
      <c r="FJ65320" s="378"/>
      <c r="FK65320" s="378"/>
      <c r="FL65320" s="378"/>
      <c r="FM65320" s="378"/>
      <c r="FN65320" s="378"/>
      <c r="FO65320" s="378"/>
      <c r="FP65320" s="378"/>
      <c r="FQ65320" s="378"/>
      <c r="FR65320" s="378"/>
      <c r="FS65320" s="378"/>
      <c r="FT65320" s="378"/>
      <c r="FU65320" s="378"/>
      <c r="FV65320" s="378"/>
      <c r="FW65320" s="378"/>
      <c r="FX65320" s="378"/>
      <c r="FY65320" s="378"/>
      <c r="FZ65320" s="378"/>
      <c r="GA65320" s="378"/>
      <c r="GB65320" s="378"/>
      <c r="GC65320" s="378"/>
      <c r="GD65320" s="378"/>
      <c r="GE65320" s="378"/>
      <c r="GF65320" s="378"/>
      <c r="GG65320" s="378"/>
      <c r="GH65320" s="378"/>
      <c r="GI65320" s="378"/>
      <c r="GJ65320" s="378"/>
      <c r="GK65320" s="378"/>
      <c r="GL65320" s="378"/>
      <c r="GM65320" s="378"/>
      <c r="GN65320" s="378"/>
      <c r="GO65320" s="378"/>
      <c r="GP65320" s="378"/>
      <c r="GQ65320" s="378"/>
      <c r="GR65320" s="378"/>
      <c r="GS65320" s="378"/>
      <c r="GT65320" s="378"/>
      <c r="GU65320" s="378"/>
      <c r="GV65320" s="378"/>
      <c r="GW65320" s="378"/>
      <c r="GX65320" s="378"/>
      <c r="GY65320" s="378"/>
      <c r="GZ65320" s="378"/>
      <c r="HA65320" s="378"/>
      <c r="HB65320" s="378"/>
      <c r="HC65320" s="378"/>
      <c r="HD65320" s="378"/>
      <c r="HE65320" s="378"/>
      <c r="HF65320" s="378"/>
      <c r="HG65320" s="378"/>
      <c r="HH65320" s="378"/>
      <c r="HI65320" s="378"/>
      <c r="HJ65320" s="378"/>
      <c r="HK65320" s="378"/>
      <c r="HL65320" s="378"/>
      <c r="HM65320" s="378"/>
      <c r="HN65320" s="378"/>
      <c r="HO65320" s="378"/>
      <c r="HP65320" s="378"/>
      <c r="HQ65320" s="378"/>
      <c r="HR65320" s="378"/>
      <c r="HS65320" s="378"/>
      <c r="HT65320" s="378"/>
      <c r="HU65320" s="378"/>
      <c r="HV65320" s="378"/>
      <c r="HW65320" s="378"/>
      <c r="HX65320" s="378"/>
      <c r="HY65320" s="378"/>
      <c r="HZ65320" s="378"/>
      <c r="IA65320" s="378"/>
      <c r="IB65320" s="378"/>
      <c r="IC65320" s="378"/>
      <c r="ID65320" s="378"/>
      <c r="IE65320" s="378"/>
      <c r="IF65320" s="378"/>
      <c r="IG65320" s="378"/>
      <c r="IH65320" s="378"/>
      <c r="II65320" s="378"/>
      <c r="IJ65320" s="378"/>
      <c r="IK65320" s="378"/>
      <c r="IL65320" s="378"/>
    </row>
    <row r="65321" spans="2:246">
      <c r="B65321" s="378"/>
      <c r="C65321" s="378"/>
      <c r="D65321" s="378"/>
      <c r="E65321" s="378"/>
      <c r="F65321" s="378"/>
      <c r="G65321" s="378"/>
      <c r="H65321" s="378"/>
      <c r="I65321" s="378"/>
      <c r="J65321" s="378"/>
      <c r="K65321" s="378"/>
      <c r="L65321" s="378"/>
      <c r="M65321" s="378"/>
      <c r="N65321" s="378"/>
      <c r="O65321" s="378"/>
      <c r="P65321" s="378"/>
      <c r="Q65321" s="378"/>
      <c r="R65321" s="378"/>
      <c r="S65321" s="378"/>
      <c r="T65321" s="378"/>
      <c r="U65321" s="378"/>
      <c r="V65321" s="378"/>
      <c r="W65321" s="378"/>
      <c r="X65321" s="378"/>
      <c r="Y65321" s="378"/>
      <c r="Z65321" s="378"/>
      <c r="AA65321" s="378"/>
      <c r="AB65321" s="378"/>
      <c r="AC65321" s="378"/>
      <c r="AD65321" s="378"/>
      <c r="AE65321" s="378"/>
      <c r="AF65321" s="378"/>
      <c r="AG65321" s="378"/>
      <c r="AH65321" s="378"/>
      <c r="AI65321" s="378"/>
      <c r="AJ65321" s="378"/>
      <c r="AK65321" s="378"/>
      <c r="AL65321" s="378"/>
      <c r="AM65321" s="378"/>
      <c r="AN65321" s="378"/>
      <c r="AO65321" s="378"/>
      <c r="AP65321" s="378"/>
      <c r="AQ65321" s="378"/>
      <c r="AR65321" s="378"/>
      <c r="AS65321" s="378"/>
      <c r="AT65321" s="378"/>
      <c r="AU65321" s="378"/>
      <c r="AV65321" s="378"/>
      <c r="AW65321" s="378"/>
      <c r="AX65321" s="378"/>
      <c r="AY65321" s="378"/>
      <c r="AZ65321" s="378"/>
      <c r="BA65321" s="378"/>
      <c r="BB65321" s="378"/>
      <c r="BC65321" s="378"/>
      <c r="BD65321" s="378"/>
      <c r="BE65321" s="378"/>
      <c r="BF65321" s="378"/>
      <c r="BG65321" s="378"/>
      <c r="BH65321" s="378"/>
      <c r="BI65321" s="378"/>
      <c r="BJ65321" s="378"/>
      <c r="BK65321" s="378"/>
      <c r="BL65321" s="378"/>
      <c r="BM65321" s="378"/>
      <c r="BN65321" s="378"/>
      <c r="BO65321" s="378"/>
      <c r="BP65321" s="378"/>
      <c r="BQ65321" s="378"/>
      <c r="BR65321" s="378"/>
      <c r="BS65321" s="378"/>
      <c r="BT65321" s="378"/>
      <c r="BU65321" s="378"/>
      <c r="BV65321" s="378"/>
      <c r="BW65321" s="378"/>
      <c r="BX65321" s="378"/>
      <c r="BY65321" s="378"/>
      <c r="BZ65321" s="378"/>
      <c r="CA65321" s="378"/>
      <c r="CB65321" s="378"/>
      <c r="CC65321" s="378"/>
      <c r="CD65321" s="378"/>
      <c r="CE65321" s="378"/>
      <c r="CF65321" s="378"/>
      <c r="CG65321" s="378"/>
      <c r="CH65321" s="378"/>
      <c r="CI65321" s="378"/>
      <c r="CJ65321" s="378"/>
      <c r="CK65321" s="378"/>
      <c r="CL65321" s="378"/>
      <c r="CM65321" s="378"/>
      <c r="CN65321" s="378"/>
      <c r="CO65321" s="378"/>
      <c r="CP65321" s="378"/>
      <c r="CQ65321" s="378"/>
      <c r="CR65321" s="378"/>
      <c r="CS65321" s="378"/>
      <c r="CT65321" s="378"/>
      <c r="CU65321" s="378"/>
      <c r="CV65321" s="378"/>
      <c r="CW65321" s="378"/>
      <c r="CX65321" s="378"/>
      <c r="CY65321" s="378"/>
      <c r="CZ65321" s="378"/>
      <c r="DA65321" s="378"/>
      <c r="DB65321" s="378"/>
      <c r="DC65321" s="378"/>
      <c r="DD65321" s="378"/>
      <c r="DE65321" s="378"/>
      <c r="DF65321" s="378"/>
      <c r="DG65321" s="378"/>
      <c r="DH65321" s="378"/>
      <c r="DI65321" s="378"/>
      <c r="DJ65321" s="378"/>
      <c r="DK65321" s="378"/>
      <c r="DL65321" s="378"/>
      <c r="DM65321" s="378"/>
      <c r="DN65321" s="378"/>
      <c r="DO65321" s="378"/>
      <c r="DP65321" s="378"/>
      <c r="DQ65321" s="378"/>
      <c r="DR65321" s="378"/>
      <c r="DS65321" s="378"/>
      <c r="DT65321" s="378"/>
      <c r="DU65321" s="378"/>
      <c r="DV65321" s="378"/>
      <c r="DW65321" s="378"/>
      <c r="DX65321" s="378"/>
      <c r="DY65321" s="378"/>
      <c r="DZ65321" s="378"/>
      <c r="EA65321" s="378"/>
      <c r="EB65321" s="378"/>
      <c r="EC65321" s="378"/>
      <c r="ED65321" s="378"/>
      <c r="EE65321" s="378"/>
      <c r="EF65321" s="378"/>
      <c r="EG65321" s="378"/>
      <c r="EH65321" s="378"/>
      <c r="EI65321" s="378"/>
      <c r="EJ65321" s="378"/>
      <c r="EK65321" s="378"/>
      <c r="EL65321" s="378"/>
      <c r="EM65321" s="378"/>
      <c r="EN65321" s="378"/>
      <c r="EO65321" s="378"/>
      <c r="EP65321" s="378"/>
      <c r="EQ65321" s="378"/>
      <c r="ER65321" s="378"/>
      <c r="ES65321" s="378"/>
      <c r="ET65321" s="378"/>
      <c r="EU65321" s="378"/>
      <c r="EV65321" s="378"/>
      <c r="EW65321" s="378"/>
      <c r="EX65321" s="378"/>
      <c r="EY65321" s="378"/>
      <c r="EZ65321" s="378"/>
      <c r="FA65321" s="378"/>
      <c r="FB65321" s="378"/>
      <c r="FC65321" s="378"/>
      <c r="FD65321" s="378"/>
      <c r="FE65321" s="378"/>
      <c r="FF65321" s="378"/>
      <c r="FG65321" s="378"/>
      <c r="FH65321" s="378"/>
      <c r="FI65321" s="378"/>
      <c r="FJ65321" s="378"/>
      <c r="FK65321" s="378"/>
      <c r="FL65321" s="378"/>
      <c r="FM65321" s="378"/>
      <c r="FN65321" s="378"/>
      <c r="FO65321" s="378"/>
      <c r="FP65321" s="378"/>
      <c r="FQ65321" s="378"/>
      <c r="FR65321" s="378"/>
      <c r="FS65321" s="378"/>
      <c r="FT65321" s="378"/>
      <c r="FU65321" s="378"/>
      <c r="FV65321" s="378"/>
      <c r="FW65321" s="378"/>
      <c r="FX65321" s="378"/>
      <c r="FY65321" s="378"/>
      <c r="FZ65321" s="378"/>
      <c r="GA65321" s="378"/>
      <c r="GB65321" s="378"/>
      <c r="GC65321" s="378"/>
      <c r="GD65321" s="378"/>
      <c r="GE65321" s="378"/>
      <c r="GF65321" s="378"/>
      <c r="GG65321" s="378"/>
      <c r="GH65321" s="378"/>
      <c r="GI65321" s="378"/>
      <c r="GJ65321" s="378"/>
      <c r="GK65321" s="378"/>
      <c r="GL65321" s="378"/>
      <c r="GM65321" s="378"/>
      <c r="GN65321" s="378"/>
      <c r="GO65321" s="378"/>
      <c r="GP65321" s="378"/>
      <c r="GQ65321" s="378"/>
      <c r="GR65321" s="378"/>
      <c r="GS65321" s="378"/>
      <c r="GT65321" s="378"/>
      <c r="GU65321" s="378"/>
      <c r="GV65321" s="378"/>
      <c r="GW65321" s="378"/>
      <c r="GX65321" s="378"/>
      <c r="GY65321" s="378"/>
      <c r="GZ65321" s="378"/>
      <c r="HA65321" s="378"/>
      <c r="HB65321" s="378"/>
      <c r="HC65321" s="378"/>
      <c r="HD65321" s="378"/>
      <c r="HE65321" s="378"/>
      <c r="HF65321" s="378"/>
      <c r="HG65321" s="378"/>
      <c r="HH65321" s="378"/>
      <c r="HI65321" s="378"/>
      <c r="HJ65321" s="378"/>
      <c r="HK65321" s="378"/>
      <c r="HL65321" s="378"/>
      <c r="HM65321" s="378"/>
      <c r="HN65321" s="378"/>
      <c r="HO65321" s="378"/>
      <c r="HP65321" s="378"/>
      <c r="HQ65321" s="378"/>
      <c r="HR65321" s="378"/>
      <c r="HS65321" s="378"/>
      <c r="HT65321" s="378"/>
      <c r="HU65321" s="378"/>
      <c r="HV65321" s="378"/>
      <c r="HW65321" s="378"/>
      <c r="HX65321" s="378"/>
      <c r="HY65321" s="378"/>
      <c r="HZ65321" s="378"/>
      <c r="IA65321" s="378"/>
      <c r="IB65321" s="378"/>
      <c r="IC65321" s="378"/>
      <c r="ID65321" s="378"/>
      <c r="IE65321" s="378"/>
      <c r="IF65321" s="378"/>
      <c r="IG65321" s="378"/>
      <c r="IH65321" s="378"/>
      <c r="II65321" s="378"/>
      <c r="IJ65321" s="378"/>
      <c r="IK65321" s="378"/>
      <c r="IL65321" s="378"/>
    </row>
    <row r="65322" spans="2:246">
      <c r="B65322" s="378"/>
      <c r="C65322" s="378"/>
      <c r="D65322" s="378"/>
      <c r="E65322" s="378"/>
      <c r="F65322" s="378"/>
      <c r="G65322" s="378"/>
      <c r="H65322" s="378"/>
      <c r="I65322" s="378"/>
      <c r="J65322" s="378"/>
      <c r="K65322" s="378"/>
      <c r="L65322" s="378"/>
      <c r="M65322" s="378"/>
      <c r="N65322" s="378"/>
      <c r="O65322" s="378"/>
      <c r="P65322" s="378"/>
      <c r="Q65322" s="378"/>
      <c r="R65322" s="378"/>
      <c r="S65322" s="378"/>
      <c r="T65322" s="378"/>
      <c r="U65322" s="378"/>
      <c r="V65322" s="378"/>
      <c r="W65322" s="378"/>
      <c r="X65322" s="378"/>
      <c r="Y65322" s="378"/>
      <c r="Z65322" s="378"/>
      <c r="AA65322" s="378"/>
      <c r="AB65322" s="378"/>
      <c r="AC65322" s="378"/>
      <c r="AD65322" s="378"/>
      <c r="AE65322" s="378"/>
      <c r="AF65322" s="378"/>
      <c r="AG65322" s="378"/>
      <c r="AH65322" s="378"/>
      <c r="AI65322" s="378"/>
      <c r="AJ65322" s="378"/>
      <c r="AK65322" s="378"/>
      <c r="AL65322" s="378"/>
      <c r="AM65322" s="378"/>
      <c r="AN65322" s="378"/>
      <c r="AO65322" s="378"/>
      <c r="AP65322" s="378"/>
      <c r="AQ65322" s="378"/>
      <c r="AR65322" s="378"/>
      <c r="AS65322" s="378"/>
      <c r="AT65322" s="378"/>
      <c r="AU65322" s="378"/>
      <c r="AV65322" s="378"/>
      <c r="AW65322" s="378"/>
      <c r="AX65322" s="378"/>
      <c r="AY65322" s="378"/>
      <c r="AZ65322" s="378"/>
      <c r="BA65322" s="378"/>
      <c r="BB65322" s="378"/>
      <c r="BC65322" s="378"/>
      <c r="BD65322" s="378"/>
      <c r="BE65322" s="378"/>
      <c r="BF65322" s="378"/>
      <c r="BG65322" s="378"/>
      <c r="BH65322" s="378"/>
      <c r="BI65322" s="378"/>
      <c r="BJ65322" s="378"/>
      <c r="BK65322" s="378"/>
      <c r="BL65322" s="378"/>
      <c r="BM65322" s="378"/>
      <c r="BN65322" s="378"/>
      <c r="BO65322" s="378"/>
      <c r="BP65322" s="378"/>
      <c r="BQ65322" s="378"/>
      <c r="BR65322" s="378"/>
      <c r="BS65322" s="378"/>
      <c r="BT65322" s="378"/>
      <c r="BU65322" s="378"/>
      <c r="BV65322" s="378"/>
      <c r="BW65322" s="378"/>
      <c r="BX65322" s="378"/>
      <c r="BY65322" s="378"/>
      <c r="BZ65322" s="378"/>
      <c r="CA65322" s="378"/>
      <c r="CB65322" s="378"/>
      <c r="CC65322" s="378"/>
      <c r="CD65322" s="378"/>
      <c r="CE65322" s="378"/>
      <c r="CF65322" s="378"/>
      <c r="CG65322" s="378"/>
      <c r="CH65322" s="378"/>
      <c r="CI65322" s="378"/>
      <c r="CJ65322" s="378"/>
      <c r="CK65322" s="378"/>
      <c r="CL65322" s="378"/>
      <c r="CM65322" s="378"/>
      <c r="CN65322" s="378"/>
      <c r="CO65322" s="378"/>
      <c r="CP65322" s="378"/>
      <c r="CQ65322" s="378"/>
      <c r="CR65322" s="378"/>
      <c r="CS65322" s="378"/>
      <c r="CT65322" s="378"/>
      <c r="CU65322" s="378"/>
      <c r="CV65322" s="378"/>
      <c r="CW65322" s="378"/>
      <c r="CX65322" s="378"/>
      <c r="CY65322" s="378"/>
      <c r="CZ65322" s="378"/>
      <c r="DA65322" s="378"/>
      <c r="DB65322" s="378"/>
      <c r="DC65322" s="378"/>
      <c r="DD65322" s="378"/>
      <c r="DE65322" s="378"/>
      <c r="DF65322" s="378"/>
      <c r="DG65322" s="378"/>
      <c r="DH65322" s="378"/>
      <c r="DI65322" s="378"/>
      <c r="DJ65322" s="378"/>
      <c r="DK65322" s="378"/>
      <c r="DL65322" s="378"/>
      <c r="DM65322" s="378"/>
      <c r="DN65322" s="378"/>
      <c r="DO65322" s="378"/>
      <c r="DP65322" s="378"/>
      <c r="DQ65322" s="378"/>
      <c r="DR65322" s="378"/>
      <c r="DS65322" s="378"/>
      <c r="DT65322" s="378"/>
      <c r="DU65322" s="378"/>
      <c r="DV65322" s="378"/>
      <c r="DW65322" s="378"/>
      <c r="DX65322" s="378"/>
      <c r="DY65322" s="378"/>
      <c r="DZ65322" s="378"/>
      <c r="EA65322" s="378"/>
      <c r="EB65322" s="378"/>
      <c r="EC65322" s="378"/>
      <c r="ED65322" s="378"/>
      <c r="EE65322" s="378"/>
      <c r="EF65322" s="378"/>
      <c r="EG65322" s="378"/>
      <c r="EH65322" s="378"/>
      <c r="EI65322" s="378"/>
      <c r="EJ65322" s="378"/>
      <c r="EK65322" s="378"/>
      <c r="EL65322" s="378"/>
      <c r="EM65322" s="378"/>
      <c r="EN65322" s="378"/>
      <c r="EO65322" s="378"/>
      <c r="EP65322" s="378"/>
      <c r="EQ65322" s="378"/>
      <c r="ER65322" s="378"/>
      <c r="ES65322" s="378"/>
      <c r="ET65322" s="378"/>
      <c r="EU65322" s="378"/>
      <c r="EV65322" s="378"/>
      <c r="EW65322" s="378"/>
      <c r="EX65322" s="378"/>
      <c r="EY65322" s="378"/>
      <c r="EZ65322" s="378"/>
      <c r="FA65322" s="378"/>
      <c r="FB65322" s="378"/>
      <c r="FC65322" s="378"/>
      <c r="FD65322" s="378"/>
      <c r="FE65322" s="378"/>
      <c r="FF65322" s="378"/>
      <c r="FG65322" s="378"/>
      <c r="FH65322" s="378"/>
      <c r="FI65322" s="378"/>
      <c r="FJ65322" s="378"/>
      <c r="FK65322" s="378"/>
      <c r="FL65322" s="378"/>
      <c r="FM65322" s="378"/>
      <c r="FN65322" s="378"/>
      <c r="FO65322" s="378"/>
      <c r="FP65322" s="378"/>
      <c r="FQ65322" s="378"/>
      <c r="FR65322" s="378"/>
      <c r="FS65322" s="378"/>
      <c r="FT65322" s="378"/>
      <c r="FU65322" s="378"/>
      <c r="FV65322" s="378"/>
      <c r="FW65322" s="378"/>
      <c r="FX65322" s="378"/>
      <c r="FY65322" s="378"/>
      <c r="FZ65322" s="378"/>
      <c r="GA65322" s="378"/>
      <c r="GB65322" s="378"/>
      <c r="GC65322" s="378"/>
      <c r="GD65322" s="378"/>
      <c r="GE65322" s="378"/>
      <c r="GF65322" s="378"/>
      <c r="GG65322" s="378"/>
      <c r="GH65322" s="378"/>
      <c r="GI65322" s="378"/>
      <c r="GJ65322" s="378"/>
      <c r="GK65322" s="378"/>
      <c r="GL65322" s="378"/>
      <c r="GM65322" s="378"/>
      <c r="GN65322" s="378"/>
      <c r="GO65322" s="378"/>
      <c r="GP65322" s="378"/>
      <c r="GQ65322" s="378"/>
      <c r="GR65322" s="378"/>
      <c r="GS65322" s="378"/>
      <c r="GT65322" s="378"/>
      <c r="GU65322" s="378"/>
      <c r="GV65322" s="378"/>
      <c r="GW65322" s="378"/>
      <c r="GX65322" s="378"/>
      <c r="GY65322" s="378"/>
      <c r="GZ65322" s="378"/>
      <c r="HA65322" s="378"/>
      <c r="HB65322" s="378"/>
      <c r="HC65322" s="378"/>
      <c r="HD65322" s="378"/>
      <c r="HE65322" s="378"/>
      <c r="HF65322" s="378"/>
      <c r="HG65322" s="378"/>
      <c r="HH65322" s="378"/>
      <c r="HI65322" s="378"/>
      <c r="HJ65322" s="378"/>
      <c r="HK65322" s="378"/>
      <c r="HL65322" s="378"/>
      <c r="HM65322" s="378"/>
      <c r="HN65322" s="378"/>
      <c r="HO65322" s="378"/>
      <c r="HP65322" s="378"/>
      <c r="HQ65322" s="378"/>
      <c r="HR65322" s="378"/>
      <c r="HS65322" s="378"/>
      <c r="HT65322" s="378"/>
      <c r="HU65322" s="378"/>
      <c r="HV65322" s="378"/>
      <c r="HW65322" s="378"/>
      <c r="HX65322" s="378"/>
      <c r="HY65322" s="378"/>
      <c r="HZ65322" s="378"/>
      <c r="IA65322" s="378"/>
      <c r="IB65322" s="378"/>
      <c r="IC65322" s="378"/>
      <c r="ID65322" s="378"/>
      <c r="IE65322" s="378"/>
      <c r="IF65322" s="378"/>
      <c r="IG65322" s="378"/>
      <c r="IH65322" s="378"/>
      <c r="II65322" s="378"/>
      <c r="IJ65322" s="378"/>
      <c r="IK65322" s="378"/>
      <c r="IL65322" s="378"/>
    </row>
    <row r="65323" spans="2:246">
      <c r="B65323" s="378"/>
      <c r="C65323" s="378"/>
      <c r="D65323" s="378"/>
      <c r="E65323" s="378"/>
      <c r="F65323" s="378"/>
      <c r="G65323" s="378"/>
      <c r="H65323" s="378"/>
      <c r="I65323" s="378"/>
      <c r="J65323" s="378"/>
      <c r="K65323" s="378"/>
      <c r="L65323" s="378"/>
      <c r="M65323" s="378"/>
      <c r="N65323" s="378"/>
      <c r="O65323" s="378"/>
      <c r="P65323" s="378"/>
      <c r="Q65323" s="378"/>
      <c r="R65323" s="378"/>
      <c r="S65323" s="378"/>
      <c r="T65323" s="378"/>
      <c r="U65323" s="378"/>
      <c r="V65323" s="378"/>
      <c r="W65323" s="378"/>
      <c r="X65323" s="378"/>
      <c r="Y65323" s="378"/>
      <c r="Z65323" s="378"/>
      <c r="AA65323" s="378"/>
      <c r="AB65323" s="378"/>
      <c r="AC65323" s="378"/>
      <c r="AD65323" s="378"/>
      <c r="AE65323" s="378"/>
      <c r="AF65323" s="378"/>
      <c r="AG65323" s="378"/>
      <c r="AH65323" s="378"/>
      <c r="AI65323" s="378"/>
      <c r="AJ65323" s="378"/>
      <c r="AK65323" s="378"/>
      <c r="AL65323" s="378"/>
      <c r="AM65323" s="378"/>
      <c r="AN65323" s="378"/>
      <c r="AO65323" s="378"/>
      <c r="AP65323" s="378"/>
      <c r="AQ65323" s="378"/>
      <c r="AR65323" s="378"/>
      <c r="AS65323" s="378"/>
      <c r="AT65323" s="378"/>
      <c r="AU65323" s="378"/>
      <c r="AV65323" s="378"/>
      <c r="AW65323" s="378"/>
      <c r="AX65323" s="378"/>
      <c r="AY65323" s="378"/>
      <c r="AZ65323" s="378"/>
      <c r="BA65323" s="378"/>
      <c r="BB65323" s="378"/>
      <c r="BC65323" s="378"/>
      <c r="BD65323" s="378"/>
      <c r="BE65323" s="378"/>
      <c r="BF65323" s="378"/>
      <c r="BG65323" s="378"/>
      <c r="BH65323" s="378"/>
      <c r="BI65323" s="378"/>
      <c r="BJ65323" s="378"/>
      <c r="BK65323" s="378"/>
      <c r="BL65323" s="378"/>
      <c r="BM65323" s="378"/>
      <c r="BN65323" s="378"/>
      <c r="BO65323" s="378"/>
      <c r="BP65323" s="378"/>
      <c r="BQ65323" s="378"/>
      <c r="BR65323" s="378"/>
      <c r="BS65323" s="378"/>
      <c r="BT65323" s="378"/>
      <c r="BU65323" s="378"/>
      <c r="BV65323" s="378"/>
      <c r="BW65323" s="378"/>
      <c r="BX65323" s="378"/>
      <c r="BY65323" s="378"/>
      <c r="BZ65323" s="378"/>
      <c r="CA65323" s="378"/>
      <c r="CB65323" s="378"/>
      <c r="CC65323" s="378"/>
      <c r="CD65323" s="378"/>
      <c r="CE65323" s="378"/>
      <c r="CF65323" s="378"/>
      <c r="CG65323" s="378"/>
      <c r="CH65323" s="378"/>
      <c r="CI65323" s="378"/>
      <c r="CJ65323" s="378"/>
      <c r="CK65323" s="378"/>
      <c r="CL65323" s="378"/>
      <c r="CM65323" s="378"/>
      <c r="CN65323" s="378"/>
      <c r="CO65323" s="378"/>
      <c r="CP65323" s="378"/>
      <c r="CQ65323" s="378"/>
      <c r="CR65323" s="378"/>
      <c r="CS65323" s="378"/>
      <c r="CT65323" s="378"/>
      <c r="CU65323" s="378"/>
      <c r="CV65323" s="378"/>
      <c r="CW65323" s="378"/>
      <c r="CX65323" s="378"/>
      <c r="CY65323" s="378"/>
      <c r="CZ65323" s="378"/>
      <c r="DA65323" s="378"/>
      <c r="DB65323" s="378"/>
      <c r="DC65323" s="378"/>
      <c r="DD65323" s="378"/>
      <c r="DE65323" s="378"/>
      <c r="DF65323" s="378"/>
      <c r="DG65323" s="378"/>
      <c r="DH65323" s="378"/>
      <c r="DI65323" s="378"/>
      <c r="DJ65323" s="378"/>
      <c r="DK65323" s="378"/>
      <c r="DL65323" s="378"/>
      <c r="DM65323" s="378"/>
      <c r="DN65323" s="378"/>
      <c r="DO65323" s="378"/>
      <c r="DP65323" s="378"/>
      <c r="DQ65323" s="378"/>
      <c r="DR65323" s="378"/>
      <c r="DS65323" s="378"/>
      <c r="DT65323" s="378"/>
      <c r="DU65323" s="378"/>
      <c r="DV65323" s="378"/>
      <c r="DW65323" s="378"/>
      <c r="DX65323" s="378"/>
      <c r="DY65323" s="378"/>
      <c r="DZ65323" s="378"/>
      <c r="EA65323" s="378"/>
      <c r="EB65323" s="378"/>
      <c r="EC65323" s="378"/>
      <c r="ED65323" s="378"/>
      <c r="EE65323" s="378"/>
      <c r="EF65323" s="378"/>
      <c r="EG65323" s="378"/>
      <c r="EH65323" s="378"/>
      <c r="EI65323" s="378"/>
      <c r="EJ65323" s="378"/>
      <c r="EK65323" s="378"/>
      <c r="EL65323" s="378"/>
      <c r="EM65323" s="378"/>
      <c r="EN65323" s="378"/>
      <c r="EO65323" s="378"/>
      <c r="EP65323" s="378"/>
      <c r="EQ65323" s="378"/>
      <c r="ER65323" s="378"/>
      <c r="ES65323" s="378"/>
      <c r="ET65323" s="378"/>
      <c r="EU65323" s="378"/>
      <c r="EV65323" s="378"/>
      <c r="EW65323" s="378"/>
      <c r="EX65323" s="378"/>
      <c r="EY65323" s="378"/>
      <c r="EZ65323" s="378"/>
      <c r="FA65323" s="378"/>
      <c r="FB65323" s="378"/>
      <c r="FC65323" s="378"/>
      <c r="FD65323" s="378"/>
      <c r="FE65323" s="378"/>
      <c r="FF65323" s="378"/>
      <c r="FG65323" s="378"/>
      <c r="FH65323" s="378"/>
      <c r="FI65323" s="378"/>
      <c r="FJ65323" s="378"/>
      <c r="FK65323" s="378"/>
      <c r="FL65323" s="378"/>
      <c r="FM65323" s="378"/>
      <c r="FN65323" s="378"/>
      <c r="FO65323" s="378"/>
      <c r="FP65323" s="378"/>
      <c r="FQ65323" s="378"/>
      <c r="FR65323" s="378"/>
      <c r="FS65323" s="378"/>
      <c r="FT65323" s="378"/>
      <c r="FU65323" s="378"/>
      <c r="FV65323" s="378"/>
      <c r="FW65323" s="378"/>
      <c r="FX65323" s="378"/>
      <c r="FY65323" s="378"/>
      <c r="FZ65323" s="378"/>
      <c r="GA65323" s="378"/>
      <c r="GB65323" s="378"/>
      <c r="GC65323" s="378"/>
      <c r="GD65323" s="378"/>
      <c r="GE65323" s="378"/>
      <c r="GF65323" s="378"/>
      <c r="GG65323" s="378"/>
      <c r="GH65323" s="378"/>
      <c r="GI65323" s="378"/>
      <c r="GJ65323" s="378"/>
      <c r="GK65323" s="378"/>
      <c r="GL65323" s="378"/>
      <c r="GM65323" s="378"/>
      <c r="GN65323" s="378"/>
      <c r="GO65323" s="378"/>
      <c r="GP65323" s="378"/>
      <c r="GQ65323" s="378"/>
      <c r="GR65323" s="378"/>
      <c r="GS65323" s="378"/>
      <c r="GT65323" s="378"/>
      <c r="GU65323" s="378"/>
      <c r="GV65323" s="378"/>
      <c r="GW65323" s="378"/>
      <c r="GX65323" s="378"/>
      <c r="GY65323" s="378"/>
      <c r="GZ65323" s="378"/>
      <c r="HA65323" s="378"/>
      <c r="HB65323" s="378"/>
      <c r="HC65323" s="378"/>
      <c r="HD65323" s="378"/>
      <c r="HE65323" s="378"/>
      <c r="HF65323" s="378"/>
      <c r="HG65323" s="378"/>
      <c r="HH65323" s="378"/>
      <c r="HI65323" s="378"/>
      <c r="HJ65323" s="378"/>
      <c r="HK65323" s="378"/>
      <c r="HL65323" s="378"/>
      <c r="HM65323" s="378"/>
      <c r="HN65323" s="378"/>
      <c r="HO65323" s="378"/>
      <c r="HP65323" s="378"/>
      <c r="HQ65323" s="378"/>
      <c r="HR65323" s="378"/>
      <c r="HS65323" s="378"/>
      <c r="HT65323" s="378"/>
      <c r="HU65323" s="378"/>
      <c r="HV65323" s="378"/>
      <c r="HW65323" s="378"/>
      <c r="HX65323" s="378"/>
      <c r="HY65323" s="378"/>
      <c r="HZ65323" s="378"/>
      <c r="IA65323" s="378"/>
      <c r="IB65323" s="378"/>
      <c r="IC65323" s="378"/>
      <c r="ID65323" s="378"/>
      <c r="IE65323" s="378"/>
      <c r="IF65323" s="378"/>
      <c r="IG65323" s="378"/>
      <c r="IH65323" s="378"/>
      <c r="II65323" s="378"/>
      <c r="IJ65323" s="378"/>
      <c r="IK65323" s="378"/>
      <c r="IL65323" s="378"/>
    </row>
    <row r="65324" spans="2:246">
      <c r="B65324" s="378"/>
      <c r="C65324" s="378"/>
      <c r="D65324" s="378"/>
      <c r="E65324" s="378"/>
      <c r="F65324" s="378"/>
      <c r="G65324" s="378"/>
      <c r="H65324" s="378"/>
      <c r="I65324" s="378"/>
      <c r="J65324" s="378"/>
      <c r="K65324" s="378"/>
      <c r="L65324" s="378"/>
      <c r="M65324" s="378"/>
      <c r="N65324" s="378"/>
      <c r="O65324" s="378"/>
      <c r="P65324" s="378"/>
      <c r="Q65324" s="378"/>
      <c r="R65324" s="378"/>
      <c r="S65324" s="378"/>
      <c r="T65324" s="378"/>
      <c r="U65324" s="378"/>
      <c r="V65324" s="378"/>
      <c r="W65324" s="378"/>
      <c r="X65324" s="378"/>
      <c r="Y65324" s="378"/>
      <c r="Z65324" s="378"/>
      <c r="AA65324" s="378"/>
      <c r="AB65324" s="378"/>
      <c r="AC65324" s="378"/>
      <c r="AD65324" s="378"/>
      <c r="AE65324" s="378"/>
      <c r="AF65324" s="378"/>
      <c r="AG65324" s="378"/>
      <c r="AH65324" s="378"/>
      <c r="AI65324" s="378"/>
      <c r="AJ65324" s="378"/>
      <c r="AK65324" s="378"/>
      <c r="AL65324" s="378"/>
      <c r="AM65324" s="378"/>
      <c r="AN65324" s="378"/>
      <c r="AO65324" s="378"/>
      <c r="AP65324" s="378"/>
      <c r="AQ65324" s="378"/>
      <c r="AR65324" s="378"/>
      <c r="AS65324" s="378"/>
      <c r="AT65324" s="378"/>
      <c r="AU65324" s="378"/>
      <c r="AV65324" s="378"/>
      <c r="AW65324" s="378"/>
      <c r="AX65324" s="378"/>
      <c r="AY65324" s="378"/>
      <c r="AZ65324" s="378"/>
      <c r="BA65324" s="378"/>
      <c r="BB65324" s="378"/>
      <c r="BC65324" s="378"/>
      <c r="BD65324" s="378"/>
      <c r="BE65324" s="378"/>
      <c r="BF65324" s="378"/>
      <c r="BG65324" s="378"/>
      <c r="BH65324" s="378"/>
      <c r="BI65324" s="378"/>
      <c r="BJ65324" s="378"/>
      <c r="BK65324" s="378"/>
      <c r="BL65324" s="378"/>
      <c r="BM65324" s="378"/>
      <c r="BN65324" s="378"/>
      <c r="BO65324" s="378"/>
      <c r="BP65324" s="378"/>
      <c r="BQ65324" s="378"/>
      <c r="BR65324" s="378"/>
      <c r="BS65324" s="378"/>
      <c r="BT65324" s="378"/>
      <c r="BU65324" s="378"/>
      <c r="BV65324" s="378"/>
      <c r="BW65324" s="378"/>
      <c r="BX65324" s="378"/>
      <c r="BY65324" s="378"/>
      <c r="BZ65324" s="378"/>
      <c r="CA65324" s="378"/>
      <c r="CB65324" s="378"/>
      <c r="CC65324" s="378"/>
      <c r="CD65324" s="378"/>
      <c r="CE65324" s="378"/>
      <c r="CF65324" s="378"/>
      <c r="CG65324" s="378"/>
      <c r="CH65324" s="378"/>
      <c r="CI65324" s="378"/>
      <c r="CJ65324" s="378"/>
      <c r="CK65324" s="378"/>
      <c r="CL65324" s="378"/>
      <c r="CM65324" s="378"/>
      <c r="CN65324" s="378"/>
      <c r="CO65324" s="378"/>
      <c r="CP65324" s="378"/>
      <c r="CQ65324" s="378"/>
      <c r="CR65324" s="378"/>
      <c r="CS65324" s="378"/>
      <c r="CT65324" s="378"/>
      <c r="CU65324" s="378"/>
      <c r="CV65324" s="378"/>
      <c r="CW65324" s="378"/>
      <c r="CX65324" s="378"/>
      <c r="CY65324" s="378"/>
      <c r="CZ65324" s="378"/>
      <c r="DA65324" s="378"/>
      <c r="DB65324" s="378"/>
      <c r="DC65324" s="378"/>
      <c r="DD65324" s="378"/>
      <c r="DE65324" s="378"/>
      <c r="DF65324" s="378"/>
      <c r="DG65324" s="378"/>
      <c r="DH65324" s="378"/>
      <c r="DI65324" s="378"/>
      <c r="DJ65324" s="378"/>
      <c r="DK65324" s="378"/>
      <c r="DL65324" s="378"/>
      <c r="DM65324" s="378"/>
      <c r="DN65324" s="378"/>
      <c r="DO65324" s="378"/>
      <c r="DP65324" s="378"/>
      <c r="DQ65324" s="378"/>
      <c r="DR65324" s="378"/>
      <c r="DS65324" s="378"/>
      <c r="DT65324" s="378"/>
      <c r="DU65324" s="378"/>
      <c r="DV65324" s="378"/>
      <c r="DW65324" s="378"/>
      <c r="DX65324" s="378"/>
      <c r="DY65324" s="378"/>
      <c r="DZ65324" s="378"/>
      <c r="EA65324" s="378"/>
      <c r="EB65324" s="378"/>
      <c r="EC65324" s="378"/>
      <c r="ED65324" s="378"/>
      <c r="EE65324" s="378"/>
      <c r="EF65324" s="378"/>
      <c r="EG65324" s="378"/>
      <c r="EH65324" s="378"/>
      <c r="EI65324" s="378"/>
      <c r="EJ65324" s="378"/>
      <c r="EK65324" s="378"/>
      <c r="EL65324" s="378"/>
      <c r="EM65324" s="378"/>
      <c r="EN65324" s="378"/>
      <c r="EO65324" s="378"/>
      <c r="EP65324" s="378"/>
      <c r="EQ65324" s="378"/>
      <c r="ER65324" s="378"/>
      <c r="ES65324" s="378"/>
      <c r="ET65324" s="378"/>
      <c r="EU65324" s="378"/>
      <c r="EV65324" s="378"/>
      <c r="EW65324" s="378"/>
      <c r="EX65324" s="378"/>
      <c r="EY65324" s="378"/>
      <c r="EZ65324" s="378"/>
      <c r="FA65324" s="378"/>
      <c r="FB65324" s="378"/>
      <c r="FC65324" s="378"/>
      <c r="FD65324" s="378"/>
      <c r="FE65324" s="378"/>
      <c r="FF65324" s="378"/>
      <c r="FG65324" s="378"/>
      <c r="FH65324" s="378"/>
      <c r="FI65324" s="378"/>
      <c r="FJ65324" s="378"/>
      <c r="FK65324" s="378"/>
      <c r="FL65324" s="378"/>
      <c r="FM65324" s="378"/>
      <c r="FN65324" s="378"/>
      <c r="FO65324" s="378"/>
      <c r="FP65324" s="378"/>
      <c r="FQ65324" s="378"/>
      <c r="FR65324" s="378"/>
      <c r="FS65324" s="378"/>
      <c r="FT65324" s="378"/>
      <c r="FU65324" s="378"/>
      <c r="FV65324" s="378"/>
      <c r="FW65324" s="378"/>
      <c r="FX65324" s="378"/>
      <c r="FY65324" s="378"/>
      <c r="FZ65324" s="378"/>
      <c r="GA65324" s="378"/>
      <c r="GB65324" s="378"/>
      <c r="GC65324" s="378"/>
      <c r="GD65324" s="378"/>
      <c r="GE65324" s="378"/>
      <c r="GF65324" s="378"/>
      <c r="GG65324" s="378"/>
      <c r="GH65324" s="378"/>
      <c r="GI65324" s="378"/>
      <c r="GJ65324" s="378"/>
      <c r="GK65324" s="378"/>
      <c r="GL65324" s="378"/>
      <c r="GM65324" s="378"/>
      <c r="GN65324" s="378"/>
      <c r="GO65324" s="378"/>
      <c r="GP65324" s="378"/>
      <c r="GQ65324" s="378"/>
      <c r="GR65324" s="378"/>
      <c r="GS65324" s="378"/>
      <c r="GT65324" s="378"/>
      <c r="GU65324" s="378"/>
      <c r="GV65324" s="378"/>
      <c r="GW65324" s="378"/>
      <c r="GX65324" s="378"/>
      <c r="GY65324" s="378"/>
      <c r="GZ65324" s="378"/>
      <c r="HA65324" s="378"/>
      <c r="HB65324" s="378"/>
      <c r="HC65324" s="378"/>
      <c r="HD65324" s="378"/>
      <c r="HE65324" s="378"/>
      <c r="HF65324" s="378"/>
      <c r="HG65324" s="378"/>
      <c r="HH65324" s="378"/>
      <c r="HI65324" s="378"/>
      <c r="HJ65324" s="378"/>
      <c r="HK65324" s="378"/>
      <c r="HL65324" s="378"/>
      <c r="HM65324" s="378"/>
      <c r="HN65324" s="378"/>
      <c r="HO65324" s="378"/>
      <c r="HP65324" s="378"/>
      <c r="HQ65324" s="378"/>
      <c r="HR65324" s="378"/>
      <c r="HS65324" s="378"/>
      <c r="HT65324" s="378"/>
      <c r="HU65324" s="378"/>
      <c r="HV65324" s="378"/>
      <c r="HW65324" s="378"/>
      <c r="HX65324" s="378"/>
      <c r="HY65324" s="378"/>
      <c r="HZ65324" s="378"/>
      <c r="IA65324" s="378"/>
      <c r="IB65324" s="378"/>
      <c r="IC65324" s="378"/>
      <c r="ID65324" s="378"/>
      <c r="IE65324" s="378"/>
      <c r="IF65324" s="378"/>
      <c r="IG65324" s="378"/>
      <c r="IH65324" s="378"/>
      <c r="II65324" s="378"/>
      <c r="IJ65324" s="378"/>
      <c r="IK65324" s="378"/>
      <c r="IL65324" s="378"/>
    </row>
    <row r="65325" spans="2:246">
      <c r="B65325" s="378"/>
      <c r="C65325" s="378"/>
      <c r="D65325" s="378"/>
      <c r="E65325" s="378"/>
      <c r="F65325" s="378"/>
      <c r="G65325" s="378"/>
      <c r="H65325" s="378"/>
      <c r="I65325" s="378"/>
      <c r="J65325" s="378"/>
      <c r="K65325" s="378"/>
      <c r="L65325" s="378"/>
      <c r="M65325" s="378"/>
      <c r="N65325" s="378"/>
      <c r="O65325" s="378"/>
      <c r="P65325" s="378"/>
      <c r="Q65325" s="378"/>
      <c r="R65325" s="378"/>
      <c r="S65325" s="378"/>
      <c r="T65325" s="378"/>
      <c r="U65325" s="378"/>
      <c r="V65325" s="378"/>
      <c r="W65325" s="378"/>
      <c r="X65325" s="378"/>
      <c r="Y65325" s="378"/>
      <c r="Z65325" s="378"/>
      <c r="AA65325" s="378"/>
      <c r="AB65325" s="378"/>
      <c r="AC65325" s="378"/>
      <c r="AD65325" s="378"/>
      <c r="AE65325" s="378"/>
      <c r="AF65325" s="378"/>
      <c r="AG65325" s="378"/>
      <c r="AH65325" s="378"/>
      <c r="AI65325" s="378"/>
      <c r="AJ65325" s="378"/>
      <c r="AK65325" s="378"/>
      <c r="AL65325" s="378"/>
      <c r="AM65325" s="378"/>
      <c r="AN65325" s="378"/>
      <c r="AO65325" s="378"/>
      <c r="AP65325" s="378"/>
      <c r="AQ65325" s="378"/>
      <c r="AR65325" s="378"/>
      <c r="AS65325" s="378"/>
      <c r="AT65325" s="378"/>
      <c r="AU65325" s="378"/>
      <c r="AV65325" s="378"/>
      <c r="AW65325" s="378"/>
      <c r="AX65325" s="378"/>
      <c r="AY65325" s="378"/>
      <c r="AZ65325" s="378"/>
      <c r="BA65325" s="378"/>
      <c r="BB65325" s="378"/>
      <c r="BC65325" s="378"/>
      <c r="BD65325" s="378"/>
      <c r="BE65325" s="378"/>
      <c r="BF65325" s="378"/>
      <c r="BG65325" s="378"/>
      <c r="BH65325" s="378"/>
      <c r="BI65325" s="378"/>
      <c r="BJ65325" s="378"/>
      <c r="BK65325" s="378"/>
      <c r="BL65325" s="378"/>
      <c r="BM65325" s="378"/>
      <c r="BN65325" s="378"/>
      <c r="BO65325" s="378"/>
      <c r="BP65325" s="378"/>
      <c r="BQ65325" s="378"/>
      <c r="BR65325" s="378"/>
      <c r="BS65325" s="378"/>
      <c r="BT65325" s="378"/>
      <c r="BU65325" s="378"/>
      <c r="BV65325" s="378"/>
      <c r="BW65325" s="378"/>
      <c r="BX65325" s="378"/>
      <c r="BY65325" s="378"/>
      <c r="BZ65325" s="378"/>
      <c r="CA65325" s="378"/>
      <c r="CB65325" s="378"/>
      <c r="CC65325" s="378"/>
      <c r="CD65325" s="378"/>
      <c r="CE65325" s="378"/>
      <c r="CF65325" s="378"/>
      <c r="CG65325" s="378"/>
      <c r="CH65325" s="378"/>
      <c r="CI65325" s="378"/>
      <c r="CJ65325" s="378"/>
      <c r="CK65325" s="378"/>
      <c r="CL65325" s="378"/>
      <c r="CM65325" s="378"/>
      <c r="CN65325" s="378"/>
      <c r="CO65325" s="378"/>
      <c r="CP65325" s="378"/>
      <c r="CQ65325" s="378"/>
      <c r="CR65325" s="378"/>
      <c r="CS65325" s="378"/>
      <c r="CT65325" s="378"/>
      <c r="CU65325" s="378"/>
      <c r="CV65325" s="378"/>
      <c r="CW65325" s="378"/>
      <c r="CX65325" s="378"/>
      <c r="CY65325" s="378"/>
      <c r="CZ65325" s="378"/>
      <c r="DA65325" s="378"/>
      <c r="DB65325" s="378"/>
      <c r="DC65325" s="378"/>
      <c r="DD65325" s="378"/>
      <c r="DE65325" s="378"/>
      <c r="DF65325" s="378"/>
      <c r="DG65325" s="378"/>
      <c r="DH65325" s="378"/>
      <c r="DI65325" s="378"/>
      <c r="DJ65325" s="378"/>
      <c r="DK65325" s="378"/>
      <c r="DL65325" s="378"/>
      <c r="DM65325" s="378"/>
      <c r="DN65325" s="378"/>
      <c r="DO65325" s="378"/>
      <c r="DP65325" s="378"/>
      <c r="DQ65325" s="378"/>
      <c r="DR65325" s="378"/>
      <c r="DS65325" s="378"/>
      <c r="DT65325" s="378"/>
      <c r="DU65325" s="378"/>
      <c r="DV65325" s="378"/>
      <c r="DW65325" s="378"/>
      <c r="DX65325" s="378"/>
      <c r="DY65325" s="378"/>
      <c r="DZ65325" s="378"/>
      <c r="EA65325" s="378"/>
      <c r="EB65325" s="378"/>
      <c r="EC65325" s="378"/>
      <c r="ED65325" s="378"/>
      <c r="EE65325" s="378"/>
      <c r="EF65325" s="378"/>
      <c r="EG65325" s="378"/>
      <c r="EH65325" s="378"/>
      <c r="EI65325" s="378"/>
      <c r="EJ65325" s="378"/>
      <c r="EK65325" s="378"/>
      <c r="EL65325" s="378"/>
      <c r="EM65325" s="378"/>
      <c r="EN65325" s="378"/>
      <c r="EO65325" s="378"/>
      <c r="EP65325" s="378"/>
      <c r="EQ65325" s="378"/>
      <c r="ER65325" s="378"/>
      <c r="ES65325" s="378"/>
      <c r="ET65325" s="378"/>
      <c r="EU65325" s="378"/>
      <c r="EV65325" s="378"/>
      <c r="EW65325" s="378"/>
      <c r="EX65325" s="378"/>
      <c r="EY65325" s="378"/>
      <c r="EZ65325" s="378"/>
      <c r="FA65325" s="378"/>
      <c r="FB65325" s="378"/>
      <c r="FC65325" s="378"/>
      <c r="FD65325" s="378"/>
      <c r="FE65325" s="378"/>
      <c r="FF65325" s="378"/>
      <c r="FG65325" s="378"/>
      <c r="FH65325" s="378"/>
      <c r="FI65325" s="378"/>
      <c r="FJ65325" s="378"/>
      <c r="FK65325" s="378"/>
      <c r="FL65325" s="378"/>
      <c r="FM65325" s="378"/>
      <c r="FN65325" s="378"/>
      <c r="FO65325" s="378"/>
      <c r="FP65325" s="378"/>
      <c r="FQ65325" s="378"/>
      <c r="FR65325" s="378"/>
      <c r="FS65325" s="378"/>
      <c r="FT65325" s="378"/>
      <c r="FU65325" s="378"/>
      <c r="FV65325" s="378"/>
      <c r="FW65325" s="378"/>
      <c r="FX65325" s="378"/>
      <c r="FY65325" s="378"/>
      <c r="FZ65325" s="378"/>
      <c r="GA65325" s="378"/>
      <c r="GB65325" s="378"/>
      <c r="GC65325" s="378"/>
      <c r="GD65325" s="378"/>
      <c r="GE65325" s="378"/>
      <c r="GF65325" s="378"/>
      <c r="GG65325" s="378"/>
      <c r="GH65325" s="378"/>
      <c r="GI65325" s="378"/>
      <c r="GJ65325" s="378"/>
      <c r="GK65325" s="378"/>
      <c r="GL65325" s="378"/>
      <c r="GM65325" s="378"/>
      <c r="GN65325" s="378"/>
      <c r="GO65325" s="378"/>
      <c r="GP65325" s="378"/>
      <c r="GQ65325" s="378"/>
      <c r="GR65325" s="378"/>
      <c r="GS65325" s="378"/>
      <c r="GT65325" s="378"/>
      <c r="GU65325" s="378"/>
      <c r="GV65325" s="378"/>
      <c r="GW65325" s="378"/>
      <c r="GX65325" s="378"/>
      <c r="GY65325" s="378"/>
      <c r="GZ65325" s="378"/>
      <c r="HA65325" s="378"/>
      <c r="HB65325" s="378"/>
      <c r="HC65325" s="378"/>
      <c r="HD65325" s="378"/>
      <c r="HE65325" s="378"/>
      <c r="HF65325" s="378"/>
      <c r="HG65325" s="378"/>
      <c r="HH65325" s="378"/>
      <c r="HI65325" s="378"/>
      <c r="HJ65325" s="378"/>
      <c r="HK65325" s="378"/>
      <c r="HL65325" s="378"/>
      <c r="HM65325" s="378"/>
      <c r="HN65325" s="378"/>
      <c r="HO65325" s="378"/>
      <c r="HP65325" s="378"/>
      <c r="HQ65325" s="378"/>
      <c r="HR65325" s="378"/>
      <c r="HS65325" s="378"/>
      <c r="HT65325" s="378"/>
      <c r="HU65325" s="378"/>
      <c r="HV65325" s="378"/>
      <c r="HW65325" s="378"/>
      <c r="HX65325" s="378"/>
      <c r="HY65325" s="378"/>
      <c r="HZ65325" s="378"/>
      <c r="IA65325" s="378"/>
      <c r="IB65325" s="378"/>
      <c r="IC65325" s="378"/>
      <c r="ID65325" s="378"/>
      <c r="IE65325" s="378"/>
      <c r="IF65325" s="378"/>
      <c r="IG65325" s="378"/>
      <c r="IH65325" s="378"/>
      <c r="II65325" s="378"/>
      <c r="IJ65325" s="378"/>
      <c r="IK65325" s="378"/>
      <c r="IL65325" s="378"/>
    </row>
    <row r="65326" spans="2:246">
      <c r="B65326" s="378"/>
      <c r="C65326" s="378"/>
      <c r="D65326" s="378"/>
      <c r="E65326" s="378"/>
      <c r="F65326" s="378"/>
      <c r="G65326" s="378"/>
      <c r="H65326" s="378"/>
      <c r="I65326" s="378"/>
      <c r="J65326" s="378"/>
      <c r="K65326" s="378"/>
      <c r="L65326" s="378"/>
      <c r="M65326" s="378"/>
      <c r="N65326" s="378"/>
      <c r="O65326" s="378"/>
      <c r="P65326" s="378"/>
      <c r="Q65326" s="378"/>
      <c r="R65326" s="378"/>
      <c r="S65326" s="378"/>
      <c r="T65326" s="378"/>
      <c r="U65326" s="378"/>
      <c r="V65326" s="378"/>
      <c r="W65326" s="378"/>
      <c r="X65326" s="378"/>
      <c r="Y65326" s="378"/>
      <c r="Z65326" s="378"/>
      <c r="AA65326" s="378"/>
      <c r="AB65326" s="378"/>
      <c r="AC65326" s="378"/>
      <c r="AD65326" s="378"/>
      <c r="AE65326" s="378"/>
      <c r="AF65326" s="378"/>
      <c r="AG65326" s="378"/>
      <c r="AH65326" s="378"/>
      <c r="AI65326" s="378"/>
      <c r="AJ65326" s="378"/>
      <c r="AK65326" s="378"/>
      <c r="AL65326" s="378"/>
      <c r="AM65326" s="378"/>
      <c r="AN65326" s="378"/>
      <c r="AO65326" s="378"/>
      <c r="AP65326" s="378"/>
      <c r="AQ65326" s="378"/>
      <c r="AR65326" s="378"/>
      <c r="AS65326" s="378"/>
      <c r="AT65326" s="378"/>
      <c r="AU65326" s="378"/>
      <c r="AV65326" s="378"/>
      <c r="AW65326" s="378"/>
      <c r="AX65326" s="378"/>
      <c r="AY65326" s="378"/>
      <c r="AZ65326" s="378"/>
      <c r="BA65326" s="378"/>
      <c r="BB65326" s="378"/>
      <c r="BC65326" s="378"/>
      <c r="BD65326" s="378"/>
      <c r="BE65326" s="378"/>
      <c r="BF65326" s="378"/>
      <c r="BG65326" s="378"/>
      <c r="BH65326" s="378"/>
      <c r="BI65326" s="378"/>
      <c r="BJ65326" s="378"/>
      <c r="BK65326" s="378"/>
      <c r="BL65326" s="378"/>
      <c r="BM65326" s="378"/>
      <c r="BN65326" s="378"/>
      <c r="BO65326" s="378"/>
      <c r="BP65326" s="378"/>
      <c r="BQ65326" s="378"/>
      <c r="BR65326" s="378"/>
      <c r="BS65326" s="378"/>
      <c r="BT65326" s="378"/>
      <c r="BU65326" s="378"/>
      <c r="BV65326" s="378"/>
      <c r="BW65326" s="378"/>
      <c r="BX65326" s="378"/>
      <c r="BY65326" s="378"/>
      <c r="BZ65326" s="378"/>
      <c r="CA65326" s="378"/>
      <c r="CB65326" s="378"/>
      <c r="CC65326" s="378"/>
      <c r="CD65326" s="378"/>
      <c r="CE65326" s="378"/>
      <c r="CF65326" s="378"/>
      <c r="CG65326" s="378"/>
      <c r="CH65326" s="378"/>
      <c r="CI65326" s="378"/>
      <c r="CJ65326" s="378"/>
      <c r="CK65326" s="378"/>
      <c r="CL65326" s="378"/>
      <c r="CM65326" s="378"/>
      <c r="CN65326" s="378"/>
      <c r="CO65326" s="378"/>
      <c r="CP65326" s="378"/>
      <c r="CQ65326" s="378"/>
      <c r="CR65326" s="378"/>
      <c r="CS65326" s="378"/>
      <c r="CT65326" s="378"/>
      <c r="CU65326" s="378"/>
      <c r="CV65326" s="378"/>
      <c r="CW65326" s="378"/>
      <c r="CX65326" s="378"/>
      <c r="CY65326" s="378"/>
      <c r="CZ65326" s="378"/>
      <c r="DA65326" s="378"/>
      <c r="DB65326" s="378"/>
      <c r="DC65326" s="378"/>
      <c r="DD65326" s="378"/>
      <c r="DE65326" s="378"/>
      <c r="DF65326" s="378"/>
      <c r="DG65326" s="378"/>
      <c r="DH65326" s="378"/>
      <c r="DI65326" s="378"/>
      <c r="DJ65326" s="378"/>
      <c r="DK65326" s="378"/>
      <c r="DL65326" s="378"/>
      <c r="DM65326" s="378"/>
      <c r="DN65326" s="378"/>
      <c r="DO65326" s="378"/>
      <c r="DP65326" s="378"/>
      <c r="DQ65326" s="378"/>
      <c r="DR65326" s="378"/>
      <c r="DS65326" s="378"/>
      <c r="DT65326" s="378"/>
      <c r="DU65326" s="378"/>
      <c r="DV65326" s="378"/>
      <c r="DW65326" s="378"/>
      <c r="DX65326" s="378"/>
      <c r="DY65326" s="378"/>
      <c r="DZ65326" s="378"/>
      <c r="EA65326" s="378"/>
      <c r="EB65326" s="378"/>
      <c r="EC65326" s="378"/>
      <c r="ED65326" s="378"/>
      <c r="EE65326" s="378"/>
      <c r="EF65326" s="378"/>
      <c r="EG65326" s="378"/>
      <c r="EH65326" s="378"/>
      <c r="EI65326" s="378"/>
      <c r="EJ65326" s="378"/>
      <c r="EK65326" s="378"/>
      <c r="EL65326" s="378"/>
      <c r="EM65326" s="378"/>
      <c r="EN65326" s="378"/>
      <c r="EO65326" s="378"/>
      <c r="EP65326" s="378"/>
      <c r="EQ65326" s="378"/>
      <c r="ER65326" s="378"/>
      <c r="ES65326" s="378"/>
      <c r="ET65326" s="378"/>
      <c r="EU65326" s="378"/>
      <c r="EV65326" s="378"/>
      <c r="EW65326" s="378"/>
      <c r="EX65326" s="378"/>
      <c r="EY65326" s="378"/>
      <c r="EZ65326" s="378"/>
      <c r="FA65326" s="378"/>
      <c r="FB65326" s="378"/>
      <c r="FC65326" s="378"/>
      <c r="FD65326" s="378"/>
      <c r="FE65326" s="378"/>
      <c r="FF65326" s="378"/>
      <c r="FG65326" s="378"/>
      <c r="FH65326" s="378"/>
      <c r="FI65326" s="378"/>
      <c r="FJ65326" s="378"/>
      <c r="FK65326" s="378"/>
      <c r="FL65326" s="378"/>
      <c r="FM65326" s="378"/>
      <c r="FN65326" s="378"/>
      <c r="FO65326" s="378"/>
      <c r="FP65326" s="378"/>
      <c r="FQ65326" s="378"/>
      <c r="FR65326" s="378"/>
      <c r="FS65326" s="378"/>
      <c r="FT65326" s="378"/>
      <c r="FU65326" s="378"/>
      <c r="FV65326" s="378"/>
      <c r="FW65326" s="378"/>
      <c r="FX65326" s="378"/>
      <c r="FY65326" s="378"/>
      <c r="FZ65326" s="378"/>
      <c r="GA65326" s="378"/>
      <c r="GB65326" s="378"/>
      <c r="GC65326" s="378"/>
      <c r="GD65326" s="378"/>
      <c r="GE65326" s="378"/>
      <c r="GF65326" s="378"/>
      <c r="GG65326" s="378"/>
      <c r="GH65326" s="378"/>
      <c r="GI65326" s="378"/>
      <c r="GJ65326" s="378"/>
      <c r="GK65326" s="378"/>
      <c r="GL65326" s="378"/>
      <c r="GM65326" s="378"/>
      <c r="GN65326" s="378"/>
      <c r="GO65326" s="378"/>
      <c r="GP65326" s="378"/>
      <c r="GQ65326" s="378"/>
      <c r="GR65326" s="378"/>
      <c r="GS65326" s="378"/>
      <c r="GT65326" s="378"/>
      <c r="GU65326" s="378"/>
      <c r="GV65326" s="378"/>
      <c r="GW65326" s="378"/>
      <c r="GX65326" s="378"/>
      <c r="GY65326" s="378"/>
      <c r="GZ65326" s="378"/>
      <c r="HA65326" s="378"/>
      <c r="HB65326" s="378"/>
      <c r="HC65326" s="378"/>
      <c r="HD65326" s="378"/>
      <c r="HE65326" s="378"/>
      <c r="HF65326" s="378"/>
      <c r="HG65326" s="378"/>
      <c r="HH65326" s="378"/>
      <c r="HI65326" s="378"/>
      <c r="HJ65326" s="378"/>
      <c r="HK65326" s="378"/>
      <c r="HL65326" s="378"/>
      <c r="HM65326" s="378"/>
      <c r="HN65326" s="378"/>
      <c r="HO65326" s="378"/>
      <c r="HP65326" s="378"/>
      <c r="HQ65326" s="378"/>
      <c r="HR65326" s="378"/>
      <c r="HS65326" s="378"/>
      <c r="HT65326" s="378"/>
      <c r="HU65326" s="378"/>
      <c r="HV65326" s="378"/>
      <c r="HW65326" s="378"/>
      <c r="HX65326" s="378"/>
      <c r="HY65326" s="378"/>
      <c r="HZ65326" s="378"/>
      <c r="IA65326" s="378"/>
      <c r="IB65326" s="378"/>
      <c r="IC65326" s="378"/>
      <c r="ID65326" s="378"/>
      <c r="IE65326" s="378"/>
      <c r="IF65326" s="378"/>
      <c r="IG65326" s="378"/>
      <c r="IH65326" s="378"/>
      <c r="II65326" s="378"/>
      <c r="IJ65326" s="378"/>
      <c r="IK65326" s="378"/>
      <c r="IL65326" s="378"/>
    </row>
    <row r="65327" spans="2:246">
      <c r="B65327" s="378"/>
      <c r="C65327" s="378"/>
      <c r="D65327" s="378"/>
      <c r="E65327" s="378"/>
      <c r="F65327" s="378"/>
      <c r="G65327" s="378"/>
      <c r="H65327" s="378"/>
      <c r="I65327" s="378"/>
      <c r="J65327" s="378"/>
      <c r="K65327" s="378"/>
      <c r="L65327" s="378"/>
      <c r="M65327" s="378"/>
      <c r="N65327" s="378"/>
      <c r="O65327" s="378"/>
      <c r="P65327" s="378"/>
      <c r="Q65327" s="378"/>
      <c r="R65327" s="378"/>
      <c r="S65327" s="378"/>
      <c r="T65327" s="378"/>
      <c r="U65327" s="378"/>
      <c r="V65327" s="378"/>
      <c r="W65327" s="378"/>
      <c r="X65327" s="378"/>
      <c r="Y65327" s="378"/>
      <c r="Z65327" s="378"/>
      <c r="AA65327" s="378"/>
      <c r="AB65327" s="378"/>
      <c r="AC65327" s="378"/>
      <c r="AD65327" s="378"/>
      <c r="AE65327" s="378"/>
      <c r="AF65327" s="378"/>
      <c r="AG65327" s="378"/>
      <c r="AH65327" s="378"/>
      <c r="AI65327" s="378"/>
      <c r="AJ65327" s="378"/>
      <c r="AK65327" s="378"/>
      <c r="AL65327" s="378"/>
      <c r="AM65327" s="378"/>
      <c r="AN65327" s="378"/>
      <c r="AO65327" s="378"/>
      <c r="AP65327" s="378"/>
      <c r="AQ65327" s="378"/>
      <c r="AR65327" s="378"/>
      <c r="AS65327" s="378"/>
      <c r="AT65327" s="378"/>
      <c r="AU65327" s="378"/>
      <c r="AV65327" s="378"/>
      <c r="AW65327" s="378"/>
      <c r="AX65327" s="378"/>
      <c r="AY65327" s="378"/>
      <c r="AZ65327" s="378"/>
      <c r="BA65327" s="378"/>
      <c r="BB65327" s="378"/>
      <c r="BC65327" s="378"/>
      <c r="BD65327" s="378"/>
      <c r="BE65327" s="378"/>
      <c r="BF65327" s="378"/>
      <c r="BG65327" s="378"/>
      <c r="BH65327" s="378"/>
      <c r="BI65327" s="378"/>
      <c r="BJ65327" s="378"/>
      <c r="BK65327" s="378"/>
      <c r="BL65327" s="378"/>
      <c r="BM65327" s="378"/>
      <c r="BN65327" s="378"/>
      <c r="BO65327" s="378"/>
      <c r="BP65327" s="378"/>
      <c r="BQ65327" s="378"/>
      <c r="BR65327" s="378"/>
      <c r="BS65327" s="378"/>
      <c r="BT65327" s="378"/>
      <c r="BU65327" s="378"/>
      <c r="BV65327" s="378"/>
      <c r="BW65327" s="378"/>
      <c r="BX65327" s="378"/>
      <c r="BY65327" s="378"/>
      <c r="BZ65327" s="378"/>
      <c r="CA65327" s="378"/>
      <c r="CB65327" s="378"/>
      <c r="CC65327" s="378"/>
      <c r="CD65327" s="378"/>
      <c r="CE65327" s="378"/>
      <c r="CF65327" s="378"/>
      <c r="CG65327" s="378"/>
      <c r="CH65327" s="378"/>
      <c r="CI65327" s="378"/>
      <c r="CJ65327" s="378"/>
      <c r="CK65327" s="378"/>
      <c r="CL65327" s="378"/>
      <c r="CM65327" s="378"/>
      <c r="CN65327" s="378"/>
      <c r="CO65327" s="378"/>
      <c r="CP65327" s="378"/>
      <c r="CQ65327" s="378"/>
      <c r="CR65327" s="378"/>
      <c r="CS65327" s="378"/>
      <c r="CT65327" s="378"/>
      <c r="CU65327" s="378"/>
      <c r="CV65327" s="378"/>
      <c r="CW65327" s="378"/>
      <c r="CX65327" s="378"/>
      <c r="CY65327" s="378"/>
      <c r="CZ65327" s="378"/>
      <c r="DA65327" s="378"/>
      <c r="DB65327" s="378"/>
      <c r="DC65327" s="378"/>
      <c r="DD65327" s="378"/>
      <c r="DE65327" s="378"/>
      <c r="DF65327" s="378"/>
      <c r="DG65327" s="378"/>
      <c r="DH65327" s="378"/>
      <c r="DI65327" s="378"/>
      <c r="DJ65327" s="378"/>
      <c r="DK65327" s="378"/>
      <c r="DL65327" s="378"/>
      <c r="DM65327" s="378"/>
      <c r="DN65327" s="378"/>
      <c r="DO65327" s="378"/>
      <c r="DP65327" s="378"/>
      <c r="DQ65327" s="378"/>
      <c r="DR65327" s="378"/>
      <c r="DS65327" s="378"/>
      <c r="DT65327" s="378"/>
      <c r="DU65327" s="378"/>
      <c r="DV65327" s="378"/>
      <c r="DW65327" s="378"/>
      <c r="DX65327" s="378"/>
      <c r="DY65327" s="378"/>
      <c r="DZ65327" s="378"/>
      <c r="EA65327" s="378"/>
      <c r="EB65327" s="378"/>
      <c r="EC65327" s="378"/>
      <c r="ED65327" s="378"/>
      <c r="EE65327" s="378"/>
      <c r="EF65327" s="378"/>
      <c r="EG65327" s="378"/>
      <c r="EH65327" s="378"/>
      <c r="EI65327" s="378"/>
      <c r="EJ65327" s="378"/>
      <c r="EK65327" s="378"/>
      <c r="EL65327" s="378"/>
      <c r="EM65327" s="378"/>
      <c r="EN65327" s="378"/>
      <c r="EO65327" s="378"/>
      <c r="EP65327" s="378"/>
      <c r="EQ65327" s="378"/>
      <c r="ER65327" s="378"/>
      <c r="ES65327" s="378"/>
      <c r="ET65327" s="378"/>
      <c r="EU65327" s="378"/>
      <c r="EV65327" s="378"/>
      <c r="EW65327" s="378"/>
      <c r="EX65327" s="378"/>
      <c r="EY65327" s="378"/>
      <c r="EZ65327" s="378"/>
      <c r="FA65327" s="378"/>
      <c r="FB65327" s="378"/>
      <c r="FC65327" s="378"/>
      <c r="FD65327" s="378"/>
      <c r="FE65327" s="378"/>
      <c r="FF65327" s="378"/>
      <c r="FG65327" s="378"/>
      <c r="FH65327" s="378"/>
      <c r="FI65327" s="378"/>
      <c r="FJ65327" s="378"/>
      <c r="FK65327" s="378"/>
      <c r="FL65327" s="378"/>
      <c r="FM65327" s="378"/>
      <c r="FN65327" s="378"/>
      <c r="FO65327" s="378"/>
      <c r="FP65327" s="378"/>
      <c r="FQ65327" s="378"/>
      <c r="FR65327" s="378"/>
      <c r="FS65327" s="378"/>
      <c r="FT65327" s="378"/>
      <c r="FU65327" s="378"/>
      <c r="FV65327" s="378"/>
      <c r="FW65327" s="378"/>
      <c r="FX65327" s="378"/>
      <c r="FY65327" s="378"/>
      <c r="FZ65327" s="378"/>
      <c r="GA65327" s="378"/>
      <c r="GB65327" s="378"/>
      <c r="GC65327" s="378"/>
      <c r="GD65327" s="378"/>
      <c r="GE65327" s="378"/>
      <c r="GF65327" s="378"/>
      <c r="GG65327" s="378"/>
      <c r="GH65327" s="378"/>
      <c r="GI65327" s="378"/>
      <c r="GJ65327" s="378"/>
      <c r="GK65327" s="378"/>
      <c r="GL65327" s="378"/>
      <c r="GM65327" s="378"/>
      <c r="GN65327" s="378"/>
      <c r="GO65327" s="378"/>
      <c r="GP65327" s="378"/>
      <c r="GQ65327" s="378"/>
      <c r="GR65327" s="378"/>
      <c r="GS65327" s="378"/>
      <c r="GT65327" s="378"/>
      <c r="GU65327" s="378"/>
      <c r="GV65327" s="378"/>
      <c r="GW65327" s="378"/>
      <c r="GX65327" s="378"/>
      <c r="GY65327" s="378"/>
      <c r="GZ65327" s="378"/>
      <c r="HA65327" s="378"/>
      <c r="HB65327" s="378"/>
      <c r="HC65327" s="378"/>
      <c r="HD65327" s="378"/>
      <c r="HE65327" s="378"/>
      <c r="HF65327" s="378"/>
      <c r="HG65327" s="378"/>
      <c r="HH65327" s="378"/>
      <c r="HI65327" s="378"/>
      <c r="HJ65327" s="378"/>
      <c r="HK65327" s="378"/>
      <c r="HL65327" s="378"/>
      <c r="HM65327" s="378"/>
      <c r="HN65327" s="378"/>
      <c r="HO65327" s="378"/>
      <c r="HP65327" s="378"/>
      <c r="HQ65327" s="378"/>
      <c r="HR65327" s="378"/>
      <c r="HS65327" s="378"/>
      <c r="HT65327" s="378"/>
      <c r="HU65327" s="378"/>
      <c r="HV65327" s="378"/>
      <c r="HW65327" s="378"/>
      <c r="HX65327" s="378"/>
      <c r="HY65327" s="378"/>
      <c r="HZ65327" s="378"/>
      <c r="IA65327" s="378"/>
      <c r="IB65327" s="378"/>
      <c r="IC65327" s="378"/>
      <c r="ID65327" s="378"/>
      <c r="IE65327" s="378"/>
      <c r="IF65327" s="378"/>
      <c r="IG65327" s="378"/>
      <c r="IH65327" s="378"/>
      <c r="II65327" s="378"/>
      <c r="IJ65327" s="378"/>
      <c r="IK65327" s="378"/>
      <c r="IL65327" s="378"/>
    </row>
    <row r="65328" spans="2:246">
      <c r="B65328" s="378"/>
      <c r="C65328" s="378"/>
      <c r="D65328" s="378"/>
      <c r="E65328" s="378"/>
      <c r="F65328" s="378"/>
      <c r="G65328" s="378"/>
      <c r="H65328" s="378"/>
      <c r="I65328" s="378"/>
      <c r="J65328" s="378"/>
      <c r="K65328" s="378"/>
      <c r="L65328" s="378"/>
      <c r="M65328" s="378"/>
      <c r="N65328" s="378"/>
      <c r="O65328" s="378"/>
      <c r="P65328" s="378"/>
      <c r="Q65328" s="378"/>
      <c r="R65328" s="378"/>
      <c r="S65328" s="378"/>
      <c r="T65328" s="378"/>
      <c r="U65328" s="378"/>
      <c r="V65328" s="378"/>
      <c r="W65328" s="378"/>
      <c r="X65328" s="378"/>
      <c r="Y65328" s="378"/>
      <c r="Z65328" s="378"/>
      <c r="AA65328" s="378"/>
      <c r="AB65328" s="378"/>
      <c r="AC65328" s="378"/>
      <c r="AD65328" s="378"/>
      <c r="AE65328" s="378"/>
      <c r="AF65328" s="378"/>
      <c r="AG65328" s="378"/>
      <c r="AH65328" s="378"/>
      <c r="AI65328" s="378"/>
      <c r="AJ65328" s="378"/>
      <c r="AK65328" s="378"/>
      <c r="AL65328" s="378"/>
      <c r="AM65328" s="378"/>
      <c r="AN65328" s="378"/>
      <c r="AO65328" s="378"/>
      <c r="AP65328" s="378"/>
      <c r="AQ65328" s="378"/>
      <c r="AR65328" s="378"/>
      <c r="AS65328" s="378"/>
      <c r="AT65328" s="378"/>
      <c r="AU65328" s="378"/>
      <c r="AV65328" s="378"/>
      <c r="AW65328" s="378"/>
      <c r="AX65328" s="378"/>
      <c r="AY65328" s="378"/>
      <c r="AZ65328" s="378"/>
      <c r="BA65328" s="378"/>
      <c r="BB65328" s="378"/>
      <c r="BC65328" s="378"/>
      <c r="BD65328" s="378"/>
      <c r="BE65328" s="378"/>
      <c r="BF65328" s="378"/>
      <c r="BG65328" s="378"/>
      <c r="BH65328" s="378"/>
      <c r="BI65328" s="378"/>
      <c r="BJ65328" s="378"/>
      <c r="BK65328" s="378"/>
      <c r="BL65328" s="378"/>
      <c r="BM65328" s="378"/>
      <c r="BN65328" s="378"/>
      <c r="BO65328" s="378"/>
      <c r="BP65328" s="378"/>
      <c r="BQ65328" s="378"/>
      <c r="BR65328" s="378"/>
      <c r="BS65328" s="378"/>
      <c r="BT65328" s="378"/>
      <c r="BU65328" s="378"/>
      <c r="BV65328" s="378"/>
      <c r="BW65328" s="378"/>
      <c r="BX65328" s="378"/>
      <c r="BY65328" s="378"/>
      <c r="BZ65328" s="378"/>
      <c r="CA65328" s="378"/>
      <c r="CB65328" s="378"/>
      <c r="CC65328" s="378"/>
      <c r="CD65328" s="378"/>
      <c r="CE65328" s="378"/>
      <c r="CF65328" s="378"/>
      <c r="CG65328" s="378"/>
      <c r="CH65328" s="378"/>
      <c r="CI65328" s="378"/>
      <c r="CJ65328" s="378"/>
      <c r="CK65328" s="378"/>
      <c r="CL65328" s="378"/>
      <c r="CM65328" s="378"/>
      <c r="CN65328" s="378"/>
      <c r="CO65328" s="378"/>
      <c r="CP65328" s="378"/>
      <c r="CQ65328" s="378"/>
      <c r="CR65328" s="378"/>
      <c r="CS65328" s="378"/>
      <c r="CT65328" s="378"/>
      <c r="CU65328" s="378"/>
      <c r="CV65328" s="378"/>
      <c r="CW65328" s="378"/>
      <c r="CX65328" s="378"/>
      <c r="CY65328" s="378"/>
      <c r="CZ65328" s="378"/>
      <c r="DA65328" s="378"/>
      <c r="DB65328" s="378"/>
      <c r="DC65328" s="378"/>
      <c r="DD65328" s="378"/>
      <c r="DE65328" s="378"/>
      <c r="DF65328" s="378"/>
      <c r="DG65328" s="378"/>
      <c r="DH65328" s="378"/>
      <c r="DI65328" s="378"/>
      <c r="DJ65328" s="378"/>
      <c r="DK65328" s="378"/>
      <c r="DL65328" s="378"/>
      <c r="DM65328" s="378"/>
      <c r="DN65328" s="378"/>
      <c r="DO65328" s="378"/>
      <c r="DP65328" s="378"/>
      <c r="DQ65328" s="378"/>
      <c r="DR65328" s="378"/>
      <c r="DS65328" s="378"/>
      <c r="DT65328" s="378"/>
      <c r="DU65328" s="378"/>
      <c r="DV65328" s="378"/>
      <c r="DW65328" s="378"/>
      <c r="DX65328" s="378"/>
      <c r="DY65328" s="378"/>
      <c r="DZ65328" s="378"/>
      <c r="EA65328" s="378"/>
      <c r="EB65328" s="378"/>
      <c r="EC65328" s="378"/>
      <c r="ED65328" s="378"/>
      <c r="EE65328" s="378"/>
      <c r="EF65328" s="378"/>
      <c r="EG65328" s="378"/>
      <c r="EH65328" s="378"/>
      <c r="EI65328" s="378"/>
      <c r="EJ65328" s="378"/>
      <c r="EK65328" s="378"/>
      <c r="EL65328" s="378"/>
      <c r="EM65328" s="378"/>
      <c r="EN65328" s="378"/>
      <c r="EO65328" s="378"/>
      <c r="EP65328" s="378"/>
      <c r="EQ65328" s="378"/>
      <c r="ER65328" s="378"/>
      <c r="ES65328" s="378"/>
      <c r="ET65328" s="378"/>
      <c r="EU65328" s="378"/>
      <c r="EV65328" s="378"/>
      <c r="EW65328" s="378"/>
      <c r="EX65328" s="378"/>
      <c r="EY65328" s="378"/>
      <c r="EZ65328" s="378"/>
      <c r="FA65328" s="378"/>
      <c r="FB65328" s="378"/>
      <c r="FC65328" s="378"/>
      <c r="FD65328" s="378"/>
      <c r="FE65328" s="378"/>
      <c r="FF65328" s="378"/>
      <c r="FG65328" s="378"/>
      <c r="FH65328" s="378"/>
      <c r="FI65328" s="378"/>
      <c r="FJ65328" s="378"/>
      <c r="FK65328" s="378"/>
      <c r="FL65328" s="378"/>
      <c r="FM65328" s="378"/>
      <c r="FN65328" s="378"/>
      <c r="FO65328" s="378"/>
      <c r="FP65328" s="378"/>
      <c r="FQ65328" s="378"/>
      <c r="FR65328" s="378"/>
      <c r="FS65328" s="378"/>
      <c r="FT65328" s="378"/>
      <c r="FU65328" s="378"/>
      <c r="FV65328" s="378"/>
      <c r="FW65328" s="378"/>
      <c r="FX65328" s="378"/>
      <c r="FY65328" s="378"/>
      <c r="FZ65328" s="378"/>
      <c r="GA65328" s="378"/>
      <c r="GB65328" s="378"/>
      <c r="GC65328" s="378"/>
      <c r="GD65328" s="378"/>
      <c r="GE65328" s="378"/>
      <c r="GF65328" s="378"/>
      <c r="GG65328" s="378"/>
      <c r="GH65328" s="378"/>
      <c r="GI65328" s="378"/>
      <c r="GJ65328" s="378"/>
      <c r="GK65328" s="378"/>
      <c r="GL65328" s="378"/>
      <c r="GM65328" s="378"/>
      <c r="GN65328" s="378"/>
      <c r="GO65328" s="378"/>
      <c r="GP65328" s="378"/>
      <c r="GQ65328" s="378"/>
      <c r="GR65328" s="378"/>
      <c r="GS65328" s="378"/>
      <c r="GT65328" s="378"/>
      <c r="GU65328" s="378"/>
      <c r="GV65328" s="378"/>
      <c r="GW65328" s="378"/>
      <c r="GX65328" s="378"/>
      <c r="GY65328" s="378"/>
      <c r="GZ65328" s="378"/>
      <c r="HA65328" s="378"/>
      <c r="HB65328" s="378"/>
      <c r="HC65328" s="378"/>
      <c r="HD65328" s="378"/>
      <c r="HE65328" s="378"/>
      <c r="HF65328" s="378"/>
      <c r="HG65328" s="378"/>
      <c r="HH65328" s="378"/>
      <c r="HI65328" s="378"/>
      <c r="HJ65328" s="378"/>
      <c r="HK65328" s="378"/>
      <c r="HL65328" s="378"/>
      <c r="HM65328" s="378"/>
      <c r="HN65328" s="378"/>
      <c r="HO65328" s="378"/>
      <c r="HP65328" s="378"/>
      <c r="HQ65328" s="378"/>
      <c r="HR65328" s="378"/>
      <c r="HS65328" s="378"/>
      <c r="HT65328" s="378"/>
      <c r="HU65328" s="378"/>
      <c r="HV65328" s="378"/>
      <c r="HW65328" s="378"/>
      <c r="HX65328" s="378"/>
      <c r="HY65328" s="378"/>
      <c r="HZ65328" s="378"/>
      <c r="IA65328" s="378"/>
      <c r="IB65328" s="378"/>
      <c r="IC65328" s="378"/>
      <c r="ID65328" s="378"/>
      <c r="IE65328" s="378"/>
      <c r="IF65328" s="378"/>
      <c r="IG65328" s="378"/>
      <c r="IH65328" s="378"/>
      <c r="II65328" s="378"/>
      <c r="IJ65328" s="378"/>
      <c r="IK65328" s="378"/>
      <c r="IL65328" s="378"/>
    </row>
    <row r="65329" spans="2:246">
      <c r="B65329" s="378"/>
      <c r="C65329" s="378"/>
      <c r="D65329" s="378"/>
      <c r="E65329" s="378"/>
      <c r="F65329" s="378"/>
      <c r="G65329" s="378"/>
      <c r="H65329" s="378"/>
      <c r="I65329" s="378"/>
      <c r="J65329" s="378"/>
      <c r="K65329" s="378"/>
      <c r="L65329" s="378"/>
      <c r="M65329" s="378"/>
      <c r="N65329" s="378"/>
      <c r="O65329" s="378"/>
      <c r="P65329" s="378"/>
      <c r="Q65329" s="378"/>
      <c r="R65329" s="378"/>
      <c r="S65329" s="378"/>
      <c r="T65329" s="378"/>
      <c r="U65329" s="378"/>
      <c r="V65329" s="378"/>
      <c r="W65329" s="378"/>
      <c r="X65329" s="378"/>
      <c r="Y65329" s="378"/>
      <c r="Z65329" s="378"/>
      <c r="AA65329" s="378"/>
      <c r="AB65329" s="378"/>
      <c r="AC65329" s="378"/>
      <c r="AD65329" s="378"/>
      <c r="AE65329" s="378"/>
      <c r="AF65329" s="378"/>
      <c r="AG65329" s="378"/>
      <c r="AH65329" s="378"/>
      <c r="AI65329" s="378"/>
      <c r="AJ65329" s="378"/>
      <c r="AK65329" s="378"/>
      <c r="AL65329" s="378"/>
      <c r="AM65329" s="378"/>
      <c r="AN65329" s="378"/>
      <c r="AO65329" s="378"/>
      <c r="AP65329" s="378"/>
      <c r="AQ65329" s="378"/>
      <c r="AR65329" s="378"/>
      <c r="AS65329" s="378"/>
      <c r="AT65329" s="378"/>
      <c r="AU65329" s="378"/>
      <c r="AV65329" s="378"/>
      <c r="AW65329" s="378"/>
      <c r="AX65329" s="378"/>
      <c r="AY65329" s="378"/>
      <c r="AZ65329" s="378"/>
      <c r="BA65329" s="378"/>
      <c r="BB65329" s="378"/>
      <c r="BC65329" s="378"/>
      <c r="BD65329" s="378"/>
      <c r="BE65329" s="378"/>
      <c r="BF65329" s="378"/>
      <c r="BG65329" s="378"/>
      <c r="BH65329" s="378"/>
      <c r="BI65329" s="378"/>
      <c r="BJ65329" s="378"/>
      <c r="BK65329" s="378"/>
      <c r="BL65329" s="378"/>
      <c r="BM65329" s="378"/>
      <c r="BN65329" s="378"/>
      <c r="BO65329" s="378"/>
      <c r="BP65329" s="378"/>
      <c r="BQ65329" s="378"/>
      <c r="BR65329" s="378"/>
      <c r="BS65329" s="378"/>
      <c r="BT65329" s="378"/>
      <c r="BU65329" s="378"/>
      <c r="BV65329" s="378"/>
      <c r="BW65329" s="378"/>
      <c r="BX65329" s="378"/>
      <c r="BY65329" s="378"/>
      <c r="BZ65329" s="378"/>
      <c r="CA65329" s="378"/>
      <c r="CB65329" s="378"/>
      <c r="CC65329" s="378"/>
      <c r="CD65329" s="378"/>
      <c r="CE65329" s="378"/>
      <c r="CF65329" s="378"/>
      <c r="CG65329" s="378"/>
      <c r="CH65329" s="378"/>
      <c r="CI65329" s="378"/>
      <c r="CJ65329" s="378"/>
      <c r="CK65329" s="378"/>
      <c r="CL65329" s="378"/>
      <c r="CM65329" s="378"/>
      <c r="CN65329" s="378"/>
      <c r="CO65329" s="378"/>
      <c r="CP65329" s="378"/>
      <c r="CQ65329" s="378"/>
      <c r="CR65329" s="378"/>
      <c r="CS65329" s="378"/>
      <c r="CT65329" s="378"/>
      <c r="CU65329" s="378"/>
      <c r="CV65329" s="378"/>
      <c r="CW65329" s="378"/>
      <c r="CX65329" s="378"/>
      <c r="CY65329" s="378"/>
      <c r="CZ65329" s="378"/>
      <c r="DA65329" s="378"/>
      <c r="DB65329" s="378"/>
      <c r="DC65329" s="378"/>
      <c r="DD65329" s="378"/>
      <c r="DE65329" s="378"/>
      <c r="DF65329" s="378"/>
      <c r="DG65329" s="378"/>
      <c r="DH65329" s="378"/>
      <c r="DI65329" s="378"/>
      <c r="DJ65329" s="378"/>
      <c r="DK65329" s="378"/>
      <c r="DL65329" s="378"/>
      <c r="DM65329" s="378"/>
      <c r="DN65329" s="378"/>
      <c r="DO65329" s="378"/>
      <c r="DP65329" s="378"/>
      <c r="DQ65329" s="378"/>
      <c r="DR65329" s="378"/>
      <c r="DS65329" s="378"/>
      <c r="DT65329" s="378"/>
      <c r="DU65329" s="378"/>
      <c r="DV65329" s="378"/>
      <c r="DW65329" s="378"/>
      <c r="DX65329" s="378"/>
      <c r="DY65329" s="378"/>
      <c r="DZ65329" s="378"/>
      <c r="EA65329" s="378"/>
      <c r="EB65329" s="378"/>
      <c r="EC65329" s="378"/>
      <c r="ED65329" s="378"/>
      <c r="EE65329" s="378"/>
      <c r="EF65329" s="378"/>
      <c r="EG65329" s="378"/>
      <c r="EH65329" s="378"/>
      <c r="EI65329" s="378"/>
      <c r="EJ65329" s="378"/>
      <c r="EK65329" s="378"/>
      <c r="EL65329" s="378"/>
      <c r="EM65329" s="378"/>
      <c r="EN65329" s="378"/>
      <c r="EO65329" s="378"/>
      <c r="EP65329" s="378"/>
      <c r="EQ65329" s="378"/>
      <c r="ER65329" s="378"/>
      <c r="ES65329" s="378"/>
      <c r="ET65329" s="378"/>
      <c r="EU65329" s="378"/>
      <c r="EV65329" s="378"/>
      <c r="EW65329" s="378"/>
      <c r="EX65329" s="378"/>
      <c r="EY65329" s="378"/>
      <c r="EZ65329" s="378"/>
      <c r="FA65329" s="378"/>
      <c r="FB65329" s="378"/>
      <c r="FC65329" s="378"/>
      <c r="FD65329" s="378"/>
      <c r="FE65329" s="378"/>
      <c r="FF65329" s="378"/>
      <c r="FG65329" s="378"/>
      <c r="FH65329" s="378"/>
      <c r="FI65329" s="378"/>
      <c r="FJ65329" s="378"/>
      <c r="FK65329" s="378"/>
      <c r="FL65329" s="378"/>
      <c r="FM65329" s="378"/>
      <c r="FN65329" s="378"/>
      <c r="FO65329" s="378"/>
      <c r="FP65329" s="378"/>
      <c r="FQ65329" s="378"/>
      <c r="FR65329" s="378"/>
      <c r="FS65329" s="378"/>
      <c r="FT65329" s="378"/>
      <c r="FU65329" s="378"/>
      <c r="FV65329" s="378"/>
      <c r="FW65329" s="378"/>
      <c r="FX65329" s="378"/>
      <c r="FY65329" s="378"/>
      <c r="FZ65329" s="378"/>
      <c r="GA65329" s="378"/>
      <c r="GB65329" s="378"/>
      <c r="GC65329" s="378"/>
      <c r="GD65329" s="378"/>
      <c r="GE65329" s="378"/>
      <c r="GF65329" s="378"/>
      <c r="GG65329" s="378"/>
      <c r="GH65329" s="378"/>
      <c r="GI65329" s="378"/>
      <c r="GJ65329" s="378"/>
      <c r="GK65329" s="378"/>
      <c r="GL65329" s="378"/>
      <c r="GM65329" s="378"/>
      <c r="GN65329" s="378"/>
      <c r="GO65329" s="378"/>
      <c r="GP65329" s="378"/>
      <c r="GQ65329" s="378"/>
      <c r="GR65329" s="378"/>
      <c r="GS65329" s="378"/>
      <c r="GT65329" s="378"/>
      <c r="GU65329" s="378"/>
      <c r="GV65329" s="378"/>
      <c r="GW65329" s="378"/>
      <c r="GX65329" s="378"/>
      <c r="GY65329" s="378"/>
      <c r="GZ65329" s="378"/>
      <c r="HA65329" s="378"/>
      <c r="HB65329" s="378"/>
      <c r="HC65329" s="378"/>
      <c r="HD65329" s="378"/>
      <c r="HE65329" s="378"/>
      <c r="HF65329" s="378"/>
      <c r="HG65329" s="378"/>
      <c r="HH65329" s="378"/>
      <c r="HI65329" s="378"/>
      <c r="HJ65329" s="378"/>
      <c r="HK65329" s="378"/>
      <c r="HL65329" s="378"/>
      <c r="HM65329" s="378"/>
      <c r="HN65329" s="378"/>
      <c r="HO65329" s="378"/>
      <c r="HP65329" s="378"/>
      <c r="HQ65329" s="378"/>
      <c r="HR65329" s="378"/>
      <c r="HS65329" s="378"/>
      <c r="HT65329" s="378"/>
      <c r="HU65329" s="378"/>
      <c r="HV65329" s="378"/>
      <c r="HW65329" s="378"/>
      <c r="HX65329" s="378"/>
      <c r="HY65329" s="378"/>
      <c r="HZ65329" s="378"/>
      <c r="IA65329" s="378"/>
      <c r="IB65329" s="378"/>
      <c r="IC65329" s="378"/>
      <c r="ID65329" s="378"/>
      <c r="IE65329" s="378"/>
      <c r="IF65329" s="378"/>
      <c r="IG65329" s="378"/>
      <c r="IH65329" s="378"/>
      <c r="II65329" s="378"/>
      <c r="IJ65329" s="378"/>
      <c r="IK65329" s="378"/>
      <c r="IL65329" s="378"/>
    </row>
    <row r="65330" spans="2:246">
      <c r="B65330" s="378"/>
      <c r="C65330" s="378"/>
      <c r="D65330" s="378"/>
      <c r="E65330" s="378"/>
      <c r="F65330" s="378"/>
      <c r="G65330" s="378"/>
      <c r="H65330" s="378"/>
      <c r="I65330" s="378"/>
      <c r="J65330" s="378"/>
      <c r="K65330" s="378"/>
      <c r="L65330" s="378"/>
      <c r="M65330" s="378"/>
      <c r="N65330" s="378"/>
      <c r="O65330" s="378"/>
      <c r="P65330" s="378"/>
      <c r="Q65330" s="378"/>
      <c r="R65330" s="378"/>
      <c r="S65330" s="378"/>
      <c r="T65330" s="378"/>
      <c r="U65330" s="378"/>
      <c r="V65330" s="378"/>
      <c r="W65330" s="378"/>
      <c r="X65330" s="378"/>
      <c r="Y65330" s="378"/>
      <c r="Z65330" s="378"/>
      <c r="AA65330" s="378"/>
      <c r="AB65330" s="378"/>
      <c r="AC65330" s="378"/>
      <c r="AD65330" s="378"/>
      <c r="AE65330" s="378"/>
      <c r="AF65330" s="378"/>
      <c r="AG65330" s="378"/>
      <c r="AH65330" s="378"/>
      <c r="AI65330" s="378"/>
      <c r="AJ65330" s="378"/>
      <c r="AK65330" s="378"/>
      <c r="AL65330" s="378"/>
      <c r="AM65330" s="378"/>
      <c r="AN65330" s="378"/>
      <c r="AO65330" s="378"/>
      <c r="AP65330" s="378"/>
      <c r="AQ65330" s="378"/>
      <c r="AR65330" s="378"/>
      <c r="AS65330" s="378"/>
      <c r="AT65330" s="378"/>
      <c r="AU65330" s="378"/>
      <c r="AV65330" s="378"/>
      <c r="AW65330" s="378"/>
      <c r="AX65330" s="378"/>
      <c r="AY65330" s="378"/>
      <c r="AZ65330" s="378"/>
      <c r="BA65330" s="378"/>
      <c r="BB65330" s="378"/>
      <c r="BC65330" s="378"/>
      <c r="BD65330" s="378"/>
      <c r="BE65330" s="378"/>
      <c r="BF65330" s="378"/>
      <c r="BG65330" s="378"/>
      <c r="BH65330" s="378"/>
      <c r="BI65330" s="378"/>
      <c r="BJ65330" s="378"/>
      <c r="BK65330" s="378"/>
      <c r="BL65330" s="378"/>
      <c r="BM65330" s="378"/>
      <c r="BN65330" s="378"/>
      <c r="BO65330" s="378"/>
      <c r="BP65330" s="378"/>
      <c r="BQ65330" s="378"/>
      <c r="BR65330" s="378"/>
      <c r="BS65330" s="378"/>
      <c r="BT65330" s="378"/>
      <c r="BU65330" s="378"/>
      <c r="BV65330" s="378"/>
      <c r="BW65330" s="378"/>
      <c r="BX65330" s="378"/>
      <c r="BY65330" s="378"/>
      <c r="BZ65330" s="378"/>
      <c r="CA65330" s="378"/>
      <c r="CB65330" s="378"/>
      <c r="CC65330" s="378"/>
      <c r="CD65330" s="378"/>
      <c r="CE65330" s="378"/>
      <c r="CF65330" s="378"/>
      <c r="CG65330" s="378"/>
      <c r="CH65330" s="378"/>
      <c r="CI65330" s="378"/>
      <c r="CJ65330" s="378"/>
      <c r="CK65330" s="378"/>
      <c r="CL65330" s="378"/>
      <c r="CM65330" s="378"/>
      <c r="CN65330" s="378"/>
      <c r="CO65330" s="378"/>
      <c r="CP65330" s="378"/>
      <c r="CQ65330" s="378"/>
      <c r="CR65330" s="378"/>
      <c r="CS65330" s="378"/>
      <c r="CT65330" s="378"/>
      <c r="CU65330" s="378"/>
      <c r="CV65330" s="378"/>
      <c r="CW65330" s="378"/>
      <c r="CX65330" s="378"/>
      <c r="CY65330" s="378"/>
      <c r="CZ65330" s="378"/>
      <c r="DA65330" s="378"/>
      <c r="DB65330" s="378"/>
      <c r="DC65330" s="378"/>
      <c r="DD65330" s="378"/>
      <c r="DE65330" s="378"/>
      <c r="DF65330" s="378"/>
      <c r="DG65330" s="378"/>
      <c r="DH65330" s="378"/>
      <c r="DI65330" s="378"/>
      <c r="DJ65330" s="378"/>
      <c r="DK65330" s="378"/>
      <c r="DL65330" s="378"/>
      <c r="DM65330" s="378"/>
      <c r="DN65330" s="378"/>
      <c r="DO65330" s="378"/>
      <c r="DP65330" s="378"/>
      <c r="DQ65330" s="378"/>
      <c r="DR65330" s="378"/>
      <c r="DS65330" s="378"/>
      <c r="DT65330" s="378"/>
      <c r="DU65330" s="378"/>
      <c r="DV65330" s="378"/>
      <c r="DW65330" s="378"/>
      <c r="DX65330" s="378"/>
      <c r="DY65330" s="378"/>
      <c r="DZ65330" s="378"/>
      <c r="EA65330" s="378"/>
      <c r="EB65330" s="378"/>
      <c r="EC65330" s="378"/>
      <c r="ED65330" s="378"/>
      <c r="EE65330" s="378"/>
      <c r="EF65330" s="378"/>
      <c r="EG65330" s="378"/>
      <c r="EH65330" s="378"/>
      <c r="EI65330" s="378"/>
      <c r="EJ65330" s="378"/>
      <c r="EK65330" s="378"/>
      <c r="EL65330" s="378"/>
      <c r="EM65330" s="378"/>
      <c r="EN65330" s="378"/>
      <c r="EO65330" s="378"/>
      <c r="EP65330" s="378"/>
      <c r="EQ65330" s="378"/>
      <c r="ER65330" s="378"/>
      <c r="ES65330" s="378"/>
      <c r="ET65330" s="378"/>
      <c r="EU65330" s="378"/>
      <c r="EV65330" s="378"/>
      <c r="EW65330" s="378"/>
      <c r="EX65330" s="378"/>
      <c r="EY65330" s="378"/>
      <c r="EZ65330" s="378"/>
      <c r="FA65330" s="378"/>
      <c r="FB65330" s="378"/>
      <c r="FC65330" s="378"/>
      <c r="FD65330" s="378"/>
      <c r="FE65330" s="378"/>
      <c r="FF65330" s="378"/>
      <c r="FG65330" s="378"/>
      <c r="FH65330" s="378"/>
      <c r="FI65330" s="378"/>
      <c r="FJ65330" s="378"/>
      <c r="FK65330" s="378"/>
      <c r="FL65330" s="378"/>
      <c r="FM65330" s="378"/>
      <c r="FN65330" s="378"/>
      <c r="FO65330" s="378"/>
      <c r="FP65330" s="378"/>
      <c r="FQ65330" s="378"/>
      <c r="FR65330" s="378"/>
      <c r="FS65330" s="378"/>
      <c r="FT65330" s="378"/>
      <c r="FU65330" s="378"/>
      <c r="FV65330" s="378"/>
      <c r="FW65330" s="378"/>
      <c r="FX65330" s="378"/>
      <c r="FY65330" s="378"/>
      <c r="FZ65330" s="378"/>
      <c r="GA65330" s="378"/>
      <c r="GB65330" s="378"/>
      <c r="GC65330" s="378"/>
      <c r="GD65330" s="378"/>
      <c r="GE65330" s="378"/>
      <c r="GF65330" s="378"/>
      <c r="GG65330" s="378"/>
      <c r="GH65330" s="378"/>
      <c r="GI65330" s="378"/>
      <c r="GJ65330" s="378"/>
      <c r="GK65330" s="378"/>
      <c r="GL65330" s="378"/>
      <c r="GM65330" s="378"/>
      <c r="GN65330" s="378"/>
      <c r="GO65330" s="378"/>
      <c r="GP65330" s="378"/>
      <c r="GQ65330" s="378"/>
      <c r="GR65330" s="378"/>
      <c r="GS65330" s="378"/>
      <c r="GT65330" s="378"/>
      <c r="GU65330" s="378"/>
      <c r="GV65330" s="378"/>
      <c r="GW65330" s="378"/>
      <c r="GX65330" s="378"/>
      <c r="GY65330" s="378"/>
      <c r="GZ65330" s="378"/>
      <c r="HA65330" s="378"/>
      <c r="HB65330" s="378"/>
      <c r="HC65330" s="378"/>
      <c r="HD65330" s="378"/>
      <c r="HE65330" s="378"/>
      <c r="HF65330" s="378"/>
      <c r="HG65330" s="378"/>
      <c r="HH65330" s="378"/>
      <c r="HI65330" s="378"/>
      <c r="HJ65330" s="378"/>
      <c r="HK65330" s="378"/>
      <c r="HL65330" s="378"/>
      <c r="HM65330" s="378"/>
      <c r="HN65330" s="378"/>
      <c r="HO65330" s="378"/>
      <c r="HP65330" s="378"/>
      <c r="HQ65330" s="378"/>
      <c r="HR65330" s="378"/>
      <c r="HS65330" s="378"/>
      <c r="HT65330" s="378"/>
      <c r="HU65330" s="378"/>
      <c r="HV65330" s="378"/>
      <c r="HW65330" s="378"/>
      <c r="HX65330" s="378"/>
      <c r="HY65330" s="378"/>
      <c r="HZ65330" s="378"/>
      <c r="IA65330" s="378"/>
      <c r="IB65330" s="378"/>
      <c r="IC65330" s="378"/>
      <c r="ID65330" s="378"/>
      <c r="IE65330" s="378"/>
      <c r="IF65330" s="378"/>
      <c r="IG65330" s="378"/>
      <c r="IH65330" s="378"/>
      <c r="II65330" s="378"/>
      <c r="IJ65330" s="378"/>
      <c r="IK65330" s="378"/>
      <c r="IL65330" s="378"/>
    </row>
    <row r="65331" spans="2:246">
      <c r="B65331" s="378"/>
      <c r="C65331" s="378"/>
      <c r="D65331" s="378"/>
      <c r="E65331" s="378"/>
      <c r="F65331" s="378"/>
      <c r="G65331" s="378"/>
      <c r="H65331" s="378"/>
      <c r="I65331" s="378"/>
      <c r="J65331" s="378"/>
      <c r="K65331" s="378"/>
      <c r="L65331" s="378"/>
      <c r="M65331" s="378"/>
      <c r="N65331" s="378"/>
      <c r="O65331" s="378"/>
      <c r="P65331" s="378"/>
      <c r="Q65331" s="378"/>
      <c r="R65331" s="378"/>
      <c r="S65331" s="378"/>
      <c r="T65331" s="378"/>
      <c r="U65331" s="378"/>
      <c r="V65331" s="378"/>
      <c r="W65331" s="378"/>
      <c r="X65331" s="378"/>
      <c r="Y65331" s="378"/>
      <c r="Z65331" s="378"/>
      <c r="AA65331" s="378"/>
      <c r="AB65331" s="378"/>
      <c r="AC65331" s="378"/>
      <c r="AD65331" s="378"/>
      <c r="AE65331" s="378"/>
      <c r="AF65331" s="378"/>
      <c r="AG65331" s="378"/>
      <c r="AH65331" s="378"/>
      <c r="AI65331" s="378"/>
      <c r="AJ65331" s="378"/>
      <c r="AK65331" s="378"/>
      <c r="AL65331" s="378"/>
      <c r="AM65331" s="378"/>
      <c r="AN65331" s="378"/>
      <c r="AO65331" s="378"/>
      <c r="AP65331" s="378"/>
      <c r="AQ65331" s="378"/>
      <c r="AR65331" s="378"/>
      <c r="AS65331" s="378"/>
      <c r="AT65331" s="378"/>
      <c r="AU65331" s="378"/>
      <c r="AV65331" s="378"/>
      <c r="AW65331" s="378"/>
      <c r="AX65331" s="378"/>
      <c r="AY65331" s="378"/>
      <c r="AZ65331" s="378"/>
      <c r="BA65331" s="378"/>
      <c r="BB65331" s="378"/>
      <c r="BC65331" s="378"/>
      <c r="BD65331" s="378"/>
      <c r="BE65331" s="378"/>
      <c r="BF65331" s="378"/>
      <c r="BG65331" s="378"/>
      <c r="BH65331" s="378"/>
      <c r="BI65331" s="378"/>
      <c r="BJ65331" s="378"/>
      <c r="BK65331" s="378"/>
      <c r="BL65331" s="378"/>
      <c r="BM65331" s="378"/>
      <c r="BN65331" s="378"/>
      <c r="BO65331" s="378"/>
      <c r="BP65331" s="378"/>
      <c r="BQ65331" s="378"/>
      <c r="BR65331" s="378"/>
      <c r="BS65331" s="378"/>
      <c r="BT65331" s="378"/>
      <c r="BU65331" s="378"/>
      <c r="BV65331" s="378"/>
      <c r="BW65331" s="378"/>
      <c r="BX65331" s="378"/>
      <c r="BY65331" s="378"/>
      <c r="BZ65331" s="378"/>
      <c r="CA65331" s="378"/>
      <c r="CB65331" s="378"/>
      <c r="CC65331" s="378"/>
      <c r="CD65331" s="378"/>
      <c r="CE65331" s="378"/>
      <c r="CF65331" s="378"/>
      <c r="CG65331" s="378"/>
      <c r="CH65331" s="378"/>
      <c r="CI65331" s="378"/>
      <c r="CJ65331" s="378"/>
      <c r="CK65331" s="378"/>
      <c r="CL65331" s="378"/>
      <c r="CM65331" s="378"/>
      <c r="CN65331" s="378"/>
      <c r="CO65331" s="378"/>
      <c r="CP65331" s="378"/>
      <c r="CQ65331" s="378"/>
      <c r="CR65331" s="378"/>
      <c r="CS65331" s="378"/>
      <c r="CT65331" s="378"/>
      <c r="CU65331" s="378"/>
      <c r="CV65331" s="378"/>
      <c r="CW65331" s="378"/>
      <c r="CX65331" s="378"/>
      <c r="CY65331" s="378"/>
      <c r="CZ65331" s="378"/>
      <c r="DA65331" s="378"/>
      <c r="DB65331" s="378"/>
      <c r="DC65331" s="378"/>
      <c r="DD65331" s="378"/>
      <c r="DE65331" s="378"/>
      <c r="DF65331" s="378"/>
      <c r="DG65331" s="378"/>
      <c r="DH65331" s="378"/>
      <c r="DI65331" s="378"/>
      <c r="DJ65331" s="378"/>
      <c r="DK65331" s="378"/>
      <c r="DL65331" s="378"/>
      <c r="DM65331" s="378"/>
      <c r="DN65331" s="378"/>
      <c r="DO65331" s="378"/>
      <c r="DP65331" s="378"/>
      <c r="DQ65331" s="378"/>
      <c r="DR65331" s="378"/>
      <c r="DS65331" s="378"/>
      <c r="DT65331" s="378"/>
      <c r="DU65331" s="378"/>
      <c r="DV65331" s="378"/>
      <c r="DW65331" s="378"/>
      <c r="DX65331" s="378"/>
      <c r="DY65331" s="378"/>
      <c r="DZ65331" s="378"/>
      <c r="EA65331" s="378"/>
      <c r="EB65331" s="378"/>
      <c r="EC65331" s="378"/>
      <c r="ED65331" s="378"/>
      <c r="EE65331" s="378"/>
      <c r="EF65331" s="378"/>
      <c r="EG65331" s="378"/>
      <c r="EH65331" s="378"/>
      <c r="EI65331" s="378"/>
      <c r="EJ65331" s="378"/>
      <c r="EK65331" s="378"/>
      <c r="EL65331" s="378"/>
      <c r="EM65331" s="378"/>
      <c r="EN65331" s="378"/>
      <c r="EO65331" s="378"/>
      <c r="EP65331" s="378"/>
      <c r="EQ65331" s="378"/>
      <c r="ER65331" s="378"/>
      <c r="ES65331" s="378"/>
      <c r="ET65331" s="378"/>
      <c r="EU65331" s="378"/>
      <c r="EV65331" s="378"/>
      <c r="EW65331" s="378"/>
      <c r="EX65331" s="378"/>
      <c r="EY65331" s="378"/>
      <c r="EZ65331" s="378"/>
      <c r="FA65331" s="378"/>
      <c r="FB65331" s="378"/>
      <c r="FC65331" s="378"/>
      <c r="FD65331" s="378"/>
      <c r="FE65331" s="378"/>
      <c r="FF65331" s="378"/>
      <c r="FG65331" s="378"/>
      <c r="FH65331" s="378"/>
      <c r="FI65331" s="378"/>
      <c r="FJ65331" s="378"/>
      <c r="FK65331" s="378"/>
      <c r="FL65331" s="378"/>
      <c r="FM65331" s="378"/>
      <c r="FN65331" s="378"/>
      <c r="FO65331" s="378"/>
      <c r="FP65331" s="378"/>
      <c r="FQ65331" s="378"/>
      <c r="FR65331" s="378"/>
      <c r="FS65331" s="378"/>
      <c r="FT65331" s="378"/>
      <c r="FU65331" s="378"/>
      <c r="FV65331" s="378"/>
      <c r="FW65331" s="378"/>
      <c r="FX65331" s="378"/>
      <c r="FY65331" s="378"/>
      <c r="FZ65331" s="378"/>
      <c r="GA65331" s="378"/>
      <c r="GB65331" s="378"/>
      <c r="GC65331" s="378"/>
      <c r="GD65331" s="378"/>
      <c r="GE65331" s="378"/>
      <c r="GF65331" s="378"/>
      <c r="GG65331" s="378"/>
      <c r="GH65331" s="378"/>
      <c r="GI65331" s="378"/>
      <c r="GJ65331" s="378"/>
      <c r="GK65331" s="378"/>
      <c r="GL65331" s="378"/>
      <c r="GM65331" s="378"/>
      <c r="GN65331" s="378"/>
      <c r="GO65331" s="378"/>
      <c r="GP65331" s="378"/>
      <c r="GQ65331" s="378"/>
      <c r="GR65331" s="378"/>
      <c r="GS65331" s="378"/>
      <c r="GT65331" s="378"/>
      <c r="GU65331" s="378"/>
      <c r="GV65331" s="378"/>
      <c r="GW65331" s="378"/>
      <c r="GX65331" s="378"/>
      <c r="GY65331" s="378"/>
      <c r="GZ65331" s="378"/>
      <c r="HA65331" s="378"/>
      <c r="HB65331" s="378"/>
      <c r="HC65331" s="378"/>
      <c r="HD65331" s="378"/>
      <c r="HE65331" s="378"/>
      <c r="HF65331" s="378"/>
      <c r="HG65331" s="378"/>
      <c r="HH65331" s="378"/>
      <c r="HI65331" s="378"/>
      <c r="HJ65331" s="378"/>
      <c r="HK65331" s="378"/>
      <c r="HL65331" s="378"/>
      <c r="HM65331" s="378"/>
      <c r="HN65331" s="378"/>
      <c r="HO65331" s="378"/>
      <c r="HP65331" s="378"/>
      <c r="HQ65331" s="378"/>
      <c r="HR65331" s="378"/>
      <c r="HS65331" s="378"/>
      <c r="HT65331" s="378"/>
      <c r="HU65331" s="378"/>
      <c r="HV65331" s="378"/>
      <c r="HW65331" s="378"/>
      <c r="HX65331" s="378"/>
      <c r="HY65331" s="378"/>
      <c r="HZ65331" s="378"/>
      <c r="IA65331" s="378"/>
      <c r="IB65331" s="378"/>
      <c r="IC65331" s="378"/>
      <c r="ID65331" s="378"/>
      <c r="IE65331" s="378"/>
      <c r="IF65331" s="378"/>
      <c r="IG65331" s="378"/>
      <c r="IH65331" s="378"/>
      <c r="II65331" s="378"/>
      <c r="IJ65331" s="378"/>
      <c r="IK65331" s="378"/>
      <c r="IL65331" s="378"/>
    </row>
    <row r="65332" spans="2:246">
      <c r="B65332" s="378"/>
      <c r="C65332" s="378"/>
      <c r="D65332" s="378"/>
      <c r="E65332" s="378"/>
      <c r="F65332" s="378"/>
      <c r="G65332" s="378"/>
      <c r="H65332" s="378"/>
      <c r="I65332" s="378"/>
      <c r="J65332" s="378"/>
      <c r="K65332" s="378"/>
      <c r="L65332" s="378"/>
      <c r="M65332" s="378"/>
      <c r="N65332" s="378"/>
      <c r="O65332" s="378"/>
      <c r="P65332" s="378"/>
      <c r="Q65332" s="378"/>
      <c r="R65332" s="378"/>
      <c r="S65332" s="378"/>
      <c r="T65332" s="378"/>
      <c r="U65332" s="378"/>
      <c r="V65332" s="378"/>
      <c r="W65332" s="378"/>
      <c r="X65332" s="378"/>
      <c r="Y65332" s="378"/>
      <c r="Z65332" s="378"/>
      <c r="AA65332" s="378"/>
      <c r="AB65332" s="378"/>
      <c r="AC65332" s="378"/>
      <c r="AD65332" s="378"/>
      <c r="AE65332" s="378"/>
      <c r="AF65332" s="378"/>
      <c r="AG65332" s="378"/>
      <c r="AH65332" s="378"/>
      <c r="AI65332" s="378"/>
      <c r="AJ65332" s="378"/>
      <c r="AK65332" s="378"/>
      <c r="AL65332" s="378"/>
      <c r="AM65332" s="378"/>
      <c r="AN65332" s="378"/>
      <c r="AO65332" s="378"/>
      <c r="AP65332" s="378"/>
      <c r="AQ65332" s="378"/>
      <c r="AR65332" s="378"/>
      <c r="AS65332" s="378"/>
      <c r="AT65332" s="378"/>
      <c r="AU65332" s="378"/>
      <c r="AV65332" s="378"/>
      <c r="AW65332" s="378"/>
      <c r="AX65332" s="378"/>
      <c r="AY65332" s="378"/>
      <c r="AZ65332" s="378"/>
      <c r="BA65332" s="378"/>
      <c r="BB65332" s="378"/>
      <c r="BC65332" s="378"/>
      <c r="BD65332" s="378"/>
      <c r="BE65332" s="378"/>
      <c r="BF65332" s="378"/>
      <c r="BG65332" s="378"/>
      <c r="BH65332" s="378"/>
      <c r="BI65332" s="378"/>
      <c r="BJ65332" s="378"/>
      <c r="BK65332" s="378"/>
      <c r="BL65332" s="378"/>
      <c r="BM65332" s="378"/>
      <c r="BN65332" s="378"/>
      <c r="BO65332" s="378"/>
      <c r="BP65332" s="378"/>
      <c r="BQ65332" s="378"/>
      <c r="BR65332" s="378"/>
      <c r="BS65332" s="378"/>
      <c r="BT65332" s="378"/>
      <c r="BU65332" s="378"/>
      <c r="BV65332" s="378"/>
      <c r="BW65332" s="378"/>
      <c r="BX65332" s="378"/>
      <c r="BY65332" s="378"/>
      <c r="BZ65332" s="378"/>
      <c r="CA65332" s="378"/>
      <c r="CB65332" s="378"/>
      <c r="CC65332" s="378"/>
      <c r="CD65332" s="378"/>
      <c r="CE65332" s="378"/>
      <c r="CF65332" s="378"/>
      <c r="CG65332" s="378"/>
      <c r="CH65332" s="378"/>
      <c r="CI65332" s="378"/>
      <c r="CJ65332" s="378"/>
      <c r="CK65332" s="378"/>
      <c r="CL65332" s="378"/>
      <c r="CM65332" s="378"/>
      <c r="CN65332" s="378"/>
      <c r="CO65332" s="378"/>
      <c r="CP65332" s="378"/>
      <c r="CQ65332" s="378"/>
      <c r="CR65332" s="378"/>
      <c r="CS65332" s="378"/>
      <c r="CT65332" s="378"/>
      <c r="CU65332" s="378"/>
      <c r="CV65332" s="378"/>
      <c r="CW65332" s="378"/>
      <c r="CX65332" s="378"/>
      <c r="CY65332" s="378"/>
      <c r="CZ65332" s="378"/>
      <c r="DA65332" s="378"/>
      <c r="DB65332" s="378"/>
      <c r="DC65332" s="378"/>
      <c r="DD65332" s="378"/>
      <c r="DE65332" s="378"/>
      <c r="DF65332" s="378"/>
      <c r="DG65332" s="378"/>
      <c r="DH65332" s="378"/>
      <c r="DI65332" s="378"/>
      <c r="DJ65332" s="378"/>
      <c r="DK65332" s="378"/>
      <c r="DL65332" s="378"/>
      <c r="DM65332" s="378"/>
      <c r="DN65332" s="378"/>
      <c r="DO65332" s="378"/>
      <c r="DP65332" s="378"/>
      <c r="DQ65332" s="378"/>
      <c r="DR65332" s="378"/>
      <c r="DS65332" s="378"/>
      <c r="DT65332" s="378"/>
      <c r="DU65332" s="378"/>
      <c r="DV65332" s="378"/>
      <c r="DW65332" s="378"/>
      <c r="DX65332" s="378"/>
      <c r="DY65332" s="378"/>
      <c r="DZ65332" s="378"/>
      <c r="EA65332" s="378"/>
      <c r="EB65332" s="378"/>
      <c r="EC65332" s="378"/>
      <c r="ED65332" s="378"/>
      <c r="EE65332" s="378"/>
      <c r="EF65332" s="378"/>
      <c r="EG65332" s="378"/>
      <c r="EH65332" s="378"/>
      <c r="EI65332" s="378"/>
      <c r="EJ65332" s="378"/>
      <c r="EK65332" s="378"/>
      <c r="EL65332" s="378"/>
      <c r="EM65332" s="378"/>
      <c r="EN65332" s="378"/>
      <c r="EO65332" s="378"/>
      <c r="EP65332" s="378"/>
      <c r="EQ65332" s="378"/>
      <c r="ER65332" s="378"/>
      <c r="ES65332" s="378"/>
      <c r="ET65332" s="378"/>
      <c r="EU65332" s="378"/>
      <c r="EV65332" s="378"/>
      <c r="EW65332" s="378"/>
      <c r="EX65332" s="378"/>
      <c r="EY65332" s="378"/>
      <c r="EZ65332" s="378"/>
      <c r="FA65332" s="378"/>
      <c r="FB65332" s="378"/>
      <c r="FC65332" s="378"/>
      <c r="FD65332" s="378"/>
      <c r="FE65332" s="378"/>
      <c r="FF65332" s="378"/>
      <c r="FG65332" s="378"/>
      <c r="FH65332" s="378"/>
      <c r="FI65332" s="378"/>
      <c r="FJ65332" s="378"/>
      <c r="FK65332" s="378"/>
      <c r="FL65332" s="378"/>
      <c r="FM65332" s="378"/>
      <c r="FN65332" s="378"/>
      <c r="FO65332" s="378"/>
      <c r="FP65332" s="378"/>
      <c r="FQ65332" s="378"/>
      <c r="FR65332" s="378"/>
      <c r="FS65332" s="378"/>
      <c r="FT65332" s="378"/>
      <c r="FU65332" s="378"/>
      <c r="FV65332" s="378"/>
      <c r="FW65332" s="378"/>
      <c r="FX65332" s="378"/>
      <c r="FY65332" s="378"/>
      <c r="FZ65332" s="378"/>
      <c r="GA65332" s="378"/>
      <c r="GB65332" s="378"/>
      <c r="GC65332" s="378"/>
      <c r="GD65332" s="378"/>
      <c r="GE65332" s="378"/>
      <c r="GF65332" s="378"/>
      <c r="GG65332" s="378"/>
      <c r="GH65332" s="378"/>
      <c r="GI65332" s="378"/>
      <c r="GJ65332" s="378"/>
      <c r="GK65332" s="378"/>
      <c r="GL65332" s="378"/>
      <c r="GM65332" s="378"/>
      <c r="GN65332" s="378"/>
      <c r="GO65332" s="378"/>
      <c r="GP65332" s="378"/>
      <c r="GQ65332" s="378"/>
      <c r="GR65332" s="378"/>
      <c r="GS65332" s="378"/>
      <c r="GT65332" s="378"/>
      <c r="GU65332" s="378"/>
      <c r="GV65332" s="378"/>
      <c r="GW65332" s="378"/>
      <c r="GX65332" s="378"/>
      <c r="GY65332" s="378"/>
      <c r="GZ65332" s="378"/>
      <c r="HA65332" s="378"/>
      <c r="HB65332" s="378"/>
      <c r="HC65332" s="378"/>
      <c r="HD65332" s="378"/>
      <c r="HE65332" s="378"/>
      <c r="HF65332" s="378"/>
      <c r="HG65332" s="378"/>
      <c r="HH65332" s="378"/>
      <c r="HI65332" s="378"/>
      <c r="HJ65332" s="378"/>
      <c r="HK65332" s="378"/>
      <c r="HL65332" s="378"/>
      <c r="HM65332" s="378"/>
      <c r="HN65332" s="378"/>
      <c r="HO65332" s="378"/>
      <c r="HP65332" s="378"/>
      <c r="HQ65332" s="378"/>
      <c r="HR65332" s="378"/>
      <c r="HS65332" s="378"/>
      <c r="HT65332" s="378"/>
      <c r="HU65332" s="378"/>
      <c r="HV65332" s="378"/>
      <c r="HW65332" s="378"/>
      <c r="HX65332" s="378"/>
      <c r="HY65332" s="378"/>
      <c r="HZ65332" s="378"/>
      <c r="IA65332" s="378"/>
      <c r="IB65332" s="378"/>
      <c r="IC65332" s="378"/>
      <c r="ID65332" s="378"/>
      <c r="IE65332" s="378"/>
      <c r="IF65332" s="378"/>
      <c r="IG65332" s="378"/>
      <c r="IH65332" s="378"/>
      <c r="II65332" s="378"/>
      <c r="IJ65332" s="378"/>
      <c r="IK65332" s="378"/>
      <c r="IL65332" s="378"/>
    </row>
    <row r="65333" spans="2:246">
      <c r="B65333" s="378"/>
      <c r="C65333" s="378"/>
      <c r="D65333" s="378"/>
      <c r="E65333" s="378"/>
      <c r="F65333" s="378"/>
      <c r="G65333" s="378"/>
      <c r="H65333" s="378"/>
      <c r="I65333" s="378"/>
      <c r="J65333" s="378"/>
      <c r="K65333" s="378"/>
      <c r="L65333" s="378"/>
      <c r="M65333" s="378"/>
      <c r="N65333" s="378"/>
      <c r="O65333" s="378"/>
      <c r="P65333" s="378"/>
      <c r="Q65333" s="378"/>
      <c r="R65333" s="378"/>
      <c r="S65333" s="378"/>
      <c r="T65333" s="378"/>
      <c r="U65333" s="378"/>
      <c r="V65333" s="378"/>
      <c r="W65333" s="378"/>
      <c r="X65333" s="378"/>
      <c r="Y65333" s="378"/>
      <c r="Z65333" s="378"/>
      <c r="AA65333" s="378"/>
      <c r="AB65333" s="378"/>
      <c r="AC65333" s="378"/>
      <c r="AD65333" s="378"/>
      <c r="AE65333" s="378"/>
      <c r="AF65333" s="378"/>
      <c r="AG65333" s="378"/>
      <c r="AH65333" s="378"/>
      <c r="AI65333" s="378"/>
      <c r="AJ65333" s="378"/>
      <c r="AK65333" s="378"/>
      <c r="AL65333" s="378"/>
      <c r="AM65333" s="378"/>
      <c r="AN65333" s="378"/>
      <c r="AO65333" s="378"/>
      <c r="AP65333" s="378"/>
      <c r="AQ65333" s="378"/>
      <c r="AR65333" s="378"/>
      <c r="AS65333" s="378"/>
      <c r="AT65333" s="378"/>
      <c r="AU65333" s="378"/>
      <c r="AV65333" s="378"/>
      <c r="AW65333" s="378"/>
      <c r="AX65333" s="378"/>
      <c r="AY65333" s="378"/>
      <c r="AZ65333" s="378"/>
      <c r="BA65333" s="378"/>
      <c r="BB65333" s="378"/>
      <c r="BC65333" s="378"/>
      <c r="BD65333" s="378"/>
      <c r="BE65333" s="378"/>
      <c r="BF65333" s="378"/>
      <c r="BG65333" s="378"/>
      <c r="BH65333" s="378"/>
      <c r="BI65333" s="378"/>
      <c r="BJ65333" s="378"/>
      <c r="BK65333" s="378"/>
      <c r="BL65333" s="378"/>
      <c r="BM65333" s="378"/>
      <c r="BN65333" s="378"/>
      <c r="BO65333" s="378"/>
      <c r="BP65333" s="378"/>
      <c r="BQ65333" s="378"/>
      <c r="BR65333" s="378"/>
      <c r="BS65333" s="378"/>
      <c r="BT65333" s="378"/>
      <c r="BU65333" s="378"/>
      <c r="BV65333" s="378"/>
      <c r="BW65333" s="378"/>
      <c r="BX65333" s="378"/>
      <c r="BY65333" s="378"/>
      <c r="BZ65333" s="378"/>
      <c r="CA65333" s="378"/>
      <c r="CB65333" s="378"/>
      <c r="CC65333" s="378"/>
      <c r="CD65333" s="378"/>
      <c r="CE65333" s="378"/>
      <c r="CF65333" s="378"/>
      <c r="CG65333" s="378"/>
      <c r="CH65333" s="378"/>
      <c r="CI65333" s="378"/>
      <c r="CJ65333" s="378"/>
      <c r="CK65333" s="378"/>
      <c r="CL65333" s="378"/>
      <c r="CM65333" s="378"/>
      <c r="CN65333" s="378"/>
      <c r="CO65333" s="378"/>
      <c r="CP65333" s="378"/>
      <c r="CQ65333" s="378"/>
      <c r="CR65333" s="378"/>
      <c r="CS65333" s="378"/>
      <c r="CT65333" s="378"/>
      <c r="CU65333" s="378"/>
      <c r="CV65333" s="378"/>
      <c r="CW65333" s="378"/>
      <c r="CX65333" s="378"/>
      <c r="CY65333" s="378"/>
      <c r="CZ65333" s="378"/>
      <c r="DA65333" s="378"/>
      <c r="DB65333" s="378"/>
      <c r="DC65333" s="378"/>
      <c r="DD65333" s="378"/>
      <c r="DE65333" s="378"/>
      <c r="DF65333" s="378"/>
      <c r="DG65333" s="378"/>
      <c r="DH65333" s="378"/>
      <c r="DI65333" s="378"/>
      <c r="DJ65333" s="378"/>
      <c r="DK65333" s="378"/>
      <c r="DL65333" s="378"/>
      <c r="DM65333" s="378"/>
      <c r="DN65333" s="378"/>
      <c r="DO65333" s="378"/>
      <c r="DP65333" s="378"/>
      <c r="DQ65333" s="378"/>
      <c r="DR65333" s="378"/>
      <c r="DS65333" s="378"/>
      <c r="DT65333" s="378"/>
      <c r="DU65333" s="378"/>
      <c r="DV65333" s="378"/>
      <c r="DW65333" s="378"/>
      <c r="DX65333" s="378"/>
      <c r="DY65333" s="378"/>
      <c r="DZ65333" s="378"/>
      <c r="EA65333" s="378"/>
      <c r="EB65333" s="378"/>
      <c r="EC65333" s="378"/>
      <c r="ED65333" s="378"/>
      <c r="EE65333" s="378"/>
      <c r="EF65333" s="378"/>
      <c r="EG65333" s="378"/>
      <c r="EH65333" s="378"/>
      <c r="EI65333" s="378"/>
      <c r="EJ65333" s="378"/>
      <c r="EK65333" s="378"/>
      <c r="EL65333" s="378"/>
      <c r="EM65333" s="378"/>
      <c r="EN65333" s="378"/>
      <c r="EO65333" s="378"/>
      <c r="EP65333" s="378"/>
      <c r="EQ65333" s="378"/>
      <c r="ER65333" s="378"/>
      <c r="ES65333" s="378"/>
      <c r="ET65333" s="378"/>
      <c r="EU65333" s="378"/>
      <c r="EV65333" s="378"/>
      <c r="EW65333" s="378"/>
      <c r="EX65333" s="378"/>
      <c r="EY65333" s="378"/>
      <c r="EZ65333" s="378"/>
      <c r="FA65333" s="378"/>
      <c r="FB65333" s="378"/>
      <c r="FC65333" s="378"/>
      <c r="FD65333" s="378"/>
      <c r="FE65333" s="378"/>
      <c r="FF65333" s="378"/>
      <c r="FG65333" s="378"/>
      <c r="FH65333" s="378"/>
      <c r="FI65333" s="378"/>
      <c r="FJ65333" s="378"/>
      <c r="FK65333" s="378"/>
      <c r="FL65333" s="378"/>
      <c r="FM65333" s="378"/>
      <c r="FN65333" s="378"/>
      <c r="FO65333" s="378"/>
      <c r="FP65333" s="378"/>
      <c r="FQ65333" s="378"/>
      <c r="FR65333" s="378"/>
      <c r="FS65333" s="378"/>
      <c r="FT65333" s="378"/>
      <c r="FU65333" s="378"/>
      <c r="FV65333" s="378"/>
      <c r="FW65333" s="378"/>
      <c r="FX65333" s="378"/>
      <c r="FY65333" s="378"/>
      <c r="FZ65333" s="378"/>
      <c r="GA65333" s="378"/>
      <c r="GB65333" s="378"/>
      <c r="GC65333" s="378"/>
      <c r="GD65333" s="378"/>
      <c r="GE65333" s="378"/>
      <c r="GF65333" s="378"/>
      <c r="GG65333" s="378"/>
      <c r="GH65333" s="378"/>
      <c r="GI65333" s="378"/>
      <c r="GJ65333" s="378"/>
      <c r="GK65333" s="378"/>
      <c r="GL65333" s="378"/>
      <c r="GM65333" s="378"/>
      <c r="GN65333" s="378"/>
      <c r="GO65333" s="378"/>
      <c r="GP65333" s="378"/>
      <c r="GQ65333" s="378"/>
      <c r="GR65333" s="378"/>
      <c r="GS65333" s="378"/>
      <c r="GT65333" s="378"/>
      <c r="GU65333" s="378"/>
      <c r="GV65333" s="378"/>
      <c r="GW65333" s="378"/>
      <c r="GX65333" s="378"/>
      <c r="GY65333" s="378"/>
      <c r="GZ65333" s="378"/>
      <c r="HA65333" s="378"/>
      <c r="HB65333" s="378"/>
      <c r="HC65333" s="378"/>
      <c r="HD65333" s="378"/>
      <c r="HE65333" s="378"/>
      <c r="HF65333" s="378"/>
      <c r="HG65333" s="378"/>
      <c r="HH65333" s="378"/>
      <c r="HI65333" s="378"/>
      <c r="HJ65333" s="378"/>
      <c r="HK65333" s="378"/>
      <c r="HL65333" s="378"/>
      <c r="HM65333" s="378"/>
      <c r="HN65333" s="378"/>
      <c r="HO65333" s="378"/>
      <c r="HP65333" s="378"/>
      <c r="HQ65333" s="378"/>
      <c r="HR65333" s="378"/>
      <c r="HS65333" s="378"/>
      <c r="HT65333" s="378"/>
      <c r="HU65333" s="378"/>
      <c r="HV65333" s="378"/>
      <c r="HW65333" s="378"/>
      <c r="HX65333" s="378"/>
      <c r="HY65333" s="378"/>
      <c r="HZ65333" s="378"/>
      <c r="IA65333" s="378"/>
      <c r="IB65333" s="378"/>
      <c r="IC65333" s="378"/>
      <c r="ID65333" s="378"/>
      <c r="IE65333" s="378"/>
      <c r="IF65333" s="378"/>
      <c r="IG65333" s="378"/>
      <c r="IH65333" s="378"/>
      <c r="II65333" s="378"/>
      <c r="IJ65333" s="378"/>
      <c r="IK65333" s="378"/>
      <c r="IL65333" s="378"/>
    </row>
    <row r="65334" spans="2:246">
      <c r="B65334" s="378"/>
      <c r="C65334" s="378"/>
      <c r="D65334" s="378"/>
      <c r="E65334" s="378"/>
      <c r="F65334" s="378"/>
      <c r="G65334" s="378"/>
      <c r="H65334" s="378"/>
      <c r="I65334" s="378"/>
      <c r="J65334" s="378"/>
      <c r="K65334" s="378"/>
      <c r="L65334" s="378"/>
      <c r="M65334" s="378"/>
      <c r="N65334" s="378"/>
      <c r="O65334" s="378"/>
      <c r="P65334" s="378"/>
      <c r="Q65334" s="378"/>
      <c r="R65334" s="378"/>
      <c r="S65334" s="378"/>
      <c r="T65334" s="378"/>
      <c r="U65334" s="378"/>
      <c r="V65334" s="378"/>
      <c r="W65334" s="378"/>
      <c r="X65334" s="378"/>
      <c r="Y65334" s="378"/>
      <c r="Z65334" s="378"/>
      <c r="AA65334" s="378"/>
      <c r="AB65334" s="378"/>
      <c r="AC65334" s="378"/>
      <c r="AD65334" s="378"/>
      <c r="AE65334" s="378"/>
      <c r="AF65334" s="378"/>
      <c r="AG65334" s="378"/>
      <c r="AH65334" s="378"/>
      <c r="AI65334" s="378"/>
      <c r="AJ65334" s="378"/>
      <c r="AK65334" s="378"/>
      <c r="AL65334" s="378"/>
      <c r="AM65334" s="378"/>
      <c r="AN65334" s="378"/>
      <c r="AO65334" s="378"/>
      <c r="AP65334" s="378"/>
      <c r="AQ65334" s="378"/>
      <c r="AR65334" s="378"/>
      <c r="AS65334" s="378"/>
      <c r="AT65334" s="378"/>
      <c r="AU65334" s="378"/>
      <c r="AV65334" s="378"/>
      <c r="AW65334" s="378"/>
      <c r="AX65334" s="378"/>
      <c r="AY65334" s="378"/>
      <c r="AZ65334" s="378"/>
      <c r="BA65334" s="378"/>
      <c r="BB65334" s="378"/>
      <c r="BC65334" s="378"/>
      <c r="BD65334" s="378"/>
      <c r="BE65334" s="378"/>
      <c r="BF65334" s="378"/>
      <c r="BG65334" s="378"/>
      <c r="BH65334" s="378"/>
      <c r="BI65334" s="378"/>
      <c r="BJ65334" s="378"/>
      <c r="BK65334" s="378"/>
      <c r="BL65334" s="378"/>
      <c r="BM65334" s="378"/>
      <c r="BN65334" s="378"/>
      <c r="BO65334" s="378"/>
      <c r="BP65334" s="378"/>
      <c r="BQ65334" s="378"/>
      <c r="BR65334" s="378"/>
      <c r="BS65334" s="378"/>
      <c r="BT65334" s="378"/>
      <c r="BU65334" s="378"/>
      <c r="BV65334" s="378"/>
      <c r="BW65334" s="378"/>
      <c r="BX65334" s="378"/>
      <c r="BY65334" s="378"/>
      <c r="BZ65334" s="378"/>
      <c r="CA65334" s="378"/>
      <c r="CB65334" s="378"/>
      <c r="CC65334" s="378"/>
      <c r="CD65334" s="378"/>
      <c r="CE65334" s="378"/>
      <c r="CF65334" s="378"/>
      <c r="CG65334" s="378"/>
      <c r="CH65334" s="378"/>
      <c r="CI65334" s="378"/>
      <c r="CJ65334" s="378"/>
      <c r="CK65334" s="378"/>
      <c r="CL65334" s="378"/>
      <c r="CM65334" s="378"/>
      <c r="CN65334" s="378"/>
      <c r="CO65334" s="378"/>
      <c r="CP65334" s="378"/>
      <c r="CQ65334" s="378"/>
      <c r="CR65334" s="378"/>
      <c r="CS65334" s="378"/>
      <c r="CT65334" s="378"/>
      <c r="CU65334" s="378"/>
      <c r="CV65334" s="378"/>
      <c r="CW65334" s="378"/>
      <c r="CX65334" s="378"/>
      <c r="CY65334" s="378"/>
      <c r="CZ65334" s="378"/>
      <c r="DA65334" s="378"/>
      <c r="DB65334" s="378"/>
      <c r="DC65334" s="378"/>
      <c r="DD65334" s="378"/>
      <c r="DE65334" s="378"/>
      <c r="DF65334" s="378"/>
      <c r="DG65334" s="378"/>
      <c r="DH65334" s="378"/>
      <c r="DI65334" s="378"/>
      <c r="DJ65334" s="378"/>
      <c r="DK65334" s="378"/>
      <c r="DL65334" s="378"/>
      <c r="DM65334" s="378"/>
      <c r="DN65334" s="378"/>
      <c r="DO65334" s="378"/>
      <c r="DP65334" s="378"/>
      <c r="DQ65334" s="378"/>
      <c r="DR65334" s="378"/>
      <c r="DS65334" s="378"/>
      <c r="DT65334" s="378"/>
      <c r="DU65334" s="378"/>
      <c r="DV65334" s="378"/>
      <c r="DW65334" s="378"/>
      <c r="DX65334" s="378"/>
      <c r="DY65334" s="378"/>
      <c r="DZ65334" s="378"/>
      <c r="EA65334" s="378"/>
      <c r="EB65334" s="378"/>
      <c r="EC65334" s="378"/>
      <c r="ED65334" s="378"/>
      <c r="EE65334" s="378"/>
      <c r="EF65334" s="378"/>
      <c r="EG65334" s="378"/>
      <c r="EH65334" s="378"/>
      <c r="EI65334" s="378"/>
      <c r="EJ65334" s="378"/>
      <c r="EK65334" s="378"/>
      <c r="EL65334" s="378"/>
      <c r="EM65334" s="378"/>
      <c r="EN65334" s="378"/>
      <c r="EO65334" s="378"/>
      <c r="EP65334" s="378"/>
      <c r="EQ65334" s="378"/>
      <c r="ER65334" s="378"/>
      <c r="ES65334" s="378"/>
      <c r="ET65334" s="378"/>
      <c r="EU65334" s="378"/>
      <c r="EV65334" s="378"/>
      <c r="EW65334" s="378"/>
      <c r="EX65334" s="378"/>
      <c r="EY65334" s="378"/>
      <c r="EZ65334" s="378"/>
      <c r="FA65334" s="378"/>
      <c r="FB65334" s="378"/>
      <c r="FC65334" s="378"/>
      <c r="FD65334" s="378"/>
      <c r="FE65334" s="378"/>
      <c r="FF65334" s="378"/>
      <c r="FG65334" s="378"/>
      <c r="FH65334" s="378"/>
      <c r="FI65334" s="378"/>
      <c r="FJ65334" s="378"/>
      <c r="FK65334" s="378"/>
      <c r="FL65334" s="378"/>
      <c r="FM65334" s="378"/>
      <c r="FN65334" s="378"/>
      <c r="FO65334" s="378"/>
      <c r="FP65334" s="378"/>
      <c r="FQ65334" s="378"/>
      <c r="FR65334" s="378"/>
      <c r="FS65334" s="378"/>
      <c r="FT65334" s="378"/>
      <c r="FU65334" s="378"/>
      <c r="FV65334" s="378"/>
      <c r="FW65334" s="378"/>
      <c r="FX65334" s="378"/>
      <c r="FY65334" s="378"/>
      <c r="FZ65334" s="378"/>
      <c r="GA65334" s="378"/>
      <c r="GB65334" s="378"/>
      <c r="GC65334" s="378"/>
      <c r="GD65334" s="378"/>
      <c r="GE65334" s="378"/>
      <c r="GF65334" s="378"/>
      <c r="GG65334" s="378"/>
      <c r="GH65334" s="378"/>
      <c r="GI65334" s="378"/>
      <c r="GJ65334" s="378"/>
      <c r="GK65334" s="378"/>
      <c r="GL65334" s="378"/>
      <c r="GM65334" s="378"/>
      <c r="GN65334" s="378"/>
      <c r="GO65334" s="378"/>
      <c r="GP65334" s="378"/>
      <c r="GQ65334" s="378"/>
      <c r="GR65334" s="378"/>
      <c r="GS65334" s="378"/>
      <c r="GT65334" s="378"/>
      <c r="GU65334" s="378"/>
      <c r="GV65334" s="378"/>
      <c r="GW65334" s="378"/>
      <c r="GX65334" s="378"/>
      <c r="GY65334" s="378"/>
      <c r="GZ65334" s="378"/>
      <c r="HA65334" s="378"/>
      <c r="HB65334" s="378"/>
      <c r="HC65334" s="378"/>
      <c r="HD65334" s="378"/>
      <c r="HE65334" s="378"/>
      <c r="HF65334" s="378"/>
      <c r="HG65334" s="378"/>
      <c r="HH65334" s="378"/>
      <c r="HI65334" s="378"/>
      <c r="HJ65334" s="378"/>
      <c r="HK65334" s="378"/>
      <c r="HL65334" s="378"/>
      <c r="HM65334" s="378"/>
      <c r="HN65334" s="378"/>
      <c r="HO65334" s="378"/>
      <c r="HP65334" s="378"/>
      <c r="HQ65334" s="378"/>
      <c r="HR65334" s="378"/>
      <c r="HS65334" s="378"/>
      <c r="HT65334" s="378"/>
      <c r="HU65334" s="378"/>
      <c r="HV65334" s="378"/>
      <c r="HW65334" s="378"/>
      <c r="HX65334" s="378"/>
      <c r="HY65334" s="378"/>
      <c r="HZ65334" s="378"/>
      <c r="IA65334" s="378"/>
      <c r="IB65334" s="378"/>
      <c r="IC65334" s="378"/>
      <c r="ID65334" s="378"/>
      <c r="IE65334" s="378"/>
      <c r="IF65334" s="378"/>
      <c r="IG65334" s="378"/>
      <c r="IH65334" s="378"/>
      <c r="II65334" s="378"/>
      <c r="IJ65334" s="378"/>
      <c r="IK65334" s="378"/>
      <c r="IL65334" s="378"/>
    </row>
    <row r="65335" spans="2:246">
      <c r="B65335" s="378"/>
      <c r="C65335" s="378"/>
      <c r="D65335" s="378"/>
      <c r="E65335" s="378"/>
      <c r="F65335" s="378"/>
      <c r="G65335" s="378"/>
      <c r="H65335" s="378"/>
      <c r="I65335" s="378"/>
      <c r="J65335" s="378"/>
      <c r="K65335" s="378"/>
      <c r="L65335" s="378"/>
      <c r="M65335" s="378"/>
      <c r="N65335" s="378"/>
      <c r="O65335" s="378"/>
      <c r="P65335" s="378"/>
      <c r="Q65335" s="378"/>
      <c r="R65335" s="378"/>
      <c r="S65335" s="378"/>
      <c r="T65335" s="378"/>
      <c r="U65335" s="378"/>
      <c r="V65335" s="378"/>
      <c r="W65335" s="378"/>
      <c r="X65335" s="378"/>
      <c r="Y65335" s="378"/>
      <c r="Z65335" s="378"/>
      <c r="AA65335" s="378"/>
      <c r="AB65335" s="378"/>
      <c r="AC65335" s="378"/>
      <c r="AD65335" s="378"/>
      <c r="AE65335" s="378"/>
      <c r="AF65335" s="378"/>
      <c r="AG65335" s="378"/>
      <c r="AH65335" s="378"/>
      <c r="AI65335" s="378"/>
      <c r="AJ65335" s="378"/>
      <c r="AK65335" s="378"/>
      <c r="AL65335" s="378"/>
      <c r="AM65335" s="378"/>
      <c r="AN65335" s="378"/>
      <c r="AO65335" s="378"/>
      <c r="AP65335" s="378"/>
      <c r="AQ65335" s="378"/>
      <c r="AR65335" s="378"/>
      <c r="AS65335" s="378"/>
      <c r="AT65335" s="378"/>
      <c r="AU65335" s="378"/>
      <c r="AV65335" s="378"/>
      <c r="AW65335" s="378"/>
      <c r="AX65335" s="378"/>
      <c r="AY65335" s="378"/>
      <c r="AZ65335" s="378"/>
      <c r="BA65335" s="378"/>
      <c r="BB65335" s="378"/>
      <c r="BC65335" s="378"/>
      <c r="BD65335" s="378"/>
      <c r="BE65335" s="378"/>
      <c r="BF65335" s="378"/>
      <c r="BG65335" s="378"/>
      <c r="BH65335" s="378"/>
      <c r="BI65335" s="378"/>
      <c r="BJ65335" s="378"/>
      <c r="BK65335" s="378"/>
      <c r="BL65335" s="378"/>
      <c r="BM65335" s="378"/>
      <c r="BN65335" s="378"/>
      <c r="BO65335" s="378"/>
      <c r="BP65335" s="378"/>
      <c r="BQ65335" s="378"/>
      <c r="BR65335" s="378"/>
      <c r="BS65335" s="378"/>
      <c r="BT65335" s="378"/>
      <c r="BU65335" s="378"/>
      <c r="BV65335" s="378"/>
      <c r="BW65335" s="378"/>
      <c r="BX65335" s="378"/>
      <c r="BY65335" s="378"/>
      <c r="BZ65335" s="378"/>
      <c r="CA65335" s="378"/>
      <c r="CB65335" s="378"/>
      <c r="CC65335" s="378"/>
      <c r="CD65335" s="378"/>
      <c r="CE65335" s="378"/>
      <c r="CF65335" s="378"/>
      <c r="CG65335" s="378"/>
      <c r="CH65335" s="378"/>
      <c r="CI65335" s="378"/>
      <c r="CJ65335" s="378"/>
      <c r="CK65335" s="378"/>
      <c r="CL65335" s="378"/>
      <c r="CM65335" s="378"/>
      <c r="CN65335" s="378"/>
      <c r="CO65335" s="378"/>
      <c r="CP65335" s="378"/>
      <c r="CQ65335" s="378"/>
      <c r="CR65335" s="378"/>
      <c r="CS65335" s="378"/>
      <c r="CT65335" s="378"/>
      <c r="CU65335" s="378"/>
      <c r="CV65335" s="378"/>
      <c r="CW65335" s="378"/>
      <c r="CX65335" s="378"/>
      <c r="CY65335" s="378"/>
      <c r="CZ65335" s="378"/>
      <c r="DA65335" s="378"/>
      <c r="DB65335" s="378"/>
      <c r="DC65335" s="378"/>
      <c r="DD65335" s="378"/>
      <c r="DE65335" s="378"/>
      <c r="DF65335" s="378"/>
      <c r="DG65335" s="378"/>
      <c r="DH65335" s="378"/>
      <c r="DI65335" s="378"/>
      <c r="DJ65335" s="378"/>
      <c r="DK65335" s="378"/>
      <c r="DL65335" s="378"/>
      <c r="DM65335" s="378"/>
      <c r="DN65335" s="378"/>
      <c r="DO65335" s="378"/>
      <c r="DP65335" s="378"/>
      <c r="DQ65335" s="378"/>
      <c r="DR65335" s="378"/>
      <c r="DS65335" s="378"/>
      <c r="DT65335" s="378"/>
      <c r="DU65335" s="378"/>
      <c r="DV65335" s="378"/>
      <c r="DW65335" s="378"/>
      <c r="DX65335" s="378"/>
      <c r="DY65335" s="378"/>
      <c r="DZ65335" s="378"/>
      <c r="EA65335" s="378"/>
      <c r="EB65335" s="378"/>
      <c r="EC65335" s="378"/>
      <c r="ED65335" s="378"/>
      <c r="EE65335" s="378"/>
      <c r="EF65335" s="378"/>
      <c r="EG65335" s="378"/>
      <c r="EH65335" s="378"/>
      <c r="EI65335" s="378"/>
      <c r="EJ65335" s="378"/>
      <c r="EK65335" s="378"/>
      <c r="EL65335" s="378"/>
      <c r="EM65335" s="378"/>
      <c r="EN65335" s="378"/>
      <c r="EO65335" s="378"/>
      <c r="EP65335" s="378"/>
      <c r="EQ65335" s="378"/>
      <c r="ER65335" s="378"/>
      <c r="ES65335" s="378"/>
      <c r="ET65335" s="378"/>
      <c r="EU65335" s="378"/>
      <c r="EV65335" s="378"/>
      <c r="EW65335" s="378"/>
      <c r="EX65335" s="378"/>
      <c r="EY65335" s="378"/>
      <c r="EZ65335" s="378"/>
      <c r="FA65335" s="378"/>
      <c r="FB65335" s="378"/>
      <c r="FC65335" s="378"/>
      <c r="FD65335" s="378"/>
      <c r="FE65335" s="378"/>
      <c r="FF65335" s="378"/>
      <c r="FG65335" s="378"/>
      <c r="FH65335" s="378"/>
      <c r="FI65335" s="378"/>
      <c r="FJ65335" s="378"/>
      <c r="FK65335" s="378"/>
      <c r="FL65335" s="378"/>
      <c r="FM65335" s="378"/>
      <c r="FN65335" s="378"/>
      <c r="FO65335" s="378"/>
      <c r="FP65335" s="378"/>
      <c r="FQ65335" s="378"/>
      <c r="FR65335" s="378"/>
      <c r="FS65335" s="378"/>
      <c r="FT65335" s="378"/>
      <c r="FU65335" s="378"/>
      <c r="FV65335" s="378"/>
      <c r="FW65335" s="378"/>
      <c r="FX65335" s="378"/>
      <c r="FY65335" s="378"/>
      <c r="FZ65335" s="378"/>
      <c r="GA65335" s="378"/>
      <c r="GB65335" s="378"/>
      <c r="GC65335" s="378"/>
      <c r="GD65335" s="378"/>
      <c r="GE65335" s="378"/>
      <c r="GF65335" s="378"/>
      <c r="GG65335" s="378"/>
      <c r="GH65335" s="378"/>
      <c r="GI65335" s="378"/>
      <c r="GJ65335" s="378"/>
      <c r="GK65335" s="378"/>
      <c r="GL65335" s="378"/>
      <c r="GM65335" s="378"/>
      <c r="GN65335" s="378"/>
      <c r="GO65335" s="378"/>
      <c r="GP65335" s="378"/>
      <c r="GQ65335" s="378"/>
      <c r="GR65335" s="378"/>
      <c r="GS65335" s="378"/>
      <c r="GT65335" s="378"/>
      <c r="GU65335" s="378"/>
      <c r="GV65335" s="378"/>
      <c r="GW65335" s="378"/>
      <c r="GX65335" s="378"/>
      <c r="GY65335" s="378"/>
      <c r="GZ65335" s="378"/>
      <c r="HA65335" s="378"/>
      <c r="HB65335" s="378"/>
      <c r="HC65335" s="378"/>
      <c r="HD65335" s="378"/>
      <c r="HE65335" s="378"/>
      <c r="HF65335" s="378"/>
      <c r="HG65335" s="378"/>
      <c r="HH65335" s="378"/>
      <c r="HI65335" s="378"/>
      <c r="HJ65335" s="378"/>
      <c r="HK65335" s="378"/>
      <c r="HL65335" s="378"/>
      <c r="HM65335" s="378"/>
      <c r="HN65335" s="378"/>
      <c r="HO65335" s="378"/>
      <c r="HP65335" s="378"/>
      <c r="HQ65335" s="378"/>
      <c r="HR65335" s="378"/>
      <c r="HS65335" s="378"/>
      <c r="HT65335" s="378"/>
      <c r="HU65335" s="378"/>
      <c r="HV65335" s="378"/>
      <c r="HW65335" s="378"/>
      <c r="HX65335" s="378"/>
      <c r="HY65335" s="378"/>
      <c r="HZ65335" s="378"/>
      <c r="IA65335" s="378"/>
      <c r="IB65335" s="378"/>
      <c r="IC65335" s="378"/>
      <c r="ID65335" s="378"/>
      <c r="IE65335" s="378"/>
      <c r="IF65335" s="378"/>
      <c r="IG65335" s="378"/>
      <c r="IH65335" s="378"/>
      <c r="II65335" s="378"/>
      <c r="IJ65335" s="378"/>
      <c r="IK65335" s="378"/>
      <c r="IL65335" s="378"/>
    </row>
    <row r="65336" spans="2:246">
      <c r="B65336" s="378"/>
      <c r="C65336" s="378"/>
      <c r="D65336" s="378"/>
      <c r="E65336" s="378"/>
      <c r="F65336" s="378"/>
      <c r="G65336" s="378"/>
      <c r="H65336" s="378"/>
      <c r="I65336" s="378"/>
      <c r="J65336" s="378"/>
      <c r="K65336" s="378"/>
      <c r="L65336" s="378"/>
      <c r="M65336" s="378"/>
      <c r="N65336" s="378"/>
      <c r="O65336" s="378"/>
      <c r="P65336" s="378"/>
      <c r="Q65336" s="378"/>
      <c r="R65336" s="378"/>
      <c r="S65336" s="378"/>
      <c r="T65336" s="378"/>
      <c r="U65336" s="378"/>
      <c r="V65336" s="378"/>
      <c r="W65336" s="378"/>
      <c r="X65336" s="378"/>
      <c r="Y65336" s="378"/>
      <c r="Z65336" s="378"/>
      <c r="AA65336" s="378"/>
      <c r="AB65336" s="378"/>
      <c r="AC65336" s="378"/>
      <c r="AD65336" s="378"/>
      <c r="AE65336" s="378"/>
      <c r="AF65336" s="378"/>
      <c r="AG65336" s="378"/>
      <c r="AH65336" s="378"/>
      <c r="AI65336" s="378"/>
      <c r="AJ65336" s="378"/>
      <c r="AK65336" s="378"/>
      <c r="AL65336" s="378"/>
      <c r="AM65336" s="378"/>
      <c r="AN65336" s="378"/>
      <c r="AO65336" s="378"/>
      <c r="AP65336" s="378"/>
      <c r="AQ65336" s="378"/>
      <c r="AR65336" s="378"/>
      <c r="AS65336" s="378"/>
      <c r="AT65336" s="378"/>
      <c r="AU65336" s="378"/>
      <c r="AV65336" s="378"/>
      <c r="AW65336" s="378"/>
      <c r="AX65336" s="378"/>
      <c r="AY65336" s="378"/>
      <c r="AZ65336" s="378"/>
      <c r="BA65336" s="378"/>
      <c r="BB65336" s="378"/>
      <c r="BC65336" s="378"/>
      <c r="BD65336" s="378"/>
      <c r="BE65336" s="378"/>
      <c r="BF65336" s="378"/>
      <c r="BG65336" s="378"/>
      <c r="BH65336" s="378"/>
      <c r="BI65336" s="378"/>
      <c r="BJ65336" s="378"/>
      <c r="BK65336" s="378"/>
      <c r="BL65336" s="378"/>
      <c r="BM65336" s="378"/>
      <c r="BN65336" s="378"/>
      <c r="BO65336" s="378"/>
      <c r="BP65336" s="378"/>
      <c r="BQ65336" s="378"/>
      <c r="BR65336" s="378"/>
      <c r="BS65336" s="378"/>
      <c r="BT65336" s="378"/>
      <c r="BU65336" s="378"/>
      <c r="BV65336" s="378"/>
      <c r="BW65336" s="378"/>
      <c r="BX65336" s="378"/>
      <c r="BY65336" s="378"/>
      <c r="BZ65336" s="378"/>
      <c r="CA65336" s="378"/>
      <c r="CB65336" s="378"/>
      <c r="CC65336" s="378"/>
      <c r="CD65336" s="378"/>
      <c r="CE65336" s="378"/>
      <c r="CF65336" s="378"/>
      <c r="CG65336" s="378"/>
      <c r="CH65336" s="378"/>
      <c r="CI65336" s="378"/>
      <c r="CJ65336" s="378"/>
      <c r="CK65336" s="378"/>
      <c r="CL65336" s="378"/>
      <c r="CM65336" s="378"/>
      <c r="CN65336" s="378"/>
      <c r="CO65336" s="378"/>
      <c r="CP65336" s="378"/>
      <c r="CQ65336" s="378"/>
      <c r="CR65336" s="378"/>
      <c r="CS65336" s="378"/>
      <c r="CT65336" s="378"/>
      <c r="CU65336" s="378"/>
      <c r="CV65336" s="378"/>
      <c r="CW65336" s="378"/>
      <c r="CX65336" s="378"/>
      <c r="CY65336" s="378"/>
      <c r="CZ65336" s="378"/>
      <c r="DA65336" s="378"/>
      <c r="DB65336" s="378"/>
      <c r="DC65336" s="378"/>
      <c r="DD65336" s="378"/>
      <c r="DE65336" s="378"/>
      <c r="DF65336" s="378"/>
      <c r="DG65336" s="378"/>
      <c r="DH65336" s="378"/>
      <c r="DI65336" s="378"/>
      <c r="DJ65336" s="378"/>
      <c r="DK65336" s="378"/>
      <c r="DL65336" s="378"/>
      <c r="DM65336" s="378"/>
      <c r="DN65336" s="378"/>
      <c r="DO65336" s="378"/>
      <c r="DP65336" s="378"/>
      <c r="DQ65336" s="378"/>
      <c r="DR65336" s="378"/>
      <c r="DS65336" s="378"/>
      <c r="DT65336" s="378"/>
      <c r="DU65336" s="378"/>
      <c r="DV65336" s="378"/>
      <c r="DW65336" s="378"/>
      <c r="DX65336" s="378"/>
      <c r="DY65336" s="378"/>
      <c r="DZ65336" s="378"/>
      <c r="EA65336" s="378"/>
      <c r="EB65336" s="378"/>
      <c r="EC65336" s="378"/>
      <c r="ED65336" s="378"/>
      <c r="EE65336" s="378"/>
      <c r="EF65336" s="378"/>
      <c r="EG65336" s="378"/>
      <c r="EH65336" s="378"/>
      <c r="EI65336" s="378"/>
      <c r="EJ65336" s="378"/>
      <c r="EK65336" s="378"/>
      <c r="EL65336" s="378"/>
      <c r="EM65336" s="378"/>
      <c r="EN65336" s="378"/>
      <c r="EO65336" s="378"/>
      <c r="EP65336" s="378"/>
      <c r="EQ65336" s="378"/>
      <c r="ER65336" s="378"/>
      <c r="ES65336" s="378"/>
      <c r="ET65336" s="378"/>
      <c r="EU65336" s="378"/>
      <c r="EV65336" s="378"/>
      <c r="EW65336" s="378"/>
      <c r="EX65336" s="378"/>
      <c r="EY65336" s="378"/>
      <c r="EZ65336" s="378"/>
      <c r="FA65336" s="378"/>
      <c r="FB65336" s="378"/>
      <c r="FC65336" s="378"/>
      <c r="FD65336" s="378"/>
      <c r="FE65336" s="378"/>
      <c r="FF65336" s="378"/>
      <c r="FG65336" s="378"/>
      <c r="FH65336" s="378"/>
      <c r="FI65336" s="378"/>
      <c r="FJ65336" s="378"/>
      <c r="FK65336" s="378"/>
      <c r="FL65336" s="378"/>
      <c r="FM65336" s="378"/>
      <c r="FN65336" s="378"/>
      <c r="FO65336" s="378"/>
      <c r="FP65336" s="378"/>
      <c r="FQ65336" s="378"/>
      <c r="FR65336" s="378"/>
      <c r="FS65336" s="378"/>
      <c r="FT65336" s="378"/>
      <c r="FU65336" s="378"/>
      <c r="FV65336" s="378"/>
      <c r="FW65336" s="378"/>
      <c r="FX65336" s="378"/>
      <c r="FY65336" s="378"/>
      <c r="FZ65336" s="378"/>
      <c r="GA65336" s="378"/>
      <c r="GB65336" s="378"/>
      <c r="GC65336" s="378"/>
      <c r="GD65336" s="378"/>
      <c r="GE65336" s="378"/>
      <c r="GF65336" s="378"/>
      <c r="GG65336" s="378"/>
      <c r="GH65336" s="378"/>
      <c r="GI65336" s="378"/>
      <c r="GJ65336" s="378"/>
      <c r="GK65336" s="378"/>
      <c r="GL65336" s="378"/>
      <c r="GM65336" s="378"/>
      <c r="GN65336" s="378"/>
      <c r="GO65336" s="378"/>
      <c r="GP65336" s="378"/>
      <c r="GQ65336" s="378"/>
      <c r="GR65336" s="378"/>
      <c r="GS65336" s="378"/>
      <c r="GT65336" s="378"/>
      <c r="GU65336" s="378"/>
      <c r="GV65336" s="378"/>
      <c r="GW65336" s="378"/>
      <c r="GX65336" s="378"/>
      <c r="GY65336" s="378"/>
      <c r="GZ65336" s="378"/>
      <c r="HA65336" s="378"/>
      <c r="HB65336" s="378"/>
      <c r="HC65336" s="378"/>
      <c r="HD65336" s="378"/>
      <c r="HE65336" s="378"/>
      <c r="HF65336" s="378"/>
      <c r="HG65336" s="378"/>
      <c r="HH65336" s="378"/>
      <c r="HI65336" s="378"/>
      <c r="HJ65336" s="378"/>
      <c r="HK65336" s="378"/>
      <c r="HL65336" s="378"/>
      <c r="HM65336" s="378"/>
      <c r="HN65336" s="378"/>
      <c r="HO65336" s="378"/>
      <c r="HP65336" s="378"/>
      <c r="HQ65336" s="378"/>
      <c r="HR65336" s="378"/>
      <c r="HS65336" s="378"/>
      <c r="HT65336" s="378"/>
      <c r="HU65336" s="378"/>
      <c r="HV65336" s="378"/>
      <c r="HW65336" s="378"/>
      <c r="HX65336" s="378"/>
      <c r="HY65336" s="378"/>
      <c r="HZ65336" s="378"/>
      <c r="IA65336" s="378"/>
      <c r="IB65336" s="378"/>
      <c r="IC65336" s="378"/>
      <c r="ID65336" s="378"/>
      <c r="IE65336" s="378"/>
      <c r="IF65336" s="378"/>
      <c r="IG65336" s="378"/>
      <c r="IH65336" s="378"/>
      <c r="II65336" s="378"/>
      <c r="IJ65336" s="378"/>
      <c r="IK65336" s="378"/>
      <c r="IL65336" s="378"/>
    </row>
    <row r="65337" spans="2:246">
      <c r="B65337" s="378"/>
      <c r="C65337" s="378"/>
      <c r="D65337" s="378"/>
      <c r="E65337" s="378"/>
      <c r="F65337" s="378"/>
      <c r="G65337" s="378"/>
      <c r="H65337" s="378"/>
      <c r="I65337" s="378"/>
      <c r="J65337" s="378"/>
      <c r="K65337" s="378"/>
      <c r="L65337" s="378"/>
      <c r="M65337" s="378"/>
      <c r="N65337" s="378"/>
      <c r="O65337" s="378"/>
      <c r="P65337" s="378"/>
      <c r="Q65337" s="378"/>
      <c r="R65337" s="378"/>
      <c r="S65337" s="378"/>
      <c r="T65337" s="378"/>
      <c r="U65337" s="378"/>
      <c r="V65337" s="378"/>
      <c r="W65337" s="378"/>
      <c r="X65337" s="378"/>
      <c r="Y65337" s="378"/>
      <c r="Z65337" s="378"/>
      <c r="AA65337" s="378"/>
      <c r="AB65337" s="378"/>
      <c r="AC65337" s="378"/>
      <c r="AD65337" s="378"/>
      <c r="AE65337" s="378"/>
      <c r="AF65337" s="378"/>
      <c r="AG65337" s="378"/>
      <c r="AH65337" s="378"/>
      <c r="AI65337" s="378"/>
      <c r="AJ65337" s="378"/>
      <c r="AK65337" s="378"/>
      <c r="AL65337" s="378"/>
      <c r="AM65337" s="378"/>
      <c r="AN65337" s="378"/>
      <c r="AO65337" s="378"/>
      <c r="AP65337" s="378"/>
      <c r="AQ65337" s="378"/>
      <c r="AR65337" s="378"/>
      <c r="AS65337" s="378"/>
      <c r="AT65337" s="378"/>
      <c r="AU65337" s="378"/>
      <c r="AV65337" s="378"/>
      <c r="AW65337" s="378"/>
      <c r="AX65337" s="378"/>
      <c r="AY65337" s="378"/>
      <c r="AZ65337" s="378"/>
      <c r="BA65337" s="378"/>
      <c r="BB65337" s="378"/>
      <c r="BC65337" s="378"/>
      <c r="BD65337" s="378"/>
      <c r="BE65337" s="378"/>
      <c r="BF65337" s="378"/>
      <c r="BG65337" s="378"/>
      <c r="BH65337" s="378"/>
      <c r="BI65337" s="378"/>
      <c r="BJ65337" s="378"/>
      <c r="BK65337" s="378"/>
      <c r="BL65337" s="378"/>
      <c r="BM65337" s="378"/>
      <c r="BN65337" s="378"/>
      <c r="BO65337" s="378"/>
      <c r="BP65337" s="378"/>
      <c r="BQ65337" s="378"/>
      <c r="BR65337" s="378"/>
      <c r="BS65337" s="378"/>
      <c r="BT65337" s="378"/>
      <c r="BU65337" s="378"/>
      <c r="BV65337" s="378"/>
      <c r="BW65337" s="378"/>
      <c r="BX65337" s="378"/>
      <c r="BY65337" s="378"/>
      <c r="BZ65337" s="378"/>
      <c r="CA65337" s="378"/>
      <c r="CB65337" s="378"/>
      <c r="CC65337" s="378"/>
      <c r="CD65337" s="378"/>
      <c r="CE65337" s="378"/>
      <c r="CF65337" s="378"/>
      <c r="CG65337" s="378"/>
      <c r="CH65337" s="378"/>
      <c r="CI65337" s="378"/>
      <c r="CJ65337" s="378"/>
      <c r="CK65337" s="378"/>
      <c r="CL65337" s="378"/>
      <c r="CM65337" s="378"/>
      <c r="CN65337" s="378"/>
      <c r="CO65337" s="378"/>
      <c r="CP65337" s="378"/>
      <c r="CQ65337" s="378"/>
      <c r="CR65337" s="378"/>
      <c r="CS65337" s="378"/>
      <c r="CT65337" s="378"/>
      <c r="CU65337" s="378"/>
      <c r="CV65337" s="378"/>
      <c r="CW65337" s="378"/>
      <c r="CX65337" s="378"/>
      <c r="CY65337" s="378"/>
      <c r="CZ65337" s="378"/>
      <c r="DA65337" s="378"/>
      <c r="DB65337" s="378"/>
      <c r="DC65337" s="378"/>
      <c r="DD65337" s="378"/>
      <c r="DE65337" s="378"/>
      <c r="DF65337" s="378"/>
      <c r="DG65337" s="378"/>
      <c r="DH65337" s="378"/>
      <c r="DI65337" s="378"/>
      <c r="DJ65337" s="378"/>
      <c r="DK65337" s="378"/>
      <c r="DL65337" s="378"/>
      <c r="DM65337" s="378"/>
      <c r="DN65337" s="378"/>
      <c r="DO65337" s="378"/>
      <c r="DP65337" s="378"/>
      <c r="DQ65337" s="378"/>
      <c r="DR65337" s="378"/>
      <c r="DS65337" s="378"/>
      <c r="DT65337" s="378"/>
      <c r="DU65337" s="378"/>
      <c r="DV65337" s="378"/>
      <c r="DW65337" s="378"/>
      <c r="DX65337" s="378"/>
      <c r="DY65337" s="378"/>
      <c r="DZ65337" s="378"/>
      <c r="EA65337" s="378"/>
      <c r="EB65337" s="378"/>
      <c r="EC65337" s="378"/>
      <c r="ED65337" s="378"/>
      <c r="EE65337" s="378"/>
      <c r="EF65337" s="378"/>
      <c r="EG65337" s="378"/>
      <c r="EH65337" s="378"/>
      <c r="EI65337" s="378"/>
      <c r="EJ65337" s="378"/>
      <c r="EK65337" s="378"/>
      <c r="EL65337" s="378"/>
      <c r="EM65337" s="378"/>
      <c r="EN65337" s="378"/>
      <c r="EO65337" s="378"/>
      <c r="EP65337" s="378"/>
      <c r="EQ65337" s="378"/>
      <c r="ER65337" s="378"/>
      <c r="ES65337" s="378"/>
      <c r="ET65337" s="378"/>
      <c r="EU65337" s="378"/>
      <c r="EV65337" s="378"/>
      <c r="EW65337" s="378"/>
      <c r="EX65337" s="378"/>
      <c r="EY65337" s="378"/>
      <c r="EZ65337" s="378"/>
      <c r="FA65337" s="378"/>
      <c r="FB65337" s="378"/>
      <c r="FC65337" s="378"/>
      <c r="FD65337" s="378"/>
      <c r="FE65337" s="378"/>
      <c r="FF65337" s="378"/>
      <c r="FG65337" s="378"/>
      <c r="FH65337" s="378"/>
      <c r="FI65337" s="378"/>
      <c r="FJ65337" s="378"/>
      <c r="FK65337" s="378"/>
      <c r="FL65337" s="378"/>
      <c r="FM65337" s="378"/>
      <c r="FN65337" s="378"/>
      <c r="FO65337" s="378"/>
      <c r="FP65337" s="378"/>
      <c r="FQ65337" s="378"/>
      <c r="FR65337" s="378"/>
      <c r="FS65337" s="378"/>
      <c r="FT65337" s="378"/>
      <c r="FU65337" s="378"/>
      <c r="FV65337" s="378"/>
      <c r="FW65337" s="378"/>
      <c r="FX65337" s="378"/>
      <c r="FY65337" s="378"/>
      <c r="FZ65337" s="378"/>
      <c r="GA65337" s="378"/>
      <c r="GB65337" s="378"/>
      <c r="GC65337" s="378"/>
      <c r="GD65337" s="378"/>
      <c r="GE65337" s="378"/>
      <c r="GF65337" s="378"/>
      <c r="GG65337" s="378"/>
      <c r="GH65337" s="378"/>
      <c r="GI65337" s="378"/>
      <c r="GJ65337" s="378"/>
      <c r="GK65337" s="378"/>
      <c r="GL65337" s="378"/>
      <c r="GM65337" s="378"/>
      <c r="GN65337" s="378"/>
      <c r="GO65337" s="378"/>
      <c r="GP65337" s="378"/>
      <c r="GQ65337" s="378"/>
      <c r="GR65337" s="378"/>
      <c r="GS65337" s="378"/>
      <c r="GT65337" s="378"/>
      <c r="GU65337" s="378"/>
      <c r="GV65337" s="378"/>
      <c r="GW65337" s="378"/>
      <c r="GX65337" s="378"/>
      <c r="GY65337" s="378"/>
      <c r="GZ65337" s="378"/>
      <c r="HA65337" s="378"/>
      <c r="HB65337" s="378"/>
      <c r="HC65337" s="378"/>
      <c r="HD65337" s="378"/>
      <c r="HE65337" s="378"/>
      <c r="HF65337" s="378"/>
      <c r="HG65337" s="378"/>
      <c r="HH65337" s="378"/>
      <c r="HI65337" s="378"/>
      <c r="HJ65337" s="378"/>
      <c r="HK65337" s="378"/>
      <c r="HL65337" s="378"/>
      <c r="HM65337" s="378"/>
      <c r="HN65337" s="378"/>
      <c r="HO65337" s="378"/>
      <c r="HP65337" s="378"/>
      <c r="HQ65337" s="378"/>
      <c r="HR65337" s="378"/>
      <c r="HS65337" s="378"/>
      <c r="HT65337" s="378"/>
      <c r="HU65337" s="378"/>
      <c r="HV65337" s="378"/>
      <c r="HW65337" s="378"/>
      <c r="HX65337" s="378"/>
      <c r="HY65337" s="378"/>
      <c r="HZ65337" s="378"/>
      <c r="IA65337" s="378"/>
      <c r="IB65337" s="378"/>
      <c r="IC65337" s="378"/>
      <c r="ID65337" s="378"/>
      <c r="IE65337" s="378"/>
      <c r="IF65337" s="378"/>
      <c r="IG65337" s="378"/>
      <c r="IH65337" s="378"/>
      <c r="II65337" s="378"/>
      <c r="IJ65337" s="378"/>
      <c r="IK65337" s="378"/>
      <c r="IL65337" s="378"/>
    </row>
    <row r="65338" spans="2:246">
      <c r="B65338" s="378"/>
      <c r="C65338" s="378"/>
      <c r="D65338" s="378"/>
      <c r="E65338" s="378"/>
      <c r="F65338" s="378"/>
      <c r="G65338" s="378"/>
      <c r="H65338" s="378"/>
      <c r="I65338" s="378"/>
      <c r="J65338" s="378"/>
      <c r="K65338" s="378"/>
      <c r="L65338" s="378"/>
      <c r="M65338" s="378"/>
      <c r="N65338" s="378"/>
      <c r="O65338" s="378"/>
      <c r="P65338" s="378"/>
      <c r="Q65338" s="378"/>
      <c r="R65338" s="378"/>
      <c r="S65338" s="378"/>
      <c r="T65338" s="378"/>
      <c r="U65338" s="378"/>
      <c r="V65338" s="378"/>
      <c r="W65338" s="378"/>
      <c r="X65338" s="378"/>
      <c r="Y65338" s="378"/>
      <c r="Z65338" s="378"/>
      <c r="AA65338" s="378"/>
      <c r="AB65338" s="378"/>
      <c r="AC65338" s="378"/>
      <c r="AD65338" s="378"/>
      <c r="AE65338" s="378"/>
      <c r="AF65338" s="378"/>
      <c r="AG65338" s="378"/>
      <c r="AH65338" s="378"/>
      <c r="AI65338" s="378"/>
      <c r="AJ65338" s="378"/>
      <c r="AK65338" s="378"/>
      <c r="AL65338" s="378"/>
      <c r="AM65338" s="378"/>
      <c r="AN65338" s="378"/>
      <c r="AO65338" s="378"/>
      <c r="AP65338" s="378"/>
      <c r="AQ65338" s="378"/>
      <c r="AR65338" s="378"/>
      <c r="AS65338" s="378"/>
      <c r="AT65338" s="378"/>
      <c r="AU65338" s="378"/>
      <c r="AV65338" s="378"/>
      <c r="AW65338" s="378"/>
      <c r="AX65338" s="378"/>
      <c r="AY65338" s="378"/>
      <c r="AZ65338" s="378"/>
      <c r="BA65338" s="378"/>
      <c r="BB65338" s="378"/>
      <c r="BC65338" s="378"/>
      <c r="BD65338" s="378"/>
      <c r="BE65338" s="378"/>
      <c r="BF65338" s="378"/>
      <c r="BG65338" s="378"/>
      <c r="BH65338" s="378"/>
      <c r="BI65338" s="378"/>
      <c r="BJ65338" s="378"/>
      <c r="BK65338" s="378"/>
      <c r="BL65338" s="378"/>
      <c r="BM65338" s="378"/>
      <c r="BN65338" s="378"/>
      <c r="BO65338" s="378"/>
      <c r="BP65338" s="378"/>
      <c r="BQ65338" s="378"/>
      <c r="BR65338" s="378"/>
      <c r="BS65338" s="378"/>
      <c r="BT65338" s="378"/>
      <c r="BU65338" s="378"/>
      <c r="BV65338" s="378"/>
      <c r="BW65338" s="378"/>
      <c r="BX65338" s="378"/>
      <c r="BY65338" s="378"/>
      <c r="BZ65338" s="378"/>
      <c r="CA65338" s="378"/>
      <c r="CB65338" s="378"/>
      <c r="CC65338" s="378"/>
      <c r="CD65338" s="378"/>
      <c r="CE65338" s="378"/>
      <c r="CF65338" s="378"/>
      <c r="CG65338" s="378"/>
      <c r="CH65338" s="378"/>
      <c r="CI65338" s="378"/>
      <c r="CJ65338" s="378"/>
      <c r="CK65338" s="378"/>
      <c r="CL65338" s="378"/>
      <c r="CM65338" s="378"/>
      <c r="CN65338" s="378"/>
      <c r="CO65338" s="378"/>
      <c r="CP65338" s="378"/>
      <c r="CQ65338" s="378"/>
      <c r="CR65338" s="378"/>
      <c r="CS65338" s="378"/>
      <c r="CT65338" s="378"/>
      <c r="CU65338" s="378"/>
      <c r="CV65338" s="378"/>
      <c r="CW65338" s="378"/>
      <c r="CX65338" s="378"/>
      <c r="CY65338" s="378"/>
      <c r="CZ65338" s="378"/>
      <c r="DA65338" s="378"/>
      <c r="DB65338" s="378"/>
      <c r="DC65338" s="378"/>
      <c r="DD65338" s="378"/>
      <c r="DE65338" s="378"/>
      <c r="DF65338" s="378"/>
      <c r="DG65338" s="378"/>
      <c r="DH65338" s="378"/>
      <c r="DI65338" s="378"/>
      <c r="DJ65338" s="378"/>
      <c r="DK65338" s="378"/>
      <c r="DL65338" s="378"/>
      <c r="DM65338" s="378"/>
      <c r="DN65338" s="378"/>
      <c r="DO65338" s="378"/>
      <c r="DP65338" s="378"/>
      <c r="DQ65338" s="378"/>
      <c r="DR65338" s="378"/>
      <c r="DS65338" s="378"/>
      <c r="DT65338" s="378"/>
      <c r="DU65338" s="378"/>
      <c r="DV65338" s="378"/>
      <c r="DW65338" s="378"/>
      <c r="DX65338" s="378"/>
      <c r="DY65338" s="378"/>
      <c r="DZ65338" s="378"/>
      <c r="EA65338" s="378"/>
      <c r="EB65338" s="378"/>
      <c r="EC65338" s="378"/>
      <c r="ED65338" s="378"/>
      <c r="EE65338" s="378"/>
      <c r="EF65338" s="378"/>
      <c r="EG65338" s="378"/>
      <c r="EH65338" s="378"/>
      <c r="EI65338" s="378"/>
      <c r="EJ65338" s="378"/>
      <c r="EK65338" s="378"/>
      <c r="EL65338" s="378"/>
      <c r="EM65338" s="378"/>
      <c r="EN65338" s="378"/>
      <c r="EO65338" s="378"/>
      <c r="EP65338" s="378"/>
      <c r="EQ65338" s="378"/>
      <c r="ER65338" s="378"/>
      <c r="ES65338" s="378"/>
      <c r="ET65338" s="378"/>
      <c r="EU65338" s="378"/>
      <c r="EV65338" s="378"/>
      <c r="EW65338" s="378"/>
      <c r="EX65338" s="378"/>
      <c r="EY65338" s="378"/>
      <c r="EZ65338" s="378"/>
      <c r="FA65338" s="378"/>
      <c r="FB65338" s="378"/>
      <c r="FC65338" s="378"/>
      <c r="FD65338" s="378"/>
      <c r="FE65338" s="378"/>
      <c r="FF65338" s="378"/>
      <c r="FG65338" s="378"/>
      <c r="FH65338" s="378"/>
      <c r="FI65338" s="378"/>
      <c r="FJ65338" s="378"/>
      <c r="FK65338" s="378"/>
      <c r="FL65338" s="378"/>
      <c r="FM65338" s="378"/>
      <c r="FN65338" s="378"/>
      <c r="FO65338" s="378"/>
      <c r="FP65338" s="378"/>
      <c r="FQ65338" s="378"/>
      <c r="FR65338" s="378"/>
      <c r="FS65338" s="378"/>
      <c r="FT65338" s="378"/>
      <c r="FU65338" s="378"/>
      <c r="FV65338" s="378"/>
      <c r="FW65338" s="378"/>
      <c r="FX65338" s="378"/>
      <c r="FY65338" s="378"/>
      <c r="FZ65338" s="378"/>
      <c r="GA65338" s="378"/>
      <c r="GB65338" s="378"/>
      <c r="GC65338" s="378"/>
      <c r="GD65338" s="378"/>
      <c r="GE65338" s="378"/>
      <c r="GF65338" s="378"/>
      <c r="GG65338" s="378"/>
      <c r="GH65338" s="378"/>
      <c r="GI65338" s="378"/>
      <c r="GJ65338" s="378"/>
      <c r="GK65338" s="378"/>
      <c r="GL65338" s="378"/>
      <c r="GM65338" s="378"/>
      <c r="GN65338" s="378"/>
      <c r="GO65338" s="378"/>
      <c r="GP65338" s="378"/>
      <c r="GQ65338" s="378"/>
      <c r="GR65338" s="378"/>
      <c r="GS65338" s="378"/>
      <c r="GT65338" s="378"/>
      <c r="GU65338" s="378"/>
      <c r="GV65338" s="378"/>
      <c r="GW65338" s="378"/>
      <c r="GX65338" s="378"/>
      <c r="GY65338" s="378"/>
      <c r="GZ65338" s="378"/>
      <c r="HA65338" s="378"/>
      <c r="HB65338" s="378"/>
      <c r="HC65338" s="378"/>
      <c r="HD65338" s="378"/>
      <c r="HE65338" s="378"/>
      <c r="HF65338" s="378"/>
      <c r="HG65338" s="378"/>
      <c r="HH65338" s="378"/>
      <c r="HI65338" s="378"/>
      <c r="HJ65338" s="378"/>
      <c r="HK65338" s="378"/>
      <c r="HL65338" s="378"/>
      <c r="HM65338" s="378"/>
      <c r="HN65338" s="378"/>
      <c r="HO65338" s="378"/>
      <c r="HP65338" s="378"/>
      <c r="HQ65338" s="378"/>
      <c r="HR65338" s="378"/>
      <c r="HS65338" s="378"/>
      <c r="HT65338" s="378"/>
      <c r="HU65338" s="378"/>
      <c r="HV65338" s="378"/>
      <c r="HW65338" s="378"/>
      <c r="HX65338" s="378"/>
      <c r="HY65338" s="378"/>
      <c r="HZ65338" s="378"/>
      <c r="IA65338" s="378"/>
      <c r="IB65338" s="378"/>
      <c r="IC65338" s="378"/>
      <c r="ID65338" s="378"/>
      <c r="IE65338" s="378"/>
      <c r="IF65338" s="378"/>
      <c r="IG65338" s="378"/>
      <c r="IH65338" s="378"/>
      <c r="II65338" s="378"/>
      <c r="IJ65338" s="378"/>
      <c r="IK65338" s="378"/>
      <c r="IL65338" s="378"/>
    </row>
    <row r="65339" spans="2:246">
      <c r="B65339" s="378"/>
      <c r="C65339" s="378"/>
      <c r="D65339" s="378"/>
      <c r="E65339" s="378"/>
      <c r="F65339" s="378"/>
      <c r="G65339" s="378"/>
      <c r="H65339" s="378"/>
      <c r="I65339" s="378"/>
      <c r="J65339" s="378"/>
      <c r="K65339" s="378"/>
      <c r="L65339" s="378"/>
      <c r="M65339" s="378"/>
      <c r="N65339" s="378"/>
      <c r="O65339" s="378"/>
      <c r="P65339" s="378"/>
      <c r="Q65339" s="378"/>
      <c r="R65339" s="378"/>
      <c r="S65339" s="378"/>
      <c r="T65339" s="378"/>
      <c r="U65339" s="378"/>
      <c r="V65339" s="378"/>
      <c r="W65339" s="378"/>
      <c r="X65339" s="378"/>
      <c r="Y65339" s="378"/>
      <c r="Z65339" s="378"/>
      <c r="AA65339" s="378"/>
      <c r="AB65339" s="378"/>
      <c r="AC65339" s="378"/>
      <c r="AD65339" s="378"/>
      <c r="AE65339" s="378"/>
      <c r="AF65339" s="378"/>
      <c r="AG65339" s="378"/>
      <c r="AH65339" s="378"/>
      <c r="AI65339" s="378"/>
      <c r="AJ65339" s="378"/>
      <c r="AK65339" s="378"/>
      <c r="AL65339" s="378"/>
      <c r="AM65339" s="378"/>
      <c r="AN65339" s="378"/>
      <c r="AO65339" s="378"/>
      <c r="AP65339" s="378"/>
      <c r="AQ65339" s="378"/>
      <c r="AR65339" s="378"/>
      <c r="AS65339" s="378"/>
      <c r="AT65339" s="378"/>
      <c r="AU65339" s="378"/>
      <c r="AV65339" s="378"/>
      <c r="AW65339" s="378"/>
      <c r="AX65339" s="378"/>
      <c r="AY65339" s="378"/>
      <c r="AZ65339" s="378"/>
      <c r="BA65339" s="378"/>
      <c r="BB65339" s="378"/>
      <c r="BC65339" s="378"/>
      <c r="BD65339" s="378"/>
      <c r="BE65339" s="378"/>
      <c r="BF65339" s="378"/>
      <c r="BG65339" s="378"/>
      <c r="BH65339" s="378"/>
      <c r="BI65339" s="378"/>
      <c r="BJ65339" s="378"/>
      <c r="BK65339" s="378"/>
      <c r="BL65339" s="378"/>
      <c r="BM65339" s="378"/>
      <c r="BN65339" s="378"/>
      <c r="BO65339" s="378"/>
      <c r="BP65339" s="378"/>
      <c r="BQ65339" s="378"/>
      <c r="BR65339" s="378"/>
      <c r="BS65339" s="378"/>
      <c r="BT65339" s="378"/>
      <c r="BU65339" s="378"/>
      <c r="BV65339" s="378"/>
      <c r="BW65339" s="378"/>
      <c r="BX65339" s="378"/>
      <c r="BY65339" s="378"/>
      <c r="BZ65339" s="378"/>
      <c r="CA65339" s="378"/>
      <c r="CB65339" s="378"/>
      <c r="CC65339" s="378"/>
      <c r="CD65339" s="378"/>
      <c r="CE65339" s="378"/>
      <c r="CF65339" s="378"/>
      <c r="CG65339" s="378"/>
      <c r="CH65339" s="378"/>
      <c r="CI65339" s="378"/>
      <c r="CJ65339" s="378"/>
      <c r="CK65339" s="378"/>
      <c r="CL65339" s="378"/>
      <c r="CM65339" s="378"/>
      <c r="CN65339" s="378"/>
      <c r="CO65339" s="378"/>
      <c r="CP65339" s="378"/>
      <c r="CQ65339" s="378"/>
      <c r="CR65339" s="378"/>
      <c r="CS65339" s="378"/>
      <c r="CT65339" s="378"/>
      <c r="CU65339" s="378"/>
      <c r="CV65339" s="378"/>
      <c r="CW65339" s="378"/>
      <c r="CX65339" s="378"/>
      <c r="CY65339" s="378"/>
      <c r="CZ65339" s="378"/>
      <c r="DA65339" s="378"/>
      <c r="DB65339" s="378"/>
      <c r="DC65339" s="378"/>
      <c r="DD65339" s="378"/>
      <c r="DE65339" s="378"/>
      <c r="DF65339" s="378"/>
      <c r="DG65339" s="378"/>
      <c r="DH65339" s="378"/>
      <c r="DI65339" s="378"/>
      <c r="DJ65339" s="378"/>
      <c r="DK65339" s="378"/>
      <c r="DL65339" s="378"/>
      <c r="DM65339" s="378"/>
      <c r="DN65339" s="378"/>
      <c r="DO65339" s="378"/>
      <c r="DP65339" s="378"/>
      <c r="DQ65339" s="378"/>
      <c r="DR65339" s="378"/>
      <c r="DS65339" s="378"/>
      <c r="DT65339" s="378"/>
      <c r="DU65339" s="378"/>
      <c r="DV65339" s="378"/>
      <c r="DW65339" s="378"/>
      <c r="DX65339" s="378"/>
      <c r="DY65339" s="378"/>
      <c r="DZ65339" s="378"/>
      <c r="EA65339" s="378"/>
      <c r="EB65339" s="378"/>
      <c r="EC65339" s="378"/>
      <c r="ED65339" s="378"/>
      <c r="EE65339" s="378"/>
      <c r="EF65339" s="378"/>
      <c r="EG65339" s="378"/>
      <c r="EH65339" s="378"/>
      <c r="EI65339" s="378"/>
      <c r="EJ65339" s="378"/>
      <c r="EK65339" s="378"/>
      <c r="EL65339" s="378"/>
      <c r="EM65339" s="378"/>
      <c r="EN65339" s="378"/>
      <c r="EO65339" s="378"/>
      <c r="EP65339" s="378"/>
      <c r="EQ65339" s="378"/>
      <c r="ER65339" s="378"/>
      <c r="ES65339" s="378"/>
      <c r="ET65339" s="378"/>
      <c r="EU65339" s="378"/>
      <c r="EV65339" s="378"/>
      <c r="EW65339" s="378"/>
      <c r="EX65339" s="378"/>
      <c r="EY65339" s="378"/>
      <c r="EZ65339" s="378"/>
      <c r="FA65339" s="378"/>
      <c r="FB65339" s="378"/>
      <c r="FC65339" s="378"/>
      <c r="FD65339" s="378"/>
      <c r="FE65339" s="378"/>
      <c r="FF65339" s="378"/>
      <c r="FG65339" s="378"/>
      <c r="FH65339" s="378"/>
      <c r="FI65339" s="378"/>
      <c r="FJ65339" s="378"/>
      <c r="FK65339" s="378"/>
      <c r="FL65339" s="378"/>
      <c r="FM65339" s="378"/>
      <c r="FN65339" s="378"/>
      <c r="FO65339" s="378"/>
      <c r="FP65339" s="378"/>
      <c r="FQ65339" s="378"/>
      <c r="FR65339" s="378"/>
      <c r="FS65339" s="378"/>
      <c r="FT65339" s="378"/>
      <c r="FU65339" s="378"/>
      <c r="FV65339" s="378"/>
      <c r="FW65339" s="378"/>
      <c r="FX65339" s="378"/>
      <c r="FY65339" s="378"/>
      <c r="FZ65339" s="378"/>
      <c r="GA65339" s="378"/>
      <c r="GB65339" s="378"/>
      <c r="GC65339" s="378"/>
      <c r="GD65339" s="378"/>
      <c r="GE65339" s="378"/>
      <c r="GF65339" s="378"/>
      <c r="GG65339" s="378"/>
      <c r="GH65339" s="378"/>
      <c r="GI65339" s="378"/>
      <c r="GJ65339" s="378"/>
      <c r="GK65339" s="378"/>
      <c r="GL65339" s="378"/>
      <c r="GM65339" s="378"/>
      <c r="GN65339" s="378"/>
      <c r="GO65339" s="378"/>
      <c r="GP65339" s="378"/>
      <c r="GQ65339" s="378"/>
      <c r="GR65339" s="378"/>
      <c r="GS65339" s="378"/>
      <c r="GT65339" s="378"/>
      <c r="GU65339" s="378"/>
      <c r="GV65339" s="378"/>
      <c r="GW65339" s="378"/>
      <c r="GX65339" s="378"/>
      <c r="GY65339" s="378"/>
      <c r="GZ65339" s="378"/>
      <c r="HA65339" s="378"/>
      <c r="HB65339" s="378"/>
      <c r="HC65339" s="378"/>
      <c r="HD65339" s="378"/>
      <c r="HE65339" s="378"/>
      <c r="HF65339" s="378"/>
      <c r="HG65339" s="378"/>
      <c r="HH65339" s="378"/>
      <c r="HI65339" s="378"/>
      <c r="HJ65339" s="378"/>
      <c r="HK65339" s="378"/>
      <c r="HL65339" s="378"/>
      <c r="HM65339" s="378"/>
      <c r="HN65339" s="378"/>
      <c r="HO65339" s="378"/>
      <c r="HP65339" s="378"/>
      <c r="HQ65339" s="378"/>
      <c r="HR65339" s="378"/>
      <c r="HS65339" s="378"/>
      <c r="HT65339" s="378"/>
      <c r="HU65339" s="378"/>
      <c r="HV65339" s="378"/>
      <c r="HW65339" s="378"/>
      <c r="HX65339" s="378"/>
      <c r="HY65339" s="378"/>
      <c r="HZ65339" s="378"/>
      <c r="IA65339" s="378"/>
      <c r="IB65339" s="378"/>
      <c r="IC65339" s="378"/>
      <c r="ID65339" s="378"/>
      <c r="IE65339" s="378"/>
      <c r="IF65339" s="378"/>
      <c r="IG65339" s="378"/>
      <c r="IH65339" s="378"/>
      <c r="II65339" s="378"/>
      <c r="IJ65339" s="378"/>
      <c r="IK65339" s="378"/>
      <c r="IL65339" s="378"/>
    </row>
    <row r="65340" spans="2:246">
      <c r="B65340" s="378"/>
      <c r="C65340" s="378"/>
      <c r="D65340" s="378"/>
      <c r="E65340" s="378"/>
      <c r="F65340" s="378"/>
      <c r="G65340" s="378"/>
      <c r="H65340" s="378"/>
      <c r="I65340" s="378"/>
      <c r="J65340" s="378"/>
      <c r="K65340" s="378"/>
      <c r="L65340" s="378"/>
      <c r="M65340" s="378"/>
      <c r="N65340" s="378"/>
      <c r="O65340" s="378"/>
      <c r="P65340" s="378"/>
      <c r="Q65340" s="378"/>
      <c r="R65340" s="378"/>
      <c r="S65340" s="378"/>
      <c r="T65340" s="378"/>
      <c r="U65340" s="378"/>
      <c r="V65340" s="378"/>
      <c r="W65340" s="378"/>
      <c r="X65340" s="378"/>
      <c r="Y65340" s="378"/>
      <c r="Z65340" s="378"/>
      <c r="AA65340" s="378"/>
      <c r="AB65340" s="378"/>
      <c r="AC65340" s="378"/>
      <c r="AD65340" s="378"/>
      <c r="AE65340" s="378"/>
      <c r="AF65340" s="378"/>
      <c r="AG65340" s="378"/>
      <c r="AH65340" s="378"/>
      <c r="AI65340" s="378"/>
      <c r="AJ65340" s="378"/>
      <c r="AK65340" s="378"/>
      <c r="AL65340" s="378"/>
      <c r="AM65340" s="378"/>
      <c r="AN65340" s="378"/>
      <c r="AO65340" s="378"/>
      <c r="AP65340" s="378"/>
      <c r="AQ65340" s="378"/>
      <c r="AR65340" s="378"/>
      <c r="AS65340" s="378"/>
      <c r="AT65340" s="378"/>
      <c r="AU65340" s="378"/>
      <c r="AV65340" s="378"/>
      <c r="AW65340" s="378"/>
      <c r="AX65340" s="378"/>
      <c r="AY65340" s="378"/>
      <c r="AZ65340" s="378"/>
      <c r="BA65340" s="378"/>
      <c r="BB65340" s="378"/>
      <c r="BC65340" s="378"/>
      <c r="BD65340" s="378"/>
      <c r="BE65340" s="378"/>
      <c r="BF65340" s="378"/>
      <c r="BG65340" s="378"/>
      <c r="BH65340" s="378"/>
      <c r="BI65340" s="378"/>
      <c r="BJ65340" s="378"/>
      <c r="BK65340" s="378"/>
      <c r="BL65340" s="378"/>
      <c r="BM65340" s="378"/>
      <c r="BN65340" s="378"/>
      <c r="BO65340" s="378"/>
      <c r="BP65340" s="378"/>
      <c r="BQ65340" s="378"/>
      <c r="BR65340" s="378"/>
      <c r="BS65340" s="378"/>
      <c r="BT65340" s="378"/>
      <c r="BU65340" s="378"/>
      <c r="BV65340" s="378"/>
      <c r="BW65340" s="378"/>
      <c r="BX65340" s="378"/>
      <c r="BY65340" s="378"/>
      <c r="BZ65340" s="378"/>
      <c r="CA65340" s="378"/>
      <c r="CB65340" s="378"/>
      <c r="CC65340" s="378"/>
      <c r="CD65340" s="378"/>
      <c r="CE65340" s="378"/>
      <c r="CF65340" s="378"/>
      <c r="CG65340" s="378"/>
      <c r="CH65340" s="378"/>
      <c r="CI65340" s="378"/>
      <c r="CJ65340" s="378"/>
      <c r="CK65340" s="378"/>
      <c r="CL65340" s="378"/>
      <c r="CM65340" s="378"/>
      <c r="CN65340" s="378"/>
      <c r="CO65340" s="378"/>
      <c r="CP65340" s="378"/>
      <c r="CQ65340" s="378"/>
      <c r="CR65340" s="378"/>
      <c r="CS65340" s="378"/>
      <c r="CT65340" s="378"/>
      <c r="CU65340" s="378"/>
      <c r="CV65340" s="378"/>
      <c r="CW65340" s="378"/>
      <c r="CX65340" s="378"/>
      <c r="CY65340" s="378"/>
      <c r="CZ65340" s="378"/>
      <c r="DA65340" s="378"/>
      <c r="DB65340" s="378"/>
      <c r="DC65340" s="378"/>
      <c r="DD65340" s="378"/>
      <c r="DE65340" s="378"/>
      <c r="DF65340" s="378"/>
      <c r="DG65340" s="378"/>
      <c r="DH65340" s="378"/>
      <c r="DI65340" s="378"/>
      <c r="DJ65340" s="378"/>
      <c r="DK65340" s="378"/>
      <c r="DL65340" s="378"/>
      <c r="DM65340" s="378"/>
      <c r="DN65340" s="378"/>
      <c r="DO65340" s="378"/>
      <c r="DP65340" s="378"/>
      <c r="DQ65340" s="378"/>
      <c r="DR65340" s="378"/>
      <c r="DS65340" s="378"/>
      <c r="DT65340" s="378"/>
      <c r="DU65340" s="378"/>
      <c r="DV65340" s="378"/>
      <c r="DW65340" s="378"/>
      <c r="DX65340" s="378"/>
      <c r="DY65340" s="378"/>
      <c r="DZ65340" s="378"/>
      <c r="EA65340" s="378"/>
      <c r="EB65340" s="378"/>
      <c r="EC65340" s="378"/>
      <c r="ED65340" s="378"/>
      <c r="EE65340" s="378"/>
      <c r="EF65340" s="378"/>
      <c r="EG65340" s="378"/>
      <c r="EH65340" s="378"/>
      <c r="EI65340" s="378"/>
      <c r="EJ65340" s="378"/>
      <c r="EK65340" s="378"/>
      <c r="EL65340" s="378"/>
      <c r="EM65340" s="378"/>
      <c r="EN65340" s="378"/>
      <c r="EO65340" s="378"/>
      <c r="EP65340" s="378"/>
      <c r="EQ65340" s="378"/>
      <c r="ER65340" s="378"/>
      <c r="ES65340" s="378"/>
      <c r="ET65340" s="378"/>
      <c r="EU65340" s="378"/>
      <c r="EV65340" s="378"/>
      <c r="EW65340" s="378"/>
      <c r="EX65340" s="378"/>
      <c r="EY65340" s="378"/>
      <c r="EZ65340" s="378"/>
      <c r="FA65340" s="378"/>
      <c r="FB65340" s="378"/>
      <c r="FC65340" s="378"/>
      <c r="FD65340" s="378"/>
      <c r="FE65340" s="378"/>
      <c r="FF65340" s="378"/>
      <c r="FG65340" s="378"/>
      <c r="FH65340" s="378"/>
      <c r="FI65340" s="378"/>
      <c r="FJ65340" s="378"/>
      <c r="FK65340" s="378"/>
      <c r="FL65340" s="378"/>
      <c r="FM65340" s="378"/>
      <c r="FN65340" s="378"/>
      <c r="FO65340" s="378"/>
      <c r="FP65340" s="378"/>
      <c r="FQ65340" s="378"/>
      <c r="FR65340" s="378"/>
      <c r="FS65340" s="378"/>
      <c r="FT65340" s="378"/>
      <c r="FU65340" s="378"/>
      <c r="FV65340" s="378"/>
      <c r="FW65340" s="378"/>
      <c r="FX65340" s="378"/>
      <c r="FY65340" s="378"/>
      <c r="FZ65340" s="378"/>
      <c r="GA65340" s="378"/>
      <c r="GB65340" s="378"/>
      <c r="GC65340" s="378"/>
      <c r="GD65340" s="378"/>
      <c r="GE65340" s="378"/>
      <c r="GF65340" s="378"/>
      <c r="GG65340" s="378"/>
      <c r="GH65340" s="378"/>
      <c r="GI65340" s="378"/>
      <c r="GJ65340" s="378"/>
      <c r="GK65340" s="378"/>
      <c r="GL65340" s="378"/>
      <c r="GM65340" s="378"/>
      <c r="GN65340" s="378"/>
      <c r="GO65340" s="378"/>
      <c r="GP65340" s="378"/>
      <c r="GQ65340" s="378"/>
      <c r="GR65340" s="378"/>
      <c r="GS65340" s="378"/>
      <c r="GT65340" s="378"/>
      <c r="GU65340" s="378"/>
      <c r="GV65340" s="378"/>
      <c r="GW65340" s="378"/>
      <c r="GX65340" s="378"/>
      <c r="GY65340" s="378"/>
      <c r="GZ65340" s="378"/>
      <c r="HA65340" s="378"/>
      <c r="HB65340" s="378"/>
      <c r="HC65340" s="378"/>
      <c r="HD65340" s="378"/>
      <c r="HE65340" s="378"/>
      <c r="HF65340" s="378"/>
      <c r="HG65340" s="378"/>
      <c r="HH65340" s="378"/>
      <c r="HI65340" s="378"/>
      <c r="HJ65340" s="378"/>
      <c r="HK65340" s="378"/>
      <c r="HL65340" s="378"/>
      <c r="HM65340" s="378"/>
      <c r="HN65340" s="378"/>
      <c r="HO65340" s="378"/>
      <c r="HP65340" s="378"/>
      <c r="HQ65340" s="378"/>
      <c r="HR65340" s="378"/>
      <c r="HS65340" s="378"/>
      <c r="HT65340" s="378"/>
      <c r="HU65340" s="378"/>
      <c r="HV65340" s="378"/>
      <c r="HW65340" s="378"/>
      <c r="HX65340" s="378"/>
      <c r="HY65340" s="378"/>
      <c r="HZ65340" s="378"/>
      <c r="IA65340" s="378"/>
      <c r="IB65340" s="378"/>
      <c r="IC65340" s="378"/>
      <c r="ID65340" s="378"/>
      <c r="IE65340" s="378"/>
      <c r="IF65340" s="378"/>
      <c r="IG65340" s="378"/>
      <c r="IH65340" s="378"/>
      <c r="II65340" s="378"/>
      <c r="IJ65340" s="378"/>
      <c r="IK65340" s="378"/>
      <c r="IL65340" s="378"/>
    </row>
    <row r="65341" spans="2:246">
      <c r="B65341" s="378"/>
      <c r="C65341" s="378"/>
      <c r="D65341" s="378"/>
      <c r="E65341" s="378"/>
      <c r="F65341" s="378"/>
      <c r="G65341" s="378"/>
      <c r="H65341" s="378"/>
      <c r="I65341" s="378"/>
      <c r="J65341" s="378"/>
      <c r="K65341" s="378"/>
      <c r="L65341" s="378"/>
      <c r="M65341" s="378"/>
      <c r="N65341" s="378"/>
      <c r="O65341" s="378"/>
      <c r="P65341" s="378"/>
      <c r="Q65341" s="378"/>
      <c r="R65341" s="378"/>
      <c r="S65341" s="378"/>
      <c r="T65341" s="378"/>
      <c r="U65341" s="378"/>
      <c r="V65341" s="378"/>
      <c r="W65341" s="378"/>
      <c r="X65341" s="378"/>
      <c r="Y65341" s="378"/>
      <c r="Z65341" s="378"/>
      <c r="AA65341" s="378"/>
      <c r="AB65341" s="378"/>
      <c r="AC65341" s="378"/>
      <c r="AD65341" s="378"/>
      <c r="AE65341" s="378"/>
      <c r="AF65341" s="378"/>
      <c r="AG65341" s="378"/>
      <c r="AH65341" s="378"/>
      <c r="AI65341" s="378"/>
      <c r="AJ65341" s="378"/>
      <c r="AK65341" s="378"/>
      <c r="AL65341" s="378"/>
      <c r="AM65341" s="378"/>
      <c r="AN65341" s="378"/>
      <c r="AO65341" s="378"/>
      <c r="AP65341" s="378"/>
      <c r="AQ65341" s="378"/>
      <c r="AR65341" s="378"/>
      <c r="AS65341" s="378"/>
      <c r="AT65341" s="378"/>
      <c r="AU65341" s="378"/>
      <c r="AV65341" s="378"/>
      <c r="AW65341" s="378"/>
      <c r="AX65341" s="378"/>
      <c r="AY65341" s="378"/>
      <c r="AZ65341" s="378"/>
      <c r="BA65341" s="378"/>
      <c r="BB65341" s="378"/>
      <c r="BC65341" s="378"/>
      <c r="BD65341" s="378"/>
      <c r="BE65341" s="378"/>
      <c r="BF65341" s="378"/>
      <c r="BG65341" s="378"/>
      <c r="BH65341" s="378"/>
      <c r="BI65341" s="378"/>
      <c r="BJ65341" s="378"/>
      <c r="BK65341" s="378"/>
      <c r="BL65341" s="378"/>
      <c r="BM65341" s="378"/>
      <c r="BN65341" s="378"/>
      <c r="BO65341" s="378"/>
      <c r="BP65341" s="378"/>
      <c r="BQ65341" s="378"/>
      <c r="BR65341" s="378"/>
      <c r="BS65341" s="378"/>
      <c r="BT65341" s="378"/>
      <c r="BU65341" s="378"/>
      <c r="BV65341" s="378"/>
      <c r="BW65341" s="378"/>
      <c r="BX65341" s="378"/>
      <c r="BY65341" s="378"/>
      <c r="BZ65341" s="378"/>
      <c r="CA65341" s="378"/>
      <c r="CB65341" s="378"/>
      <c r="CC65341" s="378"/>
      <c r="CD65341" s="378"/>
      <c r="CE65341" s="378"/>
      <c r="CF65341" s="378"/>
      <c r="CG65341" s="378"/>
      <c r="CH65341" s="378"/>
      <c r="CI65341" s="378"/>
      <c r="CJ65341" s="378"/>
      <c r="CK65341" s="378"/>
      <c r="CL65341" s="378"/>
      <c r="CM65341" s="378"/>
      <c r="CN65341" s="378"/>
      <c r="CO65341" s="378"/>
      <c r="CP65341" s="378"/>
      <c r="CQ65341" s="378"/>
      <c r="CR65341" s="378"/>
      <c r="CS65341" s="378"/>
      <c r="CT65341" s="378"/>
      <c r="CU65341" s="378"/>
      <c r="CV65341" s="378"/>
      <c r="CW65341" s="378"/>
      <c r="CX65341" s="378"/>
      <c r="CY65341" s="378"/>
      <c r="CZ65341" s="378"/>
      <c r="DA65341" s="378"/>
      <c r="DB65341" s="378"/>
      <c r="DC65341" s="378"/>
      <c r="DD65341" s="378"/>
      <c r="DE65341" s="378"/>
      <c r="DF65341" s="378"/>
      <c r="DG65341" s="378"/>
      <c r="DH65341" s="378"/>
      <c r="DI65341" s="378"/>
      <c r="DJ65341" s="378"/>
      <c r="DK65341" s="378"/>
      <c r="DL65341" s="378"/>
      <c r="DM65341" s="378"/>
      <c r="DN65341" s="378"/>
      <c r="DO65341" s="378"/>
      <c r="DP65341" s="378"/>
      <c r="DQ65341" s="378"/>
      <c r="DR65341" s="378"/>
      <c r="DS65341" s="378"/>
      <c r="DT65341" s="378"/>
      <c r="DU65341" s="378"/>
      <c r="DV65341" s="378"/>
      <c r="DW65341" s="378"/>
      <c r="DX65341" s="378"/>
      <c r="DY65341" s="378"/>
      <c r="DZ65341" s="378"/>
      <c r="EA65341" s="378"/>
      <c r="EB65341" s="378"/>
      <c r="EC65341" s="378"/>
      <c r="ED65341" s="378"/>
      <c r="EE65341" s="378"/>
      <c r="EF65341" s="378"/>
      <c r="EG65341" s="378"/>
      <c r="EH65341" s="378"/>
      <c r="EI65341" s="378"/>
      <c r="EJ65341" s="378"/>
      <c r="EK65341" s="378"/>
      <c r="EL65341" s="378"/>
      <c r="EM65341" s="378"/>
      <c r="EN65341" s="378"/>
      <c r="EO65341" s="378"/>
      <c r="EP65341" s="378"/>
      <c r="EQ65341" s="378"/>
      <c r="ER65341" s="378"/>
      <c r="ES65341" s="378"/>
      <c r="ET65341" s="378"/>
      <c r="EU65341" s="378"/>
      <c r="EV65341" s="378"/>
      <c r="EW65341" s="378"/>
      <c r="EX65341" s="378"/>
      <c r="EY65341" s="378"/>
      <c r="EZ65341" s="378"/>
      <c r="FA65341" s="378"/>
      <c r="FB65341" s="378"/>
      <c r="FC65341" s="378"/>
      <c r="FD65341" s="378"/>
      <c r="FE65341" s="378"/>
      <c r="FF65341" s="378"/>
      <c r="FG65341" s="378"/>
      <c r="FH65341" s="378"/>
      <c r="FI65341" s="378"/>
      <c r="FJ65341" s="378"/>
      <c r="FK65341" s="378"/>
      <c r="FL65341" s="378"/>
      <c r="FM65341" s="378"/>
      <c r="FN65341" s="378"/>
      <c r="FO65341" s="378"/>
      <c r="FP65341" s="378"/>
      <c r="FQ65341" s="378"/>
      <c r="FR65341" s="378"/>
      <c r="FS65341" s="378"/>
      <c r="FT65341" s="378"/>
      <c r="FU65341" s="378"/>
      <c r="FV65341" s="378"/>
      <c r="FW65341" s="378"/>
      <c r="FX65341" s="378"/>
      <c r="FY65341" s="378"/>
      <c r="FZ65341" s="378"/>
      <c r="GA65341" s="378"/>
      <c r="GB65341" s="378"/>
      <c r="GC65341" s="378"/>
      <c r="GD65341" s="378"/>
      <c r="GE65341" s="378"/>
      <c r="GF65341" s="378"/>
      <c r="GG65341" s="378"/>
      <c r="GH65341" s="378"/>
      <c r="GI65341" s="378"/>
      <c r="GJ65341" s="378"/>
      <c r="GK65341" s="378"/>
      <c r="GL65341" s="378"/>
      <c r="GM65341" s="378"/>
      <c r="GN65341" s="378"/>
      <c r="GO65341" s="378"/>
      <c r="GP65341" s="378"/>
      <c r="GQ65341" s="378"/>
      <c r="GR65341" s="378"/>
      <c r="GS65341" s="378"/>
      <c r="GT65341" s="378"/>
      <c r="GU65341" s="378"/>
      <c r="GV65341" s="378"/>
      <c r="GW65341" s="378"/>
      <c r="GX65341" s="378"/>
      <c r="GY65341" s="378"/>
      <c r="GZ65341" s="378"/>
      <c r="HA65341" s="378"/>
      <c r="HB65341" s="378"/>
      <c r="HC65341" s="378"/>
      <c r="HD65341" s="378"/>
      <c r="HE65341" s="378"/>
      <c r="HF65341" s="378"/>
      <c r="HG65341" s="378"/>
      <c r="HH65341" s="378"/>
      <c r="HI65341" s="378"/>
      <c r="HJ65341" s="378"/>
      <c r="HK65341" s="378"/>
      <c r="HL65341" s="378"/>
      <c r="HM65341" s="378"/>
      <c r="HN65341" s="378"/>
      <c r="HO65341" s="378"/>
      <c r="HP65341" s="378"/>
      <c r="HQ65341" s="378"/>
      <c r="HR65341" s="378"/>
      <c r="HS65341" s="378"/>
      <c r="HT65341" s="378"/>
      <c r="HU65341" s="378"/>
      <c r="HV65341" s="378"/>
      <c r="HW65341" s="378"/>
      <c r="HX65341" s="378"/>
      <c r="HY65341" s="378"/>
      <c r="HZ65341" s="378"/>
      <c r="IA65341" s="378"/>
      <c r="IB65341" s="378"/>
      <c r="IC65341" s="378"/>
      <c r="ID65341" s="378"/>
      <c r="IE65341" s="378"/>
      <c r="IF65341" s="378"/>
      <c r="IG65341" s="378"/>
      <c r="IH65341" s="378"/>
      <c r="II65341" s="378"/>
      <c r="IJ65341" s="378"/>
      <c r="IK65341" s="378"/>
      <c r="IL65341" s="378"/>
    </row>
    <row r="65342" spans="2:246">
      <c r="B65342" s="378"/>
      <c r="C65342" s="378"/>
      <c r="D65342" s="378"/>
      <c r="E65342" s="378"/>
      <c r="F65342" s="378"/>
      <c r="G65342" s="378"/>
      <c r="H65342" s="378"/>
      <c r="I65342" s="378"/>
      <c r="J65342" s="378"/>
      <c r="K65342" s="378"/>
      <c r="L65342" s="378"/>
      <c r="M65342" s="378"/>
      <c r="N65342" s="378"/>
      <c r="O65342" s="378"/>
      <c r="P65342" s="378"/>
      <c r="Q65342" s="378"/>
      <c r="R65342" s="378"/>
      <c r="S65342" s="378"/>
      <c r="T65342" s="378"/>
      <c r="U65342" s="378"/>
      <c r="V65342" s="378"/>
      <c r="W65342" s="378"/>
      <c r="X65342" s="378"/>
      <c r="Y65342" s="378"/>
      <c r="Z65342" s="378"/>
      <c r="AA65342" s="378"/>
      <c r="AB65342" s="378"/>
      <c r="AC65342" s="378"/>
      <c r="AD65342" s="378"/>
      <c r="AE65342" s="378"/>
      <c r="AF65342" s="378"/>
      <c r="AG65342" s="378"/>
      <c r="AH65342" s="378"/>
      <c r="AI65342" s="378"/>
      <c r="AJ65342" s="378"/>
      <c r="AK65342" s="378"/>
      <c r="AL65342" s="378"/>
      <c r="AM65342" s="378"/>
      <c r="AN65342" s="378"/>
      <c r="AO65342" s="378"/>
      <c r="AP65342" s="378"/>
      <c r="AQ65342" s="378"/>
      <c r="AR65342" s="378"/>
      <c r="AS65342" s="378"/>
      <c r="AT65342" s="378"/>
      <c r="AU65342" s="378"/>
      <c r="AV65342" s="378"/>
      <c r="AW65342" s="378"/>
      <c r="AX65342" s="378"/>
      <c r="AY65342" s="378"/>
      <c r="AZ65342" s="378"/>
      <c r="BA65342" s="378"/>
      <c r="BB65342" s="378"/>
      <c r="BC65342" s="378"/>
      <c r="BD65342" s="378"/>
      <c r="BE65342" s="378"/>
      <c r="BF65342" s="378"/>
      <c r="BG65342" s="378"/>
      <c r="BH65342" s="378"/>
      <c r="BI65342" s="378"/>
      <c r="BJ65342" s="378"/>
      <c r="BK65342" s="378"/>
      <c r="BL65342" s="378"/>
      <c r="BM65342" s="378"/>
      <c r="BN65342" s="378"/>
      <c r="BO65342" s="378"/>
      <c r="BP65342" s="378"/>
      <c r="BQ65342" s="378"/>
      <c r="BR65342" s="378"/>
      <c r="BS65342" s="378"/>
      <c r="BT65342" s="378"/>
      <c r="BU65342" s="378"/>
      <c r="BV65342" s="378"/>
      <c r="BW65342" s="378"/>
      <c r="BX65342" s="378"/>
      <c r="BY65342" s="378"/>
      <c r="BZ65342" s="378"/>
      <c r="CA65342" s="378"/>
      <c r="CB65342" s="378"/>
      <c r="CC65342" s="378"/>
      <c r="CD65342" s="378"/>
      <c r="CE65342" s="378"/>
      <c r="CF65342" s="378"/>
      <c r="CG65342" s="378"/>
      <c r="CH65342" s="378"/>
      <c r="CI65342" s="378"/>
      <c r="CJ65342" s="378"/>
      <c r="CK65342" s="378"/>
      <c r="CL65342" s="378"/>
      <c r="CM65342" s="378"/>
      <c r="CN65342" s="378"/>
      <c r="CO65342" s="378"/>
      <c r="CP65342" s="378"/>
      <c r="CQ65342" s="378"/>
      <c r="CR65342" s="378"/>
      <c r="CS65342" s="378"/>
      <c r="CT65342" s="378"/>
      <c r="CU65342" s="378"/>
      <c r="CV65342" s="378"/>
      <c r="CW65342" s="378"/>
      <c r="CX65342" s="378"/>
      <c r="CY65342" s="378"/>
      <c r="CZ65342" s="378"/>
      <c r="DA65342" s="378"/>
      <c r="DB65342" s="378"/>
      <c r="DC65342" s="378"/>
      <c r="DD65342" s="378"/>
      <c r="DE65342" s="378"/>
      <c r="DF65342" s="378"/>
      <c r="DG65342" s="378"/>
      <c r="DH65342" s="378"/>
      <c r="DI65342" s="378"/>
      <c r="DJ65342" s="378"/>
      <c r="DK65342" s="378"/>
      <c r="DL65342" s="378"/>
      <c r="DM65342" s="378"/>
      <c r="DN65342" s="378"/>
      <c r="DO65342" s="378"/>
      <c r="DP65342" s="378"/>
      <c r="DQ65342" s="378"/>
      <c r="DR65342" s="378"/>
      <c r="DS65342" s="378"/>
      <c r="DT65342" s="378"/>
      <c r="DU65342" s="378"/>
      <c r="DV65342" s="378"/>
      <c r="DW65342" s="378"/>
      <c r="DX65342" s="378"/>
      <c r="DY65342" s="378"/>
      <c r="DZ65342" s="378"/>
      <c r="EA65342" s="378"/>
      <c r="EB65342" s="378"/>
      <c r="EC65342" s="378"/>
      <c r="ED65342" s="378"/>
      <c r="EE65342" s="378"/>
      <c r="EF65342" s="378"/>
      <c r="EG65342" s="378"/>
      <c r="EH65342" s="378"/>
      <c r="EI65342" s="378"/>
      <c r="EJ65342" s="378"/>
      <c r="EK65342" s="378"/>
      <c r="EL65342" s="378"/>
      <c r="EM65342" s="378"/>
      <c r="EN65342" s="378"/>
      <c r="EO65342" s="378"/>
      <c r="EP65342" s="378"/>
      <c r="EQ65342" s="378"/>
      <c r="ER65342" s="378"/>
      <c r="ES65342" s="378"/>
      <c r="ET65342" s="378"/>
      <c r="EU65342" s="378"/>
      <c r="EV65342" s="378"/>
      <c r="EW65342" s="378"/>
      <c r="EX65342" s="378"/>
      <c r="EY65342" s="378"/>
      <c r="EZ65342" s="378"/>
      <c r="FA65342" s="378"/>
      <c r="FB65342" s="378"/>
      <c r="FC65342" s="378"/>
      <c r="FD65342" s="378"/>
      <c r="FE65342" s="378"/>
      <c r="FF65342" s="378"/>
      <c r="FG65342" s="378"/>
      <c r="FH65342" s="378"/>
      <c r="FI65342" s="378"/>
      <c r="FJ65342" s="378"/>
      <c r="FK65342" s="378"/>
      <c r="FL65342" s="378"/>
      <c r="FM65342" s="378"/>
      <c r="FN65342" s="378"/>
      <c r="FO65342" s="378"/>
      <c r="FP65342" s="378"/>
      <c r="FQ65342" s="378"/>
      <c r="FR65342" s="378"/>
      <c r="FS65342" s="378"/>
      <c r="FT65342" s="378"/>
      <c r="FU65342" s="378"/>
      <c r="FV65342" s="378"/>
      <c r="FW65342" s="378"/>
      <c r="FX65342" s="378"/>
      <c r="FY65342" s="378"/>
      <c r="FZ65342" s="378"/>
      <c r="GA65342" s="378"/>
      <c r="GB65342" s="378"/>
      <c r="GC65342" s="378"/>
      <c r="GD65342" s="378"/>
      <c r="GE65342" s="378"/>
      <c r="GF65342" s="378"/>
      <c r="GG65342" s="378"/>
      <c r="GH65342" s="378"/>
      <c r="GI65342" s="378"/>
      <c r="GJ65342" s="378"/>
      <c r="GK65342" s="378"/>
      <c r="GL65342" s="378"/>
      <c r="GM65342" s="378"/>
      <c r="GN65342" s="378"/>
      <c r="GO65342" s="378"/>
      <c r="GP65342" s="378"/>
      <c r="GQ65342" s="378"/>
      <c r="GR65342" s="378"/>
      <c r="GS65342" s="378"/>
      <c r="GT65342" s="378"/>
      <c r="GU65342" s="378"/>
      <c r="GV65342" s="378"/>
      <c r="GW65342" s="378"/>
      <c r="GX65342" s="378"/>
      <c r="GY65342" s="378"/>
      <c r="GZ65342" s="378"/>
      <c r="HA65342" s="378"/>
      <c r="HB65342" s="378"/>
      <c r="HC65342" s="378"/>
      <c r="HD65342" s="378"/>
      <c r="HE65342" s="378"/>
      <c r="HF65342" s="378"/>
      <c r="HG65342" s="378"/>
      <c r="HH65342" s="378"/>
      <c r="HI65342" s="378"/>
      <c r="HJ65342" s="378"/>
      <c r="HK65342" s="378"/>
      <c r="HL65342" s="378"/>
      <c r="HM65342" s="378"/>
      <c r="HN65342" s="378"/>
      <c r="HO65342" s="378"/>
      <c r="HP65342" s="378"/>
      <c r="HQ65342" s="378"/>
      <c r="HR65342" s="378"/>
      <c r="HS65342" s="378"/>
      <c r="HT65342" s="378"/>
      <c r="HU65342" s="378"/>
      <c r="HV65342" s="378"/>
      <c r="HW65342" s="378"/>
      <c r="HX65342" s="378"/>
      <c r="HY65342" s="378"/>
      <c r="HZ65342" s="378"/>
      <c r="IA65342" s="378"/>
      <c r="IB65342" s="378"/>
      <c r="IC65342" s="378"/>
      <c r="ID65342" s="378"/>
      <c r="IE65342" s="378"/>
      <c r="IF65342" s="378"/>
      <c r="IG65342" s="378"/>
      <c r="IH65342" s="378"/>
      <c r="II65342" s="378"/>
      <c r="IJ65342" s="378"/>
      <c r="IK65342" s="378"/>
      <c r="IL65342" s="378"/>
    </row>
    <row r="65343" spans="2:246">
      <c r="B65343" s="378"/>
      <c r="C65343" s="378"/>
      <c r="D65343" s="378"/>
      <c r="E65343" s="378"/>
      <c r="F65343" s="378"/>
      <c r="G65343" s="378"/>
      <c r="H65343" s="378"/>
      <c r="I65343" s="378"/>
      <c r="J65343" s="378"/>
      <c r="K65343" s="378"/>
      <c r="L65343" s="378"/>
      <c r="M65343" s="378"/>
      <c r="N65343" s="378"/>
      <c r="O65343" s="378"/>
      <c r="P65343" s="378"/>
      <c r="Q65343" s="378"/>
      <c r="R65343" s="378"/>
      <c r="S65343" s="378"/>
      <c r="T65343" s="378"/>
      <c r="U65343" s="378"/>
      <c r="V65343" s="378"/>
      <c r="W65343" s="378"/>
      <c r="X65343" s="378"/>
      <c r="Y65343" s="378"/>
      <c r="Z65343" s="378"/>
      <c r="AA65343" s="378"/>
      <c r="AB65343" s="378"/>
      <c r="AC65343" s="378"/>
      <c r="AD65343" s="378"/>
      <c r="AE65343" s="378"/>
      <c r="AF65343" s="378"/>
      <c r="AG65343" s="378"/>
      <c r="AH65343" s="378"/>
      <c r="AI65343" s="378"/>
      <c r="AJ65343" s="378"/>
      <c r="AK65343" s="378"/>
      <c r="AL65343" s="378"/>
      <c r="AM65343" s="378"/>
      <c r="AN65343" s="378"/>
      <c r="AO65343" s="378"/>
      <c r="AP65343" s="378"/>
      <c r="AQ65343" s="378"/>
      <c r="AR65343" s="378"/>
      <c r="AS65343" s="378"/>
      <c r="AT65343" s="378"/>
      <c r="AU65343" s="378"/>
      <c r="AV65343" s="378"/>
      <c r="AW65343" s="378"/>
      <c r="AX65343" s="378"/>
      <c r="AY65343" s="378"/>
      <c r="AZ65343" s="378"/>
      <c r="BA65343" s="378"/>
      <c r="BB65343" s="378"/>
      <c r="BC65343" s="378"/>
      <c r="BD65343" s="378"/>
      <c r="BE65343" s="378"/>
      <c r="BF65343" s="378"/>
      <c r="BG65343" s="378"/>
      <c r="BH65343" s="378"/>
      <c r="BI65343" s="378"/>
      <c r="BJ65343" s="378"/>
      <c r="BK65343" s="378"/>
      <c r="BL65343" s="378"/>
      <c r="BM65343" s="378"/>
      <c r="BN65343" s="378"/>
      <c r="BO65343" s="378"/>
      <c r="BP65343" s="378"/>
      <c r="BQ65343" s="378"/>
      <c r="BR65343" s="378"/>
      <c r="BS65343" s="378"/>
      <c r="BT65343" s="378"/>
      <c r="BU65343" s="378"/>
      <c r="BV65343" s="378"/>
      <c r="BW65343" s="378"/>
      <c r="BX65343" s="378"/>
      <c r="BY65343" s="378"/>
      <c r="BZ65343" s="378"/>
      <c r="CA65343" s="378"/>
      <c r="CB65343" s="378"/>
      <c r="CC65343" s="378"/>
      <c r="CD65343" s="378"/>
      <c r="CE65343" s="378"/>
      <c r="CF65343" s="378"/>
      <c r="CG65343" s="378"/>
      <c r="CH65343" s="378"/>
      <c r="CI65343" s="378"/>
      <c r="CJ65343" s="378"/>
      <c r="CK65343" s="378"/>
      <c r="CL65343" s="378"/>
      <c r="CM65343" s="378"/>
      <c r="CN65343" s="378"/>
      <c r="CO65343" s="378"/>
      <c r="CP65343" s="378"/>
      <c r="CQ65343" s="378"/>
      <c r="CR65343" s="378"/>
      <c r="CS65343" s="378"/>
      <c r="CT65343" s="378"/>
      <c r="CU65343" s="378"/>
      <c r="CV65343" s="378"/>
      <c r="CW65343" s="378"/>
      <c r="CX65343" s="378"/>
      <c r="CY65343" s="378"/>
      <c r="CZ65343" s="378"/>
      <c r="DA65343" s="378"/>
      <c r="DB65343" s="378"/>
      <c r="DC65343" s="378"/>
      <c r="DD65343" s="378"/>
      <c r="DE65343" s="378"/>
      <c r="DF65343" s="378"/>
      <c r="DG65343" s="378"/>
      <c r="DH65343" s="378"/>
      <c r="DI65343" s="378"/>
      <c r="DJ65343" s="378"/>
      <c r="DK65343" s="378"/>
      <c r="DL65343" s="378"/>
      <c r="DM65343" s="378"/>
      <c r="DN65343" s="378"/>
      <c r="DO65343" s="378"/>
      <c r="DP65343" s="378"/>
      <c r="DQ65343" s="378"/>
      <c r="DR65343" s="378"/>
      <c r="DS65343" s="378"/>
      <c r="DT65343" s="378"/>
      <c r="DU65343" s="378"/>
      <c r="DV65343" s="378"/>
      <c r="DW65343" s="378"/>
      <c r="DX65343" s="378"/>
      <c r="DY65343" s="378"/>
      <c r="DZ65343" s="378"/>
      <c r="EA65343" s="378"/>
      <c r="EB65343" s="378"/>
      <c r="EC65343" s="378"/>
      <c r="ED65343" s="378"/>
      <c r="EE65343" s="378"/>
      <c r="EF65343" s="378"/>
      <c r="EG65343" s="378"/>
      <c r="EH65343" s="378"/>
      <c r="EI65343" s="378"/>
      <c r="EJ65343" s="378"/>
      <c r="EK65343" s="378"/>
      <c r="EL65343" s="378"/>
      <c r="EM65343" s="378"/>
      <c r="EN65343" s="378"/>
      <c r="EO65343" s="378"/>
      <c r="EP65343" s="378"/>
      <c r="EQ65343" s="378"/>
      <c r="ER65343" s="378"/>
      <c r="ES65343" s="378"/>
      <c r="ET65343" s="378"/>
      <c r="EU65343" s="378"/>
      <c r="EV65343" s="378"/>
      <c r="EW65343" s="378"/>
      <c r="EX65343" s="378"/>
      <c r="EY65343" s="378"/>
      <c r="EZ65343" s="378"/>
      <c r="FA65343" s="378"/>
      <c r="FB65343" s="378"/>
      <c r="FC65343" s="378"/>
      <c r="FD65343" s="378"/>
      <c r="FE65343" s="378"/>
      <c r="FF65343" s="378"/>
      <c r="FG65343" s="378"/>
      <c r="FH65343" s="378"/>
      <c r="FI65343" s="378"/>
      <c r="FJ65343" s="378"/>
      <c r="FK65343" s="378"/>
      <c r="FL65343" s="378"/>
      <c r="FM65343" s="378"/>
      <c r="FN65343" s="378"/>
      <c r="FO65343" s="378"/>
      <c r="FP65343" s="378"/>
      <c r="FQ65343" s="378"/>
      <c r="FR65343" s="378"/>
      <c r="FS65343" s="378"/>
      <c r="FT65343" s="378"/>
      <c r="FU65343" s="378"/>
      <c r="FV65343" s="378"/>
      <c r="FW65343" s="378"/>
      <c r="FX65343" s="378"/>
      <c r="FY65343" s="378"/>
      <c r="FZ65343" s="378"/>
      <c r="GA65343" s="378"/>
      <c r="GB65343" s="378"/>
      <c r="GC65343" s="378"/>
      <c r="GD65343" s="378"/>
      <c r="GE65343" s="378"/>
      <c r="GF65343" s="378"/>
      <c r="GG65343" s="378"/>
      <c r="GH65343" s="378"/>
      <c r="GI65343" s="378"/>
      <c r="GJ65343" s="378"/>
      <c r="GK65343" s="378"/>
      <c r="GL65343" s="378"/>
      <c r="GM65343" s="378"/>
      <c r="GN65343" s="378"/>
      <c r="GO65343" s="378"/>
      <c r="GP65343" s="378"/>
      <c r="GQ65343" s="378"/>
      <c r="GR65343" s="378"/>
      <c r="GS65343" s="378"/>
      <c r="GT65343" s="378"/>
      <c r="GU65343" s="378"/>
      <c r="GV65343" s="378"/>
      <c r="GW65343" s="378"/>
      <c r="GX65343" s="378"/>
      <c r="GY65343" s="378"/>
      <c r="GZ65343" s="378"/>
      <c r="HA65343" s="378"/>
      <c r="HB65343" s="378"/>
      <c r="HC65343" s="378"/>
      <c r="HD65343" s="378"/>
      <c r="HE65343" s="378"/>
      <c r="HF65343" s="378"/>
      <c r="HG65343" s="378"/>
      <c r="HH65343" s="378"/>
      <c r="HI65343" s="378"/>
      <c r="HJ65343" s="378"/>
      <c r="HK65343" s="378"/>
      <c r="HL65343" s="378"/>
      <c r="HM65343" s="378"/>
      <c r="HN65343" s="378"/>
      <c r="HO65343" s="378"/>
      <c r="HP65343" s="378"/>
      <c r="HQ65343" s="378"/>
      <c r="HR65343" s="378"/>
      <c r="HS65343" s="378"/>
      <c r="HT65343" s="378"/>
      <c r="HU65343" s="378"/>
      <c r="HV65343" s="378"/>
      <c r="HW65343" s="378"/>
      <c r="HX65343" s="378"/>
      <c r="HY65343" s="378"/>
      <c r="HZ65343" s="378"/>
      <c r="IA65343" s="378"/>
      <c r="IB65343" s="378"/>
      <c r="IC65343" s="378"/>
      <c r="ID65343" s="378"/>
      <c r="IE65343" s="378"/>
      <c r="IF65343" s="378"/>
      <c r="IG65343" s="378"/>
      <c r="IH65343" s="378"/>
      <c r="II65343" s="378"/>
      <c r="IJ65343" s="378"/>
      <c r="IK65343" s="378"/>
      <c r="IL65343" s="378"/>
    </row>
    <row r="65344" spans="2:246">
      <c r="B65344" s="378"/>
      <c r="C65344" s="378"/>
      <c r="D65344" s="378"/>
      <c r="E65344" s="378"/>
      <c r="F65344" s="378"/>
      <c r="G65344" s="378"/>
      <c r="H65344" s="378"/>
      <c r="I65344" s="378"/>
      <c r="J65344" s="378"/>
      <c r="K65344" s="378"/>
      <c r="L65344" s="378"/>
      <c r="M65344" s="378"/>
      <c r="N65344" s="378"/>
      <c r="O65344" s="378"/>
      <c r="P65344" s="378"/>
      <c r="Q65344" s="378"/>
      <c r="R65344" s="378"/>
      <c r="S65344" s="378"/>
      <c r="T65344" s="378"/>
      <c r="U65344" s="378"/>
      <c r="V65344" s="378"/>
      <c r="W65344" s="378"/>
      <c r="X65344" s="378"/>
      <c r="Y65344" s="378"/>
      <c r="Z65344" s="378"/>
      <c r="AA65344" s="378"/>
      <c r="AB65344" s="378"/>
      <c r="AC65344" s="378"/>
      <c r="AD65344" s="378"/>
      <c r="AE65344" s="378"/>
      <c r="AF65344" s="378"/>
      <c r="AG65344" s="378"/>
      <c r="AH65344" s="378"/>
      <c r="AI65344" s="378"/>
      <c r="AJ65344" s="378"/>
      <c r="AK65344" s="378"/>
      <c r="AL65344" s="378"/>
      <c r="AM65344" s="378"/>
      <c r="AN65344" s="378"/>
      <c r="AO65344" s="378"/>
      <c r="AP65344" s="378"/>
      <c r="AQ65344" s="378"/>
      <c r="AR65344" s="378"/>
      <c r="AS65344" s="378"/>
      <c r="AT65344" s="378"/>
      <c r="AU65344" s="378"/>
      <c r="AV65344" s="378"/>
      <c r="AW65344" s="378"/>
      <c r="AX65344" s="378"/>
      <c r="AY65344" s="378"/>
      <c r="AZ65344" s="378"/>
      <c r="BA65344" s="378"/>
      <c r="BB65344" s="378"/>
      <c r="BC65344" s="378"/>
      <c r="BD65344" s="378"/>
      <c r="BE65344" s="378"/>
      <c r="BF65344" s="378"/>
      <c r="BG65344" s="378"/>
      <c r="BH65344" s="378"/>
      <c r="BI65344" s="378"/>
      <c r="BJ65344" s="378"/>
      <c r="BK65344" s="378"/>
      <c r="BL65344" s="378"/>
      <c r="BM65344" s="378"/>
      <c r="BN65344" s="378"/>
      <c r="BO65344" s="378"/>
      <c r="BP65344" s="378"/>
      <c r="BQ65344" s="378"/>
      <c r="BR65344" s="378"/>
      <c r="BS65344" s="378"/>
      <c r="BT65344" s="378"/>
      <c r="BU65344" s="378"/>
      <c r="BV65344" s="378"/>
      <c r="BW65344" s="378"/>
      <c r="BX65344" s="378"/>
      <c r="BY65344" s="378"/>
      <c r="BZ65344" s="378"/>
      <c r="CA65344" s="378"/>
      <c r="CB65344" s="378"/>
      <c r="CC65344" s="378"/>
      <c r="CD65344" s="378"/>
      <c r="CE65344" s="378"/>
      <c r="CF65344" s="378"/>
      <c r="CG65344" s="378"/>
      <c r="CH65344" s="378"/>
      <c r="CI65344" s="378"/>
      <c r="CJ65344" s="378"/>
      <c r="CK65344" s="378"/>
      <c r="CL65344" s="378"/>
      <c r="CM65344" s="378"/>
      <c r="CN65344" s="378"/>
      <c r="CO65344" s="378"/>
      <c r="CP65344" s="378"/>
      <c r="CQ65344" s="378"/>
      <c r="CR65344" s="378"/>
      <c r="CS65344" s="378"/>
      <c r="CT65344" s="378"/>
      <c r="CU65344" s="378"/>
      <c r="CV65344" s="378"/>
      <c r="CW65344" s="378"/>
      <c r="CX65344" s="378"/>
      <c r="CY65344" s="378"/>
      <c r="CZ65344" s="378"/>
      <c r="DA65344" s="378"/>
      <c r="DB65344" s="378"/>
      <c r="DC65344" s="378"/>
      <c r="DD65344" s="378"/>
      <c r="DE65344" s="378"/>
      <c r="DF65344" s="378"/>
      <c r="DG65344" s="378"/>
      <c r="DH65344" s="378"/>
      <c r="DI65344" s="378"/>
      <c r="DJ65344" s="378"/>
      <c r="DK65344" s="378"/>
      <c r="DL65344" s="378"/>
      <c r="DM65344" s="378"/>
      <c r="DN65344" s="378"/>
      <c r="DO65344" s="378"/>
      <c r="DP65344" s="378"/>
      <c r="DQ65344" s="378"/>
      <c r="DR65344" s="378"/>
      <c r="DS65344" s="378"/>
      <c r="DT65344" s="378"/>
      <c r="DU65344" s="378"/>
      <c r="DV65344" s="378"/>
      <c r="DW65344" s="378"/>
      <c r="DX65344" s="378"/>
      <c r="DY65344" s="378"/>
      <c r="DZ65344" s="378"/>
      <c r="EA65344" s="378"/>
      <c r="EB65344" s="378"/>
      <c r="EC65344" s="378"/>
      <c r="ED65344" s="378"/>
      <c r="EE65344" s="378"/>
      <c r="EF65344" s="378"/>
      <c r="EG65344" s="378"/>
      <c r="EH65344" s="378"/>
      <c r="EI65344" s="378"/>
      <c r="EJ65344" s="378"/>
      <c r="EK65344" s="378"/>
      <c r="EL65344" s="378"/>
      <c r="EM65344" s="378"/>
      <c r="EN65344" s="378"/>
      <c r="EO65344" s="378"/>
      <c r="EP65344" s="378"/>
      <c r="EQ65344" s="378"/>
      <c r="ER65344" s="378"/>
      <c r="ES65344" s="378"/>
      <c r="ET65344" s="378"/>
      <c r="EU65344" s="378"/>
      <c r="EV65344" s="378"/>
      <c r="EW65344" s="378"/>
      <c r="EX65344" s="378"/>
      <c r="EY65344" s="378"/>
      <c r="EZ65344" s="378"/>
      <c r="FA65344" s="378"/>
      <c r="FB65344" s="378"/>
      <c r="FC65344" s="378"/>
      <c r="FD65344" s="378"/>
      <c r="FE65344" s="378"/>
      <c r="FF65344" s="378"/>
      <c r="FG65344" s="378"/>
      <c r="FH65344" s="378"/>
      <c r="FI65344" s="378"/>
      <c r="FJ65344" s="378"/>
      <c r="FK65344" s="378"/>
      <c r="FL65344" s="378"/>
      <c r="FM65344" s="378"/>
      <c r="FN65344" s="378"/>
      <c r="FO65344" s="378"/>
      <c r="FP65344" s="378"/>
      <c r="FQ65344" s="378"/>
      <c r="FR65344" s="378"/>
      <c r="FS65344" s="378"/>
      <c r="FT65344" s="378"/>
      <c r="FU65344" s="378"/>
      <c r="FV65344" s="378"/>
      <c r="FW65344" s="378"/>
      <c r="FX65344" s="378"/>
      <c r="FY65344" s="378"/>
      <c r="FZ65344" s="378"/>
      <c r="GA65344" s="378"/>
      <c r="GB65344" s="378"/>
      <c r="GC65344" s="378"/>
      <c r="GD65344" s="378"/>
      <c r="GE65344" s="378"/>
      <c r="GF65344" s="378"/>
      <c r="GG65344" s="378"/>
      <c r="GH65344" s="378"/>
      <c r="GI65344" s="378"/>
      <c r="GJ65344" s="378"/>
      <c r="GK65344" s="378"/>
      <c r="GL65344" s="378"/>
      <c r="GM65344" s="378"/>
      <c r="GN65344" s="378"/>
      <c r="GO65344" s="378"/>
      <c r="GP65344" s="378"/>
      <c r="GQ65344" s="378"/>
      <c r="GR65344" s="378"/>
      <c r="GS65344" s="378"/>
      <c r="GT65344" s="378"/>
      <c r="GU65344" s="378"/>
      <c r="GV65344" s="378"/>
      <c r="GW65344" s="378"/>
      <c r="GX65344" s="378"/>
      <c r="GY65344" s="378"/>
      <c r="GZ65344" s="378"/>
      <c r="HA65344" s="378"/>
      <c r="HB65344" s="378"/>
      <c r="HC65344" s="378"/>
      <c r="HD65344" s="378"/>
      <c r="HE65344" s="378"/>
      <c r="HF65344" s="378"/>
      <c r="HG65344" s="378"/>
      <c r="HH65344" s="378"/>
      <c r="HI65344" s="378"/>
      <c r="HJ65344" s="378"/>
      <c r="HK65344" s="378"/>
      <c r="HL65344" s="378"/>
      <c r="HM65344" s="378"/>
      <c r="HN65344" s="378"/>
      <c r="HO65344" s="378"/>
      <c r="HP65344" s="378"/>
      <c r="HQ65344" s="378"/>
      <c r="HR65344" s="378"/>
      <c r="HS65344" s="378"/>
      <c r="HT65344" s="378"/>
      <c r="HU65344" s="378"/>
      <c r="HV65344" s="378"/>
      <c r="HW65344" s="378"/>
      <c r="HX65344" s="378"/>
      <c r="HY65344" s="378"/>
      <c r="HZ65344" s="378"/>
      <c r="IA65344" s="378"/>
      <c r="IB65344" s="378"/>
      <c r="IC65344" s="378"/>
      <c r="ID65344" s="378"/>
      <c r="IE65344" s="378"/>
      <c r="IF65344" s="378"/>
      <c r="IG65344" s="378"/>
      <c r="IH65344" s="378"/>
      <c r="II65344" s="378"/>
      <c r="IJ65344" s="378"/>
      <c r="IK65344" s="378"/>
      <c r="IL65344" s="378"/>
    </row>
    <row r="65345" spans="2:246">
      <c r="B65345" s="378"/>
      <c r="C65345" s="378"/>
      <c r="D65345" s="378"/>
      <c r="E65345" s="378"/>
      <c r="F65345" s="378"/>
      <c r="G65345" s="378"/>
      <c r="H65345" s="378"/>
      <c r="I65345" s="378"/>
      <c r="J65345" s="378"/>
      <c r="K65345" s="378"/>
      <c r="L65345" s="378"/>
      <c r="M65345" s="378"/>
      <c r="N65345" s="378"/>
      <c r="O65345" s="378"/>
      <c r="P65345" s="378"/>
      <c r="Q65345" s="378"/>
      <c r="R65345" s="378"/>
      <c r="S65345" s="378"/>
      <c r="T65345" s="378"/>
      <c r="U65345" s="378"/>
      <c r="V65345" s="378"/>
      <c r="W65345" s="378"/>
      <c r="X65345" s="378"/>
      <c r="Y65345" s="378"/>
      <c r="Z65345" s="378"/>
      <c r="AA65345" s="378"/>
      <c r="AB65345" s="378"/>
      <c r="AC65345" s="378"/>
      <c r="AD65345" s="378"/>
      <c r="AE65345" s="378"/>
      <c r="AF65345" s="378"/>
      <c r="AG65345" s="378"/>
      <c r="AH65345" s="378"/>
      <c r="AI65345" s="378"/>
      <c r="AJ65345" s="378"/>
      <c r="AK65345" s="378"/>
      <c r="AL65345" s="378"/>
      <c r="AM65345" s="378"/>
      <c r="AN65345" s="378"/>
      <c r="AO65345" s="378"/>
      <c r="AP65345" s="378"/>
      <c r="AQ65345" s="378"/>
      <c r="AR65345" s="378"/>
      <c r="AS65345" s="378"/>
      <c r="AT65345" s="378"/>
      <c r="AU65345" s="378"/>
      <c r="AV65345" s="378"/>
      <c r="AW65345" s="378"/>
      <c r="AX65345" s="378"/>
      <c r="AY65345" s="378"/>
      <c r="AZ65345" s="378"/>
      <c r="BA65345" s="378"/>
      <c r="BB65345" s="378"/>
      <c r="BC65345" s="378"/>
      <c r="BD65345" s="378"/>
      <c r="BE65345" s="378"/>
      <c r="BF65345" s="378"/>
      <c r="BG65345" s="378"/>
      <c r="BH65345" s="378"/>
      <c r="BI65345" s="378"/>
      <c r="BJ65345" s="378"/>
      <c r="BK65345" s="378"/>
      <c r="BL65345" s="378"/>
      <c r="BM65345" s="378"/>
      <c r="BN65345" s="378"/>
      <c r="BO65345" s="378"/>
      <c r="BP65345" s="378"/>
      <c r="BQ65345" s="378"/>
      <c r="BR65345" s="378"/>
      <c r="BS65345" s="378"/>
      <c r="BT65345" s="378"/>
      <c r="BU65345" s="378"/>
      <c r="BV65345" s="378"/>
      <c r="BW65345" s="378"/>
      <c r="BX65345" s="378"/>
      <c r="BY65345" s="378"/>
      <c r="BZ65345" s="378"/>
      <c r="CA65345" s="378"/>
      <c r="CB65345" s="378"/>
      <c r="CC65345" s="378"/>
      <c r="CD65345" s="378"/>
      <c r="CE65345" s="378"/>
      <c r="CF65345" s="378"/>
      <c r="CG65345" s="378"/>
      <c r="CH65345" s="378"/>
      <c r="CI65345" s="378"/>
      <c r="CJ65345" s="378"/>
      <c r="CK65345" s="378"/>
      <c r="CL65345" s="378"/>
      <c r="CM65345" s="378"/>
      <c r="CN65345" s="378"/>
      <c r="CO65345" s="378"/>
      <c r="CP65345" s="378"/>
      <c r="CQ65345" s="378"/>
      <c r="CR65345" s="378"/>
      <c r="CS65345" s="378"/>
      <c r="CT65345" s="378"/>
      <c r="CU65345" s="378"/>
      <c r="CV65345" s="378"/>
      <c r="CW65345" s="378"/>
      <c r="CX65345" s="378"/>
      <c r="CY65345" s="378"/>
      <c r="CZ65345" s="378"/>
      <c r="DA65345" s="378"/>
      <c r="DB65345" s="378"/>
      <c r="DC65345" s="378"/>
      <c r="DD65345" s="378"/>
      <c r="DE65345" s="378"/>
      <c r="DF65345" s="378"/>
      <c r="DG65345" s="378"/>
      <c r="DH65345" s="378"/>
      <c r="DI65345" s="378"/>
      <c r="DJ65345" s="378"/>
      <c r="DK65345" s="378"/>
      <c r="DL65345" s="378"/>
      <c r="DM65345" s="378"/>
      <c r="DN65345" s="378"/>
      <c r="DO65345" s="378"/>
      <c r="DP65345" s="378"/>
      <c r="DQ65345" s="378"/>
      <c r="DR65345" s="378"/>
      <c r="DS65345" s="378"/>
      <c r="DT65345" s="378"/>
      <c r="DU65345" s="378"/>
      <c r="DV65345" s="378"/>
      <c r="DW65345" s="378"/>
      <c r="DX65345" s="378"/>
      <c r="DY65345" s="378"/>
      <c r="DZ65345" s="378"/>
      <c r="EA65345" s="378"/>
      <c r="EB65345" s="378"/>
      <c r="EC65345" s="378"/>
      <c r="ED65345" s="378"/>
      <c r="EE65345" s="378"/>
      <c r="EF65345" s="378"/>
      <c r="EG65345" s="378"/>
      <c r="EH65345" s="378"/>
      <c r="EI65345" s="378"/>
      <c r="EJ65345" s="378"/>
      <c r="EK65345" s="378"/>
      <c r="EL65345" s="378"/>
      <c r="EM65345" s="378"/>
      <c r="EN65345" s="378"/>
      <c r="EO65345" s="378"/>
      <c r="EP65345" s="378"/>
      <c r="EQ65345" s="378"/>
      <c r="ER65345" s="378"/>
      <c r="ES65345" s="378"/>
      <c r="ET65345" s="378"/>
      <c r="EU65345" s="378"/>
      <c r="EV65345" s="378"/>
      <c r="EW65345" s="378"/>
      <c r="EX65345" s="378"/>
      <c r="EY65345" s="378"/>
      <c r="EZ65345" s="378"/>
      <c r="FA65345" s="378"/>
      <c r="FB65345" s="378"/>
      <c r="FC65345" s="378"/>
      <c r="FD65345" s="378"/>
      <c r="FE65345" s="378"/>
      <c r="FF65345" s="378"/>
      <c r="FG65345" s="378"/>
      <c r="FH65345" s="378"/>
      <c r="FI65345" s="378"/>
      <c r="FJ65345" s="378"/>
      <c r="FK65345" s="378"/>
      <c r="FL65345" s="378"/>
      <c r="FM65345" s="378"/>
      <c r="FN65345" s="378"/>
      <c r="FO65345" s="378"/>
      <c r="FP65345" s="378"/>
      <c r="FQ65345" s="378"/>
      <c r="FR65345" s="378"/>
      <c r="FS65345" s="378"/>
      <c r="FT65345" s="378"/>
      <c r="FU65345" s="378"/>
      <c r="FV65345" s="378"/>
      <c r="FW65345" s="378"/>
      <c r="FX65345" s="378"/>
      <c r="FY65345" s="378"/>
      <c r="FZ65345" s="378"/>
      <c r="GA65345" s="378"/>
      <c r="GB65345" s="378"/>
      <c r="GC65345" s="378"/>
      <c r="GD65345" s="378"/>
      <c r="GE65345" s="378"/>
      <c r="GF65345" s="378"/>
      <c r="GG65345" s="378"/>
      <c r="GH65345" s="378"/>
      <c r="GI65345" s="378"/>
      <c r="GJ65345" s="378"/>
      <c r="GK65345" s="378"/>
      <c r="GL65345" s="378"/>
      <c r="GM65345" s="378"/>
      <c r="GN65345" s="378"/>
      <c r="GO65345" s="378"/>
      <c r="GP65345" s="378"/>
      <c r="GQ65345" s="378"/>
      <c r="GR65345" s="378"/>
      <c r="GS65345" s="378"/>
      <c r="GT65345" s="378"/>
      <c r="GU65345" s="378"/>
      <c r="GV65345" s="378"/>
      <c r="GW65345" s="378"/>
      <c r="GX65345" s="378"/>
      <c r="GY65345" s="378"/>
      <c r="GZ65345" s="378"/>
      <c r="HA65345" s="378"/>
      <c r="HB65345" s="378"/>
      <c r="HC65345" s="378"/>
      <c r="HD65345" s="378"/>
      <c r="HE65345" s="378"/>
      <c r="HF65345" s="378"/>
      <c r="HG65345" s="378"/>
      <c r="HH65345" s="378"/>
      <c r="HI65345" s="378"/>
      <c r="HJ65345" s="378"/>
      <c r="HK65345" s="378"/>
      <c r="HL65345" s="378"/>
      <c r="HM65345" s="378"/>
      <c r="HN65345" s="378"/>
      <c r="HO65345" s="378"/>
      <c r="HP65345" s="378"/>
      <c r="HQ65345" s="378"/>
      <c r="HR65345" s="378"/>
      <c r="HS65345" s="378"/>
      <c r="HT65345" s="378"/>
      <c r="HU65345" s="378"/>
      <c r="HV65345" s="378"/>
      <c r="HW65345" s="378"/>
      <c r="HX65345" s="378"/>
      <c r="HY65345" s="378"/>
      <c r="HZ65345" s="378"/>
      <c r="IA65345" s="378"/>
      <c r="IB65345" s="378"/>
      <c r="IC65345" s="378"/>
      <c r="ID65345" s="378"/>
      <c r="IE65345" s="378"/>
      <c r="IF65345" s="378"/>
      <c r="IG65345" s="378"/>
      <c r="IH65345" s="378"/>
      <c r="II65345" s="378"/>
      <c r="IJ65345" s="378"/>
      <c r="IK65345" s="378"/>
      <c r="IL65345" s="378"/>
    </row>
    <row r="65346" spans="2:246">
      <c r="B65346" s="378"/>
      <c r="C65346" s="378"/>
      <c r="D65346" s="378"/>
      <c r="E65346" s="378"/>
      <c r="F65346" s="378"/>
      <c r="G65346" s="378"/>
      <c r="H65346" s="378"/>
      <c r="I65346" s="378"/>
      <c r="J65346" s="378"/>
      <c r="K65346" s="378"/>
      <c r="L65346" s="378"/>
      <c r="M65346" s="378"/>
      <c r="N65346" s="378"/>
      <c r="O65346" s="378"/>
      <c r="P65346" s="378"/>
      <c r="Q65346" s="378"/>
      <c r="R65346" s="378"/>
      <c r="S65346" s="378"/>
      <c r="T65346" s="378"/>
      <c r="U65346" s="378"/>
      <c r="V65346" s="378"/>
      <c r="W65346" s="378"/>
      <c r="X65346" s="378"/>
      <c r="Y65346" s="378"/>
      <c r="Z65346" s="378"/>
      <c r="AA65346" s="378"/>
      <c r="AB65346" s="378"/>
      <c r="AC65346" s="378"/>
      <c r="AD65346" s="378"/>
      <c r="AE65346" s="378"/>
      <c r="AF65346" s="378"/>
      <c r="AG65346" s="378"/>
      <c r="AH65346" s="378"/>
      <c r="AI65346" s="378"/>
      <c r="AJ65346" s="378"/>
      <c r="AK65346" s="378"/>
      <c r="AL65346" s="378"/>
      <c r="AM65346" s="378"/>
      <c r="AN65346" s="378"/>
      <c r="AO65346" s="378"/>
      <c r="AP65346" s="378"/>
      <c r="AQ65346" s="378"/>
      <c r="AR65346" s="378"/>
      <c r="AS65346" s="378"/>
      <c r="AT65346" s="378"/>
      <c r="AU65346" s="378"/>
      <c r="AV65346" s="378"/>
      <c r="AW65346" s="378"/>
      <c r="AX65346" s="378"/>
      <c r="AY65346" s="378"/>
      <c r="AZ65346" s="378"/>
      <c r="BA65346" s="378"/>
      <c r="BB65346" s="378"/>
      <c r="BC65346" s="378"/>
      <c r="BD65346" s="378"/>
      <c r="BE65346" s="378"/>
      <c r="BF65346" s="378"/>
      <c r="BG65346" s="378"/>
      <c r="BH65346" s="378"/>
      <c r="BI65346" s="378"/>
      <c r="BJ65346" s="378"/>
      <c r="BK65346" s="378"/>
      <c r="BL65346" s="378"/>
      <c r="BM65346" s="378"/>
      <c r="BN65346" s="378"/>
      <c r="BO65346" s="378"/>
      <c r="BP65346" s="378"/>
      <c r="BQ65346" s="378"/>
      <c r="BR65346" s="378"/>
      <c r="BS65346" s="378"/>
      <c r="BT65346" s="378"/>
      <c r="BU65346" s="378"/>
      <c r="BV65346" s="378"/>
      <c r="BW65346" s="378"/>
      <c r="BX65346" s="378"/>
      <c r="BY65346" s="378"/>
      <c r="BZ65346" s="378"/>
      <c r="CA65346" s="378"/>
      <c r="CB65346" s="378"/>
      <c r="CC65346" s="378"/>
      <c r="CD65346" s="378"/>
      <c r="CE65346" s="378"/>
      <c r="CF65346" s="378"/>
      <c r="CG65346" s="378"/>
      <c r="CH65346" s="378"/>
      <c r="CI65346" s="378"/>
      <c r="CJ65346" s="378"/>
      <c r="CK65346" s="378"/>
      <c r="CL65346" s="378"/>
      <c r="CM65346" s="378"/>
      <c r="CN65346" s="378"/>
      <c r="CO65346" s="378"/>
      <c r="CP65346" s="378"/>
      <c r="CQ65346" s="378"/>
      <c r="CR65346" s="378"/>
      <c r="CS65346" s="378"/>
      <c r="CT65346" s="378"/>
      <c r="CU65346" s="378"/>
      <c r="CV65346" s="378"/>
      <c r="CW65346" s="378"/>
      <c r="CX65346" s="378"/>
      <c r="CY65346" s="378"/>
      <c r="CZ65346" s="378"/>
      <c r="DA65346" s="378"/>
      <c r="DB65346" s="378"/>
      <c r="DC65346" s="378"/>
      <c r="DD65346" s="378"/>
      <c r="DE65346" s="378"/>
      <c r="DF65346" s="378"/>
      <c r="DG65346" s="378"/>
      <c r="DH65346" s="378"/>
      <c r="DI65346" s="378"/>
      <c r="DJ65346" s="378"/>
      <c r="DK65346" s="378"/>
      <c r="DL65346" s="378"/>
      <c r="DM65346" s="378"/>
      <c r="DN65346" s="378"/>
      <c r="DO65346" s="378"/>
      <c r="DP65346" s="378"/>
      <c r="DQ65346" s="378"/>
      <c r="DR65346" s="378"/>
      <c r="DS65346" s="378"/>
      <c r="DT65346" s="378"/>
      <c r="DU65346" s="378"/>
      <c r="DV65346" s="378"/>
      <c r="DW65346" s="378"/>
      <c r="DX65346" s="378"/>
      <c r="DY65346" s="378"/>
      <c r="DZ65346" s="378"/>
      <c r="EA65346" s="378"/>
      <c r="EB65346" s="378"/>
      <c r="EC65346" s="378"/>
      <c r="ED65346" s="378"/>
      <c r="EE65346" s="378"/>
      <c r="EF65346" s="378"/>
      <c r="EG65346" s="378"/>
      <c r="EH65346" s="378"/>
      <c r="EI65346" s="378"/>
      <c r="EJ65346" s="378"/>
      <c r="EK65346" s="378"/>
      <c r="EL65346" s="378"/>
      <c r="EM65346" s="378"/>
      <c r="EN65346" s="378"/>
      <c r="EO65346" s="378"/>
      <c r="EP65346" s="378"/>
      <c r="EQ65346" s="378"/>
      <c r="ER65346" s="378"/>
      <c r="ES65346" s="378"/>
      <c r="ET65346" s="378"/>
      <c r="EU65346" s="378"/>
      <c r="EV65346" s="378"/>
      <c r="EW65346" s="378"/>
      <c r="EX65346" s="378"/>
      <c r="EY65346" s="378"/>
      <c r="EZ65346" s="378"/>
      <c r="FA65346" s="378"/>
      <c r="FB65346" s="378"/>
      <c r="FC65346" s="378"/>
      <c r="FD65346" s="378"/>
      <c r="FE65346" s="378"/>
      <c r="FF65346" s="378"/>
      <c r="FG65346" s="378"/>
      <c r="FH65346" s="378"/>
      <c r="FI65346" s="378"/>
      <c r="FJ65346" s="378"/>
      <c r="FK65346" s="378"/>
      <c r="FL65346" s="378"/>
      <c r="FM65346" s="378"/>
      <c r="FN65346" s="378"/>
      <c r="FO65346" s="378"/>
      <c r="FP65346" s="378"/>
      <c r="FQ65346" s="378"/>
      <c r="FR65346" s="378"/>
      <c r="FS65346" s="378"/>
      <c r="FT65346" s="378"/>
      <c r="FU65346" s="378"/>
      <c r="FV65346" s="378"/>
      <c r="FW65346" s="378"/>
      <c r="FX65346" s="378"/>
      <c r="FY65346" s="378"/>
      <c r="FZ65346" s="378"/>
      <c r="GA65346" s="378"/>
      <c r="GB65346" s="378"/>
      <c r="GC65346" s="378"/>
      <c r="GD65346" s="378"/>
      <c r="GE65346" s="378"/>
      <c r="GF65346" s="378"/>
      <c r="GG65346" s="378"/>
      <c r="GH65346" s="378"/>
      <c r="GI65346" s="378"/>
      <c r="GJ65346" s="378"/>
      <c r="GK65346" s="378"/>
      <c r="GL65346" s="378"/>
      <c r="GM65346" s="378"/>
      <c r="GN65346" s="378"/>
      <c r="GO65346" s="378"/>
      <c r="GP65346" s="378"/>
      <c r="GQ65346" s="378"/>
      <c r="GR65346" s="378"/>
      <c r="GS65346" s="378"/>
      <c r="GT65346" s="378"/>
      <c r="GU65346" s="378"/>
      <c r="GV65346" s="378"/>
      <c r="GW65346" s="378"/>
      <c r="GX65346" s="378"/>
      <c r="GY65346" s="378"/>
      <c r="GZ65346" s="378"/>
      <c r="HA65346" s="378"/>
      <c r="HB65346" s="378"/>
      <c r="HC65346" s="378"/>
      <c r="HD65346" s="378"/>
      <c r="HE65346" s="378"/>
      <c r="HF65346" s="378"/>
      <c r="HG65346" s="378"/>
      <c r="HH65346" s="378"/>
      <c r="HI65346" s="378"/>
      <c r="HJ65346" s="378"/>
      <c r="HK65346" s="378"/>
      <c r="HL65346" s="378"/>
      <c r="HM65346" s="378"/>
      <c r="HN65346" s="378"/>
      <c r="HO65346" s="378"/>
      <c r="HP65346" s="378"/>
      <c r="HQ65346" s="378"/>
      <c r="HR65346" s="378"/>
      <c r="HS65346" s="378"/>
      <c r="HT65346" s="378"/>
      <c r="HU65346" s="378"/>
      <c r="HV65346" s="378"/>
      <c r="HW65346" s="378"/>
      <c r="HX65346" s="378"/>
      <c r="HY65346" s="378"/>
      <c r="HZ65346" s="378"/>
      <c r="IA65346" s="378"/>
      <c r="IB65346" s="378"/>
      <c r="IC65346" s="378"/>
      <c r="ID65346" s="378"/>
      <c r="IE65346" s="378"/>
      <c r="IF65346" s="378"/>
      <c r="IG65346" s="378"/>
      <c r="IH65346" s="378"/>
      <c r="II65346" s="378"/>
      <c r="IJ65346" s="378"/>
      <c r="IK65346" s="378"/>
      <c r="IL65346" s="378"/>
    </row>
    <row r="65347" spans="2:246">
      <c r="B65347" s="378"/>
      <c r="C65347" s="378"/>
      <c r="D65347" s="378"/>
      <c r="E65347" s="378"/>
      <c r="F65347" s="378"/>
      <c r="G65347" s="378"/>
      <c r="H65347" s="378"/>
      <c r="I65347" s="378"/>
      <c r="J65347" s="378"/>
      <c r="K65347" s="378"/>
      <c r="L65347" s="378"/>
      <c r="M65347" s="378"/>
      <c r="N65347" s="378"/>
      <c r="O65347" s="378"/>
      <c r="P65347" s="378"/>
      <c r="Q65347" s="378"/>
      <c r="R65347" s="378"/>
      <c r="S65347" s="378"/>
      <c r="T65347" s="378"/>
      <c r="U65347" s="378"/>
      <c r="V65347" s="378"/>
      <c r="W65347" s="378"/>
      <c r="X65347" s="378"/>
      <c r="Y65347" s="378"/>
      <c r="Z65347" s="378"/>
      <c r="AA65347" s="378"/>
      <c r="AB65347" s="378"/>
      <c r="AC65347" s="378"/>
      <c r="AD65347" s="378"/>
      <c r="AE65347" s="378"/>
      <c r="AF65347" s="378"/>
      <c r="AG65347" s="378"/>
      <c r="AH65347" s="378"/>
      <c r="AI65347" s="378"/>
      <c r="AJ65347" s="378"/>
      <c r="AK65347" s="378"/>
      <c r="AL65347" s="378"/>
      <c r="AM65347" s="378"/>
      <c r="AN65347" s="378"/>
      <c r="AO65347" s="378"/>
      <c r="AP65347" s="378"/>
      <c r="AQ65347" s="378"/>
      <c r="AR65347" s="378"/>
      <c r="AS65347" s="378"/>
      <c r="AT65347" s="378"/>
      <c r="AU65347" s="378"/>
      <c r="AV65347" s="378"/>
      <c r="AW65347" s="378"/>
      <c r="AX65347" s="378"/>
      <c r="AY65347" s="378"/>
      <c r="AZ65347" s="378"/>
      <c r="BA65347" s="378"/>
      <c r="BB65347" s="378"/>
      <c r="BC65347" s="378"/>
      <c r="BD65347" s="378"/>
      <c r="BE65347" s="378"/>
      <c r="BF65347" s="378"/>
      <c r="BG65347" s="378"/>
      <c r="BH65347" s="378"/>
      <c r="BI65347" s="378"/>
      <c r="BJ65347" s="378"/>
      <c r="BK65347" s="378"/>
      <c r="BL65347" s="378"/>
      <c r="BM65347" s="378"/>
      <c r="BN65347" s="378"/>
      <c r="BO65347" s="378"/>
      <c r="BP65347" s="378"/>
      <c r="BQ65347" s="378"/>
      <c r="BR65347" s="378"/>
      <c r="BS65347" s="378"/>
      <c r="BT65347" s="378"/>
      <c r="BU65347" s="378"/>
      <c r="BV65347" s="378"/>
      <c r="BW65347" s="378"/>
      <c r="BX65347" s="378"/>
      <c r="BY65347" s="378"/>
      <c r="BZ65347" s="378"/>
      <c r="CA65347" s="378"/>
      <c r="CB65347" s="378"/>
      <c r="CC65347" s="378"/>
      <c r="CD65347" s="378"/>
      <c r="CE65347" s="378"/>
      <c r="CF65347" s="378"/>
      <c r="CG65347" s="378"/>
      <c r="CH65347" s="378"/>
      <c r="CI65347" s="378"/>
      <c r="CJ65347" s="378"/>
      <c r="CK65347" s="378"/>
      <c r="CL65347" s="378"/>
      <c r="CM65347" s="378"/>
      <c r="CN65347" s="378"/>
      <c r="CO65347" s="378"/>
      <c r="CP65347" s="378"/>
      <c r="CQ65347" s="378"/>
      <c r="CR65347" s="378"/>
      <c r="CS65347" s="378"/>
      <c r="CT65347" s="378"/>
      <c r="CU65347" s="378"/>
      <c r="CV65347" s="378"/>
      <c r="CW65347" s="378"/>
      <c r="CX65347" s="378"/>
      <c r="CY65347" s="378"/>
      <c r="CZ65347" s="378"/>
      <c r="DA65347" s="378"/>
      <c r="DB65347" s="378"/>
      <c r="DC65347" s="378"/>
      <c r="DD65347" s="378"/>
      <c r="DE65347" s="378"/>
      <c r="DF65347" s="378"/>
      <c r="DG65347" s="378"/>
      <c r="DH65347" s="378"/>
      <c r="DI65347" s="378"/>
      <c r="DJ65347" s="378"/>
      <c r="DK65347" s="378"/>
      <c r="DL65347" s="378"/>
      <c r="DM65347" s="378"/>
      <c r="DN65347" s="378"/>
      <c r="DO65347" s="378"/>
      <c r="DP65347" s="378"/>
      <c r="DQ65347" s="378"/>
      <c r="DR65347" s="378"/>
      <c r="DS65347" s="378"/>
      <c r="DT65347" s="378"/>
      <c r="DU65347" s="378"/>
      <c r="DV65347" s="378"/>
      <c r="DW65347" s="378"/>
      <c r="DX65347" s="378"/>
      <c r="DY65347" s="378"/>
      <c r="DZ65347" s="378"/>
      <c r="EA65347" s="378"/>
      <c r="EB65347" s="378"/>
      <c r="EC65347" s="378"/>
      <c r="ED65347" s="378"/>
      <c r="EE65347" s="378"/>
      <c r="EF65347" s="378"/>
      <c r="EG65347" s="378"/>
      <c r="EH65347" s="378"/>
      <c r="EI65347" s="378"/>
      <c r="EJ65347" s="378"/>
      <c r="EK65347" s="378"/>
      <c r="EL65347" s="378"/>
      <c r="EM65347" s="378"/>
      <c r="EN65347" s="378"/>
      <c r="EO65347" s="378"/>
      <c r="EP65347" s="378"/>
      <c r="EQ65347" s="378"/>
      <c r="ER65347" s="378"/>
      <c r="ES65347" s="378"/>
      <c r="ET65347" s="378"/>
      <c r="EU65347" s="378"/>
      <c r="EV65347" s="378"/>
      <c r="EW65347" s="378"/>
      <c r="EX65347" s="378"/>
      <c r="EY65347" s="378"/>
      <c r="EZ65347" s="378"/>
      <c r="FA65347" s="378"/>
      <c r="FB65347" s="378"/>
      <c r="FC65347" s="378"/>
      <c r="FD65347" s="378"/>
      <c r="FE65347" s="378"/>
      <c r="FF65347" s="378"/>
      <c r="FG65347" s="378"/>
      <c r="FH65347" s="378"/>
      <c r="FI65347" s="378"/>
      <c r="FJ65347" s="378"/>
      <c r="FK65347" s="378"/>
      <c r="FL65347" s="378"/>
      <c r="FM65347" s="378"/>
      <c r="FN65347" s="378"/>
      <c r="FO65347" s="378"/>
      <c r="FP65347" s="378"/>
      <c r="FQ65347" s="378"/>
      <c r="FR65347" s="378"/>
      <c r="FS65347" s="378"/>
      <c r="FT65347" s="378"/>
      <c r="FU65347" s="378"/>
      <c r="FV65347" s="378"/>
      <c r="FW65347" s="378"/>
      <c r="FX65347" s="378"/>
      <c r="FY65347" s="378"/>
      <c r="FZ65347" s="378"/>
      <c r="GA65347" s="378"/>
      <c r="GB65347" s="378"/>
      <c r="GC65347" s="378"/>
      <c r="GD65347" s="378"/>
      <c r="GE65347" s="378"/>
      <c r="GF65347" s="378"/>
      <c r="GG65347" s="378"/>
      <c r="GH65347" s="378"/>
      <c r="GI65347" s="378"/>
      <c r="GJ65347" s="378"/>
      <c r="GK65347" s="378"/>
      <c r="GL65347" s="378"/>
      <c r="GM65347" s="378"/>
      <c r="GN65347" s="378"/>
      <c r="GO65347" s="378"/>
      <c r="GP65347" s="378"/>
      <c r="GQ65347" s="378"/>
      <c r="GR65347" s="378"/>
      <c r="GS65347" s="378"/>
      <c r="GT65347" s="378"/>
      <c r="GU65347" s="378"/>
      <c r="GV65347" s="378"/>
      <c r="GW65347" s="378"/>
      <c r="GX65347" s="378"/>
      <c r="GY65347" s="378"/>
      <c r="GZ65347" s="378"/>
      <c r="HA65347" s="378"/>
      <c r="HB65347" s="378"/>
      <c r="HC65347" s="378"/>
      <c r="HD65347" s="378"/>
      <c r="HE65347" s="378"/>
      <c r="HF65347" s="378"/>
      <c r="HG65347" s="378"/>
      <c r="HH65347" s="378"/>
      <c r="HI65347" s="378"/>
      <c r="HJ65347" s="378"/>
      <c r="HK65347" s="378"/>
      <c r="HL65347" s="378"/>
      <c r="HM65347" s="378"/>
      <c r="HN65347" s="378"/>
      <c r="HO65347" s="378"/>
      <c r="HP65347" s="378"/>
      <c r="HQ65347" s="378"/>
      <c r="HR65347" s="378"/>
      <c r="HS65347" s="378"/>
      <c r="HT65347" s="378"/>
      <c r="HU65347" s="378"/>
      <c r="HV65347" s="378"/>
      <c r="HW65347" s="378"/>
      <c r="HX65347" s="378"/>
      <c r="HY65347" s="378"/>
      <c r="HZ65347" s="378"/>
      <c r="IA65347" s="378"/>
      <c r="IB65347" s="378"/>
      <c r="IC65347" s="378"/>
      <c r="ID65347" s="378"/>
      <c r="IE65347" s="378"/>
      <c r="IF65347" s="378"/>
      <c r="IG65347" s="378"/>
      <c r="IH65347" s="378"/>
      <c r="II65347" s="378"/>
      <c r="IJ65347" s="378"/>
      <c r="IK65347" s="378"/>
      <c r="IL65347" s="378"/>
    </row>
    <row r="65348" spans="2:246">
      <c r="B65348" s="378"/>
      <c r="C65348" s="378"/>
      <c r="D65348" s="378"/>
      <c r="E65348" s="378"/>
      <c r="F65348" s="378"/>
      <c r="G65348" s="378"/>
      <c r="H65348" s="378"/>
      <c r="I65348" s="378"/>
      <c r="J65348" s="378"/>
      <c r="K65348" s="378"/>
      <c r="L65348" s="378"/>
      <c r="M65348" s="378"/>
      <c r="N65348" s="378"/>
      <c r="O65348" s="378"/>
      <c r="P65348" s="378"/>
      <c r="Q65348" s="378"/>
      <c r="R65348" s="378"/>
      <c r="S65348" s="378"/>
      <c r="T65348" s="378"/>
      <c r="U65348" s="378"/>
      <c r="V65348" s="378"/>
      <c r="W65348" s="378"/>
      <c r="X65348" s="378"/>
      <c r="Y65348" s="378"/>
      <c r="Z65348" s="378"/>
      <c r="AA65348" s="378"/>
      <c r="AB65348" s="378"/>
      <c r="AC65348" s="378"/>
      <c r="AD65348" s="378"/>
      <c r="AE65348" s="378"/>
      <c r="AF65348" s="378"/>
      <c r="AG65348" s="378"/>
      <c r="AH65348" s="378"/>
      <c r="AI65348" s="378"/>
      <c r="AJ65348" s="378"/>
      <c r="AK65348" s="378"/>
      <c r="AL65348" s="378"/>
      <c r="AM65348" s="378"/>
      <c r="AN65348" s="378"/>
      <c r="AO65348" s="378"/>
      <c r="AP65348" s="378"/>
      <c r="AQ65348" s="378"/>
      <c r="AR65348" s="378"/>
      <c r="AS65348" s="378"/>
      <c r="AT65348" s="378"/>
      <c r="AU65348" s="378"/>
      <c r="AV65348" s="378"/>
      <c r="AW65348" s="378"/>
      <c r="AX65348" s="378"/>
      <c r="AY65348" s="378"/>
      <c r="AZ65348" s="378"/>
      <c r="BA65348" s="378"/>
      <c r="BB65348" s="378"/>
      <c r="BC65348" s="378"/>
      <c r="BD65348" s="378"/>
      <c r="BE65348" s="378"/>
      <c r="BF65348" s="378"/>
      <c r="BG65348" s="378"/>
      <c r="BH65348" s="378"/>
      <c r="BI65348" s="378"/>
      <c r="BJ65348" s="378"/>
      <c r="BK65348" s="378"/>
      <c r="BL65348" s="378"/>
      <c r="BM65348" s="378"/>
      <c r="BN65348" s="378"/>
      <c r="BO65348" s="378"/>
      <c r="BP65348" s="378"/>
      <c r="BQ65348" s="378"/>
      <c r="BR65348" s="378"/>
      <c r="BS65348" s="378"/>
      <c r="BT65348" s="378"/>
      <c r="BU65348" s="378"/>
      <c r="BV65348" s="378"/>
      <c r="BW65348" s="378"/>
      <c r="BX65348" s="378"/>
      <c r="BY65348" s="378"/>
      <c r="BZ65348" s="378"/>
      <c r="CA65348" s="378"/>
      <c r="CB65348" s="378"/>
      <c r="CC65348" s="378"/>
      <c r="CD65348" s="378"/>
      <c r="CE65348" s="378"/>
      <c r="CF65348" s="378"/>
      <c r="CG65348" s="378"/>
      <c r="CH65348" s="378"/>
      <c r="CI65348" s="378"/>
      <c r="CJ65348" s="378"/>
      <c r="CK65348" s="378"/>
      <c r="CL65348" s="378"/>
      <c r="CM65348" s="378"/>
      <c r="CN65348" s="378"/>
      <c r="CO65348" s="378"/>
      <c r="CP65348" s="378"/>
      <c r="CQ65348" s="378"/>
      <c r="CR65348" s="378"/>
      <c r="CS65348" s="378"/>
      <c r="CT65348" s="378"/>
      <c r="CU65348" s="378"/>
      <c r="CV65348" s="378"/>
      <c r="CW65348" s="378"/>
      <c r="CX65348" s="378"/>
      <c r="CY65348" s="378"/>
      <c r="CZ65348" s="378"/>
      <c r="DA65348" s="378"/>
      <c r="DB65348" s="378"/>
      <c r="DC65348" s="378"/>
      <c r="DD65348" s="378"/>
      <c r="DE65348" s="378"/>
      <c r="DF65348" s="378"/>
      <c r="DG65348" s="378"/>
      <c r="DH65348" s="378"/>
      <c r="DI65348" s="378"/>
      <c r="DJ65348" s="378"/>
      <c r="DK65348" s="378"/>
      <c r="DL65348" s="378"/>
      <c r="DM65348" s="378"/>
      <c r="DN65348" s="378"/>
      <c r="DO65348" s="378"/>
      <c r="DP65348" s="378"/>
      <c r="DQ65348" s="378"/>
      <c r="DR65348" s="378"/>
      <c r="DS65348" s="378"/>
      <c r="DT65348" s="378"/>
      <c r="DU65348" s="378"/>
      <c r="DV65348" s="378"/>
      <c r="DW65348" s="378"/>
      <c r="DX65348" s="378"/>
      <c r="DY65348" s="378"/>
      <c r="DZ65348" s="378"/>
      <c r="EA65348" s="378"/>
      <c r="EB65348" s="378"/>
      <c r="EC65348" s="378"/>
      <c r="ED65348" s="378"/>
      <c r="EE65348" s="378"/>
      <c r="EF65348" s="378"/>
      <c r="EG65348" s="378"/>
      <c r="EH65348" s="378"/>
      <c r="EI65348" s="378"/>
      <c r="EJ65348" s="378"/>
      <c r="EK65348" s="378"/>
      <c r="EL65348" s="378"/>
      <c r="EM65348" s="378"/>
      <c r="EN65348" s="378"/>
      <c r="EO65348" s="378"/>
      <c r="EP65348" s="378"/>
      <c r="EQ65348" s="378"/>
      <c r="ER65348" s="378"/>
      <c r="ES65348" s="378"/>
      <c r="ET65348" s="378"/>
      <c r="EU65348" s="378"/>
      <c r="EV65348" s="378"/>
      <c r="EW65348" s="378"/>
      <c r="EX65348" s="378"/>
      <c r="EY65348" s="378"/>
      <c r="EZ65348" s="378"/>
      <c r="FA65348" s="378"/>
      <c r="FB65348" s="378"/>
      <c r="FC65348" s="378"/>
      <c r="FD65348" s="378"/>
      <c r="FE65348" s="378"/>
      <c r="FF65348" s="378"/>
      <c r="FG65348" s="378"/>
      <c r="FH65348" s="378"/>
      <c r="FI65348" s="378"/>
      <c r="FJ65348" s="378"/>
      <c r="FK65348" s="378"/>
      <c r="FL65348" s="378"/>
      <c r="FM65348" s="378"/>
      <c r="FN65348" s="378"/>
      <c r="FO65348" s="378"/>
      <c r="FP65348" s="378"/>
      <c r="FQ65348" s="378"/>
      <c r="FR65348" s="378"/>
      <c r="FS65348" s="378"/>
      <c r="FT65348" s="378"/>
      <c r="FU65348" s="378"/>
      <c r="FV65348" s="378"/>
      <c r="FW65348" s="378"/>
      <c r="FX65348" s="378"/>
      <c r="FY65348" s="378"/>
      <c r="FZ65348" s="378"/>
      <c r="GA65348" s="378"/>
      <c r="GB65348" s="378"/>
      <c r="GC65348" s="378"/>
      <c r="GD65348" s="378"/>
      <c r="GE65348" s="378"/>
      <c r="GF65348" s="378"/>
      <c r="GG65348" s="378"/>
      <c r="GH65348" s="378"/>
      <c r="GI65348" s="378"/>
      <c r="GJ65348" s="378"/>
      <c r="GK65348" s="378"/>
      <c r="GL65348" s="378"/>
      <c r="GM65348" s="378"/>
      <c r="GN65348" s="378"/>
      <c r="GO65348" s="378"/>
      <c r="GP65348" s="378"/>
      <c r="GQ65348" s="378"/>
      <c r="GR65348" s="378"/>
      <c r="GS65348" s="378"/>
      <c r="GT65348" s="378"/>
      <c r="GU65348" s="378"/>
      <c r="GV65348" s="378"/>
      <c r="GW65348" s="378"/>
      <c r="GX65348" s="378"/>
      <c r="GY65348" s="378"/>
      <c r="GZ65348" s="378"/>
      <c r="HA65348" s="378"/>
      <c r="HB65348" s="378"/>
      <c r="HC65348" s="378"/>
      <c r="HD65348" s="378"/>
      <c r="HE65348" s="378"/>
      <c r="HF65348" s="378"/>
      <c r="HG65348" s="378"/>
      <c r="HH65348" s="378"/>
      <c r="HI65348" s="378"/>
      <c r="HJ65348" s="378"/>
      <c r="HK65348" s="378"/>
      <c r="HL65348" s="378"/>
      <c r="HM65348" s="378"/>
      <c r="HN65348" s="378"/>
      <c r="HO65348" s="378"/>
      <c r="HP65348" s="378"/>
      <c r="HQ65348" s="378"/>
      <c r="HR65348" s="378"/>
      <c r="HS65348" s="378"/>
      <c r="HT65348" s="378"/>
      <c r="HU65348" s="378"/>
      <c r="HV65348" s="378"/>
      <c r="HW65348" s="378"/>
      <c r="HX65348" s="378"/>
      <c r="HY65348" s="378"/>
      <c r="HZ65348" s="378"/>
      <c r="IA65348" s="378"/>
      <c r="IB65348" s="378"/>
      <c r="IC65348" s="378"/>
      <c r="ID65348" s="378"/>
      <c r="IE65348" s="378"/>
      <c r="IF65348" s="378"/>
      <c r="IG65348" s="378"/>
      <c r="IH65348" s="378"/>
      <c r="II65348" s="378"/>
      <c r="IJ65348" s="378"/>
      <c r="IK65348" s="378"/>
      <c r="IL65348" s="378"/>
    </row>
    <row r="65349" spans="2:246">
      <c r="B65349" s="378"/>
      <c r="C65349" s="378"/>
      <c r="D65349" s="378"/>
      <c r="E65349" s="378"/>
      <c r="F65349" s="378"/>
      <c r="G65349" s="378"/>
      <c r="H65349" s="378"/>
      <c r="I65349" s="378"/>
      <c r="J65349" s="378"/>
      <c r="K65349" s="378"/>
      <c r="L65349" s="378"/>
      <c r="M65349" s="378"/>
      <c r="N65349" s="378"/>
      <c r="O65349" s="378"/>
      <c r="P65349" s="378"/>
      <c r="Q65349" s="378"/>
      <c r="R65349" s="378"/>
      <c r="S65349" s="378"/>
      <c r="T65349" s="378"/>
      <c r="U65349" s="378"/>
      <c r="V65349" s="378"/>
      <c r="W65349" s="378"/>
      <c r="X65349" s="378"/>
      <c r="Y65349" s="378"/>
      <c r="Z65349" s="378"/>
      <c r="AA65349" s="378"/>
      <c r="AB65349" s="378"/>
      <c r="AC65349" s="378"/>
      <c r="AD65349" s="378"/>
      <c r="AE65349" s="378"/>
      <c r="AF65349" s="378"/>
      <c r="AG65349" s="378"/>
      <c r="AH65349" s="378"/>
      <c r="AI65349" s="378"/>
      <c r="AJ65349" s="378"/>
      <c r="AK65349" s="378"/>
      <c r="AL65349" s="378"/>
      <c r="AM65349" s="378"/>
      <c r="AN65349" s="378"/>
      <c r="AO65349" s="378"/>
      <c r="AP65349" s="378"/>
      <c r="AQ65349" s="378"/>
      <c r="AR65349" s="378"/>
      <c r="AS65349" s="378"/>
      <c r="AT65349" s="378"/>
      <c r="AU65349" s="378"/>
      <c r="AV65349" s="378"/>
      <c r="AW65349" s="378"/>
      <c r="AX65349" s="378"/>
      <c r="AY65349" s="378"/>
      <c r="AZ65349" s="378"/>
      <c r="BA65349" s="378"/>
      <c r="BB65349" s="378"/>
      <c r="BC65349" s="378"/>
      <c r="BD65349" s="378"/>
      <c r="BE65349" s="378"/>
      <c r="BF65349" s="378"/>
      <c r="BG65349" s="378"/>
      <c r="BH65349" s="378"/>
      <c r="BI65349" s="378"/>
      <c r="BJ65349" s="378"/>
      <c r="BK65349" s="378"/>
      <c r="BL65349" s="378"/>
      <c r="BM65349" s="378"/>
      <c r="BN65349" s="378"/>
      <c r="BO65349" s="378"/>
      <c r="BP65349" s="378"/>
      <c r="BQ65349" s="378"/>
      <c r="BR65349" s="378"/>
      <c r="BS65349" s="378"/>
      <c r="BT65349" s="378"/>
      <c r="BU65349" s="378"/>
      <c r="BV65349" s="378"/>
      <c r="BW65349" s="378"/>
      <c r="BX65349" s="378"/>
      <c r="BY65349" s="378"/>
      <c r="BZ65349" s="378"/>
      <c r="CA65349" s="378"/>
      <c r="CB65349" s="378"/>
      <c r="CC65349" s="378"/>
      <c r="CD65349" s="378"/>
      <c r="CE65349" s="378"/>
      <c r="CF65349" s="378"/>
      <c r="CG65349" s="378"/>
      <c r="CH65349" s="378"/>
      <c r="CI65349" s="378"/>
      <c r="CJ65349" s="378"/>
      <c r="CK65349" s="378"/>
      <c r="CL65349" s="378"/>
      <c r="CM65349" s="378"/>
      <c r="CN65349" s="378"/>
      <c r="CO65349" s="378"/>
      <c r="CP65349" s="378"/>
      <c r="CQ65349" s="378"/>
      <c r="CR65349" s="378"/>
      <c r="CS65349" s="378"/>
      <c r="CT65349" s="378"/>
      <c r="CU65349" s="378"/>
      <c r="CV65349" s="378"/>
      <c r="CW65349" s="378"/>
      <c r="CX65349" s="378"/>
      <c r="CY65349" s="378"/>
      <c r="CZ65349" s="378"/>
      <c r="DA65349" s="378"/>
      <c r="DB65349" s="378"/>
      <c r="DC65349" s="378"/>
      <c r="DD65349" s="378"/>
      <c r="DE65349" s="378"/>
      <c r="DF65349" s="378"/>
      <c r="DG65349" s="378"/>
      <c r="DH65349" s="378"/>
      <c r="DI65349" s="378"/>
      <c r="DJ65349" s="378"/>
      <c r="DK65349" s="378"/>
      <c r="DL65349" s="378"/>
      <c r="DM65349" s="378"/>
      <c r="DN65349" s="378"/>
      <c r="DO65349" s="378"/>
      <c r="DP65349" s="378"/>
      <c r="DQ65349" s="378"/>
      <c r="DR65349" s="378"/>
      <c r="DS65349" s="378"/>
      <c r="DT65349" s="378"/>
      <c r="DU65349" s="378"/>
      <c r="DV65349" s="378"/>
      <c r="DW65349" s="378"/>
      <c r="DX65349" s="378"/>
      <c r="DY65349" s="378"/>
      <c r="DZ65349" s="378"/>
      <c r="EA65349" s="378"/>
      <c r="EB65349" s="378"/>
      <c r="EC65349" s="378"/>
      <c r="ED65349" s="378"/>
      <c r="EE65349" s="378"/>
      <c r="EF65349" s="378"/>
      <c r="EG65349" s="378"/>
      <c r="EH65349" s="378"/>
      <c r="EI65349" s="378"/>
      <c r="EJ65349" s="378"/>
      <c r="EK65349" s="378"/>
      <c r="EL65349" s="378"/>
      <c r="EM65349" s="378"/>
      <c r="EN65349" s="378"/>
      <c r="EO65349" s="378"/>
      <c r="EP65349" s="378"/>
      <c r="EQ65349" s="378"/>
      <c r="ER65349" s="378"/>
      <c r="ES65349" s="378"/>
      <c r="ET65349" s="378"/>
      <c r="EU65349" s="378"/>
      <c r="EV65349" s="378"/>
      <c r="EW65349" s="378"/>
      <c r="EX65349" s="378"/>
      <c r="EY65349" s="378"/>
      <c r="EZ65349" s="378"/>
      <c r="FA65349" s="378"/>
      <c r="FB65349" s="378"/>
      <c r="FC65349" s="378"/>
      <c r="FD65349" s="378"/>
      <c r="FE65349" s="378"/>
      <c r="FF65349" s="378"/>
      <c r="FG65349" s="378"/>
      <c r="FH65349" s="378"/>
      <c r="FI65349" s="378"/>
      <c r="FJ65349" s="378"/>
      <c r="FK65349" s="378"/>
      <c r="FL65349" s="378"/>
      <c r="FM65349" s="378"/>
      <c r="FN65349" s="378"/>
      <c r="FO65349" s="378"/>
      <c r="FP65349" s="378"/>
      <c r="FQ65349" s="378"/>
      <c r="FR65349" s="378"/>
      <c r="FS65349" s="378"/>
      <c r="FT65349" s="378"/>
      <c r="FU65349" s="378"/>
      <c r="FV65349" s="378"/>
      <c r="FW65349" s="378"/>
      <c r="FX65349" s="378"/>
      <c r="FY65349" s="378"/>
      <c r="FZ65349" s="378"/>
      <c r="GA65349" s="378"/>
      <c r="GB65349" s="378"/>
      <c r="GC65349" s="378"/>
      <c r="GD65349" s="378"/>
      <c r="GE65349" s="378"/>
      <c r="GF65349" s="378"/>
      <c r="GG65349" s="378"/>
      <c r="GH65349" s="378"/>
      <c r="GI65349" s="378"/>
      <c r="GJ65349" s="378"/>
      <c r="GK65349" s="378"/>
      <c r="GL65349" s="378"/>
      <c r="GM65349" s="378"/>
      <c r="GN65349" s="378"/>
      <c r="GO65349" s="378"/>
      <c r="GP65349" s="378"/>
      <c r="GQ65349" s="378"/>
      <c r="GR65349" s="378"/>
      <c r="GS65349" s="378"/>
      <c r="GT65349" s="378"/>
      <c r="GU65349" s="378"/>
      <c r="GV65349" s="378"/>
      <c r="GW65349" s="378"/>
      <c r="GX65349" s="378"/>
      <c r="GY65349" s="378"/>
      <c r="GZ65349" s="378"/>
      <c r="HA65349" s="378"/>
      <c r="HB65349" s="378"/>
      <c r="HC65349" s="378"/>
      <c r="HD65349" s="378"/>
      <c r="HE65349" s="378"/>
      <c r="HF65349" s="378"/>
      <c r="HG65349" s="378"/>
      <c r="HH65349" s="378"/>
      <c r="HI65349" s="378"/>
      <c r="HJ65349" s="378"/>
      <c r="HK65349" s="378"/>
      <c r="HL65349" s="378"/>
      <c r="HM65349" s="378"/>
      <c r="HN65349" s="378"/>
      <c r="HO65349" s="378"/>
      <c r="HP65349" s="378"/>
      <c r="HQ65349" s="378"/>
      <c r="HR65349" s="378"/>
      <c r="HS65349" s="378"/>
      <c r="HT65349" s="378"/>
      <c r="HU65349" s="378"/>
      <c r="HV65349" s="378"/>
      <c r="HW65349" s="378"/>
      <c r="HX65349" s="378"/>
      <c r="HY65349" s="378"/>
      <c r="HZ65349" s="378"/>
      <c r="IA65349" s="378"/>
      <c r="IB65349" s="378"/>
      <c r="IC65349" s="378"/>
      <c r="ID65349" s="378"/>
      <c r="IE65349" s="378"/>
      <c r="IF65349" s="378"/>
      <c r="IG65349" s="378"/>
      <c r="IH65349" s="378"/>
      <c r="II65349" s="378"/>
      <c r="IJ65349" s="378"/>
      <c r="IK65349" s="378"/>
      <c r="IL65349" s="378"/>
    </row>
    <row r="65350" spans="2:246">
      <c r="B65350" s="378"/>
      <c r="C65350" s="378"/>
      <c r="D65350" s="378"/>
      <c r="E65350" s="378"/>
      <c r="F65350" s="378"/>
      <c r="G65350" s="378"/>
      <c r="H65350" s="378"/>
      <c r="I65350" s="378"/>
      <c r="J65350" s="378"/>
      <c r="K65350" s="378"/>
      <c r="L65350" s="378"/>
      <c r="M65350" s="378"/>
      <c r="N65350" s="378"/>
      <c r="O65350" s="378"/>
      <c r="P65350" s="378"/>
      <c r="Q65350" s="378"/>
      <c r="R65350" s="378"/>
      <c r="S65350" s="378"/>
      <c r="T65350" s="378"/>
      <c r="U65350" s="378"/>
      <c r="V65350" s="378"/>
      <c r="W65350" s="378"/>
      <c r="X65350" s="378"/>
      <c r="Y65350" s="378"/>
      <c r="Z65350" s="378"/>
      <c r="AA65350" s="378"/>
      <c r="AB65350" s="378"/>
      <c r="AC65350" s="378"/>
      <c r="AD65350" s="378"/>
      <c r="AE65350" s="378"/>
      <c r="AF65350" s="378"/>
      <c r="AG65350" s="378"/>
      <c r="AH65350" s="378"/>
      <c r="AI65350" s="378"/>
      <c r="AJ65350" s="378"/>
      <c r="AK65350" s="378"/>
      <c r="AL65350" s="378"/>
      <c r="AM65350" s="378"/>
      <c r="AN65350" s="378"/>
      <c r="AO65350" s="378"/>
      <c r="AP65350" s="378"/>
      <c r="AQ65350" s="378"/>
      <c r="AR65350" s="378"/>
      <c r="AS65350" s="378"/>
      <c r="AT65350" s="378"/>
      <c r="AU65350" s="378"/>
      <c r="AV65350" s="378"/>
      <c r="AW65350" s="378"/>
      <c r="AX65350" s="378"/>
      <c r="AY65350" s="378"/>
      <c r="AZ65350" s="378"/>
      <c r="BA65350" s="378"/>
      <c r="BB65350" s="378"/>
      <c r="BC65350" s="378"/>
      <c r="BD65350" s="378"/>
      <c r="BE65350" s="378"/>
      <c r="BF65350" s="378"/>
      <c r="BG65350" s="378"/>
      <c r="BH65350" s="378"/>
      <c r="BI65350" s="378"/>
      <c r="BJ65350" s="378"/>
      <c r="BK65350" s="378"/>
      <c r="BL65350" s="378"/>
      <c r="BM65350" s="378"/>
      <c r="BN65350" s="378"/>
      <c r="BO65350" s="378"/>
      <c r="BP65350" s="378"/>
      <c r="BQ65350" s="378"/>
      <c r="BR65350" s="378"/>
      <c r="BS65350" s="378"/>
      <c r="BT65350" s="378"/>
      <c r="BU65350" s="378"/>
      <c r="BV65350" s="378"/>
      <c r="BW65350" s="378"/>
      <c r="BX65350" s="378"/>
      <c r="BY65350" s="378"/>
      <c r="BZ65350" s="378"/>
      <c r="CA65350" s="378"/>
      <c r="CB65350" s="378"/>
      <c r="CC65350" s="378"/>
      <c r="CD65350" s="378"/>
      <c r="CE65350" s="378"/>
      <c r="CF65350" s="378"/>
      <c r="CG65350" s="378"/>
      <c r="CH65350" s="378"/>
      <c r="CI65350" s="378"/>
      <c r="CJ65350" s="378"/>
      <c r="CK65350" s="378"/>
      <c r="CL65350" s="378"/>
      <c r="CM65350" s="378"/>
      <c r="CN65350" s="378"/>
      <c r="CO65350" s="378"/>
      <c r="CP65350" s="378"/>
      <c r="CQ65350" s="378"/>
      <c r="CR65350" s="378"/>
      <c r="CS65350" s="378"/>
      <c r="CT65350" s="378"/>
      <c r="CU65350" s="378"/>
      <c r="CV65350" s="378"/>
      <c r="CW65350" s="378"/>
      <c r="CX65350" s="378"/>
      <c r="CY65350" s="378"/>
      <c r="CZ65350" s="378"/>
      <c r="DA65350" s="378"/>
      <c r="DB65350" s="378"/>
      <c r="DC65350" s="378"/>
      <c r="DD65350" s="378"/>
      <c r="DE65350" s="378"/>
      <c r="DF65350" s="378"/>
      <c r="DG65350" s="378"/>
      <c r="DH65350" s="378"/>
      <c r="DI65350" s="378"/>
      <c r="DJ65350" s="378"/>
      <c r="DK65350" s="378"/>
      <c r="DL65350" s="378"/>
      <c r="DM65350" s="378"/>
      <c r="DN65350" s="378"/>
      <c r="DO65350" s="378"/>
      <c r="DP65350" s="378"/>
      <c r="DQ65350" s="378"/>
      <c r="DR65350" s="378"/>
      <c r="DS65350" s="378"/>
      <c r="DT65350" s="378"/>
      <c r="DU65350" s="378"/>
      <c r="DV65350" s="378"/>
      <c r="DW65350" s="378"/>
      <c r="DX65350" s="378"/>
      <c r="DY65350" s="378"/>
      <c r="DZ65350" s="378"/>
      <c r="EA65350" s="378"/>
      <c r="EB65350" s="378"/>
      <c r="EC65350" s="378"/>
      <c r="ED65350" s="378"/>
      <c r="EE65350" s="378"/>
      <c r="EF65350" s="378"/>
      <c r="EG65350" s="378"/>
      <c r="EH65350" s="378"/>
      <c r="EI65350" s="378"/>
      <c r="EJ65350" s="378"/>
      <c r="EK65350" s="378"/>
      <c r="EL65350" s="378"/>
      <c r="EM65350" s="378"/>
      <c r="EN65350" s="378"/>
      <c r="EO65350" s="378"/>
      <c r="EP65350" s="378"/>
      <c r="EQ65350" s="378"/>
      <c r="ER65350" s="378"/>
      <c r="ES65350" s="378"/>
      <c r="ET65350" s="378"/>
      <c r="EU65350" s="378"/>
      <c r="EV65350" s="378"/>
      <c r="EW65350" s="378"/>
      <c r="EX65350" s="378"/>
      <c r="EY65350" s="378"/>
      <c r="EZ65350" s="378"/>
      <c r="FA65350" s="378"/>
      <c r="FB65350" s="378"/>
      <c r="FC65350" s="378"/>
      <c r="FD65350" s="378"/>
      <c r="FE65350" s="378"/>
      <c r="FF65350" s="378"/>
      <c r="FG65350" s="378"/>
      <c r="FH65350" s="378"/>
      <c r="FI65350" s="378"/>
      <c r="FJ65350" s="378"/>
      <c r="FK65350" s="378"/>
      <c r="FL65350" s="378"/>
      <c r="FM65350" s="378"/>
      <c r="FN65350" s="378"/>
      <c r="FO65350" s="378"/>
      <c r="FP65350" s="378"/>
      <c r="FQ65350" s="378"/>
      <c r="FR65350" s="378"/>
      <c r="FS65350" s="378"/>
      <c r="FT65350" s="378"/>
      <c r="FU65350" s="378"/>
      <c r="FV65350" s="378"/>
      <c r="FW65350" s="378"/>
      <c r="FX65350" s="378"/>
      <c r="FY65350" s="378"/>
      <c r="FZ65350" s="378"/>
      <c r="GA65350" s="378"/>
      <c r="GB65350" s="378"/>
      <c r="GC65350" s="378"/>
      <c r="GD65350" s="378"/>
      <c r="GE65350" s="378"/>
      <c r="GF65350" s="378"/>
      <c r="GG65350" s="378"/>
      <c r="GH65350" s="378"/>
      <c r="GI65350" s="378"/>
      <c r="GJ65350" s="378"/>
      <c r="GK65350" s="378"/>
      <c r="GL65350" s="378"/>
      <c r="GM65350" s="378"/>
      <c r="GN65350" s="378"/>
      <c r="GO65350" s="378"/>
      <c r="GP65350" s="378"/>
      <c r="GQ65350" s="378"/>
      <c r="GR65350" s="378"/>
      <c r="GS65350" s="378"/>
      <c r="GT65350" s="378"/>
      <c r="GU65350" s="378"/>
      <c r="GV65350" s="378"/>
      <c r="GW65350" s="378"/>
      <c r="GX65350" s="378"/>
      <c r="GY65350" s="378"/>
      <c r="GZ65350" s="378"/>
      <c r="HA65350" s="378"/>
      <c r="HB65350" s="378"/>
      <c r="HC65350" s="378"/>
      <c r="HD65350" s="378"/>
      <c r="HE65350" s="378"/>
      <c r="HF65350" s="378"/>
      <c r="HG65350" s="378"/>
      <c r="HH65350" s="378"/>
      <c r="HI65350" s="378"/>
      <c r="HJ65350" s="378"/>
      <c r="HK65350" s="378"/>
      <c r="HL65350" s="378"/>
      <c r="HM65350" s="378"/>
      <c r="HN65350" s="378"/>
      <c r="HO65350" s="378"/>
      <c r="HP65350" s="378"/>
      <c r="HQ65350" s="378"/>
      <c r="HR65350" s="378"/>
      <c r="HS65350" s="378"/>
      <c r="HT65350" s="378"/>
      <c r="HU65350" s="378"/>
      <c r="HV65350" s="378"/>
      <c r="HW65350" s="378"/>
      <c r="HX65350" s="378"/>
      <c r="HY65350" s="378"/>
      <c r="HZ65350" s="378"/>
      <c r="IA65350" s="378"/>
      <c r="IB65350" s="378"/>
      <c r="IC65350" s="378"/>
      <c r="ID65350" s="378"/>
      <c r="IE65350" s="378"/>
      <c r="IF65350" s="378"/>
      <c r="IG65350" s="378"/>
      <c r="IH65350" s="378"/>
      <c r="II65350" s="378"/>
      <c r="IJ65350" s="378"/>
      <c r="IK65350" s="378"/>
      <c r="IL65350" s="378"/>
    </row>
    <row r="65351" spans="2:246">
      <c r="B65351" s="378"/>
      <c r="C65351" s="378"/>
      <c r="D65351" s="378"/>
      <c r="E65351" s="378"/>
      <c r="F65351" s="378"/>
      <c r="G65351" s="378"/>
      <c r="H65351" s="378"/>
      <c r="I65351" s="378"/>
      <c r="J65351" s="378"/>
      <c r="K65351" s="378"/>
      <c r="L65351" s="378"/>
      <c r="M65351" s="378"/>
      <c r="N65351" s="378"/>
      <c r="O65351" s="378"/>
      <c r="P65351" s="378"/>
      <c r="Q65351" s="378"/>
      <c r="R65351" s="378"/>
      <c r="S65351" s="378"/>
      <c r="T65351" s="378"/>
      <c r="U65351" s="378"/>
      <c r="V65351" s="378"/>
      <c r="W65351" s="378"/>
      <c r="X65351" s="378"/>
      <c r="Y65351" s="378"/>
      <c r="Z65351" s="378"/>
      <c r="AA65351" s="378"/>
      <c r="AB65351" s="378"/>
      <c r="AC65351" s="378"/>
      <c r="AD65351" s="378"/>
      <c r="AE65351" s="378"/>
      <c r="AF65351" s="378"/>
      <c r="AG65351" s="378"/>
      <c r="AH65351" s="378"/>
      <c r="AI65351" s="378"/>
      <c r="AJ65351" s="378"/>
      <c r="AK65351" s="378"/>
      <c r="AL65351" s="378"/>
      <c r="AM65351" s="378"/>
      <c r="AN65351" s="378"/>
      <c r="AO65351" s="378"/>
      <c r="AP65351" s="378"/>
      <c r="AQ65351" s="378"/>
      <c r="AR65351" s="378"/>
      <c r="AS65351" s="378"/>
      <c r="AT65351" s="378"/>
      <c r="AU65351" s="378"/>
      <c r="AV65351" s="378"/>
      <c r="AW65351" s="378"/>
      <c r="AX65351" s="378"/>
      <c r="AY65351" s="378"/>
      <c r="AZ65351" s="378"/>
      <c r="BA65351" s="378"/>
      <c r="BB65351" s="378"/>
      <c r="BC65351" s="378"/>
      <c r="BD65351" s="378"/>
      <c r="BE65351" s="378"/>
      <c r="BF65351" s="378"/>
      <c r="BG65351" s="378"/>
      <c r="BH65351" s="378"/>
      <c r="BI65351" s="378"/>
      <c r="BJ65351" s="378"/>
      <c r="BK65351" s="378"/>
      <c r="BL65351" s="378"/>
      <c r="BM65351" s="378"/>
      <c r="BN65351" s="378"/>
      <c r="BO65351" s="378"/>
      <c r="BP65351" s="378"/>
      <c r="BQ65351" s="378"/>
      <c r="BR65351" s="378"/>
      <c r="BS65351" s="378"/>
      <c r="BT65351" s="378"/>
      <c r="BU65351" s="378"/>
      <c r="BV65351" s="378"/>
      <c r="BW65351" s="378"/>
      <c r="BX65351" s="378"/>
      <c r="BY65351" s="378"/>
      <c r="BZ65351" s="378"/>
      <c r="CA65351" s="378"/>
      <c r="CB65351" s="378"/>
      <c r="CC65351" s="378"/>
      <c r="CD65351" s="378"/>
      <c r="CE65351" s="378"/>
      <c r="CF65351" s="378"/>
      <c r="CG65351" s="378"/>
      <c r="CH65351" s="378"/>
      <c r="CI65351" s="378"/>
      <c r="CJ65351" s="378"/>
      <c r="CK65351" s="378"/>
      <c r="CL65351" s="378"/>
      <c r="CM65351" s="378"/>
      <c r="CN65351" s="378"/>
      <c r="CO65351" s="378"/>
      <c r="CP65351" s="378"/>
      <c r="CQ65351" s="378"/>
      <c r="CR65351" s="378"/>
      <c r="CS65351" s="378"/>
      <c r="CT65351" s="378"/>
      <c r="CU65351" s="378"/>
      <c r="CV65351" s="378"/>
      <c r="CW65351" s="378"/>
      <c r="CX65351" s="378"/>
      <c r="CY65351" s="378"/>
      <c r="CZ65351" s="378"/>
      <c r="DA65351" s="378"/>
      <c r="DB65351" s="378"/>
      <c r="DC65351" s="378"/>
      <c r="DD65351" s="378"/>
      <c r="DE65351" s="378"/>
      <c r="DF65351" s="378"/>
      <c r="DG65351" s="378"/>
      <c r="DH65351" s="378"/>
      <c r="DI65351" s="378"/>
      <c r="DJ65351" s="378"/>
      <c r="DK65351" s="378"/>
      <c r="DL65351" s="378"/>
      <c r="DM65351" s="378"/>
      <c r="DN65351" s="378"/>
      <c r="DO65351" s="378"/>
      <c r="DP65351" s="378"/>
      <c r="DQ65351" s="378"/>
      <c r="DR65351" s="378"/>
      <c r="DS65351" s="378"/>
      <c r="DT65351" s="378"/>
      <c r="DU65351" s="378"/>
      <c r="DV65351" s="378"/>
      <c r="DW65351" s="378"/>
      <c r="DX65351" s="378"/>
      <c r="DY65351" s="378"/>
      <c r="DZ65351" s="378"/>
      <c r="EA65351" s="378"/>
      <c r="EB65351" s="378"/>
      <c r="EC65351" s="378"/>
      <c r="ED65351" s="378"/>
      <c r="EE65351" s="378"/>
      <c r="EF65351" s="378"/>
      <c r="EG65351" s="378"/>
      <c r="EH65351" s="378"/>
      <c r="EI65351" s="378"/>
      <c r="EJ65351" s="378"/>
      <c r="EK65351" s="378"/>
      <c r="EL65351" s="378"/>
      <c r="EM65351" s="378"/>
      <c r="EN65351" s="378"/>
      <c r="EO65351" s="378"/>
      <c r="EP65351" s="378"/>
      <c r="EQ65351" s="378"/>
      <c r="ER65351" s="378"/>
      <c r="ES65351" s="378"/>
      <c r="ET65351" s="378"/>
      <c r="EU65351" s="378"/>
      <c r="EV65351" s="378"/>
      <c r="EW65351" s="378"/>
      <c r="EX65351" s="378"/>
      <c r="EY65351" s="378"/>
      <c r="EZ65351" s="378"/>
      <c r="FA65351" s="378"/>
      <c r="FB65351" s="378"/>
      <c r="FC65351" s="378"/>
      <c r="FD65351" s="378"/>
      <c r="FE65351" s="378"/>
      <c r="FF65351" s="378"/>
      <c r="FG65351" s="378"/>
      <c r="FH65351" s="378"/>
      <c r="FI65351" s="378"/>
      <c r="FJ65351" s="378"/>
      <c r="FK65351" s="378"/>
      <c r="FL65351" s="378"/>
      <c r="FM65351" s="378"/>
      <c r="FN65351" s="378"/>
      <c r="FO65351" s="378"/>
      <c r="FP65351" s="378"/>
      <c r="FQ65351" s="378"/>
      <c r="FR65351" s="378"/>
      <c r="FS65351" s="378"/>
      <c r="FT65351" s="378"/>
      <c r="FU65351" s="378"/>
      <c r="FV65351" s="378"/>
      <c r="FW65351" s="378"/>
      <c r="FX65351" s="378"/>
      <c r="FY65351" s="378"/>
      <c r="FZ65351" s="378"/>
      <c r="GA65351" s="378"/>
      <c r="GB65351" s="378"/>
      <c r="GC65351" s="378"/>
      <c r="GD65351" s="378"/>
      <c r="GE65351" s="378"/>
      <c r="GF65351" s="378"/>
      <c r="GG65351" s="378"/>
      <c r="GH65351" s="378"/>
      <c r="GI65351" s="378"/>
      <c r="GJ65351" s="378"/>
      <c r="GK65351" s="378"/>
      <c r="GL65351" s="378"/>
      <c r="GM65351" s="378"/>
      <c r="GN65351" s="378"/>
      <c r="GO65351" s="378"/>
      <c r="GP65351" s="378"/>
      <c r="GQ65351" s="378"/>
      <c r="GR65351" s="378"/>
      <c r="GS65351" s="378"/>
      <c r="GT65351" s="378"/>
      <c r="GU65351" s="378"/>
      <c r="GV65351" s="378"/>
      <c r="GW65351" s="378"/>
      <c r="GX65351" s="378"/>
      <c r="GY65351" s="378"/>
      <c r="GZ65351" s="378"/>
      <c r="HA65351" s="378"/>
      <c r="HB65351" s="378"/>
      <c r="HC65351" s="378"/>
      <c r="HD65351" s="378"/>
      <c r="HE65351" s="378"/>
      <c r="HF65351" s="378"/>
      <c r="HG65351" s="378"/>
      <c r="HH65351" s="378"/>
      <c r="HI65351" s="378"/>
      <c r="HJ65351" s="378"/>
      <c r="HK65351" s="378"/>
      <c r="HL65351" s="378"/>
      <c r="HM65351" s="378"/>
      <c r="HN65351" s="378"/>
      <c r="HO65351" s="378"/>
      <c r="HP65351" s="378"/>
      <c r="HQ65351" s="378"/>
      <c r="HR65351" s="378"/>
      <c r="HS65351" s="378"/>
      <c r="HT65351" s="378"/>
      <c r="HU65351" s="378"/>
      <c r="HV65351" s="378"/>
      <c r="HW65351" s="378"/>
      <c r="HX65351" s="378"/>
      <c r="HY65351" s="378"/>
      <c r="HZ65351" s="378"/>
      <c r="IA65351" s="378"/>
      <c r="IB65351" s="378"/>
      <c r="IC65351" s="378"/>
      <c r="ID65351" s="378"/>
      <c r="IE65351" s="378"/>
      <c r="IF65351" s="378"/>
      <c r="IG65351" s="378"/>
      <c r="IH65351" s="378"/>
      <c r="II65351" s="378"/>
      <c r="IJ65351" s="378"/>
      <c r="IK65351" s="378"/>
      <c r="IL65351" s="378"/>
    </row>
    <row r="65352" spans="2:246">
      <c r="B65352" s="378"/>
      <c r="C65352" s="378"/>
      <c r="D65352" s="378"/>
      <c r="E65352" s="378"/>
      <c r="F65352" s="378"/>
      <c r="G65352" s="378"/>
      <c r="H65352" s="378"/>
      <c r="I65352" s="378"/>
      <c r="J65352" s="378"/>
      <c r="K65352" s="378"/>
      <c r="L65352" s="378"/>
      <c r="M65352" s="378"/>
      <c r="N65352" s="378"/>
      <c r="O65352" s="378"/>
      <c r="P65352" s="378"/>
      <c r="Q65352" s="378"/>
      <c r="R65352" s="378"/>
      <c r="S65352" s="378"/>
      <c r="T65352" s="378"/>
      <c r="U65352" s="378"/>
      <c r="V65352" s="378"/>
      <c r="W65352" s="378"/>
      <c r="X65352" s="378"/>
      <c r="Y65352" s="378"/>
      <c r="Z65352" s="378"/>
      <c r="AA65352" s="378"/>
      <c r="AB65352" s="378"/>
      <c r="AC65352" s="378"/>
      <c r="AD65352" s="378"/>
      <c r="AE65352" s="378"/>
      <c r="AF65352" s="378"/>
      <c r="AG65352" s="378"/>
      <c r="AH65352" s="378"/>
      <c r="AI65352" s="378"/>
      <c r="AJ65352" s="378"/>
      <c r="AK65352" s="378"/>
      <c r="AL65352" s="378"/>
      <c r="AM65352" s="378"/>
      <c r="AN65352" s="378"/>
      <c r="AO65352" s="378"/>
      <c r="AP65352" s="378"/>
      <c r="AQ65352" s="378"/>
      <c r="AR65352" s="378"/>
      <c r="AS65352" s="378"/>
      <c r="AT65352" s="378"/>
      <c r="AU65352" s="378"/>
      <c r="AV65352" s="378"/>
      <c r="AW65352" s="378"/>
      <c r="AX65352" s="378"/>
      <c r="AY65352" s="378"/>
      <c r="AZ65352" s="378"/>
      <c r="BA65352" s="378"/>
      <c r="BB65352" s="378"/>
      <c r="BC65352" s="378"/>
      <c r="BD65352" s="378"/>
      <c r="BE65352" s="378"/>
      <c r="BF65352" s="378"/>
      <c r="BG65352" s="378"/>
      <c r="BH65352" s="378"/>
      <c r="BI65352" s="378"/>
      <c r="BJ65352" s="378"/>
      <c r="BK65352" s="378"/>
      <c r="BL65352" s="378"/>
      <c r="BM65352" s="378"/>
      <c r="BN65352" s="378"/>
      <c r="BO65352" s="378"/>
      <c r="BP65352" s="378"/>
      <c r="BQ65352" s="378"/>
      <c r="BR65352" s="378"/>
      <c r="BS65352" s="378"/>
      <c r="BT65352" s="378"/>
      <c r="BU65352" s="378"/>
      <c r="BV65352" s="378"/>
      <c r="BW65352" s="378"/>
      <c r="BX65352" s="378"/>
      <c r="BY65352" s="378"/>
      <c r="BZ65352" s="378"/>
      <c r="CA65352" s="378"/>
      <c r="CB65352" s="378"/>
      <c r="CC65352" s="378"/>
      <c r="CD65352" s="378"/>
      <c r="CE65352" s="378"/>
      <c r="CF65352" s="378"/>
      <c r="CG65352" s="378"/>
      <c r="CH65352" s="378"/>
      <c r="CI65352" s="378"/>
      <c r="CJ65352" s="378"/>
      <c r="CK65352" s="378"/>
      <c r="CL65352" s="378"/>
      <c r="CM65352" s="378"/>
      <c r="CN65352" s="378"/>
      <c r="CO65352" s="378"/>
      <c r="CP65352" s="378"/>
      <c r="CQ65352" s="378"/>
      <c r="CR65352" s="378"/>
      <c r="CS65352" s="378"/>
      <c r="CT65352" s="378"/>
      <c r="CU65352" s="378"/>
      <c r="CV65352" s="378"/>
      <c r="CW65352" s="378"/>
      <c r="CX65352" s="378"/>
      <c r="CY65352" s="378"/>
      <c r="CZ65352" s="378"/>
      <c r="DA65352" s="378"/>
      <c r="DB65352" s="378"/>
      <c r="DC65352" s="378"/>
      <c r="DD65352" s="378"/>
      <c r="DE65352" s="378"/>
      <c r="DF65352" s="378"/>
      <c r="DG65352" s="378"/>
      <c r="DH65352" s="378"/>
      <c r="DI65352" s="378"/>
      <c r="DJ65352" s="378"/>
      <c r="DK65352" s="378"/>
      <c r="DL65352" s="378"/>
      <c r="DM65352" s="378"/>
      <c r="DN65352" s="378"/>
      <c r="DO65352" s="378"/>
      <c r="DP65352" s="378"/>
      <c r="DQ65352" s="378"/>
      <c r="DR65352" s="378"/>
      <c r="DS65352" s="378"/>
      <c r="DT65352" s="378"/>
      <c r="DU65352" s="378"/>
      <c r="DV65352" s="378"/>
      <c r="DW65352" s="378"/>
      <c r="DX65352" s="378"/>
      <c r="DY65352" s="378"/>
      <c r="DZ65352" s="378"/>
      <c r="EA65352" s="378"/>
      <c r="EB65352" s="378"/>
      <c r="EC65352" s="378"/>
      <c r="ED65352" s="378"/>
      <c r="EE65352" s="378"/>
      <c r="EF65352" s="378"/>
      <c r="EG65352" s="378"/>
      <c r="EH65352" s="378"/>
      <c r="EI65352" s="378"/>
      <c r="EJ65352" s="378"/>
      <c r="EK65352" s="378"/>
      <c r="EL65352" s="378"/>
      <c r="EM65352" s="378"/>
      <c r="EN65352" s="378"/>
      <c r="EO65352" s="378"/>
      <c r="EP65352" s="378"/>
      <c r="EQ65352" s="378"/>
      <c r="ER65352" s="378"/>
      <c r="ES65352" s="378"/>
      <c r="ET65352" s="378"/>
      <c r="EU65352" s="378"/>
      <c r="EV65352" s="378"/>
      <c r="EW65352" s="378"/>
      <c r="EX65352" s="378"/>
      <c r="EY65352" s="378"/>
      <c r="EZ65352" s="378"/>
      <c r="FA65352" s="378"/>
      <c r="FB65352" s="378"/>
      <c r="FC65352" s="378"/>
      <c r="FD65352" s="378"/>
      <c r="FE65352" s="378"/>
      <c r="FF65352" s="378"/>
      <c r="FG65352" s="378"/>
      <c r="FH65352" s="378"/>
      <c r="FI65352" s="378"/>
      <c r="FJ65352" s="378"/>
      <c r="FK65352" s="378"/>
      <c r="FL65352" s="378"/>
      <c r="FM65352" s="378"/>
      <c r="FN65352" s="378"/>
      <c r="FO65352" s="378"/>
      <c r="FP65352" s="378"/>
      <c r="FQ65352" s="378"/>
      <c r="FR65352" s="378"/>
      <c r="FS65352" s="378"/>
      <c r="FT65352" s="378"/>
      <c r="FU65352" s="378"/>
      <c r="FV65352" s="378"/>
      <c r="FW65352" s="378"/>
      <c r="FX65352" s="378"/>
      <c r="FY65352" s="378"/>
      <c r="FZ65352" s="378"/>
      <c r="GA65352" s="378"/>
      <c r="GB65352" s="378"/>
      <c r="GC65352" s="378"/>
      <c r="GD65352" s="378"/>
      <c r="GE65352" s="378"/>
      <c r="GF65352" s="378"/>
      <c r="GG65352" s="378"/>
      <c r="GH65352" s="378"/>
      <c r="GI65352" s="378"/>
      <c r="GJ65352" s="378"/>
      <c r="GK65352" s="378"/>
      <c r="GL65352" s="378"/>
      <c r="GM65352" s="378"/>
      <c r="GN65352" s="378"/>
      <c r="GO65352" s="378"/>
      <c r="GP65352" s="378"/>
      <c r="GQ65352" s="378"/>
      <c r="GR65352" s="378"/>
      <c r="GS65352" s="378"/>
      <c r="GT65352" s="378"/>
      <c r="GU65352" s="378"/>
      <c r="GV65352" s="378"/>
      <c r="GW65352" s="378"/>
      <c r="GX65352" s="378"/>
      <c r="GY65352" s="378"/>
      <c r="GZ65352" s="378"/>
      <c r="HA65352" s="378"/>
      <c r="HB65352" s="378"/>
      <c r="HC65352" s="378"/>
      <c r="HD65352" s="378"/>
      <c r="HE65352" s="378"/>
      <c r="HF65352" s="378"/>
      <c r="HG65352" s="378"/>
      <c r="HH65352" s="378"/>
      <c r="HI65352" s="378"/>
      <c r="HJ65352" s="378"/>
      <c r="HK65352" s="378"/>
      <c r="HL65352" s="378"/>
      <c r="HM65352" s="378"/>
      <c r="HN65352" s="378"/>
      <c r="HO65352" s="378"/>
      <c r="HP65352" s="378"/>
      <c r="HQ65352" s="378"/>
      <c r="HR65352" s="378"/>
      <c r="HS65352" s="378"/>
      <c r="HT65352" s="378"/>
      <c r="HU65352" s="378"/>
      <c r="HV65352" s="378"/>
      <c r="HW65352" s="378"/>
      <c r="HX65352" s="378"/>
      <c r="HY65352" s="378"/>
      <c r="HZ65352" s="378"/>
      <c r="IA65352" s="378"/>
      <c r="IB65352" s="378"/>
      <c r="IC65352" s="378"/>
      <c r="ID65352" s="378"/>
      <c r="IE65352" s="378"/>
      <c r="IF65352" s="378"/>
      <c r="IG65352" s="378"/>
      <c r="IH65352" s="378"/>
      <c r="II65352" s="378"/>
      <c r="IJ65352" s="378"/>
      <c r="IK65352" s="378"/>
      <c r="IL65352" s="378"/>
    </row>
    <row r="65353" spans="2:246">
      <c r="B65353" s="378"/>
      <c r="C65353" s="378"/>
      <c r="D65353" s="378"/>
      <c r="E65353" s="378"/>
      <c r="F65353" s="378"/>
      <c r="G65353" s="378"/>
      <c r="H65353" s="378"/>
      <c r="I65353" s="378"/>
      <c r="J65353" s="378"/>
      <c r="K65353" s="378"/>
      <c r="L65353" s="378"/>
      <c r="M65353" s="378"/>
      <c r="N65353" s="378"/>
      <c r="O65353" s="378"/>
      <c r="P65353" s="378"/>
      <c r="Q65353" s="378"/>
      <c r="R65353" s="378"/>
      <c r="S65353" s="378"/>
      <c r="T65353" s="378"/>
      <c r="U65353" s="378"/>
      <c r="V65353" s="378"/>
      <c r="W65353" s="378"/>
      <c r="X65353" s="378"/>
      <c r="Y65353" s="378"/>
      <c r="Z65353" s="378"/>
      <c r="AA65353" s="378"/>
      <c r="AB65353" s="378"/>
      <c r="AC65353" s="378"/>
      <c r="AD65353" s="378"/>
      <c r="AE65353" s="378"/>
      <c r="AF65353" s="378"/>
      <c r="AG65353" s="378"/>
      <c r="AH65353" s="378"/>
      <c r="AI65353" s="378"/>
      <c r="AJ65353" s="378"/>
      <c r="AK65353" s="378"/>
      <c r="AL65353" s="378"/>
      <c r="AM65353" s="378"/>
      <c r="AN65353" s="378"/>
      <c r="AO65353" s="378"/>
      <c r="AP65353" s="378"/>
      <c r="AQ65353" s="378"/>
      <c r="AR65353" s="378"/>
      <c r="AS65353" s="378"/>
      <c r="AT65353" s="378"/>
      <c r="AU65353" s="378"/>
      <c r="AV65353" s="378"/>
      <c r="AW65353" s="378"/>
      <c r="AX65353" s="378"/>
      <c r="AY65353" s="378"/>
      <c r="AZ65353" s="378"/>
      <c r="BA65353" s="378"/>
      <c r="BB65353" s="378"/>
      <c r="BC65353" s="378"/>
      <c r="BD65353" s="378"/>
      <c r="BE65353" s="378"/>
      <c r="BF65353" s="378"/>
      <c r="BG65353" s="378"/>
      <c r="BH65353" s="378"/>
      <c r="BI65353" s="378"/>
      <c r="BJ65353" s="378"/>
      <c r="BK65353" s="378"/>
      <c r="BL65353" s="378"/>
      <c r="BM65353" s="378"/>
      <c r="BN65353" s="378"/>
      <c r="BO65353" s="378"/>
      <c r="BP65353" s="378"/>
      <c r="BQ65353" s="378"/>
      <c r="BR65353" s="378"/>
      <c r="BS65353" s="378"/>
      <c r="BT65353" s="378"/>
      <c r="BU65353" s="378"/>
      <c r="BV65353" s="378"/>
      <c r="BW65353" s="378"/>
      <c r="BX65353" s="378"/>
      <c r="BY65353" s="378"/>
      <c r="BZ65353" s="378"/>
      <c r="CA65353" s="378"/>
      <c r="CB65353" s="378"/>
      <c r="CC65353" s="378"/>
      <c r="CD65353" s="378"/>
      <c r="CE65353" s="378"/>
      <c r="CF65353" s="378"/>
      <c r="CG65353" s="378"/>
      <c r="CH65353" s="378"/>
      <c r="CI65353" s="378"/>
      <c r="CJ65353" s="378"/>
      <c r="CK65353" s="378"/>
      <c r="CL65353" s="378"/>
      <c r="CM65353" s="378"/>
      <c r="CN65353" s="378"/>
      <c r="CO65353" s="378"/>
      <c r="CP65353" s="378"/>
      <c r="CQ65353" s="378"/>
      <c r="CR65353" s="378"/>
      <c r="CS65353" s="378"/>
      <c r="CT65353" s="378"/>
      <c r="CU65353" s="378"/>
      <c r="CV65353" s="378"/>
      <c r="CW65353" s="378"/>
      <c r="CX65353" s="378"/>
      <c r="CY65353" s="378"/>
      <c r="CZ65353" s="378"/>
      <c r="DA65353" s="378"/>
      <c r="DB65353" s="378"/>
      <c r="DC65353" s="378"/>
      <c r="DD65353" s="378"/>
      <c r="DE65353" s="378"/>
      <c r="DF65353" s="378"/>
      <c r="DG65353" s="378"/>
      <c r="DH65353" s="378"/>
      <c r="DI65353" s="378"/>
      <c r="DJ65353" s="378"/>
      <c r="DK65353" s="378"/>
      <c r="DL65353" s="378"/>
      <c r="DM65353" s="378"/>
      <c r="DN65353" s="378"/>
      <c r="DO65353" s="378"/>
      <c r="DP65353" s="378"/>
      <c r="DQ65353" s="378"/>
      <c r="DR65353" s="378"/>
      <c r="DS65353" s="378"/>
      <c r="DT65353" s="378"/>
      <c r="DU65353" s="378"/>
      <c r="DV65353" s="378"/>
      <c r="DW65353" s="378"/>
      <c r="DX65353" s="378"/>
      <c r="DY65353" s="378"/>
      <c r="DZ65353" s="378"/>
      <c r="EA65353" s="378"/>
      <c r="EB65353" s="378"/>
      <c r="EC65353" s="378"/>
      <c r="ED65353" s="378"/>
      <c r="EE65353" s="378"/>
      <c r="EF65353" s="378"/>
      <c r="EG65353" s="378"/>
      <c r="EH65353" s="378"/>
      <c r="EI65353" s="378"/>
      <c r="EJ65353" s="378"/>
      <c r="EK65353" s="378"/>
      <c r="EL65353" s="378"/>
      <c r="EM65353" s="378"/>
      <c r="EN65353" s="378"/>
      <c r="EO65353" s="378"/>
      <c r="EP65353" s="378"/>
      <c r="EQ65353" s="378"/>
      <c r="ER65353" s="378"/>
      <c r="ES65353" s="378"/>
      <c r="ET65353" s="378"/>
      <c r="EU65353" s="378"/>
      <c r="EV65353" s="378"/>
      <c r="EW65353" s="378"/>
      <c r="EX65353" s="378"/>
      <c r="EY65353" s="378"/>
      <c r="EZ65353" s="378"/>
      <c r="FA65353" s="378"/>
      <c r="FB65353" s="378"/>
      <c r="FC65353" s="378"/>
      <c r="FD65353" s="378"/>
      <c r="FE65353" s="378"/>
      <c r="FF65353" s="378"/>
      <c r="FG65353" s="378"/>
      <c r="FH65353" s="378"/>
      <c r="FI65353" s="378"/>
      <c r="FJ65353" s="378"/>
      <c r="FK65353" s="378"/>
      <c r="FL65353" s="378"/>
      <c r="FM65353" s="378"/>
      <c r="FN65353" s="378"/>
      <c r="FO65353" s="378"/>
      <c r="FP65353" s="378"/>
      <c r="FQ65353" s="378"/>
      <c r="FR65353" s="378"/>
      <c r="FS65353" s="378"/>
      <c r="FT65353" s="378"/>
      <c r="FU65353" s="378"/>
      <c r="FV65353" s="378"/>
      <c r="FW65353" s="378"/>
      <c r="FX65353" s="378"/>
      <c r="FY65353" s="378"/>
      <c r="FZ65353" s="378"/>
      <c r="GA65353" s="378"/>
      <c r="GB65353" s="378"/>
      <c r="GC65353" s="378"/>
      <c r="GD65353" s="378"/>
      <c r="GE65353" s="378"/>
      <c r="GF65353" s="378"/>
      <c r="GG65353" s="378"/>
      <c r="GH65353" s="378"/>
      <c r="GI65353" s="378"/>
      <c r="GJ65353" s="378"/>
      <c r="GK65353" s="378"/>
      <c r="GL65353" s="378"/>
      <c r="GM65353" s="378"/>
      <c r="GN65353" s="378"/>
      <c r="GO65353" s="378"/>
      <c r="GP65353" s="378"/>
      <c r="GQ65353" s="378"/>
      <c r="GR65353" s="378"/>
      <c r="GS65353" s="378"/>
      <c r="GT65353" s="378"/>
      <c r="GU65353" s="378"/>
      <c r="GV65353" s="378"/>
      <c r="GW65353" s="378"/>
      <c r="GX65353" s="378"/>
      <c r="GY65353" s="378"/>
      <c r="GZ65353" s="378"/>
      <c r="HA65353" s="378"/>
      <c r="HB65353" s="378"/>
      <c r="HC65353" s="378"/>
      <c r="HD65353" s="378"/>
      <c r="HE65353" s="378"/>
      <c r="HF65353" s="378"/>
      <c r="HG65353" s="378"/>
      <c r="HH65353" s="378"/>
      <c r="HI65353" s="378"/>
      <c r="HJ65353" s="378"/>
      <c r="HK65353" s="378"/>
      <c r="HL65353" s="378"/>
      <c r="HM65353" s="378"/>
      <c r="HN65353" s="378"/>
      <c r="HO65353" s="378"/>
      <c r="HP65353" s="378"/>
      <c r="HQ65353" s="378"/>
      <c r="HR65353" s="378"/>
      <c r="HS65353" s="378"/>
      <c r="HT65353" s="378"/>
      <c r="HU65353" s="378"/>
      <c r="HV65353" s="378"/>
      <c r="HW65353" s="378"/>
      <c r="HX65353" s="378"/>
      <c r="HY65353" s="378"/>
      <c r="HZ65353" s="378"/>
      <c r="IA65353" s="378"/>
      <c r="IB65353" s="378"/>
      <c r="IC65353" s="378"/>
      <c r="ID65353" s="378"/>
      <c r="IE65353" s="378"/>
      <c r="IF65353" s="378"/>
      <c r="IG65353" s="378"/>
      <c r="IH65353" s="378"/>
      <c r="II65353" s="378"/>
      <c r="IJ65353" s="378"/>
      <c r="IK65353" s="378"/>
      <c r="IL65353" s="378"/>
    </row>
    <row r="65354" spans="2:246">
      <c r="B65354" s="378"/>
      <c r="C65354" s="378"/>
      <c r="D65354" s="378"/>
      <c r="E65354" s="378"/>
      <c r="F65354" s="378"/>
      <c r="G65354" s="378"/>
      <c r="H65354" s="378"/>
      <c r="I65354" s="378"/>
      <c r="J65354" s="378"/>
      <c r="K65354" s="378"/>
      <c r="L65354" s="378"/>
      <c r="M65354" s="378"/>
      <c r="N65354" s="378"/>
      <c r="O65354" s="378"/>
      <c r="P65354" s="378"/>
      <c r="Q65354" s="378"/>
      <c r="R65354" s="378"/>
      <c r="S65354" s="378"/>
      <c r="T65354" s="378"/>
      <c r="U65354" s="378"/>
      <c r="V65354" s="378"/>
      <c r="W65354" s="378"/>
      <c r="X65354" s="378"/>
      <c r="Y65354" s="378"/>
      <c r="Z65354" s="378"/>
      <c r="AA65354" s="378"/>
      <c r="AB65354" s="378"/>
      <c r="AC65354" s="378"/>
      <c r="AD65354" s="378"/>
      <c r="AE65354" s="378"/>
      <c r="AF65354" s="378"/>
      <c r="AG65354" s="378"/>
      <c r="AH65354" s="378"/>
      <c r="AI65354" s="378"/>
      <c r="AJ65354" s="378"/>
      <c r="AK65354" s="378"/>
      <c r="AL65354" s="378"/>
      <c r="AM65354" s="378"/>
      <c r="AN65354" s="378"/>
      <c r="AO65354" s="378"/>
      <c r="AP65354" s="378"/>
      <c r="AQ65354" s="378"/>
      <c r="AR65354" s="378"/>
      <c r="AS65354" s="378"/>
      <c r="AT65354" s="378"/>
      <c r="AU65354" s="378"/>
      <c r="AV65354" s="378"/>
      <c r="AW65354" s="378"/>
      <c r="AX65354" s="378"/>
      <c r="AY65354" s="378"/>
      <c r="AZ65354" s="378"/>
      <c r="BA65354" s="378"/>
      <c r="BB65354" s="378"/>
      <c r="BC65354" s="378"/>
      <c r="BD65354" s="378"/>
      <c r="BE65354" s="378"/>
      <c r="BF65354" s="378"/>
      <c r="BG65354" s="378"/>
      <c r="BH65354" s="378"/>
      <c r="BI65354" s="378"/>
      <c r="BJ65354" s="378"/>
      <c r="BK65354" s="378"/>
      <c r="BL65354" s="378"/>
      <c r="BM65354" s="378"/>
      <c r="BN65354" s="378"/>
      <c r="BO65354" s="378"/>
      <c r="BP65354" s="378"/>
      <c r="BQ65354" s="378"/>
      <c r="BR65354" s="378"/>
      <c r="BS65354" s="378"/>
      <c r="BT65354" s="378"/>
      <c r="BU65354" s="378"/>
      <c r="BV65354" s="378"/>
      <c r="BW65354" s="378"/>
      <c r="BX65354" s="378"/>
      <c r="BY65354" s="378"/>
      <c r="BZ65354" s="378"/>
      <c r="CA65354" s="378"/>
      <c r="CB65354" s="378"/>
      <c r="CC65354" s="378"/>
      <c r="CD65354" s="378"/>
      <c r="CE65354" s="378"/>
      <c r="CF65354" s="378"/>
      <c r="CG65354" s="378"/>
      <c r="CH65354" s="378"/>
      <c r="CI65354" s="378"/>
      <c r="CJ65354" s="378"/>
      <c r="CK65354" s="378"/>
      <c r="CL65354" s="378"/>
      <c r="CM65354" s="378"/>
      <c r="CN65354" s="378"/>
      <c r="CO65354" s="378"/>
      <c r="CP65354" s="378"/>
      <c r="CQ65354" s="378"/>
      <c r="CR65354" s="378"/>
      <c r="CS65354" s="378"/>
      <c r="CT65354" s="378"/>
      <c r="CU65354" s="378"/>
      <c r="CV65354" s="378"/>
      <c r="CW65354" s="378"/>
      <c r="CX65354" s="378"/>
      <c r="CY65354" s="378"/>
      <c r="CZ65354" s="378"/>
      <c r="DA65354" s="378"/>
      <c r="DB65354" s="378"/>
      <c r="DC65354" s="378"/>
      <c r="DD65354" s="378"/>
      <c r="DE65354" s="378"/>
      <c r="DF65354" s="378"/>
      <c r="DG65354" s="378"/>
      <c r="DH65354" s="378"/>
      <c r="DI65354" s="378"/>
      <c r="DJ65354" s="378"/>
      <c r="DK65354" s="378"/>
      <c r="DL65354" s="378"/>
      <c r="DM65354" s="378"/>
      <c r="DN65354" s="378"/>
      <c r="DO65354" s="378"/>
      <c r="DP65354" s="378"/>
      <c r="DQ65354" s="378"/>
      <c r="DR65354" s="378"/>
      <c r="DS65354" s="378"/>
      <c r="DT65354" s="378"/>
      <c r="DU65354" s="378"/>
      <c r="DV65354" s="378"/>
      <c r="DW65354" s="378"/>
      <c r="DX65354" s="378"/>
      <c r="DY65354" s="378"/>
      <c r="DZ65354" s="378"/>
      <c r="EA65354" s="378"/>
      <c r="EB65354" s="378"/>
      <c r="EC65354" s="378"/>
      <c r="ED65354" s="378"/>
      <c r="EE65354" s="378"/>
      <c r="EF65354" s="378"/>
      <c r="EG65354" s="378"/>
      <c r="EH65354" s="378"/>
      <c r="EI65354" s="378"/>
      <c r="EJ65354" s="378"/>
      <c r="EK65354" s="378"/>
      <c r="EL65354" s="378"/>
      <c r="EM65354" s="378"/>
      <c r="EN65354" s="378"/>
      <c r="EO65354" s="378"/>
      <c r="EP65354" s="378"/>
      <c r="EQ65354" s="378"/>
      <c r="ER65354" s="378"/>
      <c r="ES65354" s="378"/>
      <c r="ET65354" s="378"/>
      <c r="EU65354" s="378"/>
      <c r="EV65354" s="378"/>
      <c r="EW65354" s="378"/>
      <c r="EX65354" s="378"/>
      <c r="EY65354" s="378"/>
      <c r="EZ65354" s="378"/>
      <c r="FA65354" s="378"/>
      <c r="FB65354" s="378"/>
      <c r="FC65354" s="378"/>
      <c r="FD65354" s="378"/>
      <c r="FE65354" s="378"/>
      <c r="FF65354" s="378"/>
      <c r="FG65354" s="378"/>
      <c r="FH65354" s="378"/>
      <c r="FI65354" s="378"/>
      <c r="FJ65354" s="378"/>
      <c r="FK65354" s="378"/>
      <c r="FL65354" s="378"/>
      <c r="FM65354" s="378"/>
      <c r="FN65354" s="378"/>
      <c r="FO65354" s="378"/>
      <c r="FP65354" s="378"/>
      <c r="FQ65354" s="378"/>
      <c r="FR65354" s="378"/>
      <c r="FS65354" s="378"/>
      <c r="FT65354" s="378"/>
      <c r="FU65354" s="378"/>
      <c r="FV65354" s="378"/>
      <c r="FW65354" s="378"/>
      <c r="FX65354" s="378"/>
      <c r="FY65354" s="378"/>
      <c r="FZ65354" s="378"/>
      <c r="GA65354" s="378"/>
      <c r="GB65354" s="378"/>
      <c r="GC65354" s="378"/>
      <c r="GD65354" s="378"/>
      <c r="GE65354" s="378"/>
      <c r="GF65354" s="378"/>
      <c r="GG65354" s="378"/>
      <c r="GH65354" s="378"/>
      <c r="GI65354" s="378"/>
      <c r="GJ65354" s="378"/>
      <c r="GK65354" s="378"/>
      <c r="GL65354" s="378"/>
      <c r="GM65354" s="378"/>
      <c r="GN65354" s="378"/>
      <c r="GO65354" s="378"/>
      <c r="GP65354" s="378"/>
      <c r="GQ65354" s="378"/>
      <c r="GR65354" s="378"/>
      <c r="GS65354" s="378"/>
      <c r="GT65354" s="378"/>
      <c r="GU65354" s="378"/>
      <c r="GV65354" s="378"/>
      <c r="GW65354" s="378"/>
      <c r="GX65354" s="378"/>
      <c r="GY65354" s="378"/>
      <c r="GZ65354" s="378"/>
      <c r="HA65354" s="378"/>
      <c r="HB65354" s="378"/>
      <c r="HC65354" s="378"/>
      <c r="HD65354" s="378"/>
      <c r="HE65354" s="378"/>
      <c r="HF65354" s="378"/>
      <c r="HG65354" s="378"/>
      <c r="HH65354" s="378"/>
      <c r="HI65354" s="378"/>
      <c r="HJ65354" s="378"/>
      <c r="HK65354" s="378"/>
      <c r="HL65354" s="378"/>
      <c r="HM65354" s="378"/>
      <c r="HN65354" s="378"/>
      <c r="HO65354" s="378"/>
      <c r="HP65354" s="378"/>
      <c r="HQ65354" s="378"/>
      <c r="HR65354" s="378"/>
      <c r="HS65354" s="378"/>
      <c r="HT65354" s="378"/>
      <c r="HU65354" s="378"/>
      <c r="HV65354" s="378"/>
      <c r="HW65354" s="378"/>
      <c r="HX65354" s="378"/>
      <c r="HY65354" s="378"/>
      <c r="HZ65354" s="378"/>
      <c r="IA65354" s="378"/>
      <c r="IB65354" s="378"/>
      <c r="IC65354" s="378"/>
      <c r="ID65354" s="378"/>
      <c r="IE65354" s="378"/>
      <c r="IF65354" s="378"/>
      <c r="IG65354" s="378"/>
      <c r="IH65354" s="378"/>
      <c r="II65354" s="378"/>
      <c r="IJ65354" s="378"/>
      <c r="IK65354" s="378"/>
      <c r="IL65354" s="378"/>
    </row>
    <row r="65355" spans="2:246">
      <c r="B65355" s="378"/>
      <c r="C65355" s="378"/>
      <c r="D65355" s="378"/>
      <c r="E65355" s="378"/>
      <c r="F65355" s="378"/>
      <c r="G65355" s="378"/>
      <c r="H65355" s="378"/>
      <c r="I65355" s="378"/>
      <c r="J65355" s="378"/>
      <c r="K65355" s="378"/>
      <c r="L65355" s="378"/>
      <c r="M65355" s="378"/>
      <c r="N65355" s="378"/>
      <c r="O65355" s="378"/>
      <c r="P65355" s="378"/>
      <c r="Q65355" s="378"/>
      <c r="R65355" s="378"/>
      <c r="S65355" s="378"/>
      <c r="T65355" s="378"/>
      <c r="U65355" s="378"/>
      <c r="V65355" s="378"/>
      <c r="W65355" s="378"/>
      <c r="X65355" s="378"/>
      <c r="Y65355" s="378"/>
      <c r="Z65355" s="378"/>
      <c r="AA65355" s="378"/>
      <c r="AB65355" s="378"/>
      <c r="AC65355" s="378"/>
      <c r="AD65355" s="378"/>
      <c r="AE65355" s="378"/>
      <c r="AF65355" s="378"/>
      <c r="AG65355" s="378"/>
      <c r="AH65355" s="378"/>
      <c r="AI65355" s="378"/>
      <c r="AJ65355" s="378"/>
      <c r="AK65355" s="378"/>
      <c r="AL65355" s="378"/>
      <c r="AM65355" s="378"/>
      <c r="AN65355" s="378"/>
      <c r="AO65355" s="378"/>
      <c r="AP65355" s="378"/>
      <c r="AQ65355" s="378"/>
      <c r="AR65355" s="378"/>
      <c r="AS65355" s="378"/>
      <c r="AT65355" s="378"/>
      <c r="AU65355" s="378"/>
      <c r="AV65355" s="378"/>
      <c r="AW65355" s="378"/>
      <c r="AX65355" s="378"/>
      <c r="AY65355" s="378"/>
      <c r="AZ65355" s="378"/>
      <c r="BA65355" s="378"/>
      <c r="BB65355" s="378"/>
      <c r="BC65355" s="378"/>
      <c r="BD65355" s="378"/>
      <c r="BE65355" s="378"/>
      <c r="BF65355" s="378"/>
      <c r="BG65355" s="378"/>
      <c r="BH65355" s="378"/>
      <c r="BI65355" s="378"/>
      <c r="BJ65355" s="378"/>
      <c r="BK65355" s="378"/>
      <c r="BL65355" s="378"/>
      <c r="BM65355" s="378"/>
      <c r="BN65355" s="378"/>
      <c r="BO65355" s="378"/>
      <c r="BP65355" s="378"/>
      <c r="BQ65355" s="378"/>
      <c r="BR65355" s="378"/>
      <c r="BS65355" s="378"/>
      <c r="BT65355" s="378"/>
      <c r="BU65355" s="378"/>
      <c r="BV65355" s="378"/>
      <c r="BW65355" s="378"/>
      <c r="BX65355" s="378"/>
      <c r="BY65355" s="378"/>
      <c r="BZ65355" s="378"/>
      <c r="CA65355" s="378"/>
      <c r="CB65355" s="378"/>
      <c r="CC65355" s="378"/>
      <c r="CD65355" s="378"/>
      <c r="CE65355" s="378"/>
      <c r="CF65355" s="378"/>
      <c r="CG65355" s="378"/>
      <c r="CH65355" s="378"/>
      <c r="CI65355" s="378"/>
      <c r="CJ65355" s="378"/>
      <c r="CK65355" s="378"/>
      <c r="CL65355" s="378"/>
      <c r="CM65355" s="378"/>
      <c r="CN65355" s="378"/>
      <c r="CO65355" s="378"/>
      <c r="CP65355" s="378"/>
      <c r="CQ65355" s="378"/>
      <c r="CR65355" s="378"/>
      <c r="CS65355" s="378"/>
      <c r="CT65355" s="378"/>
      <c r="CU65355" s="378"/>
      <c r="CV65355" s="378"/>
      <c r="CW65355" s="378"/>
      <c r="CX65355" s="378"/>
      <c r="CY65355" s="378"/>
      <c r="CZ65355" s="378"/>
      <c r="DA65355" s="378"/>
      <c r="DB65355" s="378"/>
      <c r="DC65355" s="378"/>
      <c r="DD65355" s="378"/>
      <c r="DE65355" s="378"/>
      <c r="DF65355" s="378"/>
      <c r="DG65355" s="378"/>
      <c r="DH65355" s="378"/>
      <c r="DI65355" s="378"/>
      <c r="DJ65355" s="378"/>
      <c r="DK65355" s="378"/>
      <c r="DL65355" s="378"/>
      <c r="DM65355" s="378"/>
      <c r="DN65355" s="378"/>
      <c r="DO65355" s="378"/>
      <c r="DP65355" s="378"/>
      <c r="DQ65355" s="378"/>
      <c r="DR65355" s="378"/>
      <c r="DS65355" s="378"/>
      <c r="DT65355" s="378"/>
      <c r="DU65355" s="378"/>
      <c r="DV65355" s="378"/>
      <c r="DW65355" s="378"/>
      <c r="DX65355" s="378"/>
      <c r="DY65355" s="378"/>
      <c r="DZ65355" s="378"/>
      <c r="EA65355" s="378"/>
      <c r="EB65355" s="378"/>
      <c r="EC65355" s="378"/>
      <c r="ED65355" s="378"/>
      <c r="EE65355" s="378"/>
      <c r="EF65355" s="378"/>
      <c r="EG65355" s="378"/>
      <c r="EH65355" s="378"/>
      <c r="EI65355" s="378"/>
      <c r="EJ65355" s="378"/>
      <c r="EK65355" s="378"/>
      <c r="EL65355" s="378"/>
      <c r="EM65355" s="378"/>
      <c r="EN65355" s="378"/>
      <c r="EO65355" s="378"/>
      <c r="EP65355" s="378"/>
      <c r="EQ65355" s="378"/>
      <c r="ER65355" s="378"/>
      <c r="ES65355" s="378"/>
      <c r="ET65355" s="378"/>
      <c r="EU65355" s="378"/>
      <c r="EV65355" s="378"/>
      <c r="EW65355" s="378"/>
      <c r="EX65355" s="378"/>
      <c r="EY65355" s="378"/>
      <c r="EZ65355" s="378"/>
      <c r="FA65355" s="378"/>
      <c r="FB65355" s="378"/>
      <c r="FC65355" s="378"/>
      <c r="FD65355" s="378"/>
      <c r="FE65355" s="378"/>
      <c r="FF65355" s="378"/>
      <c r="FG65355" s="378"/>
      <c r="FH65355" s="378"/>
      <c r="FI65355" s="378"/>
      <c r="FJ65355" s="378"/>
      <c r="FK65355" s="378"/>
      <c r="FL65355" s="378"/>
      <c r="FM65355" s="378"/>
      <c r="FN65355" s="378"/>
      <c r="FO65355" s="378"/>
      <c r="FP65355" s="378"/>
      <c r="FQ65355" s="378"/>
      <c r="FR65355" s="378"/>
      <c r="FS65355" s="378"/>
      <c r="FT65355" s="378"/>
      <c r="FU65355" s="378"/>
      <c r="FV65355" s="378"/>
      <c r="FW65355" s="378"/>
      <c r="FX65355" s="378"/>
      <c r="FY65355" s="378"/>
      <c r="FZ65355" s="378"/>
      <c r="GA65355" s="378"/>
      <c r="GB65355" s="378"/>
      <c r="GC65355" s="378"/>
      <c r="GD65355" s="378"/>
      <c r="GE65355" s="378"/>
      <c r="GF65355" s="378"/>
      <c r="GG65355" s="378"/>
      <c r="GH65355" s="378"/>
      <c r="GI65355" s="378"/>
      <c r="GJ65355" s="378"/>
      <c r="GK65355" s="378"/>
      <c r="GL65355" s="378"/>
      <c r="GM65355" s="378"/>
      <c r="GN65355" s="378"/>
      <c r="GO65355" s="378"/>
      <c r="GP65355" s="378"/>
      <c r="GQ65355" s="378"/>
      <c r="GR65355" s="378"/>
      <c r="GS65355" s="378"/>
      <c r="GT65355" s="378"/>
      <c r="GU65355" s="378"/>
      <c r="GV65355" s="378"/>
      <c r="GW65355" s="378"/>
      <c r="GX65355" s="378"/>
      <c r="GY65355" s="378"/>
      <c r="GZ65355" s="378"/>
      <c r="HA65355" s="378"/>
      <c r="HB65355" s="378"/>
      <c r="HC65355" s="378"/>
      <c r="HD65355" s="378"/>
      <c r="HE65355" s="378"/>
      <c r="HF65355" s="378"/>
      <c r="HG65355" s="378"/>
      <c r="HH65355" s="378"/>
      <c r="HI65355" s="378"/>
      <c r="HJ65355" s="378"/>
      <c r="HK65355" s="378"/>
      <c r="HL65355" s="378"/>
      <c r="HM65355" s="378"/>
      <c r="HN65355" s="378"/>
      <c r="HO65355" s="378"/>
      <c r="HP65355" s="378"/>
      <c r="HQ65355" s="378"/>
      <c r="HR65355" s="378"/>
      <c r="HS65355" s="378"/>
      <c r="HT65355" s="378"/>
      <c r="HU65355" s="378"/>
      <c r="HV65355" s="378"/>
      <c r="HW65355" s="378"/>
      <c r="HX65355" s="378"/>
      <c r="HY65355" s="378"/>
      <c r="HZ65355" s="378"/>
      <c r="IA65355" s="378"/>
      <c r="IB65355" s="378"/>
      <c r="IC65355" s="378"/>
      <c r="ID65355" s="378"/>
      <c r="IE65355" s="378"/>
      <c r="IF65355" s="378"/>
      <c r="IG65355" s="378"/>
      <c r="IH65355" s="378"/>
      <c r="II65355" s="378"/>
      <c r="IJ65355" s="378"/>
      <c r="IK65355" s="378"/>
      <c r="IL65355" s="378"/>
    </row>
    <row r="65356" spans="2:246">
      <c r="B65356" s="378"/>
      <c r="C65356" s="378"/>
      <c r="D65356" s="378"/>
      <c r="E65356" s="378"/>
      <c r="F65356" s="378"/>
      <c r="G65356" s="378"/>
      <c r="H65356" s="378"/>
      <c r="I65356" s="378"/>
      <c r="J65356" s="378"/>
      <c r="K65356" s="378"/>
      <c r="L65356" s="378"/>
      <c r="M65356" s="378"/>
      <c r="N65356" s="378"/>
      <c r="O65356" s="378"/>
      <c r="P65356" s="378"/>
      <c r="Q65356" s="378"/>
      <c r="R65356" s="378"/>
      <c r="S65356" s="378"/>
      <c r="T65356" s="378"/>
      <c r="U65356" s="378"/>
      <c r="V65356" s="378"/>
      <c r="W65356" s="378"/>
      <c r="X65356" s="378"/>
      <c r="Y65356" s="378"/>
      <c r="Z65356" s="378"/>
      <c r="AA65356" s="378"/>
      <c r="AB65356" s="378"/>
      <c r="AC65356" s="378"/>
      <c r="AD65356" s="378"/>
      <c r="AE65356" s="378"/>
      <c r="AF65356" s="378"/>
      <c r="AG65356" s="378"/>
      <c r="AH65356" s="378"/>
      <c r="AI65356" s="378"/>
      <c r="AJ65356" s="378"/>
      <c r="AK65356" s="378"/>
      <c r="AL65356" s="378"/>
      <c r="AM65356" s="378"/>
      <c r="AN65356" s="378"/>
      <c r="AO65356" s="378"/>
      <c r="AP65356" s="378"/>
      <c r="AQ65356" s="378"/>
      <c r="AR65356" s="378"/>
      <c r="AS65356" s="378"/>
      <c r="AT65356" s="378"/>
      <c r="AU65356" s="378"/>
      <c r="AV65356" s="378"/>
      <c r="AW65356" s="378"/>
      <c r="AX65356" s="378"/>
      <c r="AY65356" s="378"/>
      <c r="AZ65356" s="378"/>
      <c r="BA65356" s="378"/>
      <c r="BB65356" s="378"/>
      <c r="BC65356" s="378"/>
      <c r="BD65356" s="378"/>
      <c r="BE65356" s="378"/>
      <c r="BF65356" s="378"/>
      <c r="BG65356" s="378"/>
      <c r="BH65356" s="378"/>
      <c r="BI65356" s="378"/>
      <c r="BJ65356" s="378"/>
      <c r="BK65356" s="378"/>
      <c r="BL65356" s="378"/>
      <c r="BM65356" s="378"/>
      <c r="BN65356" s="378"/>
      <c r="BO65356" s="378"/>
      <c r="BP65356" s="378"/>
      <c r="BQ65356" s="378"/>
      <c r="BR65356" s="378"/>
      <c r="BS65356" s="378"/>
      <c r="BT65356" s="378"/>
      <c r="BU65356" s="378"/>
      <c r="BV65356" s="378"/>
      <c r="BW65356" s="378"/>
      <c r="BX65356" s="378"/>
      <c r="BY65356" s="378"/>
      <c r="BZ65356" s="378"/>
      <c r="CA65356" s="378"/>
      <c r="CB65356" s="378"/>
      <c r="CC65356" s="378"/>
      <c r="CD65356" s="378"/>
      <c r="CE65356" s="378"/>
      <c r="CF65356" s="378"/>
      <c r="CG65356" s="378"/>
      <c r="CH65356" s="378"/>
      <c r="CI65356" s="378"/>
      <c r="CJ65356" s="378"/>
      <c r="CK65356" s="378"/>
      <c r="CL65356" s="378"/>
      <c r="CM65356" s="378"/>
      <c r="CN65356" s="378"/>
      <c r="CO65356" s="378"/>
      <c r="CP65356" s="378"/>
      <c r="CQ65356" s="378"/>
      <c r="CR65356" s="378"/>
      <c r="CS65356" s="378"/>
      <c r="CT65356" s="378"/>
      <c r="CU65356" s="378"/>
      <c r="CV65356" s="378"/>
      <c r="CW65356" s="378"/>
      <c r="CX65356" s="378"/>
      <c r="CY65356" s="378"/>
      <c r="CZ65356" s="378"/>
      <c r="DA65356" s="378"/>
      <c r="DB65356" s="378"/>
      <c r="DC65356" s="378"/>
      <c r="DD65356" s="378"/>
      <c r="DE65356" s="378"/>
      <c r="DF65356" s="378"/>
      <c r="DG65356" s="378"/>
      <c r="DH65356" s="378"/>
      <c r="DI65356" s="378"/>
      <c r="DJ65356" s="378"/>
      <c r="DK65356" s="378"/>
      <c r="DL65356" s="378"/>
      <c r="DM65356" s="378"/>
      <c r="DN65356" s="378"/>
      <c r="DO65356" s="378"/>
      <c r="DP65356" s="378"/>
      <c r="DQ65356" s="378"/>
      <c r="DR65356" s="378"/>
      <c r="DS65356" s="378"/>
      <c r="DT65356" s="378"/>
      <c r="DU65356" s="378"/>
      <c r="DV65356" s="378"/>
      <c r="DW65356" s="378"/>
      <c r="DX65356" s="378"/>
      <c r="DY65356" s="378"/>
      <c r="DZ65356" s="378"/>
      <c r="EA65356" s="378"/>
      <c r="EB65356" s="378"/>
      <c r="EC65356" s="378"/>
      <c r="ED65356" s="378"/>
      <c r="EE65356" s="378"/>
      <c r="EF65356" s="378"/>
      <c r="EG65356" s="378"/>
      <c r="EH65356" s="378"/>
      <c r="EI65356" s="378"/>
      <c r="EJ65356" s="378"/>
      <c r="EK65356" s="378"/>
      <c r="EL65356" s="378"/>
      <c r="EM65356" s="378"/>
      <c r="EN65356" s="378"/>
      <c r="EO65356" s="378"/>
      <c r="EP65356" s="378"/>
      <c r="EQ65356" s="378"/>
      <c r="ER65356" s="378"/>
      <c r="ES65356" s="378"/>
      <c r="ET65356" s="378"/>
      <c r="EU65356" s="378"/>
      <c r="EV65356" s="378"/>
      <c r="EW65356" s="378"/>
      <c r="EX65356" s="378"/>
      <c r="EY65356" s="378"/>
      <c r="EZ65356" s="378"/>
      <c r="FA65356" s="378"/>
      <c r="FB65356" s="378"/>
      <c r="FC65356" s="378"/>
      <c r="FD65356" s="378"/>
      <c r="FE65356" s="378"/>
      <c r="FF65356" s="378"/>
      <c r="FG65356" s="378"/>
      <c r="FH65356" s="378"/>
      <c r="FI65356" s="378"/>
      <c r="FJ65356" s="378"/>
      <c r="FK65356" s="378"/>
      <c r="FL65356" s="378"/>
      <c r="FM65356" s="378"/>
      <c r="FN65356" s="378"/>
      <c r="FO65356" s="378"/>
      <c r="FP65356" s="378"/>
      <c r="FQ65356" s="378"/>
      <c r="FR65356" s="378"/>
      <c r="FS65356" s="378"/>
      <c r="FT65356" s="378"/>
      <c r="FU65356" s="378"/>
      <c r="FV65356" s="378"/>
      <c r="FW65356" s="378"/>
      <c r="FX65356" s="378"/>
      <c r="FY65356" s="378"/>
      <c r="FZ65356" s="378"/>
      <c r="GA65356" s="378"/>
      <c r="GB65356" s="378"/>
      <c r="GC65356" s="378"/>
      <c r="GD65356" s="378"/>
      <c r="GE65356" s="378"/>
      <c r="GF65356" s="378"/>
      <c r="GG65356" s="378"/>
      <c r="GH65356" s="378"/>
      <c r="GI65356" s="378"/>
      <c r="GJ65356" s="378"/>
      <c r="GK65356" s="378"/>
      <c r="GL65356" s="378"/>
      <c r="GM65356" s="378"/>
      <c r="GN65356" s="378"/>
      <c r="GO65356" s="378"/>
      <c r="GP65356" s="378"/>
      <c r="GQ65356" s="378"/>
      <c r="GR65356" s="378"/>
      <c r="GS65356" s="378"/>
      <c r="GT65356" s="378"/>
      <c r="GU65356" s="378"/>
      <c r="GV65356" s="378"/>
      <c r="GW65356" s="378"/>
      <c r="GX65356" s="378"/>
      <c r="GY65356" s="378"/>
      <c r="GZ65356" s="378"/>
      <c r="HA65356" s="378"/>
      <c r="HB65356" s="378"/>
      <c r="HC65356" s="378"/>
      <c r="HD65356" s="378"/>
      <c r="HE65356" s="378"/>
      <c r="HF65356" s="378"/>
      <c r="HG65356" s="378"/>
      <c r="HH65356" s="378"/>
      <c r="HI65356" s="378"/>
      <c r="HJ65356" s="378"/>
      <c r="HK65356" s="378"/>
      <c r="HL65356" s="378"/>
      <c r="HM65356" s="378"/>
      <c r="HN65356" s="378"/>
      <c r="HO65356" s="378"/>
      <c r="HP65356" s="378"/>
      <c r="HQ65356" s="378"/>
      <c r="HR65356" s="378"/>
      <c r="HS65356" s="378"/>
      <c r="HT65356" s="378"/>
      <c r="HU65356" s="378"/>
      <c r="HV65356" s="378"/>
      <c r="HW65356" s="378"/>
      <c r="HX65356" s="378"/>
      <c r="HY65356" s="378"/>
      <c r="HZ65356" s="378"/>
      <c r="IA65356" s="378"/>
      <c r="IB65356" s="378"/>
      <c r="IC65356" s="378"/>
      <c r="ID65356" s="378"/>
      <c r="IE65356" s="378"/>
      <c r="IF65356" s="378"/>
      <c r="IG65356" s="378"/>
      <c r="IH65356" s="378"/>
      <c r="II65356" s="378"/>
      <c r="IJ65356" s="378"/>
      <c r="IK65356" s="378"/>
      <c r="IL65356" s="378"/>
    </row>
    <row r="65357" spans="2:246">
      <c r="B65357" s="378"/>
      <c r="C65357" s="378"/>
      <c r="D65357" s="378"/>
      <c r="E65357" s="378"/>
      <c r="F65357" s="378"/>
      <c r="G65357" s="378"/>
      <c r="H65357" s="378"/>
      <c r="I65357" s="378"/>
      <c r="J65357" s="378"/>
      <c r="K65357" s="378"/>
      <c r="L65357" s="378"/>
      <c r="M65357" s="378"/>
      <c r="N65357" s="378"/>
      <c r="O65357" s="378"/>
      <c r="P65357" s="378"/>
      <c r="Q65357" s="378"/>
      <c r="R65357" s="378"/>
      <c r="S65357" s="378"/>
      <c r="T65357" s="378"/>
      <c r="U65357" s="378"/>
      <c r="V65357" s="378"/>
      <c r="W65357" s="378"/>
      <c r="X65357" s="378"/>
      <c r="Y65357" s="378"/>
      <c r="Z65357" s="378"/>
      <c r="AA65357" s="378"/>
      <c r="AB65357" s="378"/>
      <c r="AC65357" s="378"/>
      <c r="AD65357" s="378"/>
      <c r="AE65357" s="378"/>
      <c r="AF65357" s="378"/>
      <c r="AG65357" s="378"/>
      <c r="AH65357" s="378"/>
      <c r="AI65357" s="378"/>
      <c r="AJ65357" s="378"/>
      <c r="AK65357" s="378"/>
      <c r="AL65357" s="378"/>
      <c r="AM65357" s="378"/>
      <c r="AN65357" s="378"/>
      <c r="AO65357" s="378"/>
      <c r="AP65357" s="378"/>
      <c r="AQ65357" s="378"/>
      <c r="AR65357" s="378"/>
      <c r="AS65357" s="378"/>
      <c r="AT65357" s="378"/>
      <c r="AU65357" s="378"/>
      <c r="AV65357" s="378"/>
      <c r="AW65357" s="378"/>
      <c r="AX65357" s="378"/>
      <c r="AY65357" s="378"/>
      <c r="AZ65357" s="378"/>
      <c r="BA65357" s="378"/>
      <c r="BB65357" s="378"/>
      <c r="BC65357" s="378"/>
      <c r="BD65357" s="378"/>
      <c r="BE65357" s="378"/>
      <c r="BF65357" s="378"/>
      <c r="BG65357" s="378"/>
      <c r="BH65357" s="378"/>
      <c r="BI65357" s="378"/>
      <c r="BJ65357" s="378"/>
      <c r="BK65357" s="378"/>
      <c r="BL65357" s="378"/>
      <c r="BM65357" s="378"/>
      <c r="BN65357" s="378"/>
      <c r="BO65357" s="378"/>
      <c r="BP65357" s="378"/>
      <c r="BQ65357" s="378"/>
      <c r="BR65357" s="378"/>
      <c r="BS65357" s="378"/>
      <c r="BT65357" s="378"/>
      <c r="BU65357" s="378"/>
      <c r="BV65357" s="378"/>
      <c r="BW65357" s="378"/>
      <c r="BX65357" s="378"/>
      <c r="BY65357" s="378"/>
      <c r="BZ65357" s="378"/>
      <c r="CA65357" s="378"/>
      <c r="CB65357" s="378"/>
      <c r="CC65357" s="378"/>
      <c r="CD65357" s="378"/>
      <c r="CE65357" s="378"/>
      <c r="CF65357" s="378"/>
      <c r="CG65357" s="378"/>
      <c r="CH65357" s="378"/>
      <c r="CI65357" s="378"/>
      <c r="CJ65357" s="378"/>
      <c r="CK65357" s="378"/>
      <c r="CL65357" s="378"/>
      <c r="CM65357" s="378"/>
      <c r="CN65357" s="378"/>
      <c r="CO65357" s="378"/>
      <c r="CP65357" s="378"/>
      <c r="CQ65357" s="378"/>
      <c r="CR65357" s="378"/>
      <c r="CS65357" s="378"/>
      <c r="CT65357" s="378"/>
      <c r="CU65357" s="378"/>
      <c r="CV65357" s="378"/>
      <c r="CW65357" s="378"/>
      <c r="CX65357" s="378"/>
      <c r="CY65357" s="378"/>
      <c r="CZ65357" s="378"/>
      <c r="DA65357" s="378"/>
      <c r="DB65357" s="378"/>
      <c r="DC65357" s="378"/>
      <c r="DD65357" s="378"/>
      <c r="DE65357" s="378"/>
      <c r="DF65357" s="378"/>
      <c r="DG65357" s="378"/>
      <c r="DH65357" s="378"/>
      <c r="DI65357" s="378"/>
      <c r="DJ65357" s="378"/>
      <c r="DK65357" s="378"/>
      <c r="DL65357" s="378"/>
      <c r="DM65357" s="378"/>
      <c r="DN65357" s="378"/>
      <c r="DO65357" s="378"/>
      <c r="DP65357" s="378"/>
      <c r="DQ65357" s="378"/>
      <c r="DR65357" s="378"/>
      <c r="DS65357" s="378"/>
      <c r="DT65357" s="378"/>
      <c r="DU65357" s="378"/>
      <c r="DV65357" s="378"/>
      <c r="DW65357" s="378"/>
      <c r="DX65357" s="378"/>
      <c r="DY65357" s="378"/>
      <c r="DZ65357" s="378"/>
      <c r="EA65357" s="378"/>
      <c r="EB65357" s="378"/>
      <c r="EC65357" s="378"/>
      <c r="ED65357" s="378"/>
      <c r="EE65357" s="378"/>
      <c r="EF65357" s="378"/>
      <c r="EG65357" s="378"/>
      <c r="EH65357" s="378"/>
      <c r="EI65357" s="378"/>
      <c r="EJ65357" s="378"/>
      <c r="EK65357" s="378"/>
      <c r="EL65357" s="378"/>
      <c r="EM65357" s="378"/>
      <c r="EN65357" s="378"/>
      <c r="EO65357" s="378"/>
      <c r="EP65357" s="378"/>
      <c r="EQ65357" s="378"/>
      <c r="ER65357" s="378"/>
      <c r="ES65357" s="378"/>
      <c r="ET65357" s="378"/>
      <c r="EU65357" s="378"/>
      <c r="EV65357" s="378"/>
      <c r="EW65357" s="378"/>
      <c r="EX65357" s="378"/>
      <c r="EY65357" s="378"/>
      <c r="EZ65357" s="378"/>
      <c r="FA65357" s="378"/>
      <c r="FB65357" s="378"/>
      <c r="FC65357" s="378"/>
      <c r="FD65357" s="378"/>
      <c r="FE65357" s="378"/>
      <c r="FF65357" s="378"/>
      <c r="FG65357" s="378"/>
      <c r="FH65357" s="378"/>
      <c r="FI65357" s="378"/>
      <c r="FJ65357" s="378"/>
      <c r="FK65357" s="378"/>
      <c r="FL65357" s="378"/>
      <c r="FM65357" s="378"/>
      <c r="FN65357" s="378"/>
      <c r="FO65357" s="378"/>
      <c r="FP65357" s="378"/>
      <c r="FQ65357" s="378"/>
      <c r="FR65357" s="378"/>
      <c r="FS65357" s="378"/>
      <c r="FT65357" s="378"/>
      <c r="FU65357" s="378"/>
      <c r="FV65357" s="378"/>
      <c r="FW65357" s="378"/>
      <c r="FX65357" s="378"/>
      <c r="FY65357" s="378"/>
      <c r="FZ65357" s="378"/>
      <c r="GA65357" s="378"/>
      <c r="GB65357" s="378"/>
      <c r="GC65357" s="378"/>
      <c r="GD65357" s="378"/>
      <c r="GE65357" s="378"/>
      <c r="GF65357" s="378"/>
      <c r="GG65357" s="378"/>
      <c r="GH65357" s="378"/>
      <c r="GI65357" s="378"/>
      <c r="GJ65357" s="378"/>
      <c r="GK65357" s="378"/>
      <c r="GL65357" s="378"/>
      <c r="GM65357" s="378"/>
      <c r="GN65357" s="378"/>
      <c r="GO65357" s="378"/>
      <c r="GP65357" s="378"/>
      <c r="GQ65357" s="378"/>
      <c r="GR65357" s="378"/>
      <c r="GS65357" s="378"/>
      <c r="GT65357" s="378"/>
      <c r="GU65357" s="378"/>
      <c r="GV65357" s="378"/>
      <c r="GW65357" s="378"/>
      <c r="GX65357" s="378"/>
      <c r="GY65357" s="378"/>
      <c r="GZ65357" s="378"/>
      <c r="HA65357" s="378"/>
      <c r="HB65357" s="378"/>
      <c r="HC65357" s="378"/>
      <c r="HD65357" s="378"/>
      <c r="HE65357" s="378"/>
      <c r="HF65357" s="378"/>
      <c r="HG65357" s="378"/>
      <c r="HH65357" s="378"/>
      <c r="HI65357" s="378"/>
      <c r="HJ65357" s="378"/>
      <c r="HK65357" s="378"/>
      <c r="HL65357" s="378"/>
      <c r="HM65357" s="378"/>
      <c r="HN65357" s="378"/>
      <c r="HO65357" s="378"/>
      <c r="HP65357" s="378"/>
      <c r="HQ65357" s="378"/>
      <c r="HR65357" s="378"/>
      <c r="HS65357" s="378"/>
      <c r="HT65357" s="378"/>
      <c r="HU65357" s="378"/>
      <c r="HV65357" s="378"/>
      <c r="HW65357" s="378"/>
      <c r="HX65357" s="378"/>
      <c r="HY65357" s="378"/>
      <c r="HZ65357" s="378"/>
      <c r="IA65357" s="378"/>
      <c r="IB65357" s="378"/>
      <c r="IC65357" s="378"/>
      <c r="ID65357" s="378"/>
      <c r="IE65357" s="378"/>
      <c r="IF65357" s="378"/>
      <c r="IG65357" s="378"/>
      <c r="IH65357" s="378"/>
      <c r="II65357" s="378"/>
      <c r="IJ65357" s="378"/>
      <c r="IK65357" s="378"/>
      <c r="IL65357" s="378"/>
    </row>
    <row r="65358" spans="2:246">
      <c r="B65358" s="378"/>
      <c r="C65358" s="378"/>
      <c r="D65358" s="378"/>
      <c r="E65358" s="378"/>
      <c r="F65358" s="378"/>
      <c r="G65358" s="378"/>
      <c r="H65358" s="378"/>
      <c r="I65358" s="378"/>
      <c r="J65358" s="378"/>
      <c r="K65358" s="378"/>
      <c r="L65358" s="378"/>
      <c r="M65358" s="378"/>
      <c r="N65358" s="378"/>
      <c r="O65358" s="378"/>
      <c r="P65358" s="378"/>
      <c r="Q65358" s="378"/>
      <c r="R65358" s="378"/>
      <c r="S65358" s="378"/>
      <c r="T65358" s="378"/>
      <c r="U65358" s="378"/>
      <c r="V65358" s="378"/>
      <c r="W65358" s="378"/>
      <c r="X65358" s="378"/>
      <c r="Y65358" s="378"/>
      <c r="Z65358" s="378"/>
      <c r="AA65358" s="378"/>
      <c r="AB65358" s="378"/>
      <c r="AC65358" s="378"/>
      <c r="AD65358" s="378"/>
      <c r="AE65358" s="378"/>
      <c r="AF65358" s="378"/>
      <c r="AG65358" s="378"/>
      <c r="AH65358" s="378"/>
      <c r="AI65358" s="378"/>
      <c r="AJ65358" s="378"/>
      <c r="AK65358" s="378"/>
      <c r="AL65358" s="378"/>
      <c r="AM65358" s="378"/>
      <c r="AN65358" s="378"/>
      <c r="AO65358" s="378"/>
      <c r="AP65358" s="378"/>
      <c r="AQ65358" s="378"/>
      <c r="AR65358" s="378"/>
      <c r="AS65358" s="378"/>
      <c r="AT65358" s="378"/>
      <c r="AU65358" s="378"/>
      <c r="AV65358" s="378"/>
      <c r="AW65358" s="378"/>
      <c r="AX65358" s="378"/>
      <c r="AY65358" s="378"/>
      <c r="AZ65358" s="378"/>
      <c r="BA65358" s="378"/>
      <c r="BB65358" s="378"/>
      <c r="BC65358" s="378"/>
      <c r="BD65358" s="378"/>
      <c r="BE65358" s="378"/>
      <c r="BF65358" s="378"/>
      <c r="BG65358" s="378"/>
      <c r="BH65358" s="378"/>
      <c r="BI65358" s="378"/>
      <c r="BJ65358" s="378"/>
      <c r="BK65358" s="378"/>
      <c r="BL65358" s="378"/>
      <c r="BM65358" s="378"/>
      <c r="BN65358" s="378"/>
      <c r="BO65358" s="378"/>
      <c r="BP65358" s="378"/>
      <c r="BQ65358" s="378"/>
      <c r="BR65358" s="378"/>
      <c r="BS65358" s="378"/>
      <c r="BT65358" s="378"/>
      <c r="BU65358" s="378"/>
      <c r="BV65358" s="378"/>
      <c r="BW65358" s="378"/>
      <c r="BX65358" s="378"/>
      <c r="BY65358" s="378"/>
      <c r="BZ65358" s="378"/>
      <c r="CA65358" s="378"/>
      <c r="CB65358" s="378"/>
      <c r="CC65358" s="378"/>
      <c r="CD65358" s="378"/>
      <c r="CE65358" s="378"/>
      <c r="CF65358" s="378"/>
      <c r="CG65358" s="378"/>
      <c r="CH65358" s="378"/>
      <c r="CI65358" s="378"/>
      <c r="CJ65358" s="378"/>
      <c r="CK65358" s="378"/>
      <c r="CL65358" s="378"/>
      <c r="CM65358" s="378"/>
      <c r="CN65358" s="378"/>
      <c r="CO65358" s="378"/>
      <c r="CP65358" s="378"/>
      <c r="CQ65358" s="378"/>
      <c r="CR65358" s="378"/>
      <c r="CS65358" s="378"/>
      <c r="CT65358" s="378"/>
      <c r="CU65358" s="378"/>
      <c r="CV65358" s="378"/>
      <c r="CW65358" s="378"/>
      <c r="CX65358" s="378"/>
      <c r="CY65358" s="378"/>
      <c r="CZ65358" s="378"/>
      <c r="DA65358" s="378"/>
      <c r="DB65358" s="378"/>
      <c r="DC65358" s="378"/>
      <c r="DD65358" s="378"/>
      <c r="DE65358" s="378"/>
      <c r="DF65358" s="378"/>
      <c r="DG65358" s="378"/>
      <c r="DH65358" s="378"/>
      <c r="DI65358" s="378"/>
      <c r="DJ65358" s="378"/>
      <c r="DK65358" s="378"/>
      <c r="DL65358" s="378"/>
      <c r="DM65358" s="378"/>
      <c r="DN65358" s="378"/>
      <c r="DO65358" s="378"/>
      <c r="DP65358" s="378"/>
      <c r="DQ65358" s="378"/>
      <c r="DR65358" s="378"/>
      <c r="DS65358" s="378"/>
      <c r="DT65358" s="378"/>
      <c r="DU65358" s="378"/>
      <c r="DV65358" s="378"/>
      <c r="DW65358" s="378"/>
      <c r="DX65358" s="378"/>
      <c r="DY65358" s="378"/>
      <c r="DZ65358" s="378"/>
      <c r="EA65358" s="378"/>
      <c r="EB65358" s="378"/>
      <c r="EC65358" s="378"/>
      <c r="ED65358" s="378"/>
      <c r="EE65358" s="378"/>
      <c r="EF65358" s="378"/>
      <c r="EG65358" s="378"/>
      <c r="EH65358" s="378"/>
      <c r="EI65358" s="378"/>
      <c r="EJ65358" s="378"/>
      <c r="EK65358" s="378"/>
      <c r="EL65358" s="378"/>
      <c r="EM65358" s="378"/>
      <c r="EN65358" s="378"/>
      <c r="EO65358" s="378"/>
      <c r="EP65358" s="378"/>
      <c r="EQ65358" s="378"/>
      <c r="ER65358" s="378"/>
      <c r="ES65358" s="378"/>
      <c r="ET65358" s="378"/>
      <c r="EU65358" s="378"/>
      <c r="EV65358" s="378"/>
      <c r="EW65358" s="378"/>
      <c r="EX65358" s="378"/>
      <c r="EY65358" s="378"/>
      <c r="EZ65358" s="378"/>
      <c r="FA65358" s="378"/>
      <c r="FB65358" s="378"/>
      <c r="FC65358" s="378"/>
      <c r="FD65358" s="378"/>
      <c r="FE65358" s="378"/>
      <c r="FF65358" s="378"/>
      <c r="FG65358" s="378"/>
      <c r="FH65358" s="378"/>
      <c r="FI65358" s="378"/>
      <c r="FJ65358" s="378"/>
      <c r="FK65358" s="378"/>
      <c r="FL65358" s="378"/>
      <c r="FM65358" s="378"/>
      <c r="FN65358" s="378"/>
      <c r="FO65358" s="378"/>
      <c r="FP65358" s="378"/>
      <c r="FQ65358" s="378"/>
      <c r="FR65358" s="378"/>
      <c r="FS65358" s="378"/>
      <c r="FT65358" s="378"/>
      <c r="FU65358" s="378"/>
      <c r="FV65358" s="378"/>
      <c r="FW65358" s="378"/>
      <c r="FX65358" s="378"/>
      <c r="FY65358" s="378"/>
      <c r="FZ65358" s="378"/>
      <c r="GA65358" s="378"/>
      <c r="GB65358" s="378"/>
      <c r="GC65358" s="378"/>
      <c r="GD65358" s="378"/>
      <c r="GE65358" s="378"/>
      <c r="GF65358" s="378"/>
      <c r="GG65358" s="378"/>
      <c r="GH65358" s="378"/>
      <c r="GI65358" s="378"/>
      <c r="GJ65358" s="378"/>
      <c r="GK65358" s="378"/>
      <c r="GL65358" s="378"/>
      <c r="GM65358" s="378"/>
      <c r="GN65358" s="378"/>
      <c r="GO65358" s="378"/>
      <c r="GP65358" s="378"/>
      <c r="GQ65358" s="378"/>
      <c r="GR65358" s="378"/>
      <c r="GS65358" s="378"/>
      <c r="GT65358" s="378"/>
      <c r="GU65358" s="378"/>
      <c r="GV65358" s="378"/>
      <c r="GW65358" s="378"/>
      <c r="GX65358" s="378"/>
      <c r="GY65358" s="378"/>
      <c r="GZ65358" s="378"/>
      <c r="HA65358" s="378"/>
      <c r="HB65358" s="378"/>
      <c r="HC65358" s="378"/>
      <c r="HD65358" s="378"/>
      <c r="HE65358" s="378"/>
      <c r="HF65358" s="378"/>
      <c r="HG65358" s="378"/>
      <c r="HH65358" s="378"/>
      <c r="HI65358" s="378"/>
      <c r="HJ65358" s="378"/>
      <c r="HK65358" s="378"/>
      <c r="HL65358" s="378"/>
      <c r="HM65358" s="378"/>
      <c r="HN65358" s="378"/>
      <c r="HO65358" s="378"/>
      <c r="HP65358" s="378"/>
      <c r="HQ65358" s="378"/>
      <c r="HR65358" s="378"/>
      <c r="HS65358" s="378"/>
      <c r="HT65358" s="378"/>
      <c r="HU65358" s="378"/>
      <c r="HV65358" s="378"/>
      <c r="HW65358" s="378"/>
      <c r="HX65358" s="378"/>
      <c r="HY65358" s="378"/>
      <c r="HZ65358" s="378"/>
      <c r="IA65358" s="378"/>
      <c r="IB65358" s="378"/>
      <c r="IC65358" s="378"/>
      <c r="ID65358" s="378"/>
      <c r="IE65358" s="378"/>
      <c r="IF65358" s="378"/>
      <c r="IG65358" s="378"/>
      <c r="IH65358" s="378"/>
      <c r="II65358" s="378"/>
      <c r="IJ65358" s="378"/>
      <c r="IK65358" s="378"/>
      <c r="IL65358" s="378"/>
    </row>
    <row r="65359" spans="2:246">
      <c r="B65359" s="378"/>
      <c r="C65359" s="378"/>
      <c r="D65359" s="378"/>
      <c r="E65359" s="378"/>
      <c r="F65359" s="378"/>
      <c r="G65359" s="378"/>
      <c r="H65359" s="378"/>
      <c r="I65359" s="378"/>
      <c r="J65359" s="378"/>
      <c r="K65359" s="378"/>
      <c r="L65359" s="378"/>
      <c r="M65359" s="378"/>
      <c r="N65359" s="378"/>
      <c r="O65359" s="378"/>
      <c r="P65359" s="378"/>
      <c r="Q65359" s="378"/>
      <c r="R65359" s="378"/>
      <c r="S65359" s="378"/>
      <c r="T65359" s="378"/>
      <c r="U65359" s="378"/>
      <c r="V65359" s="378"/>
      <c r="W65359" s="378"/>
      <c r="X65359" s="378"/>
      <c r="Y65359" s="378"/>
      <c r="Z65359" s="378"/>
      <c r="AA65359" s="378"/>
      <c r="AB65359" s="378"/>
      <c r="AC65359" s="378"/>
      <c r="AD65359" s="378"/>
      <c r="AE65359" s="378"/>
      <c r="AF65359" s="378"/>
      <c r="AG65359" s="378"/>
      <c r="AH65359" s="378"/>
      <c r="AI65359" s="378"/>
      <c r="AJ65359" s="378"/>
      <c r="AK65359" s="378"/>
      <c r="AL65359" s="378"/>
      <c r="AM65359" s="378"/>
      <c r="AN65359" s="378"/>
      <c r="AO65359" s="378"/>
      <c r="AP65359" s="378"/>
      <c r="AQ65359" s="378"/>
      <c r="AR65359" s="378"/>
      <c r="AS65359" s="378"/>
      <c r="AT65359" s="378"/>
      <c r="AU65359" s="378"/>
      <c r="AV65359" s="378"/>
      <c r="AW65359" s="378"/>
      <c r="AX65359" s="378"/>
      <c r="AY65359" s="378"/>
      <c r="AZ65359" s="378"/>
      <c r="BA65359" s="378"/>
      <c r="BB65359" s="378"/>
      <c r="BC65359" s="378"/>
      <c r="BD65359" s="378"/>
      <c r="BE65359" s="378"/>
      <c r="BF65359" s="378"/>
      <c r="BG65359" s="378"/>
      <c r="BH65359" s="378"/>
      <c r="BI65359" s="378"/>
      <c r="BJ65359" s="378"/>
      <c r="BK65359" s="378"/>
      <c r="BL65359" s="378"/>
      <c r="BM65359" s="378"/>
      <c r="BN65359" s="378"/>
      <c r="BO65359" s="378"/>
      <c r="BP65359" s="378"/>
      <c r="BQ65359" s="378"/>
      <c r="BR65359" s="378"/>
      <c r="BS65359" s="378"/>
      <c r="BT65359" s="378"/>
      <c r="BU65359" s="378"/>
      <c r="BV65359" s="378"/>
      <c r="BW65359" s="378"/>
      <c r="BX65359" s="378"/>
      <c r="BY65359" s="378"/>
      <c r="BZ65359" s="378"/>
      <c r="CA65359" s="378"/>
      <c r="CB65359" s="378"/>
      <c r="CC65359" s="378"/>
      <c r="CD65359" s="378"/>
      <c r="CE65359" s="378"/>
      <c r="CF65359" s="378"/>
      <c r="CG65359" s="378"/>
      <c r="CH65359" s="378"/>
      <c r="CI65359" s="378"/>
      <c r="CJ65359" s="378"/>
      <c r="CK65359" s="378"/>
      <c r="CL65359" s="378"/>
      <c r="CM65359" s="378"/>
      <c r="CN65359" s="378"/>
      <c r="CO65359" s="378"/>
      <c r="CP65359" s="378"/>
      <c r="CQ65359" s="378"/>
      <c r="CR65359" s="378"/>
      <c r="CS65359" s="378"/>
      <c r="CT65359" s="378"/>
      <c r="CU65359" s="378"/>
      <c r="CV65359" s="378"/>
      <c r="CW65359" s="378"/>
      <c r="CX65359" s="378"/>
      <c r="CY65359" s="378"/>
      <c r="CZ65359" s="378"/>
      <c r="DA65359" s="378"/>
      <c r="DB65359" s="378"/>
      <c r="DC65359" s="378"/>
      <c r="DD65359" s="378"/>
      <c r="DE65359" s="378"/>
      <c r="DF65359" s="378"/>
      <c r="DG65359" s="378"/>
      <c r="DH65359" s="378"/>
      <c r="DI65359" s="378"/>
      <c r="DJ65359" s="378"/>
      <c r="DK65359" s="378"/>
      <c r="DL65359" s="378"/>
      <c r="DM65359" s="378"/>
      <c r="DN65359" s="378"/>
      <c r="DO65359" s="378"/>
      <c r="DP65359" s="378"/>
      <c r="DQ65359" s="378"/>
      <c r="DR65359" s="378"/>
      <c r="DS65359" s="378"/>
      <c r="DT65359" s="378"/>
      <c r="DU65359" s="378"/>
      <c r="DV65359" s="378"/>
      <c r="DW65359" s="378"/>
      <c r="DX65359" s="378"/>
      <c r="DY65359" s="378"/>
      <c r="DZ65359" s="378"/>
      <c r="EA65359" s="378"/>
      <c r="EB65359" s="378"/>
      <c r="EC65359" s="378"/>
      <c r="ED65359" s="378"/>
      <c r="EE65359" s="378"/>
      <c r="EF65359" s="378"/>
      <c r="EG65359" s="378"/>
      <c r="EH65359" s="378"/>
      <c r="EI65359" s="378"/>
      <c r="EJ65359" s="378"/>
      <c r="EK65359" s="378"/>
      <c r="EL65359" s="378"/>
      <c r="EM65359" s="378"/>
      <c r="EN65359" s="378"/>
      <c r="EO65359" s="378"/>
      <c r="EP65359" s="378"/>
      <c r="EQ65359" s="378"/>
      <c r="ER65359" s="378"/>
      <c r="ES65359" s="378"/>
      <c r="ET65359" s="378"/>
      <c r="EU65359" s="378"/>
      <c r="EV65359" s="378"/>
      <c r="EW65359" s="378"/>
      <c r="EX65359" s="378"/>
      <c r="EY65359" s="378"/>
      <c r="EZ65359" s="378"/>
      <c r="FA65359" s="378"/>
      <c r="FB65359" s="378"/>
      <c r="FC65359" s="378"/>
      <c r="FD65359" s="378"/>
      <c r="FE65359" s="378"/>
      <c r="FF65359" s="378"/>
      <c r="FG65359" s="378"/>
      <c r="FH65359" s="378"/>
      <c r="FI65359" s="378"/>
      <c r="FJ65359" s="378"/>
      <c r="FK65359" s="378"/>
      <c r="FL65359" s="378"/>
      <c r="FM65359" s="378"/>
      <c r="FN65359" s="378"/>
      <c r="FO65359" s="378"/>
      <c r="FP65359" s="378"/>
      <c r="FQ65359" s="378"/>
      <c r="FR65359" s="378"/>
      <c r="FS65359" s="378"/>
      <c r="FT65359" s="378"/>
      <c r="FU65359" s="378"/>
      <c r="FV65359" s="378"/>
      <c r="FW65359" s="378"/>
      <c r="FX65359" s="378"/>
      <c r="FY65359" s="378"/>
      <c r="FZ65359" s="378"/>
      <c r="GA65359" s="378"/>
      <c r="GB65359" s="378"/>
      <c r="GC65359" s="378"/>
      <c r="GD65359" s="378"/>
      <c r="GE65359" s="378"/>
      <c r="GF65359" s="378"/>
      <c r="GG65359" s="378"/>
      <c r="GH65359" s="378"/>
      <c r="GI65359" s="378"/>
      <c r="GJ65359" s="378"/>
      <c r="GK65359" s="378"/>
      <c r="GL65359" s="378"/>
      <c r="GM65359" s="378"/>
      <c r="GN65359" s="378"/>
      <c r="GO65359" s="378"/>
      <c r="GP65359" s="378"/>
      <c r="GQ65359" s="378"/>
      <c r="GR65359" s="378"/>
      <c r="GS65359" s="378"/>
      <c r="GT65359" s="378"/>
      <c r="GU65359" s="378"/>
      <c r="GV65359" s="378"/>
      <c r="GW65359" s="378"/>
      <c r="GX65359" s="378"/>
      <c r="GY65359" s="378"/>
      <c r="GZ65359" s="378"/>
      <c r="HA65359" s="378"/>
      <c r="HB65359" s="378"/>
      <c r="HC65359" s="378"/>
      <c r="HD65359" s="378"/>
      <c r="HE65359" s="378"/>
      <c r="HF65359" s="378"/>
      <c r="HG65359" s="378"/>
      <c r="HH65359" s="378"/>
      <c r="HI65359" s="378"/>
      <c r="HJ65359" s="378"/>
      <c r="HK65359" s="378"/>
      <c r="HL65359" s="378"/>
      <c r="HM65359" s="378"/>
      <c r="HN65359" s="378"/>
      <c r="HO65359" s="378"/>
      <c r="HP65359" s="378"/>
      <c r="HQ65359" s="378"/>
      <c r="HR65359" s="378"/>
      <c r="HS65359" s="378"/>
      <c r="HT65359" s="378"/>
      <c r="HU65359" s="378"/>
      <c r="HV65359" s="378"/>
      <c r="HW65359" s="378"/>
      <c r="HX65359" s="378"/>
      <c r="HY65359" s="378"/>
      <c r="HZ65359" s="378"/>
      <c r="IA65359" s="378"/>
      <c r="IB65359" s="378"/>
      <c r="IC65359" s="378"/>
      <c r="ID65359" s="378"/>
      <c r="IE65359" s="378"/>
      <c r="IF65359" s="378"/>
      <c r="IG65359" s="378"/>
      <c r="IH65359" s="378"/>
      <c r="II65359" s="378"/>
      <c r="IJ65359" s="378"/>
      <c r="IK65359" s="378"/>
      <c r="IL65359" s="378"/>
    </row>
    <row r="65360" spans="2:246">
      <c r="B65360" s="378"/>
      <c r="C65360" s="378"/>
      <c r="D65360" s="378"/>
      <c r="E65360" s="378"/>
      <c r="F65360" s="378"/>
      <c r="G65360" s="378"/>
      <c r="H65360" s="378"/>
      <c r="I65360" s="378"/>
      <c r="J65360" s="378"/>
      <c r="K65360" s="378"/>
      <c r="L65360" s="378"/>
      <c r="M65360" s="378"/>
      <c r="N65360" s="378"/>
      <c r="O65360" s="378"/>
      <c r="P65360" s="378"/>
      <c r="Q65360" s="378"/>
      <c r="R65360" s="378"/>
      <c r="S65360" s="378"/>
      <c r="T65360" s="378"/>
      <c r="U65360" s="378"/>
      <c r="V65360" s="378"/>
      <c r="W65360" s="378"/>
      <c r="X65360" s="378"/>
      <c r="Y65360" s="378"/>
      <c r="Z65360" s="378"/>
      <c r="AA65360" s="378"/>
      <c r="AB65360" s="378"/>
      <c r="AC65360" s="378"/>
      <c r="AD65360" s="378"/>
      <c r="AE65360" s="378"/>
      <c r="AF65360" s="378"/>
      <c r="AG65360" s="378"/>
      <c r="AH65360" s="378"/>
      <c r="AI65360" s="378"/>
      <c r="AJ65360" s="378"/>
      <c r="AK65360" s="378"/>
      <c r="AL65360" s="378"/>
      <c r="AM65360" s="378"/>
      <c r="AN65360" s="378"/>
      <c r="AO65360" s="378"/>
      <c r="AP65360" s="378"/>
      <c r="AQ65360" s="378"/>
      <c r="AR65360" s="378"/>
      <c r="AS65360" s="378"/>
      <c r="AT65360" s="378"/>
      <c r="AU65360" s="378"/>
      <c r="AV65360" s="378"/>
      <c r="AW65360" s="378"/>
      <c r="AX65360" s="378"/>
      <c r="AY65360" s="378"/>
      <c r="AZ65360" s="378"/>
      <c r="BA65360" s="378"/>
      <c r="BB65360" s="378"/>
      <c r="BC65360" s="378"/>
      <c r="BD65360" s="378"/>
      <c r="BE65360" s="378"/>
      <c r="BF65360" s="378"/>
      <c r="BG65360" s="378"/>
      <c r="BH65360" s="378"/>
      <c r="BI65360" s="378"/>
      <c r="BJ65360" s="378"/>
      <c r="BK65360" s="378"/>
      <c r="BL65360" s="378"/>
      <c r="BM65360" s="378"/>
      <c r="BN65360" s="378"/>
      <c r="BO65360" s="378"/>
      <c r="BP65360" s="378"/>
      <c r="BQ65360" s="378"/>
      <c r="BR65360" s="378"/>
      <c r="BS65360" s="378"/>
      <c r="BT65360" s="378"/>
      <c r="BU65360" s="378"/>
      <c r="BV65360" s="378"/>
      <c r="BW65360" s="378"/>
      <c r="BX65360" s="378"/>
      <c r="BY65360" s="378"/>
      <c r="BZ65360" s="378"/>
      <c r="CA65360" s="378"/>
      <c r="CB65360" s="378"/>
      <c r="CC65360" s="378"/>
      <c r="CD65360" s="378"/>
      <c r="CE65360" s="378"/>
      <c r="CF65360" s="378"/>
      <c r="CG65360" s="378"/>
      <c r="CH65360" s="378"/>
      <c r="CI65360" s="378"/>
      <c r="CJ65360" s="378"/>
      <c r="CK65360" s="378"/>
      <c r="CL65360" s="378"/>
      <c r="CM65360" s="378"/>
      <c r="CN65360" s="378"/>
      <c r="CO65360" s="378"/>
      <c r="CP65360" s="378"/>
      <c r="CQ65360" s="378"/>
      <c r="CR65360" s="378"/>
      <c r="CS65360" s="378"/>
      <c r="CT65360" s="378"/>
      <c r="CU65360" s="378"/>
      <c r="CV65360" s="378"/>
      <c r="CW65360" s="378"/>
      <c r="CX65360" s="378"/>
      <c r="CY65360" s="378"/>
      <c r="CZ65360" s="378"/>
      <c r="DA65360" s="378"/>
      <c r="DB65360" s="378"/>
      <c r="DC65360" s="378"/>
      <c r="DD65360" s="378"/>
      <c r="DE65360" s="378"/>
      <c r="DF65360" s="378"/>
      <c r="DG65360" s="378"/>
      <c r="DH65360" s="378"/>
      <c r="DI65360" s="378"/>
      <c r="DJ65360" s="378"/>
      <c r="DK65360" s="378"/>
      <c r="DL65360" s="378"/>
      <c r="DM65360" s="378"/>
      <c r="DN65360" s="378"/>
      <c r="DO65360" s="378"/>
      <c r="DP65360" s="378"/>
      <c r="DQ65360" s="378"/>
      <c r="DR65360" s="378"/>
      <c r="DS65360" s="378"/>
      <c r="DT65360" s="378"/>
      <c r="DU65360" s="378"/>
      <c r="DV65360" s="378"/>
      <c r="DW65360" s="378"/>
      <c r="DX65360" s="378"/>
      <c r="DY65360" s="378"/>
      <c r="DZ65360" s="378"/>
      <c r="EA65360" s="378"/>
      <c r="EB65360" s="378"/>
      <c r="EC65360" s="378"/>
      <c r="ED65360" s="378"/>
      <c r="EE65360" s="378"/>
      <c r="EF65360" s="378"/>
      <c r="EG65360" s="378"/>
      <c r="EH65360" s="378"/>
      <c r="EI65360" s="378"/>
      <c r="EJ65360" s="378"/>
      <c r="EK65360" s="378"/>
      <c r="EL65360" s="378"/>
      <c r="EM65360" s="378"/>
      <c r="EN65360" s="378"/>
      <c r="EO65360" s="378"/>
      <c r="EP65360" s="378"/>
      <c r="EQ65360" s="378"/>
      <c r="ER65360" s="378"/>
      <c r="ES65360" s="378"/>
      <c r="ET65360" s="378"/>
      <c r="EU65360" s="378"/>
      <c r="EV65360" s="378"/>
      <c r="EW65360" s="378"/>
      <c r="EX65360" s="378"/>
      <c r="EY65360" s="378"/>
      <c r="EZ65360" s="378"/>
      <c r="FA65360" s="378"/>
      <c r="FB65360" s="378"/>
      <c r="FC65360" s="378"/>
      <c r="FD65360" s="378"/>
      <c r="FE65360" s="378"/>
      <c r="FF65360" s="378"/>
      <c r="FG65360" s="378"/>
      <c r="FH65360" s="378"/>
      <c r="FI65360" s="378"/>
      <c r="FJ65360" s="378"/>
      <c r="FK65360" s="378"/>
      <c r="FL65360" s="378"/>
      <c r="FM65360" s="378"/>
      <c r="FN65360" s="378"/>
      <c r="FO65360" s="378"/>
      <c r="FP65360" s="378"/>
      <c r="FQ65360" s="378"/>
      <c r="FR65360" s="378"/>
      <c r="FS65360" s="378"/>
      <c r="FT65360" s="378"/>
      <c r="FU65360" s="378"/>
      <c r="FV65360" s="378"/>
      <c r="FW65360" s="378"/>
      <c r="FX65360" s="378"/>
      <c r="FY65360" s="378"/>
      <c r="FZ65360" s="378"/>
      <c r="GA65360" s="378"/>
      <c r="GB65360" s="378"/>
      <c r="GC65360" s="378"/>
      <c r="GD65360" s="378"/>
      <c r="GE65360" s="378"/>
      <c r="GF65360" s="378"/>
      <c r="GG65360" s="378"/>
      <c r="GH65360" s="378"/>
      <c r="GI65360" s="378"/>
      <c r="GJ65360" s="378"/>
      <c r="GK65360" s="378"/>
      <c r="GL65360" s="378"/>
      <c r="GM65360" s="378"/>
      <c r="GN65360" s="378"/>
      <c r="GO65360" s="378"/>
      <c r="GP65360" s="378"/>
      <c r="GQ65360" s="378"/>
      <c r="GR65360" s="378"/>
      <c r="GS65360" s="378"/>
      <c r="GT65360" s="378"/>
      <c r="GU65360" s="378"/>
      <c r="GV65360" s="378"/>
      <c r="GW65360" s="378"/>
      <c r="GX65360" s="378"/>
      <c r="GY65360" s="378"/>
      <c r="GZ65360" s="378"/>
      <c r="HA65360" s="378"/>
      <c r="HB65360" s="378"/>
      <c r="HC65360" s="378"/>
      <c r="HD65360" s="378"/>
      <c r="HE65360" s="378"/>
      <c r="HF65360" s="378"/>
      <c r="HG65360" s="378"/>
      <c r="HH65360" s="378"/>
      <c r="HI65360" s="378"/>
      <c r="HJ65360" s="378"/>
      <c r="HK65360" s="378"/>
      <c r="HL65360" s="378"/>
      <c r="HM65360" s="378"/>
      <c r="HN65360" s="378"/>
      <c r="HO65360" s="378"/>
      <c r="HP65360" s="378"/>
      <c r="HQ65360" s="378"/>
      <c r="HR65360" s="378"/>
      <c r="HS65360" s="378"/>
      <c r="HT65360" s="378"/>
      <c r="HU65360" s="378"/>
      <c r="HV65360" s="378"/>
      <c r="HW65360" s="378"/>
      <c r="HX65360" s="378"/>
      <c r="HY65360" s="378"/>
      <c r="HZ65360" s="378"/>
      <c r="IA65360" s="378"/>
      <c r="IB65360" s="378"/>
      <c r="IC65360" s="378"/>
      <c r="ID65360" s="378"/>
      <c r="IE65360" s="378"/>
      <c r="IF65360" s="378"/>
      <c r="IG65360" s="378"/>
      <c r="IH65360" s="378"/>
      <c r="II65360" s="378"/>
      <c r="IJ65360" s="378"/>
      <c r="IK65360" s="378"/>
      <c r="IL65360" s="378"/>
    </row>
    <row r="65361" spans="2:246">
      <c r="B65361" s="378"/>
      <c r="C65361" s="378"/>
      <c r="D65361" s="378"/>
      <c r="E65361" s="378"/>
      <c r="F65361" s="378"/>
      <c r="G65361" s="378"/>
      <c r="H65361" s="378"/>
      <c r="I65361" s="378"/>
      <c r="J65361" s="378"/>
      <c r="K65361" s="378"/>
      <c r="L65361" s="378"/>
      <c r="M65361" s="378"/>
      <c r="N65361" s="378"/>
      <c r="O65361" s="378"/>
      <c r="P65361" s="378"/>
      <c r="Q65361" s="378"/>
      <c r="R65361" s="378"/>
      <c r="S65361" s="378"/>
      <c r="T65361" s="378"/>
      <c r="U65361" s="378"/>
      <c r="V65361" s="378"/>
      <c r="W65361" s="378"/>
      <c r="X65361" s="378"/>
      <c r="Y65361" s="378"/>
      <c r="Z65361" s="378"/>
      <c r="AA65361" s="378"/>
      <c r="AB65361" s="378"/>
      <c r="AC65361" s="378"/>
      <c r="AD65361" s="378"/>
      <c r="AE65361" s="378"/>
      <c r="AF65361" s="378"/>
      <c r="AG65361" s="378"/>
      <c r="AH65361" s="378"/>
      <c r="AI65361" s="378"/>
      <c r="AJ65361" s="378"/>
      <c r="AK65361" s="378"/>
      <c r="AL65361" s="378"/>
      <c r="AM65361" s="378"/>
      <c r="AN65361" s="378"/>
      <c r="AO65361" s="378"/>
      <c r="AP65361" s="378"/>
      <c r="AQ65361" s="378"/>
      <c r="AR65361" s="378"/>
      <c r="AS65361" s="378"/>
      <c r="AT65361" s="378"/>
      <c r="AU65361" s="378"/>
      <c r="AV65361" s="378"/>
      <c r="AW65361" s="378"/>
      <c r="AX65361" s="378"/>
      <c r="AY65361" s="378"/>
      <c r="AZ65361" s="378"/>
      <c r="BA65361" s="378"/>
      <c r="BB65361" s="378"/>
      <c r="BC65361" s="378"/>
      <c r="BD65361" s="378"/>
      <c r="BE65361" s="378"/>
      <c r="BF65361" s="378"/>
      <c r="BG65361" s="378"/>
      <c r="BH65361" s="378"/>
      <c r="BI65361" s="378"/>
      <c r="BJ65361" s="378"/>
      <c r="BK65361" s="378"/>
      <c r="BL65361" s="378"/>
      <c r="BM65361" s="378"/>
      <c r="BN65361" s="378"/>
      <c r="BO65361" s="378"/>
      <c r="BP65361" s="378"/>
      <c r="BQ65361" s="378"/>
      <c r="BR65361" s="378"/>
      <c r="BS65361" s="378"/>
      <c r="BT65361" s="378"/>
      <c r="BU65361" s="378"/>
      <c r="BV65361" s="378"/>
      <c r="BW65361" s="378"/>
      <c r="BX65361" s="378"/>
      <c r="BY65361" s="378"/>
      <c r="BZ65361" s="378"/>
      <c r="CA65361" s="378"/>
      <c r="CB65361" s="378"/>
      <c r="CC65361" s="378"/>
      <c r="CD65361" s="378"/>
      <c r="CE65361" s="378"/>
      <c r="CF65361" s="378"/>
      <c r="CG65361" s="378"/>
      <c r="CH65361" s="378"/>
      <c r="CI65361" s="378"/>
      <c r="CJ65361" s="378"/>
      <c r="CK65361" s="378"/>
      <c r="CL65361" s="378"/>
      <c r="CM65361" s="378"/>
      <c r="CN65361" s="378"/>
      <c r="CO65361" s="378"/>
      <c r="CP65361" s="378"/>
      <c r="CQ65361" s="378"/>
      <c r="CR65361" s="378"/>
      <c r="CS65361" s="378"/>
      <c r="CT65361" s="378"/>
      <c r="CU65361" s="378"/>
      <c r="CV65361" s="378"/>
      <c r="CW65361" s="378"/>
      <c r="CX65361" s="378"/>
      <c r="CY65361" s="378"/>
      <c r="CZ65361" s="378"/>
      <c r="DA65361" s="378"/>
      <c r="DB65361" s="378"/>
      <c r="DC65361" s="378"/>
      <c r="DD65361" s="378"/>
      <c r="DE65361" s="378"/>
      <c r="DF65361" s="378"/>
      <c r="DG65361" s="378"/>
      <c r="DH65361" s="378"/>
      <c r="DI65361" s="378"/>
      <c r="DJ65361" s="378"/>
      <c r="DK65361" s="378"/>
      <c r="DL65361" s="378"/>
      <c r="DM65361" s="378"/>
      <c r="DN65361" s="378"/>
      <c r="DO65361" s="378"/>
      <c r="DP65361" s="378"/>
      <c r="DQ65361" s="378"/>
      <c r="DR65361" s="378"/>
      <c r="DS65361" s="378"/>
      <c r="DT65361" s="378"/>
      <c r="DU65361" s="378"/>
      <c r="DV65361" s="378"/>
      <c r="DW65361" s="378"/>
      <c r="DX65361" s="378"/>
      <c r="DY65361" s="378"/>
      <c r="DZ65361" s="378"/>
      <c r="EA65361" s="378"/>
      <c r="EB65361" s="378"/>
      <c r="EC65361" s="378"/>
      <c r="ED65361" s="378"/>
      <c r="EE65361" s="378"/>
      <c r="EF65361" s="378"/>
      <c r="EG65361" s="378"/>
      <c r="EH65361" s="378"/>
      <c r="EI65361" s="378"/>
      <c r="EJ65361" s="378"/>
      <c r="EK65361" s="378"/>
      <c r="EL65361" s="378"/>
      <c r="EM65361" s="378"/>
      <c r="EN65361" s="378"/>
      <c r="EO65361" s="378"/>
      <c r="EP65361" s="378"/>
      <c r="EQ65361" s="378"/>
      <c r="ER65361" s="378"/>
      <c r="ES65361" s="378"/>
      <c r="ET65361" s="378"/>
      <c r="EU65361" s="378"/>
      <c r="EV65361" s="378"/>
      <c r="EW65361" s="378"/>
      <c r="EX65361" s="378"/>
      <c r="EY65361" s="378"/>
      <c r="EZ65361" s="378"/>
      <c r="FA65361" s="378"/>
      <c r="FB65361" s="378"/>
      <c r="FC65361" s="378"/>
      <c r="FD65361" s="378"/>
      <c r="FE65361" s="378"/>
      <c r="FF65361" s="378"/>
      <c r="FG65361" s="378"/>
      <c r="FH65361" s="378"/>
      <c r="FI65361" s="378"/>
      <c r="FJ65361" s="378"/>
      <c r="FK65361" s="378"/>
      <c r="FL65361" s="378"/>
      <c r="FM65361" s="378"/>
      <c r="FN65361" s="378"/>
      <c r="FO65361" s="378"/>
      <c r="FP65361" s="378"/>
      <c r="FQ65361" s="378"/>
      <c r="FR65361" s="378"/>
      <c r="FS65361" s="378"/>
      <c r="FT65361" s="378"/>
      <c r="FU65361" s="378"/>
      <c r="FV65361" s="378"/>
      <c r="FW65361" s="378"/>
      <c r="FX65361" s="378"/>
      <c r="FY65361" s="378"/>
      <c r="FZ65361" s="378"/>
      <c r="GA65361" s="378"/>
      <c r="GB65361" s="378"/>
      <c r="GC65361" s="378"/>
      <c r="GD65361" s="378"/>
      <c r="GE65361" s="378"/>
      <c r="GF65361" s="378"/>
      <c r="GG65361" s="378"/>
      <c r="GH65361" s="378"/>
      <c r="GI65361" s="378"/>
      <c r="GJ65361" s="378"/>
      <c r="GK65361" s="378"/>
      <c r="GL65361" s="378"/>
      <c r="GM65361" s="378"/>
      <c r="GN65361" s="378"/>
      <c r="GO65361" s="378"/>
      <c r="GP65361" s="378"/>
      <c r="GQ65361" s="378"/>
      <c r="GR65361" s="378"/>
      <c r="GS65361" s="378"/>
      <c r="GT65361" s="378"/>
      <c r="GU65361" s="378"/>
      <c r="GV65361" s="378"/>
      <c r="GW65361" s="378"/>
      <c r="GX65361" s="378"/>
      <c r="GY65361" s="378"/>
      <c r="GZ65361" s="378"/>
      <c r="HA65361" s="378"/>
      <c r="HB65361" s="378"/>
      <c r="HC65361" s="378"/>
      <c r="HD65361" s="378"/>
      <c r="HE65361" s="378"/>
      <c r="HF65361" s="378"/>
      <c r="HG65361" s="378"/>
      <c r="HH65361" s="378"/>
      <c r="HI65361" s="378"/>
      <c r="HJ65361" s="378"/>
      <c r="HK65361" s="378"/>
      <c r="HL65361" s="378"/>
      <c r="HM65361" s="378"/>
      <c r="HN65361" s="378"/>
      <c r="HO65361" s="378"/>
      <c r="HP65361" s="378"/>
      <c r="HQ65361" s="378"/>
      <c r="HR65361" s="378"/>
      <c r="HS65361" s="378"/>
      <c r="HT65361" s="378"/>
      <c r="HU65361" s="378"/>
      <c r="HV65361" s="378"/>
      <c r="HW65361" s="378"/>
      <c r="HX65361" s="378"/>
      <c r="HY65361" s="378"/>
      <c r="HZ65361" s="378"/>
      <c r="IA65361" s="378"/>
      <c r="IB65361" s="378"/>
      <c r="IC65361" s="378"/>
      <c r="ID65361" s="378"/>
      <c r="IE65361" s="378"/>
      <c r="IF65361" s="378"/>
      <c r="IG65361" s="378"/>
      <c r="IH65361" s="378"/>
      <c r="II65361" s="378"/>
      <c r="IJ65361" s="378"/>
      <c r="IK65361" s="378"/>
      <c r="IL65361" s="378"/>
    </row>
    <row r="65362" spans="2:246">
      <c r="B65362" s="378"/>
      <c r="C65362" s="378"/>
      <c r="D65362" s="378"/>
      <c r="E65362" s="378"/>
      <c r="F65362" s="378"/>
      <c r="G65362" s="378"/>
      <c r="H65362" s="378"/>
      <c r="I65362" s="378"/>
      <c r="J65362" s="378"/>
      <c r="K65362" s="378"/>
      <c r="L65362" s="378"/>
      <c r="M65362" s="378"/>
      <c r="N65362" s="378"/>
      <c r="O65362" s="378"/>
      <c r="P65362" s="378"/>
      <c r="Q65362" s="378"/>
      <c r="R65362" s="378"/>
      <c r="S65362" s="378"/>
      <c r="T65362" s="378"/>
      <c r="U65362" s="378"/>
      <c r="V65362" s="378"/>
      <c r="W65362" s="378"/>
      <c r="X65362" s="378"/>
      <c r="Y65362" s="378"/>
      <c r="Z65362" s="378"/>
      <c r="AA65362" s="378"/>
      <c r="AB65362" s="378"/>
      <c r="AC65362" s="378"/>
      <c r="AD65362" s="378"/>
      <c r="AE65362" s="378"/>
      <c r="AF65362" s="378"/>
      <c r="AG65362" s="378"/>
      <c r="AH65362" s="378"/>
      <c r="AI65362" s="378"/>
      <c r="AJ65362" s="378"/>
      <c r="AK65362" s="378"/>
      <c r="AL65362" s="378"/>
      <c r="AM65362" s="378"/>
      <c r="AN65362" s="378"/>
      <c r="AO65362" s="378"/>
      <c r="AP65362" s="378"/>
      <c r="AQ65362" s="378"/>
      <c r="AR65362" s="378"/>
      <c r="AS65362" s="378"/>
      <c r="AT65362" s="378"/>
      <c r="AU65362" s="378"/>
      <c r="AV65362" s="378"/>
      <c r="AW65362" s="378"/>
      <c r="AX65362" s="378"/>
      <c r="AY65362" s="378"/>
      <c r="AZ65362" s="378"/>
      <c r="BA65362" s="378"/>
      <c r="BB65362" s="378"/>
      <c r="BC65362" s="378"/>
      <c r="BD65362" s="378"/>
      <c r="BE65362" s="378"/>
      <c r="BF65362" s="378"/>
      <c r="BG65362" s="378"/>
      <c r="BH65362" s="378"/>
      <c r="BI65362" s="378"/>
      <c r="BJ65362" s="378"/>
      <c r="BK65362" s="378"/>
      <c r="BL65362" s="378"/>
      <c r="BM65362" s="378"/>
      <c r="BN65362" s="378"/>
      <c r="BO65362" s="378"/>
      <c r="BP65362" s="378"/>
      <c r="BQ65362" s="378"/>
      <c r="BR65362" s="378"/>
      <c r="BS65362" s="378"/>
      <c r="BT65362" s="378"/>
      <c r="BU65362" s="378"/>
      <c r="BV65362" s="378"/>
      <c r="BW65362" s="378"/>
      <c r="BX65362" s="378"/>
      <c r="BY65362" s="378"/>
      <c r="BZ65362" s="378"/>
      <c r="CA65362" s="378"/>
      <c r="CB65362" s="378"/>
      <c r="CC65362" s="378"/>
      <c r="CD65362" s="378"/>
      <c r="CE65362" s="378"/>
      <c r="CF65362" s="378"/>
      <c r="CG65362" s="378"/>
      <c r="CH65362" s="378"/>
      <c r="CI65362" s="378"/>
      <c r="CJ65362" s="378"/>
      <c r="CK65362" s="378"/>
      <c r="CL65362" s="378"/>
      <c r="CM65362" s="378"/>
      <c r="CN65362" s="378"/>
      <c r="CO65362" s="378"/>
      <c r="CP65362" s="378"/>
      <c r="CQ65362" s="378"/>
      <c r="CR65362" s="378"/>
      <c r="CS65362" s="378"/>
      <c r="CT65362" s="378"/>
      <c r="CU65362" s="378"/>
      <c r="CV65362" s="378"/>
      <c r="CW65362" s="378"/>
      <c r="CX65362" s="378"/>
      <c r="CY65362" s="378"/>
      <c r="CZ65362" s="378"/>
      <c r="DA65362" s="378"/>
      <c r="DB65362" s="378"/>
      <c r="DC65362" s="378"/>
      <c r="DD65362" s="378"/>
      <c r="DE65362" s="378"/>
      <c r="DF65362" s="378"/>
      <c r="DG65362" s="378"/>
      <c r="DH65362" s="378"/>
      <c r="DI65362" s="378"/>
      <c r="DJ65362" s="378"/>
      <c r="DK65362" s="378"/>
      <c r="DL65362" s="378"/>
      <c r="DM65362" s="378"/>
      <c r="DN65362" s="378"/>
      <c r="DO65362" s="378"/>
      <c r="DP65362" s="378"/>
      <c r="DQ65362" s="378"/>
      <c r="DR65362" s="378"/>
      <c r="DS65362" s="378"/>
      <c r="DT65362" s="378"/>
      <c r="DU65362" s="378"/>
      <c r="DV65362" s="378"/>
      <c r="DW65362" s="378"/>
      <c r="DX65362" s="378"/>
      <c r="DY65362" s="378"/>
      <c r="DZ65362" s="378"/>
      <c r="EA65362" s="378"/>
      <c r="EB65362" s="378"/>
      <c r="EC65362" s="378"/>
      <c r="ED65362" s="378"/>
      <c r="EE65362" s="378"/>
      <c r="EF65362" s="378"/>
      <c r="EG65362" s="378"/>
      <c r="EH65362" s="378"/>
      <c r="EI65362" s="378"/>
      <c r="EJ65362" s="378"/>
      <c r="EK65362" s="378"/>
      <c r="EL65362" s="378"/>
      <c r="EM65362" s="378"/>
      <c r="EN65362" s="378"/>
      <c r="EO65362" s="378"/>
      <c r="EP65362" s="378"/>
      <c r="EQ65362" s="378"/>
      <c r="ER65362" s="378"/>
      <c r="ES65362" s="378"/>
      <c r="ET65362" s="378"/>
      <c r="EU65362" s="378"/>
      <c r="EV65362" s="378"/>
      <c r="EW65362" s="378"/>
      <c r="EX65362" s="378"/>
      <c r="EY65362" s="378"/>
      <c r="EZ65362" s="378"/>
      <c r="FA65362" s="378"/>
      <c r="FB65362" s="378"/>
      <c r="FC65362" s="378"/>
      <c r="FD65362" s="378"/>
      <c r="FE65362" s="378"/>
      <c r="FF65362" s="378"/>
      <c r="FG65362" s="378"/>
      <c r="FH65362" s="378"/>
      <c r="FI65362" s="378"/>
      <c r="FJ65362" s="378"/>
      <c r="FK65362" s="378"/>
      <c r="FL65362" s="378"/>
      <c r="FM65362" s="378"/>
      <c r="FN65362" s="378"/>
      <c r="FO65362" s="378"/>
      <c r="FP65362" s="378"/>
      <c r="FQ65362" s="378"/>
      <c r="FR65362" s="378"/>
      <c r="FS65362" s="378"/>
      <c r="FT65362" s="378"/>
      <c r="FU65362" s="378"/>
      <c r="FV65362" s="378"/>
      <c r="FW65362" s="378"/>
      <c r="FX65362" s="378"/>
      <c r="FY65362" s="378"/>
      <c r="FZ65362" s="378"/>
      <c r="GA65362" s="378"/>
      <c r="GB65362" s="378"/>
      <c r="GC65362" s="378"/>
      <c r="GD65362" s="378"/>
      <c r="GE65362" s="378"/>
      <c r="GF65362" s="378"/>
      <c r="GG65362" s="378"/>
      <c r="GH65362" s="378"/>
      <c r="GI65362" s="378"/>
      <c r="GJ65362" s="378"/>
      <c r="GK65362" s="378"/>
      <c r="GL65362" s="378"/>
      <c r="GM65362" s="378"/>
      <c r="GN65362" s="378"/>
      <c r="GO65362" s="378"/>
      <c r="GP65362" s="378"/>
      <c r="GQ65362" s="378"/>
      <c r="GR65362" s="378"/>
      <c r="GS65362" s="378"/>
      <c r="GT65362" s="378"/>
      <c r="GU65362" s="378"/>
      <c r="GV65362" s="378"/>
      <c r="GW65362" s="378"/>
      <c r="GX65362" s="378"/>
      <c r="GY65362" s="378"/>
      <c r="GZ65362" s="378"/>
      <c r="HA65362" s="378"/>
      <c r="HB65362" s="378"/>
      <c r="HC65362" s="378"/>
      <c r="HD65362" s="378"/>
      <c r="HE65362" s="378"/>
      <c r="HF65362" s="378"/>
      <c r="HG65362" s="378"/>
      <c r="HH65362" s="378"/>
      <c r="HI65362" s="378"/>
      <c r="HJ65362" s="378"/>
      <c r="HK65362" s="378"/>
      <c r="HL65362" s="378"/>
      <c r="HM65362" s="378"/>
      <c r="HN65362" s="378"/>
      <c r="HO65362" s="378"/>
      <c r="HP65362" s="378"/>
      <c r="HQ65362" s="378"/>
      <c r="HR65362" s="378"/>
      <c r="HS65362" s="378"/>
      <c r="HT65362" s="378"/>
      <c r="HU65362" s="378"/>
      <c r="HV65362" s="378"/>
      <c r="HW65362" s="378"/>
      <c r="HX65362" s="378"/>
      <c r="HY65362" s="378"/>
      <c r="HZ65362" s="378"/>
      <c r="IA65362" s="378"/>
      <c r="IB65362" s="378"/>
      <c r="IC65362" s="378"/>
      <c r="ID65362" s="378"/>
      <c r="IE65362" s="378"/>
      <c r="IF65362" s="378"/>
      <c r="IG65362" s="378"/>
      <c r="IH65362" s="378"/>
      <c r="II65362" s="378"/>
      <c r="IJ65362" s="378"/>
      <c r="IK65362" s="378"/>
      <c r="IL65362" s="378"/>
    </row>
    <row r="65363" spans="2:246">
      <c r="B65363" s="378"/>
      <c r="C65363" s="378"/>
      <c r="D65363" s="378"/>
      <c r="E65363" s="378"/>
      <c r="F65363" s="378"/>
      <c r="G65363" s="378"/>
      <c r="H65363" s="378"/>
      <c r="I65363" s="378"/>
      <c r="J65363" s="378"/>
      <c r="K65363" s="378"/>
      <c r="L65363" s="378"/>
      <c r="M65363" s="378"/>
      <c r="N65363" s="378"/>
      <c r="O65363" s="378"/>
      <c r="P65363" s="378"/>
      <c r="Q65363" s="378"/>
      <c r="R65363" s="378"/>
      <c r="S65363" s="378"/>
      <c r="T65363" s="378"/>
      <c r="U65363" s="378"/>
      <c r="V65363" s="378"/>
      <c r="W65363" s="378"/>
      <c r="X65363" s="378"/>
      <c r="Y65363" s="378"/>
      <c r="Z65363" s="378"/>
      <c r="AA65363" s="378"/>
      <c r="AB65363" s="378"/>
      <c r="AC65363" s="378"/>
      <c r="AD65363" s="378"/>
      <c r="AE65363" s="378"/>
      <c r="AF65363" s="378"/>
      <c r="AG65363" s="378"/>
      <c r="AH65363" s="378"/>
      <c r="AI65363" s="378"/>
      <c r="AJ65363" s="378"/>
      <c r="AK65363" s="378"/>
      <c r="AL65363" s="378"/>
      <c r="AM65363" s="378"/>
      <c r="AN65363" s="378"/>
      <c r="AO65363" s="378"/>
      <c r="AP65363" s="378"/>
      <c r="AQ65363" s="378"/>
      <c r="AR65363" s="378"/>
      <c r="AS65363" s="378"/>
      <c r="AT65363" s="378"/>
      <c r="AU65363" s="378"/>
      <c r="AV65363" s="378"/>
      <c r="AW65363" s="378"/>
      <c r="AX65363" s="378"/>
      <c r="AY65363" s="378"/>
      <c r="AZ65363" s="378"/>
      <c r="BA65363" s="378"/>
      <c r="BB65363" s="378"/>
      <c r="BC65363" s="378"/>
      <c r="BD65363" s="378"/>
      <c r="BE65363" s="378"/>
      <c r="BF65363" s="378"/>
      <c r="BG65363" s="378"/>
      <c r="BH65363" s="378"/>
      <c r="BI65363" s="378"/>
      <c r="BJ65363" s="378"/>
      <c r="BK65363" s="378"/>
      <c r="BL65363" s="378"/>
      <c r="BM65363" s="378"/>
      <c r="BN65363" s="378"/>
      <c r="BO65363" s="378"/>
      <c r="BP65363" s="378"/>
      <c r="BQ65363" s="378"/>
      <c r="BR65363" s="378"/>
      <c r="BS65363" s="378"/>
      <c r="BT65363" s="378"/>
      <c r="BU65363" s="378"/>
      <c r="BV65363" s="378"/>
      <c r="BW65363" s="378"/>
      <c r="BX65363" s="378"/>
      <c r="BY65363" s="378"/>
      <c r="BZ65363" s="378"/>
      <c r="CA65363" s="378"/>
      <c r="CB65363" s="378"/>
      <c r="CC65363" s="378"/>
      <c r="CD65363" s="378"/>
      <c r="CE65363" s="378"/>
      <c r="CF65363" s="378"/>
      <c r="CG65363" s="378"/>
      <c r="CH65363" s="378"/>
      <c r="CI65363" s="378"/>
      <c r="CJ65363" s="378"/>
      <c r="CK65363" s="378"/>
      <c r="CL65363" s="378"/>
      <c r="CM65363" s="378"/>
      <c r="CN65363" s="378"/>
      <c r="CO65363" s="378"/>
      <c r="CP65363" s="378"/>
      <c r="CQ65363" s="378"/>
      <c r="CR65363" s="378"/>
      <c r="CS65363" s="378"/>
      <c r="CT65363" s="378"/>
      <c r="CU65363" s="378"/>
      <c r="CV65363" s="378"/>
      <c r="CW65363" s="378"/>
      <c r="CX65363" s="378"/>
      <c r="CY65363" s="378"/>
      <c r="CZ65363" s="378"/>
      <c r="DA65363" s="378"/>
      <c r="DB65363" s="378"/>
      <c r="DC65363" s="378"/>
      <c r="DD65363" s="378"/>
      <c r="DE65363" s="378"/>
      <c r="DF65363" s="378"/>
      <c r="DG65363" s="378"/>
      <c r="DH65363" s="378"/>
      <c r="DI65363" s="378"/>
      <c r="DJ65363" s="378"/>
      <c r="DK65363" s="378"/>
      <c r="DL65363" s="378"/>
      <c r="DM65363" s="378"/>
      <c r="DN65363" s="378"/>
      <c r="DO65363" s="378"/>
      <c r="DP65363" s="378"/>
      <c r="DQ65363" s="378"/>
      <c r="DR65363" s="378"/>
      <c r="DS65363" s="378"/>
      <c r="DT65363" s="378"/>
      <c r="DU65363" s="378"/>
      <c r="DV65363" s="378"/>
      <c r="DW65363" s="378"/>
      <c r="DX65363" s="378"/>
      <c r="DY65363" s="378"/>
      <c r="DZ65363" s="378"/>
      <c r="EA65363" s="378"/>
      <c r="EB65363" s="378"/>
      <c r="EC65363" s="378"/>
      <c r="ED65363" s="378"/>
      <c r="EE65363" s="378"/>
      <c r="EF65363" s="378"/>
      <c r="EG65363" s="378"/>
      <c r="EH65363" s="378"/>
      <c r="EI65363" s="378"/>
      <c r="EJ65363" s="378"/>
      <c r="EK65363" s="378"/>
      <c r="EL65363" s="378"/>
      <c r="EM65363" s="378"/>
      <c r="EN65363" s="378"/>
      <c r="EO65363" s="378"/>
      <c r="EP65363" s="378"/>
      <c r="EQ65363" s="378"/>
      <c r="ER65363" s="378"/>
      <c r="ES65363" s="378"/>
      <c r="ET65363" s="378"/>
      <c r="EU65363" s="378"/>
      <c r="EV65363" s="378"/>
      <c r="EW65363" s="378"/>
      <c r="EX65363" s="378"/>
      <c r="EY65363" s="378"/>
      <c r="EZ65363" s="378"/>
      <c r="FA65363" s="378"/>
      <c r="FB65363" s="378"/>
      <c r="FC65363" s="378"/>
      <c r="FD65363" s="378"/>
      <c r="FE65363" s="378"/>
      <c r="FF65363" s="378"/>
      <c r="FG65363" s="378"/>
      <c r="FH65363" s="378"/>
      <c r="FI65363" s="378"/>
      <c r="FJ65363" s="378"/>
      <c r="FK65363" s="378"/>
      <c r="FL65363" s="378"/>
      <c r="FM65363" s="378"/>
      <c r="FN65363" s="378"/>
      <c r="FO65363" s="378"/>
      <c r="FP65363" s="378"/>
      <c r="FQ65363" s="378"/>
      <c r="FR65363" s="378"/>
      <c r="FS65363" s="378"/>
      <c r="FT65363" s="378"/>
      <c r="FU65363" s="378"/>
      <c r="FV65363" s="378"/>
      <c r="FW65363" s="378"/>
      <c r="FX65363" s="378"/>
      <c r="FY65363" s="378"/>
      <c r="FZ65363" s="378"/>
      <c r="GA65363" s="378"/>
      <c r="GB65363" s="378"/>
      <c r="GC65363" s="378"/>
      <c r="GD65363" s="378"/>
      <c r="GE65363" s="378"/>
      <c r="GF65363" s="378"/>
      <c r="GG65363" s="378"/>
      <c r="GH65363" s="378"/>
      <c r="GI65363" s="378"/>
      <c r="GJ65363" s="378"/>
      <c r="GK65363" s="378"/>
      <c r="GL65363" s="378"/>
      <c r="GM65363" s="378"/>
      <c r="GN65363" s="378"/>
      <c r="GO65363" s="378"/>
      <c r="GP65363" s="378"/>
      <c r="GQ65363" s="378"/>
      <c r="GR65363" s="378"/>
      <c r="GS65363" s="378"/>
      <c r="GT65363" s="378"/>
      <c r="GU65363" s="378"/>
      <c r="GV65363" s="378"/>
      <c r="GW65363" s="378"/>
      <c r="GX65363" s="378"/>
      <c r="GY65363" s="378"/>
      <c r="GZ65363" s="378"/>
      <c r="HA65363" s="378"/>
      <c r="HB65363" s="378"/>
      <c r="HC65363" s="378"/>
      <c r="HD65363" s="378"/>
      <c r="HE65363" s="378"/>
      <c r="HF65363" s="378"/>
      <c r="HG65363" s="378"/>
      <c r="HH65363" s="378"/>
      <c r="HI65363" s="378"/>
      <c r="HJ65363" s="378"/>
      <c r="HK65363" s="378"/>
      <c r="HL65363" s="378"/>
      <c r="HM65363" s="378"/>
      <c r="HN65363" s="378"/>
      <c r="HO65363" s="378"/>
      <c r="HP65363" s="378"/>
      <c r="HQ65363" s="378"/>
      <c r="HR65363" s="378"/>
      <c r="HS65363" s="378"/>
      <c r="HT65363" s="378"/>
      <c r="HU65363" s="378"/>
      <c r="HV65363" s="378"/>
      <c r="HW65363" s="378"/>
      <c r="HX65363" s="378"/>
      <c r="HY65363" s="378"/>
      <c r="HZ65363" s="378"/>
      <c r="IA65363" s="378"/>
      <c r="IB65363" s="378"/>
      <c r="IC65363" s="378"/>
      <c r="ID65363" s="378"/>
      <c r="IE65363" s="378"/>
      <c r="IF65363" s="378"/>
      <c r="IG65363" s="378"/>
      <c r="IH65363" s="378"/>
      <c r="II65363" s="378"/>
      <c r="IJ65363" s="378"/>
      <c r="IK65363" s="378"/>
      <c r="IL65363" s="378"/>
    </row>
    <row r="65364" spans="2:246">
      <c r="B65364" s="378"/>
      <c r="C65364" s="378"/>
      <c r="D65364" s="378"/>
      <c r="E65364" s="378"/>
      <c r="F65364" s="378"/>
      <c r="G65364" s="378"/>
      <c r="H65364" s="378"/>
      <c r="I65364" s="378"/>
      <c r="J65364" s="378"/>
      <c r="K65364" s="378"/>
      <c r="L65364" s="378"/>
      <c r="M65364" s="378"/>
      <c r="N65364" s="378"/>
      <c r="O65364" s="378"/>
      <c r="P65364" s="378"/>
      <c r="Q65364" s="378"/>
      <c r="R65364" s="378"/>
      <c r="S65364" s="378"/>
      <c r="T65364" s="378"/>
      <c r="U65364" s="378"/>
      <c r="V65364" s="378"/>
      <c r="W65364" s="378"/>
      <c r="X65364" s="378"/>
      <c r="Y65364" s="378"/>
      <c r="Z65364" s="378"/>
      <c r="AA65364" s="378"/>
      <c r="AB65364" s="378"/>
      <c r="AC65364" s="378"/>
      <c r="AD65364" s="378"/>
      <c r="AE65364" s="378"/>
      <c r="AF65364" s="378"/>
      <c r="AG65364" s="378"/>
      <c r="AH65364" s="378"/>
      <c r="AI65364" s="378"/>
      <c r="AJ65364" s="378"/>
      <c r="AK65364" s="378"/>
      <c r="AL65364" s="378"/>
      <c r="AM65364" s="378"/>
      <c r="AN65364" s="378"/>
      <c r="AO65364" s="378"/>
      <c r="AP65364" s="378"/>
      <c r="AQ65364" s="378"/>
      <c r="AR65364" s="378"/>
      <c r="AS65364" s="378"/>
      <c r="AT65364" s="378"/>
      <c r="AU65364" s="378"/>
      <c r="AV65364" s="378"/>
      <c r="AW65364" s="378"/>
      <c r="AX65364" s="378"/>
      <c r="AY65364" s="378"/>
      <c r="AZ65364" s="378"/>
      <c r="BA65364" s="378"/>
      <c r="BB65364" s="378"/>
      <c r="BC65364" s="378"/>
      <c r="BD65364" s="378"/>
      <c r="BE65364" s="378"/>
      <c r="BF65364" s="378"/>
      <c r="BG65364" s="378"/>
      <c r="BH65364" s="378"/>
      <c r="BI65364" s="378"/>
      <c r="BJ65364" s="378"/>
      <c r="BK65364" s="378"/>
      <c r="BL65364" s="378"/>
      <c r="BM65364" s="378"/>
      <c r="BN65364" s="378"/>
      <c r="BO65364" s="378"/>
      <c r="BP65364" s="378"/>
      <c r="BQ65364" s="378"/>
      <c r="BR65364" s="378"/>
      <c r="BS65364" s="378"/>
      <c r="BT65364" s="378"/>
      <c r="BU65364" s="378"/>
      <c r="BV65364" s="378"/>
      <c r="BW65364" s="378"/>
      <c r="BX65364" s="378"/>
      <c r="BY65364" s="378"/>
      <c r="BZ65364" s="378"/>
      <c r="CA65364" s="378"/>
      <c r="CB65364" s="378"/>
      <c r="CC65364" s="378"/>
      <c r="CD65364" s="378"/>
      <c r="CE65364" s="378"/>
      <c r="CF65364" s="378"/>
      <c r="CG65364" s="378"/>
      <c r="CH65364" s="378"/>
      <c r="CI65364" s="378"/>
      <c r="CJ65364" s="378"/>
      <c r="CK65364" s="378"/>
      <c r="CL65364" s="378"/>
      <c r="CM65364" s="378"/>
      <c r="CN65364" s="378"/>
      <c r="CO65364" s="378"/>
      <c r="CP65364" s="378"/>
      <c r="CQ65364" s="378"/>
      <c r="CR65364" s="378"/>
      <c r="CS65364" s="378"/>
      <c r="CT65364" s="378"/>
      <c r="CU65364" s="378"/>
      <c r="CV65364" s="378"/>
      <c r="CW65364" s="378"/>
      <c r="CX65364" s="378"/>
      <c r="CY65364" s="378"/>
      <c r="CZ65364" s="378"/>
      <c r="DA65364" s="378"/>
      <c r="DB65364" s="378"/>
      <c r="DC65364" s="378"/>
      <c r="DD65364" s="378"/>
      <c r="DE65364" s="378"/>
      <c r="DF65364" s="378"/>
      <c r="DG65364" s="378"/>
      <c r="DH65364" s="378"/>
      <c r="DI65364" s="378"/>
      <c r="DJ65364" s="378"/>
      <c r="DK65364" s="378"/>
      <c r="DL65364" s="378"/>
      <c r="DM65364" s="378"/>
      <c r="DN65364" s="378"/>
      <c r="DO65364" s="378"/>
      <c r="DP65364" s="378"/>
      <c r="DQ65364" s="378"/>
      <c r="DR65364" s="378"/>
      <c r="DS65364" s="378"/>
      <c r="DT65364" s="378"/>
      <c r="DU65364" s="378"/>
      <c r="DV65364" s="378"/>
      <c r="DW65364" s="378"/>
      <c r="DX65364" s="378"/>
      <c r="DY65364" s="378"/>
      <c r="DZ65364" s="378"/>
      <c r="EA65364" s="378"/>
      <c r="EB65364" s="378"/>
      <c r="EC65364" s="378"/>
      <c r="ED65364" s="378"/>
      <c r="EE65364" s="378"/>
      <c r="EF65364" s="378"/>
      <c r="EG65364" s="378"/>
      <c r="EH65364" s="378"/>
      <c r="EI65364" s="378"/>
      <c r="EJ65364" s="378"/>
      <c r="EK65364" s="378"/>
      <c r="EL65364" s="378"/>
      <c r="EM65364" s="378"/>
      <c r="EN65364" s="378"/>
      <c r="EO65364" s="378"/>
      <c r="EP65364" s="378"/>
      <c r="EQ65364" s="378"/>
      <c r="ER65364" s="378"/>
      <c r="ES65364" s="378"/>
      <c r="ET65364" s="378"/>
      <c r="EU65364" s="378"/>
      <c r="EV65364" s="378"/>
      <c r="EW65364" s="378"/>
      <c r="EX65364" s="378"/>
      <c r="EY65364" s="378"/>
      <c r="EZ65364" s="378"/>
      <c r="FA65364" s="378"/>
      <c r="FB65364" s="378"/>
      <c r="FC65364" s="378"/>
      <c r="FD65364" s="378"/>
      <c r="FE65364" s="378"/>
      <c r="FF65364" s="378"/>
      <c r="FG65364" s="378"/>
      <c r="FH65364" s="378"/>
      <c r="FI65364" s="378"/>
      <c r="FJ65364" s="378"/>
      <c r="FK65364" s="378"/>
      <c r="FL65364" s="378"/>
      <c r="FM65364" s="378"/>
      <c r="FN65364" s="378"/>
      <c r="FO65364" s="378"/>
      <c r="FP65364" s="378"/>
      <c r="FQ65364" s="378"/>
      <c r="FR65364" s="378"/>
      <c r="FS65364" s="378"/>
      <c r="FT65364" s="378"/>
      <c r="FU65364" s="378"/>
      <c r="FV65364" s="378"/>
      <c r="FW65364" s="378"/>
      <c r="FX65364" s="378"/>
      <c r="FY65364" s="378"/>
      <c r="FZ65364" s="378"/>
      <c r="GA65364" s="378"/>
      <c r="GB65364" s="378"/>
      <c r="GC65364" s="378"/>
      <c r="GD65364" s="378"/>
      <c r="GE65364" s="378"/>
      <c r="GF65364" s="378"/>
      <c r="GG65364" s="378"/>
      <c r="GH65364" s="378"/>
      <c r="GI65364" s="378"/>
      <c r="GJ65364" s="378"/>
      <c r="GK65364" s="378"/>
      <c r="GL65364" s="378"/>
      <c r="GM65364" s="378"/>
      <c r="GN65364" s="378"/>
      <c r="GO65364" s="378"/>
      <c r="GP65364" s="378"/>
      <c r="GQ65364" s="378"/>
      <c r="GR65364" s="378"/>
      <c r="GS65364" s="378"/>
      <c r="GT65364" s="378"/>
      <c r="GU65364" s="378"/>
      <c r="GV65364" s="378"/>
      <c r="GW65364" s="378"/>
      <c r="GX65364" s="378"/>
      <c r="GY65364" s="378"/>
      <c r="GZ65364" s="378"/>
      <c r="HA65364" s="378"/>
      <c r="HB65364" s="378"/>
      <c r="HC65364" s="378"/>
      <c r="HD65364" s="378"/>
      <c r="HE65364" s="378"/>
      <c r="HF65364" s="378"/>
      <c r="HG65364" s="378"/>
      <c r="HH65364" s="378"/>
      <c r="HI65364" s="378"/>
      <c r="HJ65364" s="378"/>
      <c r="HK65364" s="378"/>
      <c r="HL65364" s="378"/>
      <c r="HM65364" s="378"/>
      <c r="HN65364" s="378"/>
      <c r="HO65364" s="378"/>
      <c r="HP65364" s="378"/>
      <c r="HQ65364" s="378"/>
      <c r="HR65364" s="378"/>
      <c r="HS65364" s="378"/>
      <c r="HT65364" s="378"/>
      <c r="HU65364" s="378"/>
      <c r="HV65364" s="378"/>
      <c r="HW65364" s="378"/>
      <c r="HX65364" s="378"/>
      <c r="HY65364" s="378"/>
      <c r="HZ65364" s="378"/>
      <c r="IA65364" s="378"/>
      <c r="IB65364" s="378"/>
      <c r="IC65364" s="378"/>
      <c r="ID65364" s="378"/>
      <c r="IE65364" s="378"/>
      <c r="IF65364" s="378"/>
      <c r="IG65364" s="378"/>
      <c r="IH65364" s="378"/>
      <c r="II65364" s="378"/>
      <c r="IJ65364" s="378"/>
      <c r="IK65364" s="378"/>
      <c r="IL65364" s="378"/>
    </row>
    <row r="65365" spans="2:246">
      <c r="B65365" s="378"/>
      <c r="C65365" s="378"/>
      <c r="D65365" s="378"/>
      <c r="E65365" s="378"/>
      <c r="F65365" s="378"/>
      <c r="G65365" s="378"/>
      <c r="H65365" s="378"/>
      <c r="I65365" s="378"/>
      <c r="J65365" s="378"/>
      <c r="K65365" s="378"/>
      <c r="L65365" s="378"/>
      <c r="M65365" s="378"/>
      <c r="N65365" s="378"/>
      <c r="O65365" s="378"/>
      <c r="P65365" s="378"/>
      <c r="Q65365" s="378"/>
      <c r="R65365" s="378"/>
      <c r="S65365" s="378"/>
      <c r="T65365" s="378"/>
      <c r="U65365" s="378"/>
      <c r="V65365" s="378"/>
      <c r="W65365" s="378"/>
      <c r="X65365" s="378"/>
      <c r="Y65365" s="378"/>
      <c r="Z65365" s="378"/>
      <c r="AA65365" s="378"/>
      <c r="AB65365" s="378"/>
      <c r="AC65365" s="378"/>
      <c r="AD65365" s="378"/>
      <c r="AE65365" s="378"/>
      <c r="AF65365" s="378"/>
      <c r="AG65365" s="378"/>
      <c r="AH65365" s="378"/>
      <c r="AI65365" s="378"/>
      <c r="AJ65365" s="378"/>
      <c r="AK65365" s="378"/>
      <c r="AL65365" s="378"/>
      <c r="AM65365" s="378"/>
      <c r="AN65365" s="378"/>
      <c r="AO65365" s="378"/>
      <c r="AP65365" s="378"/>
      <c r="AQ65365" s="378"/>
      <c r="AR65365" s="378"/>
      <c r="AS65365" s="378"/>
      <c r="AT65365" s="378"/>
      <c r="AU65365" s="378"/>
      <c r="AV65365" s="378"/>
      <c r="AW65365" s="378"/>
      <c r="AX65365" s="378"/>
      <c r="AY65365" s="378"/>
      <c r="AZ65365" s="378"/>
      <c r="BA65365" s="378"/>
      <c r="BB65365" s="378"/>
      <c r="BC65365" s="378"/>
      <c r="BD65365" s="378"/>
      <c r="BE65365" s="378"/>
      <c r="BF65365" s="378"/>
      <c r="BG65365" s="378"/>
      <c r="BH65365" s="378"/>
      <c r="BI65365" s="378"/>
      <c r="BJ65365" s="378"/>
      <c r="BK65365" s="378"/>
      <c r="BL65365" s="378"/>
      <c r="BM65365" s="378"/>
      <c r="BN65365" s="378"/>
      <c r="BO65365" s="378"/>
      <c r="BP65365" s="378"/>
      <c r="BQ65365" s="378"/>
      <c r="BR65365" s="378"/>
      <c r="BS65365" s="378"/>
      <c r="BT65365" s="378"/>
      <c r="BU65365" s="378"/>
      <c r="BV65365" s="378"/>
      <c r="BW65365" s="378"/>
      <c r="BX65365" s="378"/>
      <c r="BY65365" s="378"/>
      <c r="BZ65365" s="378"/>
      <c r="CA65365" s="378"/>
      <c r="CB65365" s="378"/>
      <c r="CC65365" s="378"/>
      <c r="CD65365" s="378"/>
      <c r="CE65365" s="378"/>
      <c r="CF65365" s="378"/>
      <c r="CG65365" s="378"/>
      <c r="CH65365" s="378"/>
      <c r="CI65365" s="378"/>
      <c r="CJ65365" s="378"/>
      <c r="CK65365" s="378"/>
      <c r="CL65365" s="378"/>
      <c r="CM65365" s="378"/>
      <c r="CN65365" s="378"/>
      <c r="CO65365" s="378"/>
      <c r="CP65365" s="378"/>
      <c r="CQ65365" s="378"/>
      <c r="CR65365" s="378"/>
      <c r="CS65365" s="378"/>
      <c r="CT65365" s="378"/>
      <c r="CU65365" s="378"/>
      <c r="CV65365" s="378"/>
      <c r="CW65365" s="378"/>
      <c r="CX65365" s="378"/>
      <c r="CY65365" s="378"/>
      <c r="CZ65365" s="378"/>
      <c r="DA65365" s="378"/>
      <c r="DB65365" s="378"/>
      <c r="DC65365" s="378"/>
      <c r="DD65365" s="378"/>
      <c r="DE65365" s="378"/>
      <c r="DF65365" s="378"/>
      <c r="DG65365" s="378"/>
      <c r="DH65365" s="378"/>
      <c r="DI65365" s="378"/>
      <c r="DJ65365" s="378"/>
      <c r="DK65365" s="378"/>
      <c r="DL65365" s="378"/>
      <c r="DM65365" s="378"/>
      <c r="DN65365" s="378"/>
      <c r="DO65365" s="378"/>
      <c r="DP65365" s="378"/>
      <c r="DQ65365" s="378"/>
      <c r="DR65365" s="378"/>
      <c r="DS65365" s="378"/>
      <c r="DT65365" s="378"/>
      <c r="DU65365" s="378"/>
      <c r="DV65365" s="378"/>
      <c r="DW65365" s="378"/>
      <c r="DX65365" s="378"/>
      <c r="DY65365" s="378"/>
      <c r="DZ65365" s="378"/>
      <c r="EA65365" s="378"/>
      <c r="EB65365" s="378"/>
      <c r="EC65365" s="378"/>
      <c r="ED65365" s="378"/>
      <c r="EE65365" s="378"/>
      <c r="EF65365" s="378"/>
      <c r="EG65365" s="378"/>
      <c r="EH65365" s="378"/>
      <c r="EI65365" s="378"/>
      <c r="EJ65365" s="378"/>
      <c r="EK65365" s="378"/>
      <c r="EL65365" s="378"/>
      <c r="EM65365" s="378"/>
      <c r="EN65365" s="378"/>
      <c r="EO65365" s="378"/>
      <c r="EP65365" s="378"/>
      <c r="EQ65365" s="378"/>
      <c r="ER65365" s="378"/>
      <c r="ES65365" s="378"/>
      <c r="ET65365" s="378"/>
      <c r="EU65365" s="378"/>
      <c r="EV65365" s="378"/>
      <c r="EW65365" s="378"/>
      <c r="EX65365" s="378"/>
      <c r="EY65365" s="378"/>
      <c r="EZ65365" s="378"/>
      <c r="FA65365" s="378"/>
      <c r="FB65365" s="378"/>
      <c r="FC65365" s="378"/>
      <c r="FD65365" s="378"/>
      <c r="FE65365" s="378"/>
      <c r="FF65365" s="378"/>
      <c r="FG65365" s="378"/>
      <c r="FH65365" s="378"/>
      <c r="FI65365" s="378"/>
      <c r="FJ65365" s="378"/>
      <c r="FK65365" s="378"/>
      <c r="FL65365" s="378"/>
      <c r="FM65365" s="378"/>
      <c r="FN65365" s="378"/>
      <c r="FO65365" s="378"/>
      <c r="FP65365" s="378"/>
      <c r="FQ65365" s="378"/>
      <c r="FR65365" s="378"/>
      <c r="FS65365" s="378"/>
      <c r="FT65365" s="378"/>
      <c r="FU65365" s="378"/>
      <c r="FV65365" s="378"/>
      <c r="FW65365" s="378"/>
      <c r="FX65365" s="378"/>
      <c r="FY65365" s="378"/>
      <c r="FZ65365" s="378"/>
      <c r="GA65365" s="378"/>
      <c r="GB65365" s="378"/>
      <c r="GC65365" s="378"/>
      <c r="GD65365" s="378"/>
      <c r="GE65365" s="378"/>
      <c r="GF65365" s="378"/>
      <c r="GG65365" s="378"/>
      <c r="GH65365" s="378"/>
      <c r="GI65365" s="378"/>
      <c r="GJ65365" s="378"/>
      <c r="GK65365" s="378"/>
      <c r="GL65365" s="378"/>
      <c r="GM65365" s="378"/>
      <c r="GN65365" s="378"/>
      <c r="GO65365" s="378"/>
      <c r="GP65365" s="378"/>
      <c r="GQ65365" s="378"/>
      <c r="GR65365" s="378"/>
      <c r="GS65365" s="378"/>
      <c r="GT65365" s="378"/>
      <c r="GU65365" s="378"/>
      <c r="GV65365" s="378"/>
      <c r="GW65365" s="378"/>
      <c r="GX65365" s="378"/>
      <c r="GY65365" s="378"/>
      <c r="GZ65365" s="378"/>
      <c r="HA65365" s="378"/>
      <c r="HB65365" s="378"/>
      <c r="HC65365" s="378"/>
      <c r="HD65365" s="378"/>
      <c r="HE65365" s="378"/>
      <c r="HF65365" s="378"/>
      <c r="HG65365" s="378"/>
      <c r="HH65365" s="378"/>
      <c r="HI65365" s="378"/>
      <c r="HJ65365" s="378"/>
      <c r="HK65365" s="378"/>
      <c r="HL65365" s="378"/>
      <c r="HM65365" s="378"/>
      <c r="HN65365" s="378"/>
      <c r="HO65365" s="378"/>
      <c r="HP65365" s="378"/>
      <c r="HQ65365" s="378"/>
      <c r="HR65365" s="378"/>
      <c r="HS65365" s="378"/>
      <c r="HT65365" s="378"/>
      <c r="HU65365" s="378"/>
      <c r="HV65365" s="378"/>
      <c r="HW65365" s="378"/>
      <c r="HX65365" s="378"/>
      <c r="HY65365" s="378"/>
      <c r="HZ65365" s="378"/>
      <c r="IA65365" s="378"/>
      <c r="IB65365" s="378"/>
      <c r="IC65365" s="378"/>
      <c r="ID65365" s="378"/>
      <c r="IE65365" s="378"/>
      <c r="IF65365" s="378"/>
      <c r="IG65365" s="378"/>
      <c r="IH65365" s="378"/>
      <c r="II65365" s="378"/>
      <c r="IJ65365" s="378"/>
      <c r="IK65365" s="378"/>
      <c r="IL65365" s="378"/>
    </row>
    <row r="65366" spans="2:246">
      <c r="B65366" s="378"/>
      <c r="C65366" s="378"/>
      <c r="D65366" s="378"/>
      <c r="E65366" s="378"/>
      <c r="F65366" s="378"/>
      <c r="G65366" s="378"/>
      <c r="H65366" s="378"/>
      <c r="I65366" s="378"/>
      <c r="J65366" s="378"/>
      <c r="K65366" s="378"/>
      <c r="L65366" s="378"/>
      <c r="M65366" s="378"/>
      <c r="N65366" s="378"/>
      <c r="O65366" s="378"/>
      <c r="P65366" s="378"/>
      <c r="Q65366" s="378"/>
      <c r="R65366" s="378"/>
      <c r="S65366" s="378"/>
      <c r="T65366" s="378"/>
      <c r="U65366" s="378"/>
      <c r="V65366" s="378"/>
      <c r="W65366" s="378"/>
      <c r="X65366" s="378"/>
      <c r="Y65366" s="378"/>
      <c r="Z65366" s="378"/>
      <c r="AA65366" s="378"/>
      <c r="AB65366" s="378"/>
      <c r="AC65366" s="378"/>
      <c r="AD65366" s="378"/>
      <c r="AE65366" s="378"/>
      <c r="AF65366" s="378"/>
      <c r="AG65366" s="378"/>
      <c r="AH65366" s="378"/>
      <c r="AI65366" s="378"/>
      <c r="AJ65366" s="378"/>
      <c r="AK65366" s="378"/>
      <c r="AL65366" s="378"/>
      <c r="AM65366" s="378"/>
      <c r="AN65366" s="378"/>
      <c r="AO65366" s="378"/>
      <c r="AP65366" s="378"/>
      <c r="AQ65366" s="378"/>
      <c r="AR65366" s="378"/>
      <c r="AS65366" s="378"/>
      <c r="AT65366" s="378"/>
      <c r="AU65366" s="378"/>
      <c r="AV65366" s="378"/>
      <c r="AW65366" s="378"/>
      <c r="AX65366" s="378"/>
      <c r="AY65366" s="378"/>
      <c r="AZ65366" s="378"/>
      <c r="BA65366" s="378"/>
      <c r="BB65366" s="378"/>
      <c r="BC65366" s="378"/>
      <c r="BD65366" s="378"/>
      <c r="BE65366" s="378"/>
      <c r="BF65366" s="378"/>
      <c r="BG65366" s="378"/>
      <c r="BH65366" s="378"/>
      <c r="BI65366" s="378"/>
      <c r="BJ65366" s="378"/>
      <c r="BK65366" s="378"/>
      <c r="BL65366" s="378"/>
      <c r="BM65366" s="378"/>
      <c r="BN65366" s="378"/>
      <c r="BO65366" s="378"/>
      <c r="BP65366" s="378"/>
      <c r="BQ65366" s="378"/>
      <c r="BR65366" s="378"/>
      <c r="BS65366" s="378"/>
      <c r="BT65366" s="378"/>
      <c r="BU65366" s="378"/>
      <c r="BV65366" s="378"/>
      <c r="BW65366" s="378"/>
      <c r="BX65366" s="378"/>
      <c r="BY65366" s="378"/>
      <c r="BZ65366" s="378"/>
      <c r="CA65366" s="378"/>
      <c r="CB65366" s="378"/>
      <c r="CC65366" s="378"/>
      <c r="CD65366" s="378"/>
      <c r="CE65366" s="378"/>
      <c r="CF65366" s="378"/>
      <c r="CG65366" s="378"/>
      <c r="CH65366" s="378"/>
      <c r="CI65366" s="378"/>
      <c r="CJ65366" s="378"/>
      <c r="CK65366" s="378"/>
      <c r="CL65366" s="378"/>
      <c r="CM65366" s="378"/>
      <c r="CN65366" s="378"/>
      <c r="CO65366" s="378"/>
      <c r="CP65366" s="378"/>
      <c r="CQ65366" s="378"/>
      <c r="CR65366" s="378"/>
      <c r="CS65366" s="378"/>
      <c r="CT65366" s="378"/>
      <c r="CU65366" s="378"/>
      <c r="CV65366" s="378"/>
      <c r="CW65366" s="378"/>
      <c r="CX65366" s="378"/>
      <c r="CY65366" s="378"/>
      <c r="CZ65366" s="378"/>
      <c r="DA65366" s="378"/>
      <c r="DB65366" s="378"/>
      <c r="DC65366" s="378"/>
      <c r="DD65366" s="378"/>
      <c r="DE65366" s="378"/>
      <c r="DF65366" s="378"/>
      <c r="DG65366" s="378"/>
      <c r="DH65366" s="378"/>
      <c r="DI65366" s="378"/>
      <c r="DJ65366" s="378"/>
      <c r="DK65366" s="378"/>
      <c r="DL65366" s="378"/>
      <c r="DM65366" s="378"/>
      <c r="DN65366" s="378"/>
      <c r="DO65366" s="378"/>
      <c r="DP65366" s="378"/>
      <c r="DQ65366" s="378"/>
      <c r="DR65366" s="378"/>
      <c r="DS65366" s="378"/>
      <c r="DT65366" s="378"/>
      <c r="DU65366" s="378"/>
      <c r="DV65366" s="378"/>
      <c r="DW65366" s="378"/>
      <c r="DX65366" s="378"/>
      <c r="DY65366" s="378"/>
      <c r="DZ65366" s="378"/>
      <c r="EA65366" s="378"/>
      <c r="EB65366" s="378"/>
      <c r="EC65366" s="378"/>
      <c r="ED65366" s="378"/>
      <c r="EE65366" s="378"/>
      <c r="EF65366" s="378"/>
      <c r="EG65366" s="378"/>
      <c r="EH65366" s="378"/>
      <c r="EI65366" s="378"/>
      <c r="EJ65366" s="378"/>
      <c r="EK65366" s="378"/>
      <c r="EL65366" s="378"/>
      <c r="EM65366" s="378"/>
      <c r="EN65366" s="378"/>
      <c r="EO65366" s="378"/>
      <c r="EP65366" s="378"/>
      <c r="EQ65366" s="378"/>
      <c r="ER65366" s="378"/>
      <c r="ES65366" s="378"/>
      <c r="ET65366" s="378"/>
      <c r="EU65366" s="378"/>
      <c r="EV65366" s="378"/>
      <c r="EW65366" s="378"/>
      <c r="EX65366" s="378"/>
      <c r="EY65366" s="378"/>
      <c r="EZ65366" s="378"/>
      <c r="FA65366" s="378"/>
      <c r="FB65366" s="378"/>
      <c r="FC65366" s="378"/>
      <c r="FD65366" s="378"/>
      <c r="FE65366" s="378"/>
      <c r="FF65366" s="378"/>
      <c r="FG65366" s="378"/>
      <c r="FH65366" s="378"/>
      <c r="FI65366" s="378"/>
      <c r="FJ65366" s="378"/>
      <c r="FK65366" s="378"/>
      <c r="FL65366" s="378"/>
      <c r="FM65366" s="378"/>
      <c r="FN65366" s="378"/>
      <c r="FO65366" s="378"/>
      <c r="FP65366" s="378"/>
      <c r="FQ65366" s="378"/>
      <c r="FR65366" s="378"/>
      <c r="FS65366" s="378"/>
      <c r="FT65366" s="378"/>
      <c r="FU65366" s="378"/>
      <c r="FV65366" s="378"/>
      <c r="FW65366" s="378"/>
      <c r="FX65366" s="378"/>
      <c r="FY65366" s="378"/>
      <c r="FZ65366" s="378"/>
      <c r="GA65366" s="378"/>
      <c r="GB65366" s="378"/>
      <c r="GC65366" s="378"/>
      <c r="GD65366" s="378"/>
      <c r="GE65366" s="378"/>
      <c r="GF65366" s="378"/>
      <c r="GG65366" s="378"/>
      <c r="GH65366" s="378"/>
      <c r="GI65366" s="378"/>
      <c r="GJ65366" s="378"/>
      <c r="GK65366" s="378"/>
      <c r="GL65366" s="378"/>
      <c r="GM65366" s="378"/>
      <c r="GN65366" s="378"/>
      <c r="GO65366" s="378"/>
      <c r="GP65366" s="378"/>
      <c r="GQ65366" s="378"/>
      <c r="GR65366" s="378"/>
      <c r="GS65366" s="378"/>
      <c r="GT65366" s="378"/>
      <c r="GU65366" s="378"/>
      <c r="GV65366" s="378"/>
      <c r="GW65366" s="378"/>
      <c r="GX65366" s="378"/>
      <c r="GY65366" s="378"/>
      <c r="GZ65366" s="378"/>
      <c r="HA65366" s="378"/>
      <c r="HB65366" s="378"/>
      <c r="HC65366" s="378"/>
      <c r="HD65366" s="378"/>
      <c r="HE65366" s="378"/>
      <c r="HF65366" s="378"/>
      <c r="HG65366" s="378"/>
      <c r="HH65366" s="378"/>
      <c r="HI65366" s="378"/>
      <c r="HJ65366" s="378"/>
      <c r="HK65366" s="378"/>
      <c r="HL65366" s="378"/>
      <c r="HM65366" s="378"/>
      <c r="HN65366" s="378"/>
      <c r="HO65366" s="378"/>
      <c r="HP65366" s="378"/>
      <c r="HQ65366" s="378"/>
      <c r="HR65366" s="378"/>
      <c r="HS65366" s="378"/>
      <c r="HT65366" s="378"/>
      <c r="HU65366" s="378"/>
      <c r="HV65366" s="378"/>
      <c r="HW65366" s="378"/>
      <c r="HX65366" s="378"/>
      <c r="HY65366" s="378"/>
      <c r="HZ65366" s="378"/>
      <c r="IA65366" s="378"/>
      <c r="IB65366" s="378"/>
      <c r="IC65366" s="378"/>
      <c r="ID65366" s="378"/>
      <c r="IE65366" s="378"/>
      <c r="IF65366" s="378"/>
      <c r="IG65366" s="378"/>
      <c r="IH65366" s="378"/>
      <c r="II65366" s="378"/>
      <c r="IJ65366" s="378"/>
      <c r="IK65366" s="378"/>
      <c r="IL65366" s="378"/>
    </row>
    <row r="65367" spans="2:246">
      <c r="B65367" s="378"/>
      <c r="C65367" s="378"/>
      <c r="D65367" s="378"/>
      <c r="E65367" s="378"/>
      <c r="F65367" s="378"/>
      <c r="G65367" s="378"/>
      <c r="H65367" s="378"/>
      <c r="I65367" s="378"/>
      <c r="J65367" s="378"/>
      <c r="K65367" s="378"/>
      <c r="L65367" s="378"/>
      <c r="M65367" s="378"/>
      <c r="N65367" s="378"/>
      <c r="O65367" s="378"/>
      <c r="P65367" s="378"/>
      <c r="Q65367" s="378"/>
      <c r="R65367" s="378"/>
      <c r="S65367" s="378"/>
      <c r="T65367" s="378"/>
      <c r="U65367" s="378"/>
      <c r="V65367" s="378"/>
      <c r="W65367" s="378"/>
      <c r="X65367" s="378"/>
      <c r="Y65367" s="378"/>
      <c r="Z65367" s="378"/>
      <c r="AA65367" s="378"/>
      <c r="AB65367" s="378"/>
      <c r="AC65367" s="378"/>
      <c r="AD65367" s="378"/>
      <c r="AE65367" s="378"/>
      <c r="AF65367" s="378"/>
      <c r="AG65367" s="378"/>
      <c r="AH65367" s="378"/>
      <c r="AI65367" s="378"/>
      <c r="AJ65367" s="378"/>
      <c r="AK65367" s="378"/>
      <c r="AL65367" s="378"/>
      <c r="AM65367" s="378"/>
      <c r="AN65367" s="378"/>
      <c r="AO65367" s="378"/>
      <c r="AP65367" s="378"/>
      <c r="AQ65367" s="378"/>
      <c r="AR65367" s="378"/>
      <c r="AS65367" s="378"/>
      <c r="AT65367" s="378"/>
      <c r="AU65367" s="378"/>
      <c r="AV65367" s="378"/>
      <c r="AW65367" s="378"/>
      <c r="AX65367" s="378"/>
      <c r="AY65367" s="378"/>
      <c r="AZ65367" s="378"/>
      <c r="BA65367" s="378"/>
      <c r="BB65367" s="378"/>
      <c r="BC65367" s="378"/>
      <c r="BD65367" s="378"/>
      <c r="BE65367" s="378"/>
      <c r="BF65367" s="378"/>
      <c r="BG65367" s="378"/>
      <c r="BH65367" s="378"/>
      <c r="BI65367" s="378"/>
      <c r="BJ65367" s="378"/>
      <c r="BK65367" s="378"/>
      <c r="BL65367" s="378"/>
      <c r="BM65367" s="378"/>
      <c r="BN65367" s="378"/>
      <c r="BO65367" s="378"/>
      <c r="BP65367" s="378"/>
      <c r="BQ65367" s="378"/>
      <c r="BR65367" s="378"/>
      <c r="BS65367" s="378"/>
      <c r="BT65367" s="378"/>
      <c r="BU65367" s="378"/>
      <c r="BV65367" s="378"/>
      <c r="BW65367" s="378"/>
      <c r="BX65367" s="378"/>
      <c r="BY65367" s="378"/>
      <c r="BZ65367" s="378"/>
      <c r="CA65367" s="378"/>
      <c r="CB65367" s="378"/>
      <c r="CC65367" s="378"/>
      <c r="CD65367" s="378"/>
      <c r="CE65367" s="378"/>
      <c r="CF65367" s="378"/>
      <c r="CG65367" s="378"/>
      <c r="CH65367" s="378"/>
      <c r="CI65367" s="378"/>
      <c r="CJ65367" s="378"/>
      <c r="CK65367" s="378"/>
      <c r="CL65367" s="378"/>
      <c r="CM65367" s="378"/>
      <c r="CN65367" s="378"/>
      <c r="CO65367" s="378"/>
      <c r="CP65367" s="378"/>
      <c r="CQ65367" s="378"/>
      <c r="CR65367" s="378"/>
      <c r="CS65367" s="378"/>
      <c r="CT65367" s="378"/>
      <c r="CU65367" s="378"/>
      <c r="CV65367" s="378"/>
      <c r="CW65367" s="378"/>
      <c r="CX65367" s="378"/>
      <c r="CY65367" s="378"/>
      <c r="CZ65367" s="378"/>
      <c r="DA65367" s="378"/>
      <c r="DB65367" s="378"/>
      <c r="DC65367" s="378"/>
      <c r="DD65367" s="378"/>
      <c r="DE65367" s="378"/>
      <c r="DF65367" s="378"/>
      <c r="DG65367" s="378"/>
      <c r="DH65367" s="378"/>
      <c r="DI65367" s="378"/>
      <c r="DJ65367" s="378"/>
      <c r="DK65367" s="378"/>
      <c r="DL65367" s="378"/>
      <c r="DM65367" s="378"/>
      <c r="DN65367" s="378"/>
      <c r="DO65367" s="378"/>
      <c r="DP65367" s="378"/>
      <c r="DQ65367" s="378"/>
      <c r="DR65367" s="378"/>
      <c r="DS65367" s="378"/>
      <c r="DT65367" s="378"/>
      <c r="DU65367" s="378"/>
      <c r="DV65367" s="378"/>
      <c r="DW65367" s="378"/>
      <c r="DX65367" s="378"/>
      <c r="DY65367" s="378"/>
      <c r="DZ65367" s="378"/>
      <c r="EA65367" s="378"/>
      <c r="EB65367" s="378"/>
      <c r="EC65367" s="378"/>
      <c r="ED65367" s="378"/>
      <c r="EE65367" s="378"/>
      <c r="EF65367" s="378"/>
      <c r="EG65367" s="378"/>
      <c r="EH65367" s="378"/>
      <c r="EI65367" s="378"/>
      <c r="EJ65367" s="378"/>
      <c r="EK65367" s="378"/>
      <c r="EL65367" s="378"/>
      <c r="EM65367" s="378"/>
      <c r="EN65367" s="378"/>
      <c r="EO65367" s="378"/>
      <c r="EP65367" s="378"/>
      <c r="EQ65367" s="378"/>
      <c r="ER65367" s="378"/>
      <c r="ES65367" s="378"/>
      <c r="ET65367" s="378"/>
      <c r="EU65367" s="378"/>
      <c r="EV65367" s="378"/>
      <c r="EW65367" s="378"/>
      <c r="EX65367" s="378"/>
      <c r="EY65367" s="378"/>
      <c r="EZ65367" s="378"/>
      <c r="FA65367" s="378"/>
      <c r="FB65367" s="378"/>
      <c r="FC65367" s="378"/>
      <c r="FD65367" s="378"/>
      <c r="FE65367" s="378"/>
      <c r="FF65367" s="378"/>
      <c r="FG65367" s="378"/>
      <c r="FH65367" s="378"/>
      <c r="FI65367" s="378"/>
      <c r="FJ65367" s="378"/>
      <c r="FK65367" s="378"/>
      <c r="FL65367" s="378"/>
      <c r="FM65367" s="378"/>
      <c r="FN65367" s="378"/>
      <c r="FO65367" s="378"/>
      <c r="FP65367" s="378"/>
      <c r="FQ65367" s="378"/>
      <c r="FR65367" s="378"/>
      <c r="FS65367" s="378"/>
      <c r="FT65367" s="378"/>
      <c r="FU65367" s="378"/>
      <c r="FV65367" s="378"/>
      <c r="FW65367" s="378"/>
      <c r="FX65367" s="378"/>
      <c r="FY65367" s="378"/>
      <c r="FZ65367" s="378"/>
      <c r="GA65367" s="378"/>
      <c r="GB65367" s="378"/>
      <c r="GC65367" s="378"/>
      <c r="GD65367" s="378"/>
      <c r="GE65367" s="378"/>
      <c r="GF65367" s="378"/>
      <c r="GG65367" s="378"/>
      <c r="GH65367" s="378"/>
      <c r="GI65367" s="378"/>
      <c r="GJ65367" s="378"/>
      <c r="GK65367" s="378"/>
      <c r="GL65367" s="378"/>
      <c r="GM65367" s="378"/>
      <c r="GN65367" s="378"/>
      <c r="GO65367" s="378"/>
      <c r="GP65367" s="378"/>
      <c r="GQ65367" s="378"/>
      <c r="GR65367" s="378"/>
      <c r="GS65367" s="378"/>
      <c r="GT65367" s="378"/>
      <c r="GU65367" s="378"/>
      <c r="GV65367" s="378"/>
      <c r="GW65367" s="378"/>
      <c r="GX65367" s="378"/>
      <c r="GY65367" s="378"/>
      <c r="GZ65367" s="378"/>
      <c r="HA65367" s="378"/>
      <c r="HB65367" s="378"/>
      <c r="HC65367" s="378"/>
      <c r="HD65367" s="378"/>
      <c r="HE65367" s="378"/>
      <c r="HF65367" s="378"/>
      <c r="HG65367" s="378"/>
      <c r="HH65367" s="378"/>
      <c r="HI65367" s="378"/>
      <c r="HJ65367" s="378"/>
      <c r="HK65367" s="378"/>
      <c r="HL65367" s="378"/>
      <c r="HM65367" s="378"/>
      <c r="HN65367" s="378"/>
      <c r="HO65367" s="378"/>
      <c r="HP65367" s="378"/>
      <c r="HQ65367" s="378"/>
      <c r="HR65367" s="378"/>
      <c r="HS65367" s="378"/>
      <c r="HT65367" s="378"/>
      <c r="HU65367" s="378"/>
      <c r="HV65367" s="378"/>
      <c r="HW65367" s="378"/>
      <c r="HX65367" s="378"/>
      <c r="HY65367" s="378"/>
      <c r="HZ65367" s="378"/>
      <c r="IA65367" s="378"/>
      <c r="IB65367" s="378"/>
      <c r="IC65367" s="378"/>
      <c r="ID65367" s="378"/>
      <c r="IE65367" s="378"/>
      <c r="IF65367" s="378"/>
      <c r="IG65367" s="378"/>
      <c r="IH65367" s="378"/>
      <c r="II65367" s="378"/>
      <c r="IJ65367" s="378"/>
      <c r="IK65367" s="378"/>
      <c r="IL65367" s="378"/>
    </row>
    <row r="65368" spans="2:246">
      <c r="B65368" s="378"/>
      <c r="C65368" s="378"/>
      <c r="D65368" s="378"/>
      <c r="E65368" s="378"/>
      <c r="F65368" s="378"/>
      <c r="G65368" s="378"/>
      <c r="H65368" s="378"/>
      <c r="I65368" s="378"/>
      <c r="J65368" s="378"/>
      <c r="K65368" s="378"/>
      <c r="L65368" s="378"/>
      <c r="M65368" s="378"/>
      <c r="N65368" s="378"/>
      <c r="O65368" s="378"/>
      <c r="P65368" s="378"/>
      <c r="Q65368" s="378"/>
      <c r="R65368" s="378"/>
      <c r="S65368" s="378"/>
      <c r="T65368" s="378"/>
      <c r="U65368" s="378"/>
      <c r="V65368" s="378"/>
      <c r="W65368" s="378"/>
      <c r="X65368" s="378"/>
      <c r="Y65368" s="378"/>
      <c r="Z65368" s="378"/>
      <c r="AA65368" s="378"/>
      <c r="AB65368" s="378"/>
      <c r="AC65368" s="378"/>
      <c r="AD65368" s="378"/>
      <c r="AE65368" s="378"/>
      <c r="AF65368" s="378"/>
      <c r="AG65368" s="378"/>
      <c r="AH65368" s="378"/>
      <c r="AI65368" s="378"/>
      <c r="AJ65368" s="378"/>
      <c r="AK65368" s="378"/>
      <c r="AL65368" s="378"/>
      <c r="AM65368" s="378"/>
      <c r="AN65368" s="378"/>
      <c r="AO65368" s="378"/>
      <c r="AP65368" s="378"/>
      <c r="AQ65368" s="378"/>
      <c r="AR65368" s="378"/>
      <c r="AS65368" s="378"/>
      <c r="AT65368" s="378"/>
      <c r="AU65368" s="378"/>
      <c r="AV65368" s="378"/>
      <c r="AW65368" s="378"/>
      <c r="AX65368" s="378"/>
      <c r="AY65368" s="378"/>
      <c r="AZ65368" s="378"/>
      <c r="BA65368" s="378"/>
      <c r="BB65368" s="378"/>
      <c r="BC65368" s="378"/>
      <c r="BD65368" s="378"/>
      <c r="BE65368" s="378"/>
      <c r="BF65368" s="378"/>
      <c r="BG65368" s="378"/>
      <c r="BH65368" s="378"/>
      <c r="BI65368" s="378"/>
      <c r="BJ65368" s="378"/>
      <c r="BK65368" s="378"/>
      <c r="BL65368" s="378"/>
      <c r="BM65368" s="378"/>
      <c r="BN65368" s="378"/>
      <c r="BO65368" s="378"/>
      <c r="BP65368" s="378"/>
      <c r="BQ65368" s="378"/>
      <c r="BR65368" s="378"/>
      <c r="BS65368" s="378"/>
      <c r="BT65368" s="378"/>
      <c r="BU65368" s="378"/>
      <c r="BV65368" s="378"/>
      <c r="BW65368" s="378"/>
      <c r="BX65368" s="378"/>
      <c r="BY65368" s="378"/>
      <c r="BZ65368" s="378"/>
      <c r="CA65368" s="378"/>
      <c r="CB65368" s="378"/>
      <c r="CC65368" s="378"/>
      <c r="CD65368" s="378"/>
      <c r="CE65368" s="378"/>
      <c r="CF65368" s="378"/>
      <c r="CG65368" s="378"/>
      <c r="CH65368" s="378"/>
      <c r="CI65368" s="378"/>
      <c r="CJ65368" s="378"/>
      <c r="CK65368" s="378"/>
      <c r="CL65368" s="378"/>
      <c r="CM65368" s="378"/>
      <c r="CN65368" s="378"/>
      <c r="CO65368" s="378"/>
      <c r="CP65368" s="378"/>
      <c r="CQ65368" s="378"/>
      <c r="CR65368" s="378"/>
      <c r="CS65368" s="378"/>
      <c r="CT65368" s="378"/>
      <c r="CU65368" s="378"/>
      <c r="CV65368" s="378"/>
      <c r="CW65368" s="378"/>
      <c r="CX65368" s="378"/>
      <c r="CY65368" s="378"/>
      <c r="CZ65368" s="378"/>
      <c r="DA65368" s="378"/>
      <c r="DB65368" s="378"/>
      <c r="DC65368" s="378"/>
      <c r="DD65368" s="378"/>
      <c r="DE65368" s="378"/>
      <c r="DF65368" s="378"/>
      <c r="DG65368" s="378"/>
      <c r="DH65368" s="378"/>
      <c r="DI65368" s="378"/>
      <c r="DJ65368" s="378"/>
      <c r="DK65368" s="378"/>
      <c r="DL65368" s="378"/>
      <c r="DM65368" s="378"/>
      <c r="DN65368" s="378"/>
      <c r="DO65368" s="378"/>
      <c r="DP65368" s="378"/>
      <c r="DQ65368" s="378"/>
      <c r="DR65368" s="378"/>
      <c r="DS65368" s="378"/>
      <c r="DT65368" s="378"/>
      <c r="DU65368" s="378"/>
      <c r="DV65368" s="378"/>
      <c r="DW65368" s="378"/>
      <c r="DX65368" s="378"/>
      <c r="DY65368" s="378"/>
      <c r="DZ65368" s="378"/>
      <c r="EA65368" s="378"/>
      <c r="EB65368" s="378"/>
      <c r="EC65368" s="378"/>
      <c r="ED65368" s="378"/>
      <c r="EE65368" s="378"/>
      <c r="EF65368" s="378"/>
      <c r="EG65368" s="378"/>
      <c r="EH65368" s="378"/>
      <c r="EI65368" s="378"/>
      <c r="EJ65368" s="378"/>
      <c r="EK65368" s="378"/>
      <c r="EL65368" s="378"/>
      <c r="EM65368" s="378"/>
      <c r="EN65368" s="378"/>
      <c r="EO65368" s="378"/>
      <c r="EP65368" s="378"/>
      <c r="EQ65368" s="378"/>
      <c r="ER65368" s="378"/>
      <c r="ES65368" s="378"/>
      <c r="ET65368" s="378"/>
      <c r="EU65368" s="378"/>
      <c r="EV65368" s="378"/>
      <c r="EW65368" s="378"/>
      <c r="EX65368" s="378"/>
      <c r="EY65368" s="378"/>
      <c r="EZ65368" s="378"/>
      <c r="FA65368" s="378"/>
      <c r="FB65368" s="378"/>
      <c r="FC65368" s="378"/>
      <c r="FD65368" s="378"/>
      <c r="FE65368" s="378"/>
      <c r="FF65368" s="378"/>
      <c r="FG65368" s="378"/>
      <c r="FH65368" s="378"/>
      <c r="FI65368" s="378"/>
      <c r="FJ65368" s="378"/>
      <c r="FK65368" s="378"/>
      <c r="FL65368" s="378"/>
      <c r="FM65368" s="378"/>
      <c r="FN65368" s="378"/>
      <c r="FO65368" s="378"/>
      <c r="FP65368" s="378"/>
      <c r="FQ65368" s="378"/>
      <c r="FR65368" s="378"/>
      <c r="FS65368" s="378"/>
      <c r="FT65368" s="378"/>
      <c r="FU65368" s="378"/>
      <c r="FV65368" s="378"/>
      <c r="FW65368" s="378"/>
      <c r="FX65368" s="378"/>
      <c r="FY65368" s="378"/>
      <c r="FZ65368" s="378"/>
      <c r="GA65368" s="378"/>
      <c r="GB65368" s="378"/>
      <c r="GC65368" s="378"/>
      <c r="GD65368" s="378"/>
      <c r="GE65368" s="378"/>
      <c r="GF65368" s="378"/>
      <c r="GG65368" s="378"/>
      <c r="GH65368" s="378"/>
      <c r="GI65368" s="378"/>
      <c r="GJ65368" s="378"/>
      <c r="GK65368" s="378"/>
      <c r="GL65368" s="378"/>
      <c r="GM65368" s="378"/>
      <c r="GN65368" s="378"/>
      <c r="GO65368" s="378"/>
      <c r="GP65368" s="378"/>
      <c r="GQ65368" s="378"/>
      <c r="GR65368" s="378"/>
      <c r="GS65368" s="378"/>
      <c r="GT65368" s="378"/>
      <c r="GU65368" s="378"/>
      <c r="GV65368" s="378"/>
      <c r="GW65368" s="378"/>
      <c r="GX65368" s="378"/>
      <c r="GY65368" s="378"/>
      <c r="GZ65368" s="378"/>
      <c r="HA65368" s="378"/>
      <c r="HB65368" s="378"/>
      <c r="HC65368" s="378"/>
      <c r="HD65368" s="378"/>
      <c r="HE65368" s="378"/>
      <c r="HF65368" s="378"/>
      <c r="HG65368" s="378"/>
      <c r="HH65368" s="378"/>
      <c r="HI65368" s="378"/>
      <c r="HJ65368" s="378"/>
      <c r="HK65368" s="378"/>
      <c r="HL65368" s="378"/>
      <c r="HM65368" s="378"/>
      <c r="HN65368" s="378"/>
      <c r="HO65368" s="378"/>
      <c r="HP65368" s="378"/>
      <c r="HQ65368" s="378"/>
      <c r="HR65368" s="378"/>
      <c r="HS65368" s="378"/>
      <c r="HT65368" s="378"/>
      <c r="HU65368" s="378"/>
      <c r="HV65368" s="378"/>
      <c r="HW65368" s="378"/>
      <c r="HX65368" s="378"/>
      <c r="HY65368" s="378"/>
      <c r="HZ65368" s="378"/>
      <c r="IA65368" s="378"/>
      <c r="IB65368" s="378"/>
      <c r="IC65368" s="378"/>
      <c r="ID65368" s="378"/>
      <c r="IE65368" s="378"/>
      <c r="IF65368" s="378"/>
      <c r="IG65368" s="378"/>
      <c r="IH65368" s="378"/>
      <c r="II65368" s="378"/>
      <c r="IJ65368" s="378"/>
      <c r="IK65368" s="378"/>
      <c r="IL65368" s="378"/>
    </row>
    <row r="65369" spans="2:246">
      <c r="B65369" s="378"/>
      <c r="C65369" s="378"/>
      <c r="D65369" s="378"/>
      <c r="E65369" s="378"/>
      <c r="F65369" s="378"/>
      <c r="G65369" s="378"/>
      <c r="H65369" s="378"/>
      <c r="I65369" s="378"/>
      <c r="J65369" s="378"/>
      <c r="K65369" s="378"/>
      <c r="L65369" s="378"/>
      <c r="M65369" s="378"/>
      <c r="N65369" s="378"/>
      <c r="O65369" s="378"/>
      <c r="P65369" s="378"/>
      <c r="Q65369" s="378"/>
      <c r="R65369" s="378"/>
      <c r="S65369" s="378"/>
      <c r="T65369" s="378"/>
      <c r="U65369" s="378"/>
      <c r="V65369" s="378"/>
      <c r="W65369" s="378"/>
      <c r="X65369" s="378"/>
      <c r="Y65369" s="378"/>
      <c r="Z65369" s="378"/>
      <c r="AA65369" s="378"/>
      <c r="AB65369" s="378"/>
      <c r="AC65369" s="378"/>
      <c r="AD65369" s="378"/>
      <c r="AE65369" s="378"/>
      <c r="AF65369" s="378"/>
      <c r="AG65369" s="378"/>
      <c r="AH65369" s="378"/>
      <c r="AI65369" s="378"/>
      <c r="AJ65369" s="378"/>
      <c r="AK65369" s="378"/>
      <c r="AL65369" s="378"/>
      <c r="AM65369" s="378"/>
      <c r="AN65369" s="378"/>
      <c r="AO65369" s="378"/>
      <c r="AP65369" s="378"/>
      <c r="AQ65369" s="378"/>
      <c r="AR65369" s="378"/>
      <c r="AS65369" s="378"/>
      <c r="AT65369" s="378"/>
      <c r="AU65369" s="378"/>
      <c r="AV65369" s="378"/>
      <c r="AW65369" s="378"/>
      <c r="AX65369" s="378"/>
      <c r="AY65369" s="378"/>
      <c r="AZ65369" s="378"/>
      <c r="BA65369" s="378"/>
      <c r="BB65369" s="378"/>
      <c r="BC65369" s="378"/>
      <c r="BD65369" s="378"/>
      <c r="BE65369" s="378"/>
      <c r="BF65369" s="378"/>
      <c r="BG65369" s="378"/>
      <c r="BH65369" s="378"/>
      <c r="BI65369" s="378"/>
      <c r="BJ65369" s="378"/>
      <c r="BK65369" s="378"/>
      <c r="BL65369" s="378"/>
      <c r="BM65369" s="378"/>
      <c r="BN65369" s="378"/>
      <c r="BO65369" s="378"/>
      <c r="BP65369" s="378"/>
      <c r="BQ65369" s="378"/>
      <c r="BR65369" s="378"/>
      <c r="BS65369" s="378"/>
      <c r="BT65369" s="378"/>
      <c r="BU65369" s="378"/>
      <c r="BV65369" s="378"/>
      <c r="BW65369" s="378"/>
      <c r="BX65369" s="378"/>
      <c r="BY65369" s="378"/>
      <c r="BZ65369" s="378"/>
      <c r="CA65369" s="378"/>
      <c r="CB65369" s="378"/>
      <c r="CC65369" s="378"/>
      <c r="CD65369" s="378"/>
      <c r="CE65369" s="378"/>
      <c r="CF65369" s="378"/>
      <c r="CG65369" s="378"/>
      <c r="CH65369" s="378"/>
      <c r="CI65369" s="378"/>
      <c r="CJ65369" s="378"/>
      <c r="CK65369" s="378"/>
      <c r="CL65369" s="378"/>
      <c r="CM65369" s="378"/>
      <c r="CN65369" s="378"/>
      <c r="CO65369" s="378"/>
      <c r="CP65369" s="378"/>
      <c r="CQ65369" s="378"/>
      <c r="CR65369" s="378"/>
      <c r="CS65369" s="378"/>
      <c r="CT65369" s="378"/>
      <c r="CU65369" s="378"/>
      <c r="CV65369" s="378"/>
      <c r="CW65369" s="378"/>
      <c r="CX65369" s="378"/>
      <c r="CY65369" s="378"/>
      <c r="CZ65369" s="378"/>
      <c r="DA65369" s="378"/>
      <c r="DB65369" s="378"/>
      <c r="DC65369" s="378"/>
      <c r="DD65369" s="378"/>
      <c r="DE65369" s="378"/>
      <c r="DF65369" s="378"/>
      <c r="DG65369" s="378"/>
      <c r="DH65369" s="378"/>
      <c r="DI65369" s="378"/>
      <c r="DJ65369" s="378"/>
      <c r="DK65369" s="378"/>
      <c r="DL65369" s="378"/>
      <c r="DM65369" s="378"/>
      <c r="DN65369" s="378"/>
      <c r="DO65369" s="378"/>
      <c r="DP65369" s="378"/>
      <c r="DQ65369" s="378"/>
      <c r="DR65369" s="378"/>
      <c r="DS65369" s="378"/>
      <c r="DT65369" s="378"/>
      <c r="DU65369" s="378"/>
      <c r="DV65369" s="378"/>
      <c r="DW65369" s="378"/>
      <c r="DX65369" s="378"/>
      <c r="DY65369" s="378"/>
      <c r="DZ65369" s="378"/>
      <c r="EA65369" s="378"/>
      <c r="EB65369" s="378"/>
      <c r="EC65369" s="378"/>
      <c r="ED65369" s="378"/>
      <c r="EE65369" s="378"/>
      <c r="EF65369" s="378"/>
      <c r="EG65369" s="378"/>
      <c r="EH65369" s="378"/>
      <c r="EI65369" s="378"/>
      <c r="EJ65369" s="378"/>
      <c r="EK65369" s="378"/>
      <c r="EL65369" s="378"/>
      <c r="EM65369" s="378"/>
      <c r="EN65369" s="378"/>
      <c r="EO65369" s="378"/>
      <c r="EP65369" s="378"/>
      <c r="EQ65369" s="378"/>
      <c r="ER65369" s="378"/>
      <c r="ES65369" s="378"/>
      <c r="ET65369" s="378"/>
      <c r="EU65369" s="378"/>
      <c r="EV65369" s="378"/>
      <c r="EW65369" s="378"/>
      <c r="EX65369" s="378"/>
      <c r="EY65369" s="378"/>
      <c r="EZ65369" s="378"/>
      <c r="FA65369" s="378"/>
      <c r="FB65369" s="378"/>
      <c r="FC65369" s="378"/>
      <c r="FD65369" s="378"/>
      <c r="FE65369" s="378"/>
      <c r="FF65369" s="378"/>
      <c r="FG65369" s="378"/>
      <c r="FH65369" s="378"/>
      <c r="FI65369" s="378"/>
      <c r="FJ65369" s="378"/>
      <c r="FK65369" s="378"/>
      <c r="FL65369" s="378"/>
      <c r="FM65369" s="378"/>
      <c r="FN65369" s="378"/>
      <c r="FO65369" s="378"/>
      <c r="FP65369" s="378"/>
      <c r="FQ65369" s="378"/>
      <c r="FR65369" s="378"/>
      <c r="FS65369" s="378"/>
      <c r="FT65369" s="378"/>
      <c r="FU65369" s="378"/>
      <c r="FV65369" s="378"/>
      <c r="FW65369" s="378"/>
      <c r="FX65369" s="378"/>
      <c r="FY65369" s="378"/>
      <c r="FZ65369" s="378"/>
      <c r="GA65369" s="378"/>
      <c r="GB65369" s="378"/>
      <c r="GC65369" s="378"/>
      <c r="GD65369" s="378"/>
      <c r="GE65369" s="378"/>
      <c r="GF65369" s="378"/>
      <c r="GG65369" s="378"/>
      <c r="GH65369" s="378"/>
      <c r="GI65369" s="378"/>
      <c r="GJ65369" s="378"/>
      <c r="GK65369" s="378"/>
      <c r="GL65369" s="378"/>
      <c r="GM65369" s="378"/>
      <c r="GN65369" s="378"/>
      <c r="GO65369" s="378"/>
      <c r="GP65369" s="378"/>
      <c r="GQ65369" s="378"/>
      <c r="GR65369" s="378"/>
      <c r="GS65369" s="378"/>
      <c r="GT65369" s="378"/>
      <c r="GU65369" s="378"/>
      <c r="GV65369" s="378"/>
      <c r="GW65369" s="378"/>
      <c r="GX65369" s="378"/>
      <c r="GY65369" s="378"/>
      <c r="GZ65369" s="378"/>
      <c r="HA65369" s="378"/>
      <c r="HB65369" s="378"/>
      <c r="HC65369" s="378"/>
      <c r="HD65369" s="378"/>
      <c r="HE65369" s="378"/>
      <c r="HF65369" s="378"/>
      <c r="HG65369" s="378"/>
      <c r="HH65369" s="378"/>
      <c r="HI65369" s="378"/>
      <c r="HJ65369" s="378"/>
      <c r="HK65369" s="378"/>
      <c r="HL65369" s="378"/>
      <c r="HM65369" s="378"/>
      <c r="HN65369" s="378"/>
      <c r="HO65369" s="378"/>
      <c r="HP65369" s="378"/>
      <c r="HQ65369" s="378"/>
      <c r="HR65369" s="378"/>
      <c r="HS65369" s="378"/>
      <c r="HT65369" s="378"/>
      <c r="HU65369" s="378"/>
      <c r="HV65369" s="378"/>
      <c r="HW65369" s="378"/>
      <c r="HX65369" s="378"/>
      <c r="HY65369" s="378"/>
      <c r="HZ65369" s="378"/>
      <c r="IA65369" s="378"/>
      <c r="IB65369" s="378"/>
      <c r="IC65369" s="378"/>
      <c r="ID65369" s="378"/>
      <c r="IE65369" s="378"/>
      <c r="IF65369" s="378"/>
      <c r="IG65369" s="378"/>
      <c r="IH65369" s="378"/>
      <c r="II65369" s="378"/>
      <c r="IJ65369" s="378"/>
      <c r="IK65369" s="378"/>
      <c r="IL65369" s="378"/>
    </row>
    <row r="65370" spans="2:246">
      <c r="B65370" s="378"/>
      <c r="C65370" s="378"/>
      <c r="D65370" s="378"/>
      <c r="E65370" s="378"/>
      <c r="F65370" s="378"/>
      <c r="G65370" s="378"/>
      <c r="H65370" s="378"/>
      <c r="I65370" s="378"/>
      <c r="J65370" s="378"/>
      <c r="K65370" s="378"/>
      <c r="L65370" s="378"/>
      <c r="M65370" s="378"/>
      <c r="N65370" s="378"/>
      <c r="O65370" s="378"/>
      <c r="P65370" s="378"/>
      <c r="Q65370" s="378"/>
      <c r="R65370" s="378"/>
      <c r="S65370" s="378"/>
      <c r="T65370" s="378"/>
      <c r="U65370" s="378"/>
      <c r="V65370" s="378"/>
      <c r="W65370" s="378"/>
      <c r="X65370" s="378"/>
      <c r="Y65370" s="378"/>
      <c r="Z65370" s="378"/>
      <c r="AA65370" s="378"/>
      <c r="AB65370" s="378"/>
      <c r="AC65370" s="378"/>
      <c r="AD65370" s="378"/>
      <c r="AE65370" s="378"/>
      <c r="AF65370" s="378"/>
      <c r="AG65370" s="378"/>
      <c r="AH65370" s="378"/>
      <c r="AI65370" s="378"/>
      <c r="AJ65370" s="378"/>
      <c r="AK65370" s="378"/>
      <c r="AL65370" s="378"/>
      <c r="AM65370" s="378"/>
      <c r="AN65370" s="378"/>
      <c r="AO65370" s="378"/>
      <c r="AP65370" s="378"/>
      <c r="AQ65370" s="378"/>
      <c r="AR65370" s="378"/>
      <c r="AS65370" s="378"/>
      <c r="AT65370" s="378"/>
      <c r="AU65370" s="378"/>
      <c r="AV65370" s="378"/>
      <c r="AW65370" s="378"/>
      <c r="AX65370" s="378"/>
      <c r="AY65370" s="378"/>
      <c r="AZ65370" s="378"/>
      <c r="BA65370" s="378"/>
      <c r="BB65370" s="378"/>
      <c r="BC65370" s="378"/>
      <c r="BD65370" s="378"/>
      <c r="BE65370" s="378"/>
      <c r="BF65370" s="378"/>
      <c r="BG65370" s="378"/>
      <c r="BH65370" s="378"/>
      <c r="BI65370" s="378"/>
      <c r="BJ65370" s="378"/>
      <c r="BK65370" s="378"/>
      <c r="BL65370" s="378"/>
      <c r="BM65370" s="378"/>
      <c r="BN65370" s="378"/>
      <c r="BO65370" s="378"/>
      <c r="BP65370" s="378"/>
      <c r="BQ65370" s="378"/>
      <c r="BR65370" s="378"/>
      <c r="BS65370" s="378"/>
      <c r="BT65370" s="378"/>
      <c r="BU65370" s="378"/>
      <c r="BV65370" s="378"/>
      <c r="BW65370" s="378"/>
      <c r="BX65370" s="378"/>
      <c r="BY65370" s="378"/>
      <c r="BZ65370" s="378"/>
      <c r="CA65370" s="378"/>
      <c r="CB65370" s="378"/>
      <c r="CC65370" s="378"/>
      <c r="CD65370" s="378"/>
      <c r="CE65370" s="378"/>
      <c r="CF65370" s="378"/>
      <c r="CG65370" s="378"/>
      <c r="CH65370" s="378"/>
      <c r="CI65370" s="378"/>
      <c r="CJ65370" s="378"/>
      <c r="CK65370" s="378"/>
      <c r="CL65370" s="378"/>
      <c r="CM65370" s="378"/>
      <c r="CN65370" s="378"/>
      <c r="CO65370" s="378"/>
      <c r="CP65370" s="378"/>
      <c r="CQ65370" s="378"/>
      <c r="CR65370" s="378"/>
      <c r="CS65370" s="378"/>
      <c r="CT65370" s="378"/>
      <c r="CU65370" s="378"/>
      <c r="CV65370" s="378"/>
      <c r="CW65370" s="378"/>
      <c r="CX65370" s="378"/>
      <c r="CY65370" s="378"/>
      <c r="CZ65370" s="378"/>
      <c r="DA65370" s="378"/>
      <c r="DB65370" s="378"/>
      <c r="DC65370" s="378"/>
      <c r="DD65370" s="378"/>
      <c r="DE65370" s="378"/>
      <c r="DF65370" s="378"/>
      <c r="DG65370" s="378"/>
      <c r="DH65370" s="378"/>
      <c r="DI65370" s="378"/>
      <c r="DJ65370" s="378"/>
      <c r="DK65370" s="378"/>
      <c r="DL65370" s="378"/>
      <c r="DM65370" s="378"/>
      <c r="DN65370" s="378"/>
      <c r="DO65370" s="378"/>
      <c r="DP65370" s="378"/>
      <c r="DQ65370" s="378"/>
      <c r="DR65370" s="378"/>
      <c r="DS65370" s="378"/>
      <c r="DT65370" s="378"/>
      <c r="DU65370" s="378"/>
      <c r="DV65370" s="378"/>
      <c r="DW65370" s="378"/>
      <c r="DX65370" s="378"/>
      <c r="DY65370" s="378"/>
      <c r="DZ65370" s="378"/>
      <c r="EA65370" s="378"/>
      <c r="EB65370" s="378"/>
      <c r="EC65370" s="378"/>
      <c r="ED65370" s="378"/>
      <c r="EE65370" s="378"/>
      <c r="EF65370" s="378"/>
      <c r="EG65370" s="378"/>
      <c r="EH65370" s="378"/>
      <c r="EI65370" s="378"/>
      <c r="EJ65370" s="378"/>
      <c r="EK65370" s="378"/>
      <c r="EL65370" s="378"/>
      <c r="EM65370" s="378"/>
      <c r="EN65370" s="378"/>
      <c r="EO65370" s="378"/>
      <c r="EP65370" s="378"/>
      <c r="EQ65370" s="378"/>
      <c r="ER65370" s="378"/>
      <c r="ES65370" s="378"/>
      <c r="ET65370" s="378"/>
      <c r="EU65370" s="378"/>
      <c r="EV65370" s="378"/>
      <c r="EW65370" s="378"/>
      <c r="EX65370" s="378"/>
      <c r="EY65370" s="378"/>
      <c r="EZ65370" s="378"/>
      <c r="FA65370" s="378"/>
      <c r="FB65370" s="378"/>
      <c r="FC65370" s="378"/>
      <c r="FD65370" s="378"/>
      <c r="FE65370" s="378"/>
      <c r="FF65370" s="378"/>
      <c r="FG65370" s="378"/>
      <c r="FH65370" s="378"/>
      <c r="FI65370" s="378"/>
      <c r="FJ65370" s="378"/>
      <c r="FK65370" s="378"/>
      <c r="FL65370" s="378"/>
      <c r="FM65370" s="378"/>
      <c r="FN65370" s="378"/>
      <c r="FO65370" s="378"/>
      <c r="FP65370" s="378"/>
      <c r="FQ65370" s="378"/>
      <c r="FR65370" s="378"/>
      <c r="FS65370" s="378"/>
      <c r="FT65370" s="378"/>
      <c r="FU65370" s="378"/>
      <c r="FV65370" s="378"/>
      <c r="FW65370" s="378"/>
      <c r="FX65370" s="378"/>
      <c r="FY65370" s="378"/>
      <c r="FZ65370" s="378"/>
      <c r="GA65370" s="378"/>
      <c r="GB65370" s="378"/>
      <c r="GC65370" s="378"/>
      <c r="GD65370" s="378"/>
      <c r="GE65370" s="378"/>
      <c r="GF65370" s="378"/>
      <c r="GG65370" s="378"/>
      <c r="GH65370" s="378"/>
      <c r="GI65370" s="378"/>
      <c r="GJ65370" s="378"/>
      <c r="GK65370" s="378"/>
      <c r="GL65370" s="378"/>
      <c r="GM65370" s="378"/>
      <c r="GN65370" s="378"/>
      <c r="GO65370" s="378"/>
      <c r="GP65370" s="378"/>
      <c r="GQ65370" s="378"/>
      <c r="GR65370" s="378"/>
      <c r="GS65370" s="378"/>
      <c r="GT65370" s="378"/>
      <c r="GU65370" s="378"/>
      <c r="GV65370" s="378"/>
      <c r="GW65370" s="378"/>
      <c r="GX65370" s="378"/>
      <c r="GY65370" s="378"/>
      <c r="GZ65370" s="378"/>
      <c r="HA65370" s="378"/>
      <c r="HB65370" s="378"/>
      <c r="HC65370" s="378"/>
      <c r="HD65370" s="378"/>
      <c r="HE65370" s="378"/>
      <c r="HF65370" s="378"/>
      <c r="HG65370" s="378"/>
      <c r="HH65370" s="378"/>
      <c r="HI65370" s="378"/>
      <c r="HJ65370" s="378"/>
      <c r="HK65370" s="378"/>
      <c r="HL65370" s="378"/>
      <c r="HM65370" s="378"/>
      <c r="HN65370" s="378"/>
      <c r="HO65370" s="378"/>
      <c r="HP65370" s="378"/>
      <c r="HQ65370" s="378"/>
      <c r="HR65370" s="378"/>
      <c r="HS65370" s="378"/>
      <c r="HT65370" s="378"/>
      <c r="HU65370" s="378"/>
      <c r="HV65370" s="378"/>
      <c r="HW65370" s="378"/>
      <c r="HX65370" s="378"/>
      <c r="HY65370" s="378"/>
      <c r="HZ65370" s="378"/>
      <c r="IA65370" s="378"/>
      <c r="IB65370" s="378"/>
      <c r="IC65370" s="378"/>
      <c r="ID65370" s="378"/>
      <c r="IE65370" s="378"/>
      <c r="IF65370" s="378"/>
      <c r="IG65370" s="378"/>
      <c r="IH65370" s="378"/>
      <c r="II65370" s="378"/>
      <c r="IJ65370" s="378"/>
      <c r="IK65370" s="378"/>
      <c r="IL65370" s="378"/>
    </row>
    <row r="65371" spans="2:246">
      <c r="B65371" s="378"/>
      <c r="C65371" s="378"/>
      <c r="D65371" s="378"/>
      <c r="E65371" s="378"/>
      <c r="F65371" s="378"/>
      <c r="G65371" s="378"/>
      <c r="H65371" s="378"/>
      <c r="I65371" s="378"/>
      <c r="J65371" s="378"/>
      <c r="K65371" s="378"/>
      <c r="L65371" s="378"/>
      <c r="M65371" s="378"/>
      <c r="N65371" s="378"/>
      <c r="O65371" s="378"/>
      <c r="P65371" s="378"/>
      <c r="Q65371" s="378"/>
      <c r="R65371" s="378"/>
      <c r="S65371" s="378"/>
      <c r="T65371" s="378"/>
      <c r="U65371" s="378"/>
      <c r="V65371" s="378"/>
      <c r="W65371" s="378"/>
      <c r="X65371" s="378"/>
      <c r="Y65371" s="378"/>
      <c r="Z65371" s="378"/>
      <c r="AA65371" s="378"/>
      <c r="AB65371" s="378"/>
      <c r="AC65371" s="378"/>
      <c r="AD65371" s="378"/>
      <c r="AE65371" s="378"/>
      <c r="AF65371" s="378"/>
      <c r="AG65371" s="378"/>
      <c r="AH65371" s="378"/>
      <c r="AI65371" s="378"/>
      <c r="AJ65371" s="378"/>
      <c r="AK65371" s="378"/>
      <c r="AL65371" s="378"/>
      <c r="AM65371" s="378"/>
      <c r="AN65371" s="378"/>
      <c r="AO65371" s="378"/>
      <c r="AP65371" s="378"/>
      <c r="AQ65371" s="378"/>
      <c r="AR65371" s="378"/>
      <c r="AS65371" s="378"/>
      <c r="AT65371" s="378"/>
      <c r="AU65371" s="378"/>
      <c r="AV65371" s="378"/>
      <c r="AW65371" s="378"/>
      <c r="AX65371" s="378"/>
      <c r="AY65371" s="378"/>
      <c r="AZ65371" s="378"/>
      <c r="BA65371" s="378"/>
      <c r="BB65371" s="378"/>
      <c r="BC65371" s="378"/>
      <c r="BD65371" s="378"/>
      <c r="BE65371" s="378"/>
      <c r="BF65371" s="378"/>
      <c r="BG65371" s="378"/>
      <c r="BH65371" s="378"/>
      <c r="BI65371" s="378"/>
      <c r="BJ65371" s="378"/>
      <c r="BK65371" s="378"/>
      <c r="BL65371" s="378"/>
      <c r="BM65371" s="378"/>
      <c r="BN65371" s="378"/>
      <c r="BO65371" s="378"/>
      <c r="BP65371" s="378"/>
      <c r="BQ65371" s="378"/>
      <c r="BR65371" s="378"/>
      <c r="BS65371" s="378"/>
      <c r="BT65371" s="378"/>
      <c r="BU65371" s="378"/>
      <c r="BV65371" s="378"/>
      <c r="BW65371" s="378"/>
      <c r="BX65371" s="378"/>
      <c r="BY65371" s="378"/>
      <c r="BZ65371" s="378"/>
      <c r="CA65371" s="378"/>
      <c r="CB65371" s="378"/>
      <c r="CC65371" s="378"/>
      <c r="CD65371" s="378"/>
      <c r="CE65371" s="378"/>
      <c r="CF65371" s="378"/>
      <c r="CG65371" s="378"/>
      <c r="CH65371" s="378"/>
      <c r="CI65371" s="378"/>
      <c r="CJ65371" s="378"/>
      <c r="CK65371" s="378"/>
      <c r="CL65371" s="378"/>
      <c r="CM65371" s="378"/>
      <c r="CN65371" s="378"/>
      <c r="CO65371" s="378"/>
      <c r="CP65371" s="378"/>
      <c r="CQ65371" s="378"/>
      <c r="CR65371" s="378"/>
      <c r="CS65371" s="378"/>
      <c r="CT65371" s="378"/>
      <c r="CU65371" s="378"/>
      <c r="CV65371" s="378"/>
      <c r="CW65371" s="378"/>
      <c r="CX65371" s="378"/>
      <c r="CY65371" s="378"/>
      <c r="CZ65371" s="378"/>
      <c r="DA65371" s="378"/>
      <c r="DB65371" s="378"/>
      <c r="DC65371" s="378"/>
      <c r="DD65371" s="378"/>
      <c r="DE65371" s="378"/>
      <c r="DF65371" s="378"/>
      <c r="DG65371" s="378"/>
      <c r="DH65371" s="378"/>
      <c r="DI65371" s="378"/>
      <c r="DJ65371" s="378"/>
      <c r="DK65371" s="378"/>
      <c r="DL65371" s="378"/>
      <c r="DM65371" s="378"/>
      <c r="DN65371" s="378"/>
      <c r="DO65371" s="378"/>
      <c r="DP65371" s="378"/>
      <c r="DQ65371" s="378"/>
      <c r="DR65371" s="378"/>
      <c r="DS65371" s="378"/>
      <c r="DT65371" s="378"/>
      <c r="DU65371" s="378"/>
      <c r="DV65371" s="378"/>
      <c r="DW65371" s="378"/>
      <c r="DX65371" s="378"/>
      <c r="DY65371" s="378"/>
      <c r="DZ65371" s="378"/>
      <c r="EA65371" s="378"/>
      <c r="EB65371" s="378"/>
      <c r="EC65371" s="378"/>
      <c r="ED65371" s="378"/>
      <c r="EE65371" s="378"/>
      <c r="EF65371" s="378"/>
      <c r="EG65371" s="378"/>
      <c r="EH65371" s="378"/>
      <c r="EI65371" s="378"/>
      <c r="EJ65371" s="378"/>
      <c r="EK65371" s="378"/>
      <c r="EL65371" s="378"/>
      <c r="EM65371" s="378"/>
      <c r="EN65371" s="378"/>
      <c r="EO65371" s="378"/>
      <c r="EP65371" s="378"/>
      <c r="EQ65371" s="378"/>
      <c r="ER65371" s="378"/>
      <c r="ES65371" s="378"/>
      <c r="ET65371" s="378"/>
      <c r="EU65371" s="378"/>
      <c r="EV65371" s="378"/>
      <c r="EW65371" s="378"/>
      <c r="EX65371" s="378"/>
      <c r="EY65371" s="378"/>
      <c r="EZ65371" s="378"/>
      <c r="FA65371" s="378"/>
      <c r="FB65371" s="378"/>
      <c r="FC65371" s="378"/>
      <c r="FD65371" s="378"/>
      <c r="FE65371" s="378"/>
      <c r="FF65371" s="378"/>
      <c r="FG65371" s="378"/>
      <c r="FH65371" s="378"/>
      <c r="FI65371" s="378"/>
      <c r="FJ65371" s="378"/>
      <c r="FK65371" s="378"/>
      <c r="FL65371" s="378"/>
      <c r="FM65371" s="378"/>
      <c r="FN65371" s="378"/>
      <c r="FO65371" s="378"/>
      <c r="FP65371" s="378"/>
      <c r="FQ65371" s="378"/>
      <c r="FR65371" s="378"/>
      <c r="FS65371" s="378"/>
      <c r="FT65371" s="378"/>
      <c r="FU65371" s="378"/>
      <c r="FV65371" s="378"/>
      <c r="FW65371" s="378"/>
      <c r="FX65371" s="378"/>
      <c r="FY65371" s="378"/>
      <c r="FZ65371" s="378"/>
      <c r="GA65371" s="378"/>
      <c r="GB65371" s="378"/>
      <c r="GC65371" s="378"/>
      <c r="GD65371" s="378"/>
      <c r="GE65371" s="378"/>
      <c r="GF65371" s="378"/>
      <c r="GG65371" s="378"/>
      <c r="GH65371" s="378"/>
      <c r="GI65371" s="378"/>
      <c r="GJ65371" s="378"/>
      <c r="GK65371" s="378"/>
      <c r="GL65371" s="378"/>
      <c r="GM65371" s="378"/>
      <c r="GN65371" s="378"/>
      <c r="GO65371" s="378"/>
      <c r="GP65371" s="378"/>
      <c r="GQ65371" s="378"/>
      <c r="GR65371" s="378"/>
      <c r="GS65371" s="378"/>
      <c r="GT65371" s="378"/>
      <c r="GU65371" s="378"/>
      <c r="GV65371" s="378"/>
      <c r="GW65371" s="378"/>
      <c r="GX65371" s="378"/>
      <c r="GY65371" s="378"/>
      <c r="GZ65371" s="378"/>
      <c r="HA65371" s="378"/>
      <c r="HB65371" s="378"/>
      <c r="HC65371" s="378"/>
      <c r="HD65371" s="378"/>
      <c r="HE65371" s="378"/>
      <c r="HF65371" s="378"/>
      <c r="HG65371" s="378"/>
      <c r="HH65371" s="378"/>
      <c r="HI65371" s="378"/>
      <c r="HJ65371" s="378"/>
      <c r="HK65371" s="378"/>
      <c r="HL65371" s="378"/>
      <c r="HM65371" s="378"/>
      <c r="HN65371" s="378"/>
      <c r="HO65371" s="378"/>
      <c r="HP65371" s="378"/>
      <c r="HQ65371" s="378"/>
      <c r="HR65371" s="378"/>
      <c r="HS65371" s="378"/>
      <c r="HT65371" s="378"/>
      <c r="HU65371" s="378"/>
      <c r="HV65371" s="378"/>
      <c r="HW65371" s="378"/>
      <c r="HX65371" s="378"/>
      <c r="HY65371" s="378"/>
      <c r="HZ65371" s="378"/>
      <c r="IA65371" s="378"/>
      <c r="IB65371" s="378"/>
      <c r="IC65371" s="378"/>
      <c r="ID65371" s="378"/>
      <c r="IE65371" s="378"/>
      <c r="IF65371" s="378"/>
      <c r="IG65371" s="378"/>
      <c r="IH65371" s="378"/>
      <c r="II65371" s="378"/>
      <c r="IJ65371" s="378"/>
      <c r="IK65371" s="378"/>
      <c r="IL65371" s="378"/>
    </row>
    <row r="65372" spans="2:246">
      <c r="B65372" s="378"/>
      <c r="C65372" s="378"/>
      <c r="D65372" s="378"/>
      <c r="E65372" s="378"/>
      <c r="F65372" s="378"/>
      <c r="G65372" s="378"/>
      <c r="H65372" s="378"/>
      <c r="I65372" s="378"/>
      <c r="J65372" s="378"/>
      <c r="K65372" s="378"/>
      <c r="L65372" s="378"/>
      <c r="M65372" s="378"/>
      <c r="N65372" s="378"/>
      <c r="O65372" s="378"/>
      <c r="P65372" s="378"/>
      <c r="Q65372" s="378"/>
      <c r="R65372" s="378"/>
      <c r="S65372" s="378"/>
      <c r="T65372" s="378"/>
      <c r="U65372" s="378"/>
      <c r="V65372" s="378"/>
      <c r="W65372" s="378"/>
      <c r="X65372" s="378"/>
      <c r="Y65372" s="378"/>
      <c r="Z65372" s="378"/>
      <c r="AA65372" s="378"/>
      <c r="AB65372" s="378"/>
      <c r="AC65372" s="378"/>
      <c r="AD65372" s="378"/>
      <c r="AE65372" s="378"/>
      <c r="AF65372" s="378"/>
      <c r="AG65372" s="378"/>
      <c r="AH65372" s="378"/>
      <c r="AI65372" s="378"/>
      <c r="AJ65372" s="378"/>
      <c r="AK65372" s="378"/>
      <c r="AL65372" s="378"/>
      <c r="AM65372" s="378"/>
      <c r="AN65372" s="378"/>
      <c r="AO65372" s="378"/>
      <c r="AP65372" s="378"/>
      <c r="AQ65372" s="378"/>
      <c r="AR65372" s="378"/>
      <c r="AS65372" s="378"/>
      <c r="AT65372" s="378"/>
      <c r="AU65372" s="378"/>
      <c r="AV65372" s="378"/>
      <c r="AW65372" s="378"/>
      <c r="AX65372" s="378"/>
      <c r="AY65372" s="378"/>
      <c r="AZ65372" s="378"/>
      <c r="BA65372" s="378"/>
      <c r="BB65372" s="378"/>
      <c r="BC65372" s="378"/>
      <c r="BD65372" s="378"/>
      <c r="BE65372" s="378"/>
      <c r="BF65372" s="378"/>
      <c r="BG65372" s="378"/>
      <c r="BH65372" s="378"/>
      <c r="BI65372" s="378"/>
      <c r="BJ65372" s="378"/>
      <c r="BK65372" s="378"/>
      <c r="BL65372" s="378"/>
      <c r="BM65372" s="378"/>
      <c r="BN65372" s="378"/>
      <c r="BO65372" s="378"/>
      <c r="BP65372" s="378"/>
      <c r="BQ65372" s="378"/>
      <c r="BR65372" s="378"/>
      <c r="BS65372" s="378"/>
      <c r="BT65372" s="378"/>
      <c r="BU65372" s="378"/>
      <c r="BV65372" s="378"/>
      <c r="BW65372" s="378"/>
      <c r="BX65372" s="378"/>
      <c r="BY65372" s="378"/>
      <c r="BZ65372" s="378"/>
      <c r="CA65372" s="378"/>
      <c r="CB65372" s="378"/>
      <c r="CC65372" s="378"/>
      <c r="CD65372" s="378"/>
      <c r="CE65372" s="378"/>
      <c r="CF65372" s="378"/>
      <c r="CG65372" s="378"/>
      <c r="CH65372" s="378"/>
      <c r="CI65372" s="378"/>
      <c r="CJ65372" s="378"/>
      <c r="CK65372" s="378"/>
      <c r="CL65372" s="378"/>
      <c r="CM65372" s="378"/>
      <c r="CN65372" s="378"/>
      <c r="CO65372" s="378"/>
      <c r="CP65372" s="378"/>
      <c r="CQ65372" s="378"/>
      <c r="CR65372" s="378"/>
      <c r="CS65372" s="378"/>
      <c r="CT65372" s="378"/>
      <c r="CU65372" s="378"/>
      <c r="CV65372" s="378"/>
      <c r="CW65372" s="378"/>
      <c r="CX65372" s="378"/>
      <c r="CY65372" s="378"/>
      <c r="CZ65372" s="378"/>
      <c r="DA65372" s="378"/>
      <c r="DB65372" s="378"/>
      <c r="DC65372" s="378"/>
      <c r="DD65372" s="378"/>
      <c r="DE65372" s="378"/>
      <c r="DF65372" s="378"/>
      <c r="DG65372" s="378"/>
      <c r="DH65372" s="378"/>
      <c r="DI65372" s="378"/>
      <c r="DJ65372" s="378"/>
      <c r="DK65372" s="378"/>
      <c r="DL65372" s="378"/>
      <c r="DM65372" s="378"/>
      <c r="DN65372" s="378"/>
      <c r="DO65372" s="378"/>
      <c r="DP65372" s="378"/>
      <c r="DQ65372" s="378"/>
      <c r="DR65372" s="378"/>
      <c r="DS65372" s="378"/>
      <c r="DT65372" s="378"/>
      <c r="DU65372" s="378"/>
      <c r="DV65372" s="378"/>
      <c r="DW65372" s="378"/>
      <c r="DX65372" s="378"/>
      <c r="DY65372" s="378"/>
      <c r="DZ65372" s="378"/>
      <c r="EA65372" s="378"/>
      <c r="EB65372" s="378"/>
      <c r="EC65372" s="378"/>
      <c r="ED65372" s="378"/>
      <c r="EE65372" s="378"/>
      <c r="EF65372" s="378"/>
      <c r="EG65372" s="378"/>
      <c r="EH65372" s="378"/>
      <c r="EI65372" s="378"/>
      <c r="EJ65372" s="378"/>
      <c r="EK65372" s="378"/>
      <c r="EL65372" s="378"/>
      <c r="EM65372" s="378"/>
      <c r="EN65372" s="378"/>
      <c r="EO65372" s="378"/>
      <c r="EP65372" s="378"/>
      <c r="EQ65372" s="378"/>
      <c r="ER65372" s="378"/>
      <c r="ES65372" s="378"/>
      <c r="ET65372" s="378"/>
      <c r="EU65372" s="378"/>
      <c r="EV65372" s="378"/>
      <c r="EW65372" s="378"/>
      <c r="EX65372" s="378"/>
      <c r="EY65372" s="378"/>
      <c r="EZ65372" s="378"/>
      <c r="FA65372" s="378"/>
      <c r="FB65372" s="378"/>
      <c r="FC65372" s="378"/>
      <c r="FD65372" s="378"/>
      <c r="FE65372" s="378"/>
      <c r="FF65372" s="378"/>
      <c r="FG65372" s="378"/>
      <c r="FH65372" s="378"/>
      <c r="FI65372" s="378"/>
      <c r="FJ65372" s="378"/>
      <c r="FK65372" s="378"/>
      <c r="FL65372" s="378"/>
      <c r="FM65372" s="378"/>
      <c r="FN65372" s="378"/>
      <c r="FO65372" s="378"/>
      <c r="FP65372" s="378"/>
      <c r="FQ65372" s="378"/>
      <c r="FR65372" s="378"/>
      <c r="FS65372" s="378"/>
      <c r="FT65372" s="378"/>
      <c r="FU65372" s="378"/>
      <c r="FV65372" s="378"/>
      <c r="FW65372" s="378"/>
      <c r="FX65372" s="378"/>
      <c r="FY65372" s="378"/>
      <c r="FZ65372" s="378"/>
      <c r="GA65372" s="378"/>
      <c r="GB65372" s="378"/>
      <c r="GC65372" s="378"/>
      <c r="GD65372" s="378"/>
      <c r="GE65372" s="378"/>
      <c r="GF65372" s="378"/>
      <c r="GG65372" s="378"/>
      <c r="GH65372" s="378"/>
      <c r="GI65372" s="378"/>
      <c r="GJ65372" s="378"/>
      <c r="GK65372" s="378"/>
      <c r="GL65372" s="378"/>
      <c r="GM65372" s="378"/>
      <c r="GN65372" s="378"/>
      <c r="GO65372" s="378"/>
      <c r="GP65372" s="378"/>
      <c r="GQ65372" s="378"/>
      <c r="GR65372" s="378"/>
      <c r="GS65372" s="378"/>
      <c r="GT65372" s="378"/>
      <c r="GU65372" s="378"/>
      <c r="GV65372" s="378"/>
      <c r="GW65372" s="378"/>
      <c r="GX65372" s="378"/>
      <c r="GY65372" s="378"/>
      <c r="GZ65372" s="378"/>
      <c r="HA65372" s="378"/>
      <c r="HB65372" s="378"/>
      <c r="HC65372" s="378"/>
      <c r="HD65372" s="378"/>
      <c r="HE65372" s="378"/>
      <c r="HF65372" s="378"/>
      <c r="HG65372" s="378"/>
      <c r="HH65372" s="378"/>
      <c r="HI65372" s="378"/>
      <c r="HJ65372" s="378"/>
      <c r="HK65372" s="378"/>
      <c r="HL65372" s="378"/>
      <c r="HM65372" s="378"/>
      <c r="HN65372" s="378"/>
      <c r="HO65372" s="378"/>
      <c r="HP65372" s="378"/>
      <c r="HQ65372" s="378"/>
      <c r="HR65372" s="378"/>
      <c r="HS65372" s="378"/>
      <c r="HT65372" s="378"/>
      <c r="HU65372" s="378"/>
      <c r="HV65372" s="378"/>
      <c r="HW65372" s="378"/>
      <c r="HX65372" s="378"/>
      <c r="HY65372" s="378"/>
      <c r="HZ65372" s="378"/>
      <c r="IA65372" s="378"/>
      <c r="IB65372" s="378"/>
      <c r="IC65372" s="378"/>
      <c r="ID65372" s="378"/>
      <c r="IE65372" s="378"/>
      <c r="IF65372" s="378"/>
      <c r="IG65372" s="378"/>
      <c r="IH65372" s="378"/>
      <c r="II65372" s="378"/>
      <c r="IJ65372" s="378"/>
      <c r="IK65372" s="378"/>
      <c r="IL65372" s="378"/>
    </row>
    <row r="65373" spans="2:246">
      <c r="B65373" s="378"/>
      <c r="C65373" s="378"/>
      <c r="D65373" s="378"/>
      <c r="E65373" s="378"/>
      <c r="F65373" s="378"/>
      <c r="G65373" s="378"/>
      <c r="H65373" s="378"/>
      <c r="I65373" s="378"/>
      <c r="J65373" s="378"/>
      <c r="K65373" s="378"/>
      <c r="L65373" s="378"/>
      <c r="M65373" s="378"/>
      <c r="N65373" s="378"/>
      <c r="O65373" s="378"/>
      <c r="P65373" s="378"/>
      <c r="Q65373" s="378"/>
      <c r="R65373" s="378"/>
      <c r="S65373" s="378"/>
      <c r="T65373" s="378"/>
      <c r="U65373" s="378"/>
      <c r="V65373" s="378"/>
      <c r="W65373" s="378"/>
      <c r="X65373" s="378"/>
      <c r="Y65373" s="378"/>
      <c r="Z65373" s="378"/>
      <c r="AA65373" s="378"/>
      <c r="AB65373" s="378"/>
      <c r="AC65373" s="378"/>
      <c r="AD65373" s="378"/>
      <c r="AE65373" s="378"/>
      <c r="AF65373" s="378"/>
      <c r="AG65373" s="378"/>
      <c r="AH65373" s="378"/>
      <c r="AI65373" s="378"/>
      <c r="AJ65373" s="378"/>
      <c r="AK65373" s="378"/>
      <c r="AL65373" s="378"/>
      <c r="AM65373" s="378"/>
      <c r="AN65373" s="378"/>
      <c r="AO65373" s="378"/>
      <c r="AP65373" s="378"/>
      <c r="AQ65373" s="378"/>
      <c r="AR65373" s="378"/>
      <c r="AS65373" s="378"/>
      <c r="AT65373" s="378"/>
      <c r="AU65373" s="378"/>
      <c r="AV65373" s="378"/>
      <c r="AW65373" s="378"/>
      <c r="AX65373" s="378"/>
      <c r="AY65373" s="378"/>
      <c r="AZ65373" s="378"/>
      <c r="BA65373" s="378"/>
      <c r="BB65373" s="378"/>
      <c r="BC65373" s="378"/>
      <c r="BD65373" s="378"/>
      <c r="BE65373" s="378"/>
      <c r="BF65373" s="378"/>
      <c r="BG65373" s="378"/>
      <c r="BH65373" s="378"/>
      <c r="BI65373" s="378"/>
      <c r="BJ65373" s="378"/>
      <c r="BK65373" s="378"/>
      <c r="BL65373" s="378"/>
      <c r="BM65373" s="378"/>
      <c r="BN65373" s="378"/>
      <c r="BO65373" s="378"/>
      <c r="BP65373" s="378"/>
      <c r="BQ65373" s="378"/>
      <c r="BR65373" s="378"/>
      <c r="BS65373" s="378"/>
      <c r="BT65373" s="378"/>
      <c r="BU65373" s="378"/>
      <c r="BV65373" s="378"/>
      <c r="BW65373" s="378"/>
      <c r="BX65373" s="378"/>
      <c r="BY65373" s="378"/>
      <c r="BZ65373" s="378"/>
      <c r="CA65373" s="378"/>
      <c r="CB65373" s="378"/>
      <c r="CC65373" s="378"/>
      <c r="CD65373" s="378"/>
      <c r="CE65373" s="378"/>
      <c r="CF65373" s="378"/>
      <c r="CG65373" s="378"/>
      <c r="CH65373" s="378"/>
      <c r="CI65373" s="378"/>
      <c r="CJ65373" s="378"/>
      <c r="CK65373" s="378"/>
      <c r="CL65373" s="378"/>
      <c r="CM65373" s="378"/>
      <c r="CN65373" s="378"/>
      <c r="CO65373" s="378"/>
      <c r="CP65373" s="378"/>
      <c r="CQ65373" s="378"/>
      <c r="CR65373" s="378"/>
      <c r="CS65373" s="378"/>
      <c r="CT65373" s="378"/>
      <c r="CU65373" s="378"/>
      <c r="CV65373" s="378"/>
      <c r="CW65373" s="378"/>
      <c r="CX65373" s="378"/>
      <c r="CY65373" s="378"/>
      <c r="CZ65373" s="378"/>
      <c r="DA65373" s="378"/>
      <c r="DB65373" s="378"/>
      <c r="DC65373" s="378"/>
      <c r="DD65373" s="378"/>
      <c r="DE65373" s="378"/>
      <c r="DF65373" s="378"/>
      <c r="DG65373" s="378"/>
      <c r="DH65373" s="378"/>
      <c r="DI65373" s="378"/>
      <c r="DJ65373" s="378"/>
      <c r="DK65373" s="378"/>
      <c r="DL65373" s="378"/>
      <c r="DM65373" s="378"/>
      <c r="DN65373" s="378"/>
      <c r="DO65373" s="378"/>
      <c r="DP65373" s="378"/>
      <c r="DQ65373" s="378"/>
      <c r="DR65373" s="378"/>
      <c r="DS65373" s="378"/>
      <c r="DT65373" s="378"/>
      <c r="DU65373" s="378"/>
      <c r="DV65373" s="378"/>
      <c r="DW65373" s="378"/>
      <c r="DX65373" s="378"/>
      <c r="DY65373" s="378"/>
      <c r="DZ65373" s="378"/>
      <c r="EA65373" s="378"/>
      <c r="EB65373" s="378"/>
      <c r="EC65373" s="378"/>
      <c r="ED65373" s="378"/>
      <c r="EE65373" s="378"/>
      <c r="EF65373" s="378"/>
      <c r="EG65373" s="378"/>
      <c r="EH65373" s="378"/>
      <c r="EI65373" s="378"/>
      <c r="EJ65373" s="378"/>
      <c r="EK65373" s="378"/>
      <c r="EL65373" s="378"/>
      <c r="EM65373" s="378"/>
      <c r="EN65373" s="378"/>
      <c r="EO65373" s="378"/>
      <c r="EP65373" s="378"/>
      <c r="EQ65373" s="378"/>
      <c r="ER65373" s="378"/>
      <c r="ES65373" s="378"/>
      <c r="ET65373" s="378"/>
      <c r="EU65373" s="378"/>
      <c r="EV65373" s="378"/>
      <c r="EW65373" s="378"/>
      <c r="EX65373" s="378"/>
      <c r="EY65373" s="378"/>
      <c r="EZ65373" s="378"/>
      <c r="FA65373" s="378"/>
      <c r="FB65373" s="378"/>
      <c r="FC65373" s="378"/>
      <c r="FD65373" s="378"/>
      <c r="FE65373" s="378"/>
      <c r="FF65373" s="378"/>
      <c r="FG65373" s="378"/>
      <c r="FH65373" s="378"/>
      <c r="FI65373" s="378"/>
      <c r="FJ65373" s="378"/>
      <c r="FK65373" s="378"/>
      <c r="FL65373" s="378"/>
      <c r="FM65373" s="378"/>
      <c r="FN65373" s="378"/>
      <c r="FO65373" s="378"/>
      <c r="FP65373" s="378"/>
      <c r="FQ65373" s="378"/>
      <c r="FR65373" s="378"/>
      <c r="FS65373" s="378"/>
      <c r="FT65373" s="378"/>
      <c r="FU65373" s="378"/>
      <c r="FV65373" s="378"/>
      <c r="FW65373" s="378"/>
      <c r="FX65373" s="378"/>
      <c r="FY65373" s="378"/>
      <c r="FZ65373" s="378"/>
      <c r="GA65373" s="378"/>
      <c r="GB65373" s="378"/>
      <c r="GC65373" s="378"/>
      <c r="GD65373" s="378"/>
      <c r="GE65373" s="378"/>
      <c r="GF65373" s="378"/>
      <c r="GG65373" s="378"/>
      <c r="GH65373" s="378"/>
      <c r="GI65373" s="378"/>
      <c r="GJ65373" s="378"/>
      <c r="GK65373" s="378"/>
      <c r="GL65373" s="378"/>
      <c r="GM65373" s="378"/>
      <c r="GN65373" s="378"/>
      <c r="GO65373" s="378"/>
      <c r="GP65373" s="378"/>
      <c r="GQ65373" s="378"/>
      <c r="GR65373" s="378"/>
      <c r="GS65373" s="378"/>
      <c r="GT65373" s="378"/>
      <c r="GU65373" s="378"/>
      <c r="GV65373" s="378"/>
      <c r="GW65373" s="378"/>
      <c r="GX65373" s="378"/>
      <c r="GY65373" s="378"/>
      <c r="GZ65373" s="378"/>
      <c r="HA65373" s="378"/>
      <c r="HB65373" s="378"/>
      <c r="HC65373" s="378"/>
      <c r="HD65373" s="378"/>
      <c r="HE65373" s="378"/>
      <c r="HF65373" s="378"/>
      <c r="HG65373" s="378"/>
      <c r="HH65373" s="378"/>
      <c r="HI65373" s="378"/>
      <c r="HJ65373" s="378"/>
      <c r="HK65373" s="378"/>
      <c r="HL65373" s="378"/>
      <c r="HM65373" s="378"/>
      <c r="HN65373" s="378"/>
      <c r="HO65373" s="378"/>
      <c r="HP65373" s="378"/>
      <c r="HQ65373" s="378"/>
      <c r="HR65373" s="378"/>
      <c r="HS65373" s="378"/>
      <c r="HT65373" s="378"/>
      <c r="HU65373" s="378"/>
      <c r="HV65373" s="378"/>
      <c r="HW65373" s="378"/>
      <c r="HX65373" s="378"/>
      <c r="HY65373" s="378"/>
      <c r="HZ65373" s="378"/>
      <c r="IA65373" s="378"/>
      <c r="IB65373" s="378"/>
      <c r="IC65373" s="378"/>
      <c r="ID65373" s="378"/>
      <c r="IE65373" s="378"/>
      <c r="IF65373" s="378"/>
      <c r="IG65373" s="378"/>
      <c r="IH65373" s="378"/>
      <c r="II65373" s="378"/>
      <c r="IJ65373" s="378"/>
      <c r="IK65373" s="378"/>
      <c r="IL65373" s="378"/>
    </row>
    <row r="65374" spans="2:246">
      <c r="B65374" s="378"/>
      <c r="C65374" s="378"/>
      <c r="D65374" s="378"/>
      <c r="E65374" s="378"/>
      <c r="F65374" s="378"/>
      <c r="G65374" s="378"/>
      <c r="H65374" s="378"/>
      <c r="I65374" s="378"/>
      <c r="J65374" s="378"/>
      <c r="K65374" s="378"/>
      <c r="L65374" s="378"/>
      <c r="M65374" s="378"/>
      <c r="N65374" s="378"/>
      <c r="O65374" s="378"/>
      <c r="P65374" s="378"/>
      <c r="Q65374" s="378"/>
      <c r="R65374" s="378"/>
      <c r="S65374" s="378"/>
      <c r="T65374" s="378"/>
      <c r="U65374" s="378"/>
      <c r="V65374" s="378"/>
      <c r="W65374" s="378"/>
      <c r="X65374" s="378"/>
      <c r="Y65374" s="378"/>
      <c r="Z65374" s="378"/>
      <c r="AA65374" s="378"/>
      <c r="AB65374" s="378"/>
      <c r="AC65374" s="378"/>
      <c r="AD65374" s="378"/>
      <c r="AE65374" s="378"/>
      <c r="AF65374" s="378"/>
      <c r="AG65374" s="378"/>
      <c r="AH65374" s="378"/>
      <c r="AI65374" s="378"/>
      <c r="AJ65374" s="378"/>
      <c r="AK65374" s="378"/>
      <c r="AL65374" s="378"/>
      <c r="AM65374" s="378"/>
      <c r="AN65374" s="378"/>
      <c r="AO65374" s="378"/>
      <c r="AP65374" s="378"/>
      <c r="AQ65374" s="378"/>
      <c r="AR65374" s="378"/>
      <c r="AS65374" s="378"/>
      <c r="AT65374" s="378"/>
      <c r="AU65374" s="378"/>
      <c r="AV65374" s="378"/>
      <c r="AW65374" s="378"/>
      <c r="AX65374" s="378"/>
      <c r="AY65374" s="378"/>
      <c r="AZ65374" s="378"/>
      <c r="BA65374" s="378"/>
      <c r="BB65374" s="378"/>
      <c r="BC65374" s="378"/>
      <c r="BD65374" s="378"/>
      <c r="BE65374" s="378"/>
      <c r="BF65374" s="378"/>
      <c r="BG65374" s="378"/>
      <c r="BH65374" s="378"/>
      <c r="BI65374" s="378"/>
      <c r="BJ65374" s="378"/>
      <c r="BK65374" s="378"/>
      <c r="BL65374" s="378"/>
      <c r="BM65374" s="378"/>
      <c r="BN65374" s="378"/>
      <c r="BO65374" s="378"/>
      <c r="BP65374" s="378"/>
      <c r="BQ65374" s="378"/>
      <c r="BR65374" s="378"/>
      <c r="BS65374" s="378"/>
      <c r="BT65374" s="378"/>
      <c r="BU65374" s="378"/>
      <c r="BV65374" s="378"/>
      <c r="BW65374" s="378"/>
      <c r="BX65374" s="378"/>
      <c r="BY65374" s="378"/>
      <c r="BZ65374" s="378"/>
      <c r="CA65374" s="378"/>
      <c r="CB65374" s="378"/>
      <c r="CC65374" s="378"/>
      <c r="CD65374" s="378"/>
      <c r="CE65374" s="378"/>
      <c r="CF65374" s="378"/>
      <c r="CG65374" s="378"/>
      <c r="CH65374" s="378"/>
      <c r="CI65374" s="378"/>
      <c r="CJ65374" s="378"/>
      <c r="CK65374" s="378"/>
      <c r="CL65374" s="378"/>
      <c r="CM65374" s="378"/>
      <c r="CN65374" s="378"/>
      <c r="CO65374" s="378"/>
      <c r="CP65374" s="378"/>
      <c r="CQ65374" s="378"/>
      <c r="CR65374" s="378"/>
      <c r="CS65374" s="378"/>
      <c r="CT65374" s="378"/>
      <c r="CU65374" s="378"/>
      <c r="CV65374" s="378"/>
      <c r="CW65374" s="378"/>
      <c r="CX65374" s="378"/>
      <c r="CY65374" s="378"/>
      <c r="CZ65374" s="378"/>
      <c r="DA65374" s="378"/>
      <c r="DB65374" s="378"/>
      <c r="DC65374" s="378"/>
      <c r="DD65374" s="378"/>
      <c r="DE65374" s="378"/>
      <c r="DF65374" s="378"/>
      <c r="DG65374" s="378"/>
      <c r="DH65374" s="378"/>
      <c r="DI65374" s="378"/>
      <c r="DJ65374" s="378"/>
      <c r="DK65374" s="378"/>
      <c r="DL65374" s="378"/>
      <c r="DM65374" s="378"/>
      <c r="DN65374" s="378"/>
      <c r="DO65374" s="378"/>
      <c r="DP65374" s="378"/>
      <c r="DQ65374" s="378"/>
      <c r="DR65374" s="378"/>
      <c r="DS65374" s="378"/>
      <c r="DT65374" s="378"/>
      <c r="DU65374" s="378"/>
      <c r="DV65374" s="378"/>
      <c r="DW65374" s="378"/>
      <c r="DX65374" s="378"/>
      <c r="DY65374" s="378"/>
      <c r="DZ65374" s="378"/>
      <c r="EA65374" s="378"/>
      <c r="EB65374" s="378"/>
      <c r="EC65374" s="378"/>
      <c r="ED65374" s="378"/>
      <c r="EE65374" s="378"/>
      <c r="EF65374" s="378"/>
      <c r="EG65374" s="378"/>
      <c r="EH65374" s="378"/>
      <c r="EI65374" s="378"/>
      <c r="EJ65374" s="378"/>
      <c r="EK65374" s="378"/>
      <c r="EL65374" s="378"/>
      <c r="EM65374" s="378"/>
      <c r="EN65374" s="378"/>
      <c r="EO65374" s="378"/>
      <c r="EP65374" s="378"/>
      <c r="EQ65374" s="378"/>
      <c r="ER65374" s="378"/>
      <c r="ES65374" s="378"/>
      <c r="ET65374" s="378"/>
      <c r="EU65374" s="378"/>
      <c r="EV65374" s="378"/>
      <c r="EW65374" s="378"/>
      <c r="EX65374" s="378"/>
      <c r="EY65374" s="378"/>
      <c r="EZ65374" s="378"/>
      <c r="FA65374" s="378"/>
      <c r="FB65374" s="378"/>
      <c r="FC65374" s="378"/>
      <c r="FD65374" s="378"/>
      <c r="FE65374" s="378"/>
      <c r="FF65374" s="378"/>
      <c r="FG65374" s="378"/>
      <c r="FH65374" s="378"/>
      <c r="FI65374" s="378"/>
      <c r="FJ65374" s="378"/>
      <c r="FK65374" s="378"/>
      <c r="FL65374" s="378"/>
      <c r="FM65374" s="378"/>
      <c r="FN65374" s="378"/>
      <c r="FO65374" s="378"/>
      <c r="FP65374" s="378"/>
      <c r="FQ65374" s="378"/>
      <c r="FR65374" s="378"/>
      <c r="FS65374" s="378"/>
      <c r="FT65374" s="378"/>
      <c r="FU65374" s="378"/>
      <c r="FV65374" s="378"/>
      <c r="FW65374" s="378"/>
      <c r="FX65374" s="378"/>
      <c r="FY65374" s="378"/>
      <c r="FZ65374" s="378"/>
      <c r="GA65374" s="378"/>
      <c r="GB65374" s="378"/>
      <c r="GC65374" s="378"/>
      <c r="GD65374" s="378"/>
      <c r="GE65374" s="378"/>
      <c r="GF65374" s="378"/>
      <c r="GG65374" s="378"/>
      <c r="GH65374" s="378"/>
      <c r="GI65374" s="378"/>
      <c r="GJ65374" s="378"/>
      <c r="GK65374" s="378"/>
      <c r="GL65374" s="378"/>
      <c r="GM65374" s="378"/>
      <c r="GN65374" s="378"/>
      <c r="GO65374" s="378"/>
      <c r="GP65374" s="378"/>
      <c r="GQ65374" s="378"/>
      <c r="GR65374" s="378"/>
      <c r="GS65374" s="378"/>
      <c r="GT65374" s="378"/>
      <c r="GU65374" s="378"/>
      <c r="GV65374" s="378"/>
      <c r="GW65374" s="378"/>
      <c r="GX65374" s="378"/>
      <c r="GY65374" s="378"/>
      <c r="GZ65374" s="378"/>
      <c r="HA65374" s="378"/>
      <c r="HB65374" s="378"/>
      <c r="HC65374" s="378"/>
      <c r="HD65374" s="378"/>
      <c r="HE65374" s="378"/>
      <c r="HF65374" s="378"/>
      <c r="HG65374" s="378"/>
      <c r="HH65374" s="378"/>
      <c r="HI65374" s="378"/>
      <c r="HJ65374" s="378"/>
      <c r="HK65374" s="378"/>
      <c r="HL65374" s="378"/>
      <c r="HM65374" s="378"/>
      <c r="HN65374" s="378"/>
      <c r="HO65374" s="378"/>
      <c r="HP65374" s="378"/>
      <c r="HQ65374" s="378"/>
      <c r="HR65374" s="378"/>
      <c r="HS65374" s="378"/>
      <c r="HT65374" s="378"/>
      <c r="HU65374" s="378"/>
      <c r="HV65374" s="378"/>
      <c r="HW65374" s="378"/>
      <c r="HX65374" s="378"/>
      <c r="HY65374" s="378"/>
      <c r="HZ65374" s="378"/>
      <c r="IA65374" s="378"/>
      <c r="IB65374" s="378"/>
      <c r="IC65374" s="378"/>
      <c r="ID65374" s="378"/>
      <c r="IE65374" s="378"/>
      <c r="IF65374" s="378"/>
      <c r="IG65374" s="378"/>
      <c r="IH65374" s="378"/>
      <c r="II65374" s="378"/>
      <c r="IJ65374" s="378"/>
      <c r="IK65374" s="378"/>
      <c r="IL65374" s="378"/>
    </row>
    <row r="65375" spans="2:246">
      <c r="B65375" s="378"/>
      <c r="C65375" s="378"/>
      <c r="D65375" s="378"/>
      <c r="E65375" s="378"/>
      <c r="F65375" s="378"/>
      <c r="G65375" s="378"/>
      <c r="H65375" s="378"/>
      <c r="I65375" s="378"/>
      <c r="J65375" s="378"/>
      <c r="K65375" s="378"/>
      <c r="L65375" s="378"/>
      <c r="M65375" s="378"/>
      <c r="N65375" s="378"/>
      <c r="O65375" s="378"/>
      <c r="P65375" s="378"/>
      <c r="Q65375" s="378"/>
      <c r="R65375" s="378"/>
      <c r="S65375" s="378"/>
      <c r="T65375" s="378"/>
      <c r="U65375" s="378"/>
      <c r="V65375" s="378"/>
      <c r="W65375" s="378"/>
      <c r="X65375" s="378"/>
      <c r="Y65375" s="378"/>
      <c r="Z65375" s="378"/>
      <c r="AA65375" s="378"/>
      <c r="AB65375" s="378"/>
      <c r="AC65375" s="378"/>
      <c r="AD65375" s="378"/>
      <c r="AE65375" s="378"/>
      <c r="AF65375" s="378"/>
      <c r="AG65375" s="378"/>
      <c r="AH65375" s="378"/>
      <c r="AI65375" s="378"/>
      <c r="AJ65375" s="378"/>
      <c r="AK65375" s="378"/>
      <c r="AL65375" s="378"/>
      <c r="AM65375" s="378"/>
      <c r="AN65375" s="378"/>
      <c r="AO65375" s="378"/>
      <c r="AP65375" s="378"/>
      <c r="AQ65375" s="378"/>
      <c r="AR65375" s="378"/>
      <c r="AS65375" s="378"/>
      <c r="AT65375" s="378"/>
      <c r="AU65375" s="378"/>
      <c r="AV65375" s="378"/>
      <c r="AW65375" s="378"/>
      <c r="AX65375" s="378"/>
      <c r="AY65375" s="378"/>
      <c r="AZ65375" s="378"/>
      <c r="BA65375" s="378"/>
      <c r="BB65375" s="378"/>
      <c r="BC65375" s="378"/>
      <c r="BD65375" s="378"/>
      <c r="BE65375" s="378"/>
      <c r="BF65375" s="378"/>
      <c r="BG65375" s="378"/>
      <c r="BH65375" s="378"/>
      <c r="BI65375" s="378"/>
      <c r="BJ65375" s="378"/>
      <c r="BK65375" s="378"/>
      <c r="BL65375" s="378"/>
      <c r="BM65375" s="378"/>
      <c r="BN65375" s="378"/>
      <c r="BO65375" s="378"/>
      <c r="BP65375" s="378"/>
      <c r="BQ65375" s="378"/>
      <c r="BR65375" s="378"/>
      <c r="BS65375" s="378"/>
      <c r="BT65375" s="378"/>
      <c r="BU65375" s="378"/>
      <c r="BV65375" s="378"/>
      <c r="BW65375" s="378"/>
      <c r="BX65375" s="378"/>
      <c r="BY65375" s="378"/>
      <c r="BZ65375" s="378"/>
      <c r="CA65375" s="378"/>
      <c r="CB65375" s="378"/>
      <c r="CC65375" s="378"/>
      <c r="CD65375" s="378"/>
      <c r="CE65375" s="378"/>
      <c r="CF65375" s="378"/>
      <c r="CG65375" s="378"/>
      <c r="CH65375" s="378"/>
      <c r="CI65375" s="378"/>
      <c r="CJ65375" s="378"/>
      <c r="CK65375" s="378"/>
      <c r="CL65375" s="378"/>
      <c r="CM65375" s="378"/>
      <c r="CN65375" s="378"/>
      <c r="CO65375" s="378"/>
      <c r="CP65375" s="378"/>
      <c r="CQ65375" s="378"/>
      <c r="CR65375" s="378"/>
      <c r="CS65375" s="378"/>
      <c r="CT65375" s="378"/>
      <c r="CU65375" s="378"/>
      <c r="CV65375" s="378"/>
      <c r="CW65375" s="378"/>
      <c r="CX65375" s="378"/>
      <c r="CY65375" s="378"/>
      <c r="CZ65375" s="378"/>
      <c r="DA65375" s="378"/>
      <c r="DB65375" s="378"/>
      <c r="DC65375" s="378"/>
      <c r="DD65375" s="378"/>
      <c r="DE65375" s="378"/>
      <c r="DF65375" s="378"/>
      <c r="DG65375" s="378"/>
      <c r="DH65375" s="378"/>
      <c r="DI65375" s="378"/>
      <c r="DJ65375" s="378"/>
      <c r="DK65375" s="378"/>
      <c r="DL65375" s="378"/>
      <c r="DM65375" s="378"/>
      <c r="DN65375" s="378"/>
      <c r="DO65375" s="378"/>
      <c r="DP65375" s="378"/>
      <c r="DQ65375" s="378"/>
      <c r="DR65375" s="378"/>
      <c r="DS65375" s="378"/>
      <c r="DT65375" s="378"/>
      <c r="DU65375" s="378"/>
      <c r="DV65375" s="378"/>
      <c r="DW65375" s="378"/>
      <c r="DX65375" s="378"/>
      <c r="DY65375" s="378"/>
      <c r="DZ65375" s="378"/>
      <c r="EA65375" s="378"/>
      <c r="EB65375" s="378"/>
      <c r="EC65375" s="378"/>
      <c r="ED65375" s="378"/>
      <c r="EE65375" s="378"/>
      <c r="EF65375" s="378"/>
      <c r="EG65375" s="378"/>
      <c r="EH65375" s="378"/>
      <c r="EI65375" s="378"/>
      <c r="EJ65375" s="378"/>
      <c r="EK65375" s="378"/>
      <c r="EL65375" s="378"/>
      <c r="EM65375" s="378"/>
      <c r="EN65375" s="378"/>
      <c r="EO65375" s="378"/>
      <c r="EP65375" s="378"/>
      <c r="EQ65375" s="378"/>
      <c r="ER65375" s="378"/>
      <c r="ES65375" s="378"/>
      <c r="ET65375" s="378"/>
      <c r="EU65375" s="378"/>
      <c r="EV65375" s="378"/>
      <c r="EW65375" s="378"/>
      <c r="EX65375" s="378"/>
      <c r="EY65375" s="378"/>
      <c r="EZ65375" s="378"/>
      <c r="FA65375" s="378"/>
      <c r="FB65375" s="378"/>
      <c r="FC65375" s="378"/>
      <c r="FD65375" s="378"/>
      <c r="FE65375" s="378"/>
      <c r="FF65375" s="378"/>
      <c r="FG65375" s="378"/>
      <c r="FH65375" s="378"/>
      <c r="FI65375" s="378"/>
      <c r="FJ65375" s="378"/>
      <c r="FK65375" s="378"/>
      <c r="FL65375" s="378"/>
      <c r="FM65375" s="378"/>
      <c r="FN65375" s="378"/>
      <c r="FO65375" s="378"/>
      <c r="FP65375" s="378"/>
      <c r="FQ65375" s="378"/>
      <c r="FR65375" s="378"/>
      <c r="FS65375" s="378"/>
      <c r="FT65375" s="378"/>
      <c r="FU65375" s="378"/>
      <c r="FV65375" s="378"/>
      <c r="FW65375" s="378"/>
      <c r="FX65375" s="378"/>
      <c r="FY65375" s="378"/>
      <c r="FZ65375" s="378"/>
      <c r="GA65375" s="378"/>
      <c r="GB65375" s="378"/>
      <c r="GC65375" s="378"/>
      <c r="GD65375" s="378"/>
      <c r="GE65375" s="378"/>
      <c r="GF65375" s="378"/>
      <c r="GG65375" s="378"/>
      <c r="GH65375" s="378"/>
      <c r="GI65375" s="378"/>
      <c r="GJ65375" s="378"/>
      <c r="GK65375" s="378"/>
      <c r="GL65375" s="378"/>
      <c r="GM65375" s="378"/>
      <c r="GN65375" s="378"/>
      <c r="GO65375" s="378"/>
      <c r="GP65375" s="378"/>
      <c r="GQ65375" s="378"/>
      <c r="GR65375" s="378"/>
      <c r="GS65375" s="378"/>
      <c r="GT65375" s="378"/>
      <c r="GU65375" s="378"/>
      <c r="GV65375" s="378"/>
      <c r="GW65375" s="378"/>
      <c r="GX65375" s="378"/>
      <c r="GY65375" s="378"/>
      <c r="GZ65375" s="378"/>
      <c r="HA65375" s="378"/>
      <c r="HB65375" s="378"/>
      <c r="HC65375" s="378"/>
      <c r="HD65375" s="378"/>
      <c r="HE65375" s="378"/>
      <c r="HF65375" s="378"/>
      <c r="HG65375" s="378"/>
      <c r="HH65375" s="378"/>
      <c r="HI65375" s="378"/>
      <c r="HJ65375" s="378"/>
      <c r="HK65375" s="378"/>
      <c r="HL65375" s="378"/>
      <c r="HM65375" s="378"/>
      <c r="HN65375" s="378"/>
      <c r="HO65375" s="378"/>
      <c r="HP65375" s="378"/>
      <c r="HQ65375" s="378"/>
      <c r="HR65375" s="378"/>
      <c r="HS65375" s="378"/>
      <c r="HT65375" s="378"/>
      <c r="HU65375" s="378"/>
      <c r="HV65375" s="378"/>
      <c r="HW65375" s="378"/>
      <c r="HX65375" s="378"/>
      <c r="HY65375" s="378"/>
      <c r="HZ65375" s="378"/>
      <c r="IA65375" s="378"/>
      <c r="IB65375" s="378"/>
      <c r="IC65375" s="378"/>
      <c r="ID65375" s="378"/>
      <c r="IE65375" s="378"/>
      <c r="IF65375" s="378"/>
      <c r="IG65375" s="378"/>
      <c r="IH65375" s="378"/>
      <c r="II65375" s="378"/>
      <c r="IJ65375" s="378"/>
      <c r="IK65375" s="378"/>
      <c r="IL65375" s="378"/>
    </row>
    <row r="65376" spans="2:246">
      <c r="B65376" s="378"/>
      <c r="C65376" s="378"/>
      <c r="D65376" s="378"/>
      <c r="E65376" s="378"/>
      <c r="F65376" s="378"/>
      <c r="G65376" s="378"/>
      <c r="H65376" s="378"/>
      <c r="I65376" s="378"/>
      <c r="J65376" s="378"/>
      <c r="K65376" s="378"/>
      <c r="L65376" s="378"/>
      <c r="M65376" s="378"/>
      <c r="N65376" s="378"/>
      <c r="O65376" s="378"/>
      <c r="P65376" s="378"/>
      <c r="Q65376" s="378"/>
      <c r="R65376" s="378"/>
      <c r="S65376" s="378"/>
      <c r="T65376" s="378"/>
      <c r="U65376" s="378"/>
      <c r="V65376" s="378"/>
      <c r="W65376" s="378"/>
      <c r="X65376" s="378"/>
      <c r="Y65376" s="378"/>
      <c r="Z65376" s="378"/>
      <c r="AA65376" s="378"/>
      <c r="AB65376" s="378"/>
      <c r="AC65376" s="378"/>
      <c r="AD65376" s="378"/>
      <c r="AE65376" s="378"/>
      <c r="AF65376" s="378"/>
      <c r="AG65376" s="378"/>
      <c r="AH65376" s="378"/>
      <c r="AI65376" s="378"/>
      <c r="AJ65376" s="378"/>
      <c r="AK65376" s="378"/>
      <c r="AL65376" s="378"/>
      <c r="AM65376" s="378"/>
      <c r="AN65376" s="378"/>
      <c r="AO65376" s="378"/>
      <c r="AP65376" s="378"/>
      <c r="AQ65376" s="378"/>
      <c r="AR65376" s="378"/>
      <c r="AS65376" s="378"/>
      <c r="AT65376" s="378"/>
      <c r="AU65376" s="378"/>
      <c r="AV65376" s="378"/>
      <c r="AW65376" s="378"/>
      <c r="AX65376" s="378"/>
      <c r="AY65376" s="378"/>
      <c r="AZ65376" s="378"/>
      <c r="BA65376" s="378"/>
      <c r="BB65376" s="378"/>
      <c r="BC65376" s="378"/>
      <c r="BD65376" s="378"/>
      <c r="BE65376" s="378"/>
      <c r="BF65376" s="378"/>
      <c r="BG65376" s="378"/>
      <c r="BH65376" s="378"/>
      <c r="BI65376" s="378"/>
      <c r="BJ65376" s="378"/>
      <c r="BK65376" s="378"/>
      <c r="BL65376" s="378"/>
      <c r="BM65376" s="378"/>
      <c r="BN65376" s="378"/>
      <c r="BO65376" s="378"/>
      <c r="BP65376" s="378"/>
      <c r="BQ65376" s="378"/>
      <c r="BR65376" s="378"/>
      <c r="BS65376" s="378"/>
      <c r="BT65376" s="378"/>
      <c r="BU65376" s="378"/>
      <c r="BV65376" s="378"/>
      <c r="BW65376" s="378"/>
      <c r="BX65376" s="378"/>
      <c r="BY65376" s="378"/>
      <c r="BZ65376" s="378"/>
      <c r="CA65376" s="378"/>
      <c r="CB65376" s="378"/>
      <c r="CC65376" s="378"/>
      <c r="CD65376" s="378"/>
      <c r="CE65376" s="378"/>
      <c r="CF65376" s="378"/>
      <c r="CG65376" s="378"/>
      <c r="CH65376" s="378"/>
      <c r="CI65376" s="378"/>
      <c r="CJ65376" s="378"/>
      <c r="CK65376" s="378"/>
      <c r="CL65376" s="378"/>
      <c r="CM65376" s="378"/>
      <c r="CN65376" s="378"/>
      <c r="CO65376" s="378"/>
      <c r="CP65376" s="378"/>
      <c r="CQ65376" s="378"/>
      <c r="CR65376" s="378"/>
      <c r="CS65376" s="378"/>
      <c r="CT65376" s="378"/>
      <c r="CU65376" s="378"/>
      <c r="CV65376" s="378"/>
      <c r="CW65376" s="378"/>
      <c r="CX65376" s="378"/>
      <c r="CY65376" s="378"/>
      <c r="CZ65376" s="378"/>
      <c r="DA65376" s="378"/>
      <c r="DB65376" s="378"/>
      <c r="DC65376" s="378"/>
      <c r="DD65376" s="378"/>
      <c r="DE65376" s="378"/>
      <c r="DF65376" s="378"/>
      <c r="DG65376" s="378"/>
      <c r="DH65376" s="378"/>
      <c r="DI65376" s="378"/>
      <c r="DJ65376" s="378"/>
      <c r="DK65376" s="378"/>
      <c r="DL65376" s="378"/>
      <c r="DM65376" s="378"/>
      <c r="DN65376" s="378"/>
      <c r="DO65376" s="378"/>
      <c r="DP65376" s="378"/>
      <c r="DQ65376" s="378"/>
      <c r="DR65376" s="378"/>
      <c r="DS65376" s="378"/>
      <c r="DT65376" s="378"/>
      <c r="DU65376" s="378"/>
      <c r="DV65376" s="378"/>
      <c r="DW65376" s="378"/>
      <c r="DX65376" s="378"/>
      <c r="DY65376" s="378"/>
      <c r="DZ65376" s="378"/>
      <c r="EA65376" s="378"/>
      <c r="EB65376" s="378"/>
      <c r="EC65376" s="378"/>
      <c r="ED65376" s="378"/>
      <c r="EE65376" s="378"/>
      <c r="EF65376" s="378"/>
      <c r="EG65376" s="378"/>
      <c r="EH65376" s="378"/>
      <c r="EI65376" s="378"/>
      <c r="EJ65376" s="378"/>
      <c r="EK65376" s="378"/>
      <c r="EL65376" s="378"/>
      <c r="EM65376" s="378"/>
      <c r="EN65376" s="378"/>
      <c r="EO65376" s="378"/>
      <c r="EP65376" s="378"/>
      <c r="EQ65376" s="378"/>
      <c r="ER65376" s="378"/>
      <c r="ES65376" s="378"/>
      <c r="ET65376" s="378"/>
      <c r="EU65376" s="378"/>
      <c r="EV65376" s="378"/>
      <c r="EW65376" s="378"/>
      <c r="EX65376" s="378"/>
      <c r="EY65376" s="378"/>
      <c r="EZ65376" s="378"/>
      <c r="FA65376" s="378"/>
      <c r="FB65376" s="378"/>
      <c r="FC65376" s="378"/>
      <c r="FD65376" s="378"/>
      <c r="FE65376" s="378"/>
      <c r="FF65376" s="378"/>
      <c r="FG65376" s="378"/>
      <c r="FH65376" s="378"/>
      <c r="FI65376" s="378"/>
      <c r="FJ65376" s="378"/>
      <c r="FK65376" s="378"/>
      <c r="FL65376" s="378"/>
      <c r="FM65376" s="378"/>
      <c r="FN65376" s="378"/>
      <c r="FO65376" s="378"/>
      <c r="FP65376" s="378"/>
      <c r="FQ65376" s="378"/>
      <c r="FR65376" s="378"/>
      <c r="FS65376" s="378"/>
      <c r="FT65376" s="378"/>
      <c r="FU65376" s="378"/>
      <c r="FV65376" s="378"/>
      <c r="FW65376" s="378"/>
      <c r="FX65376" s="378"/>
      <c r="FY65376" s="378"/>
      <c r="FZ65376" s="378"/>
      <c r="GA65376" s="378"/>
      <c r="GB65376" s="378"/>
      <c r="GC65376" s="378"/>
      <c r="GD65376" s="378"/>
      <c r="GE65376" s="378"/>
      <c r="GF65376" s="378"/>
      <c r="GG65376" s="378"/>
      <c r="GH65376" s="378"/>
      <c r="GI65376" s="378"/>
      <c r="GJ65376" s="378"/>
      <c r="GK65376" s="378"/>
      <c r="GL65376" s="378"/>
      <c r="GM65376" s="378"/>
      <c r="GN65376" s="378"/>
      <c r="GO65376" s="378"/>
      <c r="GP65376" s="378"/>
      <c r="GQ65376" s="378"/>
      <c r="GR65376" s="378"/>
      <c r="GS65376" s="378"/>
      <c r="GT65376" s="378"/>
      <c r="GU65376" s="378"/>
      <c r="GV65376" s="378"/>
      <c r="GW65376" s="378"/>
      <c r="GX65376" s="378"/>
      <c r="GY65376" s="378"/>
      <c r="GZ65376" s="378"/>
      <c r="HA65376" s="378"/>
      <c r="HB65376" s="378"/>
      <c r="HC65376" s="378"/>
      <c r="HD65376" s="378"/>
      <c r="HE65376" s="378"/>
      <c r="HF65376" s="378"/>
      <c r="HG65376" s="378"/>
      <c r="HH65376" s="378"/>
      <c r="HI65376" s="378"/>
      <c r="HJ65376" s="378"/>
      <c r="HK65376" s="378"/>
      <c r="HL65376" s="378"/>
      <c r="HM65376" s="378"/>
      <c r="HN65376" s="378"/>
      <c r="HO65376" s="378"/>
      <c r="HP65376" s="378"/>
      <c r="HQ65376" s="378"/>
      <c r="HR65376" s="378"/>
      <c r="HS65376" s="378"/>
      <c r="HT65376" s="378"/>
      <c r="HU65376" s="378"/>
      <c r="HV65376" s="378"/>
      <c r="HW65376" s="378"/>
      <c r="HX65376" s="378"/>
      <c r="HY65376" s="378"/>
      <c r="HZ65376" s="378"/>
      <c r="IA65376" s="378"/>
      <c r="IB65376" s="378"/>
      <c r="IC65376" s="378"/>
      <c r="ID65376" s="378"/>
      <c r="IE65376" s="378"/>
      <c r="IF65376" s="378"/>
      <c r="IG65376" s="378"/>
      <c r="IH65376" s="378"/>
      <c r="II65376" s="378"/>
      <c r="IJ65376" s="378"/>
      <c r="IK65376" s="378"/>
      <c r="IL65376" s="378"/>
    </row>
    <row r="65377" spans="2:246">
      <c r="B65377" s="378"/>
      <c r="C65377" s="378"/>
      <c r="D65377" s="378"/>
      <c r="E65377" s="378"/>
      <c r="F65377" s="378"/>
      <c r="G65377" s="378"/>
      <c r="H65377" s="378"/>
      <c r="I65377" s="378"/>
      <c r="J65377" s="378"/>
      <c r="K65377" s="378"/>
      <c r="L65377" s="378"/>
      <c r="M65377" s="378"/>
      <c r="N65377" s="378"/>
      <c r="O65377" s="378"/>
      <c r="P65377" s="378"/>
      <c r="Q65377" s="378"/>
      <c r="R65377" s="378"/>
      <c r="S65377" s="378"/>
      <c r="T65377" s="378"/>
      <c r="U65377" s="378"/>
      <c r="V65377" s="378"/>
      <c r="W65377" s="378"/>
      <c r="X65377" s="378"/>
      <c r="Y65377" s="378"/>
      <c r="Z65377" s="378"/>
      <c r="AA65377" s="378"/>
      <c r="AB65377" s="378"/>
      <c r="AC65377" s="378"/>
      <c r="AD65377" s="378"/>
      <c r="AE65377" s="378"/>
      <c r="AF65377" s="378"/>
      <c r="AG65377" s="378"/>
      <c r="AH65377" s="378"/>
      <c r="AI65377" s="378"/>
      <c r="AJ65377" s="378"/>
      <c r="AK65377" s="378"/>
      <c r="AL65377" s="378"/>
      <c r="AM65377" s="378"/>
      <c r="AN65377" s="378"/>
      <c r="AO65377" s="378"/>
      <c r="AP65377" s="378"/>
      <c r="AQ65377" s="378"/>
      <c r="AR65377" s="378"/>
      <c r="AS65377" s="378"/>
      <c r="AT65377" s="378"/>
      <c r="AU65377" s="378"/>
      <c r="AV65377" s="378"/>
      <c r="AW65377" s="378"/>
      <c r="AX65377" s="378"/>
      <c r="AY65377" s="378"/>
      <c r="AZ65377" s="378"/>
      <c r="BA65377" s="378"/>
      <c r="BB65377" s="378"/>
      <c r="BC65377" s="378"/>
      <c r="BD65377" s="378"/>
      <c r="BE65377" s="378"/>
      <c r="BF65377" s="378"/>
      <c r="BG65377" s="378"/>
      <c r="BH65377" s="378"/>
      <c r="BI65377" s="378"/>
      <c r="BJ65377" s="378"/>
      <c r="BK65377" s="378"/>
      <c r="BL65377" s="378"/>
      <c r="BM65377" s="378"/>
      <c r="BN65377" s="378"/>
      <c r="BO65377" s="378"/>
      <c r="BP65377" s="378"/>
      <c r="BQ65377" s="378"/>
      <c r="BR65377" s="378"/>
      <c r="BS65377" s="378"/>
      <c r="BT65377" s="378"/>
      <c r="BU65377" s="378"/>
      <c r="BV65377" s="378"/>
      <c r="BW65377" s="378"/>
      <c r="BX65377" s="378"/>
      <c r="BY65377" s="378"/>
      <c r="BZ65377" s="378"/>
      <c r="CA65377" s="378"/>
      <c r="CB65377" s="378"/>
      <c r="CC65377" s="378"/>
      <c r="CD65377" s="378"/>
      <c r="CE65377" s="378"/>
      <c r="CF65377" s="378"/>
      <c r="CG65377" s="378"/>
      <c r="CH65377" s="378"/>
      <c r="CI65377" s="378"/>
      <c r="CJ65377" s="378"/>
      <c r="CK65377" s="378"/>
      <c r="CL65377" s="378"/>
      <c r="CM65377" s="378"/>
      <c r="CN65377" s="378"/>
      <c r="CO65377" s="378"/>
      <c r="CP65377" s="378"/>
      <c r="CQ65377" s="378"/>
      <c r="CR65377" s="378"/>
      <c r="CS65377" s="378"/>
      <c r="CT65377" s="378"/>
      <c r="CU65377" s="378"/>
      <c r="CV65377" s="378"/>
      <c r="CW65377" s="378"/>
      <c r="CX65377" s="378"/>
      <c r="CY65377" s="378"/>
      <c r="CZ65377" s="378"/>
      <c r="DA65377" s="378"/>
      <c r="DB65377" s="378"/>
      <c r="DC65377" s="378"/>
      <c r="DD65377" s="378"/>
      <c r="DE65377" s="378"/>
      <c r="DF65377" s="378"/>
      <c r="DG65377" s="378"/>
      <c r="DH65377" s="378"/>
      <c r="DI65377" s="378"/>
      <c r="DJ65377" s="378"/>
      <c r="DK65377" s="378"/>
      <c r="DL65377" s="378"/>
      <c r="DM65377" s="378"/>
      <c r="DN65377" s="378"/>
      <c r="DO65377" s="378"/>
      <c r="DP65377" s="378"/>
      <c r="DQ65377" s="378"/>
      <c r="DR65377" s="378"/>
      <c r="DS65377" s="378"/>
      <c r="DT65377" s="378"/>
      <c r="DU65377" s="378"/>
      <c r="DV65377" s="378"/>
      <c r="DW65377" s="378"/>
      <c r="DX65377" s="378"/>
      <c r="DY65377" s="378"/>
      <c r="DZ65377" s="378"/>
      <c r="EA65377" s="378"/>
      <c r="EB65377" s="378"/>
      <c r="EC65377" s="378"/>
      <c r="ED65377" s="378"/>
      <c r="EE65377" s="378"/>
      <c r="EF65377" s="378"/>
      <c r="EG65377" s="378"/>
      <c r="EH65377" s="378"/>
      <c r="EI65377" s="378"/>
      <c r="EJ65377" s="378"/>
      <c r="EK65377" s="378"/>
      <c r="EL65377" s="378"/>
      <c r="EM65377" s="378"/>
      <c r="EN65377" s="378"/>
      <c r="EO65377" s="378"/>
      <c r="EP65377" s="378"/>
      <c r="EQ65377" s="378"/>
      <c r="ER65377" s="378"/>
      <c r="ES65377" s="378"/>
      <c r="ET65377" s="378"/>
      <c r="EU65377" s="378"/>
      <c r="EV65377" s="378"/>
      <c r="EW65377" s="378"/>
      <c r="EX65377" s="378"/>
      <c r="EY65377" s="378"/>
      <c r="EZ65377" s="378"/>
      <c r="FA65377" s="378"/>
      <c r="FB65377" s="378"/>
      <c r="FC65377" s="378"/>
      <c r="FD65377" s="378"/>
      <c r="FE65377" s="378"/>
      <c r="FF65377" s="378"/>
      <c r="FG65377" s="378"/>
      <c r="FH65377" s="378"/>
      <c r="FI65377" s="378"/>
      <c r="FJ65377" s="378"/>
      <c r="FK65377" s="378"/>
      <c r="FL65377" s="378"/>
      <c r="FM65377" s="378"/>
      <c r="FN65377" s="378"/>
      <c r="FO65377" s="378"/>
      <c r="FP65377" s="378"/>
      <c r="FQ65377" s="378"/>
      <c r="FR65377" s="378"/>
      <c r="FS65377" s="378"/>
      <c r="FT65377" s="378"/>
      <c r="FU65377" s="378"/>
      <c r="FV65377" s="378"/>
      <c r="FW65377" s="378"/>
      <c r="FX65377" s="378"/>
      <c r="FY65377" s="378"/>
      <c r="FZ65377" s="378"/>
      <c r="GA65377" s="378"/>
      <c r="GB65377" s="378"/>
      <c r="GC65377" s="378"/>
      <c r="GD65377" s="378"/>
      <c r="GE65377" s="378"/>
      <c r="GF65377" s="378"/>
      <c r="GG65377" s="378"/>
      <c r="GH65377" s="378"/>
      <c r="GI65377" s="378"/>
      <c r="GJ65377" s="378"/>
      <c r="GK65377" s="378"/>
      <c r="GL65377" s="378"/>
      <c r="GM65377" s="378"/>
      <c r="GN65377" s="378"/>
      <c r="GO65377" s="378"/>
      <c r="GP65377" s="378"/>
      <c r="GQ65377" s="378"/>
      <c r="GR65377" s="378"/>
      <c r="GS65377" s="378"/>
      <c r="GT65377" s="378"/>
      <c r="GU65377" s="378"/>
      <c r="GV65377" s="378"/>
      <c r="GW65377" s="378"/>
      <c r="GX65377" s="378"/>
      <c r="GY65377" s="378"/>
      <c r="GZ65377" s="378"/>
      <c r="HA65377" s="378"/>
      <c r="HB65377" s="378"/>
      <c r="HC65377" s="378"/>
      <c r="HD65377" s="378"/>
      <c r="HE65377" s="378"/>
      <c r="HF65377" s="378"/>
      <c r="HG65377" s="378"/>
      <c r="HH65377" s="378"/>
      <c r="HI65377" s="378"/>
      <c r="HJ65377" s="378"/>
      <c r="HK65377" s="378"/>
      <c r="HL65377" s="378"/>
      <c r="HM65377" s="378"/>
      <c r="HN65377" s="378"/>
      <c r="HO65377" s="378"/>
      <c r="HP65377" s="378"/>
      <c r="HQ65377" s="378"/>
      <c r="HR65377" s="378"/>
      <c r="HS65377" s="378"/>
      <c r="HT65377" s="378"/>
      <c r="HU65377" s="378"/>
      <c r="HV65377" s="378"/>
      <c r="HW65377" s="378"/>
      <c r="HX65377" s="378"/>
      <c r="HY65377" s="378"/>
      <c r="HZ65377" s="378"/>
      <c r="IA65377" s="378"/>
      <c r="IB65377" s="378"/>
      <c r="IC65377" s="378"/>
      <c r="ID65377" s="378"/>
      <c r="IE65377" s="378"/>
      <c r="IF65377" s="378"/>
      <c r="IG65377" s="378"/>
      <c r="IH65377" s="378"/>
      <c r="II65377" s="378"/>
      <c r="IJ65377" s="378"/>
      <c r="IK65377" s="378"/>
      <c r="IL65377" s="378"/>
    </row>
    <row r="65378" spans="2:246">
      <c r="B65378" s="378"/>
      <c r="C65378" s="378"/>
      <c r="D65378" s="378"/>
      <c r="E65378" s="378"/>
      <c r="F65378" s="378"/>
      <c r="G65378" s="378"/>
      <c r="H65378" s="378"/>
      <c r="I65378" s="378"/>
      <c r="J65378" s="378"/>
      <c r="K65378" s="378"/>
      <c r="L65378" s="378"/>
      <c r="M65378" s="378"/>
      <c r="N65378" s="378"/>
      <c r="O65378" s="378"/>
      <c r="P65378" s="378"/>
      <c r="Q65378" s="378"/>
      <c r="R65378" s="378"/>
      <c r="S65378" s="378"/>
      <c r="T65378" s="378"/>
      <c r="U65378" s="378"/>
      <c r="V65378" s="378"/>
      <c r="W65378" s="378"/>
      <c r="X65378" s="378"/>
      <c r="Y65378" s="378"/>
      <c r="Z65378" s="378"/>
      <c r="AA65378" s="378"/>
      <c r="AB65378" s="378"/>
      <c r="AC65378" s="378"/>
      <c r="AD65378" s="378"/>
      <c r="AE65378" s="378"/>
      <c r="AF65378" s="378"/>
      <c r="AG65378" s="378"/>
      <c r="AH65378" s="378"/>
      <c r="AI65378" s="378"/>
      <c r="AJ65378" s="378"/>
      <c r="AK65378" s="378"/>
      <c r="AL65378" s="378"/>
      <c r="AM65378" s="378"/>
      <c r="AN65378" s="378"/>
      <c r="AO65378" s="378"/>
      <c r="AP65378" s="378"/>
      <c r="AQ65378" s="378"/>
      <c r="AR65378" s="378"/>
      <c r="AS65378" s="378"/>
      <c r="AT65378" s="378"/>
      <c r="AU65378" s="378"/>
      <c r="AV65378" s="378"/>
      <c r="AW65378" s="378"/>
      <c r="AX65378" s="378"/>
      <c r="AY65378" s="378"/>
      <c r="AZ65378" s="378"/>
      <c r="BA65378" s="378"/>
      <c r="BB65378" s="378"/>
      <c r="BC65378" s="378"/>
      <c r="BD65378" s="378"/>
      <c r="BE65378" s="378"/>
      <c r="BF65378" s="378"/>
      <c r="BG65378" s="378"/>
      <c r="BH65378" s="378"/>
      <c r="BI65378" s="378"/>
      <c r="BJ65378" s="378"/>
      <c r="BK65378" s="378"/>
      <c r="BL65378" s="378"/>
      <c r="BM65378" s="378"/>
      <c r="BN65378" s="378"/>
      <c r="BO65378" s="378"/>
      <c r="BP65378" s="378"/>
      <c r="BQ65378" s="378"/>
      <c r="BR65378" s="378"/>
      <c r="BS65378" s="378"/>
      <c r="BT65378" s="378"/>
      <c r="BU65378" s="378"/>
      <c r="BV65378" s="378"/>
      <c r="BW65378" s="378"/>
      <c r="BX65378" s="378"/>
      <c r="BY65378" s="378"/>
      <c r="BZ65378" s="378"/>
      <c r="CA65378" s="378"/>
      <c r="CB65378" s="378"/>
      <c r="CC65378" s="378"/>
      <c r="CD65378" s="378"/>
      <c r="CE65378" s="378"/>
      <c r="CF65378" s="378"/>
      <c r="CG65378" s="378"/>
      <c r="CH65378" s="378"/>
      <c r="CI65378" s="378"/>
      <c r="CJ65378" s="378"/>
      <c r="CK65378" s="378"/>
      <c r="CL65378" s="378"/>
      <c r="CM65378" s="378"/>
      <c r="CN65378" s="378"/>
      <c r="CO65378" s="378"/>
      <c r="CP65378" s="378"/>
      <c r="CQ65378" s="378"/>
      <c r="CR65378" s="378"/>
      <c r="CS65378" s="378"/>
      <c r="CT65378" s="378"/>
      <c r="CU65378" s="378"/>
      <c r="CV65378" s="378"/>
      <c r="CW65378" s="378"/>
      <c r="CX65378" s="378"/>
      <c r="CY65378" s="378"/>
      <c r="CZ65378" s="378"/>
      <c r="DA65378" s="378"/>
      <c r="DB65378" s="378"/>
      <c r="DC65378" s="378"/>
      <c r="DD65378" s="378"/>
      <c r="DE65378" s="378"/>
      <c r="DF65378" s="378"/>
      <c r="DG65378" s="378"/>
      <c r="DH65378" s="378"/>
      <c r="DI65378" s="378"/>
      <c r="DJ65378" s="378"/>
      <c r="DK65378" s="378"/>
      <c r="DL65378" s="378"/>
      <c r="DM65378" s="378"/>
      <c r="DN65378" s="378"/>
      <c r="DO65378" s="378"/>
      <c r="DP65378" s="378"/>
      <c r="DQ65378" s="378"/>
      <c r="DR65378" s="378"/>
      <c r="DS65378" s="378"/>
      <c r="DT65378" s="378"/>
      <c r="DU65378" s="378"/>
      <c r="DV65378" s="378"/>
      <c r="DW65378" s="378"/>
      <c r="DX65378" s="378"/>
      <c r="DY65378" s="378"/>
      <c r="DZ65378" s="378"/>
      <c r="EA65378" s="378"/>
      <c r="EB65378" s="378"/>
      <c r="EC65378" s="378"/>
      <c r="ED65378" s="378"/>
      <c r="EE65378" s="378"/>
      <c r="EF65378" s="378"/>
      <c r="EG65378" s="378"/>
      <c r="EH65378" s="378"/>
      <c r="EI65378" s="378"/>
      <c r="EJ65378" s="378"/>
      <c r="EK65378" s="378"/>
      <c r="EL65378" s="378"/>
      <c r="EM65378" s="378"/>
      <c r="EN65378" s="378"/>
      <c r="EO65378" s="378"/>
      <c r="EP65378" s="378"/>
      <c r="EQ65378" s="378"/>
      <c r="ER65378" s="378"/>
      <c r="ES65378" s="378"/>
      <c r="ET65378" s="378"/>
      <c r="EU65378" s="378"/>
      <c r="EV65378" s="378"/>
      <c r="EW65378" s="378"/>
      <c r="EX65378" s="378"/>
      <c r="EY65378" s="378"/>
      <c r="EZ65378" s="378"/>
      <c r="FA65378" s="378"/>
      <c r="FB65378" s="378"/>
      <c r="FC65378" s="378"/>
      <c r="FD65378" s="378"/>
      <c r="FE65378" s="378"/>
      <c r="FF65378" s="378"/>
      <c r="FG65378" s="378"/>
      <c r="FH65378" s="378"/>
      <c r="FI65378" s="378"/>
      <c r="FJ65378" s="378"/>
      <c r="FK65378" s="378"/>
      <c r="FL65378" s="378"/>
      <c r="FM65378" s="378"/>
      <c r="FN65378" s="378"/>
      <c r="FO65378" s="378"/>
      <c r="FP65378" s="378"/>
      <c r="FQ65378" s="378"/>
      <c r="FR65378" s="378"/>
      <c r="FS65378" s="378"/>
      <c r="FT65378" s="378"/>
      <c r="FU65378" s="378"/>
      <c r="FV65378" s="378"/>
      <c r="FW65378" s="378"/>
      <c r="FX65378" s="378"/>
      <c r="FY65378" s="378"/>
      <c r="FZ65378" s="378"/>
      <c r="GA65378" s="378"/>
      <c r="GB65378" s="378"/>
      <c r="GC65378" s="378"/>
      <c r="GD65378" s="378"/>
      <c r="GE65378" s="378"/>
      <c r="GF65378" s="378"/>
      <c r="GG65378" s="378"/>
      <c r="GH65378" s="378"/>
      <c r="GI65378" s="378"/>
      <c r="GJ65378" s="378"/>
      <c r="GK65378" s="378"/>
      <c r="GL65378" s="378"/>
      <c r="GM65378" s="378"/>
      <c r="GN65378" s="378"/>
      <c r="GO65378" s="378"/>
      <c r="GP65378" s="378"/>
      <c r="GQ65378" s="378"/>
      <c r="GR65378" s="378"/>
      <c r="GS65378" s="378"/>
      <c r="GT65378" s="378"/>
      <c r="GU65378" s="378"/>
      <c r="GV65378" s="378"/>
      <c r="GW65378" s="378"/>
      <c r="GX65378" s="378"/>
      <c r="GY65378" s="378"/>
      <c r="GZ65378" s="378"/>
      <c r="HA65378" s="378"/>
      <c r="HB65378" s="378"/>
      <c r="HC65378" s="378"/>
      <c r="HD65378" s="378"/>
      <c r="HE65378" s="378"/>
      <c r="HF65378" s="378"/>
      <c r="HG65378" s="378"/>
      <c r="HH65378" s="378"/>
      <c r="HI65378" s="378"/>
      <c r="HJ65378" s="378"/>
      <c r="HK65378" s="378"/>
      <c r="HL65378" s="378"/>
      <c r="HM65378" s="378"/>
      <c r="HN65378" s="378"/>
      <c r="HO65378" s="378"/>
      <c r="HP65378" s="378"/>
      <c r="HQ65378" s="378"/>
      <c r="HR65378" s="378"/>
      <c r="HS65378" s="378"/>
      <c r="HT65378" s="378"/>
      <c r="HU65378" s="378"/>
      <c r="HV65378" s="378"/>
      <c r="HW65378" s="378"/>
      <c r="HX65378" s="378"/>
      <c r="HY65378" s="378"/>
      <c r="HZ65378" s="378"/>
      <c r="IA65378" s="378"/>
      <c r="IB65378" s="378"/>
      <c r="IC65378" s="378"/>
      <c r="ID65378" s="378"/>
      <c r="IE65378" s="378"/>
      <c r="IF65378" s="378"/>
      <c r="IG65378" s="378"/>
      <c r="IH65378" s="378"/>
      <c r="II65378" s="378"/>
      <c r="IJ65378" s="378"/>
      <c r="IK65378" s="378"/>
      <c r="IL65378" s="378"/>
    </row>
    <row r="65379" spans="2:246">
      <c r="B65379" s="378"/>
      <c r="C65379" s="378"/>
      <c r="D65379" s="378"/>
      <c r="E65379" s="378"/>
      <c r="F65379" s="378"/>
      <c r="G65379" s="378"/>
      <c r="H65379" s="378"/>
      <c r="I65379" s="378"/>
      <c r="J65379" s="378"/>
      <c r="K65379" s="378"/>
      <c r="L65379" s="378"/>
      <c r="M65379" s="378"/>
      <c r="N65379" s="378"/>
      <c r="O65379" s="378"/>
      <c r="P65379" s="378"/>
      <c r="Q65379" s="378"/>
      <c r="R65379" s="378"/>
      <c r="S65379" s="378"/>
      <c r="T65379" s="378"/>
      <c r="U65379" s="378"/>
      <c r="V65379" s="378"/>
      <c r="W65379" s="378"/>
      <c r="X65379" s="378"/>
      <c r="Y65379" s="378"/>
      <c r="Z65379" s="378"/>
      <c r="AA65379" s="378"/>
      <c r="AB65379" s="378"/>
      <c r="AC65379" s="378"/>
      <c r="AD65379" s="378"/>
      <c r="AE65379" s="378"/>
      <c r="AF65379" s="378"/>
      <c r="AG65379" s="378"/>
      <c r="AH65379" s="378"/>
      <c r="AI65379" s="378"/>
      <c r="AJ65379" s="378"/>
      <c r="AK65379" s="378"/>
      <c r="AL65379" s="378"/>
      <c r="AM65379" s="378"/>
      <c r="AN65379" s="378"/>
      <c r="AO65379" s="378"/>
      <c r="AP65379" s="378"/>
      <c r="AQ65379" s="378"/>
      <c r="AR65379" s="378"/>
      <c r="AS65379" s="378"/>
      <c r="AT65379" s="378"/>
      <c r="AU65379" s="378"/>
      <c r="AV65379" s="378"/>
      <c r="AW65379" s="378"/>
      <c r="AX65379" s="378"/>
      <c r="AY65379" s="378"/>
      <c r="AZ65379" s="378"/>
      <c r="BA65379" s="378"/>
      <c r="BB65379" s="378"/>
      <c r="BC65379" s="378"/>
      <c r="BD65379" s="378"/>
      <c r="BE65379" s="378"/>
      <c r="BF65379" s="378"/>
      <c r="BG65379" s="378"/>
      <c r="BH65379" s="378"/>
      <c r="BI65379" s="378"/>
      <c r="BJ65379" s="378"/>
      <c r="BK65379" s="378"/>
      <c r="BL65379" s="378"/>
      <c r="BM65379" s="378"/>
      <c r="BN65379" s="378"/>
      <c r="BO65379" s="378"/>
      <c r="BP65379" s="378"/>
      <c r="BQ65379" s="378"/>
      <c r="BR65379" s="378"/>
      <c r="BS65379" s="378"/>
      <c r="BT65379" s="378"/>
      <c r="BU65379" s="378"/>
      <c r="BV65379" s="378"/>
      <c r="BW65379" s="378"/>
      <c r="BX65379" s="378"/>
      <c r="BY65379" s="378"/>
      <c r="BZ65379" s="378"/>
      <c r="CA65379" s="378"/>
      <c r="CB65379" s="378"/>
      <c r="CC65379" s="378"/>
      <c r="CD65379" s="378"/>
      <c r="CE65379" s="378"/>
      <c r="CF65379" s="378"/>
      <c r="CG65379" s="378"/>
      <c r="CH65379" s="378"/>
      <c r="CI65379" s="378"/>
      <c r="CJ65379" s="378"/>
      <c r="CK65379" s="378"/>
      <c r="CL65379" s="378"/>
      <c r="CM65379" s="378"/>
      <c r="CN65379" s="378"/>
      <c r="CO65379" s="378"/>
      <c r="CP65379" s="378"/>
      <c r="CQ65379" s="378"/>
      <c r="CR65379" s="378"/>
      <c r="CS65379" s="378"/>
      <c r="CT65379" s="378"/>
      <c r="CU65379" s="378"/>
      <c r="CV65379" s="378"/>
      <c r="CW65379" s="378"/>
      <c r="CX65379" s="378"/>
      <c r="CY65379" s="378"/>
      <c r="CZ65379" s="378"/>
      <c r="DA65379" s="378"/>
      <c r="DB65379" s="378"/>
      <c r="DC65379" s="378"/>
      <c r="DD65379" s="378"/>
      <c r="DE65379" s="378"/>
      <c r="DF65379" s="378"/>
      <c r="DG65379" s="378"/>
      <c r="DH65379" s="378"/>
      <c r="DI65379" s="378"/>
      <c r="DJ65379" s="378"/>
      <c r="DK65379" s="378"/>
      <c r="DL65379" s="378"/>
      <c r="DM65379" s="378"/>
      <c r="DN65379" s="378"/>
      <c r="DO65379" s="378"/>
      <c r="DP65379" s="378"/>
      <c r="DQ65379" s="378"/>
      <c r="DR65379" s="378"/>
      <c r="DS65379" s="378"/>
      <c r="DT65379" s="378"/>
      <c r="DU65379" s="378"/>
      <c r="DV65379" s="378"/>
      <c r="DW65379" s="378"/>
      <c r="DX65379" s="378"/>
      <c r="DY65379" s="378"/>
      <c r="DZ65379" s="378"/>
      <c r="EA65379" s="378"/>
      <c r="EB65379" s="378"/>
      <c r="EC65379" s="378"/>
      <c r="ED65379" s="378"/>
      <c r="EE65379" s="378"/>
      <c r="EF65379" s="378"/>
      <c r="EG65379" s="378"/>
      <c r="EH65379" s="378"/>
      <c r="EI65379" s="378"/>
      <c r="EJ65379" s="378"/>
      <c r="EK65379" s="378"/>
      <c r="EL65379" s="378"/>
      <c r="EM65379" s="378"/>
      <c r="EN65379" s="378"/>
      <c r="EO65379" s="378"/>
      <c r="EP65379" s="378"/>
      <c r="EQ65379" s="378"/>
      <c r="ER65379" s="378"/>
      <c r="ES65379" s="378"/>
      <c r="ET65379" s="378"/>
      <c r="EU65379" s="378"/>
      <c r="EV65379" s="378"/>
      <c r="EW65379" s="378"/>
      <c r="EX65379" s="378"/>
      <c r="EY65379" s="378"/>
      <c r="EZ65379" s="378"/>
      <c r="FA65379" s="378"/>
      <c r="FB65379" s="378"/>
      <c r="FC65379" s="378"/>
      <c r="FD65379" s="378"/>
      <c r="FE65379" s="378"/>
      <c r="FF65379" s="378"/>
      <c r="FG65379" s="378"/>
      <c r="FH65379" s="378"/>
      <c r="FI65379" s="378"/>
      <c r="FJ65379" s="378"/>
      <c r="FK65379" s="378"/>
      <c r="FL65379" s="378"/>
      <c r="FM65379" s="378"/>
      <c r="FN65379" s="378"/>
      <c r="FO65379" s="378"/>
      <c r="FP65379" s="378"/>
      <c r="FQ65379" s="378"/>
      <c r="FR65379" s="378"/>
      <c r="FS65379" s="378"/>
      <c r="FT65379" s="378"/>
      <c r="FU65379" s="378"/>
      <c r="FV65379" s="378"/>
      <c r="FW65379" s="378"/>
      <c r="FX65379" s="378"/>
      <c r="FY65379" s="378"/>
      <c r="FZ65379" s="378"/>
      <c r="GA65379" s="378"/>
      <c r="GB65379" s="378"/>
      <c r="GC65379" s="378"/>
      <c r="GD65379" s="378"/>
      <c r="GE65379" s="378"/>
      <c r="GF65379" s="378"/>
      <c r="GG65379" s="378"/>
      <c r="GH65379" s="378"/>
      <c r="GI65379" s="378"/>
      <c r="GJ65379" s="378"/>
      <c r="GK65379" s="378"/>
      <c r="GL65379" s="378"/>
      <c r="GM65379" s="378"/>
      <c r="GN65379" s="378"/>
      <c r="GO65379" s="378"/>
      <c r="GP65379" s="378"/>
      <c r="GQ65379" s="378"/>
      <c r="GR65379" s="378"/>
      <c r="GS65379" s="378"/>
      <c r="GT65379" s="378"/>
      <c r="GU65379" s="378"/>
      <c r="GV65379" s="378"/>
      <c r="GW65379" s="378"/>
      <c r="GX65379" s="378"/>
      <c r="GY65379" s="378"/>
      <c r="GZ65379" s="378"/>
      <c r="HA65379" s="378"/>
      <c r="HB65379" s="378"/>
      <c r="HC65379" s="378"/>
      <c r="HD65379" s="378"/>
      <c r="HE65379" s="378"/>
      <c r="HF65379" s="378"/>
      <c r="HG65379" s="378"/>
      <c r="HH65379" s="378"/>
      <c r="HI65379" s="378"/>
      <c r="HJ65379" s="378"/>
      <c r="HK65379" s="378"/>
      <c r="HL65379" s="378"/>
      <c r="HM65379" s="378"/>
      <c r="HN65379" s="378"/>
      <c r="HO65379" s="378"/>
      <c r="HP65379" s="378"/>
      <c r="HQ65379" s="378"/>
      <c r="HR65379" s="378"/>
      <c r="HS65379" s="378"/>
      <c r="HT65379" s="378"/>
      <c r="HU65379" s="378"/>
      <c r="HV65379" s="378"/>
      <c r="HW65379" s="378"/>
      <c r="HX65379" s="378"/>
      <c r="HY65379" s="378"/>
      <c r="HZ65379" s="378"/>
      <c r="IA65379" s="378"/>
      <c r="IB65379" s="378"/>
      <c r="IC65379" s="378"/>
      <c r="ID65379" s="378"/>
      <c r="IE65379" s="378"/>
      <c r="IF65379" s="378"/>
      <c r="IG65379" s="378"/>
      <c r="IH65379" s="378"/>
      <c r="II65379" s="378"/>
      <c r="IJ65379" s="378"/>
      <c r="IK65379" s="378"/>
      <c r="IL65379" s="378"/>
    </row>
    <row r="65380" spans="2:246">
      <c r="B65380" s="378"/>
      <c r="C65380" s="378"/>
      <c r="D65380" s="378"/>
      <c r="E65380" s="378"/>
      <c r="F65380" s="378"/>
      <c r="G65380" s="378"/>
      <c r="H65380" s="378"/>
      <c r="I65380" s="378"/>
      <c r="J65380" s="378"/>
      <c r="K65380" s="378"/>
      <c r="L65380" s="378"/>
      <c r="M65380" s="378"/>
      <c r="N65380" s="378"/>
      <c r="O65380" s="378"/>
      <c r="P65380" s="378"/>
      <c r="Q65380" s="378"/>
      <c r="R65380" s="378"/>
      <c r="S65380" s="378"/>
      <c r="T65380" s="378"/>
      <c r="U65380" s="378"/>
      <c r="V65380" s="378"/>
      <c r="W65380" s="378"/>
      <c r="X65380" s="378"/>
      <c r="Y65380" s="378"/>
      <c r="Z65380" s="378"/>
      <c r="AA65380" s="378"/>
      <c r="AB65380" s="378"/>
      <c r="AC65380" s="378"/>
      <c r="AD65380" s="378"/>
      <c r="AE65380" s="378"/>
      <c r="AF65380" s="378"/>
      <c r="AG65380" s="378"/>
      <c r="AH65380" s="378"/>
      <c r="AI65380" s="378"/>
      <c r="AJ65380" s="378"/>
      <c r="AK65380" s="378"/>
      <c r="AL65380" s="378"/>
      <c r="AM65380" s="378"/>
      <c r="AN65380" s="378"/>
      <c r="AO65380" s="378"/>
      <c r="AP65380" s="378"/>
      <c r="AQ65380" s="378"/>
      <c r="AR65380" s="378"/>
      <c r="AS65380" s="378"/>
      <c r="AT65380" s="378"/>
      <c r="AU65380" s="378"/>
      <c r="AV65380" s="378"/>
      <c r="AW65380" s="378"/>
      <c r="AX65380" s="378"/>
      <c r="AY65380" s="378"/>
      <c r="AZ65380" s="378"/>
      <c r="BA65380" s="378"/>
      <c r="BB65380" s="378"/>
      <c r="BC65380" s="378"/>
      <c r="BD65380" s="378"/>
      <c r="BE65380" s="378"/>
      <c r="BF65380" s="378"/>
      <c r="BG65380" s="378"/>
      <c r="BH65380" s="378"/>
      <c r="BI65380" s="378"/>
      <c r="BJ65380" s="378"/>
      <c r="BK65380" s="378"/>
      <c r="BL65380" s="378"/>
      <c r="BM65380" s="378"/>
      <c r="BN65380" s="378"/>
      <c r="BO65380" s="378"/>
      <c r="BP65380" s="378"/>
      <c r="BQ65380" s="378"/>
      <c r="BR65380" s="378"/>
      <c r="BS65380" s="378"/>
      <c r="BT65380" s="378"/>
      <c r="BU65380" s="378"/>
      <c r="BV65380" s="378"/>
      <c r="BW65380" s="378"/>
      <c r="BX65380" s="378"/>
      <c r="BY65380" s="378"/>
      <c r="BZ65380" s="378"/>
      <c r="CA65380" s="378"/>
      <c r="CB65380" s="378"/>
      <c r="CC65380" s="378"/>
      <c r="CD65380" s="378"/>
      <c r="CE65380" s="378"/>
      <c r="CF65380" s="378"/>
      <c r="CG65380" s="378"/>
      <c r="CH65380" s="378"/>
      <c r="CI65380" s="378"/>
      <c r="CJ65380" s="378"/>
      <c r="CK65380" s="378"/>
      <c r="CL65380" s="378"/>
      <c r="CM65380" s="378"/>
      <c r="CN65380" s="378"/>
      <c r="CO65380" s="378"/>
      <c r="CP65380" s="378"/>
      <c r="CQ65380" s="378"/>
      <c r="CR65380" s="378"/>
      <c r="CS65380" s="378"/>
      <c r="CT65380" s="378"/>
      <c r="CU65380" s="378"/>
      <c r="CV65380" s="378"/>
      <c r="CW65380" s="378"/>
      <c r="CX65380" s="378"/>
      <c r="CY65380" s="378"/>
      <c r="CZ65380" s="378"/>
      <c r="DA65380" s="378"/>
      <c r="DB65380" s="378"/>
      <c r="DC65380" s="378"/>
      <c r="DD65380" s="378"/>
      <c r="DE65380" s="378"/>
      <c r="DF65380" s="378"/>
      <c r="DG65380" s="378"/>
      <c r="DH65380" s="378"/>
      <c r="DI65380" s="378"/>
      <c r="DJ65380" s="378"/>
      <c r="DK65380" s="378"/>
      <c r="DL65380" s="378"/>
      <c r="DM65380" s="378"/>
      <c r="DN65380" s="378"/>
      <c r="DO65380" s="378"/>
      <c r="DP65380" s="378"/>
      <c r="DQ65380" s="378"/>
      <c r="DR65380" s="378"/>
      <c r="DS65380" s="378"/>
      <c r="DT65380" s="378"/>
      <c r="DU65380" s="378"/>
      <c r="DV65380" s="378"/>
      <c r="DW65380" s="378"/>
      <c r="DX65380" s="378"/>
      <c r="DY65380" s="378"/>
      <c r="DZ65380" s="378"/>
      <c r="EA65380" s="378"/>
      <c r="EB65380" s="378"/>
      <c r="EC65380" s="378"/>
      <c r="ED65380" s="378"/>
      <c r="EE65380" s="378"/>
      <c r="EF65380" s="378"/>
      <c r="EG65380" s="378"/>
      <c r="EH65380" s="378"/>
      <c r="EI65380" s="378"/>
      <c r="EJ65380" s="378"/>
      <c r="EK65380" s="378"/>
      <c r="EL65380" s="378"/>
      <c r="EM65380" s="378"/>
      <c r="EN65380" s="378"/>
      <c r="EO65380" s="378"/>
      <c r="EP65380" s="378"/>
      <c r="EQ65380" s="378"/>
      <c r="ER65380" s="378"/>
      <c r="ES65380" s="378"/>
      <c r="ET65380" s="378"/>
      <c r="EU65380" s="378"/>
      <c r="EV65380" s="378"/>
      <c r="EW65380" s="378"/>
      <c r="EX65380" s="378"/>
      <c r="EY65380" s="378"/>
      <c r="EZ65380" s="378"/>
      <c r="FA65380" s="378"/>
      <c r="FB65380" s="378"/>
      <c r="FC65380" s="378"/>
      <c r="FD65380" s="378"/>
      <c r="FE65380" s="378"/>
      <c r="FF65380" s="378"/>
      <c r="FG65380" s="378"/>
      <c r="FH65380" s="378"/>
      <c r="FI65380" s="378"/>
      <c r="FJ65380" s="378"/>
      <c r="FK65380" s="378"/>
      <c r="FL65380" s="378"/>
      <c r="FM65380" s="378"/>
      <c r="FN65380" s="378"/>
      <c r="FO65380" s="378"/>
      <c r="FP65380" s="378"/>
      <c r="FQ65380" s="378"/>
      <c r="FR65380" s="378"/>
      <c r="FS65380" s="378"/>
      <c r="FT65380" s="378"/>
      <c r="FU65380" s="378"/>
      <c r="FV65380" s="378"/>
      <c r="FW65380" s="378"/>
      <c r="FX65380" s="378"/>
      <c r="FY65380" s="378"/>
      <c r="FZ65380" s="378"/>
      <c r="GA65380" s="378"/>
      <c r="GB65380" s="378"/>
      <c r="GC65380" s="378"/>
      <c r="GD65380" s="378"/>
      <c r="GE65380" s="378"/>
      <c r="GF65380" s="378"/>
      <c r="GG65380" s="378"/>
      <c r="GH65380" s="378"/>
      <c r="GI65380" s="378"/>
      <c r="GJ65380" s="378"/>
      <c r="GK65380" s="378"/>
      <c r="GL65380" s="378"/>
      <c r="GM65380" s="378"/>
      <c r="GN65380" s="378"/>
      <c r="GO65380" s="378"/>
      <c r="GP65380" s="378"/>
      <c r="GQ65380" s="378"/>
      <c r="GR65380" s="378"/>
      <c r="GS65380" s="378"/>
      <c r="GT65380" s="378"/>
      <c r="GU65380" s="378"/>
      <c r="GV65380" s="378"/>
      <c r="GW65380" s="378"/>
      <c r="GX65380" s="378"/>
      <c r="GY65380" s="378"/>
      <c r="GZ65380" s="378"/>
      <c r="HA65380" s="378"/>
      <c r="HB65380" s="378"/>
      <c r="HC65380" s="378"/>
      <c r="HD65380" s="378"/>
      <c r="HE65380" s="378"/>
      <c r="HF65380" s="378"/>
      <c r="HG65380" s="378"/>
      <c r="HH65380" s="378"/>
      <c r="HI65380" s="378"/>
      <c r="HJ65380" s="378"/>
      <c r="HK65380" s="378"/>
      <c r="HL65380" s="378"/>
      <c r="HM65380" s="378"/>
      <c r="HN65380" s="378"/>
      <c r="HO65380" s="378"/>
      <c r="HP65380" s="378"/>
      <c r="HQ65380" s="378"/>
      <c r="HR65380" s="378"/>
      <c r="HS65380" s="378"/>
      <c r="HT65380" s="378"/>
      <c r="HU65380" s="378"/>
      <c r="HV65380" s="378"/>
      <c r="HW65380" s="378"/>
      <c r="HX65380" s="378"/>
      <c r="HY65380" s="378"/>
      <c r="HZ65380" s="378"/>
      <c r="IA65380" s="378"/>
      <c r="IB65380" s="378"/>
      <c r="IC65380" s="378"/>
      <c r="ID65380" s="378"/>
      <c r="IE65380" s="378"/>
      <c r="IF65380" s="378"/>
      <c r="IG65380" s="378"/>
      <c r="IH65380" s="378"/>
      <c r="II65380" s="378"/>
      <c r="IJ65380" s="378"/>
      <c r="IK65380" s="378"/>
      <c r="IL65380" s="378"/>
    </row>
    <row r="65381" spans="2:246">
      <c r="B65381" s="378"/>
      <c r="C65381" s="378"/>
      <c r="D65381" s="378"/>
      <c r="E65381" s="378"/>
      <c r="F65381" s="378"/>
      <c r="G65381" s="378"/>
      <c r="H65381" s="378"/>
      <c r="I65381" s="378"/>
      <c r="J65381" s="378"/>
      <c r="K65381" s="378"/>
      <c r="L65381" s="378"/>
      <c r="M65381" s="378"/>
      <c r="N65381" s="378"/>
      <c r="O65381" s="378"/>
      <c r="P65381" s="378"/>
      <c r="Q65381" s="378"/>
      <c r="R65381" s="378"/>
      <c r="S65381" s="378"/>
      <c r="T65381" s="378"/>
      <c r="U65381" s="378"/>
      <c r="V65381" s="378"/>
      <c r="W65381" s="378"/>
      <c r="X65381" s="378"/>
      <c r="Y65381" s="378"/>
      <c r="Z65381" s="378"/>
      <c r="AA65381" s="378"/>
      <c r="AB65381" s="378"/>
      <c r="AC65381" s="378"/>
      <c r="AD65381" s="378"/>
      <c r="AE65381" s="378"/>
      <c r="AF65381" s="378"/>
      <c r="AG65381" s="378"/>
      <c r="AH65381" s="378"/>
      <c r="AI65381" s="378"/>
      <c r="AJ65381" s="378"/>
      <c r="AK65381" s="378"/>
      <c r="AL65381" s="378"/>
      <c r="AM65381" s="378"/>
      <c r="AN65381" s="378"/>
      <c r="AO65381" s="378"/>
      <c r="AP65381" s="378"/>
      <c r="AQ65381" s="378"/>
      <c r="AR65381" s="378"/>
      <c r="AS65381" s="378"/>
      <c r="AT65381" s="378"/>
      <c r="AU65381" s="378"/>
      <c r="AV65381" s="378"/>
      <c r="AW65381" s="378"/>
      <c r="AX65381" s="378"/>
      <c r="AY65381" s="378"/>
      <c r="AZ65381" s="378"/>
      <c r="BA65381" s="378"/>
      <c r="BB65381" s="378"/>
      <c r="BC65381" s="378"/>
      <c r="BD65381" s="378"/>
      <c r="BE65381" s="378"/>
      <c r="BF65381" s="378"/>
      <c r="BG65381" s="378"/>
      <c r="BH65381" s="378"/>
      <c r="BI65381" s="378"/>
      <c r="BJ65381" s="378"/>
      <c r="BK65381" s="378"/>
      <c r="BL65381" s="378"/>
      <c r="BM65381" s="378"/>
      <c r="BN65381" s="378"/>
      <c r="BO65381" s="378"/>
      <c r="BP65381" s="378"/>
      <c r="BQ65381" s="378"/>
      <c r="BR65381" s="378"/>
      <c r="BS65381" s="378"/>
      <c r="BT65381" s="378"/>
      <c r="BU65381" s="378"/>
      <c r="BV65381" s="378"/>
      <c r="BW65381" s="378"/>
      <c r="BX65381" s="378"/>
      <c r="BY65381" s="378"/>
      <c r="BZ65381" s="378"/>
      <c r="CA65381" s="378"/>
      <c r="CB65381" s="378"/>
      <c r="CC65381" s="378"/>
      <c r="CD65381" s="378"/>
      <c r="CE65381" s="378"/>
      <c r="CF65381" s="378"/>
      <c r="CG65381" s="378"/>
      <c r="CH65381" s="378"/>
      <c r="CI65381" s="378"/>
      <c r="CJ65381" s="378"/>
      <c r="CK65381" s="378"/>
      <c r="CL65381" s="378"/>
      <c r="CM65381" s="378"/>
      <c r="CN65381" s="378"/>
      <c r="CO65381" s="378"/>
      <c r="CP65381" s="378"/>
      <c r="CQ65381" s="378"/>
      <c r="CR65381" s="378"/>
      <c r="CS65381" s="378"/>
      <c r="CT65381" s="378"/>
      <c r="CU65381" s="378"/>
      <c r="CV65381" s="378"/>
      <c r="CW65381" s="378"/>
      <c r="CX65381" s="378"/>
      <c r="CY65381" s="378"/>
      <c r="CZ65381" s="378"/>
      <c r="DA65381" s="378"/>
      <c r="DB65381" s="378"/>
      <c r="DC65381" s="378"/>
      <c r="DD65381" s="378"/>
      <c r="DE65381" s="378"/>
      <c r="DF65381" s="378"/>
      <c r="DG65381" s="378"/>
      <c r="DH65381" s="378"/>
      <c r="DI65381" s="378"/>
      <c r="DJ65381" s="378"/>
      <c r="DK65381" s="378"/>
      <c r="DL65381" s="378"/>
      <c r="DM65381" s="378"/>
      <c r="DN65381" s="378"/>
      <c r="DO65381" s="378"/>
      <c r="DP65381" s="378"/>
      <c r="DQ65381" s="378"/>
      <c r="DR65381" s="378"/>
      <c r="DS65381" s="378"/>
      <c r="DT65381" s="378"/>
      <c r="DU65381" s="378"/>
      <c r="DV65381" s="378"/>
      <c r="DW65381" s="378"/>
      <c r="DX65381" s="378"/>
      <c r="DY65381" s="378"/>
      <c r="DZ65381" s="378"/>
      <c r="EA65381" s="378"/>
      <c r="EB65381" s="378"/>
      <c r="EC65381" s="378"/>
      <c r="ED65381" s="378"/>
      <c r="EE65381" s="378"/>
      <c r="EF65381" s="378"/>
      <c r="EG65381" s="378"/>
      <c r="EH65381" s="378"/>
      <c r="EI65381" s="378"/>
      <c r="EJ65381" s="378"/>
      <c r="EK65381" s="378"/>
      <c r="EL65381" s="378"/>
      <c r="EM65381" s="378"/>
      <c r="EN65381" s="378"/>
      <c r="EO65381" s="378"/>
      <c r="EP65381" s="378"/>
      <c r="EQ65381" s="378"/>
      <c r="ER65381" s="378"/>
      <c r="ES65381" s="378"/>
      <c r="ET65381" s="378"/>
      <c r="EU65381" s="378"/>
      <c r="EV65381" s="378"/>
      <c r="EW65381" s="378"/>
      <c r="EX65381" s="378"/>
      <c r="EY65381" s="378"/>
      <c r="EZ65381" s="378"/>
      <c r="FA65381" s="378"/>
      <c r="FB65381" s="378"/>
      <c r="FC65381" s="378"/>
      <c r="FD65381" s="378"/>
      <c r="FE65381" s="378"/>
      <c r="FF65381" s="378"/>
      <c r="FG65381" s="378"/>
      <c r="FH65381" s="378"/>
      <c r="FI65381" s="378"/>
      <c r="FJ65381" s="378"/>
      <c r="FK65381" s="378"/>
      <c r="FL65381" s="378"/>
      <c r="FM65381" s="378"/>
      <c r="FN65381" s="378"/>
      <c r="FO65381" s="378"/>
      <c r="FP65381" s="378"/>
      <c r="FQ65381" s="378"/>
      <c r="FR65381" s="378"/>
      <c r="FS65381" s="378"/>
      <c r="FT65381" s="378"/>
      <c r="FU65381" s="378"/>
      <c r="FV65381" s="378"/>
      <c r="FW65381" s="378"/>
      <c r="FX65381" s="378"/>
      <c r="FY65381" s="378"/>
      <c r="FZ65381" s="378"/>
      <c r="GA65381" s="378"/>
      <c r="GB65381" s="378"/>
      <c r="GC65381" s="378"/>
      <c r="GD65381" s="378"/>
      <c r="GE65381" s="378"/>
      <c r="GF65381" s="378"/>
      <c r="GG65381" s="378"/>
      <c r="GH65381" s="378"/>
      <c r="GI65381" s="378"/>
      <c r="GJ65381" s="378"/>
      <c r="GK65381" s="378"/>
      <c r="GL65381" s="378"/>
      <c r="GM65381" s="378"/>
      <c r="GN65381" s="378"/>
      <c r="GO65381" s="378"/>
      <c r="GP65381" s="378"/>
      <c r="GQ65381" s="378"/>
      <c r="GR65381" s="378"/>
      <c r="GS65381" s="378"/>
      <c r="GT65381" s="378"/>
      <c r="GU65381" s="378"/>
      <c r="GV65381" s="378"/>
      <c r="GW65381" s="378"/>
      <c r="GX65381" s="378"/>
      <c r="GY65381" s="378"/>
      <c r="GZ65381" s="378"/>
      <c r="HA65381" s="378"/>
      <c r="HB65381" s="378"/>
      <c r="HC65381" s="378"/>
      <c r="HD65381" s="378"/>
      <c r="HE65381" s="378"/>
      <c r="HF65381" s="378"/>
      <c r="HG65381" s="378"/>
      <c r="HH65381" s="378"/>
      <c r="HI65381" s="378"/>
      <c r="HJ65381" s="378"/>
      <c r="HK65381" s="378"/>
      <c r="HL65381" s="378"/>
      <c r="HM65381" s="378"/>
      <c r="HN65381" s="378"/>
      <c r="HO65381" s="378"/>
      <c r="HP65381" s="378"/>
      <c r="HQ65381" s="378"/>
      <c r="HR65381" s="378"/>
      <c r="HS65381" s="378"/>
      <c r="HT65381" s="378"/>
      <c r="HU65381" s="378"/>
      <c r="HV65381" s="378"/>
      <c r="HW65381" s="378"/>
      <c r="HX65381" s="378"/>
      <c r="HY65381" s="378"/>
      <c r="HZ65381" s="378"/>
      <c r="IA65381" s="378"/>
      <c r="IB65381" s="378"/>
      <c r="IC65381" s="378"/>
      <c r="ID65381" s="378"/>
      <c r="IE65381" s="378"/>
      <c r="IF65381" s="378"/>
      <c r="IG65381" s="378"/>
      <c r="IH65381" s="378"/>
      <c r="II65381" s="378"/>
      <c r="IJ65381" s="378"/>
      <c r="IK65381" s="378"/>
      <c r="IL65381" s="378"/>
    </row>
    <row r="65382" spans="2:246">
      <c r="B65382" s="378"/>
      <c r="C65382" s="378"/>
      <c r="D65382" s="378"/>
      <c r="E65382" s="378"/>
      <c r="F65382" s="378"/>
      <c r="G65382" s="378"/>
      <c r="H65382" s="378"/>
      <c r="I65382" s="378"/>
      <c r="J65382" s="378"/>
      <c r="K65382" s="378"/>
      <c r="L65382" s="378"/>
      <c r="M65382" s="378"/>
      <c r="N65382" s="378"/>
      <c r="O65382" s="378"/>
      <c r="P65382" s="378"/>
      <c r="Q65382" s="378"/>
      <c r="R65382" s="378"/>
      <c r="S65382" s="378"/>
      <c r="T65382" s="378"/>
      <c r="U65382" s="378"/>
      <c r="V65382" s="378"/>
      <c r="W65382" s="378"/>
      <c r="X65382" s="378"/>
      <c r="Y65382" s="378"/>
      <c r="Z65382" s="378"/>
      <c r="AA65382" s="378"/>
      <c r="AB65382" s="378"/>
      <c r="AC65382" s="378"/>
      <c r="AD65382" s="378"/>
      <c r="AE65382" s="378"/>
      <c r="AF65382" s="378"/>
      <c r="AG65382" s="378"/>
      <c r="AH65382" s="378"/>
      <c r="AI65382" s="378"/>
      <c r="AJ65382" s="378"/>
      <c r="AK65382" s="378"/>
      <c r="AL65382" s="378"/>
      <c r="AM65382" s="378"/>
      <c r="AN65382" s="378"/>
      <c r="AO65382" s="378"/>
      <c r="AP65382" s="378"/>
      <c r="AQ65382" s="378"/>
      <c r="AR65382" s="378"/>
      <c r="AS65382" s="378"/>
      <c r="AT65382" s="378"/>
      <c r="AU65382" s="378"/>
      <c r="AV65382" s="378"/>
      <c r="AW65382" s="378"/>
      <c r="AX65382" s="378"/>
      <c r="AY65382" s="378"/>
      <c r="AZ65382" s="378"/>
      <c r="BA65382" s="378"/>
      <c r="BB65382" s="378"/>
      <c r="BC65382" s="378"/>
      <c r="BD65382" s="378"/>
      <c r="BE65382" s="378"/>
      <c r="BF65382" s="378"/>
      <c r="BG65382" s="378"/>
      <c r="BH65382" s="378"/>
      <c r="BI65382" s="378"/>
      <c r="BJ65382" s="378"/>
      <c r="BK65382" s="378"/>
      <c r="BL65382" s="378"/>
      <c r="BM65382" s="378"/>
      <c r="BN65382" s="378"/>
      <c r="BO65382" s="378"/>
      <c r="BP65382" s="378"/>
      <c r="BQ65382" s="378"/>
      <c r="BR65382" s="378"/>
      <c r="BS65382" s="378"/>
      <c r="BT65382" s="378"/>
      <c r="BU65382" s="378"/>
      <c r="BV65382" s="378"/>
      <c r="BW65382" s="378"/>
      <c r="BX65382" s="378"/>
      <c r="BY65382" s="378"/>
      <c r="BZ65382" s="378"/>
      <c r="CA65382" s="378"/>
      <c r="CB65382" s="378"/>
      <c r="CC65382" s="378"/>
      <c r="CD65382" s="378"/>
      <c r="CE65382" s="378"/>
      <c r="CF65382" s="378"/>
      <c r="CG65382" s="378"/>
      <c r="CH65382" s="378"/>
      <c r="CI65382" s="378"/>
      <c r="CJ65382" s="378"/>
      <c r="CK65382" s="378"/>
      <c r="CL65382" s="378"/>
      <c r="CM65382" s="378"/>
      <c r="CN65382" s="378"/>
      <c r="CO65382" s="378"/>
      <c r="CP65382" s="378"/>
      <c r="CQ65382" s="378"/>
      <c r="CR65382" s="378"/>
      <c r="CS65382" s="378"/>
      <c r="CT65382" s="378"/>
      <c r="CU65382" s="378"/>
      <c r="CV65382" s="378"/>
      <c r="CW65382" s="378"/>
      <c r="CX65382" s="378"/>
      <c r="CY65382" s="378"/>
      <c r="CZ65382" s="378"/>
      <c r="DA65382" s="378"/>
      <c r="DB65382" s="378"/>
      <c r="DC65382" s="378"/>
      <c r="DD65382" s="378"/>
      <c r="DE65382" s="378"/>
      <c r="DF65382" s="378"/>
      <c r="DG65382" s="378"/>
      <c r="DH65382" s="378"/>
      <c r="DI65382" s="378"/>
      <c r="DJ65382" s="378"/>
      <c r="DK65382" s="378"/>
      <c r="DL65382" s="378"/>
      <c r="DM65382" s="378"/>
      <c r="DN65382" s="378"/>
      <c r="DO65382" s="378"/>
      <c r="DP65382" s="378"/>
      <c r="DQ65382" s="378"/>
      <c r="DR65382" s="378"/>
      <c r="DS65382" s="378"/>
      <c r="DT65382" s="378"/>
      <c r="DU65382" s="378"/>
      <c r="DV65382" s="378"/>
      <c r="DW65382" s="378"/>
      <c r="DX65382" s="378"/>
      <c r="DY65382" s="378"/>
      <c r="DZ65382" s="378"/>
      <c r="EA65382" s="378"/>
      <c r="EB65382" s="378"/>
      <c r="EC65382" s="378"/>
      <c r="ED65382" s="378"/>
      <c r="EE65382" s="378"/>
      <c r="EF65382" s="378"/>
      <c r="EG65382" s="378"/>
      <c r="EH65382" s="378"/>
      <c r="EI65382" s="378"/>
      <c r="EJ65382" s="378"/>
      <c r="EK65382" s="378"/>
      <c r="EL65382" s="378"/>
      <c r="EM65382" s="378"/>
      <c r="EN65382" s="378"/>
      <c r="EO65382" s="378"/>
      <c r="EP65382" s="378"/>
      <c r="EQ65382" s="378"/>
      <c r="ER65382" s="378"/>
      <c r="ES65382" s="378"/>
      <c r="ET65382" s="378"/>
      <c r="EU65382" s="378"/>
      <c r="EV65382" s="378"/>
      <c r="EW65382" s="378"/>
      <c r="EX65382" s="378"/>
      <c r="EY65382" s="378"/>
      <c r="EZ65382" s="378"/>
      <c r="FA65382" s="378"/>
      <c r="FB65382" s="378"/>
      <c r="FC65382" s="378"/>
      <c r="FD65382" s="378"/>
      <c r="FE65382" s="378"/>
      <c r="FF65382" s="378"/>
      <c r="FG65382" s="378"/>
      <c r="FH65382" s="378"/>
      <c r="FI65382" s="378"/>
      <c r="FJ65382" s="378"/>
      <c r="FK65382" s="378"/>
      <c r="FL65382" s="378"/>
      <c r="FM65382" s="378"/>
      <c r="FN65382" s="378"/>
      <c r="FO65382" s="378"/>
      <c r="FP65382" s="378"/>
      <c r="FQ65382" s="378"/>
      <c r="FR65382" s="378"/>
      <c r="FS65382" s="378"/>
      <c r="FT65382" s="378"/>
      <c r="FU65382" s="378"/>
      <c r="FV65382" s="378"/>
      <c r="FW65382" s="378"/>
      <c r="FX65382" s="378"/>
      <c r="FY65382" s="378"/>
      <c r="FZ65382" s="378"/>
      <c r="GA65382" s="378"/>
      <c r="GB65382" s="378"/>
      <c r="GC65382" s="378"/>
      <c r="GD65382" s="378"/>
      <c r="GE65382" s="378"/>
      <c r="GF65382" s="378"/>
      <c r="GG65382" s="378"/>
      <c r="GH65382" s="378"/>
      <c r="GI65382" s="378"/>
      <c r="GJ65382" s="378"/>
      <c r="GK65382" s="378"/>
      <c r="GL65382" s="378"/>
      <c r="GM65382" s="378"/>
      <c r="GN65382" s="378"/>
      <c r="GO65382" s="378"/>
      <c r="GP65382" s="378"/>
      <c r="GQ65382" s="378"/>
      <c r="GR65382" s="378"/>
      <c r="GS65382" s="378"/>
      <c r="GT65382" s="378"/>
      <c r="GU65382" s="378"/>
      <c r="GV65382" s="378"/>
      <c r="GW65382" s="378"/>
      <c r="GX65382" s="378"/>
      <c r="GY65382" s="378"/>
      <c r="GZ65382" s="378"/>
      <c r="HA65382" s="378"/>
      <c r="HB65382" s="378"/>
      <c r="HC65382" s="378"/>
      <c r="HD65382" s="378"/>
      <c r="HE65382" s="378"/>
      <c r="HF65382" s="378"/>
      <c r="HG65382" s="378"/>
      <c r="HH65382" s="378"/>
      <c r="HI65382" s="378"/>
      <c r="HJ65382" s="378"/>
      <c r="HK65382" s="378"/>
      <c r="HL65382" s="378"/>
      <c r="HM65382" s="378"/>
      <c r="HN65382" s="378"/>
      <c r="HO65382" s="378"/>
      <c r="HP65382" s="378"/>
      <c r="HQ65382" s="378"/>
      <c r="HR65382" s="378"/>
      <c r="HS65382" s="378"/>
      <c r="HT65382" s="378"/>
      <c r="HU65382" s="378"/>
      <c r="HV65382" s="378"/>
      <c r="HW65382" s="378"/>
      <c r="HX65382" s="378"/>
      <c r="HY65382" s="378"/>
      <c r="HZ65382" s="378"/>
      <c r="IA65382" s="378"/>
      <c r="IB65382" s="378"/>
      <c r="IC65382" s="378"/>
      <c r="ID65382" s="378"/>
      <c r="IE65382" s="378"/>
      <c r="IF65382" s="378"/>
      <c r="IG65382" s="378"/>
      <c r="IH65382" s="378"/>
      <c r="II65382" s="378"/>
      <c r="IJ65382" s="378"/>
      <c r="IK65382" s="378"/>
      <c r="IL65382" s="378"/>
    </row>
    <row r="65383" spans="2:246">
      <c r="B65383" s="378"/>
      <c r="C65383" s="378"/>
      <c r="D65383" s="378"/>
      <c r="E65383" s="378"/>
      <c r="F65383" s="378"/>
      <c r="G65383" s="378"/>
      <c r="H65383" s="378"/>
      <c r="I65383" s="378"/>
      <c r="J65383" s="378"/>
      <c r="K65383" s="378"/>
      <c r="L65383" s="378"/>
      <c r="M65383" s="378"/>
      <c r="N65383" s="378"/>
      <c r="O65383" s="378"/>
      <c r="P65383" s="378"/>
      <c r="Q65383" s="378"/>
      <c r="R65383" s="378"/>
      <c r="S65383" s="378"/>
      <c r="T65383" s="378"/>
      <c r="U65383" s="378"/>
      <c r="V65383" s="378"/>
      <c r="W65383" s="378"/>
      <c r="X65383" s="378"/>
      <c r="Y65383" s="378"/>
      <c r="Z65383" s="378"/>
      <c r="AA65383" s="378"/>
      <c r="AB65383" s="378"/>
      <c r="AC65383" s="378"/>
      <c r="AD65383" s="378"/>
      <c r="AE65383" s="378"/>
      <c r="AF65383" s="378"/>
      <c r="AG65383" s="378"/>
      <c r="AH65383" s="378"/>
      <c r="AI65383" s="378"/>
      <c r="AJ65383" s="378"/>
      <c r="AK65383" s="378"/>
      <c r="AL65383" s="378"/>
      <c r="AM65383" s="378"/>
      <c r="AN65383" s="378"/>
      <c r="AO65383" s="378"/>
      <c r="AP65383" s="378"/>
      <c r="AQ65383" s="378"/>
      <c r="AR65383" s="378"/>
      <c r="AS65383" s="378"/>
      <c r="AT65383" s="378"/>
      <c r="AU65383" s="378"/>
      <c r="AV65383" s="378"/>
      <c r="AW65383" s="378"/>
      <c r="AX65383" s="378"/>
      <c r="AY65383" s="378"/>
      <c r="AZ65383" s="378"/>
      <c r="BA65383" s="378"/>
      <c r="BB65383" s="378"/>
      <c r="BC65383" s="378"/>
      <c r="BD65383" s="378"/>
      <c r="BE65383" s="378"/>
      <c r="BF65383" s="378"/>
      <c r="BG65383" s="378"/>
      <c r="BH65383" s="378"/>
      <c r="BI65383" s="378"/>
      <c r="BJ65383" s="378"/>
      <c r="BK65383" s="378"/>
      <c r="BL65383" s="378"/>
      <c r="BM65383" s="378"/>
      <c r="BN65383" s="378"/>
      <c r="BO65383" s="378"/>
      <c r="BP65383" s="378"/>
      <c r="BQ65383" s="378"/>
      <c r="BR65383" s="378"/>
      <c r="BS65383" s="378"/>
      <c r="BT65383" s="378"/>
      <c r="BU65383" s="378"/>
      <c r="BV65383" s="378"/>
      <c r="BW65383" s="378"/>
      <c r="BX65383" s="378"/>
      <c r="BY65383" s="378"/>
      <c r="BZ65383" s="378"/>
      <c r="CA65383" s="378"/>
      <c r="CB65383" s="378"/>
      <c r="CC65383" s="378"/>
      <c r="CD65383" s="378"/>
      <c r="CE65383" s="378"/>
      <c r="CF65383" s="378"/>
      <c r="CG65383" s="378"/>
      <c r="CH65383" s="378"/>
      <c r="CI65383" s="378"/>
      <c r="CJ65383" s="378"/>
      <c r="CK65383" s="378"/>
      <c r="CL65383" s="378"/>
      <c r="CM65383" s="378"/>
      <c r="CN65383" s="378"/>
      <c r="CO65383" s="378"/>
      <c r="CP65383" s="378"/>
      <c r="CQ65383" s="378"/>
      <c r="CR65383" s="378"/>
      <c r="CS65383" s="378"/>
      <c r="CT65383" s="378"/>
      <c r="CU65383" s="378"/>
      <c r="CV65383" s="378"/>
      <c r="CW65383" s="378"/>
      <c r="CX65383" s="378"/>
      <c r="CY65383" s="378"/>
      <c r="CZ65383" s="378"/>
      <c r="DA65383" s="378"/>
      <c r="DB65383" s="378"/>
      <c r="DC65383" s="378"/>
      <c r="DD65383" s="378"/>
      <c r="DE65383" s="378"/>
      <c r="DF65383" s="378"/>
      <c r="DG65383" s="378"/>
      <c r="DH65383" s="378"/>
      <c r="DI65383" s="378"/>
      <c r="DJ65383" s="378"/>
      <c r="DK65383" s="378"/>
      <c r="DL65383" s="378"/>
      <c r="DM65383" s="378"/>
      <c r="DN65383" s="378"/>
      <c r="DO65383" s="378"/>
      <c r="DP65383" s="378"/>
      <c r="DQ65383" s="378"/>
      <c r="DR65383" s="378"/>
      <c r="DS65383" s="378"/>
      <c r="DT65383" s="378"/>
      <c r="DU65383" s="378"/>
      <c r="DV65383" s="378"/>
      <c r="DW65383" s="378"/>
      <c r="DX65383" s="378"/>
      <c r="DY65383" s="378"/>
      <c r="DZ65383" s="378"/>
      <c r="EA65383" s="378"/>
      <c r="EB65383" s="378"/>
      <c r="EC65383" s="378"/>
      <c r="ED65383" s="378"/>
      <c r="EE65383" s="378"/>
      <c r="EF65383" s="378"/>
      <c r="EG65383" s="378"/>
      <c r="EH65383" s="378"/>
      <c r="EI65383" s="378"/>
      <c r="EJ65383" s="378"/>
      <c r="EK65383" s="378"/>
      <c r="EL65383" s="378"/>
      <c r="EM65383" s="378"/>
      <c r="EN65383" s="378"/>
      <c r="EO65383" s="378"/>
      <c r="EP65383" s="378"/>
      <c r="EQ65383" s="378"/>
      <c r="ER65383" s="378"/>
      <c r="ES65383" s="378"/>
      <c r="ET65383" s="378"/>
      <c r="EU65383" s="378"/>
      <c r="EV65383" s="378"/>
      <c r="EW65383" s="378"/>
      <c r="EX65383" s="378"/>
      <c r="EY65383" s="378"/>
      <c r="EZ65383" s="378"/>
      <c r="FA65383" s="378"/>
      <c r="FB65383" s="378"/>
      <c r="FC65383" s="378"/>
      <c r="FD65383" s="378"/>
      <c r="FE65383" s="378"/>
      <c r="FF65383" s="378"/>
      <c r="FG65383" s="378"/>
      <c r="FH65383" s="378"/>
      <c r="FI65383" s="378"/>
      <c r="FJ65383" s="378"/>
      <c r="FK65383" s="378"/>
      <c r="FL65383" s="378"/>
      <c r="FM65383" s="378"/>
      <c r="FN65383" s="378"/>
      <c r="FO65383" s="378"/>
      <c r="FP65383" s="378"/>
      <c r="FQ65383" s="378"/>
      <c r="FR65383" s="378"/>
      <c r="FS65383" s="378"/>
      <c r="FT65383" s="378"/>
      <c r="FU65383" s="378"/>
      <c r="FV65383" s="378"/>
      <c r="FW65383" s="378"/>
      <c r="FX65383" s="378"/>
      <c r="FY65383" s="378"/>
      <c r="FZ65383" s="378"/>
      <c r="GA65383" s="378"/>
      <c r="GB65383" s="378"/>
      <c r="GC65383" s="378"/>
      <c r="GD65383" s="378"/>
      <c r="GE65383" s="378"/>
      <c r="GF65383" s="378"/>
      <c r="GG65383" s="378"/>
      <c r="GH65383" s="378"/>
      <c r="GI65383" s="378"/>
      <c r="GJ65383" s="378"/>
      <c r="GK65383" s="378"/>
      <c r="GL65383" s="378"/>
      <c r="GM65383" s="378"/>
      <c r="GN65383" s="378"/>
      <c r="GO65383" s="378"/>
      <c r="GP65383" s="378"/>
      <c r="GQ65383" s="378"/>
      <c r="GR65383" s="378"/>
      <c r="GS65383" s="378"/>
      <c r="GT65383" s="378"/>
      <c r="GU65383" s="378"/>
      <c r="GV65383" s="378"/>
      <c r="GW65383" s="378"/>
      <c r="GX65383" s="378"/>
      <c r="GY65383" s="378"/>
      <c r="GZ65383" s="378"/>
      <c r="HA65383" s="378"/>
      <c r="HB65383" s="378"/>
      <c r="HC65383" s="378"/>
      <c r="HD65383" s="378"/>
      <c r="HE65383" s="378"/>
      <c r="HF65383" s="378"/>
      <c r="HG65383" s="378"/>
      <c r="HH65383" s="378"/>
      <c r="HI65383" s="378"/>
      <c r="HJ65383" s="378"/>
      <c r="HK65383" s="378"/>
      <c r="HL65383" s="378"/>
      <c r="HM65383" s="378"/>
      <c r="HN65383" s="378"/>
      <c r="HO65383" s="378"/>
      <c r="HP65383" s="378"/>
      <c r="HQ65383" s="378"/>
      <c r="HR65383" s="378"/>
      <c r="HS65383" s="378"/>
      <c r="HT65383" s="378"/>
      <c r="HU65383" s="378"/>
      <c r="HV65383" s="378"/>
      <c r="HW65383" s="378"/>
      <c r="HX65383" s="378"/>
      <c r="HY65383" s="378"/>
      <c r="HZ65383" s="378"/>
      <c r="IA65383" s="378"/>
      <c r="IB65383" s="378"/>
      <c r="IC65383" s="378"/>
      <c r="ID65383" s="378"/>
      <c r="IE65383" s="378"/>
      <c r="IF65383" s="378"/>
      <c r="IG65383" s="378"/>
      <c r="IH65383" s="378"/>
      <c r="II65383" s="378"/>
      <c r="IJ65383" s="378"/>
      <c r="IK65383" s="378"/>
      <c r="IL65383" s="378"/>
    </row>
    <row r="65384" spans="2:246">
      <c r="B65384" s="378"/>
      <c r="C65384" s="378"/>
      <c r="D65384" s="378"/>
      <c r="E65384" s="378"/>
      <c r="F65384" s="378"/>
      <c r="G65384" s="378"/>
      <c r="H65384" s="378"/>
      <c r="I65384" s="378"/>
      <c r="J65384" s="378"/>
      <c r="K65384" s="378"/>
      <c r="L65384" s="378"/>
      <c r="M65384" s="378"/>
      <c r="N65384" s="378"/>
      <c r="O65384" s="378"/>
      <c r="P65384" s="378"/>
      <c r="Q65384" s="378"/>
      <c r="R65384" s="378"/>
      <c r="S65384" s="378"/>
      <c r="T65384" s="378"/>
      <c r="U65384" s="378"/>
      <c r="V65384" s="378"/>
      <c r="W65384" s="378"/>
      <c r="X65384" s="378"/>
      <c r="Y65384" s="378"/>
      <c r="Z65384" s="378"/>
      <c r="AA65384" s="378"/>
      <c r="AB65384" s="378"/>
      <c r="AC65384" s="378"/>
      <c r="AD65384" s="378"/>
      <c r="AE65384" s="378"/>
      <c r="AF65384" s="378"/>
      <c r="AG65384" s="378"/>
      <c r="AH65384" s="378"/>
      <c r="AI65384" s="378"/>
      <c r="AJ65384" s="378"/>
      <c r="AK65384" s="378"/>
      <c r="AL65384" s="378"/>
      <c r="AM65384" s="378"/>
      <c r="AN65384" s="378"/>
      <c r="AO65384" s="378"/>
      <c r="AP65384" s="378"/>
      <c r="AQ65384" s="378"/>
      <c r="AR65384" s="378"/>
      <c r="AS65384" s="378"/>
      <c r="AT65384" s="378"/>
      <c r="AU65384" s="378"/>
      <c r="AV65384" s="378"/>
      <c r="AW65384" s="378"/>
      <c r="AX65384" s="378"/>
      <c r="AY65384" s="378"/>
      <c r="AZ65384" s="378"/>
      <c r="BA65384" s="378"/>
      <c r="BB65384" s="378"/>
      <c r="BC65384" s="378"/>
      <c r="BD65384" s="378"/>
      <c r="BE65384" s="378"/>
      <c r="BF65384" s="378"/>
      <c r="BG65384" s="378"/>
      <c r="BH65384" s="378"/>
      <c r="BI65384" s="378"/>
      <c r="BJ65384" s="378"/>
      <c r="BK65384" s="378"/>
      <c r="BL65384" s="378"/>
      <c r="BM65384" s="378"/>
      <c r="BN65384" s="378"/>
      <c r="BO65384" s="378"/>
      <c r="BP65384" s="378"/>
      <c r="BQ65384" s="378"/>
      <c r="BR65384" s="378"/>
      <c r="BS65384" s="378"/>
      <c r="BT65384" s="378"/>
      <c r="BU65384" s="378"/>
      <c r="BV65384" s="378"/>
      <c r="BW65384" s="378"/>
      <c r="BX65384" s="378"/>
      <c r="BY65384" s="378"/>
      <c r="BZ65384" s="378"/>
      <c r="CA65384" s="378"/>
      <c r="CB65384" s="378"/>
      <c r="CC65384" s="378"/>
      <c r="CD65384" s="378"/>
      <c r="CE65384" s="378"/>
      <c r="CF65384" s="378"/>
      <c r="CG65384" s="378"/>
      <c r="CH65384" s="378"/>
      <c r="CI65384" s="378"/>
      <c r="CJ65384" s="378"/>
      <c r="CK65384" s="378"/>
      <c r="CL65384" s="378"/>
      <c r="CM65384" s="378"/>
      <c r="CN65384" s="378"/>
      <c r="CO65384" s="378"/>
      <c r="CP65384" s="378"/>
      <c r="CQ65384" s="378"/>
      <c r="CR65384" s="378"/>
      <c r="CS65384" s="378"/>
      <c r="CT65384" s="378"/>
      <c r="CU65384" s="378"/>
      <c r="CV65384" s="378"/>
      <c r="CW65384" s="378"/>
      <c r="CX65384" s="378"/>
      <c r="CY65384" s="378"/>
      <c r="CZ65384" s="378"/>
      <c r="DA65384" s="378"/>
      <c r="DB65384" s="378"/>
      <c r="DC65384" s="378"/>
      <c r="DD65384" s="378"/>
      <c r="DE65384" s="378"/>
      <c r="DF65384" s="378"/>
      <c r="DG65384" s="378"/>
      <c r="DH65384" s="378"/>
      <c r="DI65384" s="378"/>
      <c r="DJ65384" s="378"/>
      <c r="DK65384" s="378"/>
      <c r="DL65384" s="378"/>
      <c r="DM65384" s="378"/>
      <c r="DN65384" s="378"/>
      <c r="DO65384" s="378"/>
      <c r="DP65384" s="378"/>
      <c r="DQ65384" s="378"/>
      <c r="DR65384" s="378"/>
      <c r="DS65384" s="378"/>
      <c r="DT65384" s="378"/>
      <c r="DU65384" s="378"/>
      <c r="DV65384" s="378"/>
      <c r="DW65384" s="378"/>
      <c r="DX65384" s="378"/>
      <c r="DY65384" s="378"/>
      <c r="DZ65384" s="378"/>
      <c r="EA65384" s="378"/>
      <c r="EB65384" s="378"/>
      <c r="EC65384" s="378"/>
      <c r="ED65384" s="378"/>
      <c r="EE65384" s="378"/>
      <c r="EF65384" s="378"/>
      <c r="EG65384" s="378"/>
      <c r="EH65384" s="378"/>
      <c r="EI65384" s="378"/>
      <c r="EJ65384" s="378"/>
      <c r="EK65384" s="378"/>
      <c r="EL65384" s="378"/>
      <c r="EM65384" s="378"/>
      <c r="EN65384" s="378"/>
      <c r="EO65384" s="378"/>
      <c r="EP65384" s="378"/>
      <c r="EQ65384" s="378"/>
      <c r="ER65384" s="378"/>
      <c r="ES65384" s="378"/>
      <c r="ET65384" s="378"/>
      <c r="EU65384" s="378"/>
      <c r="EV65384" s="378"/>
      <c r="EW65384" s="378"/>
      <c r="EX65384" s="378"/>
      <c r="EY65384" s="378"/>
      <c r="EZ65384" s="378"/>
      <c r="FA65384" s="378"/>
      <c r="FB65384" s="378"/>
      <c r="FC65384" s="378"/>
      <c r="FD65384" s="378"/>
      <c r="FE65384" s="378"/>
      <c r="FF65384" s="378"/>
      <c r="FG65384" s="378"/>
      <c r="FH65384" s="378"/>
      <c r="FI65384" s="378"/>
      <c r="FJ65384" s="378"/>
      <c r="FK65384" s="378"/>
      <c r="FL65384" s="378"/>
      <c r="FM65384" s="378"/>
      <c r="FN65384" s="378"/>
      <c r="FO65384" s="378"/>
      <c r="FP65384" s="378"/>
      <c r="FQ65384" s="378"/>
      <c r="FR65384" s="378"/>
      <c r="FS65384" s="378"/>
      <c r="FT65384" s="378"/>
      <c r="FU65384" s="378"/>
      <c r="FV65384" s="378"/>
      <c r="FW65384" s="378"/>
      <c r="FX65384" s="378"/>
      <c r="FY65384" s="378"/>
      <c r="FZ65384" s="378"/>
      <c r="GA65384" s="378"/>
      <c r="GB65384" s="378"/>
      <c r="GC65384" s="378"/>
      <c r="GD65384" s="378"/>
      <c r="GE65384" s="378"/>
      <c r="GF65384" s="378"/>
      <c r="GG65384" s="378"/>
      <c r="GH65384" s="378"/>
      <c r="GI65384" s="378"/>
      <c r="GJ65384" s="378"/>
      <c r="GK65384" s="378"/>
      <c r="GL65384" s="378"/>
      <c r="GM65384" s="378"/>
      <c r="GN65384" s="378"/>
      <c r="GO65384" s="378"/>
      <c r="GP65384" s="378"/>
      <c r="GQ65384" s="378"/>
      <c r="GR65384" s="378"/>
      <c r="GS65384" s="378"/>
      <c r="GT65384" s="378"/>
      <c r="GU65384" s="378"/>
      <c r="GV65384" s="378"/>
      <c r="GW65384" s="378"/>
      <c r="GX65384" s="378"/>
      <c r="GY65384" s="378"/>
      <c r="GZ65384" s="378"/>
      <c r="HA65384" s="378"/>
      <c r="HB65384" s="378"/>
      <c r="HC65384" s="378"/>
      <c r="HD65384" s="378"/>
      <c r="HE65384" s="378"/>
      <c r="HF65384" s="378"/>
      <c r="HG65384" s="378"/>
      <c r="HH65384" s="378"/>
      <c r="HI65384" s="378"/>
      <c r="HJ65384" s="378"/>
      <c r="HK65384" s="378"/>
      <c r="HL65384" s="378"/>
      <c r="HM65384" s="378"/>
      <c r="HN65384" s="378"/>
      <c r="HO65384" s="378"/>
      <c r="HP65384" s="378"/>
      <c r="HQ65384" s="378"/>
      <c r="HR65384" s="378"/>
      <c r="HS65384" s="378"/>
      <c r="HT65384" s="378"/>
      <c r="HU65384" s="378"/>
      <c r="HV65384" s="378"/>
      <c r="HW65384" s="378"/>
      <c r="HX65384" s="378"/>
      <c r="HY65384" s="378"/>
      <c r="HZ65384" s="378"/>
      <c r="IA65384" s="378"/>
      <c r="IB65384" s="378"/>
      <c r="IC65384" s="378"/>
      <c r="ID65384" s="378"/>
      <c r="IE65384" s="378"/>
      <c r="IF65384" s="378"/>
      <c r="IG65384" s="378"/>
      <c r="IH65384" s="378"/>
      <c r="II65384" s="378"/>
      <c r="IJ65384" s="378"/>
      <c r="IK65384" s="378"/>
      <c r="IL65384" s="378"/>
    </row>
    <row r="65385" spans="2:246">
      <c r="B65385" s="378"/>
      <c r="C65385" s="378"/>
      <c r="D65385" s="378"/>
      <c r="E65385" s="378"/>
      <c r="F65385" s="378"/>
      <c r="G65385" s="378"/>
      <c r="H65385" s="378"/>
      <c r="I65385" s="378"/>
      <c r="J65385" s="378"/>
      <c r="K65385" s="378"/>
      <c r="L65385" s="378"/>
      <c r="M65385" s="378"/>
      <c r="N65385" s="378"/>
      <c r="O65385" s="378"/>
      <c r="P65385" s="378"/>
      <c r="Q65385" s="378"/>
      <c r="R65385" s="378"/>
      <c r="S65385" s="378"/>
      <c r="T65385" s="378"/>
      <c r="U65385" s="378"/>
      <c r="V65385" s="378"/>
      <c r="W65385" s="378"/>
      <c r="X65385" s="378"/>
      <c r="Y65385" s="378"/>
      <c r="Z65385" s="378"/>
      <c r="AA65385" s="378"/>
      <c r="AB65385" s="378"/>
      <c r="AC65385" s="378"/>
      <c r="AD65385" s="378"/>
      <c r="AE65385" s="378"/>
      <c r="AF65385" s="378"/>
      <c r="AG65385" s="378"/>
      <c r="AH65385" s="378"/>
      <c r="AI65385" s="378"/>
      <c r="AJ65385" s="378"/>
      <c r="AK65385" s="378"/>
      <c r="AL65385" s="378"/>
      <c r="AM65385" s="378"/>
      <c r="AN65385" s="378"/>
      <c r="AO65385" s="378"/>
      <c r="AP65385" s="378"/>
      <c r="AQ65385" s="378"/>
      <c r="AR65385" s="378"/>
      <c r="AS65385" s="378"/>
      <c r="AT65385" s="378"/>
      <c r="AU65385" s="378"/>
      <c r="AV65385" s="378"/>
      <c r="AW65385" s="378"/>
      <c r="AX65385" s="378"/>
      <c r="AY65385" s="378"/>
      <c r="AZ65385" s="378"/>
      <c r="BA65385" s="378"/>
      <c r="BB65385" s="378"/>
      <c r="BC65385" s="378"/>
      <c r="BD65385" s="378"/>
      <c r="BE65385" s="378"/>
      <c r="BF65385" s="378"/>
      <c r="BG65385" s="378"/>
      <c r="BH65385" s="378"/>
      <c r="BI65385" s="378"/>
      <c r="BJ65385" s="378"/>
      <c r="BK65385" s="378"/>
      <c r="BL65385" s="378"/>
      <c r="BM65385" s="378"/>
      <c r="BN65385" s="378"/>
      <c r="BO65385" s="378"/>
      <c r="BP65385" s="378"/>
      <c r="BQ65385" s="378"/>
      <c r="BR65385" s="378"/>
      <c r="BS65385" s="378"/>
      <c r="BT65385" s="378"/>
      <c r="BU65385" s="378"/>
      <c r="BV65385" s="378"/>
      <c r="BW65385" s="378"/>
      <c r="BX65385" s="378"/>
      <c r="BY65385" s="378"/>
      <c r="BZ65385" s="378"/>
      <c r="CA65385" s="378"/>
      <c r="CB65385" s="378"/>
      <c r="CC65385" s="378"/>
      <c r="CD65385" s="378"/>
      <c r="CE65385" s="378"/>
      <c r="CF65385" s="378"/>
      <c r="CG65385" s="378"/>
      <c r="CH65385" s="378"/>
      <c r="CI65385" s="378"/>
      <c r="CJ65385" s="378"/>
      <c r="CK65385" s="378"/>
      <c r="CL65385" s="378"/>
      <c r="CM65385" s="378"/>
      <c r="CN65385" s="378"/>
      <c r="CO65385" s="378"/>
      <c r="CP65385" s="378"/>
      <c r="CQ65385" s="378"/>
      <c r="CR65385" s="378"/>
      <c r="CS65385" s="378"/>
      <c r="CT65385" s="378"/>
      <c r="CU65385" s="378"/>
      <c r="CV65385" s="378"/>
      <c r="CW65385" s="378"/>
      <c r="CX65385" s="378"/>
      <c r="CY65385" s="378"/>
      <c r="CZ65385" s="378"/>
      <c r="DA65385" s="378"/>
      <c r="DB65385" s="378"/>
      <c r="DC65385" s="378"/>
      <c r="DD65385" s="378"/>
      <c r="DE65385" s="378"/>
      <c r="DF65385" s="378"/>
      <c r="DG65385" s="378"/>
      <c r="DH65385" s="378"/>
      <c r="DI65385" s="378"/>
      <c r="DJ65385" s="378"/>
      <c r="DK65385" s="378"/>
      <c r="DL65385" s="378"/>
      <c r="DM65385" s="378"/>
      <c r="DN65385" s="378"/>
      <c r="DO65385" s="378"/>
      <c r="DP65385" s="378"/>
      <c r="DQ65385" s="378"/>
      <c r="DR65385" s="378"/>
      <c r="DS65385" s="378"/>
      <c r="DT65385" s="378"/>
      <c r="DU65385" s="378"/>
      <c r="DV65385" s="378"/>
      <c r="DW65385" s="378"/>
      <c r="DX65385" s="378"/>
      <c r="DY65385" s="378"/>
      <c r="DZ65385" s="378"/>
      <c r="EA65385" s="378"/>
      <c r="EB65385" s="378"/>
      <c r="EC65385" s="378"/>
      <c r="ED65385" s="378"/>
      <c r="EE65385" s="378"/>
      <c r="EF65385" s="378"/>
      <c r="EG65385" s="378"/>
      <c r="EH65385" s="378"/>
      <c r="EI65385" s="378"/>
      <c r="EJ65385" s="378"/>
      <c r="EK65385" s="378"/>
      <c r="EL65385" s="378"/>
      <c r="EM65385" s="378"/>
      <c r="EN65385" s="378"/>
      <c r="EO65385" s="378"/>
      <c r="EP65385" s="378"/>
      <c r="EQ65385" s="378"/>
      <c r="ER65385" s="378"/>
      <c r="ES65385" s="378"/>
      <c r="ET65385" s="378"/>
      <c r="EU65385" s="378"/>
      <c r="EV65385" s="378"/>
      <c r="EW65385" s="378"/>
      <c r="EX65385" s="378"/>
      <c r="EY65385" s="378"/>
      <c r="EZ65385" s="378"/>
      <c r="FA65385" s="378"/>
      <c r="FB65385" s="378"/>
      <c r="FC65385" s="378"/>
      <c r="FD65385" s="378"/>
      <c r="FE65385" s="378"/>
      <c r="FF65385" s="378"/>
      <c r="FG65385" s="378"/>
      <c r="FH65385" s="378"/>
      <c r="FI65385" s="378"/>
      <c r="FJ65385" s="378"/>
      <c r="FK65385" s="378"/>
      <c r="FL65385" s="378"/>
      <c r="FM65385" s="378"/>
      <c r="FN65385" s="378"/>
      <c r="FO65385" s="378"/>
      <c r="FP65385" s="378"/>
      <c r="FQ65385" s="378"/>
      <c r="FR65385" s="378"/>
      <c r="FS65385" s="378"/>
      <c r="FT65385" s="378"/>
      <c r="FU65385" s="378"/>
      <c r="FV65385" s="378"/>
      <c r="FW65385" s="378"/>
      <c r="FX65385" s="378"/>
      <c r="FY65385" s="378"/>
      <c r="FZ65385" s="378"/>
      <c r="GA65385" s="378"/>
      <c r="GB65385" s="378"/>
      <c r="GC65385" s="378"/>
      <c r="GD65385" s="378"/>
      <c r="GE65385" s="378"/>
      <c r="GF65385" s="378"/>
      <c r="GG65385" s="378"/>
      <c r="GH65385" s="378"/>
      <c r="GI65385" s="378"/>
      <c r="GJ65385" s="378"/>
      <c r="GK65385" s="378"/>
      <c r="GL65385" s="378"/>
      <c r="GM65385" s="378"/>
      <c r="GN65385" s="378"/>
      <c r="GO65385" s="378"/>
      <c r="GP65385" s="378"/>
      <c r="GQ65385" s="378"/>
      <c r="GR65385" s="378"/>
      <c r="GS65385" s="378"/>
      <c r="GT65385" s="378"/>
      <c r="GU65385" s="378"/>
      <c r="GV65385" s="378"/>
      <c r="GW65385" s="378"/>
      <c r="GX65385" s="378"/>
      <c r="GY65385" s="378"/>
      <c r="GZ65385" s="378"/>
      <c r="HA65385" s="378"/>
      <c r="HB65385" s="378"/>
      <c r="HC65385" s="378"/>
      <c r="HD65385" s="378"/>
      <c r="HE65385" s="378"/>
      <c r="HF65385" s="378"/>
      <c r="HG65385" s="378"/>
      <c r="HH65385" s="378"/>
      <c r="HI65385" s="378"/>
      <c r="HJ65385" s="378"/>
      <c r="HK65385" s="378"/>
      <c r="HL65385" s="378"/>
      <c r="HM65385" s="378"/>
      <c r="HN65385" s="378"/>
      <c r="HO65385" s="378"/>
      <c r="HP65385" s="378"/>
      <c r="HQ65385" s="378"/>
      <c r="HR65385" s="378"/>
      <c r="HS65385" s="378"/>
      <c r="HT65385" s="378"/>
      <c r="HU65385" s="378"/>
      <c r="HV65385" s="378"/>
      <c r="HW65385" s="378"/>
      <c r="HX65385" s="378"/>
      <c r="HY65385" s="378"/>
      <c r="HZ65385" s="378"/>
      <c r="IA65385" s="378"/>
      <c r="IB65385" s="378"/>
      <c r="IC65385" s="378"/>
      <c r="ID65385" s="378"/>
      <c r="IE65385" s="378"/>
      <c r="IF65385" s="378"/>
      <c r="IG65385" s="378"/>
      <c r="IH65385" s="378"/>
      <c r="II65385" s="378"/>
      <c r="IJ65385" s="378"/>
      <c r="IK65385" s="378"/>
      <c r="IL65385" s="378"/>
    </row>
    <row r="65386" spans="2:246">
      <c r="B65386" s="378"/>
      <c r="C65386" s="378"/>
      <c r="D65386" s="378"/>
      <c r="E65386" s="378"/>
      <c r="F65386" s="378"/>
      <c r="G65386" s="378"/>
      <c r="H65386" s="378"/>
      <c r="I65386" s="378"/>
      <c r="J65386" s="378"/>
      <c r="K65386" s="378"/>
      <c r="L65386" s="378"/>
      <c r="M65386" s="378"/>
      <c r="N65386" s="378"/>
      <c r="O65386" s="378"/>
      <c r="P65386" s="378"/>
      <c r="Q65386" s="378"/>
      <c r="R65386" s="378"/>
      <c r="S65386" s="378"/>
      <c r="T65386" s="378"/>
      <c r="U65386" s="378"/>
      <c r="V65386" s="378"/>
      <c r="W65386" s="378"/>
      <c r="X65386" s="378"/>
      <c r="Y65386" s="378"/>
      <c r="Z65386" s="378"/>
      <c r="AA65386" s="378"/>
      <c r="AB65386" s="378"/>
      <c r="AC65386" s="378"/>
      <c r="AD65386" s="378"/>
      <c r="AE65386" s="378"/>
      <c r="AF65386" s="378"/>
      <c r="AG65386" s="378"/>
      <c r="AH65386" s="378"/>
      <c r="AI65386" s="378"/>
      <c r="AJ65386" s="378"/>
      <c r="AK65386" s="378"/>
      <c r="AL65386" s="378"/>
      <c r="AM65386" s="378"/>
      <c r="AN65386" s="378"/>
      <c r="AO65386" s="378"/>
      <c r="AP65386" s="378"/>
      <c r="AQ65386" s="378"/>
      <c r="AR65386" s="378"/>
      <c r="AS65386" s="378"/>
      <c r="AT65386" s="378"/>
      <c r="AU65386" s="378"/>
      <c r="AV65386" s="378"/>
      <c r="AW65386" s="378"/>
      <c r="AX65386" s="378"/>
      <c r="AY65386" s="378"/>
      <c r="AZ65386" s="378"/>
      <c r="BA65386" s="378"/>
      <c r="BB65386" s="378"/>
      <c r="BC65386" s="378"/>
      <c r="BD65386" s="378"/>
      <c r="BE65386" s="378"/>
      <c r="BF65386" s="378"/>
      <c r="BG65386" s="378"/>
      <c r="BH65386" s="378"/>
      <c r="BI65386" s="378"/>
      <c r="BJ65386" s="378"/>
      <c r="BK65386" s="378"/>
      <c r="BL65386" s="378"/>
      <c r="BM65386" s="378"/>
      <c r="BN65386" s="378"/>
      <c r="BO65386" s="378"/>
      <c r="BP65386" s="378"/>
      <c r="BQ65386" s="378"/>
      <c r="BR65386" s="378"/>
      <c r="BS65386" s="378"/>
      <c r="BT65386" s="378"/>
      <c r="BU65386" s="378"/>
      <c r="BV65386" s="378"/>
      <c r="BW65386" s="378"/>
      <c r="BX65386" s="378"/>
      <c r="BY65386" s="378"/>
      <c r="BZ65386" s="378"/>
      <c r="CA65386" s="378"/>
      <c r="CB65386" s="378"/>
      <c r="CC65386" s="378"/>
      <c r="CD65386" s="378"/>
      <c r="CE65386" s="378"/>
      <c r="CF65386" s="378"/>
      <c r="CG65386" s="378"/>
      <c r="CH65386" s="378"/>
      <c r="CI65386" s="378"/>
      <c r="CJ65386" s="378"/>
      <c r="CK65386" s="378"/>
      <c r="CL65386" s="378"/>
      <c r="CM65386" s="378"/>
      <c r="CN65386" s="378"/>
      <c r="CO65386" s="378"/>
      <c r="CP65386" s="378"/>
      <c r="CQ65386" s="378"/>
      <c r="CR65386" s="378"/>
      <c r="CS65386" s="378"/>
      <c r="CT65386" s="378"/>
      <c r="CU65386" s="378"/>
      <c r="CV65386" s="378"/>
      <c r="CW65386" s="378"/>
      <c r="CX65386" s="378"/>
      <c r="CY65386" s="378"/>
      <c r="CZ65386" s="378"/>
      <c r="DA65386" s="378"/>
      <c r="DB65386" s="378"/>
      <c r="DC65386" s="378"/>
      <c r="DD65386" s="378"/>
      <c r="DE65386" s="378"/>
      <c r="DF65386" s="378"/>
      <c r="DG65386" s="378"/>
      <c r="DH65386" s="378"/>
      <c r="DI65386" s="378"/>
      <c r="DJ65386" s="378"/>
      <c r="DK65386" s="378"/>
      <c r="DL65386" s="378"/>
      <c r="DM65386" s="378"/>
      <c r="DN65386" s="378"/>
      <c r="DO65386" s="378"/>
      <c r="DP65386" s="378"/>
      <c r="DQ65386" s="378"/>
      <c r="DR65386" s="378"/>
      <c r="DS65386" s="378"/>
      <c r="DT65386" s="378"/>
      <c r="DU65386" s="378"/>
      <c r="DV65386" s="378"/>
      <c r="DW65386" s="378"/>
      <c r="DX65386" s="378"/>
      <c r="DY65386" s="378"/>
      <c r="DZ65386" s="378"/>
      <c r="EA65386" s="378"/>
      <c r="EB65386" s="378"/>
      <c r="EC65386" s="378"/>
      <c r="ED65386" s="378"/>
      <c r="EE65386" s="378"/>
      <c r="EF65386" s="378"/>
      <c r="EG65386" s="378"/>
      <c r="EH65386" s="378"/>
      <c r="EI65386" s="378"/>
      <c r="EJ65386" s="378"/>
      <c r="EK65386" s="378"/>
      <c r="EL65386" s="378"/>
      <c r="EM65386" s="378"/>
      <c r="EN65386" s="378"/>
      <c r="EO65386" s="378"/>
      <c r="EP65386" s="378"/>
      <c r="EQ65386" s="378"/>
      <c r="ER65386" s="378"/>
      <c r="ES65386" s="378"/>
      <c r="ET65386" s="378"/>
      <c r="EU65386" s="378"/>
      <c r="EV65386" s="378"/>
      <c r="EW65386" s="378"/>
      <c r="EX65386" s="378"/>
      <c r="EY65386" s="378"/>
      <c r="EZ65386" s="378"/>
      <c r="FA65386" s="378"/>
      <c r="FB65386" s="378"/>
      <c r="FC65386" s="378"/>
      <c r="FD65386" s="378"/>
      <c r="FE65386" s="378"/>
      <c r="FF65386" s="378"/>
      <c r="FG65386" s="378"/>
      <c r="FH65386" s="378"/>
      <c r="FI65386" s="378"/>
      <c r="FJ65386" s="378"/>
      <c r="FK65386" s="378"/>
      <c r="FL65386" s="378"/>
      <c r="FM65386" s="378"/>
      <c r="FN65386" s="378"/>
      <c r="FO65386" s="378"/>
      <c r="FP65386" s="378"/>
      <c r="FQ65386" s="378"/>
      <c r="FR65386" s="378"/>
      <c r="FS65386" s="378"/>
      <c r="FT65386" s="378"/>
      <c r="FU65386" s="378"/>
      <c r="FV65386" s="378"/>
      <c r="FW65386" s="378"/>
      <c r="FX65386" s="378"/>
      <c r="FY65386" s="378"/>
      <c r="FZ65386" s="378"/>
      <c r="GA65386" s="378"/>
      <c r="GB65386" s="378"/>
      <c r="GC65386" s="378"/>
      <c r="GD65386" s="378"/>
      <c r="GE65386" s="378"/>
      <c r="GF65386" s="378"/>
      <c r="GG65386" s="378"/>
      <c r="GH65386" s="378"/>
      <c r="GI65386" s="378"/>
      <c r="GJ65386" s="378"/>
      <c r="GK65386" s="378"/>
      <c r="GL65386" s="378"/>
      <c r="GM65386" s="378"/>
      <c r="GN65386" s="378"/>
      <c r="GO65386" s="378"/>
      <c r="GP65386" s="378"/>
      <c r="GQ65386" s="378"/>
      <c r="GR65386" s="378"/>
      <c r="GS65386" s="378"/>
      <c r="GT65386" s="378"/>
      <c r="GU65386" s="378"/>
      <c r="GV65386" s="378"/>
      <c r="GW65386" s="378"/>
      <c r="GX65386" s="378"/>
      <c r="GY65386" s="378"/>
      <c r="GZ65386" s="378"/>
      <c r="HA65386" s="378"/>
      <c r="HB65386" s="378"/>
      <c r="HC65386" s="378"/>
      <c r="HD65386" s="378"/>
      <c r="HE65386" s="378"/>
      <c r="HF65386" s="378"/>
      <c r="HG65386" s="378"/>
      <c r="HH65386" s="378"/>
      <c r="HI65386" s="378"/>
      <c r="HJ65386" s="378"/>
      <c r="HK65386" s="378"/>
      <c r="HL65386" s="378"/>
      <c r="HM65386" s="378"/>
      <c r="HN65386" s="378"/>
      <c r="HO65386" s="378"/>
      <c r="HP65386" s="378"/>
      <c r="HQ65386" s="378"/>
      <c r="HR65386" s="378"/>
      <c r="HS65386" s="378"/>
      <c r="HT65386" s="378"/>
      <c r="HU65386" s="378"/>
      <c r="HV65386" s="378"/>
      <c r="HW65386" s="378"/>
      <c r="HX65386" s="378"/>
      <c r="HY65386" s="378"/>
      <c r="HZ65386" s="378"/>
      <c r="IA65386" s="378"/>
      <c r="IB65386" s="378"/>
      <c r="IC65386" s="378"/>
      <c r="ID65386" s="378"/>
      <c r="IE65386" s="378"/>
      <c r="IF65386" s="378"/>
      <c r="IG65386" s="378"/>
      <c r="IH65386" s="378"/>
      <c r="II65386" s="378"/>
      <c r="IJ65386" s="378"/>
      <c r="IK65386" s="378"/>
      <c r="IL65386" s="378"/>
    </row>
    <row r="65387" spans="2:246">
      <c r="B65387" s="378"/>
      <c r="C65387" s="378"/>
      <c r="D65387" s="378"/>
      <c r="E65387" s="378"/>
      <c r="F65387" s="378"/>
      <c r="G65387" s="378"/>
      <c r="H65387" s="378"/>
      <c r="I65387" s="378"/>
      <c r="J65387" s="378"/>
      <c r="K65387" s="378"/>
      <c r="L65387" s="378"/>
      <c r="M65387" s="378"/>
      <c r="N65387" s="378"/>
      <c r="O65387" s="378"/>
      <c r="P65387" s="378"/>
      <c r="Q65387" s="378"/>
      <c r="R65387" s="378"/>
      <c r="S65387" s="378"/>
      <c r="T65387" s="378"/>
      <c r="U65387" s="378"/>
      <c r="V65387" s="378"/>
      <c r="W65387" s="378"/>
      <c r="X65387" s="378"/>
      <c r="Y65387" s="378"/>
      <c r="Z65387" s="378"/>
      <c r="AA65387" s="378"/>
      <c r="AB65387" s="378"/>
      <c r="AC65387" s="378"/>
      <c r="AD65387" s="378"/>
      <c r="AE65387" s="378"/>
      <c r="AF65387" s="378"/>
      <c r="AG65387" s="378"/>
      <c r="AH65387" s="378"/>
      <c r="AI65387" s="378"/>
      <c r="AJ65387" s="378"/>
      <c r="AK65387" s="378"/>
      <c r="AL65387" s="378"/>
      <c r="AM65387" s="378"/>
      <c r="AN65387" s="378"/>
      <c r="AO65387" s="378"/>
      <c r="AP65387" s="378"/>
      <c r="AQ65387" s="378"/>
      <c r="AR65387" s="378"/>
      <c r="AS65387" s="378"/>
      <c r="AT65387" s="378"/>
      <c r="AU65387" s="378"/>
      <c r="AV65387" s="378"/>
      <c r="AW65387" s="378"/>
      <c r="AX65387" s="378"/>
      <c r="AY65387" s="378"/>
      <c r="AZ65387" s="378"/>
      <c r="BA65387" s="378"/>
      <c r="BB65387" s="378"/>
      <c r="BC65387" s="378"/>
      <c r="BD65387" s="378"/>
      <c r="BE65387" s="378"/>
      <c r="BF65387" s="378"/>
      <c r="BG65387" s="378"/>
      <c r="BH65387" s="378"/>
      <c r="BI65387" s="378"/>
      <c r="BJ65387" s="378"/>
      <c r="BK65387" s="378"/>
      <c r="BL65387" s="378"/>
      <c r="BM65387" s="378"/>
      <c r="BN65387" s="378"/>
      <c r="BO65387" s="378"/>
      <c r="BP65387" s="378"/>
      <c r="BQ65387" s="378"/>
      <c r="BR65387" s="378"/>
      <c r="BS65387" s="378"/>
      <c r="BT65387" s="378"/>
      <c r="BU65387" s="378"/>
      <c r="BV65387" s="378"/>
      <c r="BW65387" s="378"/>
      <c r="BX65387" s="378"/>
      <c r="BY65387" s="378"/>
      <c r="BZ65387" s="378"/>
      <c r="CA65387" s="378"/>
      <c r="CB65387" s="378"/>
      <c r="CC65387" s="378"/>
      <c r="CD65387" s="378"/>
      <c r="CE65387" s="378"/>
      <c r="CF65387" s="378"/>
      <c r="CG65387" s="378"/>
      <c r="CH65387" s="378"/>
      <c r="CI65387" s="378"/>
      <c r="CJ65387" s="378"/>
      <c r="CK65387" s="378"/>
      <c r="CL65387" s="378"/>
      <c r="CM65387" s="378"/>
      <c r="CN65387" s="378"/>
      <c r="CO65387" s="378"/>
      <c r="CP65387" s="378"/>
      <c r="CQ65387" s="378"/>
      <c r="CR65387" s="378"/>
      <c r="CS65387" s="378"/>
      <c r="CT65387" s="378"/>
      <c r="CU65387" s="378"/>
      <c r="CV65387" s="378"/>
      <c r="CW65387" s="378"/>
      <c r="CX65387" s="378"/>
      <c r="CY65387" s="378"/>
      <c r="CZ65387" s="378"/>
      <c r="DA65387" s="378"/>
      <c r="DB65387" s="378"/>
      <c r="DC65387" s="378"/>
      <c r="DD65387" s="378"/>
      <c r="DE65387" s="378"/>
      <c r="DF65387" s="378"/>
      <c r="DG65387" s="378"/>
      <c r="DH65387" s="378"/>
      <c r="DI65387" s="378"/>
      <c r="DJ65387" s="378"/>
      <c r="DK65387" s="378"/>
      <c r="DL65387" s="378"/>
      <c r="DM65387" s="378"/>
      <c r="DN65387" s="378"/>
      <c r="DO65387" s="378"/>
      <c r="DP65387" s="378"/>
      <c r="DQ65387" s="378"/>
      <c r="DR65387" s="378"/>
      <c r="DS65387" s="378"/>
      <c r="DT65387" s="378"/>
      <c r="DU65387" s="378"/>
      <c r="DV65387" s="378"/>
      <c r="DW65387" s="378"/>
      <c r="DX65387" s="378"/>
      <c r="DY65387" s="378"/>
      <c r="DZ65387" s="378"/>
      <c r="EA65387" s="378"/>
      <c r="EB65387" s="378"/>
      <c r="EC65387" s="378"/>
      <c r="ED65387" s="378"/>
      <c r="EE65387" s="378"/>
      <c r="EF65387" s="378"/>
      <c r="EG65387" s="378"/>
      <c r="EH65387" s="378"/>
      <c r="EI65387" s="378"/>
      <c r="EJ65387" s="378"/>
      <c r="EK65387" s="378"/>
      <c r="EL65387" s="378"/>
      <c r="EM65387" s="378"/>
      <c r="EN65387" s="378"/>
      <c r="EO65387" s="378"/>
      <c r="EP65387" s="378"/>
      <c r="EQ65387" s="378"/>
      <c r="ER65387" s="378"/>
      <c r="ES65387" s="378"/>
      <c r="ET65387" s="378"/>
      <c r="EU65387" s="378"/>
      <c r="EV65387" s="378"/>
      <c r="EW65387" s="378"/>
      <c r="EX65387" s="378"/>
      <c r="EY65387" s="378"/>
      <c r="EZ65387" s="378"/>
      <c r="FA65387" s="378"/>
      <c r="FB65387" s="378"/>
      <c r="FC65387" s="378"/>
      <c r="FD65387" s="378"/>
      <c r="FE65387" s="378"/>
      <c r="FF65387" s="378"/>
      <c r="FG65387" s="378"/>
      <c r="FH65387" s="378"/>
      <c r="FI65387" s="378"/>
      <c r="FJ65387" s="378"/>
      <c r="FK65387" s="378"/>
      <c r="FL65387" s="378"/>
      <c r="FM65387" s="378"/>
      <c r="FN65387" s="378"/>
      <c r="FO65387" s="378"/>
      <c r="FP65387" s="378"/>
      <c r="FQ65387" s="378"/>
      <c r="FR65387" s="378"/>
      <c r="FS65387" s="378"/>
      <c r="FT65387" s="378"/>
      <c r="FU65387" s="378"/>
      <c r="FV65387" s="378"/>
      <c r="FW65387" s="378"/>
      <c r="FX65387" s="378"/>
      <c r="FY65387" s="378"/>
      <c r="FZ65387" s="378"/>
      <c r="GA65387" s="378"/>
      <c r="GB65387" s="378"/>
      <c r="GC65387" s="378"/>
      <c r="GD65387" s="378"/>
      <c r="GE65387" s="378"/>
      <c r="GF65387" s="378"/>
      <c r="GG65387" s="378"/>
      <c r="GH65387" s="378"/>
      <c r="GI65387" s="378"/>
      <c r="GJ65387" s="378"/>
      <c r="GK65387" s="378"/>
      <c r="GL65387" s="378"/>
      <c r="GM65387" s="378"/>
      <c r="GN65387" s="378"/>
      <c r="GO65387" s="378"/>
      <c r="GP65387" s="378"/>
      <c r="GQ65387" s="378"/>
      <c r="GR65387" s="378"/>
      <c r="GS65387" s="378"/>
      <c r="GT65387" s="378"/>
      <c r="GU65387" s="378"/>
      <c r="GV65387" s="378"/>
      <c r="GW65387" s="378"/>
      <c r="GX65387" s="378"/>
      <c r="GY65387" s="378"/>
      <c r="GZ65387" s="378"/>
      <c r="HA65387" s="378"/>
      <c r="HB65387" s="378"/>
      <c r="HC65387" s="378"/>
      <c r="HD65387" s="378"/>
      <c r="HE65387" s="378"/>
      <c r="HF65387" s="378"/>
      <c r="HG65387" s="378"/>
      <c r="HH65387" s="378"/>
      <c r="HI65387" s="378"/>
      <c r="HJ65387" s="378"/>
      <c r="HK65387" s="378"/>
      <c r="HL65387" s="378"/>
      <c r="HM65387" s="378"/>
      <c r="HN65387" s="378"/>
      <c r="HO65387" s="378"/>
      <c r="HP65387" s="378"/>
      <c r="HQ65387" s="378"/>
      <c r="HR65387" s="378"/>
      <c r="HS65387" s="378"/>
      <c r="HT65387" s="378"/>
      <c r="HU65387" s="378"/>
      <c r="HV65387" s="378"/>
      <c r="HW65387" s="378"/>
      <c r="HX65387" s="378"/>
      <c r="HY65387" s="378"/>
      <c r="HZ65387" s="378"/>
      <c r="IA65387" s="378"/>
      <c r="IB65387" s="378"/>
      <c r="IC65387" s="378"/>
      <c r="ID65387" s="378"/>
      <c r="IE65387" s="378"/>
      <c r="IF65387" s="378"/>
      <c r="IG65387" s="378"/>
      <c r="IH65387" s="378"/>
      <c r="II65387" s="378"/>
      <c r="IJ65387" s="378"/>
      <c r="IK65387" s="378"/>
      <c r="IL65387" s="378"/>
    </row>
    <row r="65388" spans="2:246">
      <c r="B65388" s="378"/>
      <c r="C65388" s="378"/>
      <c r="D65388" s="378"/>
      <c r="E65388" s="378"/>
      <c r="F65388" s="378"/>
      <c r="G65388" s="378"/>
      <c r="H65388" s="378"/>
      <c r="I65388" s="378"/>
      <c r="J65388" s="378"/>
      <c r="K65388" s="378"/>
      <c r="L65388" s="378"/>
      <c r="M65388" s="378"/>
      <c r="N65388" s="378"/>
      <c r="O65388" s="378"/>
      <c r="P65388" s="378"/>
      <c r="Q65388" s="378"/>
      <c r="R65388" s="378"/>
      <c r="S65388" s="378"/>
      <c r="T65388" s="378"/>
      <c r="U65388" s="378"/>
      <c r="V65388" s="378"/>
      <c r="W65388" s="378"/>
      <c r="X65388" s="378"/>
      <c r="Y65388" s="378"/>
      <c r="Z65388" s="378"/>
      <c r="AA65388" s="378"/>
      <c r="AB65388" s="378"/>
      <c r="AC65388" s="378"/>
      <c r="AD65388" s="378"/>
      <c r="AE65388" s="378"/>
      <c r="AF65388" s="378"/>
      <c r="AG65388" s="378"/>
      <c r="AH65388" s="378"/>
      <c r="AI65388" s="378"/>
      <c r="AJ65388" s="378"/>
      <c r="AK65388" s="378"/>
      <c r="AL65388" s="378"/>
      <c r="AM65388" s="378"/>
      <c r="AN65388" s="378"/>
      <c r="AO65388" s="378"/>
      <c r="AP65388" s="378"/>
      <c r="AQ65388" s="378"/>
      <c r="AR65388" s="378"/>
      <c r="AS65388" s="378"/>
      <c r="AT65388" s="378"/>
      <c r="AU65388" s="378"/>
      <c r="AV65388" s="378"/>
      <c r="AW65388" s="378"/>
      <c r="AX65388" s="378"/>
      <c r="AY65388" s="378"/>
      <c r="AZ65388" s="378"/>
      <c r="BA65388" s="378"/>
      <c r="BB65388" s="378"/>
      <c r="BC65388" s="378"/>
      <c r="BD65388" s="378"/>
      <c r="BE65388" s="378"/>
      <c r="BF65388" s="378"/>
      <c r="BG65388" s="378"/>
      <c r="BH65388" s="378"/>
      <c r="BI65388" s="378"/>
      <c r="BJ65388" s="378"/>
      <c r="BK65388" s="378"/>
      <c r="BL65388" s="378"/>
      <c r="BM65388" s="378"/>
      <c r="BN65388" s="378"/>
      <c r="BO65388" s="378"/>
      <c r="BP65388" s="378"/>
      <c r="BQ65388" s="378"/>
      <c r="BR65388" s="378"/>
      <c r="BS65388" s="378"/>
      <c r="BT65388" s="378"/>
      <c r="BU65388" s="378"/>
      <c r="BV65388" s="378"/>
      <c r="BW65388" s="378"/>
      <c r="BX65388" s="378"/>
      <c r="BY65388" s="378"/>
      <c r="BZ65388" s="378"/>
      <c r="CA65388" s="378"/>
      <c r="CB65388" s="378"/>
      <c r="CC65388" s="378"/>
      <c r="CD65388" s="378"/>
      <c r="CE65388" s="378"/>
      <c r="CF65388" s="378"/>
      <c r="CG65388" s="378"/>
      <c r="CH65388" s="378"/>
      <c r="CI65388" s="378"/>
      <c r="CJ65388" s="378"/>
      <c r="CK65388" s="378"/>
      <c r="CL65388" s="378"/>
      <c r="CM65388" s="378"/>
      <c r="CN65388" s="378"/>
      <c r="CO65388" s="378"/>
      <c r="CP65388" s="378"/>
      <c r="CQ65388" s="378"/>
      <c r="CR65388" s="378"/>
      <c r="CS65388" s="378"/>
      <c r="CT65388" s="378"/>
      <c r="CU65388" s="378"/>
      <c r="CV65388" s="378"/>
      <c r="CW65388" s="378"/>
      <c r="CX65388" s="378"/>
      <c r="CY65388" s="378"/>
      <c r="CZ65388" s="378"/>
      <c r="DA65388" s="378"/>
      <c r="DB65388" s="378"/>
      <c r="DC65388" s="378"/>
      <c r="DD65388" s="378"/>
      <c r="DE65388" s="378"/>
      <c r="DF65388" s="378"/>
      <c r="DG65388" s="378"/>
      <c r="DH65388" s="378"/>
      <c r="DI65388" s="378"/>
      <c r="DJ65388" s="378"/>
      <c r="DK65388" s="378"/>
      <c r="DL65388" s="378"/>
      <c r="DM65388" s="378"/>
      <c r="DN65388" s="378"/>
      <c r="DO65388" s="378"/>
      <c r="DP65388" s="378"/>
      <c r="DQ65388" s="378"/>
      <c r="DR65388" s="378"/>
      <c r="DS65388" s="378"/>
      <c r="DT65388" s="378"/>
      <c r="DU65388" s="378"/>
      <c r="DV65388" s="378"/>
      <c r="DW65388" s="378"/>
      <c r="DX65388" s="378"/>
      <c r="DY65388" s="378"/>
      <c r="DZ65388" s="378"/>
      <c r="EA65388" s="378"/>
      <c r="EB65388" s="378"/>
      <c r="EC65388" s="378"/>
      <c r="ED65388" s="378"/>
      <c r="EE65388" s="378"/>
      <c r="EF65388" s="378"/>
      <c r="EG65388" s="378"/>
      <c r="EH65388" s="378"/>
      <c r="EI65388" s="378"/>
      <c r="EJ65388" s="378"/>
      <c r="EK65388" s="378"/>
      <c r="EL65388" s="378"/>
      <c r="EM65388" s="378"/>
      <c r="EN65388" s="378"/>
      <c r="EO65388" s="378"/>
      <c r="EP65388" s="378"/>
      <c r="EQ65388" s="378"/>
      <c r="ER65388" s="378"/>
      <c r="ES65388" s="378"/>
      <c r="ET65388" s="378"/>
      <c r="EU65388" s="378"/>
      <c r="EV65388" s="378"/>
      <c r="EW65388" s="378"/>
      <c r="EX65388" s="378"/>
      <c r="EY65388" s="378"/>
      <c r="EZ65388" s="378"/>
      <c r="FA65388" s="378"/>
      <c r="FB65388" s="378"/>
      <c r="FC65388" s="378"/>
      <c r="FD65388" s="378"/>
      <c r="FE65388" s="378"/>
      <c r="FF65388" s="378"/>
      <c r="FG65388" s="378"/>
      <c r="FH65388" s="378"/>
      <c r="FI65388" s="378"/>
      <c r="FJ65388" s="378"/>
      <c r="FK65388" s="378"/>
      <c r="FL65388" s="378"/>
      <c r="FM65388" s="378"/>
      <c r="FN65388" s="378"/>
      <c r="FO65388" s="378"/>
      <c r="FP65388" s="378"/>
      <c r="FQ65388" s="378"/>
      <c r="FR65388" s="378"/>
      <c r="FS65388" s="378"/>
      <c r="FT65388" s="378"/>
      <c r="FU65388" s="378"/>
      <c r="FV65388" s="378"/>
      <c r="FW65388" s="378"/>
      <c r="FX65388" s="378"/>
      <c r="FY65388" s="378"/>
      <c r="FZ65388" s="378"/>
      <c r="GA65388" s="378"/>
      <c r="GB65388" s="378"/>
      <c r="GC65388" s="378"/>
      <c r="GD65388" s="378"/>
      <c r="GE65388" s="378"/>
      <c r="GF65388" s="378"/>
      <c r="GG65388" s="378"/>
      <c r="GH65388" s="378"/>
      <c r="GI65388" s="378"/>
      <c r="GJ65388" s="378"/>
      <c r="GK65388" s="378"/>
      <c r="GL65388" s="378"/>
      <c r="GM65388" s="378"/>
      <c r="GN65388" s="378"/>
      <c r="GO65388" s="378"/>
      <c r="GP65388" s="378"/>
      <c r="GQ65388" s="378"/>
      <c r="GR65388" s="378"/>
      <c r="GS65388" s="378"/>
      <c r="GT65388" s="378"/>
      <c r="GU65388" s="378"/>
      <c r="GV65388" s="378"/>
      <c r="GW65388" s="378"/>
      <c r="GX65388" s="378"/>
      <c r="GY65388" s="378"/>
      <c r="GZ65388" s="378"/>
      <c r="HA65388" s="378"/>
      <c r="HB65388" s="378"/>
      <c r="HC65388" s="378"/>
      <c r="HD65388" s="378"/>
      <c r="HE65388" s="378"/>
      <c r="HF65388" s="378"/>
      <c r="HG65388" s="378"/>
      <c r="HH65388" s="378"/>
      <c r="HI65388" s="378"/>
      <c r="HJ65388" s="378"/>
      <c r="HK65388" s="378"/>
      <c r="HL65388" s="378"/>
      <c r="HM65388" s="378"/>
      <c r="HN65388" s="378"/>
      <c r="HO65388" s="378"/>
      <c r="HP65388" s="378"/>
      <c r="HQ65388" s="378"/>
      <c r="HR65388" s="378"/>
      <c r="HS65388" s="378"/>
      <c r="HT65388" s="378"/>
      <c r="HU65388" s="378"/>
      <c r="HV65388" s="378"/>
      <c r="HW65388" s="378"/>
      <c r="HX65388" s="378"/>
      <c r="HY65388" s="378"/>
      <c r="HZ65388" s="378"/>
      <c r="IA65388" s="378"/>
      <c r="IB65388" s="378"/>
      <c r="IC65388" s="378"/>
      <c r="ID65388" s="378"/>
      <c r="IE65388" s="378"/>
      <c r="IF65388" s="378"/>
      <c r="IG65388" s="378"/>
      <c r="IH65388" s="378"/>
      <c r="II65388" s="378"/>
      <c r="IJ65388" s="378"/>
      <c r="IK65388" s="378"/>
      <c r="IL65388" s="378"/>
    </row>
    <row r="65389" spans="2:246">
      <c r="B65389" s="378"/>
      <c r="C65389" s="378"/>
      <c r="D65389" s="378"/>
      <c r="E65389" s="378"/>
      <c r="F65389" s="378"/>
      <c r="G65389" s="378"/>
      <c r="H65389" s="378"/>
      <c r="I65389" s="378"/>
      <c r="J65389" s="378"/>
      <c r="K65389" s="378"/>
      <c r="L65389" s="378"/>
      <c r="M65389" s="378"/>
      <c r="N65389" s="378"/>
      <c r="O65389" s="378"/>
      <c r="P65389" s="378"/>
      <c r="Q65389" s="378"/>
      <c r="R65389" s="378"/>
      <c r="S65389" s="378"/>
      <c r="T65389" s="378"/>
      <c r="U65389" s="378"/>
      <c r="V65389" s="378"/>
      <c r="W65389" s="378"/>
      <c r="X65389" s="378"/>
      <c r="Y65389" s="378"/>
      <c r="Z65389" s="378"/>
      <c r="AA65389" s="378"/>
      <c r="AB65389" s="378"/>
      <c r="AC65389" s="378"/>
      <c r="AD65389" s="378"/>
      <c r="AE65389" s="378"/>
      <c r="AF65389" s="378"/>
      <c r="AG65389" s="378"/>
      <c r="AH65389" s="378"/>
      <c r="AI65389" s="378"/>
      <c r="AJ65389" s="378"/>
      <c r="AK65389" s="378"/>
      <c r="AL65389" s="378"/>
      <c r="AM65389" s="378"/>
      <c r="AN65389" s="378"/>
      <c r="AO65389" s="378"/>
      <c r="AP65389" s="378"/>
      <c r="AQ65389" s="378"/>
      <c r="AR65389" s="378"/>
      <c r="AS65389" s="378"/>
      <c r="AT65389" s="378"/>
      <c r="AU65389" s="378"/>
      <c r="AV65389" s="378"/>
      <c r="AW65389" s="378"/>
      <c r="AX65389" s="378"/>
      <c r="AY65389" s="378"/>
      <c r="AZ65389" s="378"/>
      <c r="BA65389" s="378"/>
      <c r="BB65389" s="378"/>
      <c r="BC65389" s="378"/>
      <c r="BD65389" s="378"/>
      <c r="BE65389" s="378"/>
      <c r="BF65389" s="378"/>
      <c r="BG65389" s="378"/>
      <c r="BH65389" s="378"/>
      <c r="BI65389" s="378"/>
      <c r="BJ65389" s="378"/>
      <c r="BK65389" s="378"/>
      <c r="BL65389" s="378"/>
      <c r="BM65389" s="378"/>
      <c r="BN65389" s="378"/>
      <c r="BO65389" s="378"/>
      <c r="BP65389" s="378"/>
      <c r="BQ65389" s="378"/>
      <c r="BR65389" s="378"/>
      <c r="BS65389" s="378"/>
      <c r="BT65389" s="378"/>
      <c r="BU65389" s="378"/>
      <c r="BV65389" s="378"/>
      <c r="BW65389" s="378"/>
      <c r="BX65389" s="378"/>
      <c r="BY65389" s="378"/>
      <c r="BZ65389" s="378"/>
      <c r="CA65389" s="378"/>
      <c r="CB65389" s="378"/>
      <c r="CC65389" s="378"/>
      <c r="CD65389" s="378"/>
      <c r="CE65389" s="378"/>
      <c r="CF65389" s="378"/>
      <c r="CG65389" s="378"/>
      <c r="CH65389" s="378"/>
      <c r="CI65389" s="378"/>
      <c r="CJ65389" s="378"/>
      <c r="CK65389" s="378"/>
      <c r="CL65389" s="378"/>
      <c r="CM65389" s="378"/>
      <c r="CN65389" s="378"/>
      <c r="CO65389" s="378"/>
      <c r="CP65389" s="378"/>
      <c r="CQ65389" s="378"/>
      <c r="CR65389" s="378"/>
      <c r="CS65389" s="378"/>
      <c r="CT65389" s="378"/>
      <c r="CU65389" s="378"/>
      <c r="CV65389" s="378"/>
      <c r="CW65389" s="378"/>
      <c r="CX65389" s="378"/>
      <c r="CY65389" s="378"/>
      <c r="CZ65389" s="378"/>
      <c r="DA65389" s="378"/>
      <c r="DB65389" s="378"/>
      <c r="DC65389" s="378"/>
      <c r="DD65389" s="378"/>
      <c r="DE65389" s="378"/>
      <c r="DF65389" s="378"/>
      <c r="DG65389" s="378"/>
      <c r="DH65389" s="378"/>
      <c r="DI65389" s="378"/>
      <c r="DJ65389" s="378"/>
      <c r="DK65389" s="378"/>
      <c r="DL65389" s="378"/>
      <c r="DM65389" s="378"/>
      <c r="DN65389" s="378"/>
      <c r="DO65389" s="378"/>
      <c r="DP65389" s="378"/>
      <c r="DQ65389" s="378"/>
      <c r="DR65389" s="378"/>
      <c r="DS65389" s="378"/>
      <c r="DT65389" s="378"/>
      <c r="DU65389" s="378"/>
      <c r="DV65389" s="378"/>
      <c r="DW65389" s="378"/>
      <c r="DX65389" s="378"/>
      <c r="DY65389" s="378"/>
      <c r="DZ65389" s="378"/>
      <c r="EA65389" s="378"/>
      <c r="EB65389" s="378"/>
      <c r="EC65389" s="378"/>
      <c r="ED65389" s="378"/>
      <c r="EE65389" s="378"/>
      <c r="EF65389" s="378"/>
      <c r="EG65389" s="378"/>
      <c r="EH65389" s="378"/>
      <c r="EI65389" s="378"/>
      <c r="EJ65389" s="378"/>
      <c r="EK65389" s="378"/>
      <c r="EL65389" s="378"/>
      <c r="EM65389" s="378"/>
      <c r="EN65389" s="378"/>
      <c r="EO65389" s="378"/>
      <c r="EP65389" s="378"/>
      <c r="EQ65389" s="378"/>
      <c r="ER65389" s="378"/>
      <c r="ES65389" s="378"/>
      <c r="ET65389" s="378"/>
      <c r="EU65389" s="378"/>
      <c r="EV65389" s="378"/>
      <c r="EW65389" s="378"/>
      <c r="EX65389" s="378"/>
      <c r="EY65389" s="378"/>
      <c r="EZ65389" s="378"/>
      <c r="FA65389" s="378"/>
      <c r="FB65389" s="378"/>
      <c r="FC65389" s="378"/>
      <c r="FD65389" s="378"/>
      <c r="FE65389" s="378"/>
      <c r="FF65389" s="378"/>
      <c r="FG65389" s="378"/>
      <c r="FH65389" s="378"/>
      <c r="FI65389" s="378"/>
      <c r="FJ65389" s="378"/>
      <c r="FK65389" s="378"/>
      <c r="FL65389" s="378"/>
      <c r="FM65389" s="378"/>
      <c r="FN65389" s="378"/>
      <c r="FO65389" s="378"/>
      <c r="FP65389" s="378"/>
      <c r="FQ65389" s="378"/>
      <c r="FR65389" s="378"/>
      <c r="FS65389" s="378"/>
      <c r="FT65389" s="378"/>
      <c r="FU65389" s="378"/>
      <c r="FV65389" s="378"/>
      <c r="FW65389" s="378"/>
      <c r="FX65389" s="378"/>
      <c r="FY65389" s="378"/>
      <c r="FZ65389" s="378"/>
      <c r="GA65389" s="378"/>
      <c r="GB65389" s="378"/>
      <c r="GC65389" s="378"/>
      <c r="GD65389" s="378"/>
      <c r="GE65389" s="378"/>
      <c r="GF65389" s="378"/>
      <c r="GG65389" s="378"/>
      <c r="GH65389" s="378"/>
      <c r="GI65389" s="378"/>
      <c r="GJ65389" s="378"/>
      <c r="GK65389" s="378"/>
      <c r="GL65389" s="378"/>
      <c r="GM65389" s="378"/>
      <c r="GN65389" s="378"/>
      <c r="GO65389" s="378"/>
      <c r="GP65389" s="378"/>
      <c r="GQ65389" s="378"/>
      <c r="GR65389" s="378"/>
      <c r="GS65389" s="378"/>
      <c r="GT65389" s="378"/>
      <c r="GU65389" s="378"/>
      <c r="GV65389" s="378"/>
      <c r="GW65389" s="378"/>
      <c r="GX65389" s="378"/>
      <c r="GY65389" s="378"/>
      <c r="GZ65389" s="378"/>
      <c r="HA65389" s="378"/>
      <c r="HB65389" s="378"/>
      <c r="HC65389" s="378"/>
      <c r="HD65389" s="378"/>
      <c r="HE65389" s="378"/>
      <c r="HF65389" s="378"/>
      <c r="HG65389" s="378"/>
      <c r="HH65389" s="378"/>
      <c r="HI65389" s="378"/>
      <c r="HJ65389" s="378"/>
      <c r="HK65389" s="378"/>
      <c r="HL65389" s="378"/>
      <c r="HM65389" s="378"/>
      <c r="HN65389" s="378"/>
      <c r="HO65389" s="378"/>
      <c r="HP65389" s="378"/>
      <c r="HQ65389" s="378"/>
      <c r="HR65389" s="378"/>
      <c r="HS65389" s="378"/>
      <c r="HT65389" s="378"/>
      <c r="HU65389" s="378"/>
      <c r="HV65389" s="378"/>
      <c r="HW65389" s="378"/>
      <c r="HX65389" s="378"/>
      <c r="HY65389" s="378"/>
      <c r="HZ65389" s="378"/>
      <c r="IA65389" s="378"/>
      <c r="IB65389" s="378"/>
      <c r="IC65389" s="378"/>
      <c r="ID65389" s="378"/>
      <c r="IE65389" s="378"/>
      <c r="IF65389" s="378"/>
      <c r="IG65389" s="378"/>
      <c r="IH65389" s="378"/>
      <c r="II65389" s="378"/>
      <c r="IJ65389" s="378"/>
      <c r="IK65389" s="378"/>
      <c r="IL65389" s="378"/>
    </row>
    <row r="65390" spans="2:246">
      <c r="B65390" s="378"/>
      <c r="C65390" s="378"/>
      <c r="D65390" s="378"/>
      <c r="E65390" s="378"/>
      <c r="F65390" s="378"/>
      <c r="G65390" s="378"/>
      <c r="H65390" s="378"/>
      <c r="I65390" s="378"/>
      <c r="J65390" s="378"/>
      <c r="K65390" s="378"/>
      <c r="L65390" s="378"/>
      <c r="M65390" s="378"/>
      <c r="N65390" s="378"/>
      <c r="O65390" s="378"/>
      <c r="P65390" s="378"/>
      <c r="Q65390" s="378"/>
      <c r="R65390" s="378"/>
      <c r="S65390" s="378"/>
      <c r="T65390" s="378"/>
      <c r="U65390" s="378"/>
      <c r="V65390" s="378"/>
      <c r="W65390" s="378"/>
      <c r="X65390" s="378"/>
      <c r="Y65390" s="378"/>
      <c r="Z65390" s="378"/>
      <c r="AA65390" s="378"/>
      <c r="AB65390" s="378"/>
      <c r="AC65390" s="378"/>
      <c r="AD65390" s="378"/>
      <c r="AE65390" s="378"/>
      <c r="AF65390" s="378"/>
      <c r="AG65390" s="378"/>
      <c r="AH65390" s="378"/>
      <c r="AI65390" s="378"/>
      <c r="AJ65390" s="378"/>
      <c r="AK65390" s="378"/>
      <c r="AL65390" s="378"/>
      <c r="AM65390" s="378"/>
      <c r="AN65390" s="378"/>
      <c r="AO65390" s="378"/>
      <c r="AP65390" s="378"/>
      <c r="AQ65390" s="378"/>
      <c r="AR65390" s="378"/>
      <c r="AS65390" s="378"/>
      <c r="AT65390" s="378"/>
      <c r="AU65390" s="378"/>
      <c r="AV65390" s="378"/>
      <c r="AW65390" s="378"/>
      <c r="AX65390" s="378"/>
      <c r="AY65390" s="378"/>
      <c r="AZ65390" s="378"/>
      <c r="BA65390" s="378"/>
      <c r="BB65390" s="378"/>
      <c r="BC65390" s="378"/>
      <c r="BD65390" s="378"/>
      <c r="BE65390" s="378"/>
      <c r="BF65390" s="378"/>
      <c r="BG65390" s="378"/>
      <c r="BH65390" s="378"/>
      <c r="BI65390" s="378"/>
      <c r="BJ65390" s="378"/>
      <c r="BK65390" s="378"/>
      <c r="BL65390" s="378"/>
      <c r="BM65390" s="378"/>
      <c r="BN65390" s="378"/>
      <c r="BO65390" s="378"/>
      <c r="BP65390" s="378"/>
      <c r="BQ65390" s="378"/>
      <c r="BR65390" s="378"/>
      <c r="BS65390" s="378"/>
      <c r="BT65390" s="378"/>
      <c r="BU65390" s="378"/>
      <c r="BV65390" s="378"/>
      <c r="BW65390" s="378"/>
      <c r="BX65390" s="378"/>
      <c r="BY65390" s="378"/>
      <c r="BZ65390" s="378"/>
      <c r="CA65390" s="378"/>
      <c r="CB65390" s="378"/>
      <c r="CC65390" s="378"/>
      <c r="CD65390" s="378"/>
      <c r="CE65390" s="378"/>
      <c r="CF65390" s="378"/>
      <c r="CG65390" s="378"/>
      <c r="CH65390" s="378"/>
      <c r="CI65390" s="378"/>
      <c r="CJ65390" s="378"/>
      <c r="CK65390" s="378"/>
      <c r="CL65390" s="378"/>
      <c r="CM65390" s="378"/>
      <c r="CN65390" s="378"/>
      <c r="CO65390" s="378"/>
      <c r="CP65390" s="378"/>
      <c r="CQ65390" s="378"/>
      <c r="CR65390" s="378"/>
      <c r="CS65390" s="378"/>
      <c r="CT65390" s="378"/>
      <c r="CU65390" s="378"/>
      <c r="CV65390" s="378"/>
      <c r="CW65390" s="378"/>
      <c r="CX65390" s="378"/>
      <c r="CY65390" s="378"/>
      <c r="CZ65390" s="378"/>
      <c r="DA65390" s="378"/>
      <c r="DB65390" s="378"/>
      <c r="DC65390" s="378"/>
      <c r="DD65390" s="378"/>
      <c r="DE65390" s="378"/>
      <c r="DF65390" s="378"/>
      <c r="DG65390" s="378"/>
      <c r="DH65390" s="378"/>
      <c r="DI65390" s="378"/>
      <c r="DJ65390" s="378"/>
      <c r="DK65390" s="378"/>
      <c r="DL65390" s="378"/>
      <c r="DM65390" s="378"/>
      <c r="DN65390" s="378"/>
      <c r="DO65390" s="378"/>
      <c r="DP65390" s="378"/>
      <c r="DQ65390" s="378"/>
      <c r="DR65390" s="378"/>
      <c r="DS65390" s="378"/>
      <c r="DT65390" s="378"/>
      <c r="DU65390" s="378"/>
      <c r="DV65390" s="378"/>
      <c r="DW65390" s="378"/>
      <c r="DX65390" s="378"/>
      <c r="DY65390" s="378"/>
      <c r="DZ65390" s="378"/>
      <c r="EA65390" s="378"/>
      <c r="EB65390" s="378"/>
      <c r="EC65390" s="378"/>
      <c r="ED65390" s="378"/>
      <c r="EE65390" s="378"/>
      <c r="EF65390" s="378"/>
      <c r="EG65390" s="378"/>
      <c r="EH65390" s="378"/>
      <c r="EI65390" s="378"/>
      <c r="EJ65390" s="378"/>
      <c r="EK65390" s="378"/>
      <c r="EL65390" s="378"/>
      <c r="EM65390" s="378"/>
      <c r="EN65390" s="378"/>
      <c r="EO65390" s="378"/>
      <c r="EP65390" s="378"/>
      <c r="EQ65390" s="378"/>
      <c r="ER65390" s="378"/>
      <c r="ES65390" s="378"/>
      <c r="ET65390" s="378"/>
      <c r="EU65390" s="378"/>
      <c r="EV65390" s="378"/>
      <c r="EW65390" s="378"/>
      <c r="EX65390" s="378"/>
      <c r="EY65390" s="378"/>
      <c r="EZ65390" s="378"/>
      <c r="FA65390" s="378"/>
      <c r="FB65390" s="378"/>
      <c r="FC65390" s="378"/>
      <c r="FD65390" s="378"/>
      <c r="FE65390" s="378"/>
      <c r="FF65390" s="378"/>
      <c r="FG65390" s="378"/>
      <c r="FH65390" s="378"/>
      <c r="FI65390" s="378"/>
      <c r="FJ65390" s="378"/>
      <c r="FK65390" s="378"/>
      <c r="FL65390" s="378"/>
      <c r="FM65390" s="378"/>
      <c r="FN65390" s="378"/>
      <c r="FO65390" s="378"/>
      <c r="FP65390" s="378"/>
      <c r="FQ65390" s="378"/>
      <c r="FR65390" s="378"/>
      <c r="FS65390" s="378"/>
      <c r="FT65390" s="378"/>
      <c r="FU65390" s="378"/>
      <c r="FV65390" s="378"/>
      <c r="FW65390" s="378"/>
      <c r="FX65390" s="378"/>
      <c r="FY65390" s="378"/>
      <c r="FZ65390" s="378"/>
      <c r="GA65390" s="378"/>
      <c r="GB65390" s="378"/>
      <c r="GC65390" s="378"/>
      <c r="GD65390" s="378"/>
      <c r="GE65390" s="378"/>
      <c r="GF65390" s="378"/>
      <c r="GG65390" s="378"/>
      <c r="GH65390" s="378"/>
      <c r="GI65390" s="378"/>
      <c r="GJ65390" s="378"/>
      <c r="GK65390" s="378"/>
      <c r="GL65390" s="378"/>
      <c r="GM65390" s="378"/>
      <c r="GN65390" s="378"/>
      <c r="GO65390" s="378"/>
      <c r="GP65390" s="378"/>
      <c r="GQ65390" s="378"/>
      <c r="GR65390" s="378"/>
      <c r="GS65390" s="378"/>
      <c r="GT65390" s="378"/>
      <c r="GU65390" s="378"/>
      <c r="GV65390" s="378"/>
      <c r="GW65390" s="378"/>
      <c r="GX65390" s="378"/>
      <c r="GY65390" s="378"/>
      <c r="GZ65390" s="378"/>
      <c r="HA65390" s="378"/>
      <c r="HB65390" s="378"/>
      <c r="HC65390" s="378"/>
      <c r="HD65390" s="378"/>
      <c r="HE65390" s="378"/>
      <c r="HF65390" s="378"/>
      <c r="HG65390" s="378"/>
      <c r="HH65390" s="378"/>
      <c r="HI65390" s="378"/>
      <c r="HJ65390" s="378"/>
      <c r="HK65390" s="378"/>
      <c r="HL65390" s="378"/>
      <c r="HM65390" s="378"/>
      <c r="HN65390" s="378"/>
      <c r="HO65390" s="378"/>
      <c r="HP65390" s="378"/>
      <c r="HQ65390" s="378"/>
      <c r="HR65390" s="378"/>
      <c r="HS65390" s="378"/>
      <c r="HT65390" s="378"/>
      <c r="HU65390" s="378"/>
      <c r="HV65390" s="378"/>
      <c r="HW65390" s="378"/>
      <c r="HX65390" s="378"/>
      <c r="HY65390" s="378"/>
      <c r="HZ65390" s="378"/>
      <c r="IA65390" s="378"/>
      <c r="IB65390" s="378"/>
      <c r="IC65390" s="378"/>
      <c r="ID65390" s="378"/>
      <c r="IE65390" s="378"/>
      <c r="IF65390" s="378"/>
      <c r="IG65390" s="378"/>
      <c r="IH65390" s="378"/>
      <c r="II65390" s="378"/>
      <c r="IJ65390" s="378"/>
      <c r="IK65390" s="378"/>
      <c r="IL65390" s="378"/>
    </row>
    <row r="65391" spans="2:246">
      <c r="B65391" s="378"/>
      <c r="C65391" s="378"/>
      <c r="D65391" s="378"/>
      <c r="E65391" s="378"/>
      <c r="F65391" s="378"/>
      <c r="G65391" s="378"/>
      <c r="H65391" s="378"/>
      <c r="I65391" s="378"/>
      <c r="J65391" s="378"/>
      <c r="K65391" s="378"/>
      <c r="L65391" s="378"/>
      <c r="M65391" s="378"/>
      <c r="N65391" s="378"/>
      <c r="O65391" s="378"/>
      <c r="P65391" s="378"/>
      <c r="Q65391" s="378"/>
      <c r="R65391" s="378"/>
      <c r="S65391" s="378"/>
      <c r="T65391" s="378"/>
      <c r="U65391" s="378"/>
      <c r="V65391" s="378"/>
      <c r="W65391" s="378"/>
      <c r="X65391" s="378"/>
      <c r="Y65391" s="378"/>
      <c r="Z65391" s="378"/>
      <c r="AA65391" s="378"/>
      <c r="AB65391" s="378"/>
      <c r="AC65391" s="378"/>
      <c r="AD65391" s="378"/>
      <c r="AE65391" s="378"/>
      <c r="AF65391" s="378"/>
      <c r="AG65391" s="378"/>
      <c r="AH65391" s="378"/>
      <c r="AI65391" s="378"/>
      <c r="AJ65391" s="378"/>
      <c r="AK65391" s="378"/>
      <c r="AL65391" s="378"/>
      <c r="AM65391" s="378"/>
      <c r="AN65391" s="378"/>
      <c r="AO65391" s="378"/>
      <c r="AP65391" s="378"/>
      <c r="AQ65391" s="378"/>
      <c r="AR65391" s="378"/>
      <c r="AS65391" s="378"/>
      <c r="AT65391" s="378"/>
      <c r="AU65391" s="378"/>
      <c r="AV65391" s="378"/>
      <c r="AW65391" s="378"/>
      <c r="AX65391" s="378"/>
      <c r="AY65391" s="378"/>
      <c r="AZ65391" s="378"/>
      <c r="BA65391" s="378"/>
      <c r="BB65391" s="378"/>
      <c r="BC65391" s="378"/>
      <c r="BD65391" s="378"/>
      <c r="BE65391" s="378"/>
      <c r="BF65391" s="378"/>
      <c r="BG65391" s="378"/>
      <c r="BH65391" s="378"/>
      <c r="BI65391" s="378"/>
      <c r="BJ65391" s="378"/>
      <c r="BK65391" s="378"/>
      <c r="BL65391" s="378"/>
      <c r="BM65391" s="378"/>
      <c r="BN65391" s="378"/>
      <c r="BO65391" s="378"/>
      <c r="BP65391" s="378"/>
      <c r="BQ65391" s="378"/>
      <c r="BR65391" s="378"/>
      <c r="BS65391" s="378"/>
      <c r="BT65391" s="378"/>
      <c r="BU65391" s="378"/>
      <c r="BV65391" s="378"/>
      <c r="BW65391" s="378"/>
      <c r="BX65391" s="378"/>
      <c r="BY65391" s="378"/>
      <c r="BZ65391" s="378"/>
      <c r="CA65391" s="378"/>
      <c r="CB65391" s="378"/>
      <c r="CC65391" s="378"/>
      <c r="CD65391" s="378"/>
      <c r="CE65391" s="378"/>
      <c r="CF65391" s="378"/>
      <c r="CG65391" s="378"/>
      <c r="CH65391" s="378"/>
      <c r="CI65391" s="378"/>
      <c r="CJ65391" s="378"/>
      <c r="CK65391" s="378"/>
      <c r="CL65391" s="378"/>
      <c r="CM65391" s="378"/>
      <c r="CN65391" s="378"/>
      <c r="CO65391" s="378"/>
      <c r="CP65391" s="378"/>
      <c r="CQ65391" s="378"/>
      <c r="CR65391" s="378"/>
      <c r="CS65391" s="378"/>
      <c r="CT65391" s="378"/>
      <c r="CU65391" s="378"/>
      <c r="CV65391" s="378"/>
      <c r="CW65391" s="378"/>
      <c r="CX65391" s="378"/>
      <c r="CY65391" s="378"/>
      <c r="CZ65391" s="378"/>
      <c r="DA65391" s="378"/>
      <c r="DB65391" s="378"/>
      <c r="DC65391" s="378"/>
      <c r="DD65391" s="378"/>
      <c r="DE65391" s="378"/>
      <c r="DF65391" s="378"/>
      <c r="DG65391" s="378"/>
      <c r="DH65391" s="378"/>
      <c r="DI65391" s="378"/>
      <c r="DJ65391" s="378"/>
      <c r="DK65391" s="378"/>
      <c r="DL65391" s="378"/>
      <c r="DM65391" s="378"/>
      <c r="DN65391" s="378"/>
      <c r="DO65391" s="378"/>
      <c r="DP65391" s="378"/>
      <c r="DQ65391" s="378"/>
      <c r="DR65391" s="378"/>
      <c r="DS65391" s="378"/>
      <c r="DT65391" s="378"/>
      <c r="DU65391" s="378"/>
      <c r="DV65391" s="378"/>
      <c r="DW65391" s="378"/>
      <c r="DX65391" s="378"/>
      <c r="DY65391" s="378"/>
      <c r="DZ65391" s="378"/>
      <c r="EA65391" s="378"/>
      <c r="EB65391" s="378"/>
      <c r="EC65391" s="378"/>
      <c r="ED65391" s="378"/>
      <c r="EE65391" s="378"/>
      <c r="EF65391" s="378"/>
      <c r="EG65391" s="378"/>
      <c r="EH65391" s="378"/>
      <c r="EI65391" s="378"/>
      <c r="EJ65391" s="378"/>
      <c r="EK65391" s="378"/>
      <c r="EL65391" s="378"/>
      <c r="EM65391" s="378"/>
      <c r="EN65391" s="378"/>
      <c r="EO65391" s="378"/>
      <c r="EP65391" s="378"/>
      <c r="EQ65391" s="378"/>
      <c r="ER65391" s="378"/>
      <c r="ES65391" s="378"/>
      <c r="ET65391" s="378"/>
      <c r="EU65391" s="378"/>
      <c r="EV65391" s="378"/>
      <c r="EW65391" s="378"/>
      <c r="EX65391" s="378"/>
      <c r="EY65391" s="378"/>
      <c r="EZ65391" s="378"/>
      <c r="FA65391" s="378"/>
      <c r="FB65391" s="378"/>
      <c r="FC65391" s="378"/>
      <c r="FD65391" s="378"/>
      <c r="FE65391" s="378"/>
      <c r="FF65391" s="378"/>
      <c r="FG65391" s="378"/>
      <c r="FH65391" s="378"/>
      <c r="FI65391" s="378"/>
      <c r="FJ65391" s="378"/>
      <c r="FK65391" s="378"/>
      <c r="FL65391" s="378"/>
      <c r="FM65391" s="378"/>
      <c r="FN65391" s="378"/>
      <c r="FO65391" s="378"/>
      <c r="FP65391" s="378"/>
      <c r="FQ65391" s="378"/>
      <c r="FR65391" s="378"/>
      <c r="FS65391" s="378"/>
      <c r="FT65391" s="378"/>
      <c r="FU65391" s="378"/>
      <c r="FV65391" s="378"/>
      <c r="FW65391" s="378"/>
      <c r="FX65391" s="378"/>
      <c r="FY65391" s="378"/>
      <c r="FZ65391" s="378"/>
      <c r="GA65391" s="378"/>
      <c r="GB65391" s="378"/>
      <c r="GC65391" s="378"/>
      <c r="GD65391" s="378"/>
      <c r="GE65391" s="378"/>
      <c r="GF65391" s="378"/>
      <c r="GG65391" s="378"/>
      <c r="GH65391" s="378"/>
      <c r="GI65391" s="378"/>
      <c r="GJ65391" s="378"/>
      <c r="GK65391" s="378"/>
      <c r="GL65391" s="378"/>
      <c r="GM65391" s="378"/>
      <c r="GN65391" s="378"/>
      <c r="GO65391" s="378"/>
      <c r="GP65391" s="378"/>
      <c r="GQ65391" s="378"/>
      <c r="GR65391" s="378"/>
      <c r="GS65391" s="378"/>
      <c r="GT65391" s="378"/>
      <c r="GU65391" s="378"/>
      <c r="GV65391" s="378"/>
      <c r="GW65391" s="378"/>
      <c r="GX65391" s="378"/>
      <c r="GY65391" s="378"/>
      <c r="GZ65391" s="378"/>
      <c r="HA65391" s="378"/>
      <c r="HB65391" s="378"/>
      <c r="HC65391" s="378"/>
      <c r="HD65391" s="378"/>
      <c r="HE65391" s="378"/>
      <c r="HF65391" s="378"/>
      <c r="HG65391" s="378"/>
      <c r="HH65391" s="378"/>
      <c r="HI65391" s="378"/>
      <c r="HJ65391" s="378"/>
      <c r="HK65391" s="378"/>
      <c r="HL65391" s="378"/>
      <c r="HM65391" s="378"/>
      <c r="HN65391" s="378"/>
      <c r="HO65391" s="378"/>
      <c r="HP65391" s="378"/>
      <c r="HQ65391" s="378"/>
      <c r="HR65391" s="378"/>
      <c r="HS65391" s="378"/>
      <c r="HT65391" s="378"/>
      <c r="HU65391" s="378"/>
      <c r="HV65391" s="378"/>
      <c r="HW65391" s="378"/>
      <c r="HX65391" s="378"/>
      <c r="HY65391" s="378"/>
      <c r="HZ65391" s="378"/>
      <c r="IA65391" s="378"/>
      <c r="IB65391" s="378"/>
      <c r="IC65391" s="378"/>
      <c r="ID65391" s="378"/>
      <c r="IE65391" s="378"/>
      <c r="IF65391" s="378"/>
      <c r="IG65391" s="378"/>
      <c r="IH65391" s="378"/>
      <c r="II65391" s="378"/>
      <c r="IJ65391" s="378"/>
      <c r="IK65391" s="378"/>
      <c r="IL65391" s="378"/>
    </row>
    <row r="65392" spans="2:246">
      <c r="B65392" s="378"/>
      <c r="C65392" s="378"/>
      <c r="D65392" s="378"/>
      <c r="E65392" s="378"/>
      <c r="F65392" s="378"/>
      <c r="G65392" s="378"/>
      <c r="H65392" s="378"/>
      <c r="I65392" s="378"/>
      <c r="J65392" s="378"/>
      <c r="K65392" s="378"/>
      <c r="L65392" s="378"/>
      <c r="M65392" s="378"/>
      <c r="N65392" s="378"/>
      <c r="O65392" s="378"/>
      <c r="P65392" s="378"/>
      <c r="Q65392" s="378"/>
      <c r="R65392" s="378"/>
      <c r="S65392" s="378"/>
      <c r="T65392" s="378"/>
      <c r="U65392" s="378"/>
      <c r="V65392" s="378"/>
      <c r="W65392" s="378"/>
      <c r="X65392" s="378"/>
      <c r="Y65392" s="378"/>
      <c r="Z65392" s="378"/>
      <c r="AA65392" s="378"/>
      <c r="AB65392" s="378"/>
      <c r="AC65392" s="378"/>
      <c r="AD65392" s="378"/>
      <c r="AE65392" s="378"/>
      <c r="AF65392" s="378"/>
      <c r="AG65392" s="378"/>
      <c r="AH65392" s="378"/>
      <c r="AI65392" s="378"/>
      <c r="AJ65392" s="378"/>
      <c r="AK65392" s="378"/>
      <c r="AL65392" s="378"/>
      <c r="AM65392" s="378"/>
      <c r="AN65392" s="378"/>
      <c r="AO65392" s="378"/>
      <c r="AP65392" s="378"/>
      <c r="AQ65392" s="378"/>
      <c r="AR65392" s="378"/>
      <c r="AS65392" s="378"/>
      <c r="AT65392" s="378"/>
      <c r="AU65392" s="378"/>
      <c r="AV65392" s="378"/>
      <c r="AW65392" s="378"/>
      <c r="AX65392" s="378"/>
      <c r="AY65392" s="378"/>
      <c r="AZ65392" s="378"/>
      <c r="BA65392" s="378"/>
      <c r="BB65392" s="378"/>
      <c r="BC65392" s="378"/>
      <c r="BD65392" s="378"/>
      <c r="BE65392" s="378"/>
      <c r="BF65392" s="378"/>
      <c r="BG65392" s="378"/>
      <c r="BH65392" s="378"/>
      <c r="BI65392" s="378"/>
      <c r="BJ65392" s="378"/>
      <c r="BK65392" s="378"/>
      <c r="BL65392" s="378"/>
      <c r="BM65392" s="378"/>
      <c r="BN65392" s="378"/>
      <c r="BO65392" s="378"/>
      <c r="BP65392" s="378"/>
      <c r="BQ65392" s="378"/>
      <c r="BR65392" s="378"/>
      <c r="BS65392" s="378"/>
      <c r="BT65392" s="378"/>
      <c r="BU65392" s="378"/>
      <c r="BV65392" s="378"/>
      <c r="BW65392" s="378"/>
      <c r="BX65392" s="378"/>
      <c r="BY65392" s="378"/>
      <c r="BZ65392" s="378"/>
      <c r="CA65392" s="378"/>
      <c r="CB65392" s="378"/>
      <c r="CC65392" s="378"/>
      <c r="CD65392" s="378"/>
      <c r="CE65392" s="378"/>
      <c r="CF65392" s="378"/>
      <c r="CG65392" s="378"/>
      <c r="CH65392" s="378"/>
      <c r="CI65392" s="378"/>
      <c r="CJ65392" s="378"/>
      <c r="CK65392" s="378"/>
      <c r="CL65392" s="378"/>
      <c r="CM65392" s="378"/>
      <c r="CN65392" s="378"/>
      <c r="CO65392" s="378"/>
      <c r="CP65392" s="378"/>
      <c r="CQ65392" s="378"/>
      <c r="CR65392" s="378"/>
      <c r="CS65392" s="378"/>
      <c r="CT65392" s="378"/>
      <c r="CU65392" s="378"/>
      <c r="CV65392" s="378"/>
      <c r="CW65392" s="378"/>
      <c r="CX65392" s="378"/>
      <c r="CY65392" s="378"/>
      <c r="CZ65392" s="378"/>
      <c r="DA65392" s="378"/>
      <c r="DB65392" s="378"/>
      <c r="DC65392" s="378"/>
      <c r="DD65392" s="378"/>
      <c r="DE65392" s="378"/>
      <c r="DF65392" s="378"/>
      <c r="DG65392" s="378"/>
      <c r="DH65392" s="378"/>
      <c r="DI65392" s="378"/>
      <c r="DJ65392" s="378"/>
      <c r="DK65392" s="378"/>
      <c r="DL65392" s="378"/>
      <c r="DM65392" s="378"/>
      <c r="DN65392" s="378"/>
      <c r="DO65392" s="378"/>
      <c r="DP65392" s="378"/>
      <c r="DQ65392" s="378"/>
      <c r="DR65392" s="378"/>
      <c r="DS65392" s="378"/>
      <c r="DT65392" s="378"/>
      <c r="DU65392" s="378"/>
      <c r="DV65392" s="378"/>
      <c r="DW65392" s="378"/>
      <c r="DX65392" s="378"/>
      <c r="DY65392" s="378"/>
      <c r="DZ65392" s="378"/>
      <c r="EA65392" s="378"/>
      <c r="EB65392" s="378"/>
      <c r="EC65392" s="378"/>
      <c r="ED65392" s="378"/>
      <c r="EE65392" s="378"/>
      <c r="EF65392" s="378"/>
      <c r="EG65392" s="378"/>
      <c r="EH65392" s="378"/>
      <c r="EI65392" s="378"/>
      <c r="EJ65392" s="378"/>
      <c r="EK65392" s="378"/>
      <c r="EL65392" s="378"/>
      <c r="EM65392" s="378"/>
      <c r="EN65392" s="378"/>
      <c r="EO65392" s="378"/>
      <c r="EP65392" s="378"/>
      <c r="EQ65392" s="378"/>
      <c r="ER65392" s="378"/>
      <c r="ES65392" s="378"/>
      <c r="ET65392" s="378"/>
      <c r="EU65392" s="378"/>
      <c r="EV65392" s="378"/>
      <c r="EW65392" s="378"/>
      <c r="EX65392" s="378"/>
      <c r="EY65392" s="378"/>
      <c r="EZ65392" s="378"/>
      <c r="FA65392" s="378"/>
      <c r="FB65392" s="378"/>
      <c r="FC65392" s="378"/>
      <c r="FD65392" s="378"/>
      <c r="FE65392" s="378"/>
      <c r="FF65392" s="378"/>
      <c r="FG65392" s="378"/>
      <c r="FH65392" s="378"/>
      <c r="FI65392" s="378"/>
      <c r="FJ65392" s="378"/>
      <c r="FK65392" s="378"/>
      <c r="FL65392" s="378"/>
      <c r="FM65392" s="378"/>
      <c r="FN65392" s="378"/>
      <c r="FO65392" s="378"/>
      <c r="FP65392" s="378"/>
      <c r="FQ65392" s="378"/>
      <c r="FR65392" s="378"/>
      <c r="FS65392" s="378"/>
      <c r="FT65392" s="378"/>
      <c r="FU65392" s="378"/>
      <c r="FV65392" s="378"/>
      <c r="FW65392" s="378"/>
      <c r="FX65392" s="378"/>
      <c r="FY65392" s="378"/>
      <c r="FZ65392" s="378"/>
      <c r="GA65392" s="378"/>
      <c r="GB65392" s="378"/>
      <c r="GC65392" s="378"/>
      <c r="GD65392" s="378"/>
      <c r="GE65392" s="378"/>
      <c r="GF65392" s="378"/>
      <c r="GG65392" s="378"/>
      <c r="GH65392" s="378"/>
      <c r="GI65392" s="378"/>
      <c r="GJ65392" s="378"/>
      <c r="GK65392" s="378"/>
      <c r="GL65392" s="378"/>
      <c r="GM65392" s="378"/>
      <c r="GN65392" s="378"/>
      <c r="GO65392" s="378"/>
      <c r="GP65392" s="378"/>
      <c r="GQ65392" s="378"/>
      <c r="GR65392" s="378"/>
      <c r="GS65392" s="378"/>
      <c r="GT65392" s="378"/>
      <c r="GU65392" s="378"/>
      <c r="GV65392" s="378"/>
      <c r="GW65392" s="378"/>
      <c r="GX65392" s="378"/>
      <c r="GY65392" s="378"/>
      <c r="GZ65392" s="378"/>
      <c r="HA65392" s="378"/>
      <c r="HB65392" s="378"/>
      <c r="HC65392" s="378"/>
      <c r="HD65392" s="378"/>
      <c r="HE65392" s="378"/>
      <c r="HF65392" s="378"/>
      <c r="HG65392" s="378"/>
      <c r="HH65392" s="378"/>
      <c r="HI65392" s="378"/>
      <c r="HJ65392" s="378"/>
      <c r="HK65392" s="378"/>
      <c r="HL65392" s="378"/>
      <c r="HM65392" s="378"/>
      <c r="HN65392" s="378"/>
      <c r="HO65392" s="378"/>
      <c r="HP65392" s="378"/>
      <c r="HQ65392" s="378"/>
      <c r="HR65392" s="378"/>
      <c r="HS65392" s="378"/>
      <c r="HT65392" s="378"/>
      <c r="HU65392" s="378"/>
      <c r="HV65392" s="378"/>
      <c r="HW65392" s="378"/>
      <c r="HX65392" s="378"/>
      <c r="HY65392" s="378"/>
      <c r="HZ65392" s="378"/>
      <c r="IA65392" s="378"/>
      <c r="IB65392" s="378"/>
      <c r="IC65392" s="378"/>
      <c r="ID65392" s="378"/>
      <c r="IE65392" s="378"/>
      <c r="IF65392" s="378"/>
      <c r="IG65392" s="378"/>
      <c r="IH65392" s="378"/>
      <c r="II65392" s="378"/>
      <c r="IJ65392" s="378"/>
      <c r="IK65392" s="378"/>
      <c r="IL65392" s="378"/>
    </row>
    <row r="65393" spans="2:246">
      <c r="B65393" s="378"/>
      <c r="C65393" s="378"/>
      <c r="D65393" s="378"/>
      <c r="E65393" s="378"/>
      <c r="F65393" s="378"/>
      <c r="G65393" s="378"/>
      <c r="H65393" s="378"/>
      <c r="I65393" s="378"/>
      <c r="J65393" s="378"/>
      <c r="K65393" s="378"/>
      <c r="L65393" s="378"/>
      <c r="M65393" s="378"/>
      <c r="N65393" s="378"/>
      <c r="O65393" s="378"/>
      <c r="P65393" s="378"/>
      <c r="Q65393" s="378"/>
      <c r="R65393" s="378"/>
      <c r="S65393" s="378"/>
      <c r="T65393" s="378"/>
      <c r="U65393" s="378"/>
      <c r="V65393" s="378"/>
      <c r="W65393" s="378"/>
      <c r="X65393" s="378"/>
      <c r="Y65393" s="378"/>
      <c r="Z65393" s="378"/>
      <c r="AA65393" s="378"/>
      <c r="AB65393" s="378"/>
      <c r="AC65393" s="378"/>
      <c r="AD65393" s="378"/>
      <c r="AE65393" s="378"/>
      <c r="AF65393" s="378"/>
      <c r="AG65393" s="378"/>
      <c r="AH65393" s="378"/>
      <c r="AI65393" s="378"/>
      <c r="AJ65393" s="378"/>
      <c r="AK65393" s="378"/>
      <c r="AL65393" s="378"/>
      <c r="AM65393" s="378"/>
      <c r="AN65393" s="378"/>
      <c r="AO65393" s="378"/>
      <c r="AP65393" s="378"/>
      <c r="AQ65393" s="378"/>
      <c r="AR65393" s="378"/>
      <c r="AS65393" s="378"/>
      <c r="AT65393" s="378"/>
      <c r="AU65393" s="378"/>
      <c r="AV65393" s="378"/>
      <c r="AW65393" s="378"/>
      <c r="AX65393" s="378"/>
      <c r="AY65393" s="378"/>
      <c r="AZ65393" s="378"/>
      <c r="BA65393" s="378"/>
      <c r="BB65393" s="378"/>
      <c r="BC65393" s="378"/>
      <c r="BD65393" s="378"/>
      <c r="BE65393" s="378"/>
      <c r="BF65393" s="378"/>
      <c r="BG65393" s="378"/>
      <c r="BH65393" s="378"/>
      <c r="BI65393" s="378"/>
      <c r="BJ65393" s="378"/>
      <c r="BK65393" s="378"/>
      <c r="BL65393" s="378"/>
      <c r="BM65393" s="378"/>
      <c r="BN65393" s="378"/>
      <c r="BO65393" s="378"/>
      <c r="BP65393" s="378"/>
      <c r="BQ65393" s="378"/>
      <c r="BR65393" s="378"/>
      <c r="BS65393" s="378"/>
      <c r="BT65393" s="378"/>
      <c r="BU65393" s="378"/>
      <c r="BV65393" s="378"/>
      <c r="BW65393" s="378"/>
      <c r="BX65393" s="378"/>
      <c r="BY65393" s="378"/>
      <c r="BZ65393" s="378"/>
      <c r="CA65393" s="378"/>
      <c r="CB65393" s="378"/>
      <c r="CC65393" s="378"/>
      <c r="CD65393" s="378"/>
      <c r="CE65393" s="378"/>
      <c r="CF65393" s="378"/>
      <c r="CG65393" s="378"/>
      <c r="CH65393" s="378"/>
      <c r="CI65393" s="378"/>
      <c r="CJ65393" s="378"/>
      <c r="CK65393" s="378"/>
      <c r="CL65393" s="378"/>
      <c r="CM65393" s="378"/>
      <c r="CN65393" s="378"/>
      <c r="CO65393" s="378"/>
      <c r="CP65393" s="378"/>
      <c r="CQ65393" s="378"/>
      <c r="CR65393" s="378"/>
      <c r="CS65393" s="378"/>
      <c r="CT65393" s="378"/>
      <c r="CU65393" s="378"/>
      <c r="CV65393" s="378"/>
      <c r="CW65393" s="378"/>
      <c r="CX65393" s="378"/>
      <c r="CY65393" s="378"/>
      <c r="CZ65393" s="378"/>
      <c r="DA65393" s="378"/>
      <c r="DB65393" s="378"/>
      <c r="DC65393" s="378"/>
      <c r="DD65393" s="378"/>
      <c r="DE65393" s="378"/>
      <c r="DF65393" s="378"/>
      <c r="DG65393" s="378"/>
      <c r="DH65393" s="378"/>
      <c r="DI65393" s="378"/>
      <c r="DJ65393" s="378"/>
      <c r="DK65393" s="378"/>
      <c r="DL65393" s="378"/>
      <c r="DM65393" s="378"/>
      <c r="DN65393" s="378"/>
      <c r="DO65393" s="378"/>
      <c r="DP65393" s="378"/>
      <c r="DQ65393" s="378"/>
      <c r="DR65393" s="378"/>
      <c r="DS65393" s="378"/>
      <c r="DT65393" s="378"/>
      <c r="DU65393" s="378"/>
      <c r="DV65393" s="378"/>
      <c r="DW65393" s="378"/>
      <c r="DX65393" s="378"/>
      <c r="DY65393" s="378"/>
      <c r="DZ65393" s="378"/>
      <c r="EA65393" s="378"/>
      <c r="EB65393" s="378"/>
      <c r="EC65393" s="378"/>
      <c r="ED65393" s="378"/>
      <c r="EE65393" s="378"/>
      <c r="EF65393" s="378"/>
      <c r="EG65393" s="378"/>
      <c r="EH65393" s="378"/>
      <c r="EI65393" s="378"/>
      <c r="EJ65393" s="378"/>
      <c r="EK65393" s="378"/>
      <c r="EL65393" s="378"/>
      <c r="EM65393" s="378"/>
      <c r="EN65393" s="378"/>
      <c r="EO65393" s="378"/>
      <c r="EP65393" s="378"/>
      <c r="EQ65393" s="378"/>
      <c r="ER65393" s="378"/>
      <c r="ES65393" s="378"/>
      <c r="ET65393" s="378"/>
      <c r="EU65393" s="378"/>
      <c r="EV65393" s="378"/>
      <c r="EW65393" s="378"/>
      <c r="EX65393" s="378"/>
      <c r="EY65393" s="378"/>
      <c r="EZ65393" s="378"/>
      <c r="FA65393" s="378"/>
      <c r="FB65393" s="378"/>
      <c r="FC65393" s="378"/>
      <c r="FD65393" s="378"/>
      <c r="FE65393" s="378"/>
      <c r="FF65393" s="378"/>
      <c r="FG65393" s="378"/>
      <c r="FH65393" s="378"/>
      <c r="FI65393" s="378"/>
      <c r="FJ65393" s="378"/>
      <c r="FK65393" s="378"/>
      <c r="FL65393" s="378"/>
      <c r="FM65393" s="378"/>
      <c r="FN65393" s="378"/>
      <c r="FO65393" s="378"/>
      <c r="FP65393" s="378"/>
      <c r="FQ65393" s="378"/>
      <c r="FR65393" s="378"/>
      <c r="FS65393" s="378"/>
      <c r="FT65393" s="378"/>
      <c r="FU65393" s="378"/>
      <c r="FV65393" s="378"/>
      <c r="FW65393" s="378"/>
      <c r="FX65393" s="378"/>
      <c r="FY65393" s="378"/>
      <c r="FZ65393" s="378"/>
      <c r="GA65393" s="378"/>
      <c r="GB65393" s="378"/>
      <c r="GC65393" s="378"/>
      <c r="GD65393" s="378"/>
      <c r="GE65393" s="378"/>
      <c r="GF65393" s="378"/>
      <c r="GG65393" s="378"/>
      <c r="GH65393" s="378"/>
      <c r="GI65393" s="378"/>
      <c r="GJ65393" s="378"/>
      <c r="GK65393" s="378"/>
      <c r="GL65393" s="378"/>
      <c r="GM65393" s="378"/>
      <c r="GN65393" s="378"/>
      <c r="GO65393" s="378"/>
      <c r="GP65393" s="378"/>
      <c r="GQ65393" s="378"/>
      <c r="GR65393" s="378"/>
      <c r="GS65393" s="378"/>
      <c r="GT65393" s="378"/>
      <c r="GU65393" s="378"/>
      <c r="GV65393" s="378"/>
      <c r="GW65393" s="378"/>
      <c r="GX65393" s="378"/>
      <c r="GY65393" s="378"/>
      <c r="GZ65393" s="378"/>
      <c r="HA65393" s="378"/>
      <c r="HB65393" s="378"/>
      <c r="HC65393" s="378"/>
      <c r="HD65393" s="378"/>
      <c r="HE65393" s="378"/>
      <c r="HF65393" s="378"/>
      <c r="HG65393" s="378"/>
      <c r="HH65393" s="378"/>
      <c r="HI65393" s="378"/>
      <c r="HJ65393" s="378"/>
      <c r="HK65393" s="378"/>
      <c r="HL65393" s="378"/>
      <c r="HM65393" s="378"/>
      <c r="HN65393" s="378"/>
      <c r="HO65393" s="378"/>
      <c r="HP65393" s="378"/>
      <c r="HQ65393" s="378"/>
      <c r="HR65393" s="378"/>
      <c r="HS65393" s="378"/>
      <c r="HT65393" s="378"/>
      <c r="HU65393" s="378"/>
      <c r="HV65393" s="378"/>
      <c r="HW65393" s="378"/>
      <c r="HX65393" s="378"/>
      <c r="HY65393" s="378"/>
      <c r="HZ65393" s="378"/>
      <c r="IA65393" s="378"/>
      <c r="IB65393" s="378"/>
      <c r="IC65393" s="378"/>
      <c r="ID65393" s="378"/>
      <c r="IE65393" s="378"/>
      <c r="IF65393" s="378"/>
      <c r="IG65393" s="378"/>
      <c r="IH65393" s="378"/>
      <c r="II65393" s="378"/>
      <c r="IJ65393" s="378"/>
      <c r="IK65393" s="378"/>
      <c r="IL65393" s="378"/>
    </row>
    <row r="65394" spans="2:246">
      <c r="B65394" s="378"/>
      <c r="C65394" s="378"/>
      <c r="D65394" s="378"/>
      <c r="E65394" s="378"/>
      <c r="F65394" s="378"/>
      <c r="G65394" s="378"/>
      <c r="H65394" s="378"/>
      <c r="I65394" s="378"/>
      <c r="J65394" s="378"/>
      <c r="K65394" s="378"/>
      <c r="L65394" s="378"/>
      <c r="M65394" s="378"/>
      <c r="N65394" s="378"/>
      <c r="O65394" s="378"/>
      <c r="P65394" s="378"/>
      <c r="Q65394" s="378"/>
      <c r="R65394" s="378"/>
      <c r="S65394" s="378"/>
      <c r="T65394" s="378"/>
      <c r="U65394" s="378"/>
      <c r="V65394" s="378"/>
      <c r="W65394" s="378"/>
      <c r="X65394" s="378"/>
      <c r="Y65394" s="378"/>
      <c r="Z65394" s="378"/>
      <c r="AA65394" s="378"/>
      <c r="AB65394" s="378"/>
      <c r="AC65394" s="378"/>
      <c r="AD65394" s="378"/>
      <c r="AE65394" s="378"/>
      <c r="AF65394" s="378"/>
      <c r="AG65394" s="378"/>
      <c r="AH65394" s="378"/>
      <c r="AI65394" s="378"/>
      <c r="AJ65394" s="378"/>
      <c r="AK65394" s="378"/>
      <c r="AL65394" s="378"/>
      <c r="AM65394" s="378"/>
      <c r="AN65394" s="378"/>
      <c r="AO65394" s="378"/>
      <c r="AP65394" s="378"/>
      <c r="AQ65394" s="378"/>
      <c r="AR65394" s="378"/>
      <c r="AS65394" s="378"/>
      <c r="AT65394" s="378"/>
      <c r="AU65394" s="378"/>
      <c r="AV65394" s="378"/>
      <c r="AW65394" s="378"/>
      <c r="AX65394" s="378"/>
      <c r="AY65394" s="378"/>
      <c r="AZ65394" s="378"/>
      <c r="BA65394" s="378"/>
      <c r="BB65394" s="378"/>
      <c r="BC65394" s="378"/>
      <c r="BD65394" s="378"/>
      <c r="BE65394" s="378"/>
      <c r="BF65394" s="378"/>
      <c r="BG65394" s="378"/>
      <c r="BH65394" s="378"/>
      <c r="BI65394" s="378"/>
      <c r="BJ65394" s="378"/>
      <c r="BK65394" s="378"/>
      <c r="BL65394" s="378"/>
      <c r="BM65394" s="378"/>
      <c r="BN65394" s="378"/>
      <c r="BO65394" s="378"/>
      <c r="BP65394" s="378"/>
      <c r="BQ65394" s="378"/>
      <c r="BR65394" s="378"/>
      <c r="BS65394" s="378"/>
      <c r="BT65394" s="378"/>
      <c r="BU65394" s="378"/>
      <c r="BV65394" s="378"/>
      <c r="BW65394" s="378"/>
      <c r="BX65394" s="378"/>
      <c r="BY65394" s="378"/>
      <c r="BZ65394" s="378"/>
      <c r="CA65394" s="378"/>
      <c r="CB65394" s="378"/>
      <c r="CC65394" s="378"/>
      <c r="CD65394" s="378"/>
      <c r="CE65394" s="378"/>
      <c r="CF65394" s="378"/>
      <c r="CG65394" s="378"/>
      <c r="CH65394" s="378"/>
      <c r="CI65394" s="378"/>
      <c r="CJ65394" s="378"/>
      <c r="CK65394" s="378"/>
      <c r="CL65394" s="378"/>
      <c r="CM65394" s="378"/>
      <c r="CN65394" s="378"/>
      <c r="CO65394" s="378"/>
      <c r="CP65394" s="378"/>
      <c r="CQ65394" s="378"/>
      <c r="CR65394" s="378"/>
      <c r="CS65394" s="378"/>
      <c r="CT65394" s="378"/>
      <c r="CU65394" s="378"/>
      <c r="CV65394" s="378"/>
      <c r="CW65394" s="378"/>
      <c r="CX65394" s="378"/>
      <c r="CY65394" s="378"/>
      <c r="CZ65394" s="378"/>
      <c r="DA65394" s="378"/>
      <c r="DB65394" s="378"/>
      <c r="DC65394" s="378"/>
      <c r="DD65394" s="378"/>
      <c r="DE65394" s="378"/>
      <c r="DF65394" s="378"/>
      <c r="DG65394" s="378"/>
      <c r="DH65394" s="378"/>
      <c r="DI65394" s="378"/>
      <c r="DJ65394" s="378"/>
      <c r="DK65394" s="378"/>
      <c r="DL65394" s="378"/>
      <c r="DM65394" s="378"/>
      <c r="DN65394" s="378"/>
      <c r="DO65394" s="378"/>
      <c r="DP65394" s="378"/>
      <c r="DQ65394" s="378"/>
      <c r="DR65394" s="378"/>
      <c r="DS65394" s="378"/>
      <c r="DT65394" s="378"/>
      <c r="DU65394" s="378"/>
      <c r="DV65394" s="378"/>
      <c r="DW65394" s="378"/>
      <c r="DX65394" s="378"/>
      <c r="DY65394" s="378"/>
      <c r="DZ65394" s="378"/>
      <c r="EA65394" s="378"/>
      <c r="EB65394" s="378"/>
      <c r="EC65394" s="378"/>
      <c r="ED65394" s="378"/>
      <c r="EE65394" s="378"/>
      <c r="EF65394" s="378"/>
      <c r="EG65394" s="378"/>
      <c r="EH65394" s="378"/>
      <c r="EI65394" s="378"/>
      <c r="EJ65394" s="378"/>
      <c r="EK65394" s="378"/>
      <c r="EL65394" s="378"/>
      <c r="EM65394" s="378"/>
      <c r="EN65394" s="378"/>
      <c r="EO65394" s="378"/>
      <c r="EP65394" s="378"/>
      <c r="EQ65394" s="378"/>
      <c r="ER65394" s="378"/>
      <c r="ES65394" s="378"/>
      <c r="ET65394" s="378"/>
      <c r="EU65394" s="378"/>
      <c r="EV65394" s="378"/>
      <c r="EW65394" s="378"/>
      <c r="EX65394" s="378"/>
      <c r="EY65394" s="378"/>
      <c r="EZ65394" s="378"/>
      <c r="FA65394" s="378"/>
      <c r="FB65394" s="378"/>
      <c r="FC65394" s="378"/>
      <c r="FD65394" s="378"/>
      <c r="FE65394" s="378"/>
      <c r="FF65394" s="378"/>
      <c r="FG65394" s="378"/>
      <c r="FH65394" s="378"/>
      <c r="FI65394" s="378"/>
      <c r="FJ65394" s="378"/>
      <c r="FK65394" s="378"/>
      <c r="FL65394" s="378"/>
      <c r="FM65394" s="378"/>
      <c r="FN65394" s="378"/>
      <c r="FO65394" s="378"/>
      <c r="FP65394" s="378"/>
      <c r="FQ65394" s="378"/>
      <c r="FR65394" s="378"/>
      <c r="FS65394" s="378"/>
      <c r="FT65394" s="378"/>
      <c r="FU65394" s="378"/>
      <c r="FV65394" s="378"/>
      <c r="FW65394" s="378"/>
      <c r="FX65394" s="378"/>
      <c r="FY65394" s="378"/>
      <c r="FZ65394" s="378"/>
      <c r="GA65394" s="378"/>
      <c r="GB65394" s="378"/>
      <c r="GC65394" s="378"/>
      <c r="GD65394" s="378"/>
      <c r="GE65394" s="378"/>
      <c r="GF65394" s="378"/>
      <c r="GG65394" s="378"/>
      <c r="GH65394" s="378"/>
      <c r="GI65394" s="378"/>
      <c r="GJ65394" s="378"/>
      <c r="GK65394" s="378"/>
      <c r="GL65394" s="378"/>
      <c r="GM65394" s="378"/>
      <c r="GN65394" s="378"/>
      <c r="GO65394" s="378"/>
      <c r="GP65394" s="378"/>
      <c r="GQ65394" s="378"/>
      <c r="GR65394" s="378"/>
      <c r="GS65394" s="378"/>
      <c r="GT65394" s="378"/>
      <c r="GU65394" s="378"/>
      <c r="GV65394" s="378"/>
      <c r="GW65394" s="378"/>
      <c r="GX65394" s="378"/>
      <c r="GY65394" s="378"/>
      <c r="GZ65394" s="378"/>
      <c r="HA65394" s="378"/>
      <c r="HB65394" s="378"/>
      <c r="HC65394" s="378"/>
      <c r="HD65394" s="378"/>
      <c r="HE65394" s="378"/>
      <c r="HF65394" s="378"/>
      <c r="HG65394" s="378"/>
      <c r="HH65394" s="378"/>
      <c r="HI65394" s="378"/>
      <c r="HJ65394" s="378"/>
      <c r="HK65394" s="378"/>
      <c r="HL65394" s="378"/>
      <c r="HM65394" s="378"/>
      <c r="HN65394" s="378"/>
      <c r="HO65394" s="378"/>
      <c r="HP65394" s="378"/>
      <c r="HQ65394" s="378"/>
      <c r="HR65394" s="378"/>
      <c r="HS65394" s="378"/>
      <c r="HT65394" s="378"/>
      <c r="HU65394" s="378"/>
      <c r="HV65394" s="378"/>
      <c r="HW65394" s="378"/>
      <c r="HX65394" s="378"/>
      <c r="HY65394" s="378"/>
      <c r="HZ65394" s="378"/>
      <c r="IA65394" s="378"/>
      <c r="IB65394" s="378"/>
      <c r="IC65394" s="378"/>
      <c r="ID65394" s="378"/>
      <c r="IE65394" s="378"/>
      <c r="IF65394" s="378"/>
      <c r="IG65394" s="378"/>
      <c r="IH65394" s="378"/>
      <c r="II65394" s="378"/>
      <c r="IJ65394" s="378"/>
      <c r="IK65394" s="378"/>
      <c r="IL65394" s="378"/>
    </row>
    <row r="65395" spans="2:246">
      <c r="B65395" s="378"/>
      <c r="C65395" s="378"/>
      <c r="D65395" s="378"/>
      <c r="E65395" s="378"/>
      <c r="F65395" s="378"/>
      <c r="G65395" s="378"/>
      <c r="H65395" s="378"/>
      <c r="I65395" s="378"/>
      <c r="J65395" s="378"/>
      <c r="K65395" s="378"/>
      <c r="L65395" s="378"/>
      <c r="M65395" s="378"/>
      <c r="N65395" s="378"/>
      <c r="O65395" s="378"/>
      <c r="P65395" s="378"/>
      <c r="Q65395" s="378"/>
      <c r="R65395" s="378"/>
      <c r="S65395" s="378"/>
      <c r="T65395" s="378"/>
      <c r="U65395" s="378"/>
      <c r="V65395" s="378"/>
      <c r="W65395" s="378"/>
      <c r="X65395" s="378"/>
      <c r="Y65395" s="378"/>
      <c r="Z65395" s="378"/>
      <c r="AA65395" s="378"/>
      <c r="AB65395" s="378"/>
      <c r="AC65395" s="378"/>
      <c r="AD65395" s="378"/>
      <c r="AE65395" s="378"/>
      <c r="AF65395" s="378"/>
      <c r="AG65395" s="378"/>
      <c r="AH65395" s="378"/>
      <c r="AI65395" s="378"/>
      <c r="AJ65395" s="378"/>
      <c r="AK65395" s="378"/>
      <c r="AL65395" s="378"/>
      <c r="AM65395" s="378"/>
      <c r="AN65395" s="378"/>
      <c r="AO65395" s="378"/>
      <c r="AP65395" s="378"/>
      <c r="AQ65395" s="378"/>
      <c r="AR65395" s="378"/>
      <c r="AS65395" s="378"/>
      <c r="AT65395" s="378"/>
      <c r="AU65395" s="378"/>
      <c r="AV65395" s="378"/>
      <c r="AW65395" s="378"/>
      <c r="AX65395" s="378"/>
      <c r="AY65395" s="378"/>
      <c r="AZ65395" s="378"/>
      <c r="BA65395" s="378"/>
      <c r="BB65395" s="378"/>
      <c r="BC65395" s="378"/>
      <c r="BD65395" s="378"/>
      <c r="BE65395" s="378"/>
      <c r="BF65395" s="378"/>
      <c r="BG65395" s="378"/>
      <c r="BH65395" s="378"/>
      <c r="BI65395" s="378"/>
      <c r="BJ65395" s="378"/>
      <c r="BK65395" s="378"/>
      <c r="BL65395" s="378"/>
      <c r="BM65395" s="378"/>
      <c r="BN65395" s="378"/>
      <c r="BO65395" s="378"/>
      <c r="BP65395" s="378"/>
      <c r="BQ65395" s="378"/>
      <c r="BR65395" s="378"/>
      <c r="BS65395" s="378"/>
      <c r="BT65395" s="378"/>
      <c r="BU65395" s="378"/>
      <c r="BV65395" s="378"/>
      <c r="BW65395" s="378"/>
      <c r="BX65395" s="378"/>
      <c r="BY65395" s="378"/>
      <c r="BZ65395" s="378"/>
      <c r="CA65395" s="378"/>
      <c r="CB65395" s="378"/>
      <c r="CC65395" s="378"/>
      <c r="CD65395" s="378"/>
      <c r="CE65395" s="378"/>
      <c r="CF65395" s="378"/>
      <c r="CG65395" s="378"/>
      <c r="CH65395" s="378"/>
      <c r="CI65395" s="378"/>
      <c r="CJ65395" s="378"/>
      <c r="CK65395" s="378"/>
      <c r="CL65395" s="378"/>
      <c r="CM65395" s="378"/>
      <c r="CN65395" s="378"/>
      <c r="CO65395" s="378"/>
      <c r="CP65395" s="378"/>
      <c r="CQ65395" s="378"/>
      <c r="CR65395" s="378"/>
      <c r="CS65395" s="378"/>
      <c r="CT65395" s="378"/>
      <c r="CU65395" s="378"/>
      <c r="CV65395" s="378"/>
      <c r="CW65395" s="378"/>
      <c r="CX65395" s="378"/>
      <c r="CY65395" s="378"/>
      <c r="CZ65395" s="378"/>
      <c r="DA65395" s="378"/>
      <c r="DB65395" s="378"/>
      <c r="DC65395" s="378"/>
      <c r="DD65395" s="378"/>
      <c r="DE65395" s="378"/>
      <c r="DF65395" s="378"/>
      <c r="DG65395" s="378"/>
      <c r="DH65395" s="378"/>
      <c r="DI65395" s="378"/>
      <c r="DJ65395" s="378"/>
      <c r="DK65395" s="378"/>
      <c r="DL65395" s="378"/>
      <c r="DM65395" s="378"/>
      <c r="DN65395" s="378"/>
      <c r="DO65395" s="378"/>
      <c r="DP65395" s="378"/>
      <c r="DQ65395" s="378"/>
      <c r="DR65395" s="378"/>
      <c r="DS65395" s="378"/>
      <c r="DT65395" s="378"/>
      <c r="DU65395" s="378"/>
      <c r="DV65395" s="378"/>
      <c r="DW65395" s="378"/>
      <c r="DX65395" s="378"/>
      <c r="DY65395" s="378"/>
      <c r="DZ65395" s="378"/>
      <c r="EA65395" s="378"/>
      <c r="EB65395" s="378"/>
      <c r="EC65395" s="378"/>
      <c r="ED65395" s="378"/>
      <c r="EE65395" s="378"/>
      <c r="EF65395" s="378"/>
      <c r="EG65395" s="378"/>
      <c r="EH65395" s="378"/>
      <c r="EI65395" s="378"/>
      <c r="EJ65395" s="378"/>
      <c r="EK65395" s="378"/>
      <c r="EL65395" s="378"/>
      <c r="EM65395" s="378"/>
      <c r="EN65395" s="378"/>
      <c r="EO65395" s="378"/>
      <c r="EP65395" s="378"/>
      <c r="EQ65395" s="378"/>
      <c r="ER65395" s="378"/>
      <c r="ES65395" s="378"/>
      <c r="ET65395" s="378"/>
      <c r="EU65395" s="378"/>
      <c r="EV65395" s="378"/>
      <c r="EW65395" s="378"/>
      <c r="EX65395" s="378"/>
      <c r="EY65395" s="378"/>
      <c r="EZ65395" s="378"/>
      <c r="FA65395" s="378"/>
      <c r="FB65395" s="378"/>
      <c r="FC65395" s="378"/>
      <c r="FD65395" s="378"/>
      <c r="FE65395" s="378"/>
      <c r="FF65395" s="378"/>
      <c r="FG65395" s="378"/>
      <c r="FH65395" s="378"/>
      <c r="FI65395" s="378"/>
      <c r="FJ65395" s="378"/>
      <c r="FK65395" s="378"/>
      <c r="FL65395" s="378"/>
      <c r="FM65395" s="378"/>
      <c r="FN65395" s="378"/>
      <c r="FO65395" s="378"/>
      <c r="FP65395" s="378"/>
      <c r="FQ65395" s="378"/>
      <c r="FR65395" s="378"/>
      <c r="FS65395" s="378"/>
      <c r="FT65395" s="378"/>
      <c r="FU65395" s="378"/>
      <c r="FV65395" s="378"/>
      <c r="FW65395" s="378"/>
      <c r="FX65395" s="378"/>
      <c r="FY65395" s="378"/>
      <c r="FZ65395" s="378"/>
      <c r="GA65395" s="378"/>
      <c r="GB65395" s="378"/>
      <c r="GC65395" s="378"/>
      <c r="GD65395" s="378"/>
      <c r="GE65395" s="378"/>
      <c r="GF65395" s="378"/>
      <c r="GG65395" s="378"/>
      <c r="GH65395" s="378"/>
      <c r="GI65395" s="378"/>
      <c r="GJ65395" s="378"/>
      <c r="GK65395" s="378"/>
      <c r="GL65395" s="378"/>
      <c r="GM65395" s="378"/>
      <c r="GN65395" s="378"/>
      <c r="GO65395" s="378"/>
      <c r="GP65395" s="378"/>
      <c r="GQ65395" s="378"/>
      <c r="GR65395" s="378"/>
      <c r="GS65395" s="378"/>
      <c r="GT65395" s="378"/>
      <c r="GU65395" s="378"/>
      <c r="GV65395" s="378"/>
      <c r="GW65395" s="378"/>
      <c r="GX65395" s="378"/>
      <c r="GY65395" s="378"/>
      <c r="GZ65395" s="378"/>
      <c r="HA65395" s="378"/>
      <c r="HB65395" s="378"/>
      <c r="HC65395" s="378"/>
      <c r="HD65395" s="378"/>
      <c r="HE65395" s="378"/>
      <c r="HF65395" s="378"/>
      <c r="HG65395" s="378"/>
      <c r="HH65395" s="378"/>
      <c r="HI65395" s="378"/>
      <c r="HJ65395" s="378"/>
      <c r="HK65395" s="378"/>
      <c r="HL65395" s="378"/>
      <c r="HM65395" s="378"/>
      <c r="HN65395" s="378"/>
      <c r="HO65395" s="378"/>
      <c r="HP65395" s="378"/>
      <c r="HQ65395" s="378"/>
      <c r="HR65395" s="378"/>
      <c r="HS65395" s="378"/>
      <c r="HT65395" s="378"/>
      <c r="HU65395" s="378"/>
      <c r="HV65395" s="378"/>
      <c r="HW65395" s="378"/>
      <c r="HX65395" s="378"/>
      <c r="HY65395" s="378"/>
      <c r="HZ65395" s="378"/>
      <c r="IA65395" s="378"/>
      <c r="IB65395" s="378"/>
      <c r="IC65395" s="378"/>
      <c r="ID65395" s="378"/>
      <c r="IE65395" s="378"/>
      <c r="IF65395" s="378"/>
      <c r="IG65395" s="378"/>
      <c r="IH65395" s="378"/>
      <c r="II65395" s="378"/>
      <c r="IJ65395" s="378"/>
      <c r="IK65395" s="378"/>
      <c r="IL65395" s="378"/>
    </row>
    <row r="65396" spans="2:246">
      <c r="B65396" s="378"/>
      <c r="C65396" s="378"/>
      <c r="D65396" s="378"/>
      <c r="E65396" s="378"/>
      <c r="F65396" s="378"/>
      <c r="G65396" s="378"/>
      <c r="H65396" s="378"/>
      <c r="I65396" s="378"/>
      <c r="J65396" s="378"/>
      <c r="K65396" s="378"/>
      <c r="L65396" s="378"/>
      <c r="M65396" s="378"/>
      <c r="N65396" s="378"/>
      <c r="O65396" s="378"/>
      <c r="P65396" s="378"/>
      <c r="Q65396" s="378"/>
      <c r="R65396" s="378"/>
      <c r="S65396" s="378"/>
      <c r="T65396" s="378"/>
      <c r="U65396" s="378"/>
      <c r="V65396" s="378"/>
      <c r="W65396" s="378"/>
      <c r="X65396" s="378"/>
      <c r="Y65396" s="378"/>
      <c r="Z65396" s="378"/>
      <c r="AA65396" s="378"/>
      <c r="AB65396" s="378"/>
      <c r="AC65396" s="378"/>
      <c r="AD65396" s="378"/>
      <c r="AE65396" s="378"/>
      <c r="AF65396" s="378"/>
      <c r="AG65396" s="378"/>
      <c r="AH65396" s="378"/>
      <c r="AI65396" s="378"/>
      <c r="AJ65396" s="378"/>
      <c r="AK65396" s="378"/>
      <c r="AL65396" s="378"/>
      <c r="AM65396" s="378"/>
      <c r="AN65396" s="378"/>
      <c r="AO65396" s="378"/>
      <c r="AP65396" s="378"/>
      <c r="AQ65396" s="378"/>
      <c r="AR65396" s="378"/>
      <c r="AS65396" s="378"/>
      <c r="AT65396" s="378"/>
      <c r="AU65396" s="378"/>
      <c r="AV65396" s="378"/>
      <c r="AW65396" s="378"/>
      <c r="AX65396" s="378"/>
      <c r="AY65396" s="378"/>
      <c r="AZ65396" s="378"/>
      <c r="BA65396" s="378"/>
      <c r="BB65396" s="378"/>
      <c r="BC65396" s="378"/>
      <c r="BD65396" s="378"/>
      <c r="BE65396" s="378"/>
      <c r="BF65396" s="378"/>
      <c r="BG65396" s="378"/>
      <c r="BH65396" s="378"/>
      <c r="BI65396" s="378"/>
      <c r="BJ65396" s="378"/>
      <c r="BK65396" s="378"/>
      <c r="BL65396" s="378"/>
      <c r="BM65396" s="378"/>
      <c r="BN65396" s="378"/>
      <c r="BO65396" s="378"/>
      <c r="BP65396" s="378"/>
      <c r="BQ65396" s="378"/>
      <c r="BR65396" s="378"/>
      <c r="BS65396" s="378"/>
      <c r="BT65396" s="378"/>
      <c r="BU65396" s="378"/>
      <c r="BV65396" s="378"/>
      <c r="BW65396" s="378"/>
      <c r="BX65396" s="378"/>
      <c r="BY65396" s="378"/>
      <c r="BZ65396" s="378"/>
      <c r="CA65396" s="378"/>
      <c r="CB65396" s="378"/>
      <c r="CC65396" s="378"/>
      <c r="CD65396" s="378"/>
      <c r="CE65396" s="378"/>
      <c r="CF65396" s="378"/>
      <c r="CG65396" s="378"/>
      <c r="CH65396" s="378"/>
      <c r="CI65396" s="378"/>
      <c r="CJ65396" s="378"/>
      <c r="CK65396" s="378"/>
      <c r="CL65396" s="378"/>
      <c r="CM65396" s="378"/>
      <c r="CN65396" s="378"/>
      <c r="CO65396" s="378"/>
      <c r="CP65396" s="378"/>
      <c r="CQ65396" s="378"/>
      <c r="CR65396" s="378"/>
      <c r="CS65396" s="378"/>
      <c r="CT65396" s="378"/>
      <c r="CU65396" s="378"/>
      <c r="CV65396" s="378"/>
      <c r="CW65396" s="378"/>
      <c r="CX65396" s="378"/>
      <c r="CY65396" s="378"/>
      <c r="CZ65396" s="378"/>
      <c r="DA65396" s="378"/>
      <c r="DB65396" s="378"/>
      <c r="DC65396" s="378"/>
      <c r="DD65396" s="378"/>
      <c r="DE65396" s="378"/>
      <c r="DF65396" s="378"/>
      <c r="DG65396" s="378"/>
      <c r="DH65396" s="378"/>
      <c r="DI65396" s="378"/>
      <c r="DJ65396" s="378"/>
      <c r="DK65396" s="378"/>
      <c r="DL65396" s="378"/>
      <c r="DM65396" s="378"/>
      <c r="DN65396" s="378"/>
      <c r="DO65396" s="378"/>
      <c r="DP65396" s="378"/>
      <c r="DQ65396" s="378"/>
      <c r="DR65396" s="378"/>
      <c r="DS65396" s="378"/>
      <c r="DT65396" s="378"/>
      <c r="DU65396" s="378"/>
      <c r="DV65396" s="378"/>
      <c r="DW65396" s="378"/>
      <c r="DX65396" s="378"/>
      <c r="DY65396" s="378"/>
      <c r="DZ65396" s="378"/>
      <c r="EA65396" s="378"/>
      <c r="EB65396" s="378"/>
      <c r="EC65396" s="378"/>
      <c r="ED65396" s="378"/>
      <c r="EE65396" s="378"/>
      <c r="EF65396" s="378"/>
      <c r="EG65396" s="378"/>
      <c r="EH65396" s="378"/>
      <c r="EI65396" s="378"/>
      <c r="EJ65396" s="378"/>
      <c r="EK65396" s="378"/>
      <c r="EL65396" s="378"/>
      <c r="EM65396" s="378"/>
      <c r="EN65396" s="378"/>
      <c r="EO65396" s="378"/>
      <c r="EP65396" s="378"/>
      <c r="EQ65396" s="378"/>
      <c r="ER65396" s="378"/>
      <c r="ES65396" s="378"/>
      <c r="ET65396" s="378"/>
      <c r="EU65396" s="378"/>
      <c r="EV65396" s="378"/>
      <c r="EW65396" s="378"/>
      <c r="EX65396" s="378"/>
      <c r="EY65396" s="378"/>
      <c r="EZ65396" s="378"/>
      <c r="FA65396" s="378"/>
      <c r="FB65396" s="378"/>
      <c r="FC65396" s="378"/>
      <c r="FD65396" s="378"/>
      <c r="FE65396" s="378"/>
      <c r="FF65396" s="378"/>
      <c r="FG65396" s="378"/>
      <c r="FH65396" s="378"/>
      <c r="FI65396" s="378"/>
      <c r="FJ65396" s="378"/>
      <c r="FK65396" s="378"/>
      <c r="FL65396" s="378"/>
      <c r="FM65396" s="378"/>
      <c r="FN65396" s="378"/>
      <c r="FO65396" s="378"/>
      <c r="FP65396" s="378"/>
      <c r="FQ65396" s="378"/>
      <c r="FR65396" s="378"/>
      <c r="FS65396" s="378"/>
      <c r="FT65396" s="378"/>
      <c r="FU65396" s="378"/>
      <c r="FV65396" s="378"/>
      <c r="FW65396" s="378"/>
      <c r="FX65396" s="378"/>
      <c r="FY65396" s="378"/>
      <c r="FZ65396" s="378"/>
      <c r="GA65396" s="378"/>
      <c r="GB65396" s="378"/>
      <c r="GC65396" s="378"/>
      <c r="GD65396" s="378"/>
      <c r="GE65396" s="378"/>
      <c r="GF65396" s="378"/>
      <c r="GG65396" s="378"/>
      <c r="GH65396" s="378"/>
      <c r="GI65396" s="378"/>
      <c r="GJ65396" s="378"/>
      <c r="GK65396" s="378"/>
      <c r="GL65396" s="378"/>
      <c r="GM65396" s="378"/>
      <c r="GN65396" s="378"/>
      <c r="GO65396" s="378"/>
      <c r="GP65396" s="378"/>
      <c r="GQ65396" s="378"/>
      <c r="GR65396" s="378"/>
      <c r="GS65396" s="378"/>
      <c r="GT65396" s="378"/>
      <c r="GU65396" s="378"/>
      <c r="GV65396" s="378"/>
      <c r="GW65396" s="378"/>
      <c r="GX65396" s="378"/>
      <c r="GY65396" s="378"/>
      <c r="GZ65396" s="378"/>
      <c r="HA65396" s="378"/>
      <c r="HB65396" s="378"/>
      <c r="HC65396" s="378"/>
      <c r="HD65396" s="378"/>
      <c r="HE65396" s="378"/>
      <c r="HF65396" s="378"/>
      <c r="HG65396" s="378"/>
      <c r="HH65396" s="378"/>
      <c r="HI65396" s="378"/>
      <c r="HJ65396" s="378"/>
      <c r="HK65396" s="378"/>
      <c r="HL65396" s="378"/>
      <c r="HM65396" s="378"/>
      <c r="HN65396" s="378"/>
      <c r="HO65396" s="378"/>
      <c r="HP65396" s="378"/>
      <c r="HQ65396" s="378"/>
      <c r="HR65396" s="378"/>
      <c r="HS65396" s="378"/>
      <c r="HT65396" s="378"/>
      <c r="HU65396" s="378"/>
      <c r="HV65396" s="378"/>
      <c r="HW65396" s="378"/>
      <c r="HX65396" s="378"/>
      <c r="HY65396" s="378"/>
      <c r="HZ65396" s="378"/>
      <c r="IA65396" s="378"/>
      <c r="IB65396" s="378"/>
      <c r="IC65396" s="378"/>
      <c r="ID65396" s="378"/>
      <c r="IE65396" s="378"/>
      <c r="IF65396" s="378"/>
      <c r="IG65396" s="378"/>
      <c r="IH65396" s="378"/>
      <c r="II65396" s="378"/>
      <c r="IJ65396" s="378"/>
      <c r="IK65396" s="378"/>
      <c r="IL65396" s="378"/>
    </row>
    <row r="65397" spans="2:246">
      <c r="B65397" s="378"/>
      <c r="C65397" s="378"/>
      <c r="D65397" s="378"/>
      <c r="E65397" s="378"/>
      <c r="F65397" s="378"/>
      <c r="G65397" s="378"/>
      <c r="H65397" s="378"/>
      <c r="I65397" s="378"/>
      <c r="J65397" s="378"/>
      <c r="K65397" s="378"/>
      <c r="L65397" s="378"/>
      <c r="M65397" s="378"/>
      <c r="N65397" s="378"/>
      <c r="O65397" s="378"/>
      <c r="P65397" s="378"/>
      <c r="Q65397" s="378"/>
      <c r="R65397" s="378"/>
      <c r="S65397" s="378"/>
      <c r="T65397" s="378"/>
      <c r="U65397" s="378"/>
      <c r="V65397" s="378"/>
      <c r="W65397" s="378"/>
      <c r="X65397" s="378"/>
      <c r="Y65397" s="378"/>
      <c r="Z65397" s="378"/>
      <c r="AA65397" s="378"/>
      <c r="AB65397" s="378"/>
      <c r="AC65397" s="378"/>
      <c r="AD65397" s="378"/>
      <c r="AE65397" s="378"/>
      <c r="AF65397" s="378"/>
      <c r="AG65397" s="378"/>
      <c r="AH65397" s="378"/>
      <c r="AI65397" s="378"/>
      <c r="AJ65397" s="378"/>
      <c r="AK65397" s="378"/>
      <c r="AL65397" s="378"/>
      <c r="AM65397" s="378"/>
      <c r="AN65397" s="378"/>
      <c r="AO65397" s="378"/>
      <c r="AP65397" s="378"/>
      <c r="AQ65397" s="378"/>
      <c r="AR65397" s="378"/>
      <c r="AS65397" s="378"/>
      <c r="AT65397" s="378"/>
      <c r="AU65397" s="378"/>
      <c r="AV65397" s="378"/>
      <c r="AW65397" s="378"/>
      <c r="AX65397" s="378"/>
      <c r="AY65397" s="378"/>
      <c r="AZ65397" s="378"/>
      <c r="BA65397" s="378"/>
      <c r="BB65397" s="378"/>
      <c r="BC65397" s="378"/>
      <c r="BD65397" s="378"/>
      <c r="BE65397" s="378"/>
      <c r="BF65397" s="378"/>
      <c r="BG65397" s="378"/>
      <c r="BH65397" s="378"/>
      <c r="BI65397" s="378"/>
      <c r="BJ65397" s="378"/>
      <c r="BK65397" s="378"/>
      <c r="BL65397" s="378"/>
      <c r="BM65397" s="378"/>
      <c r="BN65397" s="378"/>
      <c r="BO65397" s="378"/>
      <c r="BP65397" s="378"/>
      <c r="BQ65397" s="378"/>
      <c r="BR65397" s="378"/>
      <c r="BS65397" s="378"/>
      <c r="BT65397" s="378"/>
      <c r="BU65397" s="378"/>
      <c r="BV65397" s="378"/>
      <c r="BW65397" s="378"/>
      <c r="BX65397" s="378"/>
      <c r="BY65397" s="378"/>
      <c r="BZ65397" s="378"/>
      <c r="CA65397" s="378"/>
      <c r="CB65397" s="378"/>
      <c r="CC65397" s="378"/>
      <c r="CD65397" s="378"/>
      <c r="CE65397" s="378"/>
      <c r="CF65397" s="378"/>
      <c r="CG65397" s="378"/>
      <c r="CH65397" s="378"/>
      <c r="CI65397" s="378"/>
      <c r="CJ65397" s="378"/>
      <c r="CK65397" s="378"/>
      <c r="CL65397" s="378"/>
      <c r="CM65397" s="378"/>
      <c r="CN65397" s="378"/>
      <c r="CO65397" s="378"/>
      <c r="CP65397" s="378"/>
      <c r="CQ65397" s="378"/>
      <c r="CR65397" s="378"/>
      <c r="CS65397" s="378"/>
      <c r="CT65397" s="378"/>
      <c r="CU65397" s="378"/>
      <c r="CV65397" s="378"/>
      <c r="CW65397" s="378"/>
      <c r="CX65397" s="378"/>
      <c r="CY65397" s="378"/>
      <c r="CZ65397" s="378"/>
      <c r="DA65397" s="378"/>
      <c r="DB65397" s="378"/>
      <c r="DC65397" s="378"/>
      <c r="DD65397" s="378"/>
      <c r="DE65397" s="378"/>
      <c r="DF65397" s="378"/>
      <c r="DG65397" s="378"/>
      <c r="DH65397" s="378"/>
      <c r="DI65397" s="378"/>
      <c r="DJ65397" s="378"/>
      <c r="DK65397" s="378"/>
      <c r="DL65397" s="378"/>
      <c r="DM65397" s="378"/>
      <c r="DN65397" s="378"/>
      <c r="DO65397" s="378"/>
      <c r="DP65397" s="378"/>
      <c r="DQ65397" s="378"/>
      <c r="DR65397" s="378"/>
      <c r="DS65397" s="378"/>
      <c r="DT65397" s="378"/>
      <c r="DU65397" s="378"/>
      <c r="DV65397" s="378"/>
      <c r="DW65397" s="378"/>
      <c r="DX65397" s="378"/>
      <c r="DY65397" s="378"/>
      <c r="DZ65397" s="378"/>
      <c r="EA65397" s="378"/>
      <c r="EB65397" s="378"/>
      <c r="EC65397" s="378"/>
      <c r="ED65397" s="378"/>
      <c r="EE65397" s="378"/>
      <c r="EF65397" s="378"/>
      <c r="EG65397" s="378"/>
      <c r="EH65397" s="378"/>
      <c r="EI65397" s="378"/>
      <c r="EJ65397" s="378"/>
      <c r="EK65397" s="378"/>
      <c r="EL65397" s="378"/>
      <c r="EM65397" s="378"/>
      <c r="EN65397" s="378"/>
      <c r="EO65397" s="378"/>
      <c r="EP65397" s="378"/>
      <c r="EQ65397" s="378"/>
      <c r="ER65397" s="378"/>
      <c r="ES65397" s="378"/>
      <c r="ET65397" s="378"/>
      <c r="EU65397" s="378"/>
      <c r="EV65397" s="378"/>
      <c r="EW65397" s="378"/>
      <c r="EX65397" s="378"/>
      <c r="EY65397" s="378"/>
      <c r="EZ65397" s="378"/>
      <c r="FA65397" s="378"/>
      <c r="FB65397" s="378"/>
      <c r="FC65397" s="378"/>
      <c r="FD65397" s="378"/>
      <c r="FE65397" s="378"/>
      <c r="FF65397" s="378"/>
      <c r="FG65397" s="378"/>
      <c r="FH65397" s="378"/>
      <c r="FI65397" s="378"/>
      <c r="FJ65397" s="378"/>
      <c r="FK65397" s="378"/>
      <c r="FL65397" s="378"/>
      <c r="FM65397" s="378"/>
      <c r="FN65397" s="378"/>
      <c r="FO65397" s="378"/>
      <c r="FP65397" s="378"/>
      <c r="FQ65397" s="378"/>
      <c r="FR65397" s="378"/>
      <c r="FS65397" s="378"/>
      <c r="FT65397" s="378"/>
      <c r="FU65397" s="378"/>
      <c r="FV65397" s="378"/>
      <c r="FW65397" s="378"/>
      <c r="FX65397" s="378"/>
      <c r="FY65397" s="378"/>
      <c r="FZ65397" s="378"/>
      <c r="GA65397" s="378"/>
      <c r="GB65397" s="378"/>
      <c r="GC65397" s="378"/>
      <c r="GD65397" s="378"/>
      <c r="GE65397" s="378"/>
      <c r="GF65397" s="378"/>
      <c r="GG65397" s="378"/>
      <c r="GH65397" s="378"/>
      <c r="GI65397" s="378"/>
      <c r="GJ65397" s="378"/>
      <c r="GK65397" s="378"/>
      <c r="GL65397" s="378"/>
      <c r="GM65397" s="378"/>
      <c r="GN65397" s="378"/>
      <c r="GO65397" s="378"/>
      <c r="GP65397" s="378"/>
      <c r="GQ65397" s="378"/>
      <c r="GR65397" s="378"/>
      <c r="GS65397" s="378"/>
      <c r="GT65397" s="378"/>
      <c r="GU65397" s="378"/>
      <c r="GV65397" s="378"/>
      <c r="GW65397" s="378"/>
      <c r="GX65397" s="378"/>
      <c r="GY65397" s="378"/>
      <c r="GZ65397" s="378"/>
      <c r="HA65397" s="378"/>
      <c r="HB65397" s="378"/>
      <c r="HC65397" s="378"/>
      <c r="HD65397" s="378"/>
      <c r="HE65397" s="378"/>
      <c r="HF65397" s="378"/>
      <c r="HG65397" s="378"/>
      <c r="HH65397" s="378"/>
      <c r="HI65397" s="378"/>
      <c r="HJ65397" s="378"/>
      <c r="HK65397" s="378"/>
      <c r="HL65397" s="378"/>
      <c r="HM65397" s="378"/>
      <c r="HN65397" s="378"/>
      <c r="HO65397" s="378"/>
      <c r="HP65397" s="378"/>
      <c r="HQ65397" s="378"/>
      <c r="HR65397" s="378"/>
      <c r="HS65397" s="378"/>
      <c r="HT65397" s="378"/>
      <c r="HU65397" s="378"/>
      <c r="HV65397" s="378"/>
      <c r="HW65397" s="378"/>
      <c r="HX65397" s="378"/>
      <c r="HY65397" s="378"/>
      <c r="HZ65397" s="378"/>
      <c r="IA65397" s="378"/>
      <c r="IB65397" s="378"/>
      <c r="IC65397" s="378"/>
      <c r="ID65397" s="378"/>
      <c r="IE65397" s="378"/>
      <c r="IF65397" s="378"/>
      <c r="IG65397" s="378"/>
      <c r="IH65397" s="378"/>
      <c r="II65397" s="378"/>
      <c r="IJ65397" s="378"/>
      <c r="IK65397" s="378"/>
      <c r="IL65397" s="378"/>
    </row>
    <row r="65398" spans="2:246">
      <c r="B65398" s="378"/>
      <c r="C65398" s="378"/>
      <c r="D65398" s="378"/>
      <c r="E65398" s="378"/>
      <c r="F65398" s="378"/>
      <c r="G65398" s="378"/>
      <c r="H65398" s="378"/>
      <c r="I65398" s="378"/>
      <c r="J65398" s="378"/>
      <c r="K65398" s="378"/>
      <c r="L65398" s="378"/>
      <c r="M65398" s="378"/>
      <c r="N65398" s="378"/>
      <c r="O65398" s="378"/>
      <c r="P65398" s="378"/>
      <c r="Q65398" s="378"/>
      <c r="R65398" s="378"/>
      <c r="S65398" s="378"/>
      <c r="T65398" s="378"/>
      <c r="U65398" s="378"/>
      <c r="V65398" s="378"/>
      <c r="W65398" s="378"/>
      <c r="X65398" s="378"/>
      <c r="Y65398" s="378"/>
      <c r="Z65398" s="378"/>
      <c r="AA65398" s="378"/>
      <c r="AB65398" s="378"/>
      <c r="AC65398" s="378"/>
      <c r="AD65398" s="378"/>
      <c r="AE65398" s="378"/>
      <c r="AF65398" s="378"/>
      <c r="AG65398" s="378"/>
      <c r="AH65398" s="378"/>
      <c r="AI65398" s="378"/>
      <c r="AJ65398" s="378"/>
      <c r="AK65398" s="378"/>
      <c r="AL65398" s="378"/>
      <c r="AM65398" s="378"/>
      <c r="AN65398" s="378"/>
      <c r="AO65398" s="378"/>
      <c r="AP65398" s="378"/>
      <c r="AQ65398" s="378"/>
      <c r="AR65398" s="378"/>
      <c r="AS65398" s="378"/>
      <c r="AT65398" s="378"/>
      <c r="AU65398" s="378"/>
      <c r="AV65398" s="378"/>
      <c r="AW65398" s="378"/>
      <c r="AX65398" s="378"/>
      <c r="AY65398" s="378"/>
      <c r="AZ65398" s="378"/>
      <c r="BA65398" s="378"/>
      <c r="BB65398" s="378"/>
      <c r="BC65398" s="378"/>
      <c r="BD65398" s="378"/>
      <c r="BE65398" s="378"/>
      <c r="BF65398" s="378"/>
      <c r="BG65398" s="378"/>
      <c r="BH65398" s="378"/>
      <c r="BI65398" s="378"/>
      <c r="BJ65398" s="378"/>
      <c r="BK65398" s="378"/>
      <c r="BL65398" s="378"/>
      <c r="BM65398" s="378"/>
      <c r="BN65398" s="378"/>
      <c r="BO65398" s="378"/>
      <c r="BP65398" s="378"/>
      <c r="BQ65398" s="378"/>
      <c r="BR65398" s="378"/>
      <c r="BS65398" s="378"/>
      <c r="BT65398" s="378"/>
      <c r="BU65398" s="378"/>
      <c r="BV65398" s="378"/>
      <c r="BW65398" s="378"/>
      <c r="BX65398" s="378"/>
      <c r="BY65398" s="378"/>
      <c r="BZ65398" s="378"/>
      <c r="CA65398" s="378"/>
      <c r="CB65398" s="378"/>
      <c r="CC65398" s="378"/>
      <c r="CD65398" s="378"/>
      <c r="CE65398" s="378"/>
      <c r="CF65398" s="378"/>
      <c r="CG65398" s="378"/>
      <c r="CH65398" s="378"/>
      <c r="CI65398" s="378"/>
      <c r="CJ65398" s="378"/>
      <c r="CK65398" s="378"/>
      <c r="CL65398" s="378"/>
      <c r="CM65398" s="378"/>
      <c r="CN65398" s="378"/>
      <c r="CO65398" s="378"/>
      <c r="CP65398" s="378"/>
      <c r="CQ65398" s="378"/>
      <c r="CR65398" s="378"/>
      <c r="CS65398" s="378"/>
      <c r="CT65398" s="378"/>
      <c r="CU65398" s="378"/>
      <c r="CV65398" s="378"/>
      <c r="CW65398" s="378"/>
      <c r="CX65398" s="378"/>
      <c r="CY65398" s="378"/>
      <c r="CZ65398" s="378"/>
      <c r="DA65398" s="378"/>
      <c r="DB65398" s="378"/>
      <c r="DC65398" s="378"/>
      <c r="DD65398" s="378"/>
      <c r="DE65398" s="378"/>
      <c r="DF65398" s="378"/>
      <c r="DG65398" s="378"/>
      <c r="DH65398" s="378"/>
      <c r="DI65398" s="378"/>
      <c r="DJ65398" s="378"/>
      <c r="DK65398" s="378"/>
      <c r="DL65398" s="378"/>
      <c r="DM65398" s="378"/>
      <c r="DN65398" s="378"/>
      <c r="DO65398" s="378"/>
      <c r="DP65398" s="378"/>
      <c r="DQ65398" s="378"/>
      <c r="DR65398" s="378"/>
      <c r="DS65398" s="378"/>
      <c r="DT65398" s="378"/>
      <c r="DU65398" s="378"/>
      <c r="DV65398" s="378"/>
      <c r="DW65398" s="378"/>
      <c r="DX65398" s="378"/>
      <c r="DY65398" s="378"/>
      <c r="DZ65398" s="378"/>
      <c r="EA65398" s="378"/>
      <c r="EB65398" s="378"/>
      <c r="EC65398" s="378"/>
      <c r="ED65398" s="378"/>
      <c r="EE65398" s="378"/>
      <c r="EF65398" s="378"/>
      <c r="EG65398" s="378"/>
      <c r="EH65398" s="378"/>
      <c r="EI65398" s="378"/>
      <c r="EJ65398" s="378"/>
      <c r="EK65398" s="378"/>
      <c r="EL65398" s="378"/>
      <c r="EM65398" s="378"/>
      <c r="EN65398" s="378"/>
      <c r="EO65398" s="378"/>
      <c r="EP65398" s="378"/>
      <c r="EQ65398" s="378"/>
      <c r="ER65398" s="378"/>
      <c r="ES65398" s="378"/>
      <c r="ET65398" s="378"/>
      <c r="EU65398" s="378"/>
      <c r="EV65398" s="378"/>
      <c r="EW65398" s="378"/>
      <c r="EX65398" s="378"/>
      <c r="EY65398" s="378"/>
      <c r="EZ65398" s="378"/>
      <c r="FA65398" s="378"/>
      <c r="FB65398" s="378"/>
      <c r="FC65398" s="378"/>
      <c r="FD65398" s="378"/>
      <c r="FE65398" s="378"/>
      <c r="FF65398" s="378"/>
      <c r="FG65398" s="378"/>
      <c r="FH65398" s="378"/>
      <c r="FI65398" s="378"/>
      <c r="FJ65398" s="378"/>
      <c r="FK65398" s="378"/>
      <c r="FL65398" s="378"/>
      <c r="FM65398" s="378"/>
      <c r="FN65398" s="378"/>
      <c r="FO65398" s="378"/>
      <c r="FP65398" s="378"/>
      <c r="FQ65398" s="378"/>
      <c r="FR65398" s="378"/>
      <c r="FS65398" s="378"/>
      <c r="FT65398" s="378"/>
      <c r="FU65398" s="378"/>
      <c r="FV65398" s="378"/>
      <c r="FW65398" s="378"/>
      <c r="FX65398" s="378"/>
      <c r="FY65398" s="378"/>
      <c r="FZ65398" s="378"/>
      <c r="GA65398" s="378"/>
      <c r="GB65398" s="378"/>
      <c r="GC65398" s="378"/>
      <c r="GD65398" s="378"/>
      <c r="GE65398" s="378"/>
      <c r="GF65398" s="378"/>
      <c r="GG65398" s="378"/>
      <c r="GH65398" s="378"/>
      <c r="GI65398" s="378"/>
      <c r="GJ65398" s="378"/>
      <c r="GK65398" s="378"/>
      <c r="GL65398" s="378"/>
      <c r="GM65398" s="378"/>
      <c r="GN65398" s="378"/>
      <c r="GO65398" s="378"/>
      <c r="GP65398" s="378"/>
      <c r="GQ65398" s="378"/>
      <c r="GR65398" s="378"/>
      <c r="GS65398" s="378"/>
      <c r="GT65398" s="378"/>
      <c r="GU65398" s="378"/>
      <c r="GV65398" s="378"/>
      <c r="GW65398" s="378"/>
      <c r="GX65398" s="378"/>
      <c r="GY65398" s="378"/>
      <c r="GZ65398" s="378"/>
      <c r="HA65398" s="378"/>
      <c r="HB65398" s="378"/>
      <c r="HC65398" s="378"/>
      <c r="HD65398" s="378"/>
      <c r="HE65398" s="378"/>
      <c r="HF65398" s="378"/>
      <c r="HG65398" s="378"/>
      <c r="HH65398" s="378"/>
      <c r="HI65398" s="378"/>
      <c r="HJ65398" s="378"/>
      <c r="HK65398" s="378"/>
      <c r="HL65398" s="378"/>
      <c r="HM65398" s="378"/>
      <c r="HN65398" s="378"/>
      <c r="HO65398" s="378"/>
      <c r="HP65398" s="378"/>
      <c r="HQ65398" s="378"/>
      <c r="HR65398" s="378"/>
      <c r="HS65398" s="378"/>
      <c r="HT65398" s="378"/>
      <c r="HU65398" s="378"/>
      <c r="HV65398" s="378"/>
      <c r="HW65398" s="378"/>
      <c r="HX65398" s="378"/>
      <c r="HY65398" s="378"/>
      <c r="HZ65398" s="378"/>
      <c r="IA65398" s="378"/>
      <c r="IB65398" s="378"/>
      <c r="IC65398" s="378"/>
      <c r="ID65398" s="378"/>
      <c r="IE65398" s="378"/>
      <c r="IF65398" s="378"/>
      <c r="IG65398" s="378"/>
      <c r="IH65398" s="378"/>
      <c r="II65398" s="378"/>
      <c r="IJ65398" s="378"/>
      <c r="IK65398" s="378"/>
      <c r="IL65398" s="378"/>
    </row>
    <row r="65399" spans="2:246">
      <c r="B65399" s="378"/>
      <c r="C65399" s="378"/>
      <c r="D65399" s="378"/>
      <c r="E65399" s="378"/>
      <c r="F65399" s="378"/>
      <c r="G65399" s="378"/>
      <c r="H65399" s="378"/>
      <c r="I65399" s="378"/>
      <c r="J65399" s="378"/>
      <c r="K65399" s="378"/>
      <c r="L65399" s="378"/>
      <c r="M65399" s="378"/>
      <c r="N65399" s="378"/>
      <c r="O65399" s="378"/>
      <c r="P65399" s="378"/>
      <c r="Q65399" s="378"/>
      <c r="R65399" s="378"/>
      <c r="S65399" s="378"/>
      <c r="T65399" s="378"/>
      <c r="U65399" s="378"/>
      <c r="V65399" s="378"/>
      <c r="W65399" s="378"/>
      <c r="X65399" s="378"/>
      <c r="Y65399" s="378"/>
      <c r="Z65399" s="378"/>
      <c r="AA65399" s="378"/>
      <c r="AB65399" s="378"/>
      <c r="AC65399" s="378"/>
      <c r="AD65399" s="378"/>
      <c r="AE65399" s="378"/>
      <c r="AF65399" s="378"/>
      <c r="AG65399" s="378"/>
      <c r="AH65399" s="378"/>
      <c r="AI65399" s="378"/>
      <c r="AJ65399" s="378"/>
      <c r="AK65399" s="378"/>
      <c r="AL65399" s="378"/>
      <c r="AM65399" s="378"/>
      <c r="AN65399" s="378"/>
      <c r="AO65399" s="378"/>
      <c r="AP65399" s="378"/>
      <c r="AQ65399" s="378"/>
      <c r="AR65399" s="378"/>
      <c r="AS65399" s="378"/>
      <c r="AT65399" s="378"/>
      <c r="AU65399" s="378"/>
      <c r="AV65399" s="378"/>
      <c r="AW65399" s="378"/>
      <c r="AX65399" s="378"/>
      <c r="AY65399" s="378"/>
      <c r="AZ65399" s="378"/>
      <c r="BA65399" s="378"/>
      <c r="BB65399" s="378"/>
      <c r="BC65399" s="378"/>
      <c r="BD65399" s="378"/>
      <c r="BE65399" s="378"/>
      <c r="BF65399" s="378"/>
      <c r="BG65399" s="378"/>
      <c r="BH65399" s="378"/>
      <c r="BI65399" s="378"/>
      <c r="BJ65399" s="378"/>
      <c r="BK65399" s="378"/>
      <c r="BL65399" s="378"/>
      <c r="BM65399" s="378"/>
      <c r="BN65399" s="378"/>
      <c r="BO65399" s="378"/>
      <c r="BP65399" s="378"/>
      <c r="BQ65399" s="378"/>
      <c r="BR65399" s="378"/>
      <c r="BS65399" s="378"/>
      <c r="BT65399" s="378"/>
      <c r="BU65399" s="378"/>
      <c r="BV65399" s="378"/>
      <c r="BW65399" s="378"/>
      <c r="BX65399" s="378"/>
      <c r="BY65399" s="378"/>
      <c r="BZ65399" s="378"/>
      <c r="CA65399" s="378"/>
      <c r="CB65399" s="378"/>
      <c r="CC65399" s="378"/>
      <c r="CD65399" s="378"/>
      <c r="CE65399" s="378"/>
      <c r="CF65399" s="378"/>
      <c r="CG65399" s="378"/>
      <c r="CH65399" s="378"/>
      <c r="CI65399" s="378"/>
      <c r="CJ65399" s="378"/>
      <c r="CK65399" s="378"/>
      <c r="CL65399" s="378"/>
      <c r="CM65399" s="378"/>
      <c r="CN65399" s="378"/>
      <c r="CO65399" s="378"/>
      <c r="CP65399" s="378"/>
      <c r="CQ65399" s="378"/>
      <c r="CR65399" s="378"/>
      <c r="CS65399" s="378"/>
      <c r="CT65399" s="378"/>
      <c r="CU65399" s="378"/>
      <c r="CV65399" s="378"/>
      <c r="CW65399" s="378"/>
      <c r="CX65399" s="378"/>
      <c r="CY65399" s="378"/>
      <c r="CZ65399" s="378"/>
      <c r="DA65399" s="378"/>
      <c r="DB65399" s="378"/>
      <c r="DC65399" s="378"/>
      <c r="DD65399" s="378"/>
      <c r="DE65399" s="378"/>
      <c r="DF65399" s="378"/>
      <c r="DG65399" s="378"/>
      <c r="DH65399" s="378"/>
      <c r="DI65399" s="378"/>
      <c r="DJ65399" s="378"/>
      <c r="DK65399" s="378"/>
      <c r="DL65399" s="378"/>
      <c r="DM65399" s="378"/>
      <c r="DN65399" s="378"/>
      <c r="DO65399" s="378"/>
      <c r="DP65399" s="378"/>
      <c r="DQ65399" s="378"/>
      <c r="DR65399" s="378"/>
      <c r="DS65399" s="378"/>
      <c r="DT65399" s="378"/>
      <c r="DU65399" s="378"/>
      <c r="DV65399" s="378"/>
      <c r="DW65399" s="378"/>
      <c r="DX65399" s="378"/>
      <c r="DY65399" s="378"/>
      <c r="DZ65399" s="378"/>
      <c r="EA65399" s="378"/>
      <c r="EB65399" s="378"/>
      <c r="EC65399" s="378"/>
      <c r="ED65399" s="378"/>
      <c r="EE65399" s="378"/>
      <c r="EF65399" s="378"/>
      <c r="EG65399" s="378"/>
      <c r="EH65399" s="378"/>
      <c r="EI65399" s="378"/>
      <c r="EJ65399" s="378"/>
      <c r="EK65399" s="378"/>
      <c r="EL65399" s="378"/>
      <c r="EM65399" s="378"/>
      <c r="EN65399" s="378"/>
      <c r="EO65399" s="378"/>
      <c r="EP65399" s="378"/>
      <c r="EQ65399" s="378"/>
      <c r="ER65399" s="378"/>
      <c r="ES65399" s="378"/>
      <c r="ET65399" s="378"/>
      <c r="EU65399" s="378"/>
      <c r="EV65399" s="378"/>
      <c r="EW65399" s="378"/>
      <c r="EX65399" s="378"/>
      <c r="EY65399" s="378"/>
      <c r="EZ65399" s="378"/>
      <c r="FA65399" s="378"/>
      <c r="FB65399" s="378"/>
      <c r="FC65399" s="378"/>
      <c r="FD65399" s="378"/>
      <c r="FE65399" s="378"/>
      <c r="FF65399" s="378"/>
      <c r="FG65399" s="378"/>
      <c r="FH65399" s="378"/>
      <c r="FI65399" s="378"/>
      <c r="FJ65399" s="378"/>
      <c r="FK65399" s="378"/>
      <c r="FL65399" s="378"/>
      <c r="FM65399" s="378"/>
      <c r="FN65399" s="378"/>
      <c r="FO65399" s="378"/>
      <c r="FP65399" s="378"/>
      <c r="FQ65399" s="378"/>
      <c r="FR65399" s="378"/>
      <c r="FS65399" s="378"/>
      <c r="FT65399" s="378"/>
      <c r="FU65399" s="378"/>
      <c r="FV65399" s="378"/>
      <c r="FW65399" s="378"/>
      <c r="FX65399" s="378"/>
      <c r="FY65399" s="378"/>
      <c r="FZ65399" s="378"/>
      <c r="GA65399" s="378"/>
      <c r="GB65399" s="378"/>
      <c r="GC65399" s="378"/>
      <c r="GD65399" s="378"/>
      <c r="GE65399" s="378"/>
      <c r="GF65399" s="378"/>
      <c r="GG65399" s="378"/>
      <c r="GH65399" s="378"/>
      <c r="GI65399" s="378"/>
      <c r="GJ65399" s="378"/>
      <c r="GK65399" s="378"/>
      <c r="GL65399" s="378"/>
      <c r="GM65399" s="378"/>
      <c r="GN65399" s="378"/>
      <c r="GO65399" s="378"/>
      <c r="GP65399" s="378"/>
      <c r="GQ65399" s="378"/>
      <c r="GR65399" s="378"/>
      <c r="GS65399" s="378"/>
      <c r="GT65399" s="378"/>
      <c r="GU65399" s="378"/>
      <c r="GV65399" s="378"/>
      <c r="GW65399" s="378"/>
      <c r="GX65399" s="378"/>
      <c r="GY65399" s="378"/>
      <c r="GZ65399" s="378"/>
      <c r="HA65399" s="378"/>
      <c r="HB65399" s="378"/>
      <c r="HC65399" s="378"/>
      <c r="HD65399" s="378"/>
      <c r="HE65399" s="378"/>
      <c r="HF65399" s="378"/>
      <c r="HG65399" s="378"/>
      <c r="HH65399" s="378"/>
      <c r="HI65399" s="378"/>
      <c r="HJ65399" s="378"/>
      <c r="HK65399" s="378"/>
      <c r="HL65399" s="378"/>
      <c r="HM65399" s="378"/>
      <c r="HN65399" s="378"/>
      <c r="HO65399" s="378"/>
      <c r="HP65399" s="378"/>
      <c r="HQ65399" s="378"/>
      <c r="HR65399" s="378"/>
      <c r="HS65399" s="378"/>
      <c r="HT65399" s="378"/>
      <c r="HU65399" s="378"/>
      <c r="HV65399" s="378"/>
      <c r="HW65399" s="378"/>
      <c r="HX65399" s="378"/>
      <c r="HY65399" s="378"/>
      <c r="HZ65399" s="378"/>
      <c r="IA65399" s="378"/>
      <c r="IB65399" s="378"/>
      <c r="IC65399" s="378"/>
      <c r="ID65399" s="378"/>
      <c r="IE65399" s="378"/>
      <c r="IF65399" s="378"/>
      <c r="IG65399" s="378"/>
      <c r="IH65399" s="378"/>
      <c r="II65399" s="378"/>
      <c r="IJ65399" s="378"/>
      <c r="IK65399" s="378"/>
      <c r="IL65399" s="378"/>
    </row>
    <row r="65400" spans="2:246">
      <c r="B65400" s="378"/>
      <c r="C65400" s="378"/>
      <c r="D65400" s="378"/>
      <c r="E65400" s="378"/>
      <c r="F65400" s="378"/>
      <c r="G65400" s="378"/>
      <c r="H65400" s="378"/>
      <c r="I65400" s="378"/>
      <c r="J65400" s="378"/>
      <c r="K65400" s="378"/>
      <c r="L65400" s="378"/>
      <c r="M65400" s="378"/>
      <c r="N65400" s="378"/>
      <c r="O65400" s="378"/>
      <c r="P65400" s="378"/>
      <c r="Q65400" s="378"/>
      <c r="R65400" s="378"/>
      <c r="S65400" s="378"/>
      <c r="T65400" s="378"/>
      <c r="U65400" s="378"/>
      <c r="V65400" s="378"/>
      <c r="W65400" s="378"/>
      <c r="X65400" s="378"/>
      <c r="Y65400" s="378"/>
      <c r="Z65400" s="378"/>
      <c r="AA65400" s="378"/>
      <c r="AB65400" s="378"/>
      <c r="AC65400" s="378"/>
      <c r="AD65400" s="378"/>
      <c r="AE65400" s="378"/>
      <c r="AF65400" s="378"/>
      <c r="AG65400" s="378"/>
      <c r="AH65400" s="378"/>
      <c r="AI65400" s="378"/>
      <c r="AJ65400" s="378"/>
      <c r="AK65400" s="378"/>
      <c r="AL65400" s="378"/>
      <c r="AM65400" s="378"/>
      <c r="AN65400" s="378"/>
      <c r="AO65400" s="378"/>
      <c r="AP65400" s="378"/>
      <c r="AQ65400" s="378"/>
      <c r="AR65400" s="378"/>
      <c r="AS65400" s="378"/>
      <c r="AT65400" s="378"/>
      <c r="AU65400" s="378"/>
      <c r="AV65400" s="378"/>
      <c r="AW65400" s="378"/>
      <c r="AX65400" s="378"/>
      <c r="AY65400" s="378"/>
      <c r="AZ65400" s="378"/>
      <c r="BA65400" s="378"/>
      <c r="BB65400" s="378"/>
      <c r="BC65400" s="378"/>
      <c r="BD65400" s="378"/>
      <c r="BE65400" s="378"/>
      <c r="BF65400" s="378"/>
      <c r="BG65400" s="378"/>
      <c r="BH65400" s="378"/>
      <c r="BI65400" s="378"/>
      <c r="BJ65400" s="378"/>
      <c r="BK65400" s="378"/>
      <c r="BL65400" s="378"/>
      <c r="BM65400" s="378"/>
      <c r="BN65400" s="378"/>
      <c r="BO65400" s="378"/>
      <c r="BP65400" s="378"/>
      <c r="BQ65400" s="378"/>
      <c r="BR65400" s="378"/>
      <c r="BS65400" s="378"/>
      <c r="BT65400" s="378"/>
      <c r="BU65400" s="378"/>
      <c r="BV65400" s="378"/>
      <c r="BW65400" s="378"/>
      <c r="BX65400" s="378"/>
      <c r="BY65400" s="378"/>
      <c r="BZ65400" s="378"/>
      <c r="CA65400" s="378"/>
      <c r="CB65400" s="378"/>
      <c r="CC65400" s="378"/>
      <c r="CD65400" s="378"/>
      <c r="CE65400" s="378"/>
      <c r="CF65400" s="378"/>
      <c r="CG65400" s="378"/>
      <c r="CH65400" s="378"/>
      <c r="CI65400" s="378"/>
      <c r="CJ65400" s="378"/>
      <c r="CK65400" s="378"/>
      <c r="CL65400" s="378"/>
      <c r="CM65400" s="378"/>
      <c r="CN65400" s="378"/>
      <c r="CO65400" s="378"/>
      <c r="CP65400" s="378"/>
      <c r="CQ65400" s="378"/>
      <c r="CR65400" s="378"/>
      <c r="CS65400" s="378"/>
      <c r="CT65400" s="378"/>
      <c r="CU65400" s="378"/>
      <c r="CV65400" s="378"/>
      <c r="CW65400" s="378"/>
      <c r="CX65400" s="378"/>
      <c r="CY65400" s="378"/>
      <c r="CZ65400" s="378"/>
      <c r="DA65400" s="378"/>
      <c r="DB65400" s="378"/>
      <c r="DC65400" s="378"/>
      <c r="DD65400" s="378"/>
      <c r="DE65400" s="378"/>
      <c r="DF65400" s="378"/>
      <c r="DG65400" s="378"/>
      <c r="DH65400" s="378"/>
      <c r="DI65400" s="378"/>
      <c r="DJ65400" s="378"/>
      <c r="DK65400" s="378"/>
      <c r="DL65400" s="378"/>
      <c r="DM65400" s="378"/>
      <c r="DN65400" s="378"/>
      <c r="DO65400" s="378"/>
      <c r="DP65400" s="378"/>
      <c r="DQ65400" s="378"/>
      <c r="DR65400" s="378"/>
      <c r="DS65400" s="378"/>
      <c r="DT65400" s="378"/>
      <c r="DU65400" s="378"/>
      <c r="DV65400" s="378"/>
      <c r="DW65400" s="378"/>
      <c r="DX65400" s="378"/>
      <c r="DY65400" s="378"/>
      <c r="DZ65400" s="378"/>
      <c r="EA65400" s="378"/>
      <c r="EB65400" s="378"/>
      <c r="EC65400" s="378"/>
      <c r="ED65400" s="378"/>
      <c r="EE65400" s="378"/>
      <c r="EF65400" s="378"/>
      <c r="EG65400" s="378"/>
      <c r="EH65400" s="378"/>
      <c r="EI65400" s="378"/>
      <c r="EJ65400" s="378"/>
      <c r="EK65400" s="378"/>
      <c r="EL65400" s="378"/>
      <c r="EM65400" s="378"/>
      <c r="EN65400" s="378"/>
      <c r="EO65400" s="378"/>
      <c r="EP65400" s="378"/>
      <c r="EQ65400" s="378"/>
      <c r="ER65400" s="378"/>
      <c r="ES65400" s="378"/>
      <c r="ET65400" s="378"/>
      <c r="EU65400" s="378"/>
      <c r="EV65400" s="378"/>
      <c r="EW65400" s="378"/>
      <c r="EX65400" s="378"/>
      <c r="EY65400" s="378"/>
      <c r="EZ65400" s="378"/>
      <c r="FA65400" s="378"/>
      <c r="FB65400" s="378"/>
      <c r="FC65400" s="378"/>
      <c r="FD65400" s="378"/>
      <c r="FE65400" s="378"/>
      <c r="FF65400" s="378"/>
      <c r="FG65400" s="378"/>
      <c r="FH65400" s="378"/>
      <c r="FI65400" s="378"/>
      <c r="FJ65400" s="378"/>
      <c r="FK65400" s="378"/>
      <c r="FL65400" s="378"/>
      <c r="FM65400" s="378"/>
      <c r="FN65400" s="378"/>
      <c r="FO65400" s="378"/>
      <c r="FP65400" s="378"/>
      <c r="FQ65400" s="378"/>
      <c r="FR65400" s="378"/>
      <c r="FS65400" s="378"/>
      <c r="FT65400" s="378"/>
      <c r="FU65400" s="378"/>
      <c r="FV65400" s="378"/>
      <c r="FW65400" s="378"/>
      <c r="FX65400" s="378"/>
      <c r="FY65400" s="378"/>
      <c r="FZ65400" s="378"/>
      <c r="GA65400" s="378"/>
      <c r="GB65400" s="378"/>
      <c r="GC65400" s="378"/>
      <c r="GD65400" s="378"/>
      <c r="GE65400" s="378"/>
      <c r="GF65400" s="378"/>
      <c r="GG65400" s="378"/>
      <c r="GH65400" s="378"/>
      <c r="GI65400" s="378"/>
      <c r="GJ65400" s="378"/>
      <c r="GK65400" s="378"/>
      <c r="GL65400" s="378"/>
      <c r="GM65400" s="378"/>
      <c r="GN65400" s="378"/>
      <c r="GO65400" s="378"/>
      <c r="GP65400" s="378"/>
      <c r="GQ65400" s="378"/>
      <c r="GR65400" s="378"/>
      <c r="GS65400" s="378"/>
      <c r="GT65400" s="378"/>
      <c r="GU65400" s="378"/>
      <c r="GV65400" s="378"/>
      <c r="GW65400" s="378"/>
      <c r="GX65400" s="378"/>
      <c r="GY65400" s="378"/>
      <c r="GZ65400" s="378"/>
      <c r="HA65400" s="378"/>
      <c r="HB65400" s="378"/>
      <c r="HC65400" s="378"/>
      <c r="HD65400" s="378"/>
      <c r="HE65400" s="378"/>
      <c r="HF65400" s="378"/>
      <c r="HG65400" s="378"/>
      <c r="HH65400" s="378"/>
      <c r="HI65400" s="378"/>
      <c r="HJ65400" s="378"/>
      <c r="HK65400" s="378"/>
      <c r="HL65400" s="378"/>
      <c r="HM65400" s="378"/>
      <c r="HN65400" s="378"/>
      <c r="HO65400" s="378"/>
      <c r="HP65400" s="378"/>
      <c r="HQ65400" s="378"/>
      <c r="HR65400" s="378"/>
      <c r="HS65400" s="378"/>
      <c r="HT65400" s="378"/>
      <c r="HU65400" s="378"/>
      <c r="HV65400" s="378"/>
      <c r="HW65400" s="378"/>
      <c r="HX65400" s="378"/>
      <c r="HY65400" s="378"/>
      <c r="HZ65400" s="378"/>
      <c r="IA65400" s="378"/>
      <c r="IB65400" s="378"/>
      <c r="IC65400" s="378"/>
      <c r="ID65400" s="378"/>
      <c r="IE65400" s="378"/>
      <c r="IF65400" s="378"/>
      <c r="IG65400" s="378"/>
      <c r="IH65400" s="378"/>
      <c r="II65400" s="378"/>
      <c r="IJ65400" s="378"/>
      <c r="IK65400" s="378"/>
      <c r="IL65400" s="378"/>
    </row>
    <row r="65401" spans="2:246">
      <c r="B65401" s="378"/>
      <c r="C65401" s="378"/>
      <c r="D65401" s="378"/>
      <c r="E65401" s="378"/>
      <c r="F65401" s="378"/>
      <c r="G65401" s="378"/>
      <c r="H65401" s="378"/>
      <c r="I65401" s="378"/>
      <c r="J65401" s="378"/>
      <c r="K65401" s="378"/>
      <c r="L65401" s="378"/>
      <c r="M65401" s="378"/>
      <c r="N65401" s="378"/>
      <c r="O65401" s="378"/>
      <c r="P65401" s="378"/>
      <c r="Q65401" s="378"/>
      <c r="R65401" s="378"/>
      <c r="S65401" s="378"/>
      <c r="T65401" s="378"/>
      <c r="U65401" s="378"/>
      <c r="V65401" s="378"/>
      <c r="W65401" s="378"/>
      <c r="X65401" s="378"/>
      <c r="Y65401" s="378"/>
      <c r="Z65401" s="378"/>
      <c r="AA65401" s="378"/>
      <c r="AB65401" s="378"/>
      <c r="AC65401" s="378"/>
      <c r="AD65401" s="378"/>
      <c r="AE65401" s="378"/>
      <c r="AF65401" s="378"/>
      <c r="AG65401" s="378"/>
      <c r="AH65401" s="378"/>
      <c r="AI65401" s="378"/>
      <c r="AJ65401" s="378"/>
      <c r="AK65401" s="378"/>
      <c r="AL65401" s="378"/>
      <c r="AM65401" s="378"/>
      <c r="AN65401" s="378"/>
      <c r="AO65401" s="378"/>
      <c r="AP65401" s="378"/>
      <c r="AQ65401" s="378"/>
      <c r="AR65401" s="378"/>
      <c r="AS65401" s="378"/>
      <c r="AT65401" s="378"/>
      <c r="AU65401" s="378"/>
      <c r="AV65401" s="378"/>
      <c r="AW65401" s="378"/>
      <c r="AX65401" s="378"/>
      <c r="AY65401" s="378"/>
      <c r="AZ65401" s="378"/>
      <c r="BA65401" s="378"/>
      <c r="BB65401" s="378"/>
      <c r="BC65401" s="378"/>
      <c r="BD65401" s="378"/>
      <c r="BE65401" s="378"/>
      <c r="BF65401" s="378"/>
      <c r="BG65401" s="378"/>
      <c r="BH65401" s="378"/>
      <c r="BI65401" s="378"/>
      <c r="BJ65401" s="378"/>
      <c r="BK65401" s="378"/>
      <c r="BL65401" s="378"/>
      <c r="BM65401" s="378"/>
      <c r="BN65401" s="378"/>
      <c r="BO65401" s="378"/>
      <c r="BP65401" s="378"/>
      <c r="BQ65401" s="378"/>
      <c r="BR65401" s="378"/>
      <c r="BS65401" s="378"/>
      <c r="BT65401" s="378"/>
      <c r="BU65401" s="378"/>
      <c r="BV65401" s="378"/>
      <c r="BW65401" s="378"/>
      <c r="BX65401" s="378"/>
      <c r="BY65401" s="378"/>
      <c r="BZ65401" s="378"/>
      <c r="CA65401" s="378"/>
      <c r="CB65401" s="378"/>
      <c r="CC65401" s="378"/>
      <c r="CD65401" s="378"/>
      <c r="CE65401" s="378"/>
      <c r="CF65401" s="378"/>
      <c r="CG65401" s="378"/>
      <c r="CH65401" s="378"/>
      <c r="CI65401" s="378"/>
      <c r="CJ65401" s="378"/>
      <c r="CK65401" s="378"/>
      <c r="CL65401" s="378"/>
      <c r="CM65401" s="378"/>
      <c r="CN65401" s="378"/>
      <c r="CO65401" s="378"/>
      <c r="CP65401" s="378"/>
      <c r="CQ65401" s="378"/>
      <c r="CR65401" s="378"/>
      <c r="CS65401" s="378"/>
      <c r="CT65401" s="378"/>
      <c r="CU65401" s="378"/>
      <c r="CV65401" s="378"/>
      <c r="CW65401" s="378"/>
      <c r="CX65401" s="378"/>
      <c r="CY65401" s="378"/>
      <c r="CZ65401" s="378"/>
      <c r="DA65401" s="378"/>
      <c r="DB65401" s="378"/>
      <c r="DC65401" s="378"/>
      <c r="DD65401" s="378"/>
      <c r="DE65401" s="378"/>
      <c r="DF65401" s="378"/>
      <c r="DG65401" s="378"/>
      <c r="DH65401" s="378"/>
      <c r="DI65401" s="378"/>
      <c r="DJ65401" s="378"/>
      <c r="DK65401" s="378"/>
      <c r="DL65401" s="378"/>
      <c r="DM65401" s="378"/>
      <c r="DN65401" s="378"/>
      <c r="DO65401" s="378"/>
      <c r="DP65401" s="378"/>
      <c r="DQ65401" s="378"/>
      <c r="DR65401" s="378"/>
      <c r="DS65401" s="378"/>
      <c r="DT65401" s="378"/>
      <c r="DU65401" s="378"/>
      <c r="DV65401" s="378"/>
      <c r="DW65401" s="378"/>
      <c r="DX65401" s="378"/>
      <c r="DY65401" s="378"/>
      <c r="DZ65401" s="378"/>
      <c r="EA65401" s="378"/>
      <c r="EB65401" s="378"/>
      <c r="EC65401" s="378"/>
      <c r="ED65401" s="378"/>
      <c r="EE65401" s="378"/>
      <c r="EF65401" s="378"/>
      <c r="EG65401" s="378"/>
      <c r="EH65401" s="378"/>
      <c r="EI65401" s="378"/>
      <c r="EJ65401" s="378"/>
      <c r="EK65401" s="378"/>
      <c r="EL65401" s="378"/>
      <c r="EM65401" s="378"/>
      <c r="EN65401" s="378"/>
      <c r="EO65401" s="378"/>
      <c r="EP65401" s="378"/>
      <c r="EQ65401" s="378"/>
      <c r="ER65401" s="378"/>
      <c r="ES65401" s="378"/>
      <c r="ET65401" s="378"/>
      <c r="EU65401" s="378"/>
      <c r="EV65401" s="378"/>
      <c r="EW65401" s="378"/>
      <c r="EX65401" s="378"/>
      <c r="EY65401" s="378"/>
      <c r="EZ65401" s="378"/>
      <c r="FA65401" s="378"/>
      <c r="FB65401" s="378"/>
      <c r="FC65401" s="378"/>
      <c r="FD65401" s="378"/>
      <c r="FE65401" s="378"/>
      <c r="FF65401" s="378"/>
      <c r="FG65401" s="378"/>
      <c r="FH65401" s="378"/>
      <c r="FI65401" s="378"/>
      <c r="FJ65401" s="378"/>
      <c r="FK65401" s="378"/>
      <c r="FL65401" s="378"/>
      <c r="FM65401" s="378"/>
      <c r="FN65401" s="378"/>
      <c r="FO65401" s="378"/>
      <c r="FP65401" s="378"/>
      <c r="FQ65401" s="378"/>
      <c r="FR65401" s="378"/>
      <c r="FS65401" s="378"/>
      <c r="FT65401" s="378"/>
      <c r="FU65401" s="378"/>
      <c r="FV65401" s="378"/>
      <c r="FW65401" s="378"/>
      <c r="FX65401" s="378"/>
      <c r="FY65401" s="378"/>
      <c r="FZ65401" s="378"/>
      <c r="GA65401" s="378"/>
      <c r="GB65401" s="378"/>
      <c r="GC65401" s="378"/>
      <c r="GD65401" s="378"/>
      <c r="GE65401" s="378"/>
      <c r="GF65401" s="378"/>
      <c r="GG65401" s="378"/>
      <c r="GH65401" s="378"/>
      <c r="GI65401" s="378"/>
      <c r="GJ65401" s="378"/>
      <c r="GK65401" s="378"/>
      <c r="GL65401" s="378"/>
      <c r="GM65401" s="378"/>
      <c r="GN65401" s="378"/>
      <c r="GO65401" s="378"/>
      <c r="GP65401" s="378"/>
      <c r="GQ65401" s="378"/>
      <c r="GR65401" s="378"/>
      <c r="GS65401" s="378"/>
      <c r="GT65401" s="378"/>
      <c r="GU65401" s="378"/>
      <c r="GV65401" s="378"/>
      <c r="GW65401" s="378"/>
      <c r="GX65401" s="378"/>
      <c r="GY65401" s="378"/>
      <c r="GZ65401" s="378"/>
      <c r="HA65401" s="378"/>
      <c r="HB65401" s="378"/>
      <c r="HC65401" s="378"/>
      <c r="HD65401" s="378"/>
      <c r="HE65401" s="378"/>
      <c r="HF65401" s="378"/>
      <c r="HG65401" s="378"/>
      <c r="HH65401" s="378"/>
      <c r="HI65401" s="378"/>
      <c r="HJ65401" s="378"/>
      <c r="HK65401" s="378"/>
      <c r="HL65401" s="378"/>
      <c r="HM65401" s="378"/>
      <c r="HN65401" s="378"/>
      <c r="HO65401" s="378"/>
      <c r="HP65401" s="378"/>
      <c r="HQ65401" s="378"/>
      <c r="HR65401" s="378"/>
      <c r="HS65401" s="378"/>
      <c r="HT65401" s="378"/>
      <c r="HU65401" s="378"/>
      <c r="HV65401" s="378"/>
      <c r="HW65401" s="378"/>
      <c r="HX65401" s="378"/>
      <c r="HY65401" s="378"/>
      <c r="HZ65401" s="378"/>
      <c r="IA65401" s="378"/>
      <c r="IB65401" s="378"/>
      <c r="IC65401" s="378"/>
      <c r="ID65401" s="378"/>
      <c r="IE65401" s="378"/>
      <c r="IF65401" s="378"/>
      <c r="IG65401" s="378"/>
      <c r="IH65401" s="378"/>
      <c r="II65401" s="378"/>
      <c r="IJ65401" s="378"/>
      <c r="IK65401" s="378"/>
      <c r="IL65401" s="378"/>
    </row>
    <row r="65402" spans="2:246">
      <c r="B65402" s="378"/>
      <c r="C65402" s="378"/>
      <c r="D65402" s="378"/>
      <c r="E65402" s="378"/>
      <c r="F65402" s="378"/>
      <c r="G65402" s="378"/>
      <c r="H65402" s="378"/>
      <c r="I65402" s="378"/>
      <c r="J65402" s="378"/>
      <c r="K65402" s="378"/>
      <c r="L65402" s="378"/>
      <c r="M65402" s="378"/>
      <c r="N65402" s="378"/>
      <c r="O65402" s="378"/>
      <c r="P65402" s="378"/>
      <c r="Q65402" s="378"/>
      <c r="R65402" s="378"/>
      <c r="S65402" s="378"/>
      <c r="T65402" s="378"/>
      <c r="U65402" s="378"/>
      <c r="V65402" s="378"/>
      <c r="W65402" s="378"/>
      <c r="X65402" s="378"/>
      <c r="Y65402" s="378"/>
      <c r="Z65402" s="378"/>
      <c r="AA65402" s="378"/>
      <c r="AB65402" s="378"/>
      <c r="AC65402" s="378"/>
      <c r="AD65402" s="378"/>
      <c r="AE65402" s="378"/>
      <c r="AF65402" s="378"/>
      <c r="AG65402" s="378"/>
      <c r="AH65402" s="378"/>
      <c r="AI65402" s="378"/>
      <c r="AJ65402" s="378"/>
      <c r="AK65402" s="378"/>
      <c r="AL65402" s="378"/>
      <c r="AM65402" s="378"/>
      <c r="AN65402" s="378"/>
      <c r="AO65402" s="378"/>
      <c r="AP65402" s="378"/>
      <c r="AQ65402" s="378"/>
      <c r="AR65402" s="378"/>
      <c r="AS65402" s="378"/>
      <c r="AT65402" s="378"/>
      <c r="AU65402" s="378"/>
      <c r="AV65402" s="378"/>
      <c r="AW65402" s="378"/>
      <c r="AX65402" s="378"/>
      <c r="AY65402" s="378"/>
      <c r="AZ65402" s="378"/>
      <c r="BA65402" s="378"/>
      <c r="BB65402" s="378"/>
      <c r="BC65402" s="378"/>
      <c r="BD65402" s="378"/>
      <c r="BE65402" s="378"/>
      <c r="BF65402" s="378"/>
      <c r="BG65402" s="378"/>
      <c r="BH65402" s="378"/>
      <c r="BI65402" s="378"/>
      <c r="BJ65402" s="378"/>
      <c r="BK65402" s="378"/>
      <c r="BL65402" s="378"/>
      <c r="BM65402" s="378"/>
      <c r="BN65402" s="378"/>
      <c r="BO65402" s="378"/>
      <c r="BP65402" s="378"/>
      <c r="BQ65402" s="378"/>
      <c r="BR65402" s="378"/>
      <c r="BS65402" s="378"/>
      <c r="BT65402" s="378"/>
      <c r="BU65402" s="378"/>
      <c r="BV65402" s="378"/>
      <c r="BW65402" s="378"/>
      <c r="BX65402" s="378"/>
      <c r="BY65402" s="378"/>
      <c r="BZ65402" s="378"/>
      <c r="CA65402" s="378"/>
      <c r="CB65402" s="378"/>
      <c r="CC65402" s="378"/>
      <c r="CD65402" s="378"/>
      <c r="CE65402" s="378"/>
      <c r="CF65402" s="378"/>
      <c r="CG65402" s="378"/>
      <c r="CH65402" s="378"/>
      <c r="CI65402" s="378"/>
      <c r="CJ65402" s="378"/>
      <c r="CK65402" s="378"/>
      <c r="CL65402" s="378"/>
      <c r="CM65402" s="378"/>
      <c r="CN65402" s="378"/>
      <c r="CO65402" s="378"/>
      <c r="CP65402" s="378"/>
      <c r="CQ65402" s="378"/>
      <c r="CR65402" s="378"/>
      <c r="CS65402" s="378"/>
      <c r="CT65402" s="378"/>
      <c r="CU65402" s="378"/>
      <c r="CV65402" s="378"/>
      <c r="CW65402" s="378"/>
      <c r="CX65402" s="378"/>
      <c r="CY65402" s="378"/>
      <c r="CZ65402" s="378"/>
      <c r="DA65402" s="378"/>
      <c r="DB65402" s="378"/>
      <c r="DC65402" s="378"/>
      <c r="DD65402" s="378"/>
      <c r="DE65402" s="378"/>
      <c r="DF65402" s="378"/>
      <c r="DG65402" s="378"/>
      <c r="DH65402" s="378"/>
      <c r="DI65402" s="378"/>
      <c r="DJ65402" s="378"/>
      <c r="DK65402" s="378"/>
      <c r="DL65402" s="378"/>
      <c r="DM65402" s="378"/>
      <c r="DN65402" s="378"/>
      <c r="DO65402" s="378"/>
      <c r="DP65402" s="378"/>
      <c r="DQ65402" s="378"/>
      <c r="DR65402" s="378"/>
      <c r="DS65402" s="378"/>
      <c r="DT65402" s="378"/>
      <c r="DU65402" s="378"/>
      <c r="DV65402" s="378"/>
      <c r="DW65402" s="378"/>
      <c r="DX65402" s="378"/>
      <c r="DY65402" s="378"/>
      <c r="DZ65402" s="378"/>
      <c r="EA65402" s="378"/>
      <c r="EB65402" s="378"/>
      <c r="EC65402" s="378"/>
      <c r="ED65402" s="378"/>
      <c r="EE65402" s="378"/>
      <c r="EF65402" s="378"/>
      <c r="EG65402" s="378"/>
      <c r="EH65402" s="378"/>
      <c r="EI65402" s="378"/>
      <c r="EJ65402" s="378"/>
      <c r="EK65402" s="378"/>
      <c r="EL65402" s="378"/>
      <c r="EM65402" s="378"/>
      <c r="EN65402" s="378"/>
      <c r="EO65402" s="378"/>
      <c r="EP65402" s="378"/>
      <c r="EQ65402" s="378"/>
      <c r="ER65402" s="378"/>
      <c r="ES65402" s="378"/>
      <c r="ET65402" s="378"/>
      <c r="EU65402" s="378"/>
      <c r="EV65402" s="378"/>
      <c r="EW65402" s="378"/>
      <c r="EX65402" s="378"/>
      <c r="EY65402" s="378"/>
      <c r="EZ65402" s="378"/>
      <c r="FA65402" s="378"/>
      <c r="FB65402" s="378"/>
      <c r="FC65402" s="378"/>
      <c r="FD65402" s="378"/>
      <c r="FE65402" s="378"/>
      <c r="FF65402" s="378"/>
      <c r="FG65402" s="378"/>
      <c r="FH65402" s="378"/>
      <c r="FI65402" s="378"/>
      <c r="FJ65402" s="378"/>
      <c r="FK65402" s="378"/>
      <c r="FL65402" s="378"/>
      <c r="FM65402" s="378"/>
      <c r="FN65402" s="378"/>
      <c r="FO65402" s="378"/>
      <c r="FP65402" s="378"/>
      <c r="FQ65402" s="378"/>
      <c r="FR65402" s="378"/>
      <c r="FS65402" s="378"/>
      <c r="FT65402" s="378"/>
      <c r="FU65402" s="378"/>
      <c r="FV65402" s="378"/>
      <c r="FW65402" s="378"/>
      <c r="FX65402" s="378"/>
      <c r="FY65402" s="378"/>
      <c r="FZ65402" s="378"/>
      <c r="GA65402" s="378"/>
      <c r="GB65402" s="378"/>
      <c r="GC65402" s="378"/>
      <c r="GD65402" s="378"/>
      <c r="GE65402" s="378"/>
      <c r="GF65402" s="378"/>
      <c r="GG65402" s="378"/>
      <c r="GH65402" s="378"/>
      <c r="GI65402" s="378"/>
      <c r="GJ65402" s="378"/>
      <c r="GK65402" s="378"/>
      <c r="GL65402" s="378"/>
      <c r="GM65402" s="378"/>
      <c r="GN65402" s="378"/>
      <c r="GO65402" s="378"/>
      <c r="GP65402" s="378"/>
      <c r="GQ65402" s="378"/>
      <c r="GR65402" s="378"/>
      <c r="GS65402" s="378"/>
      <c r="GT65402" s="378"/>
      <c r="GU65402" s="378"/>
      <c r="GV65402" s="378"/>
      <c r="GW65402" s="378"/>
      <c r="GX65402" s="378"/>
      <c r="GY65402" s="378"/>
      <c r="GZ65402" s="378"/>
      <c r="HA65402" s="378"/>
      <c r="HB65402" s="378"/>
      <c r="HC65402" s="378"/>
      <c r="HD65402" s="378"/>
      <c r="HE65402" s="378"/>
      <c r="HF65402" s="378"/>
      <c r="HG65402" s="378"/>
      <c r="HH65402" s="378"/>
      <c r="HI65402" s="378"/>
      <c r="HJ65402" s="378"/>
      <c r="HK65402" s="378"/>
      <c r="HL65402" s="378"/>
      <c r="HM65402" s="378"/>
      <c r="HN65402" s="378"/>
      <c r="HO65402" s="378"/>
      <c r="HP65402" s="378"/>
      <c r="HQ65402" s="378"/>
      <c r="HR65402" s="378"/>
      <c r="HS65402" s="378"/>
      <c r="HT65402" s="378"/>
      <c r="HU65402" s="378"/>
      <c r="HV65402" s="378"/>
      <c r="HW65402" s="378"/>
      <c r="HX65402" s="378"/>
      <c r="HY65402" s="378"/>
      <c r="HZ65402" s="378"/>
      <c r="IA65402" s="378"/>
      <c r="IB65402" s="378"/>
      <c r="IC65402" s="378"/>
      <c r="ID65402" s="378"/>
      <c r="IE65402" s="378"/>
      <c r="IF65402" s="378"/>
      <c r="IG65402" s="378"/>
      <c r="IH65402" s="378"/>
      <c r="II65402" s="378"/>
      <c r="IJ65402" s="378"/>
      <c r="IK65402" s="378"/>
      <c r="IL65402" s="378"/>
    </row>
    <row r="65403" spans="2:246">
      <c r="B65403" s="378"/>
      <c r="C65403" s="378"/>
      <c r="D65403" s="378"/>
      <c r="E65403" s="378"/>
      <c r="F65403" s="378"/>
      <c r="G65403" s="378"/>
      <c r="H65403" s="378"/>
      <c r="I65403" s="378"/>
      <c r="J65403" s="378"/>
      <c r="K65403" s="378"/>
      <c r="L65403" s="378"/>
      <c r="M65403" s="378"/>
      <c r="N65403" s="378"/>
      <c r="O65403" s="378"/>
      <c r="P65403" s="378"/>
      <c r="Q65403" s="378"/>
      <c r="R65403" s="378"/>
      <c r="S65403" s="378"/>
      <c r="T65403" s="378"/>
      <c r="U65403" s="378"/>
      <c r="V65403" s="378"/>
      <c r="W65403" s="378"/>
      <c r="X65403" s="378"/>
      <c r="Y65403" s="378"/>
      <c r="Z65403" s="378"/>
      <c r="AA65403" s="378"/>
      <c r="AB65403" s="378"/>
      <c r="AC65403" s="378"/>
      <c r="AD65403" s="378"/>
      <c r="AE65403" s="378"/>
      <c r="AF65403" s="378"/>
      <c r="AG65403" s="378"/>
      <c r="AH65403" s="378"/>
      <c r="AI65403" s="378"/>
      <c r="AJ65403" s="378"/>
      <c r="AK65403" s="378"/>
      <c r="AL65403" s="378"/>
      <c r="AM65403" s="378"/>
      <c r="AN65403" s="378"/>
      <c r="AO65403" s="378"/>
      <c r="AP65403" s="378"/>
      <c r="AQ65403" s="378"/>
      <c r="AR65403" s="378"/>
      <c r="AS65403" s="378"/>
      <c r="AT65403" s="378"/>
      <c r="AU65403" s="378"/>
      <c r="AV65403" s="378"/>
      <c r="AW65403" s="378"/>
      <c r="AX65403" s="378"/>
      <c r="AY65403" s="378"/>
      <c r="AZ65403" s="378"/>
      <c r="BA65403" s="378"/>
      <c r="BB65403" s="378"/>
      <c r="BC65403" s="378"/>
      <c r="BD65403" s="378"/>
      <c r="BE65403" s="378"/>
      <c r="BF65403" s="378"/>
      <c r="BG65403" s="378"/>
      <c r="BH65403" s="378"/>
      <c r="BI65403" s="378"/>
      <c r="BJ65403" s="378"/>
      <c r="BK65403" s="378"/>
      <c r="BL65403" s="378"/>
      <c r="BM65403" s="378"/>
      <c r="BN65403" s="378"/>
      <c r="BO65403" s="378"/>
      <c r="BP65403" s="378"/>
      <c r="BQ65403" s="378"/>
      <c r="BR65403" s="378"/>
      <c r="BS65403" s="378"/>
      <c r="BT65403" s="378"/>
      <c r="BU65403" s="378"/>
      <c r="BV65403" s="378"/>
      <c r="BW65403" s="378"/>
      <c r="BX65403" s="378"/>
      <c r="BY65403" s="378"/>
      <c r="BZ65403" s="378"/>
      <c r="CA65403" s="378"/>
      <c r="CB65403" s="378"/>
      <c r="CC65403" s="378"/>
      <c r="CD65403" s="378"/>
      <c r="CE65403" s="378"/>
      <c r="CF65403" s="378"/>
      <c r="CG65403" s="378"/>
      <c r="CH65403" s="378"/>
      <c r="CI65403" s="378"/>
      <c r="CJ65403" s="378"/>
      <c r="CK65403" s="378"/>
      <c r="CL65403" s="378"/>
      <c r="CM65403" s="378"/>
      <c r="CN65403" s="378"/>
      <c r="CO65403" s="378"/>
      <c r="CP65403" s="378"/>
      <c r="CQ65403" s="378"/>
      <c r="CR65403" s="378"/>
      <c r="CS65403" s="378"/>
      <c r="CT65403" s="378"/>
      <c r="CU65403" s="378"/>
      <c r="CV65403" s="378"/>
      <c r="CW65403" s="378"/>
      <c r="CX65403" s="378"/>
      <c r="CY65403" s="378"/>
      <c r="CZ65403" s="378"/>
      <c r="DA65403" s="378"/>
      <c r="DB65403" s="378"/>
      <c r="DC65403" s="378"/>
      <c r="DD65403" s="378"/>
      <c r="DE65403" s="378"/>
      <c r="DF65403" s="378"/>
      <c r="DG65403" s="378"/>
      <c r="DH65403" s="378"/>
      <c r="DI65403" s="378"/>
      <c r="DJ65403" s="378"/>
      <c r="DK65403" s="378"/>
      <c r="DL65403" s="378"/>
      <c r="DM65403" s="378"/>
      <c r="DN65403" s="378"/>
      <c r="DO65403" s="378"/>
      <c r="DP65403" s="378"/>
      <c r="DQ65403" s="378"/>
      <c r="DR65403" s="378"/>
      <c r="DS65403" s="378"/>
      <c r="DT65403" s="378"/>
      <c r="DU65403" s="378"/>
      <c r="DV65403" s="378"/>
      <c r="DW65403" s="378"/>
      <c r="DX65403" s="378"/>
      <c r="DY65403" s="378"/>
      <c r="DZ65403" s="378"/>
      <c r="EA65403" s="378"/>
      <c r="EB65403" s="378"/>
      <c r="EC65403" s="378"/>
      <c r="ED65403" s="378"/>
      <c r="EE65403" s="378"/>
      <c r="EF65403" s="378"/>
      <c r="EG65403" s="378"/>
      <c r="EH65403" s="378"/>
      <c r="EI65403" s="378"/>
      <c r="EJ65403" s="378"/>
      <c r="EK65403" s="378"/>
      <c r="EL65403" s="378"/>
      <c r="EM65403" s="378"/>
      <c r="EN65403" s="378"/>
      <c r="EO65403" s="378"/>
      <c r="EP65403" s="378"/>
      <c r="EQ65403" s="378"/>
      <c r="ER65403" s="378"/>
      <c r="ES65403" s="378"/>
      <c r="ET65403" s="378"/>
      <c r="EU65403" s="378"/>
      <c r="EV65403" s="378"/>
      <c r="EW65403" s="378"/>
      <c r="EX65403" s="378"/>
      <c r="EY65403" s="378"/>
      <c r="EZ65403" s="378"/>
      <c r="FA65403" s="378"/>
      <c r="FB65403" s="378"/>
      <c r="FC65403" s="378"/>
      <c r="FD65403" s="378"/>
      <c r="FE65403" s="378"/>
      <c r="FF65403" s="378"/>
      <c r="FG65403" s="378"/>
      <c r="FH65403" s="378"/>
      <c r="FI65403" s="378"/>
      <c r="FJ65403" s="378"/>
      <c r="FK65403" s="378"/>
      <c r="FL65403" s="378"/>
      <c r="FM65403" s="378"/>
      <c r="FN65403" s="378"/>
      <c r="FO65403" s="378"/>
      <c r="FP65403" s="378"/>
      <c r="FQ65403" s="378"/>
      <c r="FR65403" s="378"/>
      <c r="FS65403" s="378"/>
      <c r="FT65403" s="378"/>
      <c r="FU65403" s="378"/>
      <c r="FV65403" s="378"/>
      <c r="FW65403" s="378"/>
      <c r="FX65403" s="378"/>
      <c r="FY65403" s="378"/>
      <c r="FZ65403" s="378"/>
      <c r="GA65403" s="378"/>
      <c r="GB65403" s="378"/>
      <c r="GC65403" s="378"/>
      <c r="GD65403" s="378"/>
      <c r="GE65403" s="378"/>
      <c r="GF65403" s="378"/>
      <c r="GG65403" s="378"/>
      <c r="GH65403" s="378"/>
      <c r="GI65403" s="378"/>
      <c r="GJ65403" s="378"/>
      <c r="GK65403" s="378"/>
      <c r="GL65403" s="378"/>
      <c r="GM65403" s="378"/>
      <c r="GN65403" s="378"/>
      <c r="GO65403" s="378"/>
      <c r="GP65403" s="378"/>
      <c r="GQ65403" s="378"/>
      <c r="GR65403" s="378"/>
      <c r="GS65403" s="378"/>
      <c r="GT65403" s="378"/>
      <c r="GU65403" s="378"/>
      <c r="GV65403" s="378"/>
      <c r="GW65403" s="378"/>
      <c r="GX65403" s="378"/>
      <c r="GY65403" s="378"/>
      <c r="GZ65403" s="378"/>
      <c r="HA65403" s="378"/>
      <c r="HB65403" s="378"/>
      <c r="HC65403" s="378"/>
      <c r="HD65403" s="378"/>
      <c r="HE65403" s="378"/>
      <c r="HF65403" s="378"/>
      <c r="HG65403" s="378"/>
      <c r="HH65403" s="378"/>
      <c r="HI65403" s="378"/>
      <c r="HJ65403" s="378"/>
      <c r="HK65403" s="378"/>
      <c r="HL65403" s="378"/>
      <c r="HM65403" s="378"/>
      <c r="HN65403" s="378"/>
      <c r="HO65403" s="378"/>
      <c r="HP65403" s="378"/>
      <c r="HQ65403" s="378"/>
      <c r="HR65403" s="378"/>
      <c r="HS65403" s="378"/>
      <c r="HT65403" s="378"/>
      <c r="HU65403" s="378"/>
      <c r="HV65403" s="378"/>
      <c r="HW65403" s="378"/>
      <c r="HX65403" s="378"/>
      <c r="HY65403" s="378"/>
      <c r="HZ65403" s="378"/>
      <c r="IA65403" s="378"/>
      <c r="IB65403" s="378"/>
      <c r="IC65403" s="378"/>
      <c r="ID65403" s="378"/>
      <c r="IE65403" s="378"/>
      <c r="IF65403" s="378"/>
      <c r="IG65403" s="378"/>
      <c r="IH65403" s="378"/>
      <c r="II65403" s="378"/>
      <c r="IJ65403" s="378"/>
      <c r="IK65403" s="378"/>
      <c r="IL65403" s="378"/>
    </row>
    <row r="65404" spans="2:246">
      <c r="B65404" s="378"/>
      <c r="C65404" s="378"/>
      <c r="D65404" s="378"/>
      <c r="E65404" s="378"/>
      <c r="F65404" s="378"/>
      <c r="G65404" s="378"/>
      <c r="H65404" s="378"/>
      <c r="I65404" s="378"/>
      <c r="J65404" s="378"/>
      <c r="K65404" s="378"/>
      <c r="L65404" s="378"/>
      <c r="M65404" s="378"/>
      <c r="N65404" s="378"/>
      <c r="O65404" s="378"/>
      <c r="P65404" s="378"/>
      <c r="Q65404" s="378"/>
      <c r="R65404" s="378"/>
      <c r="S65404" s="378"/>
      <c r="T65404" s="378"/>
      <c r="U65404" s="378"/>
      <c r="V65404" s="378"/>
      <c r="W65404" s="378"/>
      <c r="X65404" s="378"/>
      <c r="Y65404" s="378"/>
      <c r="Z65404" s="378"/>
      <c r="AA65404" s="378"/>
      <c r="AB65404" s="378"/>
      <c r="AC65404" s="378"/>
      <c r="AD65404" s="378"/>
      <c r="AE65404" s="378"/>
      <c r="AF65404" s="378"/>
      <c r="AG65404" s="378"/>
      <c r="AH65404" s="378"/>
      <c r="AI65404" s="378"/>
      <c r="AJ65404" s="378"/>
      <c r="AK65404" s="378"/>
      <c r="AL65404" s="378"/>
      <c r="AM65404" s="378"/>
      <c r="AN65404" s="378"/>
      <c r="AO65404" s="378"/>
      <c r="AP65404" s="378"/>
      <c r="AQ65404" s="378"/>
      <c r="AR65404" s="378"/>
      <c r="AS65404" s="378"/>
      <c r="AT65404" s="378"/>
      <c r="AU65404" s="378"/>
      <c r="AV65404" s="378"/>
      <c r="AW65404" s="378"/>
      <c r="AX65404" s="378"/>
      <c r="AY65404" s="378"/>
      <c r="AZ65404" s="378"/>
      <c r="BA65404" s="378"/>
      <c r="BB65404" s="378"/>
      <c r="BC65404" s="378"/>
      <c r="BD65404" s="378"/>
      <c r="BE65404" s="378"/>
      <c r="BF65404" s="378"/>
      <c r="BG65404" s="378"/>
      <c r="BH65404" s="378"/>
      <c r="BI65404" s="378"/>
      <c r="BJ65404" s="378"/>
      <c r="BK65404" s="378"/>
      <c r="BL65404" s="378"/>
      <c r="BM65404" s="378"/>
      <c r="BN65404" s="378"/>
      <c r="BO65404" s="378"/>
      <c r="BP65404" s="378"/>
      <c r="BQ65404" s="378"/>
      <c r="BR65404" s="378"/>
      <c r="BS65404" s="378"/>
      <c r="BT65404" s="378"/>
      <c r="BU65404" s="378"/>
      <c r="BV65404" s="378"/>
      <c r="BW65404" s="378"/>
      <c r="BX65404" s="378"/>
      <c r="BY65404" s="378"/>
      <c r="BZ65404" s="378"/>
      <c r="CA65404" s="378"/>
      <c r="CB65404" s="378"/>
      <c r="CC65404" s="378"/>
      <c r="CD65404" s="378"/>
      <c r="CE65404" s="378"/>
      <c r="CF65404" s="378"/>
      <c r="CG65404" s="378"/>
      <c r="CH65404" s="378"/>
      <c r="CI65404" s="378"/>
      <c r="CJ65404" s="378"/>
      <c r="CK65404" s="378"/>
      <c r="CL65404" s="378"/>
      <c r="CM65404" s="378"/>
      <c r="CN65404" s="378"/>
      <c r="CO65404" s="378"/>
      <c r="CP65404" s="378"/>
      <c r="CQ65404" s="378"/>
      <c r="CR65404" s="378"/>
      <c r="CS65404" s="378"/>
      <c r="CT65404" s="378"/>
      <c r="CU65404" s="378"/>
      <c r="CV65404" s="378"/>
      <c r="CW65404" s="378"/>
      <c r="CX65404" s="378"/>
      <c r="CY65404" s="378"/>
      <c r="CZ65404" s="378"/>
      <c r="DA65404" s="378"/>
      <c r="DB65404" s="378"/>
      <c r="DC65404" s="378"/>
      <c r="DD65404" s="378"/>
      <c r="DE65404" s="378"/>
      <c r="DF65404" s="378"/>
      <c r="DG65404" s="378"/>
      <c r="DH65404" s="378"/>
      <c r="DI65404" s="378"/>
      <c r="DJ65404" s="378"/>
      <c r="DK65404" s="378"/>
      <c r="DL65404" s="378"/>
      <c r="DM65404" s="378"/>
      <c r="DN65404" s="378"/>
      <c r="DO65404" s="378"/>
      <c r="DP65404" s="378"/>
      <c r="DQ65404" s="378"/>
      <c r="DR65404" s="378"/>
      <c r="DS65404" s="378"/>
      <c r="DT65404" s="378"/>
      <c r="DU65404" s="378"/>
      <c r="DV65404" s="378"/>
      <c r="DW65404" s="378"/>
      <c r="DX65404" s="378"/>
      <c r="DY65404" s="378"/>
      <c r="DZ65404" s="378"/>
      <c r="EA65404" s="378"/>
      <c r="EB65404" s="378"/>
      <c r="EC65404" s="378"/>
      <c r="ED65404" s="378"/>
      <c r="EE65404" s="378"/>
      <c r="EF65404" s="378"/>
      <c r="EG65404" s="378"/>
      <c r="EH65404" s="378"/>
      <c r="EI65404" s="378"/>
      <c r="EJ65404" s="378"/>
      <c r="EK65404" s="378"/>
      <c r="EL65404" s="378"/>
      <c r="EM65404" s="378"/>
      <c r="EN65404" s="378"/>
      <c r="EO65404" s="378"/>
      <c r="EP65404" s="378"/>
      <c r="EQ65404" s="378"/>
      <c r="ER65404" s="378"/>
      <c r="ES65404" s="378"/>
      <c r="ET65404" s="378"/>
      <c r="EU65404" s="378"/>
      <c r="EV65404" s="378"/>
      <c r="EW65404" s="378"/>
      <c r="EX65404" s="378"/>
      <c r="EY65404" s="378"/>
      <c r="EZ65404" s="378"/>
      <c r="FA65404" s="378"/>
      <c r="FB65404" s="378"/>
      <c r="FC65404" s="378"/>
      <c r="FD65404" s="378"/>
      <c r="FE65404" s="378"/>
      <c r="FF65404" s="378"/>
      <c r="FG65404" s="378"/>
      <c r="FH65404" s="378"/>
      <c r="FI65404" s="378"/>
      <c r="FJ65404" s="378"/>
      <c r="FK65404" s="378"/>
      <c r="FL65404" s="378"/>
      <c r="FM65404" s="378"/>
      <c r="FN65404" s="378"/>
      <c r="FO65404" s="378"/>
      <c r="FP65404" s="378"/>
      <c r="FQ65404" s="378"/>
      <c r="FR65404" s="378"/>
      <c r="FS65404" s="378"/>
      <c r="FT65404" s="378"/>
      <c r="FU65404" s="378"/>
      <c r="FV65404" s="378"/>
      <c r="FW65404" s="378"/>
      <c r="FX65404" s="378"/>
      <c r="FY65404" s="378"/>
      <c r="FZ65404" s="378"/>
      <c r="GA65404" s="378"/>
      <c r="GB65404" s="378"/>
      <c r="GC65404" s="378"/>
      <c r="GD65404" s="378"/>
      <c r="GE65404" s="378"/>
      <c r="GF65404" s="378"/>
      <c r="GG65404" s="378"/>
      <c r="GH65404" s="378"/>
      <c r="GI65404" s="378"/>
      <c r="GJ65404" s="378"/>
      <c r="GK65404" s="378"/>
      <c r="GL65404" s="378"/>
      <c r="GM65404" s="378"/>
      <c r="GN65404" s="378"/>
      <c r="GO65404" s="378"/>
      <c r="GP65404" s="378"/>
      <c r="GQ65404" s="378"/>
      <c r="GR65404" s="378"/>
      <c r="GS65404" s="378"/>
      <c r="GT65404" s="378"/>
      <c r="GU65404" s="378"/>
      <c r="GV65404" s="378"/>
      <c r="GW65404" s="378"/>
      <c r="GX65404" s="378"/>
      <c r="GY65404" s="378"/>
      <c r="GZ65404" s="378"/>
      <c r="HA65404" s="378"/>
      <c r="HB65404" s="378"/>
      <c r="HC65404" s="378"/>
      <c r="HD65404" s="378"/>
      <c r="HE65404" s="378"/>
      <c r="HF65404" s="378"/>
      <c r="HG65404" s="378"/>
      <c r="HH65404" s="378"/>
      <c r="HI65404" s="378"/>
      <c r="HJ65404" s="378"/>
      <c r="HK65404" s="378"/>
      <c r="HL65404" s="378"/>
      <c r="HM65404" s="378"/>
      <c r="HN65404" s="378"/>
      <c r="HO65404" s="378"/>
      <c r="HP65404" s="378"/>
      <c r="HQ65404" s="378"/>
      <c r="HR65404" s="378"/>
      <c r="HS65404" s="378"/>
      <c r="HT65404" s="378"/>
      <c r="HU65404" s="378"/>
      <c r="HV65404" s="378"/>
      <c r="HW65404" s="378"/>
      <c r="HX65404" s="378"/>
      <c r="HY65404" s="378"/>
      <c r="HZ65404" s="378"/>
      <c r="IA65404" s="378"/>
      <c r="IB65404" s="378"/>
      <c r="IC65404" s="378"/>
      <c r="ID65404" s="378"/>
      <c r="IE65404" s="378"/>
      <c r="IF65404" s="378"/>
      <c r="IG65404" s="378"/>
      <c r="IH65404" s="378"/>
      <c r="II65404" s="378"/>
      <c r="IJ65404" s="378"/>
      <c r="IK65404" s="378"/>
      <c r="IL65404" s="378"/>
    </row>
    <row r="65405" spans="2:246">
      <c r="B65405" s="378"/>
      <c r="C65405" s="378"/>
      <c r="D65405" s="378"/>
      <c r="E65405" s="378"/>
      <c r="F65405" s="378"/>
      <c r="G65405" s="378"/>
      <c r="H65405" s="378"/>
      <c r="I65405" s="378"/>
      <c r="J65405" s="378"/>
      <c r="K65405" s="378"/>
      <c r="L65405" s="378"/>
      <c r="M65405" s="378"/>
      <c r="N65405" s="378"/>
      <c r="O65405" s="378"/>
      <c r="P65405" s="378"/>
      <c r="Q65405" s="378"/>
      <c r="R65405" s="378"/>
      <c r="S65405" s="378"/>
      <c r="T65405" s="378"/>
      <c r="U65405" s="378"/>
      <c r="V65405" s="378"/>
      <c r="W65405" s="378"/>
      <c r="X65405" s="378"/>
      <c r="Y65405" s="378"/>
      <c r="Z65405" s="378"/>
      <c r="AA65405" s="378"/>
      <c r="AB65405" s="378"/>
      <c r="AC65405" s="378"/>
      <c r="AD65405" s="378"/>
      <c r="AE65405" s="378"/>
      <c r="AF65405" s="378"/>
      <c r="AG65405" s="378"/>
      <c r="AH65405" s="378"/>
      <c r="AI65405" s="378"/>
      <c r="AJ65405" s="378"/>
      <c r="AK65405" s="378"/>
      <c r="AL65405" s="378"/>
      <c r="AM65405" s="378"/>
      <c r="AN65405" s="378"/>
      <c r="AO65405" s="378"/>
      <c r="AP65405" s="378"/>
      <c r="AQ65405" s="378"/>
      <c r="AR65405" s="378"/>
      <c r="AS65405" s="378"/>
      <c r="AT65405" s="378"/>
      <c r="AU65405" s="378"/>
      <c r="AV65405" s="378"/>
      <c r="AW65405" s="378"/>
      <c r="AX65405" s="378"/>
      <c r="AY65405" s="378"/>
      <c r="AZ65405" s="378"/>
      <c r="BA65405" s="378"/>
      <c r="BB65405" s="378"/>
      <c r="BC65405" s="378"/>
      <c r="BD65405" s="378"/>
      <c r="BE65405" s="378"/>
      <c r="BF65405" s="378"/>
      <c r="BG65405" s="378"/>
      <c r="BH65405" s="378"/>
      <c r="BI65405" s="378"/>
      <c r="BJ65405" s="378"/>
      <c r="BK65405" s="378"/>
      <c r="BL65405" s="378"/>
      <c r="BM65405" s="378"/>
      <c r="BN65405" s="378"/>
      <c r="BO65405" s="378"/>
      <c r="BP65405" s="378"/>
      <c r="BQ65405" s="378"/>
      <c r="BR65405" s="378"/>
      <c r="BS65405" s="378"/>
      <c r="BT65405" s="378"/>
      <c r="BU65405" s="378"/>
      <c r="BV65405" s="378"/>
      <c r="BW65405" s="378"/>
      <c r="BX65405" s="378"/>
      <c r="BY65405" s="378"/>
      <c r="BZ65405" s="378"/>
      <c r="CA65405" s="378"/>
      <c r="CB65405" s="378"/>
      <c r="CC65405" s="378"/>
      <c r="CD65405" s="378"/>
      <c r="CE65405" s="378"/>
      <c r="CF65405" s="378"/>
      <c r="CG65405" s="378"/>
      <c r="CH65405" s="378"/>
      <c r="CI65405" s="378"/>
      <c r="CJ65405" s="378"/>
      <c r="CK65405" s="378"/>
      <c r="CL65405" s="378"/>
      <c r="CM65405" s="378"/>
      <c r="CN65405" s="378"/>
      <c r="CO65405" s="378"/>
      <c r="CP65405" s="378"/>
      <c r="CQ65405" s="378"/>
      <c r="CR65405" s="378"/>
      <c r="CS65405" s="378"/>
      <c r="CT65405" s="378"/>
      <c r="CU65405" s="378"/>
      <c r="CV65405" s="378"/>
      <c r="CW65405" s="378"/>
      <c r="CX65405" s="378"/>
      <c r="CY65405" s="378"/>
      <c r="CZ65405" s="378"/>
      <c r="DA65405" s="378"/>
      <c r="DB65405" s="378"/>
      <c r="DC65405" s="378"/>
      <c r="DD65405" s="378"/>
      <c r="DE65405" s="378"/>
      <c r="DF65405" s="378"/>
      <c r="DG65405" s="378"/>
      <c r="DH65405" s="378"/>
      <c r="DI65405" s="378"/>
      <c r="DJ65405" s="378"/>
      <c r="DK65405" s="378"/>
      <c r="DL65405" s="378"/>
      <c r="DM65405" s="378"/>
      <c r="DN65405" s="378"/>
      <c r="DO65405" s="378"/>
      <c r="DP65405" s="378"/>
      <c r="DQ65405" s="378"/>
      <c r="DR65405" s="378"/>
      <c r="DS65405" s="378"/>
      <c r="DT65405" s="378"/>
      <c r="DU65405" s="378"/>
      <c r="DV65405" s="378"/>
      <c r="DW65405" s="378"/>
      <c r="DX65405" s="378"/>
      <c r="DY65405" s="378"/>
      <c r="DZ65405" s="378"/>
      <c r="EA65405" s="378"/>
      <c r="EB65405" s="378"/>
      <c r="EC65405" s="378"/>
      <c r="ED65405" s="378"/>
      <c r="EE65405" s="378"/>
      <c r="EF65405" s="378"/>
      <c r="EG65405" s="378"/>
      <c r="EH65405" s="378"/>
      <c r="EI65405" s="378"/>
      <c r="EJ65405" s="378"/>
      <c r="EK65405" s="378"/>
      <c r="EL65405" s="378"/>
      <c r="EM65405" s="378"/>
      <c r="EN65405" s="378"/>
      <c r="EO65405" s="378"/>
      <c r="EP65405" s="378"/>
      <c r="EQ65405" s="378"/>
      <c r="ER65405" s="378"/>
      <c r="ES65405" s="378"/>
      <c r="ET65405" s="378"/>
      <c r="EU65405" s="378"/>
      <c r="EV65405" s="378"/>
      <c r="EW65405" s="378"/>
      <c r="EX65405" s="378"/>
      <c r="EY65405" s="378"/>
      <c r="EZ65405" s="378"/>
      <c r="FA65405" s="378"/>
      <c r="FB65405" s="378"/>
      <c r="FC65405" s="378"/>
      <c r="FD65405" s="378"/>
      <c r="FE65405" s="378"/>
      <c r="FF65405" s="378"/>
      <c r="FG65405" s="378"/>
      <c r="FH65405" s="378"/>
      <c r="FI65405" s="378"/>
      <c r="FJ65405" s="378"/>
      <c r="FK65405" s="378"/>
      <c r="FL65405" s="378"/>
      <c r="FM65405" s="378"/>
      <c r="FN65405" s="378"/>
      <c r="FO65405" s="378"/>
      <c r="FP65405" s="378"/>
      <c r="FQ65405" s="378"/>
      <c r="FR65405" s="378"/>
      <c r="FS65405" s="378"/>
      <c r="FT65405" s="378"/>
      <c r="FU65405" s="378"/>
      <c r="FV65405" s="378"/>
      <c r="FW65405" s="378"/>
      <c r="FX65405" s="378"/>
      <c r="FY65405" s="378"/>
      <c r="FZ65405" s="378"/>
      <c r="GA65405" s="378"/>
      <c r="GB65405" s="378"/>
      <c r="GC65405" s="378"/>
      <c r="GD65405" s="378"/>
      <c r="GE65405" s="378"/>
      <c r="GF65405" s="378"/>
      <c r="GG65405" s="378"/>
      <c r="GH65405" s="378"/>
      <c r="GI65405" s="378"/>
      <c r="GJ65405" s="378"/>
      <c r="GK65405" s="378"/>
      <c r="GL65405" s="378"/>
      <c r="GM65405" s="378"/>
      <c r="GN65405" s="378"/>
      <c r="GO65405" s="378"/>
      <c r="GP65405" s="378"/>
      <c r="GQ65405" s="378"/>
      <c r="GR65405" s="378"/>
      <c r="GS65405" s="378"/>
      <c r="GT65405" s="378"/>
      <c r="GU65405" s="378"/>
      <c r="GV65405" s="378"/>
      <c r="GW65405" s="378"/>
      <c r="GX65405" s="378"/>
      <c r="GY65405" s="378"/>
      <c r="GZ65405" s="378"/>
      <c r="HA65405" s="378"/>
      <c r="HB65405" s="378"/>
      <c r="HC65405" s="378"/>
      <c r="HD65405" s="378"/>
      <c r="HE65405" s="378"/>
      <c r="HF65405" s="378"/>
      <c r="HG65405" s="378"/>
      <c r="HH65405" s="378"/>
      <c r="HI65405" s="378"/>
      <c r="HJ65405" s="378"/>
      <c r="HK65405" s="378"/>
      <c r="HL65405" s="378"/>
      <c r="HM65405" s="378"/>
      <c r="HN65405" s="378"/>
      <c r="HO65405" s="378"/>
      <c r="HP65405" s="378"/>
      <c r="HQ65405" s="378"/>
      <c r="HR65405" s="378"/>
      <c r="HS65405" s="378"/>
      <c r="HT65405" s="378"/>
      <c r="HU65405" s="378"/>
      <c r="HV65405" s="378"/>
      <c r="HW65405" s="378"/>
      <c r="HX65405" s="378"/>
      <c r="HY65405" s="378"/>
      <c r="HZ65405" s="378"/>
      <c r="IA65405" s="378"/>
      <c r="IB65405" s="378"/>
      <c r="IC65405" s="378"/>
      <c r="ID65405" s="378"/>
      <c r="IE65405" s="378"/>
      <c r="IF65405" s="378"/>
      <c r="IG65405" s="378"/>
      <c r="IH65405" s="378"/>
      <c r="II65405" s="378"/>
      <c r="IJ65405" s="378"/>
      <c r="IK65405" s="378"/>
      <c r="IL65405" s="378"/>
    </row>
    <row r="65406" spans="2:246">
      <c r="B65406" s="378"/>
      <c r="C65406" s="378"/>
      <c r="D65406" s="378"/>
      <c r="E65406" s="378"/>
      <c r="F65406" s="378"/>
      <c r="G65406" s="378"/>
      <c r="H65406" s="378"/>
      <c r="I65406" s="378"/>
      <c r="J65406" s="378"/>
      <c r="K65406" s="378"/>
      <c r="L65406" s="378"/>
      <c r="M65406" s="378"/>
      <c r="N65406" s="378"/>
      <c r="O65406" s="378"/>
      <c r="P65406" s="378"/>
      <c r="Q65406" s="378"/>
      <c r="R65406" s="378"/>
      <c r="S65406" s="378"/>
      <c r="T65406" s="378"/>
      <c r="U65406" s="378"/>
      <c r="V65406" s="378"/>
      <c r="W65406" s="378"/>
      <c r="X65406" s="378"/>
      <c r="Y65406" s="378"/>
      <c r="Z65406" s="378"/>
      <c r="AA65406" s="378"/>
      <c r="AB65406" s="378"/>
      <c r="AC65406" s="378"/>
      <c r="AD65406" s="378"/>
      <c r="AE65406" s="378"/>
      <c r="AF65406" s="378"/>
      <c r="AG65406" s="378"/>
      <c r="AH65406" s="378"/>
      <c r="AI65406" s="378"/>
      <c r="AJ65406" s="378"/>
      <c r="AK65406" s="378"/>
      <c r="AL65406" s="378"/>
      <c r="AM65406" s="378"/>
      <c r="AN65406" s="378"/>
      <c r="AO65406" s="378"/>
      <c r="AP65406" s="378"/>
      <c r="AQ65406" s="378"/>
      <c r="AR65406" s="378"/>
      <c r="AS65406" s="378"/>
      <c r="AT65406" s="378"/>
      <c r="AU65406" s="378"/>
      <c r="AV65406" s="378"/>
      <c r="AW65406" s="378"/>
      <c r="AX65406" s="378"/>
      <c r="AY65406" s="378"/>
      <c r="AZ65406" s="378"/>
      <c r="BA65406" s="378"/>
      <c r="BB65406" s="378"/>
      <c r="BC65406" s="378"/>
      <c r="BD65406" s="378"/>
      <c r="BE65406" s="378"/>
      <c r="BF65406" s="378"/>
      <c r="BG65406" s="378"/>
      <c r="BH65406" s="378"/>
      <c r="BI65406" s="378"/>
      <c r="BJ65406" s="378"/>
      <c r="BK65406" s="378"/>
      <c r="BL65406" s="378"/>
      <c r="BM65406" s="378"/>
      <c r="BN65406" s="378"/>
      <c r="BO65406" s="378"/>
      <c r="BP65406" s="378"/>
      <c r="BQ65406" s="378"/>
      <c r="BR65406" s="378"/>
      <c r="BS65406" s="378"/>
      <c r="BT65406" s="378"/>
      <c r="BU65406" s="378"/>
      <c r="BV65406" s="378"/>
      <c r="BW65406" s="378"/>
      <c r="BX65406" s="378"/>
      <c r="BY65406" s="378"/>
      <c r="BZ65406" s="378"/>
      <c r="CA65406" s="378"/>
      <c r="CB65406" s="378"/>
      <c r="CC65406" s="378"/>
      <c r="CD65406" s="378"/>
      <c r="CE65406" s="378"/>
      <c r="CF65406" s="378"/>
      <c r="CG65406" s="378"/>
      <c r="CH65406" s="378"/>
      <c r="CI65406" s="378"/>
      <c r="CJ65406" s="378"/>
      <c r="CK65406" s="378"/>
      <c r="CL65406" s="378"/>
      <c r="CM65406" s="378"/>
      <c r="CN65406" s="378"/>
      <c r="CO65406" s="378"/>
      <c r="CP65406" s="378"/>
      <c r="CQ65406" s="378"/>
      <c r="CR65406" s="378"/>
      <c r="CS65406" s="378"/>
      <c r="CT65406" s="378"/>
      <c r="CU65406" s="378"/>
      <c r="CV65406" s="378"/>
      <c r="CW65406" s="378"/>
      <c r="CX65406" s="378"/>
      <c r="CY65406" s="378"/>
      <c r="CZ65406" s="378"/>
      <c r="DA65406" s="378"/>
      <c r="DB65406" s="378"/>
      <c r="DC65406" s="378"/>
      <c r="DD65406" s="378"/>
      <c r="DE65406" s="378"/>
      <c r="DF65406" s="378"/>
      <c r="DG65406" s="378"/>
      <c r="DH65406" s="378"/>
      <c r="DI65406" s="378"/>
      <c r="DJ65406" s="378"/>
      <c r="DK65406" s="378"/>
      <c r="DL65406" s="378"/>
      <c r="DM65406" s="378"/>
      <c r="DN65406" s="378"/>
      <c r="DO65406" s="378"/>
      <c r="DP65406" s="378"/>
      <c r="DQ65406" s="378"/>
      <c r="DR65406" s="378"/>
      <c r="DS65406" s="378"/>
      <c r="DT65406" s="378"/>
      <c r="DU65406" s="378"/>
      <c r="DV65406" s="378"/>
      <c r="DW65406" s="378"/>
      <c r="DX65406" s="378"/>
      <c r="DY65406" s="378"/>
      <c r="DZ65406" s="378"/>
      <c r="EA65406" s="378"/>
      <c r="EB65406" s="378"/>
      <c r="EC65406" s="378"/>
      <c r="ED65406" s="378"/>
      <c r="EE65406" s="378"/>
      <c r="EF65406" s="378"/>
      <c r="EG65406" s="378"/>
      <c r="EH65406" s="378"/>
      <c r="EI65406" s="378"/>
      <c r="EJ65406" s="378"/>
      <c r="EK65406" s="378"/>
      <c r="EL65406" s="378"/>
      <c r="EM65406" s="378"/>
      <c r="EN65406" s="378"/>
      <c r="EO65406" s="378"/>
      <c r="EP65406" s="378"/>
      <c r="EQ65406" s="378"/>
      <c r="ER65406" s="378"/>
      <c r="ES65406" s="378"/>
      <c r="ET65406" s="378"/>
      <c r="EU65406" s="378"/>
      <c r="EV65406" s="378"/>
      <c r="EW65406" s="378"/>
      <c r="EX65406" s="378"/>
      <c r="EY65406" s="378"/>
      <c r="EZ65406" s="378"/>
      <c r="FA65406" s="378"/>
      <c r="FB65406" s="378"/>
      <c r="FC65406" s="378"/>
      <c r="FD65406" s="378"/>
      <c r="FE65406" s="378"/>
      <c r="FF65406" s="378"/>
      <c r="FG65406" s="378"/>
      <c r="FH65406" s="378"/>
      <c r="FI65406" s="378"/>
      <c r="FJ65406" s="378"/>
      <c r="FK65406" s="378"/>
      <c r="FL65406" s="378"/>
      <c r="FM65406" s="378"/>
      <c r="FN65406" s="378"/>
      <c r="FO65406" s="378"/>
      <c r="FP65406" s="378"/>
      <c r="FQ65406" s="378"/>
      <c r="FR65406" s="378"/>
      <c r="FS65406" s="378"/>
      <c r="FT65406" s="378"/>
      <c r="FU65406" s="378"/>
      <c r="FV65406" s="378"/>
      <c r="FW65406" s="378"/>
      <c r="FX65406" s="378"/>
      <c r="FY65406" s="378"/>
      <c r="FZ65406" s="378"/>
      <c r="GA65406" s="378"/>
      <c r="GB65406" s="378"/>
      <c r="GC65406" s="378"/>
      <c r="GD65406" s="378"/>
      <c r="GE65406" s="378"/>
      <c r="GF65406" s="378"/>
      <c r="GG65406" s="378"/>
      <c r="GH65406" s="378"/>
      <c r="GI65406" s="378"/>
      <c r="GJ65406" s="378"/>
      <c r="GK65406" s="378"/>
      <c r="GL65406" s="378"/>
      <c r="GM65406" s="378"/>
      <c r="GN65406" s="378"/>
      <c r="GO65406" s="378"/>
      <c r="GP65406" s="378"/>
      <c r="GQ65406" s="378"/>
      <c r="GR65406" s="378"/>
      <c r="GS65406" s="378"/>
      <c r="GT65406" s="378"/>
      <c r="GU65406" s="378"/>
      <c r="GV65406" s="378"/>
      <c r="GW65406" s="378"/>
      <c r="GX65406" s="378"/>
      <c r="GY65406" s="378"/>
      <c r="GZ65406" s="378"/>
      <c r="HA65406" s="378"/>
      <c r="HB65406" s="378"/>
      <c r="HC65406" s="378"/>
      <c r="HD65406" s="378"/>
      <c r="HE65406" s="378"/>
      <c r="HF65406" s="378"/>
      <c r="HG65406" s="378"/>
      <c r="HH65406" s="378"/>
      <c r="HI65406" s="378"/>
      <c r="HJ65406" s="378"/>
      <c r="HK65406" s="378"/>
      <c r="HL65406" s="378"/>
      <c r="HM65406" s="378"/>
      <c r="HN65406" s="378"/>
      <c r="HO65406" s="378"/>
      <c r="HP65406" s="378"/>
      <c r="HQ65406" s="378"/>
      <c r="HR65406" s="378"/>
      <c r="HS65406" s="378"/>
      <c r="HT65406" s="378"/>
      <c r="HU65406" s="378"/>
      <c r="HV65406" s="378"/>
      <c r="HW65406" s="378"/>
      <c r="HX65406" s="378"/>
      <c r="HY65406" s="378"/>
      <c r="HZ65406" s="378"/>
      <c r="IA65406" s="378"/>
      <c r="IB65406" s="378"/>
      <c r="IC65406" s="378"/>
      <c r="ID65406" s="378"/>
      <c r="IE65406" s="378"/>
      <c r="IF65406" s="378"/>
      <c r="IG65406" s="378"/>
      <c r="IH65406" s="378"/>
      <c r="II65406" s="378"/>
      <c r="IJ65406" s="378"/>
      <c r="IK65406" s="378"/>
      <c r="IL65406" s="378"/>
    </row>
    <row r="65407" spans="2:246">
      <c r="B65407" s="378"/>
      <c r="C65407" s="378"/>
      <c r="D65407" s="378"/>
      <c r="E65407" s="378"/>
      <c r="F65407" s="378"/>
      <c r="G65407" s="378"/>
      <c r="H65407" s="378"/>
      <c r="I65407" s="378"/>
      <c r="J65407" s="378"/>
      <c r="K65407" s="378"/>
      <c r="L65407" s="378"/>
      <c r="M65407" s="378"/>
      <c r="N65407" s="378"/>
      <c r="O65407" s="378"/>
      <c r="P65407" s="378"/>
      <c r="Q65407" s="378"/>
      <c r="R65407" s="378"/>
      <c r="S65407" s="378"/>
      <c r="T65407" s="378"/>
      <c r="U65407" s="378"/>
      <c r="V65407" s="378"/>
      <c r="W65407" s="378"/>
      <c r="X65407" s="378"/>
      <c r="Y65407" s="378"/>
      <c r="Z65407" s="378"/>
      <c r="AA65407" s="378"/>
      <c r="AB65407" s="378"/>
      <c r="AC65407" s="378"/>
      <c r="AD65407" s="378"/>
      <c r="AE65407" s="378"/>
      <c r="AF65407" s="378"/>
      <c r="AG65407" s="378"/>
      <c r="AH65407" s="378"/>
      <c r="AI65407" s="378"/>
      <c r="AJ65407" s="378"/>
      <c r="AK65407" s="378"/>
      <c r="AL65407" s="378"/>
      <c r="AM65407" s="378"/>
      <c r="AN65407" s="378"/>
      <c r="AO65407" s="378"/>
      <c r="AP65407" s="378"/>
      <c r="AQ65407" s="378"/>
      <c r="AR65407" s="378"/>
      <c r="AS65407" s="378"/>
      <c r="AT65407" s="378"/>
      <c r="AU65407" s="378"/>
      <c r="AV65407" s="378"/>
      <c r="AW65407" s="378"/>
      <c r="AX65407" s="378"/>
      <c r="AY65407" s="378"/>
      <c r="AZ65407" s="378"/>
      <c r="BA65407" s="378"/>
      <c r="BB65407" s="378"/>
      <c r="BC65407" s="378"/>
      <c r="BD65407" s="378"/>
      <c r="BE65407" s="378"/>
      <c r="BF65407" s="378"/>
      <c r="BG65407" s="378"/>
      <c r="BH65407" s="378"/>
      <c r="BI65407" s="378"/>
      <c r="BJ65407" s="378"/>
      <c r="BK65407" s="378"/>
      <c r="BL65407" s="378"/>
      <c r="BM65407" s="378"/>
      <c r="BN65407" s="378"/>
      <c r="BO65407" s="378"/>
      <c r="BP65407" s="378"/>
      <c r="BQ65407" s="378"/>
      <c r="BR65407" s="378"/>
      <c r="BS65407" s="378"/>
      <c r="BT65407" s="378"/>
      <c r="BU65407" s="378"/>
      <c r="BV65407" s="378"/>
      <c r="BW65407" s="378"/>
      <c r="BX65407" s="378"/>
      <c r="BY65407" s="378"/>
      <c r="BZ65407" s="378"/>
      <c r="CA65407" s="378"/>
      <c r="CB65407" s="378"/>
      <c r="CC65407" s="378"/>
      <c r="CD65407" s="378"/>
      <c r="CE65407" s="378"/>
      <c r="CF65407" s="378"/>
      <c r="CG65407" s="378"/>
      <c r="CH65407" s="378"/>
      <c r="CI65407" s="378"/>
      <c r="CJ65407" s="378"/>
      <c r="CK65407" s="378"/>
      <c r="CL65407" s="378"/>
      <c r="CM65407" s="378"/>
      <c r="CN65407" s="378"/>
      <c r="CO65407" s="378"/>
      <c r="CP65407" s="378"/>
      <c r="CQ65407" s="378"/>
      <c r="CR65407" s="378"/>
      <c r="CS65407" s="378"/>
      <c r="CT65407" s="378"/>
      <c r="CU65407" s="378"/>
      <c r="CV65407" s="378"/>
      <c r="CW65407" s="378"/>
      <c r="CX65407" s="378"/>
      <c r="CY65407" s="378"/>
      <c r="CZ65407" s="378"/>
      <c r="DA65407" s="378"/>
      <c r="DB65407" s="378"/>
      <c r="DC65407" s="378"/>
      <c r="DD65407" s="378"/>
      <c r="DE65407" s="378"/>
      <c r="DF65407" s="378"/>
      <c r="DG65407" s="378"/>
      <c r="DH65407" s="378"/>
      <c r="DI65407" s="378"/>
      <c r="DJ65407" s="378"/>
      <c r="DK65407" s="378"/>
      <c r="DL65407" s="378"/>
      <c r="DM65407" s="378"/>
      <c r="DN65407" s="378"/>
      <c r="DO65407" s="378"/>
      <c r="DP65407" s="378"/>
      <c r="DQ65407" s="378"/>
      <c r="DR65407" s="378"/>
      <c r="DS65407" s="378"/>
      <c r="DT65407" s="378"/>
      <c r="DU65407" s="378"/>
      <c r="DV65407" s="378"/>
      <c r="DW65407" s="378"/>
      <c r="DX65407" s="378"/>
      <c r="DY65407" s="378"/>
      <c r="DZ65407" s="378"/>
      <c r="EA65407" s="378"/>
      <c r="EB65407" s="378"/>
      <c r="EC65407" s="378"/>
      <c r="ED65407" s="378"/>
      <c r="EE65407" s="378"/>
      <c r="EF65407" s="378"/>
      <c r="EG65407" s="378"/>
      <c r="EH65407" s="378"/>
      <c r="EI65407" s="378"/>
      <c r="EJ65407" s="378"/>
      <c r="EK65407" s="378"/>
      <c r="EL65407" s="378"/>
      <c r="EM65407" s="378"/>
      <c r="EN65407" s="378"/>
      <c r="EO65407" s="378"/>
      <c r="EP65407" s="378"/>
      <c r="EQ65407" s="378"/>
      <c r="ER65407" s="378"/>
      <c r="ES65407" s="378"/>
      <c r="ET65407" s="378"/>
      <c r="EU65407" s="378"/>
      <c r="EV65407" s="378"/>
      <c r="EW65407" s="378"/>
      <c r="EX65407" s="378"/>
      <c r="EY65407" s="378"/>
      <c r="EZ65407" s="378"/>
      <c r="FA65407" s="378"/>
      <c r="FB65407" s="378"/>
      <c r="FC65407" s="378"/>
      <c r="FD65407" s="378"/>
      <c r="FE65407" s="378"/>
      <c r="FF65407" s="378"/>
      <c r="FG65407" s="378"/>
      <c r="FH65407" s="378"/>
      <c r="FI65407" s="378"/>
      <c r="FJ65407" s="378"/>
      <c r="FK65407" s="378"/>
      <c r="FL65407" s="378"/>
      <c r="FM65407" s="378"/>
      <c r="FN65407" s="378"/>
      <c r="FO65407" s="378"/>
      <c r="FP65407" s="378"/>
      <c r="FQ65407" s="378"/>
      <c r="FR65407" s="378"/>
      <c r="FS65407" s="378"/>
      <c r="FT65407" s="378"/>
      <c r="FU65407" s="378"/>
      <c r="FV65407" s="378"/>
      <c r="FW65407" s="378"/>
      <c r="FX65407" s="378"/>
      <c r="FY65407" s="378"/>
      <c r="FZ65407" s="378"/>
      <c r="GA65407" s="378"/>
      <c r="GB65407" s="378"/>
      <c r="GC65407" s="378"/>
      <c r="GD65407" s="378"/>
      <c r="GE65407" s="378"/>
      <c r="GF65407" s="378"/>
      <c r="GG65407" s="378"/>
      <c r="GH65407" s="378"/>
      <c r="GI65407" s="378"/>
      <c r="GJ65407" s="378"/>
      <c r="GK65407" s="378"/>
      <c r="GL65407" s="378"/>
      <c r="GM65407" s="378"/>
      <c r="GN65407" s="378"/>
      <c r="GO65407" s="378"/>
      <c r="GP65407" s="378"/>
      <c r="GQ65407" s="378"/>
      <c r="GR65407" s="378"/>
      <c r="GS65407" s="378"/>
      <c r="GT65407" s="378"/>
      <c r="GU65407" s="378"/>
      <c r="GV65407" s="378"/>
      <c r="GW65407" s="378"/>
      <c r="GX65407" s="378"/>
      <c r="GY65407" s="378"/>
      <c r="GZ65407" s="378"/>
      <c r="HA65407" s="378"/>
      <c r="HB65407" s="378"/>
      <c r="HC65407" s="378"/>
      <c r="HD65407" s="378"/>
      <c r="HE65407" s="378"/>
      <c r="HF65407" s="378"/>
      <c r="HG65407" s="378"/>
      <c r="HH65407" s="378"/>
      <c r="HI65407" s="378"/>
      <c r="HJ65407" s="378"/>
      <c r="HK65407" s="378"/>
      <c r="HL65407" s="378"/>
      <c r="HM65407" s="378"/>
      <c r="HN65407" s="378"/>
      <c r="HO65407" s="378"/>
      <c r="HP65407" s="378"/>
      <c r="HQ65407" s="378"/>
      <c r="HR65407" s="378"/>
      <c r="HS65407" s="378"/>
      <c r="HT65407" s="378"/>
      <c r="HU65407" s="378"/>
      <c r="HV65407" s="378"/>
      <c r="HW65407" s="378"/>
      <c r="HX65407" s="378"/>
      <c r="HY65407" s="378"/>
      <c r="HZ65407" s="378"/>
      <c r="IA65407" s="378"/>
      <c r="IB65407" s="378"/>
      <c r="IC65407" s="378"/>
      <c r="ID65407" s="378"/>
      <c r="IE65407" s="378"/>
      <c r="IF65407" s="378"/>
      <c r="IG65407" s="378"/>
      <c r="IH65407" s="378"/>
      <c r="II65407" s="378"/>
      <c r="IJ65407" s="378"/>
      <c r="IK65407" s="378"/>
      <c r="IL65407" s="378"/>
    </row>
    <row r="65408" spans="2:246">
      <c r="B65408" s="378"/>
      <c r="C65408" s="378"/>
      <c r="D65408" s="378"/>
      <c r="E65408" s="378"/>
      <c r="F65408" s="378"/>
      <c r="G65408" s="378"/>
      <c r="H65408" s="378"/>
      <c r="I65408" s="378"/>
      <c r="J65408" s="378"/>
      <c r="K65408" s="378"/>
      <c r="L65408" s="378"/>
      <c r="M65408" s="378"/>
      <c r="N65408" s="378"/>
      <c r="O65408" s="378"/>
      <c r="P65408" s="378"/>
      <c r="Q65408" s="378"/>
      <c r="R65408" s="378"/>
      <c r="S65408" s="378"/>
      <c r="T65408" s="378"/>
      <c r="U65408" s="378"/>
      <c r="V65408" s="378"/>
      <c r="W65408" s="378"/>
      <c r="X65408" s="378"/>
      <c r="Y65408" s="378"/>
      <c r="Z65408" s="378"/>
      <c r="AA65408" s="378"/>
      <c r="AB65408" s="378"/>
      <c r="AC65408" s="378"/>
      <c r="AD65408" s="378"/>
      <c r="AE65408" s="378"/>
      <c r="AF65408" s="378"/>
      <c r="AG65408" s="378"/>
      <c r="AH65408" s="378"/>
      <c r="AI65408" s="378"/>
      <c r="AJ65408" s="378"/>
      <c r="AK65408" s="378"/>
      <c r="AL65408" s="378"/>
      <c r="AM65408" s="378"/>
      <c r="AN65408" s="378"/>
      <c r="AO65408" s="378"/>
      <c r="AP65408" s="378"/>
      <c r="AQ65408" s="378"/>
      <c r="AR65408" s="378"/>
      <c r="AS65408" s="378"/>
      <c r="AT65408" s="378"/>
      <c r="AU65408" s="378"/>
      <c r="AV65408" s="378"/>
      <c r="AW65408" s="378"/>
      <c r="AX65408" s="378"/>
      <c r="AY65408" s="378"/>
      <c r="AZ65408" s="378"/>
      <c r="BA65408" s="378"/>
      <c r="BB65408" s="378"/>
      <c r="BC65408" s="378"/>
      <c r="BD65408" s="378"/>
      <c r="BE65408" s="378"/>
      <c r="BF65408" s="378"/>
      <c r="BG65408" s="378"/>
      <c r="BH65408" s="378"/>
      <c r="BI65408" s="378"/>
      <c r="BJ65408" s="378"/>
      <c r="BK65408" s="378"/>
      <c r="BL65408" s="378"/>
      <c r="BM65408" s="378"/>
      <c r="BN65408" s="378"/>
      <c r="BO65408" s="378"/>
      <c r="BP65408" s="378"/>
      <c r="BQ65408" s="378"/>
      <c r="BR65408" s="378"/>
      <c r="BS65408" s="378"/>
      <c r="BT65408" s="378"/>
      <c r="BU65408" s="378"/>
      <c r="BV65408" s="378"/>
      <c r="BW65408" s="378"/>
      <c r="BX65408" s="378"/>
      <c r="BY65408" s="378"/>
      <c r="BZ65408" s="378"/>
      <c r="CA65408" s="378"/>
      <c r="CB65408" s="378"/>
      <c r="CC65408" s="378"/>
      <c r="CD65408" s="378"/>
      <c r="CE65408" s="378"/>
      <c r="CF65408" s="378"/>
      <c r="CG65408" s="378"/>
      <c r="CH65408" s="378"/>
      <c r="CI65408" s="378"/>
      <c r="CJ65408" s="378"/>
      <c r="CK65408" s="378"/>
      <c r="CL65408" s="378"/>
      <c r="CM65408" s="378"/>
      <c r="CN65408" s="378"/>
      <c r="CO65408" s="378"/>
      <c r="CP65408" s="378"/>
      <c r="CQ65408" s="378"/>
      <c r="CR65408" s="378"/>
      <c r="CS65408" s="378"/>
      <c r="CT65408" s="378"/>
      <c r="CU65408" s="378"/>
      <c r="CV65408" s="378"/>
      <c r="CW65408" s="378"/>
      <c r="CX65408" s="378"/>
      <c r="CY65408" s="378"/>
      <c r="CZ65408" s="378"/>
      <c r="DA65408" s="378"/>
      <c r="DB65408" s="378"/>
      <c r="DC65408" s="378"/>
      <c r="DD65408" s="378"/>
      <c r="DE65408" s="378"/>
      <c r="DF65408" s="378"/>
      <c r="DG65408" s="378"/>
      <c r="DH65408" s="378"/>
      <c r="DI65408" s="378"/>
      <c r="DJ65408" s="378"/>
      <c r="DK65408" s="378"/>
      <c r="DL65408" s="378"/>
      <c r="DM65408" s="378"/>
      <c r="DN65408" s="378"/>
      <c r="DO65408" s="378"/>
      <c r="DP65408" s="378"/>
      <c r="DQ65408" s="378"/>
      <c r="DR65408" s="378"/>
      <c r="DS65408" s="378"/>
      <c r="DT65408" s="378"/>
      <c r="DU65408" s="378"/>
      <c r="DV65408" s="378"/>
      <c r="DW65408" s="378"/>
      <c r="DX65408" s="378"/>
      <c r="DY65408" s="378"/>
      <c r="DZ65408" s="378"/>
      <c r="EA65408" s="378"/>
      <c r="EB65408" s="378"/>
      <c r="EC65408" s="378"/>
      <c r="ED65408" s="378"/>
      <c r="EE65408" s="378"/>
      <c r="EF65408" s="378"/>
      <c r="EG65408" s="378"/>
      <c r="EH65408" s="378"/>
      <c r="EI65408" s="378"/>
      <c r="EJ65408" s="378"/>
      <c r="EK65408" s="378"/>
      <c r="EL65408" s="378"/>
      <c r="EM65408" s="378"/>
      <c r="EN65408" s="378"/>
      <c r="EO65408" s="378"/>
      <c r="EP65408" s="378"/>
      <c r="EQ65408" s="378"/>
      <c r="ER65408" s="378"/>
      <c r="ES65408" s="378"/>
      <c r="ET65408" s="378"/>
      <c r="EU65408" s="378"/>
      <c r="EV65408" s="378"/>
      <c r="EW65408" s="378"/>
      <c r="EX65408" s="378"/>
      <c r="EY65408" s="378"/>
      <c r="EZ65408" s="378"/>
      <c r="FA65408" s="378"/>
      <c r="FB65408" s="378"/>
      <c r="FC65408" s="378"/>
      <c r="FD65408" s="378"/>
      <c r="FE65408" s="378"/>
      <c r="FF65408" s="378"/>
      <c r="FG65408" s="378"/>
      <c r="FH65408" s="378"/>
      <c r="FI65408" s="378"/>
      <c r="FJ65408" s="378"/>
      <c r="FK65408" s="378"/>
      <c r="FL65408" s="378"/>
      <c r="FM65408" s="378"/>
      <c r="FN65408" s="378"/>
      <c r="FO65408" s="378"/>
      <c r="FP65408" s="378"/>
      <c r="FQ65408" s="378"/>
      <c r="FR65408" s="378"/>
      <c r="FS65408" s="378"/>
      <c r="FT65408" s="378"/>
      <c r="FU65408" s="378"/>
      <c r="FV65408" s="378"/>
      <c r="FW65408" s="378"/>
      <c r="FX65408" s="378"/>
      <c r="FY65408" s="378"/>
      <c r="FZ65408" s="378"/>
      <c r="GA65408" s="378"/>
      <c r="GB65408" s="378"/>
      <c r="GC65408" s="378"/>
      <c r="GD65408" s="378"/>
      <c r="GE65408" s="378"/>
      <c r="GF65408" s="378"/>
      <c r="GG65408" s="378"/>
      <c r="GH65408" s="378"/>
      <c r="GI65408" s="378"/>
      <c r="GJ65408" s="378"/>
      <c r="GK65408" s="378"/>
      <c r="GL65408" s="378"/>
      <c r="GM65408" s="378"/>
      <c r="GN65408" s="378"/>
      <c r="GO65408" s="378"/>
      <c r="GP65408" s="378"/>
      <c r="GQ65408" s="378"/>
      <c r="GR65408" s="378"/>
      <c r="GS65408" s="378"/>
      <c r="GT65408" s="378"/>
      <c r="GU65408" s="378"/>
      <c r="GV65408" s="378"/>
      <c r="GW65408" s="378"/>
      <c r="GX65408" s="378"/>
      <c r="GY65408" s="378"/>
      <c r="GZ65408" s="378"/>
      <c r="HA65408" s="378"/>
      <c r="HB65408" s="378"/>
      <c r="HC65408" s="378"/>
      <c r="HD65408" s="378"/>
      <c r="HE65408" s="378"/>
      <c r="HF65408" s="378"/>
      <c r="HG65408" s="378"/>
      <c r="HH65408" s="378"/>
      <c r="HI65408" s="378"/>
      <c r="HJ65408" s="378"/>
      <c r="HK65408" s="378"/>
      <c r="HL65408" s="378"/>
      <c r="HM65408" s="378"/>
      <c r="HN65408" s="378"/>
      <c r="HO65408" s="378"/>
      <c r="HP65408" s="378"/>
      <c r="HQ65408" s="378"/>
      <c r="HR65408" s="378"/>
      <c r="HS65408" s="378"/>
      <c r="HT65408" s="378"/>
      <c r="HU65408" s="378"/>
      <c r="HV65408" s="378"/>
      <c r="HW65408" s="378"/>
      <c r="HX65408" s="378"/>
      <c r="HY65408" s="378"/>
      <c r="HZ65408" s="378"/>
      <c r="IA65408" s="378"/>
      <c r="IB65408" s="378"/>
      <c r="IC65408" s="378"/>
      <c r="ID65408" s="378"/>
      <c r="IE65408" s="378"/>
      <c r="IF65408" s="378"/>
      <c r="IG65408" s="378"/>
      <c r="IH65408" s="378"/>
      <c r="II65408" s="378"/>
      <c r="IJ65408" s="378"/>
      <c r="IK65408" s="378"/>
      <c r="IL65408" s="378"/>
    </row>
    <row r="65409" spans="2:246">
      <c r="B65409" s="378"/>
      <c r="C65409" s="378"/>
      <c r="D65409" s="378"/>
      <c r="E65409" s="378"/>
      <c r="F65409" s="378"/>
      <c r="G65409" s="378"/>
      <c r="H65409" s="378"/>
      <c r="I65409" s="378"/>
      <c r="J65409" s="378"/>
      <c r="K65409" s="378"/>
      <c r="L65409" s="378"/>
      <c r="M65409" s="378"/>
      <c r="N65409" s="378"/>
      <c r="O65409" s="378"/>
      <c r="P65409" s="378"/>
      <c r="Q65409" s="378"/>
      <c r="R65409" s="378"/>
      <c r="S65409" s="378"/>
      <c r="T65409" s="378"/>
      <c r="U65409" s="378"/>
      <c r="V65409" s="378"/>
      <c r="W65409" s="378"/>
      <c r="X65409" s="378"/>
      <c r="Y65409" s="378"/>
      <c r="Z65409" s="378"/>
      <c r="AA65409" s="378"/>
      <c r="AB65409" s="378"/>
      <c r="AC65409" s="378"/>
      <c r="AD65409" s="378"/>
      <c r="AE65409" s="378"/>
      <c r="AF65409" s="378"/>
      <c r="AG65409" s="378"/>
      <c r="AH65409" s="378"/>
      <c r="AI65409" s="378"/>
      <c r="AJ65409" s="378"/>
      <c r="AK65409" s="378"/>
      <c r="AL65409" s="378"/>
      <c r="AM65409" s="378"/>
      <c r="AN65409" s="378"/>
      <c r="AO65409" s="378"/>
      <c r="AP65409" s="378"/>
      <c r="AQ65409" s="378"/>
      <c r="AR65409" s="378"/>
      <c r="AS65409" s="378"/>
      <c r="AT65409" s="378"/>
      <c r="AU65409" s="378"/>
      <c r="AV65409" s="378"/>
      <c r="AW65409" s="378"/>
      <c r="AX65409" s="378"/>
      <c r="AY65409" s="378"/>
      <c r="AZ65409" s="378"/>
      <c r="BA65409" s="378"/>
      <c r="BB65409" s="378"/>
      <c r="BC65409" s="378"/>
      <c r="BD65409" s="378"/>
      <c r="BE65409" s="378"/>
      <c r="BF65409" s="378"/>
      <c r="BG65409" s="378"/>
      <c r="BH65409" s="378"/>
      <c r="BI65409" s="378"/>
      <c r="BJ65409" s="378"/>
      <c r="BK65409" s="378"/>
      <c r="BL65409" s="378"/>
      <c r="BM65409" s="378"/>
      <c r="BN65409" s="378"/>
      <c r="BO65409" s="378"/>
      <c r="BP65409" s="378"/>
      <c r="BQ65409" s="378"/>
      <c r="BR65409" s="378"/>
      <c r="BS65409" s="378"/>
      <c r="BT65409" s="378"/>
      <c r="BU65409" s="378"/>
      <c r="BV65409" s="378"/>
      <c r="BW65409" s="378"/>
      <c r="BX65409" s="378"/>
      <c r="BY65409" s="378"/>
      <c r="BZ65409" s="378"/>
      <c r="CA65409" s="378"/>
      <c r="CB65409" s="378"/>
      <c r="CC65409" s="378"/>
      <c r="CD65409" s="378"/>
      <c r="CE65409" s="378"/>
      <c r="CF65409" s="378"/>
      <c r="CG65409" s="378"/>
      <c r="CH65409" s="378"/>
      <c r="CI65409" s="378"/>
      <c r="CJ65409" s="378"/>
      <c r="CK65409" s="378"/>
      <c r="CL65409" s="378"/>
      <c r="CM65409" s="378"/>
      <c r="CN65409" s="378"/>
      <c r="CO65409" s="378"/>
      <c r="CP65409" s="378"/>
      <c r="CQ65409" s="378"/>
      <c r="CR65409" s="378"/>
      <c r="CS65409" s="378"/>
      <c r="CT65409" s="378"/>
      <c r="CU65409" s="378"/>
      <c r="CV65409" s="378"/>
      <c r="CW65409" s="378"/>
      <c r="CX65409" s="378"/>
      <c r="CY65409" s="378"/>
      <c r="CZ65409" s="378"/>
      <c r="DA65409" s="378"/>
      <c r="DB65409" s="378"/>
      <c r="DC65409" s="378"/>
      <c r="DD65409" s="378"/>
      <c r="DE65409" s="378"/>
      <c r="DF65409" s="378"/>
      <c r="DG65409" s="378"/>
      <c r="DH65409" s="378"/>
      <c r="DI65409" s="378"/>
      <c r="DJ65409" s="378"/>
      <c r="DK65409" s="378"/>
      <c r="DL65409" s="378"/>
      <c r="DM65409" s="378"/>
      <c r="DN65409" s="378"/>
      <c r="DO65409" s="378"/>
      <c r="DP65409" s="378"/>
      <c r="DQ65409" s="378"/>
      <c r="DR65409" s="378"/>
      <c r="DS65409" s="378"/>
      <c r="DT65409" s="378"/>
      <c r="DU65409" s="378"/>
      <c r="DV65409" s="378"/>
      <c r="DW65409" s="378"/>
      <c r="DX65409" s="378"/>
      <c r="DY65409" s="378"/>
      <c r="DZ65409" s="378"/>
      <c r="EA65409" s="378"/>
      <c r="EB65409" s="378"/>
      <c r="EC65409" s="378"/>
      <c r="ED65409" s="378"/>
      <c r="EE65409" s="378"/>
      <c r="EF65409" s="378"/>
      <c r="EG65409" s="378"/>
      <c r="EH65409" s="378"/>
      <c r="EI65409" s="378"/>
      <c r="EJ65409" s="378"/>
      <c r="EK65409" s="378"/>
      <c r="EL65409" s="378"/>
      <c r="EM65409" s="378"/>
      <c r="EN65409" s="378"/>
      <c r="EO65409" s="378"/>
      <c r="EP65409" s="378"/>
      <c r="EQ65409" s="378"/>
      <c r="ER65409" s="378"/>
      <c r="ES65409" s="378"/>
      <c r="ET65409" s="378"/>
      <c r="EU65409" s="378"/>
      <c r="EV65409" s="378"/>
      <c r="EW65409" s="378"/>
      <c r="EX65409" s="378"/>
      <c r="EY65409" s="378"/>
      <c r="EZ65409" s="378"/>
      <c r="FA65409" s="378"/>
      <c r="FB65409" s="378"/>
      <c r="FC65409" s="378"/>
      <c r="FD65409" s="378"/>
      <c r="FE65409" s="378"/>
      <c r="FF65409" s="378"/>
      <c r="FG65409" s="378"/>
      <c r="FH65409" s="378"/>
      <c r="FI65409" s="378"/>
      <c r="FJ65409" s="378"/>
      <c r="FK65409" s="378"/>
      <c r="FL65409" s="378"/>
      <c r="FM65409" s="378"/>
      <c r="FN65409" s="378"/>
      <c r="FO65409" s="378"/>
      <c r="FP65409" s="378"/>
      <c r="FQ65409" s="378"/>
      <c r="FR65409" s="378"/>
      <c r="FS65409" s="378"/>
      <c r="FT65409" s="378"/>
      <c r="FU65409" s="378"/>
      <c r="FV65409" s="378"/>
      <c r="FW65409" s="378"/>
      <c r="FX65409" s="378"/>
      <c r="FY65409" s="378"/>
      <c r="FZ65409" s="378"/>
      <c r="GA65409" s="378"/>
      <c r="GB65409" s="378"/>
      <c r="GC65409" s="378"/>
      <c r="GD65409" s="378"/>
      <c r="GE65409" s="378"/>
      <c r="GF65409" s="378"/>
      <c r="GG65409" s="378"/>
      <c r="GH65409" s="378"/>
      <c r="GI65409" s="378"/>
      <c r="GJ65409" s="378"/>
      <c r="GK65409" s="378"/>
      <c r="GL65409" s="378"/>
      <c r="GM65409" s="378"/>
      <c r="GN65409" s="378"/>
      <c r="GO65409" s="378"/>
      <c r="GP65409" s="378"/>
      <c r="GQ65409" s="378"/>
      <c r="GR65409" s="378"/>
      <c r="GS65409" s="378"/>
      <c r="GT65409" s="378"/>
      <c r="GU65409" s="378"/>
      <c r="GV65409" s="378"/>
      <c r="GW65409" s="378"/>
      <c r="GX65409" s="378"/>
      <c r="GY65409" s="378"/>
      <c r="GZ65409" s="378"/>
      <c r="HA65409" s="378"/>
      <c r="HB65409" s="378"/>
      <c r="HC65409" s="378"/>
      <c r="HD65409" s="378"/>
      <c r="HE65409" s="378"/>
      <c r="HF65409" s="378"/>
      <c r="HG65409" s="378"/>
      <c r="HH65409" s="378"/>
      <c r="HI65409" s="378"/>
      <c r="HJ65409" s="378"/>
      <c r="HK65409" s="378"/>
      <c r="HL65409" s="378"/>
      <c r="HM65409" s="378"/>
      <c r="HN65409" s="378"/>
      <c r="HO65409" s="378"/>
      <c r="HP65409" s="378"/>
      <c r="HQ65409" s="378"/>
      <c r="HR65409" s="378"/>
      <c r="HS65409" s="378"/>
      <c r="HT65409" s="378"/>
      <c r="HU65409" s="378"/>
      <c r="HV65409" s="378"/>
      <c r="HW65409" s="378"/>
      <c r="HX65409" s="378"/>
      <c r="HY65409" s="378"/>
      <c r="HZ65409" s="378"/>
      <c r="IA65409" s="378"/>
      <c r="IB65409" s="378"/>
      <c r="IC65409" s="378"/>
      <c r="ID65409" s="378"/>
      <c r="IE65409" s="378"/>
      <c r="IF65409" s="378"/>
      <c r="IG65409" s="378"/>
      <c r="IH65409" s="378"/>
      <c r="II65409" s="378"/>
      <c r="IJ65409" s="378"/>
      <c r="IK65409" s="378"/>
      <c r="IL65409" s="378"/>
    </row>
    <row r="65410" spans="2:246">
      <c r="B65410" s="378"/>
      <c r="C65410" s="378"/>
      <c r="D65410" s="378"/>
      <c r="E65410" s="378"/>
      <c r="F65410" s="378"/>
      <c r="G65410" s="378"/>
      <c r="H65410" s="378"/>
      <c r="I65410" s="378"/>
      <c r="J65410" s="378"/>
      <c r="K65410" s="378"/>
      <c r="L65410" s="378"/>
      <c r="M65410" s="378"/>
      <c r="N65410" s="378"/>
      <c r="O65410" s="378"/>
      <c r="P65410" s="378"/>
      <c r="Q65410" s="378"/>
      <c r="R65410" s="378"/>
      <c r="S65410" s="378"/>
      <c r="T65410" s="378"/>
      <c r="U65410" s="378"/>
      <c r="V65410" s="378"/>
      <c r="W65410" s="378"/>
      <c r="X65410" s="378"/>
      <c r="Y65410" s="378"/>
      <c r="Z65410" s="378"/>
      <c r="AA65410" s="378"/>
      <c r="AB65410" s="378"/>
      <c r="AC65410" s="378"/>
      <c r="AD65410" s="378"/>
      <c r="AE65410" s="378"/>
      <c r="AF65410" s="378"/>
      <c r="AG65410" s="378"/>
      <c r="AH65410" s="378"/>
      <c r="AI65410" s="378"/>
      <c r="AJ65410" s="378"/>
      <c r="AK65410" s="378"/>
      <c r="AL65410" s="378"/>
      <c r="AM65410" s="378"/>
      <c r="AN65410" s="378"/>
      <c r="AO65410" s="378"/>
      <c r="AP65410" s="378"/>
      <c r="AQ65410" s="378"/>
      <c r="AR65410" s="378"/>
      <c r="AS65410" s="378"/>
      <c r="AT65410" s="378"/>
      <c r="AU65410" s="378"/>
      <c r="AV65410" s="378"/>
      <c r="AW65410" s="378"/>
      <c r="AX65410" s="378"/>
      <c r="AY65410" s="378"/>
      <c r="AZ65410" s="378"/>
      <c r="BA65410" s="378"/>
      <c r="BB65410" s="378"/>
      <c r="BC65410" s="378"/>
      <c r="BD65410" s="378"/>
      <c r="BE65410" s="378"/>
      <c r="BF65410" s="378"/>
      <c r="BG65410" s="378"/>
      <c r="BH65410" s="378"/>
      <c r="BI65410" s="378"/>
      <c r="BJ65410" s="378"/>
      <c r="BK65410" s="378"/>
      <c r="BL65410" s="378"/>
      <c r="BM65410" s="378"/>
      <c r="BN65410" s="378"/>
      <c r="BO65410" s="378"/>
      <c r="BP65410" s="378"/>
      <c r="BQ65410" s="378"/>
      <c r="BR65410" s="378"/>
      <c r="BS65410" s="378"/>
      <c r="BT65410" s="378"/>
      <c r="BU65410" s="378"/>
      <c r="BV65410" s="378"/>
      <c r="BW65410" s="378"/>
      <c r="BX65410" s="378"/>
      <c r="BY65410" s="378"/>
      <c r="BZ65410" s="378"/>
      <c r="CA65410" s="378"/>
      <c r="CB65410" s="378"/>
      <c r="CC65410" s="378"/>
      <c r="CD65410" s="378"/>
      <c r="CE65410" s="378"/>
      <c r="CF65410" s="378"/>
      <c r="CG65410" s="378"/>
      <c r="CH65410" s="378"/>
      <c r="CI65410" s="378"/>
      <c r="CJ65410" s="378"/>
      <c r="CK65410" s="378"/>
      <c r="CL65410" s="378"/>
      <c r="CM65410" s="378"/>
      <c r="CN65410" s="378"/>
      <c r="CO65410" s="378"/>
      <c r="CP65410" s="378"/>
      <c r="CQ65410" s="378"/>
      <c r="CR65410" s="378"/>
      <c r="CS65410" s="378"/>
      <c r="CT65410" s="378"/>
      <c r="CU65410" s="378"/>
      <c r="CV65410" s="378"/>
      <c r="CW65410" s="378"/>
      <c r="CX65410" s="378"/>
      <c r="CY65410" s="378"/>
      <c r="CZ65410" s="378"/>
      <c r="DA65410" s="378"/>
      <c r="DB65410" s="378"/>
      <c r="DC65410" s="378"/>
      <c r="DD65410" s="378"/>
      <c r="DE65410" s="378"/>
      <c r="DF65410" s="378"/>
      <c r="DG65410" s="378"/>
      <c r="DH65410" s="378"/>
      <c r="DI65410" s="378"/>
      <c r="DJ65410" s="378"/>
      <c r="DK65410" s="378"/>
      <c r="DL65410" s="378"/>
      <c r="DM65410" s="378"/>
      <c r="DN65410" s="378"/>
      <c r="DO65410" s="378"/>
      <c r="DP65410" s="378"/>
      <c r="DQ65410" s="378"/>
      <c r="DR65410" s="378"/>
      <c r="DS65410" s="378"/>
      <c r="DT65410" s="378"/>
      <c r="DU65410" s="378"/>
      <c r="DV65410" s="378"/>
      <c r="DW65410" s="378"/>
      <c r="DX65410" s="378"/>
      <c r="DY65410" s="378"/>
      <c r="DZ65410" s="378"/>
      <c r="EA65410" s="378"/>
      <c r="EB65410" s="378"/>
      <c r="EC65410" s="378"/>
      <c r="ED65410" s="378"/>
      <c r="EE65410" s="378"/>
      <c r="EF65410" s="378"/>
      <c r="EG65410" s="378"/>
      <c r="EH65410" s="378"/>
      <c r="EI65410" s="378"/>
      <c r="EJ65410" s="378"/>
      <c r="EK65410" s="378"/>
      <c r="EL65410" s="378"/>
      <c r="EM65410" s="378"/>
      <c r="EN65410" s="378"/>
      <c r="EO65410" s="378"/>
      <c r="EP65410" s="378"/>
      <c r="EQ65410" s="378"/>
      <c r="ER65410" s="378"/>
      <c r="ES65410" s="378"/>
      <c r="ET65410" s="378"/>
      <c r="EU65410" s="378"/>
      <c r="EV65410" s="378"/>
      <c r="EW65410" s="378"/>
      <c r="EX65410" s="378"/>
      <c r="EY65410" s="378"/>
      <c r="EZ65410" s="378"/>
      <c r="FA65410" s="378"/>
      <c r="FB65410" s="378"/>
      <c r="FC65410" s="378"/>
      <c r="FD65410" s="378"/>
      <c r="FE65410" s="378"/>
      <c r="FF65410" s="378"/>
      <c r="FG65410" s="378"/>
      <c r="FH65410" s="378"/>
      <c r="FI65410" s="378"/>
      <c r="FJ65410" s="378"/>
      <c r="FK65410" s="378"/>
      <c r="FL65410" s="378"/>
      <c r="FM65410" s="378"/>
      <c r="FN65410" s="378"/>
      <c r="FO65410" s="378"/>
      <c r="FP65410" s="378"/>
      <c r="FQ65410" s="378"/>
      <c r="FR65410" s="378"/>
      <c r="FS65410" s="378"/>
      <c r="FT65410" s="378"/>
      <c r="FU65410" s="378"/>
      <c r="FV65410" s="378"/>
      <c r="FW65410" s="378"/>
      <c r="FX65410" s="378"/>
      <c r="FY65410" s="378"/>
      <c r="FZ65410" s="378"/>
      <c r="GA65410" s="378"/>
      <c r="GB65410" s="378"/>
      <c r="GC65410" s="378"/>
      <c r="GD65410" s="378"/>
      <c r="GE65410" s="378"/>
      <c r="GF65410" s="378"/>
      <c r="GG65410" s="378"/>
      <c r="GH65410" s="378"/>
      <c r="GI65410" s="378"/>
      <c r="GJ65410" s="378"/>
      <c r="GK65410" s="378"/>
      <c r="GL65410" s="378"/>
      <c r="GM65410" s="378"/>
      <c r="GN65410" s="378"/>
      <c r="GO65410" s="378"/>
      <c r="GP65410" s="378"/>
      <c r="GQ65410" s="378"/>
      <c r="GR65410" s="378"/>
      <c r="GS65410" s="378"/>
      <c r="GT65410" s="378"/>
      <c r="GU65410" s="378"/>
      <c r="GV65410" s="378"/>
      <c r="GW65410" s="378"/>
      <c r="GX65410" s="378"/>
      <c r="GY65410" s="378"/>
      <c r="GZ65410" s="378"/>
      <c r="HA65410" s="378"/>
      <c r="HB65410" s="378"/>
      <c r="HC65410" s="378"/>
      <c r="HD65410" s="378"/>
      <c r="HE65410" s="378"/>
      <c r="HF65410" s="378"/>
      <c r="HG65410" s="378"/>
      <c r="HH65410" s="378"/>
      <c r="HI65410" s="378"/>
      <c r="HJ65410" s="378"/>
      <c r="HK65410" s="378"/>
      <c r="HL65410" s="378"/>
      <c r="HM65410" s="378"/>
      <c r="HN65410" s="378"/>
      <c r="HO65410" s="378"/>
      <c r="HP65410" s="378"/>
      <c r="HQ65410" s="378"/>
      <c r="HR65410" s="378"/>
      <c r="HS65410" s="378"/>
      <c r="HT65410" s="378"/>
      <c r="HU65410" s="378"/>
      <c r="HV65410" s="378"/>
      <c r="HW65410" s="378"/>
      <c r="HX65410" s="378"/>
      <c r="HY65410" s="378"/>
      <c r="HZ65410" s="378"/>
      <c r="IA65410" s="378"/>
      <c r="IB65410" s="378"/>
      <c r="IC65410" s="378"/>
      <c r="ID65410" s="378"/>
      <c r="IE65410" s="378"/>
      <c r="IF65410" s="378"/>
      <c r="IG65410" s="378"/>
      <c r="IH65410" s="378"/>
      <c r="II65410" s="378"/>
      <c r="IJ65410" s="378"/>
      <c r="IK65410" s="378"/>
      <c r="IL65410" s="378"/>
    </row>
    <row r="65411" spans="2:246">
      <c r="B65411" s="378"/>
      <c r="C65411" s="378"/>
      <c r="D65411" s="378"/>
      <c r="E65411" s="378"/>
      <c r="F65411" s="378"/>
      <c r="G65411" s="378"/>
      <c r="H65411" s="378"/>
      <c r="I65411" s="378"/>
      <c r="J65411" s="378"/>
      <c r="K65411" s="378"/>
      <c r="L65411" s="378"/>
      <c r="M65411" s="378"/>
      <c r="N65411" s="378"/>
      <c r="O65411" s="378"/>
      <c r="P65411" s="378"/>
      <c r="Q65411" s="378"/>
      <c r="R65411" s="378"/>
      <c r="S65411" s="378"/>
      <c r="T65411" s="378"/>
      <c r="U65411" s="378"/>
      <c r="V65411" s="378"/>
      <c r="W65411" s="378"/>
      <c r="X65411" s="378"/>
      <c r="Y65411" s="378"/>
      <c r="Z65411" s="378"/>
      <c r="AA65411" s="378"/>
      <c r="AB65411" s="378"/>
      <c r="AC65411" s="378"/>
      <c r="AD65411" s="378"/>
      <c r="AE65411" s="378"/>
      <c r="AF65411" s="378"/>
      <c r="AG65411" s="378"/>
      <c r="AH65411" s="378"/>
      <c r="AI65411" s="378"/>
      <c r="AJ65411" s="378"/>
      <c r="AK65411" s="378"/>
      <c r="AL65411" s="378"/>
      <c r="AM65411" s="378"/>
      <c r="AN65411" s="378"/>
      <c r="AO65411" s="378"/>
      <c r="AP65411" s="378"/>
      <c r="AQ65411" s="378"/>
      <c r="AR65411" s="378"/>
      <c r="AS65411" s="378"/>
      <c r="AT65411" s="378"/>
      <c r="AU65411" s="378"/>
      <c r="AV65411" s="378"/>
      <c r="AW65411" s="378"/>
      <c r="AX65411" s="378"/>
      <c r="AY65411" s="378"/>
      <c r="AZ65411" s="378"/>
      <c r="BA65411" s="378"/>
      <c r="BB65411" s="378"/>
      <c r="BC65411" s="378"/>
      <c r="BD65411" s="378"/>
      <c r="BE65411" s="378"/>
      <c r="BF65411" s="378"/>
      <c r="BG65411" s="378"/>
      <c r="BH65411" s="378"/>
      <c r="BI65411" s="378"/>
      <c r="BJ65411" s="378"/>
      <c r="BK65411" s="378"/>
      <c r="BL65411" s="378"/>
      <c r="BM65411" s="378"/>
      <c r="BN65411" s="378"/>
      <c r="BO65411" s="378"/>
      <c r="BP65411" s="378"/>
      <c r="BQ65411" s="378"/>
      <c r="BR65411" s="378"/>
      <c r="BS65411" s="378"/>
      <c r="BT65411" s="378"/>
      <c r="BU65411" s="378"/>
      <c r="BV65411" s="378"/>
      <c r="BW65411" s="378"/>
      <c r="BX65411" s="378"/>
      <c r="BY65411" s="378"/>
      <c r="BZ65411" s="378"/>
      <c r="CA65411" s="378"/>
      <c r="CB65411" s="378"/>
      <c r="CC65411" s="378"/>
      <c r="CD65411" s="378"/>
      <c r="CE65411" s="378"/>
      <c r="CF65411" s="378"/>
      <c r="CG65411" s="378"/>
      <c r="CH65411" s="378"/>
      <c r="CI65411" s="378"/>
      <c r="CJ65411" s="378"/>
      <c r="CK65411" s="378"/>
      <c r="CL65411" s="378"/>
      <c r="CM65411" s="378"/>
      <c r="CN65411" s="378"/>
      <c r="CO65411" s="378"/>
      <c r="CP65411" s="378"/>
      <c r="CQ65411" s="378"/>
      <c r="CR65411" s="378"/>
      <c r="CS65411" s="378"/>
      <c r="CT65411" s="378"/>
      <c r="CU65411" s="378"/>
      <c r="CV65411" s="378"/>
      <c r="CW65411" s="378"/>
      <c r="CX65411" s="378"/>
      <c r="CY65411" s="378"/>
      <c r="CZ65411" s="378"/>
      <c r="DA65411" s="378"/>
      <c r="DB65411" s="378"/>
      <c r="DC65411" s="378"/>
      <c r="DD65411" s="378"/>
      <c r="DE65411" s="378"/>
      <c r="DF65411" s="378"/>
      <c r="DG65411" s="378"/>
      <c r="DH65411" s="378"/>
      <c r="DI65411" s="378"/>
      <c r="DJ65411" s="378"/>
      <c r="DK65411" s="378"/>
      <c r="DL65411" s="378"/>
      <c r="DM65411" s="378"/>
      <c r="DN65411" s="378"/>
      <c r="DO65411" s="378"/>
      <c r="DP65411" s="378"/>
      <c r="DQ65411" s="378"/>
      <c r="DR65411" s="378"/>
      <c r="DS65411" s="378"/>
      <c r="DT65411" s="378"/>
      <c r="DU65411" s="378"/>
      <c r="DV65411" s="378"/>
      <c r="DW65411" s="378"/>
      <c r="DX65411" s="378"/>
      <c r="DY65411" s="378"/>
      <c r="DZ65411" s="378"/>
      <c r="EA65411" s="378"/>
      <c r="EB65411" s="378"/>
      <c r="EC65411" s="378"/>
      <c r="ED65411" s="378"/>
      <c r="EE65411" s="378"/>
      <c r="EF65411" s="378"/>
      <c r="EG65411" s="378"/>
      <c r="EH65411" s="378"/>
      <c r="EI65411" s="378"/>
      <c r="EJ65411" s="378"/>
      <c r="EK65411" s="378"/>
      <c r="EL65411" s="378"/>
      <c r="EM65411" s="378"/>
      <c r="EN65411" s="378"/>
      <c r="EO65411" s="378"/>
      <c r="EP65411" s="378"/>
      <c r="EQ65411" s="378"/>
      <c r="ER65411" s="378"/>
      <c r="ES65411" s="378"/>
      <c r="ET65411" s="378"/>
      <c r="EU65411" s="378"/>
      <c r="EV65411" s="378"/>
      <c r="EW65411" s="378"/>
      <c r="EX65411" s="378"/>
      <c r="EY65411" s="378"/>
      <c r="EZ65411" s="378"/>
      <c r="FA65411" s="378"/>
      <c r="FB65411" s="378"/>
      <c r="FC65411" s="378"/>
      <c r="FD65411" s="378"/>
      <c r="FE65411" s="378"/>
      <c r="FF65411" s="378"/>
      <c r="FG65411" s="378"/>
      <c r="FH65411" s="378"/>
      <c r="FI65411" s="378"/>
      <c r="FJ65411" s="378"/>
      <c r="FK65411" s="378"/>
      <c r="FL65411" s="378"/>
      <c r="FM65411" s="378"/>
      <c r="FN65411" s="378"/>
      <c r="FO65411" s="378"/>
      <c r="FP65411" s="378"/>
      <c r="FQ65411" s="378"/>
      <c r="FR65411" s="378"/>
      <c r="FS65411" s="378"/>
      <c r="FT65411" s="378"/>
      <c r="FU65411" s="378"/>
      <c r="FV65411" s="378"/>
      <c r="FW65411" s="378"/>
      <c r="FX65411" s="378"/>
      <c r="FY65411" s="378"/>
      <c r="FZ65411" s="378"/>
      <c r="GA65411" s="378"/>
      <c r="GB65411" s="378"/>
      <c r="GC65411" s="378"/>
      <c r="GD65411" s="378"/>
      <c r="GE65411" s="378"/>
      <c r="GF65411" s="378"/>
      <c r="GG65411" s="378"/>
      <c r="GH65411" s="378"/>
      <c r="GI65411" s="378"/>
      <c r="GJ65411" s="378"/>
      <c r="GK65411" s="378"/>
      <c r="GL65411" s="378"/>
      <c r="GM65411" s="378"/>
      <c r="GN65411" s="378"/>
      <c r="GO65411" s="378"/>
      <c r="GP65411" s="378"/>
      <c r="GQ65411" s="378"/>
      <c r="GR65411" s="378"/>
      <c r="GS65411" s="378"/>
      <c r="GT65411" s="378"/>
      <c r="GU65411" s="378"/>
      <c r="GV65411" s="378"/>
      <c r="GW65411" s="378"/>
      <c r="GX65411" s="378"/>
      <c r="GY65411" s="378"/>
      <c r="GZ65411" s="378"/>
      <c r="HA65411" s="378"/>
      <c r="HB65411" s="378"/>
      <c r="HC65411" s="378"/>
      <c r="HD65411" s="378"/>
      <c r="HE65411" s="378"/>
      <c r="HF65411" s="378"/>
      <c r="HG65411" s="378"/>
      <c r="HH65411" s="378"/>
      <c r="HI65411" s="378"/>
      <c r="HJ65411" s="378"/>
      <c r="HK65411" s="378"/>
      <c r="HL65411" s="378"/>
      <c r="HM65411" s="378"/>
      <c r="HN65411" s="378"/>
      <c r="HO65411" s="378"/>
      <c r="HP65411" s="378"/>
      <c r="HQ65411" s="378"/>
      <c r="HR65411" s="378"/>
      <c r="HS65411" s="378"/>
      <c r="HT65411" s="378"/>
      <c r="HU65411" s="378"/>
      <c r="HV65411" s="378"/>
      <c r="HW65411" s="378"/>
      <c r="HX65411" s="378"/>
      <c r="HY65411" s="378"/>
      <c r="HZ65411" s="378"/>
      <c r="IA65411" s="378"/>
      <c r="IB65411" s="378"/>
      <c r="IC65411" s="378"/>
      <c r="ID65411" s="378"/>
      <c r="IE65411" s="378"/>
      <c r="IF65411" s="378"/>
      <c r="IG65411" s="378"/>
      <c r="IH65411" s="378"/>
      <c r="II65411" s="378"/>
      <c r="IJ65411" s="378"/>
      <c r="IK65411" s="378"/>
      <c r="IL65411" s="378"/>
    </row>
    <row r="65412" spans="2:246">
      <c r="B65412" s="378"/>
      <c r="C65412" s="378"/>
      <c r="D65412" s="378"/>
      <c r="E65412" s="378"/>
      <c r="F65412" s="378"/>
      <c r="G65412" s="378"/>
      <c r="H65412" s="378"/>
      <c r="I65412" s="378"/>
      <c r="J65412" s="378"/>
      <c r="K65412" s="378"/>
      <c r="L65412" s="378"/>
      <c r="M65412" s="378"/>
      <c r="N65412" s="378"/>
      <c r="O65412" s="378"/>
      <c r="P65412" s="378"/>
      <c r="Q65412" s="378"/>
      <c r="R65412" s="378"/>
      <c r="S65412" s="378"/>
      <c r="T65412" s="378"/>
      <c r="U65412" s="378"/>
      <c r="V65412" s="378"/>
      <c r="W65412" s="378"/>
      <c r="X65412" s="378"/>
      <c r="Y65412" s="378"/>
      <c r="Z65412" s="378"/>
      <c r="AA65412" s="378"/>
      <c r="AB65412" s="378"/>
      <c r="AC65412" s="378"/>
      <c r="AD65412" s="378"/>
      <c r="AE65412" s="378"/>
      <c r="AF65412" s="378"/>
      <c r="AG65412" s="378"/>
      <c r="AH65412" s="378"/>
      <c r="AI65412" s="378"/>
      <c r="AJ65412" s="378"/>
      <c r="AK65412" s="378"/>
      <c r="AL65412" s="378"/>
      <c r="AM65412" s="378"/>
      <c r="AN65412" s="378"/>
      <c r="AO65412" s="378"/>
      <c r="AP65412" s="378"/>
      <c r="AQ65412" s="378"/>
      <c r="AR65412" s="378"/>
      <c r="AS65412" s="378"/>
      <c r="AT65412" s="378"/>
      <c r="AU65412" s="378"/>
      <c r="AV65412" s="378"/>
      <c r="AW65412" s="378"/>
      <c r="AX65412" s="378"/>
      <c r="AY65412" s="378"/>
      <c r="AZ65412" s="378"/>
      <c r="BA65412" s="378"/>
      <c r="BB65412" s="378"/>
      <c r="BC65412" s="378"/>
      <c r="BD65412" s="378"/>
      <c r="BE65412" s="378"/>
      <c r="BF65412" s="378"/>
      <c r="BG65412" s="378"/>
      <c r="BH65412" s="378"/>
      <c r="BI65412" s="378"/>
      <c r="BJ65412" s="378"/>
      <c r="BK65412" s="378"/>
      <c r="BL65412" s="378"/>
      <c r="BM65412" s="378"/>
      <c r="BN65412" s="378"/>
      <c r="BO65412" s="378"/>
      <c r="BP65412" s="378"/>
      <c r="BQ65412" s="378"/>
      <c r="BR65412" s="378"/>
      <c r="BS65412" s="378"/>
      <c r="BT65412" s="378"/>
      <c r="BU65412" s="378"/>
      <c r="BV65412" s="378"/>
      <c r="BW65412" s="378"/>
      <c r="BX65412" s="378"/>
      <c r="BY65412" s="378"/>
      <c r="BZ65412" s="378"/>
      <c r="CA65412" s="378"/>
      <c r="CB65412" s="378"/>
      <c r="CC65412" s="378"/>
      <c r="CD65412" s="378"/>
      <c r="CE65412" s="378"/>
      <c r="CF65412" s="378"/>
      <c r="CG65412" s="378"/>
      <c r="CH65412" s="378"/>
      <c r="CI65412" s="378"/>
      <c r="CJ65412" s="378"/>
      <c r="CK65412" s="378"/>
      <c r="CL65412" s="378"/>
      <c r="CM65412" s="378"/>
      <c r="CN65412" s="378"/>
      <c r="CO65412" s="378"/>
      <c r="CP65412" s="378"/>
      <c r="CQ65412" s="378"/>
      <c r="CR65412" s="378"/>
      <c r="CS65412" s="378"/>
      <c r="CT65412" s="378"/>
      <c r="CU65412" s="378"/>
      <c r="CV65412" s="378"/>
      <c r="CW65412" s="378"/>
      <c r="CX65412" s="378"/>
      <c r="CY65412" s="378"/>
      <c r="CZ65412" s="378"/>
      <c r="DA65412" s="378"/>
      <c r="DB65412" s="378"/>
      <c r="DC65412" s="378"/>
      <c r="DD65412" s="378"/>
      <c r="DE65412" s="378"/>
      <c r="DF65412" s="378"/>
      <c r="DG65412" s="378"/>
      <c r="DH65412" s="378"/>
      <c r="DI65412" s="378"/>
      <c r="DJ65412" s="378"/>
      <c r="DK65412" s="378"/>
      <c r="DL65412" s="378"/>
      <c r="DM65412" s="378"/>
      <c r="DN65412" s="378"/>
      <c r="DO65412" s="378"/>
      <c r="DP65412" s="378"/>
      <c r="DQ65412" s="378"/>
      <c r="DR65412" s="378"/>
      <c r="DS65412" s="378"/>
      <c r="DT65412" s="378"/>
      <c r="DU65412" s="378"/>
      <c r="DV65412" s="378"/>
      <c r="DW65412" s="378"/>
      <c r="DX65412" s="378"/>
      <c r="DY65412" s="378"/>
      <c r="DZ65412" s="378"/>
      <c r="EA65412" s="378"/>
      <c r="EB65412" s="378"/>
      <c r="EC65412" s="378"/>
      <c r="ED65412" s="378"/>
      <c r="EE65412" s="378"/>
      <c r="EF65412" s="378"/>
      <c r="EG65412" s="378"/>
      <c r="EH65412" s="378"/>
      <c r="EI65412" s="378"/>
      <c r="EJ65412" s="378"/>
      <c r="EK65412" s="378"/>
      <c r="EL65412" s="378"/>
      <c r="EM65412" s="378"/>
      <c r="EN65412" s="378"/>
      <c r="EO65412" s="378"/>
      <c r="EP65412" s="378"/>
      <c r="EQ65412" s="378"/>
      <c r="ER65412" s="378"/>
      <c r="ES65412" s="378"/>
      <c r="ET65412" s="378"/>
      <c r="EU65412" s="378"/>
      <c r="EV65412" s="378"/>
      <c r="EW65412" s="378"/>
      <c r="EX65412" s="378"/>
      <c r="EY65412" s="378"/>
      <c r="EZ65412" s="378"/>
      <c r="FA65412" s="378"/>
      <c r="FB65412" s="378"/>
      <c r="FC65412" s="378"/>
      <c r="FD65412" s="378"/>
      <c r="FE65412" s="378"/>
      <c r="FF65412" s="378"/>
      <c r="FG65412" s="378"/>
      <c r="FH65412" s="378"/>
      <c r="FI65412" s="378"/>
      <c r="FJ65412" s="378"/>
      <c r="FK65412" s="378"/>
      <c r="FL65412" s="378"/>
      <c r="FM65412" s="378"/>
      <c r="FN65412" s="378"/>
      <c r="FO65412" s="378"/>
      <c r="FP65412" s="378"/>
      <c r="FQ65412" s="378"/>
      <c r="FR65412" s="378"/>
      <c r="FS65412" s="378"/>
      <c r="FT65412" s="378"/>
      <c r="FU65412" s="378"/>
      <c r="FV65412" s="378"/>
      <c r="FW65412" s="378"/>
      <c r="FX65412" s="378"/>
      <c r="FY65412" s="378"/>
      <c r="FZ65412" s="378"/>
      <c r="GA65412" s="378"/>
      <c r="GB65412" s="378"/>
      <c r="GC65412" s="378"/>
      <c r="GD65412" s="378"/>
      <c r="GE65412" s="378"/>
      <c r="GF65412" s="378"/>
      <c r="GG65412" s="378"/>
      <c r="GH65412" s="378"/>
      <c r="GI65412" s="378"/>
      <c r="GJ65412" s="378"/>
      <c r="GK65412" s="378"/>
      <c r="GL65412" s="378"/>
      <c r="GM65412" s="378"/>
      <c r="GN65412" s="378"/>
      <c r="GO65412" s="378"/>
      <c r="GP65412" s="378"/>
      <c r="GQ65412" s="378"/>
      <c r="GR65412" s="378"/>
      <c r="GS65412" s="378"/>
      <c r="GT65412" s="378"/>
      <c r="GU65412" s="378"/>
      <c r="GV65412" s="378"/>
      <c r="GW65412" s="378"/>
      <c r="GX65412" s="378"/>
      <c r="GY65412" s="378"/>
      <c r="GZ65412" s="378"/>
      <c r="HA65412" s="378"/>
      <c r="HB65412" s="378"/>
      <c r="HC65412" s="378"/>
      <c r="HD65412" s="378"/>
      <c r="HE65412" s="378"/>
      <c r="HF65412" s="378"/>
      <c r="HG65412" s="378"/>
      <c r="HH65412" s="378"/>
      <c r="HI65412" s="378"/>
      <c r="HJ65412" s="378"/>
      <c r="HK65412" s="378"/>
      <c r="HL65412" s="378"/>
      <c r="HM65412" s="378"/>
      <c r="HN65412" s="378"/>
      <c r="HO65412" s="378"/>
      <c r="HP65412" s="378"/>
      <c r="HQ65412" s="378"/>
      <c r="HR65412" s="378"/>
      <c r="HS65412" s="378"/>
      <c r="HT65412" s="378"/>
      <c r="HU65412" s="378"/>
      <c r="HV65412" s="378"/>
      <c r="HW65412" s="378"/>
      <c r="HX65412" s="378"/>
      <c r="HY65412" s="378"/>
      <c r="HZ65412" s="378"/>
      <c r="IA65412" s="378"/>
      <c r="IB65412" s="378"/>
      <c r="IC65412" s="378"/>
      <c r="ID65412" s="378"/>
      <c r="IE65412" s="378"/>
      <c r="IF65412" s="378"/>
      <c r="IG65412" s="378"/>
      <c r="IH65412" s="378"/>
      <c r="II65412" s="378"/>
      <c r="IJ65412" s="378"/>
      <c r="IK65412" s="378"/>
      <c r="IL65412" s="378"/>
    </row>
    <row r="65413" spans="2:246">
      <c r="B65413" s="378"/>
      <c r="C65413" s="378"/>
      <c r="D65413" s="378"/>
      <c r="E65413" s="378"/>
      <c r="F65413" s="378"/>
      <c r="G65413" s="378"/>
      <c r="H65413" s="378"/>
      <c r="I65413" s="378"/>
      <c r="J65413" s="378"/>
      <c r="K65413" s="378"/>
      <c r="L65413" s="378"/>
      <c r="M65413" s="378"/>
      <c r="N65413" s="378"/>
      <c r="O65413" s="378"/>
      <c r="P65413" s="378"/>
      <c r="Q65413" s="378"/>
      <c r="R65413" s="378"/>
      <c r="S65413" s="378"/>
      <c r="T65413" s="378"/>
      <c r="U65413" s="378"/>
      <c r="V65413" s="378"/>
      <c r="W65413" s="378"/>
      <c r="X65413" s="378"/>
      <c r="Y65413" s="378"/>
      <c r="Z65413" s="378"/>
      <c r="AA65413" s="378"/>
      <c r="AB65413" s="378"/>
      <c r="AC65413" s="378"/>
      <c r="AD65413" s="378"/>
      <c r="AE65413" s="378"/>
      <c r="AF65413" s="378"/>
      <c r="AG65413" s="378"/>
      <c r="AH65413" s="378"/>
      <c r="AI65413" s="378"/>
      <c r="AJ65413" s="378"/>
      <c r="AK65413" s="378"/>
      <c r="AL65413" s="378"/>
      <c r="AM65413" s="378"/>
      <c r="AN65413" s="378"/>
      <c r="AO65413" s="378"/>
      <c r="AP65413" s="378"/>
      <c r="AQ65413" s="378"/>
      <c r="AR65413" s="378"/>
      <c r="AS65413" s="378"/>
      <c r="AT65413" s="378"/>
      <c r="AU65413" s="378"/>
      <c r="AV65413" s="378"/>
      <c r="AW65413" s="378"/>
      <c r="AX65413" s="378"/>
      <c r="AY65413" s="378"/>
      <c r="AZ65413" s="378"/>
      <c r="BA65413" s="378"/>
      <c r="BB65413" s="378"/>
      <c r="BC65413" s="378"/>
      <c r="BD65413" s="378"/>
      <c r="BE65413" s="378"/>
      <c r="BF65413" s="378"/>
      <c r="BG65413" s="378"/>
      <c r="BH65413" s="378"/>
      <c r="BI65413" s="378"/>
      <c r="BJ65413" s="378"/>
      <c r="BK65413" s="378"/>
      <c r="BL65413" s="378"/>
      <c r="BM65413" s="378"/>
      <c r="BN65413" s="378"/>
      <c r="BO65413" s="378"/>
      <c r="BP65413" s="378"/>
      <c r="BQ65413" s="378"/>
      <c r="BR65413" s="378"/>
      <c r="BS65413" s="378"/>
      <c r="BT65413" s="378"/>
      <c r="BU65413" s="378"/>
      <c r="BV65413" s="378"/>
      <c r="BW65413" s="378"/>
      <c r="BX65413" s="378"/>
      <c r="BY65413" s="378"/>
      <c r="BZ65413" s="378"/>
      <c r="CA65413" s="378"/>
      <c r="CB65413" s="378"/>
      <c r="CC65413" s="378"/>
      <c r="CD65413" s="378"/>
      <c r="CE65413" s="378"/>
      <c r="CF65413" s="378"/>
      <c r="CG65413" s="378"/>
      <c r="CH65413" s="378"/>
      <c r="CI65413" s="378"/>
      <c r="CJ65413" s="378"/>
      <c r="CK65413" s="378"/>
      <c r="CL65413" s="378"/>
      <c r="CM65413" s="378"/>
      <c r="CN65413" s="378"/>
      <c r="CO65413" s="378"/>
      <c r="CP65413" s="378"/>
      <c r="CQ65413" s="378"/>
      <c r="CR65413" s="378"/>
      <c r="CS65413" s="378"/>
      <c r="CT65413" s="378"/>
      <c r="CU65413" s="378"/>
      <c r="CV65413" s="378"/>
      <c r="CW65413" s="378"/>
      <c r="CX65413" s="378"/>
      <c r="CY65413" s="378"/>
      <c r="CZ65413" s="378"/>
      <c r="DA65413" s="378"/>
      <c r="DB65413" s="378"/>
      <c r="DC65413" s="378"/>
      <c r="DD65413" s="378"/>
      <c r="DE65413" s="378"/>
      <c r="DF65413" s="378"/>
      <c r="DG65413" s="378"/>
      <c r="DH65413" s="378"/>
      <c r="DI65413" s="378"/>
      <c r="DJ65413" s="378"/>
      <c r="DK65413" s="378"/>
      <c r="DL65413" s="378"/>
      <c r="DM65413" s="378"/>
      <c r="DN65413" s="378"/>
      <c r="DO65413" s="378"/>
      <c r="DP65413" s="378"/>
      <c r="DQ65413" s="378"/>
      <c r="DR65413" s="378"/>
      <c r="DS65413" s="378"/>
      <c r="DT65413" s="378"/>
      <c r="DU65413" s="378"/>
      <c r="DV65413" s="378"/>
      <c r="DW65413" s="378"/>
      <c r="DX65413" s="378"/>
      <c r="DY65413" s="378"/>
      <c r="DZ65413" s="378"/>
      <c r="EA65413" s="378"/>
      <c r="EB65413" s="378"/>
      <c r="EC65413" s="378"/>
      <c r="ED65413" s="378"/>
      <c r="EE65413" s="378"/>
      <c r="EF65413" s="378"/>
      <c r="EG65413" s="378"/>
      <c r="EH65413" s="378"/>
      <c r="EI65413" s="378"/>
      <c r="EJ65413" s="378"/>
      <c r="EK65413" s="378"/>
      <c r="EL65413" s="378"/>
      <c r="EM65413" s="378"/>
      <c r="EN65413" s="378"/>
      <c r="EO65413" s="378"/>
      <c r="EP65413" s="378"/>
      <c r="EQ65413" s="378"/>
      <c r="ER65413" s="378"/>
      <c r="ES65413" s="378"/>
      <c r="ET65413" s="378"/>
      <c r="EU65413" s="378"/>
      <c r="EV65413" s="378"/>
      <c r="EW65413" s="378"/>
      <c r="EX65413" s="378"/>
      <c r="EY65413" s="378"/>
      <c r="EZ65413" s="378"/>
      <c r="FA65413" s="378"/>
      <c r="FB65413" s="378"/>
      <c r="FC65413" s="378"/>
      <c r="FD65413" s="378"/>
      <c r="FE65413" s="378"/>
      <c r="FF65413" s="378"/>
      <c r="FG65413" s="378"/>
      <c r="FH65413" s="378"/>
      <c r="FI65413" s="378"/>
      <c r="FJ65413" s="378"/>
      <c r="FK65413" s="378"/>
      <c r="FL65413" s="378"/>
      <c r="FM65413" s="378"/>
      <c r="FN65413" s="378"/>
      <c r="FO65413" s="378"/>
      <c r="FP65413" s="378"/>
      <c r="FQ65413" s="378"/>
      <c r="FR65413" s="378"/>
      <c r="FS65413" s="378"/>
      <c r="FT65413" s="378"/>
      <c r="FU65413" s="378"/>
      <c r="FV65413" s="378"/>
      <c r="FW65413" s="378"/>
      <c r="FX65413" s="378"/>
      <c r="FY65413" s="378"/>
      <c r="FZ65413" s="378"/>
      <c r="GA65413" s="378"/>
      <c r="GB65413" s="378"/>
      <c r="GC65413" s="378"/>
      <c r="GD65413" s="378"/>
      <c r="GE65413" s="378"/>
      <c r="GF65413" s="378"/>
      <c r="GG65413" s="378"/>
      <c r="GH65413" s="378"/>
      <c r="GI65413" s="378"/>
      <c r="GJ65413" s="378"/>
      <c r="GK65413" s="378"/>
      <c r="GL65413" s="378"/>
      <c r="GM65413" s="378"/>
      <c r="GN65413" s="378"/>
      <c r="GO65413" s="378"/>
      <c r="GP65413" s="378"/>
      <c r="GQ65413" s="378"/>
      <c r="GR65413" s="378"/>
      <c r="GS65413" s="378"/>
      <c r="GT65413" s="378"/>
      <c r="GU65413" s="378"/>
      <c r="GV65413" s="378"/>
      <c r="GW65413" s="378"/>
      <c r="GX65413" s="378"/>
      <c r="GY65413" s="378"/>
      <c r="GZ65413" s="378"/>
      <c r="HA65413" s="378"/>
      <c r="HB65413" s="378"/>
      <c r="HC65413" s="378"/>
      <c r="HD65413" s="378"/>
      <c r="HE65413" s="378"/>
      <c r="HF65413" s="378"/>
      <c r="HG65413" s="378"/>
      <c r="HH65413" s="378"/>
      <c r="HI65413" s="378"/>
      <c r="HJ65413" s="378"/>
      <c r="HK65413" s="378"/>
      <c r="HL65413" s="378"/>
      <c r="HM65413" s="378"/>
      <c r="HN65413" s="378"/>
      <c r="HO65413" s="378"/>
      <c r="HP65413" s="378"/>
      <c r="HQ65413" s="378"/>
      <c r="HR65413" s="378"/>
      <c r="HS65413" s="378"/>
      <c r="HT65413" s="378"/>
      <c r="HU65413" s="378"/>
      <c r="HV65413" s="378"/>
      <c r="HW65413" s="378"/>
      <c r="HX65413" s="378"/>
      <c r="HY65413" s="378"/>
      <c r="HZ65413" s="378"/>
      <c r="IA65413" s="378"/>
      <c r="IB65413" s="378"/>
      <c r="IC65413" s="378"/>
      <c r="ID65413" s="378"/>
      <c r="IE65413" s="378"/>
      <c r="IF65413" s="378"/>
      <c r="IG65413" s="378"/>
      <c r="IH65413" s="378"/>
      <c r="II65413" s="378"/>
      <c r="IJ65413" s="378"/>
      <c r="IK65413" s="378"/>
      <c r="IL65413" s="378"/>
    </row>
    <row r="65414" spans="2:246">
      <c r="B65414" s="378"/>
      <c r="C65414" s="378"/>
      <c r="D65414" s="378"/>
      <c r="E65414" s="378"/>
      <c r="F65414" s="378"/>
      <c r="G65414" s="378"/>
      <c r="H65414" s="378"/>
      <c r="I65414" s="378"/>
      <c r="J65414" s="378"/>
      <c r="K65414" s="378"/>
      <c r="L65414" s="378"/>
      <c r="M65414" s="378"/>
      <c r="N65414" s="378"/>
      <c r="O65414" s="378"/>
      <c r="P65414" s="378"/>
      <c r="Q65414" s="378"/>
      <c r="R65414" s="378"/>
      <c r="S65414" s="378"/>
      <c r="T65414" s="378"/>
      <c r="U65414" s="378"/>
      <c r="V65414" s="378"/>
      <c r="W65414" s="378"/>
      <c r="X65414" s="378"/>
      <c r="Y65414" s="378"/>
      <c r="Z65414" s="378"/>
      <c r="AA65414" s="378"/>
      <c r="AB65414" s="378"/>
      <c r="AC65414" s="378"/>
      <c r="AD65414" s="378"/>
      <c r="AE65414" s="378"/>
      <c r="AF65414" s="378"/>
      <c r="AG65414" s="378"/>
      <c r="AH65414" s="378"/>
      <c r="AI65414" s="378"/>
      <c r="AJ65414" s="378"/>
      <c r="AK65414" s="378"/>
      <c r="AL65414" s="378"/>
      <c r="AM65414" s="378"/>
      <c r="AN65414" s="378"/>
      <c r="AO65414" s="378"/>
      <c r="AP65414" s="378"/>
      <c r="AQ65414" s="378"/>
      <c r="AR65414" s="378"/>
      <c r="AS65414" s="378"/>
      <c r="AT65414" s="378"/>
      <c r="AU65414" s="378"/>
      <c r="AV65414" s="378"/>
      <c r="AW65414" s="378"/>
      <c r="AX65414" s="378"/>
      <c r="AY65414" s="378"/>
      <c r="AZ65414" s="378"/>
      <c r="BA65414" s="378"/>
      <c r="BB65414" s="378"/>
      <c r="BC65414" s="378"/>
      <c r="BD65414" s="378"/>
      <c r="BE65414" s="378"/>
      <c r="BF65414" s="378"/>
      <c r="BG65414" s="378"/>
      <c r="BH65414" s="378"/>
      <c r="BI65414" s="378"/>
      <c r="BJ65414" s="378"/>
      <c r="BK65414" s="378"/>
      <c r="BL65414" s="378"/>
      <c r="BM65414" s="378"/>
      <c r="BN65414" s="378"/>
      <c r="BO65414" s="378"/>
      <c r="BP65414" s="378"/>
      <c r="BQ65414" s="378"/>
      <c r="BR65414" s="378"/>
      <c r="BS65414" s="378"/>
      <c r="BT65414" s="378"/>
      <c r="BU65414" s="378"/>
      <c r="BV65414" s="378"/>
      <c r="BW65414" s="378"/>
      <c r="BX65414" s="378"/>
      <c r="BY65414" s="378"/>
      <c r="BZ65414" s="378"/>
      <c r="CA65414" s="378"/>
      <c r="CB65414" s="378"/>
      <c r="CC65414" s="378"/>
      <c r="CD65414" s="378"/>
      <c r="CE65414" s="378"/>
      <c r="CF65414" s="378"/>
      <c r="CG65414" s="378"/>
      <c r="CH65414" s="378"/>
      <c r="CI65414" s="378"/>
      <c r="CJ65414" s="378"/>
      <c r="CK65414" s="378"/>
      <c r="CL65414" s="378"/>
      <c r="CM65414" s="378"/>
      <c r="CN65414" s="378"/>
      <c r="CO65414" s="378"/>
      <c r="CP65414" s="378"/>
      <c r="CQ65414" s="378"/>
      <c r="CR65414" s="378"/>
      <c r="CS65414" s="378"/>
      <c r="CT65414" s="378"/>
      <c r="CU65414" s="378"/>
      <c r="CV65414" s="378"/>
      <c r="CW65414" s="378"/>
      <c r="CX65414" s="378"/>
      <c r="CY65414" s="378"/>
      <c r="CZ65414" s="378"/>
      <c r="DA65414" s="378"/>
      <c r="DB65414" s="378"/>
      <c r="DC65414" s="378"/>
      <c r="DD65414" s="378"/>
      <c r="DE65414" s="378"/>
      <c r="DF65414" s="378"/>
      <c r="DG65414" s="378"/>
      <c r="DH65414" s="378"/>
      <c r="DI65414" s="378"/>
      <c r="DJ65414" s="378"/>
      <c r="DK65414" s="378"/>
      <c r="DL65414" s="378"/>
      <c r="DM65414" s="378"/>
      <c r="DN65414" s="378"/>
      <c r="DO65414" s="378"/>
      <c r="DP65414" s="378"/>
      <c r="DQ65414" s="378"/>
      <c r="DR65414" s="378"/>
      <c r="DS65414" s="378"/>
      <c r="DT65414" s="378"/>
      <c r="DU65414" s="378"/>
      <c r="DV65414" s="378"/>
      <c r="DW65414" s="378"/>
      <c r="DX65414" s="378"/>
      <c r="DY65414" s="378"/>
      <c r="DZ65414" s="378"/>
      <c r="EA65414" s="378"/>
      <c r="EB65414" s="378"/>
      <c r="EC65414" s="378"/>
      <c r="ED65414" s="378"/>
      <c r="EE65414" s="378"/>
      <c r="EF65414" s="378"/>
      <c r="EG65414" s="378"/>
      <c r="EH65414" s="378"/>
      <c r="EI65414" s="378"/>
      <c r="EJ65414" s="378"/>
      <c r="EK65414" s="378"/>
      <c r="EL65414" s="378"/>
      <c r="EM65414" s="378"/>
      <c r="EN65414" s="378"/>
      <c r="EO65414" s="378"/>
      <c r="EP65414" s="378"/>
      <c r="EQ65414" s="378"/>
      <c r="ER65414" s="378"/>
      <c r="ES65414" s="378"/>
      <c r="ET65414" s="378"/>
      <c r="EU65414" s="378"/>
      <c r="EV65414" s="378"/>
      <c r="EW65414" s="378"/>
      <c r="EX65414" s="378"/>
      <c r="EY65414" s="378"/>
      <c r="EZ65414" s="378"/>
      <c r="FA65414" s="378"/>
      <c r="FB65414" s="378"/>
      <c r="FC65414" s="378"/>
      <c r="FD65414" s="378"/>
      <c r="FE65414" s="378"/>
      <c r="FF65414" s="378"/>
      <c r="FG65414" s="378"/>
      <c r="FH65414" s="378"/>
      <c r="FI65414" s="378"/>
      <c r="FJ65414" s="378"/>
      <c r="FK65414" s="378"/>
      <c r="FL65414" s="378"/>
      <c r="FM65414" s="378"/>
      <c r="FN65414" s="378"/>
      <c r="FO65414" s="378"/>
      <c r="FP65414" s="378"/>
      <c r="FQ65414" s="378"/>
      <c r="FR65414" s="378"/>
      <c r="FS65414" s="378"/>
      <c r="FT65414" s="378"/>
      <c r="FU65414" s="378"/>
      <c r="FV65414" s="378"/>
      <c r="FW65414" s="378"/>
      <c r="FX65414" s="378"/>
      <c r="FY65414" s="378"/>
      <c r="FZ65414" s="378"/>
      <c r="GA65414" s="378"/>
      <c r="GB65414" s="378"/>
      <c r="GC65414" s="378"/>
      <c r="GD65414" s="378"/>
      <c r="GE65414" s="378"/>
      <c r="GF65414" s="378"/>
      <c r="GG65414" s="378"/>
      <c r="GH65414" s="378"/>
      <c r="GI65414" s="378"/>
      <c r="GJ65414" s="378"/>
      <c r="GK65414" s="378"/>
      <c r="GL65414" s="378"/>
      <c r="GM65414" s="378"/>
      <c r="GN65414" s="378"/>
      <c r="GO65414" s="378"/>
      <c r="GP65414" s="378"/>
      <c r="GQ65414" s="378"/>
      <c r="GR65414" s="378"/>
      <c r="GS65414" s="378"/>
      <c r="GT65414" s="378"/>
      <c r="GU65414" s="378"/>
      <c r="GV65414" s="378"/>
      <c r="GW65414" s="378"/>
      <c r="GX65414" s="378"/>
      <c r="GY65414" s="378"/>
      <c r="GZ65414" s="378"/>
      <c r="HA65414" s="378"/>
      <c r="HB65414" s="378"/>
      <c r="HC65414" s="378"/>
      <c r="HD65414" s="378"/>
      <c r="HE65414" s="378"/>
      <c r="HF65414" s="378"/>
      <c r="HG65414" s="378"/>
      <c r="HH65414" s="378"/>
      <c r="HI65414" s="378"/>
      <c r="HJ65414" s="378"/>
      <c r="HK65414" s="378"/>
      <c r="HL65414" s="378"/>
      <c r="HM65414" s="378"/>
      <c r="HN65414" s="378"/>
      <c r="HO65414" s="378"/>
      <c r="HP65414" s="378"/>
      <c r="HQ65414" s="378"/>
      <c r="HR65414" s="378"/>
      <c r="HS65414" s="378"/>
      <c r="HT65414" s="378"/>
      <c r="HU65414" s="378"/>
      <c r="HV65414" s="378"/>
      <c r="HW65414" s="378"/>
      <c r="HX65414" s="378"/>
      <c r="HY65414" s="378"/>
      <c r="HZ65414" s="378"/>
      <c r="IA65414" s="378"/>
      <c r="IB65414" s="378"/>
      <c r="IC65414" s="378"/>
      <c r="ID65414" s="378"/>
      <c r="IE65414" s="378"/>
      <c r="IF65414" s="378"/>
      <c r="IG65414" s="378"/>
      <c r="IH65414" s="378"/>
      <c r="II65414" s="378"/>
      <c r="IJ65414" s="378"/>
      <c r="IK65414" s="378"/>
      <c r="IL65414" s="378"/>
    </row>
    <row r="65415" spans="2:246">
      <c r="B65415" s="378"/>
      <c r="C65415" s="378"/>
      <c r="D65415" s="378"/>
      <c r="E65415" s="378"/>
      <c r="F65415" s="378"/>
      <c r="G65415" s="378"/>
      <c r="H65415" s="378"/>
      <c r="I65415" s="378"/>
      <c r="J65415" s="378"/>
      <c r="K65415" s="378"/>
      <c r="L65415" s="378"/>
      <c r="M65415" s="378"/>
      <c r="N65415" s="378"/>
      <c r="O65415" s="378"/>
      <c r="P65415" s="378"/>
      <c r="Q65415" s="378"/>
      <c r="R65415" s="378"/>
      <c r="S65415" s="378"/>
      <c r="T65415" s="378"/>
      <c r="U65415" s="378"/>
      <c r="V65415" s="378"/>
      <c r="W65415" s="378"/>
      <c r="X65415" s="378"/>
      <c r="Y65415" s="378"/>
      <c r="Z65415" s="378"/>
      <c r="AA65415" s="378"/>
      <c r="AB65415" s="378"/>
      <c r="AC65415" s="378"/>
      <c r="AD65415" s="378"/>
      <c r="AE65415" s="378"/>
      <c r="AF65415" s="378"/>
      <c r="AG65415" s="378"/>
      <c r="AH65415" s="378"/>
      <c r="AI65415" s="378"/>
      <c r="AJ65415" s="378"/>
      <c r="AK65415" s="378"/>
      <c r="AL65415" s="378"/>
      <c r="AM65415" s="378"/>
      <c r="AN65415" s="378"/>
      <c r="AO65415" s="378"/>
      <c r="AP65415" s="378"/>
      <c r="AQ65415" s="378"/>
      <c r="AR65415" s="378"/>
      <c r="AS65415" s="378"/>
      <c r="AT65415" s="378"/>
      <c r="AU65415" s="378"/>
      <c r="AV65415" s="378"/>
      <c r="AW65415" s="378"/>
      <c r="AX65415" s="378"/>
      <c r="AY65415" s="378"/>
      <c r="AZ65415" s="378"/>
      <c r="BA65415" s="378"/>
      <c r="BB65415" s="378"/>
      <c r="BC65415" s="378"/>
      <c r="BD65415" s="378"/>
      <c r="BE65415" s="378"/>
      <c r="BF65415" s="378"/>
      <c r="BG65415" s="378"/>
      <c r="BH65415" s="378"/>
      <c r="BI65415" s="378"/>
      <c r="BJ65415" s="378"/>
      <c r="BK65415" s="378"/>
      <c r="BL65415" s="378"/>
      <c r="BM65415" s="378"/>
      <c r="BN65415" s="378"/>
      <c r="BO65415" s="378"/>
      <c r="BP65415" s="378"/>
      <c r="BQ65415" s="378"/>
      <c r="BR65415" s="378"/>
      <c r="BS65415" s="378"/>
      <c r="BT65415" s="378"/>
      <c r="BU65415" s="378"/>
      <c r="BV65415" s="378"/>
      <c r="BW65415" s="378"/>
      <c r="BX65415" s="378"/>
      <c r="BY65415" s="378"/>
      <c r="BZ65415" s="378"/>
      <c r="CA65415" s="378"/>
      <c r="CB65415" s="378"/>
      <c r="CC65415" s="378"/>
      <c r="CD65415" s="378"/>
      <c r="CE65415" s="378"/>
      <c r="CF65415" s="378"/>
      <c r="CG65415" s="378"/>
      <c r="CH65415" s="378"/>
      <c r="CI65415" s="378"/>
      <c r="CJ65415" s="378"/>
      <c r="CK65415" s="378"/>
      <c r="CL65415" s="378"/>
      <c r="CM65415" s="378"/>
      <c r="CN65415" s="378"/>
      <c r="CO65415" s="378"/>
      <c r="CP65415" s="378"/>
      <c r="CQ65415" s="378"/>
      <c r="CR65415" s="378"/>
      <c r="CS65415" s="378"/>
      <c r="CT65415" s="378"/>
      <c r="CU65415" s="378"/>
      <c r="CV65415" s="378"/>
      <c r="CW65415" s="378"/>
      <c r="CX65415" s="378"/>
      <c r="CY65415" s="378"/>
      <c r="CZ65415" s="378"/>
      <c r="DA65415" s="378"/>
      <c r="DB65415" s="378"/>
      <c r="DC65415" s="378"/>
      <c r="DD65415" s="378"/>
      <c r="DE65415" s="378"/>
      <c r="DF65415" s="378"/>
      <c r="DG65415" s="378"/>
      <c r="DH65415" s="378"/>
      <c r="DI65415" s="378"/>
      <c r="DJ65415" s="378"/>
      <c r="DK65415" s="378"/>
      <c r="DL65415" s="378"/>
      <c r="DM65415" s="378"/>
      <c r="DN65415" s="378"/>
      <c r="DO65415" s="378"/>
      <c r="DP65415" s="378"/>
      <c r="DQ65415" s="378"/>
      <c r="DR65415" s="378"/>
      <c r="DS65415" s="378"/>
      <c r="DT65415" s="378"/>
      <c r="DU65415" s="378"/>
      <c r="DV65415" s="378"/>
      <c r="DW65415" s="378"/>
      <c r="DX65415" s="378"/>
      <c r="DY65415" s="378"/>
      <c r="DZ65415" s="378"/>
      <c r="EA65415" s="378"/>
      <c r="EB65415" s="378"/>
      <c r="EC65415" s="378"/>
      <c r="ED65415" s="378"/>
      <c r="EE65415" s="378"/>
      <c r="EF65415" s="378"/>
      <c r="EG65415" s="378"/>
      <c r="EH65415" s="378"/>
      <c r="EI65415" s="378"/>
      <c r="EJ65415" s="378"/>
      <c r="EK65415" s="378"/>
      <c r="EL65415" s="378"/>
      <c r="EM65415" s="378"/>
      <c r="EN65415" s="378"/>
      <c r="EO65415" s="378"/>
      <c r="EP65415" s="378"/>
      <c r="EQ65415" s="378"/>
      <c r="ER65415" s="378"/>
      <c r="ES65415" s="378"/>
      <c r="ET65415" s="378"/>
      <c r="EU65415" s="378"/>
      <c r="EV65415" s="378"/>
      <c r="EW65415" s="378"/>
      <c r="EX65415" s="378"/>
      <c r="EY65415" s="378"/>
      <c r="EZ65415" s="378"/>
      <c r="FA65415" s="378"/>
      <c r="FB65415" s="378"/>
      <c r="FC65415" s="378"/>
      <c r="FD65415" s="378"/>
      <c r="FE65415" s="378"/>
      <c r="FF65415" s="378"/>
      <c r="FG65415" s="378"/>
      <c r="FH65415" s="378"/>
      <c r="FI65415" s="378"/>
      <c r="FJ65415" s="378"/>
      <c r="FK65415" s="378"/>
      <c r="FL65415" s="378"/>
      <c r="FM65415" s="378"/>
      <c r="FN65415" s="378"/>
      <c r="FO65415" s="378"/>
      <c r="FP65415" s="378"/>
      <c r="FQ65415" s="378"/>
      <c r="FR65415" s="378"/>
      <c r="FS65415" s="378"/>
      <c r="FT65415" s="378"/>
      <c r="FU65415" s="378"/>
      <c r="FV65415" s="378"/>
      <c r="FW65415" s="378"/>
      <c r="FX65415" s="378"/>
      <c r="FY65415" s="378"/>
      <c r="FZ65415" s="378"/>
      <c r="GA65415" s="378"/>
      <c r="GB65415" s="378"/>
      <c r="GC65415" s="378"/>
      <c r="GD65415" s="378"/>
      <c r="GE65415" s="378"/>
      <c r="GF65415" s="378"/>
      <c r="GG65415" s="378"/>
      <c r="GH65415" s="378"/>
      <c r="GI65415" s="378"/>
      <c r="GJ65415" s="378"/>
      <c r="GK65415" s="378"/>
      <c r="GL65415" s="378"/>
      <c r="GM65415" s="378"/>
      <c r="GN65415" s="378"/>
      <c r="GO65415" s="378"/>
      <c r="GP65415" s="378"/>
      <c r="GQ65415" s="378"/>
      <c r="GR65415" s="378"/>
      <c r="GS65415" s="378"/>
      <c r="GT65415" s="378"/>
      <c r="GU65415" s="378"/>
      <c r="GV65415" s="378"/>
      <c r="GW65415" s="378"/>
      <c r="GX65415" s="378"/>
      <c r="GY65415" s="378"/>
      <c r="GZ65415" s="378"/>
      <c r="HA65415" s="378"/>
      <c r="HB65415" s="378"/>
      <c r="HC65415" s="378"/>
      <c r="HD65415" s="378"/>
      <c r="HE65415" s="378"/>
      <c r="HF65415" s="378"/>
      <c r="HG65415" s="378"/>
      <c r="HH65415" s="378"/>
      <c r="HI65415" s="378"/>
      <c r="HJ65415" s="378"/>
      <c r="HK65415" s="378"/>
      <c r="HL65415" s="378"/>
      <c r="HM65415" s="378"/>
      <c r="HN65415" s="378"/>
      <c r="HO65415" s="378"/>
      <c r="HP65415" s="378"/>
      <c r="HQ65415" s="378"/>
      <c r="HR65415" s="378"/>
      <c r="HS65415" s="378"/>
      <c r="HT65415" s="378"/>
      <c r="HU65415" s="378"/>
      <c r="HV65415" s="378"/>
      <c r="HW65415" s="378"/>
      <c r="HX65415" s="378"/>
      <c r="HY65415" s="378"/>
      <c r="HZ65415" s="378"/>
      <c r="IA65415" s="378"/>
      <c r="IB65415" s="378"/>
      <c r="IC65415" s="378"/>
      <c r="ID65415" s="378"/>
      <c r="IE65415" s="378"/>
      <c r="IF65415" s="378"/>
      <c r="IG65415" s="378"/>
      <c r="IH65415" s="378"/>
      <c r="II65415" s="378"/>
      <c r="IJ65415" s="378"/>
      <c r="IK65415" s="378"/>
      <c r="IL65415" s="378"/>
    </row>
    <row r="65416" spans="2:246">
      <c r="B65416" s="378"/>
      <c r="C65416" s="378"/>
      <c r="D65416" s="378"/>
      <c r="E65416" s="378"/>
      <c r="F65416" s="378"/>
      <c r="G65416" s="378"/>
      <c r="H65416" s="378"/>
      <c r="I65416" s="378"/>
      <c r="J65416" s="378"/>
      <c r="K65416" s="378"/>
      <c r="L65416" s="378"/>
      <c r="M65416" s="378"/>
      <c r="N65416" s="378"/>
      <c r="O65416" s="378"/>
      <c r="P65416" s="378"/>
      <c r="Q65416" s="378"/>
      <c r="R65416" s="378"/>
      <c r="S65416" s="378"/>
      <c r="T65416" s="378"/>
      <c r="U65416" s="378"/>
      <c r="V65416" s="378"/>
      <c r="W65416" s="378"/>
      <c r="X65416" s="378"/>
      <c r="Y65416" s="378"/>
      <c r="Z65416" s="378"/>
      <c r="AA65416" s="378"/>
      <c r="AB65416" s="378"/>
      <c r="AC65416" s="378"/>
      <c r="AD65416" s="378"/>
      <c r="AE65416" s="378"/>
      <c r="AF65416" s="378"/>
      <c r="AG65416" s="378"/>
      <c r="AH65416" s="378"/>
      <c r="AI65416" s="378"/>
      <c r="AJ65416" s="378"/>
      <c r="AK65416" s="378"/>
      <c r="AL65416" s="378"/>
      <c r="AM65416" s="378"/>
      <c r="AN65416" s="378"/>
      <c r="AO65416" s="378"/>
      <c r="AP65416" s="378"/>
      <c r="AQ65416" s="378"/>
      <c r="AR65416" s="378"/>
      <c r="AS65416" s="378"/>
      <c r="AT65416" s="378"/>
      <c r="AU65416" s="378"/>
      <c r="AV65416" s="378"/>
      <c r="AW65416" s="378"/>
      <c r="AX65416" s="378"/>
      <c r="AY65416" s="378"/>
      <c r="AZ65416" s="378"/>
      <c r="BA65416" s="378"/>
      <c r="BB65416" s="378"/>
      <c r="BC65416" s="378"/>
      <c r="BD65416" s="378"/>
      <c r="BE65416" s="378"/>
      <c r="BF65416" s="378"/>
      <c r="BG65416" s="378"/>
      <c r="BH65416" s="378"/>
      <c r="BI65416" s="378"/>
      <c r="BJ65416" s="378"/>
      <c r="BK65416" s="378"/>
      <c r="BL65416" s="378"/>
      <c r="BM65416" s="378"/>
      <c r="BN65416" s="378"/>
      <c r="BO65416" s="378"/>
      <c r="BP65416" s="378"/>
      <c r="BQ65416" s="378"/>
      <c r="BR65416" s="378"/>
      <c r="BS65416" s="378"/>
      <c r="BT65416" s="378"/>
      <c r="BU65416" s="378"/>
      <c r="BV65416" s="378"/>
      <c r="BW65416" s="378"/>
      <c r="BX65416" s="378"/>
      <c r="BY65416" s="378"/>
      <c r="BZ65416" s="378"/>
      <c r="CA65416" s="378"/>
      <c r="CB65416" s="378"/>
      <c r="CC65416" s="378"/>
      <c r="CD65416" s="378"/>
      <c r="CE65416" s="378"/>
      <c r="CF65416" s="378"/>
      <c r="CG65416" s="378"/>
      <c r="CH65416" s="378"/>
      <c r="CI65416" s="378"/>
      <c r="CJ65416" s="378"/>
      <c r="CK65416" s="378"/>
      <c r="CL65416" s="378"/>
      <c r="CM65416" s="378"/>
      <c r="CN65416" s="378"/>
      <c r="CO65416" s="378"/>
      <c r="CP65416" s="378"/>
      <c r="CQ65416" s="378"/>
      <c r="CR65416" s="378"/>
      <c r="CS65416" s="378"/>
      <c r="CT65416" s="378"/>
      <c r="CU65416" s="378"/>
      <c r="CV65416" s="378"/>
      <c r="CW65416" s="378"/>
      <c r="CX65416" s="378"/>
      <c r="CY65416" s="378"/>
      <c r="CZ65416" s="378"/>
      <c r="DA65416" s="378"/>
      <c r="DB65416" s="378"/>
      <c r="DC65416" s="378"/>
      <c r="DD65416" s="378"/>
      <c r="DE65416" s="378"/>
      <c r="DF65416" s="378"/>
      <c r="DG65416" s="378"/>
      <c r="DH65416" s="378"/>
      <c r="DI65416" s="378"/>
      <c r="DJ65416" s="378"/>
      <c r="DK65416" s="378"/>
      <c r="DL65416" s="378"/>
      <c r="DM65416" s="378"/>
      <c r="DN65416" s="378"/>
      <c r="DO65416" s="378"/>
      <c r="DP65416" s="378"/>
      <c r="DQ65416" s="378"/>
      <c r="DR65416" s="378"/>
      <c r="DS65416" s="378"/>
      <c r="DT65416" s="378"/>
      <c r="DU65416" s="378"/>
      <c r="DV65416" s="378"/>
      <c r="DW65416" s="378"/>
      <c r="DX65416" s="378"/>
      <c r="DY65416" s="378"/>
      <c r="DZ65416" s="378"/>
      <c r="EA65416" s="378"/>
      <c r="EB65416" s="378"/>
      <c r="EC65416" s="378"/>
      <c r="ED65416" s="378"/>
      <c r="EE65416" s="378"/>
      <c r="EF65416" s="378"/>
      <c r="EG65416" s="378"/>
      <c r="EH65416" s="378"/>
      <c r="EI65416" s="378"/>
      <c r="EJ65416" s="378"/>
      <c r="EK65416" s="378"/>
      <c r="EL65416" s="378"/>
      <c r="EM65416" s="378"/>
      <c r="EN65416" s="378"/>
      <c r="EO65416" s="378"/>
      <c r="EP65416" s="378"/>
      <c r="EQ65416" s="378"/>
      <c r="ER65416" s="378"/>
      <c r="ES65416" s="378"/>
      <c r="ET65416" s="378"/>
      <c r="EU65416" s="378"/>
      <c r="EV65416" s="378"/>
      <c r="EW65416" s="378"/>
      <c r="EX65416" s="378"/>
      <c r="EY65416" s="378"/>
      <c r="EZ65416" s="378"/>
      <c r="FA65416" s="378"/>
      <c r="FB65416" s="378"/>
      <c r="FC65416" s="378"/>
      <c r="FD65416" s="378"/>
      <c r="FE65416" s="378"/>
      <c r="FF65416" s="378"/>
      <c r="FG65416" s="378"/>
      <c r="FH65416" s="378"/>
      <c r="FI65416" s="378"/>
      <c r="FJ65416" s="378"/>
      <c r="FK65416" s="378"/>
      <c r="FL65416" s="378"/>
      <c r="FM65416" s="378"/>
      <c r="FN65416" s="378"/>
      <c r="FO65416" s="378"/>
      <c r="FP65416" s="378"/>
      <c r="FQ65416" s="378"/>
      <c r="FR65416" s="378"/>
      <c r="FS65416" s="378"/>
      <c r="FT65416" s="378"/>
      <c r="FU65416" s="378"/>
      <c r="FV65416" s="378"/>
      <c r="FW65416" s="378"/>
      <c r="FX65416" s="378"/>
      <c r="FY65416" s="378"/>
      <c r="FZ65416" s="378"/>
      <c r="GA65416" s="378"/>
      <c r="GB65416" s="378"/>
      <c r="GC65416" s="378"/>
      <c r="GD65416" s="378"/>
      <c r="GE65416" s="378"/>
      <c r="GF65416" s="378"/>
      <c r="GG65416" s="378"/>
      <c r="GH65416" s="378"/>
      <c r="GI65416" s="378"/>
      <c r="GJ65416" s="378"/>
      <c r="GK65416" s="378"/>
      <c r="GL65416" s="378"/>
      <c r="GM65416" s="378"/>
      <c r="GN65416" s="378"/>
      <c r="GO65416" s="378"/>
      <c r="GP65416" s="378"/>
      <c r="GQ65416" s="378"/>
      <c r="GR65416" s="378"/>
      <c r="GS65416" s="378"/>
      <c r="GT65416" s="378"/>
      <c r="GU65416" s="378"/>
      <c r="GV65416" s="378"/>
      <c r="GW65416" s="378"/>
      <c r="GX65416" s="378"/>
      <c r="GY65416" s="378"/>
      <c r="GZ65416" s="378"/>
      <c r="HA65416" s="378"/>
      <c r="HB65416" s="378"/>
      <c r="HC65416" s="378"/>
      <c r="HD65416" s="378"/>
      <c r="HE65416" s="378"/>
      <c r="HF65416" s="378"/>
      <c r="HG65416" s="378"/>
      <c r="HH65416" s="378"/>
      <c r="HI65416" s="378"/>
      <c r="HJ65416" s="378"/>
      <c r="HK65416" s="378"/>
      <c r="HL65416" s="378"/>
      <c r="HM65416" s="378"/>
      <c r="HN65416" s="378"/>
      <c r="HO65416" s="378"/>
      <c r="HP65416" s="378"/>
      <c r="HQ65416" s="378"/>
      <c r="HR65416" s="378"/>
      <c r="HS65416" s="378"/>
      <c r="HT65416" s="378"/>
      <c r="HU65416" s="378"/>
      <c r="HV65416" s="378"/>
      <c r="HW65416" s="378"/>
      <c r="HX65416" s="378"/>
      <c r="HY65416" s="378"/>
      <c r="HZ65416" s="378"/>
      <c r="IA65416" s="378"/>
      <c r="IB65416" s="378"/>
      <c r="IC65416" s="378"/>
      <c r="ID65416" s="378"/>
      <c r="IE65416" s="378"/>
      <c r="IF65416" s="378"/>
      <c r="IG65416" s="378"/>
      <c r="IH65416" s="378"/>
      <c r="II65416" s="378"/>
      <c r="IJ65416" s="378"/>
      <c r="IK65416" s="378"/>
      <c r="IL65416" s="378"/>
    </row>
    <row r="65417" spans="2:246">
      <c r="B65417" s="378"/>
      <c r="C65417" s="378"/>
      <c r="D65417" s="378"/>
      <c r="E65417" s="378"/>
      <c r="F65417" s="378"/>
      <c r="G65417" s="378"/>
      <c r="H65417" s="378"/>
      <c r="I65417" s="378"/>
      <c r="J65417" s="378"/>
      <c r="K65417" s="378"/>
      <c r="L65417" s="378"/>
      <c r="M65417" s="378"/>
      <c r="N65417" s="378"/>
      <c r="O65417" s="378"/>
      <c r="P65417" s="378"/>
      <c r="Q65417" s="378"/>
      <c r="R65417" s="378"/>
      <c r="S65417" s="378"/>
      <c r="T65417" s="378"/>
      <c r="U65417" s="378"/>
      <c r="V65417" s="378"/>
      <c r="W65417" s="378"/>
      <c r="X65417" s="378"/>
      <c r="Y65417" s="378"/>
      <c r="Z65417" s="378"/>
      <c r="AA65417" s="378"/>
      <c r="AB65417" s="378"/>
      <c r="AC65417" s="378"/>
      <c r="AD65417" s="378"/>
      <c r="AE65417" s="378"/>
      <c r="AF65417" s="378"/>
      <c r="AG65417" s="378"/>
      <c r="AH65417" s="378"/>
      <c r="AI65417" s="378"/>
      <c r="AJ65417" s="378"/>
      <c r="AK65417" s="378"/>
      <c r="AL65417" s="378"/>
      <c r="AM65417" s="378"/>
      <c r="AN65417" s="378"/>
      <c r="AO65417" s="378"/>
      <c r="AP65417" s="378"/>
      <c r="AQ65417" s="378"/>
      <c r="AR65417" s="378"/>
      <c r="AS65417" s="378"/>
      <c r="AT65417" s="378"/>
      <c r="AU65417" s="378"/>
      <c r="AV65417" s="378"/>
      <c r="AW65417" s="378"/>
      <c r="AX65417" s="378"/>
      <c r="AY65417" s="378"/>
      <c r="AZ65417" s="378"/>
      <c r="BA65417" s="378"/>
      <c r="BB65417" s="378"/>
      <c r="BC65417" s="378"/>
      <c r="BD65417" s="378"/>
      <c r="BE65417" s="378"/>
      <c r="BF65417" s="378"/>
      <c r="BG65417" s="378"/>
      <c r="BH65417" s="378"/>
      <c r="BI65417" s="378"/>
      <c r="BJ65417" s="378"/>
      <c r="BK65417" s="378"/>
      <c r="BL65417" s="378"/>
      <c r="BM65417" s="378"/>
      <c r="BN65417" s="378"/>
      <c r="BO65417" s="378"/>
      <c r="BP65417" s="378"/>
      <c r="BQ65417" s="378"/>
      <c r="BR65417" s="378"/>
      <c r="BS65417" s="378"/>
      <c r="BT65417" s="378"/>
      <c r="BU65417" s="378"/>
      <c r="BV65417" s="378"/>
      <c r="BW65417" s="378"/>
      <c r="BX65417" s="378"/>
      <c r="BY65417" s="378"/>
      <c r="BZ65417" s="378"/>
      <c r="CA65417" s="378"/>
      <c r="CB65417" s="378"/>
      <c r="CC65417" s="378"/>
      <c r="CD65417" s="378"/>
      <c r="CE65417" s="378"/>
      <c r="CF65417" s="378"/>
      <c r="CG65417" s="378"/>
      <c r="CH65417" s="378"/>
      <c r="CI65417" s="378"/>
      <c r="CJ65417" s="378"/>
      <c r="CK65417" s="378"/>
      <c r="CL65417" s="378"/>
      <c r="CM65417" s="378"/>
      <c r="CN65417" s="378"/>
      <c r="CO65417" s="378"/>
      <c r="CP65417" s="378"/>
      <c r="CQ65417" s="378"/>
      <c r="CR65417" s="378"/>
      <c r="CS65417" s="378"/>
      <c r="CT65417" s="378"/>
      <c r="CU65417" s="378"/>
      <c r="CV65417" s="378"/>
      <c r="CW65417" s="378"/>
      <c r="CX65417" s="378"/>
      <c r="CY65417" s="378"/>
      <c r="CZ65417" s="378"/>
      <c r="DA65417" s="378"/>
      <c r="DB65417" s="378"/>
      <c r="DC65417" s="378"/>
      <c r="DD65417" s="378"/>
      <c r="DE65417" s="378"/>
      <c r="DF65417" s="378"/>
      <c r="DG65417" s="378"/>
      <c r="DH65417" s="378"/>
      <c r="DI65417" s="378"/>
      <c r="DJ65417" s="378"/>
      <c r="DK65417" s="378"/>
      <c r="DL65417" s="378"/>
      <c r="DM65417" s="378"/>
      <c r="DN65417" s="378"/>
      <c r="DO65417" s="378"/>
      <c r="DP65417" s="378"/>
      <c r="DQ65417" s="378"/>
      <c r="DR65417" s="378"/>
      <c r="DS65417" s="378"/>
      <c r="DT65417" s="378"/>
      <c r="DU65417" s="378"/>
      <c r="DV65417" s="378"/>
      <c r="DW65417" s="378"/>
      <c r="DX65417" s="378"/>
      <c r="DY65417" s="378"/>
      <c r="DZ65417" s="378"/>
      <c r="EA65417" s="378"/>
      <c r="EB65417" s="378"/>
      <c r="EC65417" s="378"/>
      <c r="ED65417" s="378"/>
      <c r="EE65417" s="378"/>
      <c r="EF65417" s="378"/>
      <c r="EG65417" s="378"/>
      <c r="EH65417" s="378"/>
      <c r="EI65417" s="378"/>
      <c r="EJ65417" s="378"/>
      <c r="EK65417" s="378"/>
      <c r="EL65417" s="378"/>
      <c r="EM65417" s="378"/>
      <c r="EN65417" s="378"/>
      <c r="EO65417" s="378"/>
      <c r="EP65417" s="378"/>
      <c r="EQ65417" s="378"/>
      <c r="ER65417" s="378"/>
      <c r="ES65417" s="378"/>
      <c r="ET65417" s="378"/>
      <c r="EU65417" s="378"/>
      <c r="EV65417" s="378"/>
      <c r="EW65417" s="378"/>
      <c r="EX65417" s="378"/>
      <c r="EY65417" s="378"/>
      <c r="EZ65417" s="378"/>
      <c r="FA65417" s="378"/>
      <c r="FB65417" s="378"/>
      <c r="FC65417" s="378"/>
      <c r="FD65417" s="378"/>
      <c r="FE65417" s="378"/>
      <c r="FF65417" s="378"/>
      <c r="FG65417" s="378"/>
      <c r="FH65417" s="378"/>
      <c r="FI65417" s="378"/>
      <c r="FJ65417" s="378"/>
      <c r="FK65417" s="378"/>
      <c r="FL65417" s="378"/>
      <c r="FM65417" s="378"/>
      <c r="FN65417" s="378"/>
      <c r="FO65417" s="378"/>
      <c r="FP65417" s="378"/>
      <c r="FQ65417" s="378"/>
      <c r="FR65417" s="378"/>
      <c r="FS65417" s="378"/>
      <c r="FT65417" s="378"/>
      <c r="FU65417" s="378"/>
      <c r="FV65417" s="378"/>
      <c r="FW65417" s="378"/>
      <c r="FX65417" s="378"/>
      <c r="FY65417" s="378"/>
      <c r="FZ65417" s="378"/>
      <c r="GA65417" s="378"/>
      <c r="GB65417" s="378"/>
      <c r="GC65417" s="378"/>
      <c r="GD65417" s="378"/>
      <c r="GE65417" s="378"/>
      <c r="GF65417" s="378"/>
      <c r="GG65417" s="378"/>
      <c r="GH65417" s="378"/>
      <c r="GI65417" s="378"/>
      <c r="GJ65417" s="378"/>
      <c r="GK65417" s="378"/>
      <c r="GL65417" s="378"/>
      <c r="GM65417" s="378"/>
      <c r="GN65417" s="378"/>
      <c r="GO65417" s="378"/>
      <c r="GP65417" s="378"/>
      <c r="GQ65417" s="378"/>
      <c r="GR65417" s="378"/>
      <c r="GS65417" s="378"/>
      <c r="GT65417" s="378"/>
      <c r="GU65417" s="378"/>
      <c r="GV65417" s="378"/>
      <c r="GW65417" s="378"/>
      <c r="GX65417" s="378"/>
      <c r="GY65417" s="378"/>
      <c r="GZ65417" s="378"/>
      <c r="HA65417" s="378"/>
      <c r="HB65417" s="378"/>
      <c r="HC65417" s="378"/>
      <c r="HD65417" s="378"/>
      <c r="HE65417" s="378"/>
      <c r="HF65417" s="378"/>
      <c r="HG65417" s="378"/>
      <c r="HH65417" s="378"/>
      <c r="HI65417" s="378"/>
      <c r="HJ65417" s="378"/>
      <c r="HK65417" s="378"/>
      <c r="HL65417" s="378"/>
      <c r="HM65417" s="378"/>
      <c r="HN65417" s="378"/>
      <c r="HO65417" s="378"/>
      <c r="HP65417" s="378"/>
      <c r="HQ65417" s="378"/>
      <c r="HR65417" s="378"/>
      <c r="HS65417" s="378"/>
      <c r="HT65417" s="378"/>
      <c r="HU65417" s="378"/>
      <c r="HV65417" s="378"/>
      <c r="HW65417" s="378"/>
      <c r="HX65417" s="378"/>
      <c r="HY65417" s="378"/>
      <c r="HZ65417" s="378"/>
      <c r="IA65417" s="378"/>
      <c r="IB65417" s="378"/>
      <c r="IC65417" s="378"/>
      <c r="ID65417" s="378"/>
      <c r="IE65417" s="378"/>
      <c r="IF65417" s="378"/>
      <c r="IG65417" s="378"/>
      <c r="IH65417" s="378"/>
      <c r="II65417" s="378"/>
      <c r="IJ65417" s="378"/>
      <c r="IK65417" s="378"/>
      <c r="IL65417" s="378"/>
    </row>
    <row r="65418" spans="2:246">
      <c r="B65418" s="378"/>
      <c r="C65418" s="378"/>
      <c r="D65418" s="378"/>
      <c r="E65418" s="378"/>
      <c r="F65418" s="378"/>
      <c r="G65418" s="378"/>
      <c r="H65418" s="378"/>
      <c r="I65418" s="378"/>
      <c r="J65418" s="378"/>
      <c r="K65418" s="378"/>
      <c r="L65418" s="378"/>
      <c r="M65418" s="378"/>
      <c r="N65418" s="378"/>
      <c r="O65418" s="378"/>
      <c r="P65418" s="378"/>
      <c r="Q65418" s="378"/>
      <c r="R65418" s="378"/>
      <c r="S65418" s="378"/>
      <c r="T65418" s="378"/>
      <c r="U65418" s="378"/>
      <c r="V65418" s="378"/>
      <c r="W65418" s="378"/>
      <c r="X65418" s="378"/>
      <c r="Y65418" s="378"/>
      <c r="Z65418" s="378"/>
      <c r="AA65418" s="378"/>
      <c r="AB65418" s="378"/>
      <c r="AC65418" s="378"/>
      <c r="AD65418" s="378"/>
      <c r="AE65418" s="378"/>
      <c r="AF65418" s="378"/>
      <c r="AG65418" s="378"/>
      <c r="AH65418" s="378"/>
      <c r="AI65418" s="378"/>
      <c r="AJ65418" s="378"/>
      <c r="AK65418" s="378"/>
      <c r="AL65418" s="378"/>
      <c r="AM65418" s="378"/>
      <c r="AN65418" s="378"/>
      <c r="AO65418" s="378"/>
      <c r="AP65418" s="378"/>
      <c r="AQ65418" s="378"/>
      <c r="AR65418" s="378"/>
      <c r="AS65418" s="378"/>
      <c r="AT65418" s="378"/>
      <c r="AU65418" s="378"/>
      <c r="AV65418" s="378"/>
      <c r="AW65418" s="378"/>
      <c r="AX65418" s="378"/>
      <c r="AY65418" s="378"/>
      <c r="AZ65418" s="378"/>
      <c r="BA65418" s="378"/>
      <c r="BB65418" s="378"/>
      <c r="BC65418" s="378"/>
      <c r="BD65418" s="378"/>
      <c r="BE65418" s="378"/>
      <c r="BF65418" s="378"/>
      <c r="BG65418" s="378"/>
      <c r="BH65418" s="378"/>
      <c r="BI65418" s="378"/>
      <c r="BJ65418" s="378"/>
      <c r="BK65418" s="378"/>
      <c r="BL65418" s="378"/>
      <c r="BM65418" s="378"/>
      <c r="BN65418" s="378"/>
      <c r="BO65418" s="378"/>
      <c r="BP65418" s="378"/>
      <c r="BQ65418" s="378"/>
      <c r="BR65418" s="378"/>
      <c r="BS65418" s="378"/>
      <c r="BT65418" s="378"/>
      <c r="BU65418" s="378"/>
      <c r="BV65418" s="378"/>
      <c r="BW65418" s="378"/>
      <c r="BX65418" s="378"/>
      <c r="BY65418" s="378"/>
      <c r="BZ65418" s="378"/>
      <c r="CA65418" s="378"/>
      <c r="CB65418" s="378"/>
      <c r="CC65418" s="378"/>
      <c r="CD65418" s="378"/>
      <c r="CE65418" s="378"/>
      <c r="CF65418" s="378"/>
      <c r="CG65418" s="378"/>
      <c r="CH65418" s="378"/>
      <c r="CI65418" s="378"/>
      <c r="CJ65418" s="378"/>
      <c r="CK65418" s="378"/>
      <c r="CL65418" s="378"/>
      <c r="CM65418" s="378"/>
      <c r="CN65418" s="378"/>
      <c r="CO65418" s="378"/>
      <c r="CP65418" s="378"/>
      <c r="CQ65418" s="378"/>
      <c r="CR65418" s="378"/>
      <c r="CS65418" s="378"/>
      <c r="CT65418" s="378"/>
      <c r="CU65418" s="378"/>
      <c r="CV65418" s="378"/>
      <c r="CW65418" s="378"/>
      <c r="CX65418" s="378"/>
      <c r="CY65418" s="378"/>
      <c r="CZ65418" s="378"/>
      <c r="DA65418" s="378"/>
      <c r="DB65418" s="378"/>
      <c r="DC65418" s="378"/>
      <c r="DD65418" s="378"/>
      <c r="DE65418" s="378"/>
      <c r="DF65418" s="378"/>
      <c r="DG65418" s="378"/>
      <c r="DH65418" s="378"/>
      <c r="DI65418" s="378"/>
      <c r="DJ65418" s="378"/>
      <c r="DK65418" s="378"/>
      <c r="DL65418" s="378"/>
      <c r="DM65418" s="378"/>
      <c r="DN65418" s="378"/>
      <c r="DO65418" s="378"/>
      <c r="DP65418" s="378"/>
      <c r="DQ65418" s="378"/>
      <c r="DR65418" s="378"/>
      <c r="DS65418" s="378"/>
      <c r="DT65418" s="378"/>
      <c r="DU65418" s="378"/>
      <c r="DV65418" s="378"/>
      <c r="DW65418" s="378"/>
      <c r="DX65418" s="378"/>
      <c r="DY65418" s="378"/>
      <c r="DZ65418" s="378"/>
      <c r="EA65418" s="378"/>
      <c r="EB65418" s="378"/>
      <c r="EC65418" s="378"/>
      <c r="ED65418" s="378"/>
      <c r="EE65418" s="378"/>
      <c r="EF65418" s="378"/>
      <c r="EG65418" s="378"/>
      <c r="EH65418" s="378"/>
      <c r="EI65418" s="378"/>
      <c r="EJ65418" s="378"/>
      <c r="EK65418" s="378"/>
      <c r="EL65418" s="378"/>
      <c r="EM65418" s="378"/>
      <c r="EN65418" s="378"/>
      <c r="EO65418" s="378"/>
      <c r="EP65418" s="378"/>
      <c r="EQ65418" s="378"/>
      <c r="ER65418" s="378"/>
      <c r="ES65418" s="378"/>
      <c r="ET65418" s="378"/>
      <c r="EU65418" s="378"/>
      <c r="EV65418" s="378"/>
      <c r="EW65418" s="378"/>
      <c r="EX65418" s="378"/>
      <c r="EY65418" s="378"/>
      <c r="EZ65418" s="378"/>
      <c r="FA65418" s="378"/>
      <c r="FB65418" s="378"/>
      <c r="FC65418" s="378"/>
      <c r="FD65418" s="378"/>
      <c r="FE65418" s="378"/>
      <c r="FF65418" s="378"/>
      <c r="FG65418" s="378"/>
      <c r="FH65418" s="378"/>
      <c r="FI65418" s="378"/>
      <c r="FJ65418" s="378"/>
      <c r="FK65418" s="378"/>
      <c r="FL65418" s="378"/>
      <c r="FM65418" s="378"/>
      <c r="FN65418" s="378"/>
      <c r="FO65418" s="378"/>
      <c r="FP65418" s="378"/>
      <c r="FQ65418" s="378"/>
      <c r="FR65418" s="378"/>
      <c r="FS65418" s="378"/>
      <c r="FT65418" s="378"/>
      <c r="FU65418" s="378"/>
      <c r="FV65418" s="378"/>
      <c r="FW65418" s="378"/>
      <c r="FX65418" s="378"/>
      <c r="FY65418" s="378"/>
      <c r="FZ65418" s="378"/>
      <c r="GA65418" s="378"/>
      <c r="GB65418" s="378"/>
      <c r="GC65418" s="378"/>
      <c r="GD65418" s="378"/>
      <c r="GE65418" s="378"/>
      <c r="GF65418" s="378"/>
      <c r="GG65418" s="378"/>
      <c r="GH65418" s="378"/>
      <c r="GI65418" s="378"/>
      <c r="GJ65418" s="378"/>
      <c r="GK65418" s="378"/>
      <c r="GL65418" s="378"/>
      <c r="GM65418" s="378"/>
      <c r="GN65418" s="378"/>
      <c r="GO65418" s="378"/>
      <c r="GP65418" s="378"/>
      <c r="GQ65418" s="378"/>
      <c r="GR65418" s="378"/>
      <c r="GS65418" s="378"/>
      <c r="GT65418" s="378"/>
      <c r="GU65418" s="378"/>
      <c r="GV65418" s="378"/>
      <c r="GW65418" s="378"/>
      <c r="GX65418" s="378"/>
      <c r="GY65418" s="378"/>
      <c r="GZ65418" s="378"/>
      <c r="HA65418" s="378"/>
      <c r="HB65418" s="378"/>
      <c r="HC65418" s="378"/>
      <c r="HD65418" s="378"/>
      <c r="HE65418" s="378"/>
      <c r="HF65418" s="378"/>
      <c r="HG65418" s="378"/>
      <c r="HH65418" s="378"/>
      <c r="HI65418" s="378"/>
      <c r="HJ65418" s="378"/>
      <c r="HK65418" s="378"/>
      <c r="HL65418" s="378"/>
      <c r="HM65418" s="378"/>
      <c r="HN65418" s="378"/>
      <c r="HO65418" s="378"/>
      <c r="HP65418" s="378"/>
      <c r="HQ65418" s="378"/>
      <c r="HR65418" s="378"/>
      <c r="HS65418" s="378"/>
      <c r="HT65418" s="378"/>
      <c r="HU65418" s="378"/>
      <c r="HV65418" s="378"/>
      <c r="HW65418" s="378"/>
      <c r="HX65418" s="378"/>
      <c r="HY65418" s="378"/>
      <c r="HZ65418" s="378"/>
      <c r="IA65418" s="378"/>
      <c r="IB65418" s="378"/>
      <c r="IC65418" s="378"/>
      <c r="ID65418" s="378"/>
      <c r="IE65418" s="378"/>
      <c r="IF65418" s="378"/>
      <c r="IG65418" s="378"/>
      <c r="IH65418" s="378"/>
      <c r="II65418" s="378"/>
      <c r="IJ65418" s="378"/>
      <c r="IK65418" s="378"/>
      <c r="IL65418" s="378"/>
    </row>
    <row r="65419" spans="2:246">
      <c r="B65419" s="378"/>
      <c r="C65419" s="378"/>
      <c r="D65419" s="378"/>
      <c r="E65419" s="378"/>
      <c r="F65419" s="378"/>
      <c r="G65419" s="378"/>
      <c r="H65419" s="378"/>
      <c r="I65419" s="378"/>
      <c r="J65419" s="378"/>
      <c r="K65419" s="378"/>
      <c r="L65419" s="378"/>
      <c r="M65419" s="378"/>
      <c r="N65419" s="378"/>
      <c r="O65419" s="378"/>
      <c r="P65419" s="378"/>
      <c r="Q65419" s="378"/>
      <c r="R65419" s="378"/>
      <c r="S65419" s="378"/>
      <c r="T65419" s="378"/>
      <c r="U65419" s="378"/>
      <c r="V65419" s="378"/>
      <c r="W65419" s="378"/>
      <c r="X65419" s="378"/>
      <c r="Y65419" s="378"/>
      <c r="Z65419" s="378"/>
      <c r="AA65419" s="378"/>
      <c r="AB65419" s="378"/>
      <c r="AC65419" s="378"/>
      <c r="AD65419" s="378"/>
      <c r="AE65419" s="378"/>
      <c r="AF65419" s="378"/>
      <c r="AG65419" s="378"/>
      <c r="AH65419" s="378"/>
      <c r="AI65419" s="378"/>
      <c r="AJ65419" s="378"/>
      <c r="AK65419" s="378"/>
      <c r="AL65419" s="378"/>
      <c r="AM65419" s="378"/>
      <c r="AN65419" s="378"/>
      <c r="AO65419" s="378"/>
      <c r="AP65419" s="378"/>
      <c r="AQ65419" s="378"/>
      <c r="AR65419" s="378"/>
      <c r="AS65419" s="378"/>
      <c r="AT65419" s="378"/>
      <c r="AU65419" s="378"/>
      <c r="AV65419" s="378"/>
      <c r="AW65419" s="378"/>
      <c r="AX65419" s="378"/>
      <c r="AY65419" s="378"/>
      <c r="AZ65419" s="378"/>
      <c r="BA65419" s="378"/>
      <c r="BB65419" s="378"/>
      <c r="BC65419" s="378"/>
      <c r="BD65419" s="378"/>
      <c r="BE65419" s="378"/>
      <c r="BF65419" s="378"/>
      <c r="BG65419" s="378"/>
      <c r="BH65419" s="378"/>
      <c r="BI65419" s="378"/>
      <c r="BJ65419" s="378"/>
      <c r="BK65419" s="378"/>
      <c r="BL65419" s="378"/>
      <c r="BM65419" s="378"/>
      <c r="BN65419" s="378"/>
      <c r="BO65419" s="378"/>
      <c r="BP65419" s="378"/>
      <c r="BQ65419" s="378"/>
      <c r="BR65419" s="378"/>
      <c r="BS65419" s="378"/>
      <c r="BT65419" s="378"/>
      <c r="BU65419" s="378"/>
      <c r="BV65419" s="378"/>
      <c r="BW65419" s="378"/>
      <c r="BX65419" s="378"/>
      <c r="BY65419" s="378"/>
      <c r="BZ65419" s="378"/>
      <c r="CA65419" s="378"/>
      <c r="CB65419" s="378"/>
      <c r="CC65419" s="378"/>
      <c r="CD65419" s="378"/>
      <c r="CE65419" s="378"/>
      <c r="CF65419" s="378"/>
      <c r="CG65419" s="378"/>
      <c r="CH65419" s="378"/>
      <c r="CI65419" s="378"/>
      <c r="CJ65419" s="378"/>
      <c r="CK65419" s="378"/>
      <c r="CL65419" s="378"/>
      <c r="CM65419" s="378"/>
      <c r="CN65419" s="378"/>
      <c r="CO65419" s="378"/>
      <c r="CP65419" s="378"/>
      <c r="CQ65419" s="378"/>
      <c r="CR65419" s="378"/>
      <c r="CS65419" s="378"/>
      <c r="CT65419" s="378"/>
      <c r="CU65419" s="378"/>
      <c r="CV65419" s="378"/>
      <c r="CW65419" s="378"/>
      <c r="CX65419" s="378"/>
      <c r="CY65419" s="378"/>
      <c r="CZ65419" s="378"/>
      <c r="DA65419" s="378"/>
      <c r="DB65419" s="378"/>
      <c r="DC65419" s="378"/>
      <c r="DD65419" s="378"/>
      <c r="DE65419" s="378"/>
      <c r="DF65419" s="378"/>
      <c r="DG65419" s="378"/>
      <c r="DH65419" s="378"/>
      <c r="DI65419" s="378"/>
      <c r="DJ65419" s="378"/>
      <c r="DK65419" s="378"/>
      <c r="DL65419" s="378"/>
      <c r="DM65419" s="378"/>
      <c r="DN65419" s="378"/>
      <c r="DO65419" s="378"/>
      <c r="DP65419" s="378"/>
      <c r="DQ65419" s="378"/>
      <c r="DR65419" s="378"/>
      <c r="DS65419" s="378"/>
      <c r="DT65419" s="378"/>
      <c r="DU65419" s="378"/>
      <c r="DV65419" s="378"/>
      <c r="DW65419" s="378"/>
      <c r="DX65419" s="378"/>
      <c r="DY65419" s="378"/>
      <c r="DZ65419" s="378"/>
      <c r="EA65419" s="378"/>
      <c r="EB65419" s="378"/>
      <c r="EC65419" s="378"/>
      <c r="ED65419" s="378"/>
      <c r="EE65419" s="378"/>
      <c r="EF65419" s="378"/>
      <c r="EG65419" s="378"/>
      <c r="EH65419" s="378"/>
      <c r="EI65419" s="378"/>
      <c r="EJ65419" s="378"/>
      <c r="EK65419" s="378"/>
      <c r="EL65419" s="378"/>
      <c r="EM65419" s="378"/>
      <c r="EN65419" s="378"/>
      <c r="EO65419" s="378"/>
      <c r="EP65419" s="378"/>
      <c r="EQ65419" s="378"/>
      <c r="ER65419" s="378"/>
      <c r="ES65419" s="378"/>
      <c r="ET65419" s="378"/>
      <c r="EU65419" s="378"/>
      <c r="EV65419" s="378"/>
      <c r="EW65419" s="378"/>
      <c r="EX65419" s="378"/>
      <c r="EY65419" s="378"/>
      <c r="EZ65419" s="378"/>
      <c r="FA65419" s="378"/>
      <c r="FB65419" s="378"/>
      <c r="FC65419" s="378"/>
      <c r="FD65419" s="378"/>
      <c r="FE65419" s="378"/>
      <c r="FF65419" s="378"/>
      <c r="FG65419" s="378"/>
      <c r="FH65419" s="378"/>
      <c r="FI65419" s="378"/>
      <c r="FJ65419" s="378"/>
      <c r="FK65419" s="378"/>
      <c r="FL65419" s="378"/>
      <c r="FM65419" s="378"/>
      <c r="FN65419" s="378"/>
      <c r="FO65419" s="378"/>
      <c r="FP65419" s="378"/>
      <c r="FQ65419" s="378"/>
      <c r="FR65419" s="378"/>
      <c r="FS65419" s="378"/>
      <c r="FT65419" s="378"/>
      <c r="FU65419" s="378"/>
      <c r="FV65419" s="378"/>
      <c r="FW65419" s="378"/>
      <c r="FX65419" s="378"/>
      <c r="FY65419" s="378"/>
      <c r="FZ65419" s="378"/>
      <c r="GA65419" s="378"/>
      <c r="GB65419" s="378"/>
      <c r="GC65419" s="378"/>
      <c r="GD65419" s="378"/>
      <c r="GE65419" s="378"/>
      <c r="GF65419" s="378"/>
      <c r="GG65419" s="378"/>
      <c r="GH65419" s="378"/>
      <c r="GI65419" s="378"/>
      <c r="GJ65419" s="378"/>
      <c r="GK65419" s="378"/>
      <c r="GL65419" s="378"/>
      <c r="GM65419" s="378"/>
      <c r="GN65419" s="378"/>
      <c r="GO65419" s="378"/>
      <c r="GP65419" s="378"/>
      <c r="GQ65419" s="378"/>
      <c r="GR65419" s="378"/>
      <c r="GS65419" s="378"/>
      <c r="GT65419" s="378"/>
      <c r="GU65419" s="378"/>
      <c r="GV65419" s="378"/>
      <c r="GW65419" s="378"/>
      <c r="GX65419" s="378"/>
      <c r="GY65419" s="378"/>
      <c r="GZ65419" s="378"/>
      <c r="HA65419" s="378"/>
      <c r="HB65419" s="378"/>
      <c r="HC65419" s="378"/>
      <c r="HD65419" s="378"/>
      <c r="HE65419" s="378"/>
      <c r="HF65419" s="378"/>
      <c r="HG65419" s="378"/>
      <c r="HH65419" s="378"/>
      <c r="HI65419" s="378"/>
      <c r="HJ65419" s="378"/>
      <c r="HK65419" s="378"/>
      <c r="HL65419" s="378"/>
      <c r="HM65419" s="378"/>
      <c r="HN65419" s="378"/>
      <c r="HO65419" s="378"/>
      <c r="HP65419" s="378"/>
      <c r="HQ65419" s="378"/>
      <c r="HR65419" s="378"/>
      <c r="HS65419" s="378"/>
      <c r="HT65419" s="378"/>
      <c r="HU65419" s="378"/>
      <c r="HV65419" s="378"/>
      <c r="HW65419" s="378"/>
      <c r="HX65419" s="378"/>
      <c r="HY65419" s="378"/>
      <c r="HZ65419" s="378"/>
      <c r="IA65419" s="378"/>
      <c r="IB65419" s="378"/>
      <c r="IC65419" s="378"/>
      <c r="ID65419" s="378"/>
      <c r="IE65419" s="378"/>
      <c r="IF65419" s="378"/>
      <c r="IG65419" s="378"/>
      <c r="IH65419" s="378"/>
      <c r="II65419" s="378"/>
      <c r="IJ65419" s="378"/>
      <c r="IK65419" s="378"/>
      <c r="IL65419" s="378"/>
    </row>
    <row r="65420" spans="2:246">
      <c r="B65420" s="378"/>
      <c r="C65420" s="378"/>
      <c r="D65420" s="378"/>
      <c r="E65420" s="378"/>
      <c r="F65420" s="378"/>
      <c r="G65420" s="378"/>
      <c r="H65420" s="378"/>
      <c r="I65420" s="378"/>
      <c r="J65420" s="378"/>
      <c r="K65420" s="378"/>
      <c r="L65420" s="378"/>
      <c r="M65420" s="378"/>
      <c r="N65420" s="378"/>
      <c r="O65420" s="378"/>
      <c r="P65420" s="378"/>
      <c r="Q65420" s="378"/>
      <c r="R65420" s="378"/>
      <c r="S65420" s="378"/>
      <c r="T65420" s="378"/>
      <c r="U65420" s="378"/>
      <c r="V65420" s="378"/>
      <c r="W65420" s="378"/>
      <c r="X65420" s="378"/>
      <c r="Y65420" s="378"/>
      <c r="Z65420" s="378"/>
      <c r="AA65420" s="378"/>
      <c r="AB65420" s="378"/>
      <c r="AC65420" s="378"/>
      <c r="AD65420" s="378"/>
      <c r="AE65420" s="378"/>
      <c r="AF65420" s="378"/>
      <c r="AG65420" s="378"/>
      <c r="AH65420" s="378"/>
      <c r="AI65420" s="378"/>
      <c r="AJ65420" s="378"/>
      <c r="AK65420" s="378"/>
      <c r="AL65420" s="378"/>
      <c r="AM65420" s="378"/>
      <c r="AN65420" s="378"/>
      <c r="AO65420" s="378"/>
      <c r="AP65420" s="378"/>
      <c r="AQ65420" s="378"/>
      <c r="AR65420" s="378"/>
      <c r="AS65420" s="378"/>
      <c r="AT65420" s="378"/>
      <c r="AU65420" s="378"/>
      <c r="AV65420" s="378"/>
      <c r="AW65420" s="378"/>
      <c r="AX65420" s="378"/>
      <c r="AY65420" s="378"/>
      <c r="AZ65420" s="378"/>
      <c r="BA65420" s="378"/>
      <c r="BB65420" s="378"/>
      <c r="BC65420" s="378"/>
      <c r="BD65420" s="378"/>
      <c r="BE65420" s="378"/>
      <c r="BF65420" s="378"/>
      <c r="BG65420" s="378"/>
      <c r="BH65420" s="378"/>
      <c r="BI65420" s="378"/>
      <c r="BJ65420" s="378"/>
      <c r="BK65420" s="378"/>
      <c r="BL65420" s="378"/>
      <c r="BM65420" s="378"/>
      <c r="BN65420" s="378"/>
      <c r="BO65420" s="378"/>
      <c r="BP65420" s="378"/>
      <c r="BQ65420" s="378"/>
      <c r="BR65420" s="378"/>
      <c r="BS65420" s="378"/>
      <c r="BT65420" s="378"/>
      <c r="BU65420" s="378"/>
      <c r="BV65420" s="378"/>
      <c r="BW65420" s="378"/>
      <c r="BX65420" s="378"/>
      <c r="BY65420" s="378"/>
      <c r="BZ65420" s="378"/>
      <c r="CA65420" s="378"/>
      <c r="CB65420" s="378"/>
      <c r="CC65420" s="378"/>
      <c r="CD65420" s="378"/>
      <c r="CE65420" s="378"/>
      <c r="CF65420" s="378"/>
      <c r="CG65420" s="378"/>
      <c r="CH65420" s="378"/>
      <c r="CI65420" s="378"/>
      <c r="CJ65420" s="378"/>
      <c r="CK65420" s="378"/>
      <c r="CL65420" s="378"/>
      <c r="CM65420" s="378"/>
      <c r="CN65420" s="378"/>
      <c r="CO65420" s="378"/>
      <c r="CP65420" s="378"/>
      <c r="CQ65420" s="378"/>
      <c r="CR65420" s="378"/>
      <c r="CS65420" s="378"/>
      <c r="CT65420" s="378"/>
      <c r="CU65420" s="378"/>
      <c r="CV65420" s="378"/>
      <c r="CW65420" s="378"/>
      <c r="CX65420" s="378"/>
      <c r="CY65420" s="378"/>
      <c r="CZ65420" s="378"/>
      <c r="DA65420" s="378"/>
      <c r="DB65420" s="378"/>
      <c r="DC65420" s="378"/>
      <c r="DD65420" s="378"/>
      <c r="DE65420" s="378"/>
      <c r="DF65420" s="378"/>
      <c r="DG65420" s="378"/>
      <c r="DH65420" s="378"/>
      <c r="DI65420" s="378"/>
      <c r="DJ65420" s="378"/>
      <c r="DK65420" s="378"/>
      <c r="DL65420" s="378"/>
      <c r="DM65420" s="378"/>
      <c r="DN65420" s="378"/>
      <c r="DO65420" s="378"/>
      <c r="DP65420" s="378"/>
      <c r="DQ65420" s="378"/>
      <c r="DR65420" s="378"/>
      <c r="DS65420" s="378"/>
      <c r="DT65420" s="378"/>
      <c r="DU65420" s="378"/>
      <c r="DV65420" s="378"/>
      <c r="DW65420" s="378"/>
      <c r="DX65420" s="378"/>
      <c r="DY65420" s="378"/>
      <c r="DZ65420" s="378"/>
      <c r="EA65420" s="378"/>
      <c r="EB65420" s="378"/>
      <c r="EC65420" s="378"/>
      <c r="ED65420" s="378"/>
      <c r="EE65420" s="378"/>
      <c r="EF65420" s="378"/>
      <c r="EG65420" s="378"/>
      <c r="EH65420" s="378"/>
      <c r="EI65420" s="378"/>
      <c r="EJ65420" s="378"/>
      <c r="EK65420" s="378"/>
      <c r="EL65420" s="378"/>
      <c r="EM65420" s="378"/>
      <c r="EN65420" s="378"/>
      <c r="EO65420" s="378"/>
      <c r="EP65420" s="378"/>
      <c r="EQ65420" s="378"/>
      <c r="ER65420" s="378"/>
      <c r="ES65420" s="378"/>
      <c r="ET65420" s="378"/>
      <c r="EU65420" s="378"/>
      <c r="EV65420" s="378"/>
      <c r="EW65420" s="378"/>
      <c r="EX65420" s="378"/>
      <c r="EY65420" s="378"/>
      <c r="EZ65420" s="378"/>
      <c r="FA65420" s="378"/>
      <c r="FB65420" s="378"/>
      <c r="FC65420" s="378"/>
      <c r="FD65420" s="378"/>
      <c r="FE65420" s="378"/>
      <c r="FF65420" s="378"/>
      <c r="FG65420" s="378"/>
      <c r="FH65420" s="378"/>
      <c r="FI65420" s="378"/>
      <c r="FJ65420" s="378"/>
      <c r="FK65420" s="378"/>
      <c r="FL65420" s="378"/>
      <c r="FM65420" s="378"/>
      <c r="FN65420" s="378"/>
      <c r="FO65420" s="378"/>
      <c r="FP65420" s="378"/>
      <c r="FQ65420" s="378"/>
      <c r="FR65420" s="378"/>
      <c r="FS65420" s="378"/>
      <c r="FT65420" s="378"/>
      <c r="FU65420" s="378"/>
      <c r="FV65420" s="378"/>
      <c r="FW65420" s="378"/>
      <c r="FX65420" s="378"/>
      <c r="FY65420" s="378"/>
      <c r="FZ65420" s="378"/>
      <c r="GA65420" s="378"/>
      <c r="GB65420" s="378"/>
      <c r="GC65420" s="378"/>
      <c r="GD65420" s="378"/>
      <c r="GE65420" s="378"/>
      <c r="GF65420" s="378"/>
      <c r="GG65420" s="378"/>
      <c r="GH65420" s="378"/>
      <c r="GI65420" s="378"/>
      <c r="GJ65420" s="378"/>
      <c r="GK65420" s="378"/>
      <c r="GL65420" s="378"/>
      <c r="GM65420" s="378"/>
      <c r="GN65420" s="378"/>
      <c r="GO65420" s="378"/>
      <c r="GP65420" s="378"/>
      <c r="GQ65420" s="378"/>
      <c r="GR65420" s="378"/>
      <c r="GS65420" s="378"/>
      <c r="GT65420" s="378"/>
      <c r="GU65420" s="378"/>
      <c r="GV65420" s="378"/>
      <c r="GW65420" s="378"/>
      <c r="GX65420" s="378"/>
      <c r="GY65420" s="378"/>
      <c r="GZ65420" s="378"/>
      <c r="HA65420" s="378"/>
      <c r="HB65420" s="378"/>
      <c r="HC65420" s="378"/>
      <c r="HD65420" s="378"/>
      <c r="HE65420" s="378"/>
      <c r="HF65420" s="378"/>
      <c r="HG65420" s="378"/>
      <c r="HH65420" s="378"/>
      <c r="HI65420" s="378"/>
      <c r="HJ65420" s="378"/>
      <c r="HK65420" s="378"/>
      <c r="HL65420" s="378"/>
      <c r="HM65420" s="378"/>
      <c r="HN65420" s="378"/>
      <c r="HO65420" s="378"/>
      <c r="HP65420" s="378"/>
      <c r="HQ65420" s="378"/>
      <c r="HR65420" s="378"/>
      <c r="HS65420" s="378"/>
      <c r="HT65420" s="378"/>
      <c r="HU65420" s="378"/>
      <c r="HV65420" s="378"/>
      <c r="HW65420" s="378"/>
      <c r="HX65420" s="378"/>
      <c r="HY65420" s="378"/>
      <c r="HZ65420" s="378"/>
      <c r="IA65420" s="378"/>
      <c r="IB65420" s="378"/>
      <c r="IC65420" s="378"/>
      <c r="ID65420" s="378"/>
      <c r="IE65420" s="378"/>
      <c r="IF65420" s="378"/>
      <c r="IG65420" s="378"/>
      <c r="IH65420" s="378"/>
      <c r="II65420" s="378"/>
      <c r="IJ65420" s="378"/>
      <c r="IK65420" s="378"/>
      <c r="IL65420" s="378"/>
    </row>
    <row r="65421" spans="2:246">
      <c r="B65421" s="378"/>
      <c r="C65421" s="378"/>
      <c r="D65421" s="378"/>
      <c r="E65421" s="378"/>
      <c r="F65421" s="378"/>
      <c r="G65421" s="378"/>
      <c r="H65421" s="378"/>
      <c r="I65421" s="378"/>
      <c r="J65421" s="378"/>
      <c r="K65421" s="378"/>
      <c r="L65421" s="378"/>
      <c r="M65421" s="378"/>
      <c r="N65421" s="378"/>
      <c r="O65421" s="378"/>
      <c r="P65421" s="378"/>
      <c r="Q65421" s="378"/>
      <c r="R65421" s="378"/>
      <c r="S65421" s="378"/>
      <c r="T65421" s="378"/>
      <c r="U65421" s="378"/>
      <c r="V65421" s="378"/>
      <c r="W65421" s="378"/>
      <c r="X65421" s="378"/>
      <c r="Y65421" s="378"/>
      <c r="Z65421" s="378"/>
      <c r="AA65421" s="378"/>
      <c r="AB65421" s="378"/>
      <c r="AC65421" s="378"/>
      <c r="AD65421" s="378"/>
      <c r="AE65421" s="378"/>
      <c r="AF65421" s="378"/>
      <c r="AG65421" s="378"/>
      <c r="AH65421" s="378"/>
      <c r="AI65421" s="378"/>
      <c r="AJ65421" s="378"/>
      <c r="AK65421" s="378"/>
      <c r="AL65421" s="378"/>
      <c r="AM65421" s="378"/>
      <c r="AN65421" s="378"/>
      <c r="AO65421" s="378"/>
      <c r="AP65421" s="378"/>
      <c r="AQ65421" s="378"/>
      <c r="AR65421" s="378"/>
      <c r="AS65421" s="378"/>
      <c r="AT65421" s="378"/>
      <c r="AU65421" s="378"/>
      <c r="AV65421" s="378"/>
      <c r="AW65421" s="378"/>
      <c r="AX65421" s="378"/>
      <c r="AY65421" s="378"/>
      <c r="AZ65421" s="378"/>
      <c r="BA65421" s="378"/>
      <c r="BB65421" s="378"/>
      <c r="BC65421" s="378"/>
      <c r="BD65421" s="378"/>
      <c r="BE65421" s="378"/>
      <c r="BF65421" s="378"/>
      <c r="BG65421" s="378"/>
      <c r="BH65421" s="378"/>
      <c r="BI65421" s="378"/>
      <c r="BJ65421" s="378"/>
      <c r="BK65421" s="378"/>
      <c r="BL65421" s="378"/>
      <c r="BM65421" s="378"/>
      <c r="BN65421" s="378"/>
      <c r="BO65421" s="378"/>
      <c r="BP65421" s="378"/>
      <c r="BQ65421" s="378"/>
      <c r="BR65421" s="378"/>
      <c r="BS65421" s="378"/>
      <c r="BT65421" s="378"/>
      <c r="BU65421" s="378"/>
      <c r="BV65421" s="378"/>
      <c r="BW65421" s="378"/>
      <c r="BX65421" s="378"/>
      <c r="BY65421" s="378"/>
      <c r="BZ65421" s="378"/>
      <c r="CA65421" s="378"/>
      <c r="CB65421" s="378"/>
      <c r="CC65421" s="378"/>
      <c r="CD65421" s="378"/>
      <c r="CE65421" s="378"/>
      <c r="CF65421" s="378"/>
      <c r="CG65421" s="378"/>
      <c r="CH65421" s="378"/>
      <c r="CI65421" s="378"/>
      <c r="CJ65421" s="378"/>
      <c r="CK65421" s="378"/>
      <c r="CL65421" s="378"/>
      <c r="CM65421" s="378"/>
      <c r="CN65421" s="378"/>
      <c r="CO65421" s="378"/>
      <c r="CP65421" s="378"/>
      <c r="CQ65421" s="378"/>
      <c r="CR65421" s="378"/>
      <c r="CS65421" s="378"/>
      <c r="CT65421" s="378"/>
      <c r="CU65421" s="378"/>
      <c r="CV65421" s="378"/>
      <c r="CW65421" s="378"/>
      <c r="CX65421" s="378"/>
      <c r="CY65421" s="378"/>
      <c r="CZ65421" s="378"/>
      <c r="DA65421" s="378"/>
      <c r="DB65421" s="378"/>
      <c r="DC65421" s="378"/>
      <c r="DD65421" s="378"/>
      <c r="DE65421" s="378"/>
      <c r="DF65421" s="378"/>
      <c r="DG65421" s="378"/>
      <c r="DH65421" s="378"/>
      <c r="DI65421" s="378"/>
      <c r="DJ65421" s="378"/>
      <c r="DK65421" s="378"/>
      <c r="DL65421" s="378"/>
      <c r="DM65421" s="378"/>
      <c r="DN65421" s="378"/>
      <c r="DO65421" s="378"/>
      <c r="DP65421" s="378"/>
      <c r="DQ65421" s="378"/>
      <c r="DR65421" s="378"/>
      <c r="DS65421" s="378"/>
      <c r="DT65421" s="378"/>
      <c r="DU65421" s="378"/>
      <c r="DV65421" s="378"/>
      <c r="DW65421" s="378"/>
      <c r="DX65421" s="378"/>
      <c r="DY65421" s="378"/>
      <c r="DZ65421" s="378"/>
      <c r="EA65421" s="378"/>
      <c r="EB65421" s="378"/>
      <c r="EC65421" s="378"/>
      <c r="ED65421" s="378"/>
      <c r="EE65421" s="378"/>
      <c r="EF65421" s="378"/>
      <c r="EG65421" s="378"/>
      <c r="EH65421" s="378"/>
      <c r="EI65421" s="378"/>
      <c r="EJ65421" s="378"/>
      <c r="EK65421" s="378"/>
      <c r="EL65421" s="378"/>
      <c r="EM65421" s="378"/>
      <c r="EN65421" s="378"/>
      <c r="EO65421" s="378"/>
      <c r="EP65421" s="378"/>
      <c r="EQ65421" s="378"/>
      <c r="ER65421" s="378"/>
      <c r="ES65421" s="378"/>
      <c r="ET65421" s="378"/>
      <c r="EU65421" s="378"/>
      <c r="EV65421" s="378"/>
      <c r="EW65421" s="378"/>
      <c r="EX65421" s="378"/>
      <c r="EY65421" s="378"/>
      <c r="EZ65421" s="378"/>
      <c r="FA65421" s="378"/>
      <c r="FB65421" s="378"/>
      <c r="FC65421" s="378"/>
      <c r="FD65421" s="378"/>
      <c r="FE65421" s="378"/>
      <c r="FF65421" s="378"/>
      <c r="FG65421" s="378"/>
      <c r="FH65421" s="378"/>
      <c r="FI65421" s="378"/>
      <c r="FJ65421" s="378"/>
      <c r="FK65421" s="378"/>
      <c r="FL65421" s="378"/>
      <c r="FM65421" s="378"/>
      <c r="FN65421" s="378"/>
      <c r="FO65421" s="378"/>
      <c r="FP65421" s="378"/>
      <c r="FQ65421" s="378"/>
      <c r="FR65421" s="378"/>
      <c r="FS65421" s="378"/>
      <c r="FT65421" s="378"/>
      <c r="FU65421" s="378"/>
      <c r="FV65421" s="378"/>
      <c r="FW65421" s="378"/>
      <c r="FX65421" s="378"/>
      <c r="FY65421" s="378"/>
      <c r="FZ65421" s="378"/>
      <c r="GA65421" s="378"/>
      <c r="GB65421" s="378"/>
      <c r="GC65421" s="378"/>
      <c r="GD65421" s="378"/>
      <c r="GE65421" s="378"/>
      <c r="GF65421" s="378"/>
      <c r="GG65421" s="378"/>
      <c r="GH65421" s="378"/>
      <c r="GI65421" s="378"/>
      <c r="GJ65421" s="378"/>
      <c r="GK65421" s="378"/>
      <c r="GL65421" s="378"/>
      <c r="GM65421" s="378"/>
      <c r="GN65421" s="378"/>
      <c r="GO65421" s="378"/>
      <c r="GP65421" s="378"/>
      <c r="GQ65421" s="378"/>
      <c r="GR65421" s="378"/>
      <c r="GS65421" s="378"/>
      <c r="GT65421" s="378"/>
      <c r="GU65421" s="378"/>
      <c r="GV65421" s="378"/>
      <c r="GW65421" s="378"/>
      <c r="GX65421" s="378"/>
      <c r="GY65421" s="378"/>
      <c r="GZ65421" s="378"/>
      <c r="HA65421" s="378"/>
      <c r="HB65421" s="378"/>
      <c r="HC65421" s="378"/>
      <c r="HD65421" s="378"/>
      <c r="HE65421" s="378"/>
      <c r="HF65421" s="378"/>
      <c r="HG65421" s="378"/>
      <c r="HH65421" s="378"/>
      <c r="HI65421" s="378"/>
      <c r="HJ65421" s="378"/>
      <c r="HK65421" s="378"/>
      <c r="HL65421" s="378"/>
      <c r="HM65421" s="378"/>
      <c r="HN65421" s="378"/>
      <c r="HO65421" s="378"/>
      <c r="HP65421" s="378"/>
      <c r="HQ65421" s="378"/>
      <c r="HR65421" s="378"/>
      <c r="HS65421" s="378"/>
      <c r="HT65421" s="378"/>
      <c r="HU65421" s="378"/>
      <c r="HV65421" s="378"/>
      <c r="HW65421" s="378"/>
      <c r="HX65421" s="378"/>
      <c r="HY65421" s="378"/>
      <c r="HZ65421" s="378"/>
      <c r="IA65421" s="378"/>
      <c r="IB65421" s="378"/>
      <c r="IC65421" s="378"/>
      <c r="ID65421" s="378"/>
      <c r="IE65421" s="378"/>
      <c r="IF65421" s="378"/>
      <c r="IG65421" s="378"/>
      <c r="IH65421" s="378"/>
      <c r="II65421" s="378"/>
      <c r="IJ65421" s="378"/>
      <c r="IK65421" s="378"/>
      <c r="IL65421" s="378"/>
    </row>
    <row r="65422" spans="2:246">
      <c r="B65422" s="378"/>
      <c r="C65422" s="378"/>
      <c r="D65422" s="378"/>
      <c r="E65422" s="378"/>
      <c r="F65422" s="378"/>
      <c r="G65422" s="378"/>
      <c r="H65422" s="378"/>
      <c r="I65422" s="378"/>
      <c r="J65422" s="378"/>
      <c r="K65422" s="378"/>
      <c r="L65422" s="378"/>
      <c r="M65422" s="378"/>
      <c r="N65422" s="378"/>
      <c r="O65422" s="378"/>
      <c r="P65422" s="378"/>
      <c r="Q65422" s="378"/>
      <c r="R65422" s="378"/>
      <c r="S65422" s="378"/>
      <c r="T65422" s="378"/>
      <c r="U65422" s="378"/>
      <c r="V65422" s="378"/>
      <c r="W65422" s="378"/>
      <c r="X65422" s="378"/>
      <c r="Y65422" s="378"/>
      <c r="Z65422" s="378"/>
      <c r="AA65422" s="378"/>
      <c r="AB65422" s="378"/>
      <c r="AC65422" s="378"/>
      <c r="AD65422" s="378"/>
      <c r="AE65422" s="378"/>
      <c r="AF65422" s="378"/>
      <c r="AG65422" s="378"/>
      <c r="AH65422" s="378"/>
      <c r="AI65422" s="378"/>
      <c r="AJ65422" s="378"/>
      <c r="AK65422" s="378"/>
      <c r="AL65422" s="378"/>
      <c r="AM65422" s="378"/>
      <c r="AN65422" s="378"/>
      <c r="AO65422" s="378"/>
      <c r="AP65422" s="378"/>
      <c r="AQ65422" s="378"/>
      <c r="AR65422" s="378"/>
      <c r="AS65422" s="378"/>
      <c r="AT65422" s="378"/>
      <c r="AU65422" s="378"/>
      <c r="AV65422" s="378"/>
      <c r="AW65422" s="378"/>
      <c r="AX65422" s="378"/>
      <c r="AY65422" s="378"/>
      <c r="AZ65422" s="378"/>
      <c r="BA65422" s="378"/>
      <c r="BB65422" s="378"/>
      <c r="BC65422" s="378"/>
      <c r="BD65422" s="378"/>
      <c r="BE65422" s="378"/>
      <c r="BF65422" s="378"/>
      <c r="BG65422" s="378"/>
      <c r="BH65422" s="378"/>
      <c r="BI65422" s="378"/>
      <c r="BJ65422" s="378"/>
      <c r="BK65422" s="378"/>
      <c r="BL65422" s="378"/>
      <c r="BM65422" s="378"/>
      <c r="BN65422" s="378"/>
      <c r="BO65422" s="378"/>
      <c r="BP65422" s="378"/>
      <c r="BQ65422" s="378"/>
      <c r="BR65422" s="378"/>
      <c r="BS65422" s="378"/>
      <c r="BT65422" s="378"/>
      <c r="BU65422" s="378"/>
      <c r="BV65422" s="378"/>
      <c r="BW65422" s="378"/>
      <c r="BX65422" s="378"/>
      <c r="BY65422" s="378"/>
      <c r="BZ65422" s="378"/>
      <c r="CA65422" s="378"/>
      <c r="CB65422" s="378"/>
      <c r="CC65422" s="378"/>
      <c r="CD65422" s="378"/>
      <c r="CE65422" s="378"/>
      <c r="CF65422" s="378"/>
      <c r="CG65422" s="378"/>
      <c r="CH65422" s="378"/>
      <c r="CI65422" s="378"/>
      <c r="CJ65422" s="378"/>
      <c r="CK65422" s="378"/>
      <c r="CL65422" s="378"/>
      <c r="CM65422" s="378"/>
      <c r="CN65422" s="378"/>
      <c r="CO65422" s="378"/>
      <c r="CP65422" s="378"/>
      <c r="CQ65422" s="378"/>
      <c r="CR65422" s="378"/>
      <c r="CS65422" s="378"/>
      <c r="CT65422" s="378"/>
      <c r="CU65422" s="378"/>
      <c r="CV65422" s="378"/>
      <c r="CW65422" s="378"/>
      <c r="CX65422" s="378"/>
      <c r="CY65422" s="378"/>
      <c r="CZ65422" s="378"/>
      <c r="DA65422" s="378"/>
      <c r="DB65422" s="378"/>
      <c r="DC65422" s="378"/>
      <c r="DD65422" s="378"/>
      <c r="DE65422" s="378"/>
      <c r="DF65422" s="378"/>
      <c r="DG65422" s="378"/>
      <c r="DH65422" s="378"/>
      <c r="DI65422" s="378"/>
      <c r="DJ65422" s="378"/>
      <c r="DK65422" s="378"/>
      <c r="DL65422" s="378"/>
      <c r="DM65422" s="378"/>
      <c r="DN65422" s="378"/>
      <c r="DO65422" s="378"/>
      <c r="DP65422" s="378"/>
      <c r="DQ65422" s="378"/>
      <c r="DR65422" s="378"/>
      <c r="DS65422" s="378"/>
      <c r="DT65422" s="378"/>
      <c r="DU65422" s="378"/>
      <c r="DV65422" s="378"/>
      <c r="DW65422" s="378"/>
      <c r="DX65422" s="378"/>
      <c r="DY65422" s="378"/>
      <c r="DZ65422" s="378"/>
      <c r="EA65422" s="378"/>
      <c r="EB65422" s="378"/>
      <c r="EC65422" s="378"/>
      <c r="ED65422" s="378"/>
      <c r="EE65422" s="378"/>
      <c r="EF65422" s="378"/>
      <c r="EG65422" s="378"/>
      <c r="EH65422" s="378"/>
      <c r="EI65422" s="378"/>
      <c r="EJ65422" s="378"/>
      <c r="EK65422" s="378"/>
      <c r="EL65422" s="378"/>
      <c r="EM65422" s="378"/>
      <c r="EN65422" s="378"/>
      <c r="EO65422" s="378"/>
      <c r="EP65422" s="378"/>
      <c r="EQ65422" s="378"/>
      <c r="ER65422" s="378"/>
      <c r="ES65422" s="378"/>
      <c r="ET65422" s="378"/>
      <c r="EU65422" s="378"/>
      <c r="EV65422" s="378"/>
      <c r="EW65422" s="378"/>
      <c r="EX65422" s="378"/>
      <c r="EY65422" s="378"/>
      <c r="EZ65422" s="378"/>
      <c r="FA65422" s="378"/>
      <c r="FB65422" s="378"/>
      <c r="FC65422" s="378"/>
      <c r="FD65422" s="378"/>
      <c r="FE65422" s="378"/>
      <c r="FF65422" s="378"/>
      <c r="FG65422" s="378"/>
      <c r="FH65422" s="378"/>
      <c r="FI65422" s="378"/>
      <c r="FJ65422" s="378"/>
      <c r="FK65422" s="378"/>
      <c r="FL65422" s="378"/>
      <c r="FM65422" s="378"/>
      <c r="FN65422" s="378"/>
      <c r="FO65422" s="378"/>
      <c r="FP65422" s="378"/>
      <c r="FQ65422" s="378"/>
      <c r="FR65422" s="378"/>
      <c r="FS65422" s="378"/>
      <c r="FT65422" s="378"/>
      <c r="FU65422" s="378"/>
      <c r="FV65422" s="378"/>
      <c r="FW65422" s="378"/>
      <c r="FX65422" s="378"/>
      <c r="FY65422" s="378"/>
      <c r="FZ65422" s="378"/>
      <c r="GA65422" s="378"/>
      <c r="GB65422" s="378"/>
      <c r="GC65422" s="378"/>
      <c r="GD65422" s="378"/>
      <c r="GE65422" s="378"/>
      <c r="GF65422" s="378"/>
      <c r="GG65422" s="378"/>
      <c r="GH65422" s="378"/>
      <c r="GI65422" s="378"/>
      <c r="GJ65422" s="378"/>
      <c r="GK65422" s="378"/>
      <c r="GL65422" s="378"/>
      <c r="GM65422" s="378"/>
      <c r="GN65422" s="378"/>
      <c r="GO65422" s="378"/>
      <c r="GP65422" s="378"/>
      <c r="GQ65422" s="378"/>
      <c r="GR65422" s="378"/>
      <c r="GS65422" s="378"/>
      <c r="GT65422" s="378"/>
      <c r="GU65422" s="378"/>
      <c r="GV65422" s="378"/>
      <c r="GW65422" s="378"/>
      <c r="GX65422" s="378"/>
      <c r="GY65422" s="378"/>
      <c r="GZ65422" s="378"/>
      <c r="HA65422" s="378"/>
      <c r="HB65422" s="378"/>
      <c r="HC65422" s="378"/>
      <c r="HD65422" s="378"/>
      <c r="HE65422" s="378"/>
      <c r="HF65422" s="378"/>
      <c r="HG65422" s="378"/>
      <c r="HH65422" s="378"/>
      <c r="HI65422" s="378"/>
      <c r="HJ65422" s="378"/>
      <c r="HK65422" s="378"/>
      <c r="HL65422" s="378"/>
      <c r="HM65422" s="378"/>
      <c r="HN65422" s="378"/>
      <c r="HO65422" s="378"/>
      <c r="HP65422" s="378"/>
      <c r="HQ65422" s="378"/>
      <c r="HR65422" s="378"/>
      <c r="HS65422" s="378"/>
      <c r="HT65422" s="378"/>
      <c r="HU65422" s="378"/>
      <c r="HV65422" s="378"/>
      <c r="HW65422" s="378"/>
      <c r="HX65422" s="378"/>
      <c r="HY65422" s="378"/>
      <c r="HZ65422" s="378"/>
      <c r="IA65422" s="378"/>
      <c r="IB65422" s="378"/>
      <c r="IC65422" s="378"/>
      <c r="ID65422" s="378"/>
      <c r="IE65422" s="378"/>
      <c r="IF65422" s="378"/>
      <c r="IG65422" s="378"/>
      <c r="IH65422" s="378"/>
      <c r="II65422" s="378"/>
      <c r="IJ65422" s="378"/>
      <c r="IK65422" s="378"/>
      <c r="IL65422" s="378"/>
    </row>
    <row r="65423" spans="2:246">
      <c r="B65423" s="378"/>
      <c r="C65423" s="378"/>
      <c r="D65423" s="378"/>
      <c r="E65423" s="378"/>
      <c r="F65423" s="378"/>
      <c r="G65423" s="378"/>
      <c r="H65423" s="378"/>
      <c r="I65423" s="378"/>
      <c r="J65423" s="378"/>
      <c r="K65423" s="378"/>
      <c r="L65423" s="378"/>
      <c r="M65423" s="378"/>
      <c r="N65423" s="378"/>
      <c r="O65423" s="378"/>
      <c r="P65423" s="378"/>
      <c r="Q65423" s="378"/>
      <c r="R65423" s="378"/>
      <c r="S65423" s="378"/>
      <c r="T65423" s="378"/>
      <c r="U65423" s="378"/>
      <c r="V65423" s="378"/>
      <c r="W65423" s="378"/>
      <c r="X65423" s="378"/>
      <c r="Y65423" s="378"/>
      <c r="Z65423" s="378"/>
      <c r="AA65423" s="378"/>
      <c r="AB65423" s="378"/>
      <c r="AC65423" s="378"/>
      <c r="AD65423" s="378"/>
      <c r="AE65423" s="378"/>
      <c r="AF65423" s="378"/>
      <c r="AG65423" s="378"/>
      <c r="AH65423" s="378"/>
      <c r="AI65423" s="378"/>
      <c r="AJ65423" s="378"/>
      <c r="AK65423" s="378"/>
      <c r="AL65423" s="378"/>
      <c r="AM65423" s="378"/>
      <c r="AN65423" s="378"/>
      <c r="AO65423" s="378"/>
      <c r="AP65423" s="378"/>
      <c r="AQ65423" s="378"/>
      <c r="AR65423" s="378"/>
      <c r="AS65423" s="378"/>
      <c r="AT65423" s="378"/>
      <c r="AU65423" s="378"/>
      <c r="AV65423" s="378"/>
      <c r="AW65423" s="378"/>
      <c r="AX65423" s="378"/>
      <c r="AY65423" s="378"/>
      <c r="AZ65423" s="378"/>
      <c r="BA65423" s="378"/>
      <c r="BB65423" s="378"/>
      <c r="BC65423" s="378"/>
      <c r="BD65423" s="378"/>
      <c r="BE65423" s="378"/>
      <c r="BF65423" s="378"/>
      <c r="BG65423" s="378"/>
      <c r="BH65423" s="378"/>
      <c r="BI65423" s="378"/>
      <c r="BJ65423" s="378"/>
      <c r="BK65423" s="378"/>
      <c r="BL65423" s="378"/>
      <c r="BM65423" s="378"/>
      <c r="BN65423" s="378"/>
      <c r="BO65423" s="378"/>
      <c r="BP65423" s="378"/>
      <c r="BQ65423" s="378"/>
      <c r="BR65423" s="378"/>
      <c r="BS65423" s="378"/>
      <c r="BT65423" s="378"/>
      <c r="BU65423" s="378"/>
      <c r="BV65423" s="378"/>
      <c r="BW65423" s="378"/>
      <c r="BX65423" s="378"/>
      <c r="BY65423" s="378"/>
      <c r="BZ65423" s="378"/>
      <c r="CA65423" s="378"/>
      <c r="CB65423" s="378"/>
      <c r="CC65423" s="378"/>
      <c r="CD65423" s="378"/>
      <c r="CE65423" s="378"/>
      <c r="CF65423" s="378"/>
      <c r="CG65423" s="378"/>
      <c r="CH65423" s="378"/>
      <c r="CI65423" s="378"/>
      <c r="CJ65423" s="378"/>
      <c r="CK65423" s="378"/>
      <c r="CL65423" s="378"/>
      <c r="CM65423" s="378"/>
      <c r="CN65423" s="378"/>
      <c r="CO65423" s="378"/>
      <c r="CP65423" s="378"/>
      <c r="CQ65423" s="378"/>
      <c r="CR65423" s="378"/>
      <c r="CS65423" s="378"/>
      <c r="CT65423" s="378"/>
      <c r="CU65423" s="378"/>
      <c r="CV65423" s="378"/>
      <c r="CW65423" s="378"/>
      <c r="CX65423" s="378"/>
      <c r="CY65423" s="378"/>
      <c r="CZ65423" s="378"/>
      <c r="DA65423" s="378"/>
      <c r="DB65423" s="378"/>
      <c r="DC65423" s="378"/>
      <c r="DD65423" s="378"/>
      <c r="DE65423" s="378"/>
      <c r="DF65423" s="378"/>
      <c r="DG65423" s="378"/>
      <c r="DH65423" s="378"/>
      <c r="DI65423" s="378"/>
      <c r="DJ65423" s="378"/>
      <c r="DK65423" s="378"/>
      <c r="DL65423" s="378"/>
      <c r="DM65423" s="378"/>
      <c r="DN65423" s="378"/>
      <c r="DO65423" s="378"/>
      <c r="DP65423" s="378"/>
      <c r="DQ65423" s="378"/>
      <c r="DR65423" s="378"/>
      <c r="DS65423" s="378"/>
      <c r="DT65423" s="378"/>
      <c r="DU65423" s="378"/>
      <c r="DV65423" s="378"/>
      <c r="DW65423" s="378"/>
      <c r="DX65423" s="378"/>
      <c r="DY65423" s="378"/>
      <c r="DZ65423" s="378"/>
      <c r="EA65423" s="378"/>
      <c r="EB65423" s="378"/>
      <c r="EC65423" s="378"/>
      <c r="ED65423" s="378"/>
      <c r="EE65423" s="378"/>
      <c r="EF65423" s="378"/>
      <c r="EG65423" s="378"/>
      <c r="EH65423" s="378"/>
      <c r="EI65423" s="378"/>
      <c r="EJ65423" s="378"/>
      <c r="EK65423" s="378"/>
      <c r="EL65423" s="378"/>
      <c r="EM65423" s="378"/>
      <c r="EN65423" s="378"/>
      <c r="EO65423" s="378"/>
      <c r="EP65423" s="378"/>
      <c r="EQ65423" s="378"/>
      <c r="ER65423" s="378"/>
      <c r="ES65423" s="378"/>
      <c r="ET65423" s="378"/>
      <c r="EU65423" s="378"/>
      <c r="EV65423" s="378"/>
      <c r="EW65423" s="378"/>
      <c r="EX65423" s="378"/>
      <c r="EY65423" s="378"/>
      <c r="EZ65423" s="378"/>
      <c r="FA65423" s="378"/>
      <c r="FB65423" s="378"/>
      <c r="FC65423" s="378"/>
      <c r="FD65423" s="378"/>
      <c r="FE65423" s="378"/>
      <c r="FF65423" s="378"/>
      <c r="FG65423" s="378"/>
      <c r="FH65423" s="378"/>
      <c r="FI65423" s="378"/>
      <c r="FJ65423" s="378"/>
      <c r="FK65423" s="378"/>
      <c r="FL65423" s="378"/>
      <c r="FM65423" s="378"/>
      <c r="FN65423" s="378"/>
      <c r="FO65423" s="378"/>
      <c r="FP65423" s="378"/>
      <c r="FQ65423" s="378"/>
      <c r="FR65423" s="378"/>
      <c r="FS65423" s="378"/>
      <c r="FT65423" s="378"/>
      <c r="FU65423" s="378"/>
      <c r="FV65423" s="378"/>
      <c r="FW65423" s="378"/>
      <c r="FX65423" s="378"/>
      <c r="FY65423" s="378"/>
      <c r="FZ65423" s="378"/>
      <c r="GA65423" s="378"/>
      <c r="GB65423" s="378"/>
      <c r="GC65423" s="378"/>
      <c r="GD65423" s="378"/>
      <c r="GE65423" s="378"/>
      <c r="GF65423" s="378"/>
      <c r="GG65423" s="378"/>
      <c r="GH65423" s="378"/>
      <c r="GI65423" s="378"/>
      <c r="GJ65423" s="378"/>
      <c r="GK65423" s="378"/>
      <c r="GL65423" s="378"/>
      <c r="GM65423" s="378"/>
      <c r="GN65423" s="378"/>
      <c r="GO65423" s="378"/>
      <c r="GP65423" s="378"/>
      <c r="GQ65423" s="378"/>
      <c r="GR65423" s="378"/>
      <c r="GS65423" s="378"/>
      <c r="GT65423" s="378"/>
      <c r="GU65423" s="378"/>
      <c r="GV65423" s="378"/>
      <c r="GW65423" s="378"/>
      <c r="GX65423" s="378"/>
      <c r="GY65423" s="378"/>
      <c r="GZ65423" s="378"/>
      <c r="HA65423" s="378"/>
      <c r="HB65423" s="378"/>
      <c r="HC65423" s="378"/>
      <c r="HD65423" s="378"/>
      <c r="HE65423" s="378"/>
      <c r="HF65423" s="378"/>
      <c r="HG65423" s="378"/>
      <c r="HH65423" s="378"/>
      <c r="HI65423" s="378"/>
      <c r="HJ65423" s="378"/>
      <c r="HK65423" s="378"/>
      <c r="HL65423" s="378"/>
      <c r="HM65423" s="378"/>
      <c r="HN65423" s="378"/>
      <c r="HO65423" s="378"/>
      <c r="HP65423" s="378"/>
      <c r="HQ65423" s="378"/>
      <c r="HR65423" s="378"/>
      <c r="HS65423" s="378"/>
      <c r="HT65423" s="378"/>
      <c r="HU65423" s="378"/>
      <c r="HV65423" s="378"/>
      <c r="HW65423" s="378"/>
      <c r="HX65423" s="378"/>
      <c r="HY65423" s="378"/>
      <c r="HZ65423" s="378"/>
      <c r="IA65423" s="378"/>
      <c r="IB65423" s="378"/>
      <c r="IC65423" s="378"/>
      <c r="ID65423" s="378"/>
      <c r="IE65423" s="378"/>
      <c r="IF65423" s="378"/>
      <c r="IG65423" s="378"/>
      <c r="IH65423" s="378"/>
      <c r="II65423" s="378"/>
      <c r="IJ65423" s="378"/>
      <c r="IK65423" s="378"/>
      <c r="IL65423" s="378"/>
    </row>
    <row r="65424" spans="2:246">
      <c r="B65424" s="378"/>
      <c r="C65424" s="378"/>
      <c r="D65424" s="378"/>
      <c r="E65424" s="378"/>
      <c r="F65424" s="378"/>
      <c r="G65424" s="378"/>
      <c r="H65424" s="378"/>
      <c r="I65424" s="378"/>
      <c r="J65424" s="378"/>
      <c r="K65424" s="378"/>
      <c r="L65424" s="378"/>
      <c r="M65424" s="378"/>
      <c r="N65424" s="378"/>
      <c r="O65424" s="378"/>
      <c r="P65424" s="378"/>
      <c r="Q65424" s="378"/>
      <c r="R65424" s="378"/>
      <c r="S65424" s="378"/>
      <c r="T65424" s="378"/>
      <c r="U65424" s="378"/>
      <c r="V65424" s="378"/>
      <c r="W65424" s="378"/>
      <c r="X65424" s="378"/>
      <c r="Y65424" s="378"/>
      <c r="Z65424" s="378"/>
      <c r="AA65424" s="378"/>
      <c r="AB65424" s="378"/>
      <c r="AC65424" s="378"/>
      <c r="AD65424" s="378"/>
      <c r="AE65424" s="378"/>
      <c r="AF65424" s="378"/>
      <c r="AG65424" s="378"/>
      <c r="AH65424" s="378"/>
      <c r="AI65424" s="378"/>
      <c r="AJ65424" s="378"/>
      <c r="AK65424" s="378"/>
      <c r="AL65424" s="378"/>
      <c r="AM65424" s="378"/>
      <c r="AN65424" s="378"/>
      <c r="AO65424" s="378"/>
      <c r="AP65424" s="378"/>
      <c r="AQ65424" s="378"/>
      <c r="AR65424" s="378"/>
      <c r="AS65424" s="378"/>
      <c r="AT65424" s="378"/>
      <c r="AU65424" s="378"/>
      <c r="AV65424" s="378"/>
      <c r="AW65424" s="378"/>
      <c r="AX65424" s="378"/>
      <c r="AY65424" s="378"/>
      <c r="AZ65424" s="378"/>
      <c r="BA65424" s="378"/>
      <c r="BB65424" s="378"/>
      <c r="BC65424" s="378"/>
      <c r="BD65424" s="378"/>
      <c r="BE65424" s="378"/>
      <c r="BF65424" s="378"/>
      <c r="BG65424" s="378"/>
      <c r="BH65424" s="378"/>
      <c r="BI65424" s="378"/>
      <c r="BJ65424" s="378"/>
      <c r="BK65424" s="378"/>
      <c r="BL65424" s="378"/>
      <c r="BM65424" s="378"/>
      <c r="BN65424" s="378"/>
      <c r="BO65424" s="378"/>
      <c r="BP65424" s="378"/>
      <c r="BQ65424" s="378"/>
      <c r="BR65424" s="378"/>
      <c r="BS65424" s="378"/>
      <c r="BT65424" s="378"/>
      <c r="BU65424" s="378"/>
      <c r="BV65424" s="378"/>
      <c r="BW65424" s="378"/>
      <c r="BX65424" s="378"/>
      <c r="BY65424" s="378"/>
      <c r="BZ65424" s="378"/>
      <c r="CA65424" s="378"/>
      <c r="CB65424" s="378"/>
      <c r="CC65424" s="378"/>
      <c r="CD65424" s="378"/>
      <c r="CE65424" s="378"/>
      <c r="CF65424" s="378"/>
      <c r="CG65424" s="378"/>
      <c r="CH65424" s="378"/>
      <c r="CI65424" s="378"/>
      <c r="CJ65424" s="378"/>
      <c r="CK65424" s="378"/>
      <c r="CL65424" s="378"/>
      <c r="CM65424" s="378"/>
      <c r="CN65424" s="378"/>
      <c r="CO65424" s="378"/>
      <c r="CP65424" s="378"/>
      <c r="CQ65424" s="378"/>
      <c r="CR65424" s="378"/>
      <c r="CS65424" s="378"/>
      <c r="CT65424" s="378"/>
      <c r="CU65424" s="378"/>
      <c r="CV65424" s="378"/>
      <c r="CW65424" s="378"/>
      <c r="CX65424" s="378"/>
      <c r="CY65424" s="378"/>
      <c r="CZ65424" s="378"/>
      <c r="DA65424" s="378"/>
      <c r="DB65424" s="378"/>
      <c r="DC65424" s="378"/>
      <c r="DD65424" s="378"/>
      <c r="DE65424" s="378"/>
      <c r="DF65424" s="378"/>
      <c r="DG65424" s="378"/>
      <c r="DH65424" s="378"/>
      <c r="DI65424" s="378"/>
      <c r="DJ65424" s="378"/>
      <c r="DK65424" s="378"/>
      <c r="DL65424" s="378"/>
      <c r="DM65424" s="378"/>
      <c r="DN65424" s="378"/>
      <c r="DO65424" s="378"/>
      <c r="DP65424" s="378"/>
      <c r="DQ65424" s="378"/>
      <c r="DR65424" s="378"/>
      <c r="DS65424" s="378"/>
      <c r="DT65424" s="378"/>
      <c r="DU65424" s="378"/>
      <c r="DV65424" s="378"/>
      <c r="DW65424" s="378"/>
      <c r="DX65424" s="378"/>
      <c r="DY65424" s="378"/>
      <c r="DZ65424" s="378"/>
      <c r="EA65424" s="378"/>
      <c r="EB65424" s="378"/>
      <c r="EC65424" s="378"/>
      <c r="ED65424" s="378"/>
      <c r="EE65424" s="378"/>
      <c r="EF65424" s="378"/>
      <c r="EG65424" s="378"/>
      <c r="EH65424" s="378"/>
      <c r="EI65424" s="378"/>
      <c r="EJ65424" s="378"/>
      <c r="EK65424" s="378"/>
      <c r="EL65424" s="378"/>
      <c r="EM65424" s="378"/>
      <c r="EN65424" s="378"/>
      <c r="EO65424" s="378"/>
      <c r="EP65424" s="378"/>
      <c r="EQ65424" s="378"/>
      <c r="ER65424" s="378"/>
      <c r="ES65424" s="378"/>
      <c r="ET65424" s="378"/>
      <c r="EU65424" s="378"/>
      <c r="EV65424" s="378"/>
      <c r="EW65424" s="378"/>
      <c r="EX65424" s="378"/>
      <c r="EY65424" s="378"/>
      <c r="EZ65424" s="378"/>
      <c r="FA65424" s="378"/>
      <c r="FB65424" s="378"/>
      <c r="FC65424" s="378"/>
      <c r="FD65424" s="378"/>
      <c r="FE65424" s="378"/>
      <c r="FF65424" s="378"/>
      <c r="FG65424" s="378"/>
      <c r="FH65424" s="378"/>
      <c r="FI65424" s="378"/>
      <c r="FJ65424" s="378"/>
      <c r="FK65424" s="378"/>
      <c r="FL65424" s="378"/>
      <c r="FM65424" s="378"/>
      <c r="FN65424" s="378"/>
      <c r="FO65424" s="378"/>
      <c r="FP65424" s="378"/>
      <c r="FQ65424" s="378"/>
      <c r="FR65424" s="378"/>
      <c r="FS65424" s="378"/>
      <c r="FT65424" s="378"/>
      <c r="FU65424" s="378"/>
      <c r="FV65424" s="378"/>
      <c r="FW65424" s="378"/>
      <c r="FX65424" s="378"/>
      <c r="FY65424" s="378"/>
      <c r="FZ65424" s="378"/>
      <c r="GA65424" s="378"/>
      <c r="GB65424" s="378"/>
      <c r="GC65424" s="378"/>
      <c r="GD65424" s="378"/>
      <c r="GE65424" s="378"/>
      <c r="GF65424" s="378"/>
      <c r="GG65424" s="378"/>
      <c r="GH65424" s="378"/>
      <c r="GI65424" s="378"/>
      <c r="GJ65424" s="378"/>
      <c r="GK65424" s="378"/>
      <c r="GL65424" s="378"/>
      <c r="GM65424" s="378"/>
      <c r="GN65424" s="378"/>
      <c r="GO65424" s="378"/>
      <c r="GP65424" s="378"/>
      <c r="GQ65424" s="378"/>
      <c r="GR65424" s="378"/>
      <c r="GS65424" s="378"/>
      <c r="GT65424" s="378"/>
      <c r="GU65424" s="378"/>
      <c r="GV65424" s="378"/>
      <c r="GW65424" s="378"/>
      <c r="GX65424" s="378"/>
      <c r="GY65424" s="378"/>
      <c r="GZ65424" s="378"/>
      <c r="HA65424" s="378"/>
      <c r="HB65424" s="378"/>
      <c r="HC65424" s="378"/>
      <c r="HD65424" s="378"/>
      <c r="HE65424" s="378"/>
      <c r="HF65424" s="378"/>
      <c r="HG65424" s="378"/>
      <c r="HH65424" s="378"/>
      <c r="HI65424" s="378"/>
      <c r="HJ65424" s="378"/>
      <c r="HK65424" s="378"/>
      <c r="HL65424" s="378"/>
      <c r="HM65424" s="378"/>
      <c r="HN65424" s="378"/>
      <c r="HO65424" s="378"/>
      <c r="HP65424" s="378"/>
      <c r="HQ65424" s="378"/>
      <c r="HR65424" s="378"/>
      <c r="HS65424" s="378"/>
      <c r="HT65424" s="378"/>
      <c r="HU65424" s="378"/>
      <c r="HV65424" s="378"/>
      <c r="HW65424" s="378"/>
      <c r="HX65424" s="378"/>
      <c r="HY65424" s="378"/>
      <c r="HZ65424" s="378"/>
      <c r="IA65424" s="378"/>
      <c r="IB65424" s="378"/>
      <c r="IC65424" s="378"/>
      <c r="ID65424" s="378"/>
      <c r="IE65424" s="378"/>
      <c r="IF65424" s="378"/>
      <c r="IG65424" s="378"/>
      <c r="IH65424" s="378"/>
      <c r="II65424" s="378"/>
      <c r="IJ65424" s="378"/>
      <c r="IK65424" s="378"/>
      <c r="IL65424" s="378"/>
    </row>
    <row r="65425" spans="2:246">
      <c r="B65425" s="378"/>
      <c r="C65425" s="378"/>
      <c r="D65425" s="378"/>
      <c r="E65425" s="378"/>
      <c r="F65425" s="378"/>
      <c r="G65425" s="378"/>
      <c r="H65425" s="378"/>
      <c r="I65425" s="378"/>
      <c r="J65425" s="378"/>
      <c r="K65425" s="378"/>
      <c r="L65425" s="378"/>
      <c r="M65425" s="378"/>
      <c r="N65425" s="378"/>
      <c r="O65425" s="378"/>
      <c r="P65425" s="378"/>
      <c r="Q65425" s="378"/>
      <c r="R65425" s="378"/>
      <c r="S65425" s="378"/>
      <c r="T65425" s="378"/>
      <c r="U65425" s="378"/>
      <c r="V65425" s="378"/>
      <c r="W65425" s="378"/>
      <c r="X65425" s="378"/>
      <c r="Y65425" s="378"/>
      <c r="Z65425" s="378"/>
      <c r="AA65425" s="378"/>
      <c r="AB65425" s="378"/>
      <c r="AC65425" s="378"/>
      <c r="AD65425" s="378"/>
      <c r="AE65425" s="378"/>
      <c r="AF65425" s="378"/>
      <c r="AG65425" s="378"/>
      <c r="AH65425" s="378"/>
      <c r="AI65425" s="378"/>
      <c r="AJ65425" s="378"/>
      <c r="AK65425" s="378"/>
      <c r="AL65425" s="378"/>
      <c r="AM65425" s="378"/>
      <c r="AN65425" s="378"/>
      <c r="AO65425" s="378"/>
      <c r="AP65425" s="378"/>
      <c r="AQ65425" s="378"/>
      <c r="AR65425" s="378"/>
      <c r="AS65425" s="378"/>
      <c r="AT65425" s="378"/>
      <c r="AU65425" s="378"/>
      <c r="AV65425" s="378"/>
      <c r="AW65425" s="378"/>
      <c r="AX65425" s="378"/>
      <c r="AY65425" s="378"/>
      <c r="AZ65425" s="378"/>
      <c r="BA65425" s="378"/>
      <c r="BB65425" s="378"/>
      <c r="BC65425" s="378"/>
      <c r="BD65425" s="378"/>
      <c r="BE65425" s="378"/>
      <c r="BF65425" s="378"/>
      <c r="BG65425" s="378"/>
      <c r="BH65425" s="378"/>
      <c r="BI65425" s="378"/>
      <c r="BJ65425" s="378"/>
      <c r="BK65425" s="378"/>
      <c r="BL65425" s="378"/>
      <c r="BM65425" s="378"/>
      <c r="BN65425" s="378"/>
      <c r="BO65425" s="378"/>
      <c r="BP65425" s="378"/>
      <c r="BQ65425" s="378"/>
      <c r="BR65425" s="378"/>
      <c r="BS65425" s="378"/>
      <c r="BT65425" s="378"/>
      <c r="BU65425" s="378"/>
      <c r="BV65425" s="378"/>
      <c r="BW65425" s="378"/>
      <c r="BX65425" s="378"/>
      <c r="BY65425" s="378"/>
      <c r="BZ65425" s="378"/>
      <c r="CA65425" s="378"/>
      <c r="CB65425" s="378"/>
      <c r="CC65425" s="378"/>
      <c r="CD65425" s="378"/>
      <c r="CE65425" s="378"/>
      <c r="CF65425" s="378"/>
      <c r="CG65425" s="378"/>
      <c r="CH65425" s="378"/>
      <c r="CI65425" s="378"/>
      <c r="CJ65425" s="378"/>
      <c r="CK65425" s="378"/>
      <c r="CL65425" s="378"/>
      <c r="CM65425" s="378"/>
      <c r="CN65425" s="378"/>
      <c r="CO65425" s="378"/>
      <c r="CP65425" s="378"/>
      <c r="CQ65425" s="378"/>
      <c r="CR65425" s="378"/>
      <c r="CS65425" s="378"/>
      <c r="CT65425" s="378"/>
      <c r="CU65425" s="378"/>
      <c r="CV65425" s="378"/>
      <c r="CW65425" s="378"/>
      <c r="CX65425" s="378"/>
      <c r="CY65425" s="378"/>
      <c r="CZ65425" s="378"/>
      <c r="DA65425" s="378"/>
      <c r="DB65425" s="378"/>
      <c r="DC65425" s="378"/>
      <c r="DD65425" s="378"/>
      <c r="DE65425" s="378"/>
      <c r="DF65425" s="378"/>
      <c r="DG65425" s="378"/>
      <c r="DH65425" s="378"/>
      <c r="DI65425" s="378"/>
      <c r="DJ65425" s="378"/>
      <c r="DK65425" s="378"/>
      <c r="DL65425" s="378"/>
      <c r="DM65425" s="378"/>
      <c r="DN65425" s="378"/>
      <c r="DO65425" s="378"/>
      <c r="DP65425" s="378"/>
      <c r="DQ65425" s="378"/>
      <c r="DR65425" s="378"/>
      <c r="DS65425" s="378"/>
      <c r="DT65425" s="378"/>
      <c r="DU65425" s="378"/>
      <c r="DV65425" s="378"/>
      <c r="DW65425" s="378"/>
      <c r="DX65425" s="378"/>
      <c r="DY65425" s="378"/>
      <c r="DZ65425" s="378"/>
      <c r="EA65425" s="378"/>
      <c r="EB65425" s="378"/>
      <c r="EC65425" s="378"/>
      <c r="ED65425" s="378"/>
      <c r="EE65425" s="378"/>
      <c r="EF65425" s="378"/>
      <c r="EG65425" s="378"/>
      <c r="EH65425" s="378"/>
      <c r="EI65425" s="378"/>
      <c r="EJ65425" s="378"/>
      <c r="EK65425" s="378"/>
      <c r="EL65425" s="378"/>
      <c r="EM65425" s="378"/>
      <c r="EN65425" s="378"/>
      <c r="EO65425" s="378"/>
      <c r="EP65425" s="378"/>
      <c r="EQ65425" s="378"/>
      <c r="ER65425" s="378"/>
      <c r="ES65425" s="378"/>
      <c r="ET65425" s="378"/>
      <c r="EU65425" s="378"/>
      <c r="EV65425" s="378"/>
      <c r="EW65425" s="378"/>
      <c r="EX65425" s="378"/>
      <c r="EY65425" s="378"/>
      <c r="EZ65425" s="378"/>
      <c r="FA65425" s="378"/>
      <c r="FB65425" s="378"/>
      <c r="FC65425" s="378"/>
      <c r="FD65425" s="378"/>
      <c r="FE65425" s="378"/>
      <c r="FF65425" s="378"/>
      <c r="FG65425" s="378"/>
      <c r="FH65425" s="378"/>
      <c r="FI65425" s="378"/>
      <c r="FJ65425" s="378"/>
      <c r="FK65425" s="378"/>
      <c r="FL65425" s="378"/>
      <c r="FM65425" s="378"/>
      <c r="FN65425" s="378"/>
      <c r="FO65425" s="378"/>
      <c r="FP65425" s="378"/>
      <c r="FQ65425" s="378"/>
      <c r="FR65425" s="378"/>
      <c r="FS65425" s="378"/>
      <c r="FT65425" s="378"/>
      <c r="FU65425" s="378"/>
      <c r="FV65425" s="378"/>
      <c r="FW65425" s="378"/>
      <c r="FX65425" s="378"/>
      <c r="FY65425" s="378"/>
      <c r="FZ65425" s="378"/>
      <c r="GA65425" s="378"/>
      <c r="GB65425" s="378"/>
      <c r="GC65425" s="378"/>
      <c r="GD65425" s="378"/>
      <c r="GE65425" s="378"/>
      <c r="GF65425" s="378"/>
      <c r="GG65425" s="378"/>
      <c r="GH65425" s="378"/>
      <c r="GI65425" s="378"/>
      <c r="GJ65425" s="378"/>
      <c r="GK65425" s="378"/>
      <c r="GL65425" s="378"/>
      <c r="GM65425" s="378"/>
      <c r="GN65425" s="378"/>
      <c r="GO65425" s="378"/>
      <c r="GP65425" s="378"/>
      <c r="GQ65425" s="378"/>
      <c r="GR65425" s="378"/>
      <c r="GS65425" s="378"/>
      <c r="GT65425" s="378"/>
      <c r="GU65425" s="378"/>
      <c r="GV65425" s="378"/>
      <c r="GW65425" s="378"/>
      <c r="GX65425" s="378"/>
      <c r="GY65425" s="378"/>
      <c r="GZ65425" s="378"/>
      <c r="HA65425" s="378"/>
      <c r="HB65425" s="378"/>
      <c r="HC65425" s="378"/>
      <c r="HD65425" s="378"/>
      <c r="HE65425" s="378"/>
      <c r="HF65425" s="378"/>
      <c r="HG65425" s="378"/>
      <c r="HH65425" s="378"/>
      <c r="HI65425" s="378"/>
      <c r="HJ65425" s="378"/>
      <c r="HK65425" s="378"/>
      <c r="HL65425" s="378"/>
      <c r="HM65425" s="378"/>
      <c r="HN65425" s="378"/>
      <c r="HO65425" s="378"/>
      <c r="HP65425" s="378"/>
      <c r="HQ65425" s="378"/>
      <c r="HR65425" s="378"/>
      <c r="HS65425" s="378"/>
      <c r="HT65425" s="378"/>
      <c r="HU65425" s="378"/>
      <c r="HV65425" s="378"/>
      <c r="HW65425" s="378"/>
      <c r="HX65425" s="378"/>
      <c r="HY65425" s="378"/>
      <c r="HZ65425" s="378"/>
      <c r="IA65425" s="378"/>
      <c r="IB65425" s="378"/>
      <c r="IC65425" s="378"/>
      <c r="ID65425" s="378"/>
      <c r="IE65425" s="378"/>
      <c r="IF65425" s="378"/>
      <c r="IG65425" s="378"/>
      <c r="IH65425" s="378"/>
      <c r="II65425" s="378"/>
      <c r="IJ65425" s="378"/>
      <c r="IK65425" s="378"/>
      <c r="IL65425" s="378"/>
    </row>
    <row r="65426" spans="2:246">
      <c r="B65426" s="378"/>
      <c r="C65426" s="378"/>
      <c r="D65426" s="378"/>
      <c r="E65426" s="378"/>
      <c r="F65426" s="378"/>
      <c r="G65426" s="378"/>
      <c r="H65426" s="378"/>
      <c r="I65426" s="378"/>
      <c r="J65426" s="378"/>
      <c r="K65426" s="378"/>
      <c r="L65426" s="378"/>
      <c r="M65426" s="378"/>
      <c r="N65426" s="378"/>
      <c r="O65426" s="378"/>
      <c r="P65426" s="378"/>
      <c r="Q65426" s="378"/>
      <c r="R65426" s="378"/>
      <c r="S65426" s="378"/>
      <c r="T65426" s="378"/>
      <c r="U65426" s="378"/>
      <c r="V65426" s="378"/>
      <c r="W65426" s="378"/>
      <c r="X65426" s="378"/>
      <c r="Y65426" s="378"/>
      <c r="Z65426" s="378"/>
      <c r="AA65426" s="378"/>
      <c r="AB65426" s="378"/>
      <c r="AC65426" s="378"/>
      <c r="AD65426" s="378"/>
      <c r="AE65426" s="378"/>
      <c r="AF65426" s="378"/>
      <c r="AG65426" s="378"/>
      <c r="AH65426" s="378"/>
      <c r="AI65426" s="378"/>
      <c r="AJ65426" s="378"/>
      <c r="AK65426" s="378"/>
      <c r="AL65426" s="378"/>
      <c r="AM65426" s="378"/>
      <c r="AN65426" s="378"/>
      <c r="AO65426" s="378"/>
      <c r="AP65426" s="378"/>
      <c r="AQ65426" s="378"/>
      <c r="AR65426" s="378"/>
      <c r="AS65426" s="378"/>
      <c r="AT65426" s="378"/>
      <c r="AU65426" s="378"/>
      <c r="AV65426" s="378"/>
      <c r="AW65426" s="378"/>
      <c r="AX65426" s="378"/>
      <c r="AY65426" s="378"/>
      <c r="AZ65426" s="378"/>
      <c r="BA65426" s="378"/>
      <c r="BB65426" s="378"/>
      <c r="BC65426" s="378"/>
      <c r="BD65426" s="378"/>
      <c r="BE65426" s="378"/>
      <c r="BF65426" s="378"/>
      <c r="BG65426" s="378"/>
      <c r="BH65426" s="378"/>
      <c r="BI65426" s="378"/>
      <c r="BJ65426" s="378"/>
      <c r="BK65426" s="378"/>
      <c r="BL65426" s="378"/>
      <c r="BM65426" s="378"/>
      <c r="BN65426" s="378"/>
      <c r="BO65426" s="378"/>
      <c r="BP65426" s="378"/>
      <c r="BQ65426" s="378"/>
      <c r="BR65426" s="378"/>
      <c r="BS65426" s="378"/>
      <c r="BT65426" s="378"/>
      <c r="BU65426" s="378"/>
      <c r="BV65426" s="378"/>
      <c r="BW65426" s="378"/>
      <c r="BX65426" s="378"/>
      <c r="BY65426" s="378"/>
      <c r="BZ65426" s="378"/>
      <c r="CA65426" s="378"/>
      <c r="CB65426" s="378"/>
      <c r="CC65426" s="378"/>
      <c r="CD65426" s="378"/>
      <c r="CE65426" s="378"/>
      <c r="CF65426" s="378"/>
      <c r="CG65426" s="378"/>
      <c r="CH65426" s="378"/>
      <c r="CI65426" s="378"/>
      <c r="CJ65426" s="378"/>
      <c r="CK65426" s="378"/>
      <c r="CL65426" s="378"/>
      <c r="CM65426" s="378"/>
      <c r="CN65426" s="378"/>
      <c r="CO65426" s="378"/>
      <c r="CP65426" s="378"/>
      <c r="CQ65426" s="378"/>
      <c r="CR65426" s="378"/>
      <c r="CS65426" s="378"/>
      <c r="CT65426" s="378"/>
      <c r="CU65426" s="378"/>
      <c r="CV65426" s="378"/>
      <c r="CW65426" s="378"/>
      <c r="CX65426" s="378"/>
      <c r="CY65426" s="378"/>
      <c r="CZ65426" s="378"/>
      <c r="DA65426" s="378"/>
      <c r="DB65426" s="378"/>
      <c r="DC65426" s="378"/>
      <c r="DD65426" s="378"/>
      <c r="DE65426" s="378"/>
      <c r="DF65426" s="378"/>
      <c r="DG65426" s="378"/>
      <c r="DH65426" s="378"/>
      <c r="DI65426" s="378"/>
      <c r="DJ65426" s="378"/>
      <c r="DK65426" s="378"/>
      <c r="DL65426" s="378"/>
      <c r="DM65426" s="378"/>
      <c r="DN65426" s="378"/>
      <c r="DO65426" s="378"/>
      <c r="DP65426" s="378"/>
      <c r="DQ65426" s="378"/>
      <c r="DR65426" s="378"/>
      <c r="DS65426" s="378"/>
      <c r="DT65426" s="378"/>
      <c r="DU65426" s="378"/>
      <c r="DV65426" s="378"/>
      <c r="DW65426" s="378"/>
      <c r="DX65426" s="378"/>
      <c r="DY65426" s="378"/>
      <c r="DZ65426" s="378"/>
      <c r="EA65426" s="378"/>
      <c r="EB65426" s="378"/>
      <c r="EC65426" s="378"/>
      <c r="ED65426" s="378"/>
      <c r="EE65426" s="378"/>
      <c r="EF65426" s="378"/>
      <c r="EG65426" s="378"/>
      <c r="EH65426" s="378"/>
      <c r="EI65426" s="378"/>
      <c r="EJ65426" s="378"/>
      <c r="EK65426" s="378"/>
      <c r="EL65426" s="378"/>
      <c r="EM65426" s="378"/>
      <c r="EN65426" s="378"/>
      <c r="EO65426" s="378"/>
      <c r="EP65426" s="378"/>
      <c r="EQ65426" s="378"/>
      <c r="ER65426" s="378"/>
      <c r="ES65426" s="378"/>
      <c r="ET65426" s="378"/>
      <c r="EU65426" s="378"/>
      <c r="EV65426" s="378"/>
      <c r="EW65426" s="378"/>
      <c r="EX65426" s="378"/>
      <c r="EY65426" s="378"/>
      <c r="EZ65426" s="378"/>
      <c r="FA65426" s="378"/>
      <c r="FB65426" s="378"/>
      <c r="FC65426" s="378"/>
      <c r="FD65426" s="378"/>
      <c r="FE65426" s="378"/>
      <c r="FF65426" s="378"/>
      <c r="FG65426" s="378"/>
      <c r="FH65426" s="378"/>
      <c r="FI65426" s="378"/>
      <c r="FJ65426" s="378"/>
      <c r="FK65426" s="378"/>
      <c r="FL65426" s="378"/>
      <c r="FM65426" s="378"/>
      <c r="FN65426" s="378"/>
      <c r="FO65426" s="378"/>
      <c r="FP65426" s="378"/>
      <c r="FQ65426" s="378"/>
      <c r="FR65426" s="378"/>
      <c r="FS65426" s="378"/>
      <c r="FT65426" s="378"/>
      <c r="FU65426" s="378"/>
      <c r="FV65426" s="378"/>
      <c r="FW65426" s="378"/>
      <c r="FX65426" s="378"/>
      <c r="FY65426" s="378"/>
      <c r="FZ65426" s="378"/>
      <c r="GA65426" s="378"/>
      <c r="GB65426" s="378"/>
      <c r="GC65426" s="378"/>
      <c r="GD65426" s="378"/>
      <c r="GE65426" s="378"/>
      <c r="GF65426" s="378"/>
      <c r="GG65426" s="378"/>
      <c r="GH65426" s="378"/>
      <c r="GI65426" s="378"/>
      <c r="GJ65426" s="378"/>
      <c r="GK65426" s="378"/>
      <c r="GL65426" s="378"/>
      <c r="GM65426" s="378"/>
      <c r="GN65426" s="378"/>
      <c r="GO65426" s="378"/>
      <c r="GP65426" s="378"/>
      <c r="GQ65426" s="378"/>
      <c r="GR65426" s="378"/>
      <c r="GS65426" s="378"/>
      <c r="GT65426" s="378"/>
      <c r="GU65426" s="378"/>
      <c r="GV65426" s="378"/>
      <c r="GW65426" s="378"/>
      <c r="GX65426" s="378"/>
      <c r="GY65426" s="378"/>
      <c r="GZ65426" s="378"/>
      <c r="HA65426" s="378"/>
      <c r="HB65426" s="378"/>
      <c r="HC65426" s="378"/>
      <c r="HD65426" s="378"/>
      <c r="HE65426" s="378"/>
      <c r="HF65426" s="378"/>
      <c r="HG65426" s="378"/>
      <c r="HH65426" s="378"/>
      <c r="HI65426" s="378"/>
      <c r="HJ65426" s="378"/>
      <c r="HK65426" s="378"/>
      <c r="HL65426" s="378"/>
      <c r="HM65426" s="378"/>
      <c r="HN65426" s="378"/>
      <c r="HO65426" s="378"/>
      <c r="HP65426" s="378"/>
      <c r="HQ65426" s="378"/>
      <c r="HR65426" s="378"/>
      <c r="HS65426" s="378"/>
      <c r="HT65426" s="378"/>
      <c r="HU65426" s="378"/>
      <c r="HV65426" s="378"/>
      <c r="HW65426" s="378"/>
      <c r="HX65426" s="378"/>
      <c r="HY65426" s="378"/>
      <c r="HZ65426" s="378"/>
      <c r="IA65426" s="378"/>
      <c r="IB65426" s="378"/>
      <c r="IC65426" s="378"/>
      <c r="ID65426" s="378"/>
      <c r="IE65426" s="378"/>
      <c r="IF65426" s="378"/>
      <c r="IG65426" s="378"/>
      <c r="IH65426" s="378"/>
      <c r="II65426" s="378"/>
      <c r="IJ65426" s="378"/>
      <c r="IK65426" s="378"/>
      <c r="IL65426" s="378"/>
    </row>
    <row r="65427" spans="2:246">
      <c r="B65427" s="378"/>
      <c r="C65427" s="378"/>
      <c r="D65427" s="378"/>
      <c r="E65427" s="378"/>
      <c r="F65427" s="378"/>
      <c r="G65427" s="378"/>
      <c r="H65427" s="378"/>
      <c r="I65427" s="378"/>
      <c r="J65427" s="378"/>
      <c r="K65427" s="378"/>
      <c r="L65427" s="378"/>
      <c r="M65427" s="378"/>
      <c r="N65427" s="378"/>
      <c r="O65427" s="378"/>
      <c r="P65427" s="378"/>
      <c r="Q65427" s="378"/>
      <c r="R65427" s="378"/>
      <c r="S65427" s="378"/>
      <c r="T65427" s="378"/>
      <c r="U65427" s="378"/>
      <c r="V65427" s="378"/>
      <c r="W65427" s="378"/>
      <c r="X65427" s="378"/>
      <c r="Y65427" s="378"/>
      <c r="Z65427" s="378"/>
      <c r="AA65427" s="378"/>
      <c r="AB65427" s="378"/>
      <c r="AC65427" s="378"/>
      <c r="AD65427" s="378"/>
      <c r="AE65427" s="378"/>
      <c r="AF65427" s="378"/>
      <c r="AG65427" s="378"/>
      <c r="AH65427" s="378"/>
      <c r="AI65427" s="378"/>
      <c r="AJ65427" s="378"/>
      <c r="AK65427" s="378"/>
      <c r="AL65427" s="378"/>
      <c r="AM65427" s="378"/>
      <c r="AN65427" s="378"/>
      <c r="AO65427" s="378"/>
      <c r="AP65427" s="378"/>
      <c r="AQ65427" s="378"/>
      <c r="AR65427" s="378"/>
      <c r="AS65427" s="378"/>
      <c r="AT65427" s="378"/>
      <c r="AU65427" s="378"/>
      <c r="AV65427" s="378"/>
      <c r="AW65427" s="378"/>
      <c r="AX65427" s="378"/>
      <c r="AY65427" s="378"/>
      <c r="AZ65427" s="378"/>
      <c r="BA65427" s="378"/>
      <c r="BB65427" s="378"/>
      <c r="BC65427" s="378"/>
      <c r="BD65427" s="378"/>
      <c r="BE65427" s="378"/>
      <c r="BF65427" s="378"/>
      <c r="BG65427" s="378"/>
      <c r="BH65427" s="378"/>
      <c r="BI65427" s="378"/>
      <c r="BJ65427" s="378"/>
      <c r="BK65427" s="378"/>
      <c r="BL65427" s="378"/>
      <c r="BM65427" s="378"/>
      <c r="BN65427" s="378"/>
      <c r="BO65427" s="378"/>
      <c r="BP65427" s="378"/>
      <c r="BQ65427" s="378"/>
      <c r="BR65427" s="378"/>
      <c r="BS65427" s="378"/>
      <c r="BT65427" s="378"/>
      <c r="BU65427" s="378"/>
      <c r="BV65427" s="378"/>
      <c r="BW65427" s="378"/>
      <c r="BX65427" s="378"/>
      <c r="BY65427" s="378"/>
      <c r="BZ65427" s="378"/>
      <c r="CA65427" s="378"/>
      <c r="CB65427" s="378"/>
      <c r="CC65427" s="378"/>
      <c r="CD65427" s="378"/>
      <c r="CE65427" s="378"/>
      <c r="CF65427" s="378"/>
      <c r="CG65427" s="378"/>
      <c r="CH65427" s="378"/>
      <c r="CI65427" s="378"/>
      <c r="CJ65427" s="378"/>
      <c r="CK65427" s="378"/>
      <c r="CL65427" s="378"/>
      <c r="CM65427" s="378"/>
      <c r="CN65427" s="378"/>
      <c r="CO65427" s="378"/>
      <c r="CP65427" s="378"/>
      <c r="CQ65427" s="378"/>
      <c r="CR65427" s="378"/>
      <c r="CS65427" s="378"/>
      <c r="CT65427" s="378"/>
      <c r="CU65427" s="378"/>
      <c r="CV65427" s="378"/>
      <c r="CW65427" s="378"/>
      <c r="CX65427" s="378"/>
      <c r="CY65427" s="378"/>
      <c r="CZ65427" s="378"/>
      <c r="DA65427" s="378"/>
      <c r="DB65427" s="378"/>
      <c r="DC65427" s="378"/>
      <c r="DD65427" s="378"/>
      <c r="DE65427" s="378"/>
      <c r="DF65427" s="378"/>
      <c r="DG65427" s="378"/>
      <c r="DH65427" s="378"/>
      <c r="DI65427" s="378"/>
      <c r="DJ65427" s="378"/>
      <c r="DK65427" s="378"/>
      <c r="DL65427" s="378"/>
      <c r="DM65427" s="378"/>
      <c r="DN65427" s="378"/>
      <c r="DO65427" s="378"/>
      <c r="DP65427" s="378"/>
      <c r="DQ65427" s="378"/>
      <c r="DR65427" s="378"/>
      <c r="DS65427" s="378"/>
      <c r="DT65427" s="378"/>
      <c r="DU65427" s="378"/>
      <c r="DV65427" s="378"/>
      <c r="DW65427" s="378"/>
      <c r="DX65427" s="378"/>
      <c r="DY65427" s="378"/>
      <c r="DZ65427" s="378"/>
      <c r="EA65427" s="378"/>
      <c r="EB65427" s="378"/>
      <c r="EC65427" s="378"/>
      <c r="ED65427" s="378"/>
      <c r="EE65427" s="378"/>
      <c r="EF65427" s="378"/>
      <c r="EG65427" s="378"/>
      <c r="EH65427" s="378"/>
      <c r="EI65427" s="378"/>
      <c r="EJ65427" s="378"/>
      <c r="EK65427" s="378"/>
      <c r="EL65427" s="378"/>
      <c r="EM65427" s="378"/>
      <c r="EN65427" s="378"/>
      <c r="EO65427" s="378"/>
      <c r="EP65427" s="378"/>
      <c r="EQ65427" s="378"/>
      <c r="ER65427" s="378"/>
      <c r="ES65427" s="378"/>
      <c r="ET65427" s="378"/>
      <c r="EU65427" s="378"/>
      <c r="EV65427" s="378"/>
      <c r="EW65427" s="378"/>
      <c r="EX65427" s="378"/>
      <c r="EY65427" s="378"/>
      <c r="EZ65427" s="378"/>
      <c r="FA65427" s="378"/>
      <c r="FB65427" s="378"/>
      <c r="FC65427" s="378"/>
      <c r="FD65427" s="378"/>
      <c r="FE65427" s="378"/>
      <c r="FF65427" s="378"/>
      <c r="FG65427" s="378"/>
      <c r="FH65427" s="378"/>
      <c r="FI65427" s="378"/>
      <c r="FJ65427" s="378"/>
      <c r="FK65427" s="378"/>
      <c r="FL65427" s="378"/>
      <c r="FM65427" s="378"/>
      <c r="FN65427" s="378"/>
      <c r="FO65427" s="378"/>
      <c r="FP65427" s="378"/>
      <c r="FQ65427" s="378"/>
      <c r="FR65427" s="378"/>
      <c r="FS65427" s="378"/>
      <c r="FT65427" s="378"/>
      <c r="FU65427" s="378"/>
      <c r="FV65427" s="378"/>
      <c r="FW65427" s="378"/>
      <c r="FX65427" s="378"/>
      <c r="FY65427" s="378"/>
      <c r="FZ65427" s="378"/>
      <c r="GA65427" s="378"/>
      <c r="GB65427" s="378"/>
      <c r="GC65427" s="378"/>
      <c r="GD65427" s="378"/>
      <c r="GE65427" s="378"/>
      <c r="GF65427" s="378"/>
      <c r="GG65427" s="378"/>
      <c r="GH65427" s="378"/>
      <c r="GI65427" s="378"/>
      <c r="GJ65427" s="378"/>
      <c r="GK65427" s="378"/>
      <c r="GL65427" s="378"/>
      <c r="GM65427" s="378"/>
      <c r="GN65427" s="378"/>
      <c r="GO65427" s="378"/>
      <c r="GP65427" s="378"/>
      <c r="GQ65427" s="378"/>
      <c r="GR65427" s="378"/>
      <c r="GS65427" s="378"/>
      <c r="GT65427" s="378"/>
      <c r="GU65427" s="378"/>
      <c r="GV65427" s="378"/>
      <c r="GW65427" s="378"/>
      <c r="GX65427" s="378"/>
      <c r="GY65427" s="378"/>
      <c r="GZ65427" s="378"/>
      <c r="HA65427" s="378"/>
      <c r="HB65427" s="378"/>
      <c r="HC65427" s="378"/>
      <c r="HD65427" s="378"/>
      <c r="HE65427" s="378"/>
      <c r="HF65427" s="378"/>
      <c r="HG65427" s="378"/>
      <c r="HH65427" s="378"/>
      <c r="HI65427" s="378"/>
      <c r="HJ65427" s="378"/>
      <c r="HK65427" s="378"/>
      <c r="HL65427" s="378"/>
      <c r="HM65427" s="378"/>
      <c r="HN65427" s="378"/>
      <c r="HO65427" s="378"/>
      <c r="HP65427" s="378"/>
      <c r="HQ65427" s="378"/>
      <c r="HR65427" s="378"/>
      <c r="HS65427" s="378"/>
      <c r="HT65427" s="378"/>
      <c r="HU65427" s="378"/>
      <c r="HV65427" s="378"/>
      <c r="HW65427" s="378"/>
      <c r="HX65427" s="378"/>
      <c r="HY65427" s="378"/>
      <c r="HZ65427" s="378"/>
      <c r="IA65427" s="378"/>
      <c r="IB65427" s="378"/>
      <c r="IC65427" s="378"/>
      <c r="ID65427" s="378"/>
      <c r="IE65427" s="378"/>
      <c r="IF65427" s="378"/>
      <c r="IG65427" s="378"/>
      <c r="IH65427" s="378"/>
      <c r="II65427" s="378"/>
      <c r="IJ65427" s="378"/>
      <c r="IK65427" s="378"/>
      <c r="IL65427" s="378"/>
    </row>
    <row r="65428" spans="2:246">
      <c r="B65428" s="378"/>
      <c r="C65428" s="378"/>
      <c r="D65428" s="378"/>
      <c r="E65428" s="378"/>
      <c r="F65428" s="378"/>
      <c r="G65428" s="378"/>
      <c r="H65428" s="378"/>
      <c r="I65428" s="378"/>
      <c r="J65428" s="378"/>
      <c r="K65428" s="378"/>
      <c r="L65428" s="378"/>
      <c r="M65428" s="378"/>
      <c r="N65428" s="378"/>
      <c r="O65428" s="378"/>
      <c r="P65428" s="378"/>
      <c r="Q65428" s="378"/>
      <c r="R65428" s="378"/>
      <c r="S65428" s="378"/>
      <c r="T65428" s="378"/>
      <c r="U65428" s="378"/>
      <c r="V65428" s="378"/>
      <c r="W65428" s="378"/>
      <c r="X65428" s="378"/>
      <c r="Y65428" s="378"/>
      <c r="Z65428" s="378"/>
      <c r="AA65428" s="378"/>
      <c r="AB65428" s="378"/>
      <c r="AC65428" s="378"/>
      <c r="AD65428" s="378"/>
      <c r="AE65428" s="378"/>
      <c r="AF65428" s="378"/>
      <c r="AG65428" s="378"/>
      <c r="AH65428" s="378"/>
      <c r="AI65428" s="378"/>
      <c r="AJ65428" s="378"/>
      <c r="AK65428" s="378"/>
      <c r="AL65428" s="378"/>
      <c r="AM65428" s="378"/>
      <c r="AN65428" s="378"/>
      <c r="AO65428" s="378"/>
      <c r="AP65428" s="378"/>
      <c r="AQ65428" s="378"/>
      <c r="AR65428" s="378"/>
      <c r="AS65428" s="378"/>
      <c r="AT65428" s="378"/>
      <c r="AU65428" s="378"/>
      <c r="AV65428" s="378"/>
      <c r="AW65428" s="378"/>
      <c r="AX65428" s="378"/>
      <c r="AY65428" s="378"/>
      <c r="AZ65428" s="378"/>
      <c r="BA65428" s="378"/>
      <c r="BB65428" s="378"/>
      <c r="BC65428" s="378"/>
      <c r="BD65428" s="378"/>
      <c r="BE65428" s="378"/>
      <c r="BF65428" s="378"/>
      <c r="BG65428" s="378"/>
      <c r="BH65428" s="378"/>
      <c r="BI65428" s="378"/>
      <c r="BJ65428" s="378"/>
      <c r="BK65428" s="378"/>
      <c r="BL65428" s="378"/>
      <c r="BM65428" s="378"/>
      <c r="BN65428" s="378"/>
      <c r="BO65428" s="378"/>
      <c r="BP65428" s="378"/>
      <c r="BQ65428" s="378"/>
      <c r="BR65428" s="378"/>
      <c r="BS65428" s="378"/>
      <c r="BT65428" s="378"/>
      <c r="BU65428" s="378"/>
      <c r="BV65428" s="378"/>
      <c r="BW65428" s="378"/>
      <c r="BX65428" s="378"/>
      <c r="BY65428" s="378"/>
      <c r="BZ65428" s="378"/>
      <c r="CA65428" s="378"/>
      <c r="CB65428" s="378"/>
      <c r="CC65428" s="378"/>
      <c r="CD65428" s="378"/>
      <c r="CE65428" s="378"/>
      <c r="CF65428" s="378"/>
      <c r="CG65428" s="378"/>
      <c r="CH65428" s="378"/>
      <c r="CI65428" s="378"/>
      <c r="CJ65428" s="378"/>
      <c r="CK65428" s="378"/>
      <c r="CL65428" s="378"/>
      <c r="CM65428" s="378"/>
      <c r="CN65428" s="378"/>
      <c r="CO65428" s="378"/>
      <c r="CP65428" s="378"/>
      <c r="CQ65428" s="378"/>
      <c r="CR65428" s="378"/>
      <c r="CS65428" s="378"/>
      <c r="CT65428" s="378"/>
      <c r="CU65428" s="378"/>
      <c r="CV65428" s="378"/>
      <c r="CW65428" s="378"/>
      <c r="CX65428" s="378"/>
      <c r="CY65428" s="378"/>
      <c r="CZ65428" s="378"/>
      <c r="DA65428" s="378"/>
      <c r="DB65428" s="378"/>
      <c r="DC65428" s="378"/>
      <c r="DD65428" s="378"/>
      <c r="DE65428" s="378"/>
      <c r="DF65428" s="378"/>
      <c r="DG65428" s="378"/>
      <c r="DH65428" s="378"/>
      <c r="DI65428" s="378"/>
      <c r="DJ65428" s="378"/>
      <c r="DK65428" s="378"/>
      <c r="DL65428" s="378"/>
      <c r="DM65428" s="378"/>
      <c r="DN65428" s="378"/>
      <c r="DO65428" s="378"/>
      <c r="DP65428" s="378"/>
      <c r="DQ65428" s="378"/>
      <c r="DR65428" s="378"/>
      <c r="DS65428" s="378"/>
      <c r="DT65428" s="378"/>
      <c r="DU65428" s="378"/>
      <c r="DV65428" s="378"/>
      <c r="DW65428" s="378"/>
      <c r="DX65428" s="378"/>
      <c r="DY65428" s="378"/>
      <c r="DZ65428" s="378"/>
      <c r="EA65428" s="378"/>
      <c r="EB65428" s="378"/>
      <c r="EC65428" s="378"/>
      <c r="ED65428" s="378"/>
      <c r="EE65428" s="378"/>
      <c r="EF65428" s="378"/>
      <c r="EG65428" s="378"/>
      <c r="EH65428" s="378"/>
      <c r="EI65428" s="378"/>
      <c r="EJ65428" s="378"/>
      <c r="EK65428" s="378"/>
      <c r="EL65428" s="378"/>
      <c r="EM65428" s="378"/>
      <c r="EN65428" s="378"/>
      <c r="EO65428" s="378"/>
      <c r="EP65428" s="378"/>
      <c r="EQ65428" s="378"/>
      <c r="ER65428" s="378"/>
      <c r="ES65428" s="378"/>
      <c r="ET65428" s="378"/>
      <c r="EU65428" s="378"/>
      <c r="EV65428" s="378"/>
      <c r="EW65428" s="378"/>
      <c r="EX65428" s="378"/>
      <c r="EY65428" s="378"/>
      <c r="EZ65428" s="378"/>
      <c r="FA65428" s="378"/>
      <c r="FB65428" s="378"/>
      <c r="FC65428" s="378"/>
      <c r="FD65428" s="378"/>
      <c r="FE65428" s="378"/>
      <c r="FF65428" s="378"/>
      <c r="FG65428" s="378"/>
      <c r="FH65428" s="378"/>
      <c r="FI65428" s="378"/>
      <c r="FJ65428" s="378"/>
      <c r="FK65428" s="378"/>
      <c r="FL65428" s="378"/>
      <c r="FM65428" s="378"/>
      <c r="FN65428" s="378"/>
      <c r="FO65428" s="378"/>
      <c r="FP65428" s="378"/>
      <c r="FQ65428" s="378"/>
      <c r="FR65428" s="378"/>
      <c r="FS65428" s="378"/>
      <c r="FT65428" s="378"/>
      <c r="FU65428" s="378"/>
      <c r="FV65428" s="378"/>
      <c r="FW65428" s="378"/>
      <c r="FX65428" s="378"/>
      <c r="FY65428" s="378"/>
      <c r="FZ65428" s="378"/>
      <c r="GA65428" s="378"/>
      <c r="GB65428" s="378"/>
      <c r="GC65428" s="378"/>
      <c r="GD65428" s="378"/>
      <c r="GE65428" s="378"/>
      <c r="GF65428" s="378"/>
      <c r="GG65428" s="378"/>
      <c r="GH65428" s="378"/>
      <c r="GI65428" s="378"/>
      <c r="GJ65428" s="378"/>
      <c r="GK65428" s="378"/>
      <c r="GL65428" s="378"/>
      <c r="GM65428" s="378"/>
      <c r="GN65428" s="378"/>
      <c r="GO65428" s="378"/>
      <c r="GP65428" s="378"/>
      <c r="GQ65428" s="378"/>
      <c r="GR65428" s="378"/>
      <c r="GS65428" s="378"/>
      <c r="GT65428" s="378"/>
      <c r="GU65428" s="378"/>
      <c r="GV65428" s="378"/>
      <c r="GW65428" s="378"/>
      <c r="GX65428" s="378"/>
      <c r="GY65428" s="378"/>
      <c r="GZ65428" s="378"/>
      <c r="HA65428" s="378"/>
      <c r="HB65428" s="378"/>
      <c r="HC65428" s="378"/>
      <c r="HD65428" s="378"/>
      <c r="HE65428" s="378"/>
      <c r="HF65428" s="378"/>
      <c r="HG65428" s="378"/>
      <c r="HH65428" s="378"/>
      <c r="HI65428" s="378"/>
      <c r="HJ65428" s="378"/>
      <c r="HK65428" s="378"/>
      <c r="HL65428" s="378"/>
      <c r="HM65428" s="378"/>
      <c r="HN65428" s="378"/>
      <c r="HO65428" s="378"/>
      <c r="HP65428" s="378"/>
      <c r="HQ65428" s="378"/>
      <c r="HR65428" s="378"/>
      <c r="HS65428" s="378"/>
      <c r="HT65428" s="378"/>
      <c r="HU65428" s="378"/>
      <c r="HV65428" s="378"/>
      <c r="HW65428" s="378"/>
      <c r="HX65428" s="378"/>
      <c r="HY65428" s="378"/>
      <c r="HZ65428" s="378"/>
      <c r="IA65428" s="378"/>
      <c r="IB65428" s="378"/>
      <c r="IC65428" s="378"/>
      <c r="ID65428" s="378"/>
      <c r="IE65428" s="378"/>
      <c r="IF65428" s="378"/>
      <c r="IG65428" s="378"/>
      <c r="IH65428" s="378"/>
      <c r="II65428" s="378"/>
      <c r="IJ65428" s="378"/>
      <c r="IK65428" s="378"/>
      <c r="IL65428" s="378"/>
    </row>
    <row r="65429" spans="2:246">
      <c r="B65429" s="378"/>
      <c r="C65429" s="378"/>
      <c r="D65429" s="378"/>
      <c r="E65429" s="378"/>
      <c r="F65429" s="378"/>
      <c r="G65429" s="378"/>
      <c r="H65429" s="378"/>
      <c r="I65429" s="378"/>
      <c r="J65429" s="378"/>
      <c r="K65429" s="378"/>
      <c r="L65429" s="378"/>
      <c r="M65429" s="378"/>
      <c r="N65429" s="378"/>
      <c r="O65429" s="378"/>
      <c r="P65429" s="378"/>
      <c r="Q65429" s="378"/>
      <c r="R65429" s="378"/>
      <c r="S65429" s="378"/>
      <c r="T65429" s="378"/>
      <c r="U65429" s="378"/>
      <c r="V65429" s="378"/>
      <c r="W65429" s="378"/>
      <c r="X65429" s="378"/>
      <c r="Y65429" s="378"/>
      <c r="Z65429" s="378"/>
      <c r="AA65429" s="378"/>
      <c r="AB65429" s="378"/>
      <c r="AC65429" s="378"/>
      <c r="AD65429" s="378"/>
      <c r="AE65429" s="378"/>
      <c r="AF65429" s="378"/>
      <c r="AG65429" s="378"/>
      <c r="AH65429" s="378"/>
      <c r="AI65429" s="378"/>
      <c r="AJ65429" s="378"/>
      <c r="AK65429" s="378"/>
      <c r="AL65429" s="378"/>
      <c r="AM65429" s="378"/>
      <c r="AN65429" s="378"/>
      <c r="AO65429" s="378"/>
      <c r="AP65429" s="378"/>
      <c r="AQ65429" s="378"/>
      <c r="AR65429" s="378"/>
      <c r="AS65429" s="378"/>
      <c r="AT65429" s="378"/>
      <c r="AU65429" s="378"/>
      <c r="AV65429" s="378"/>
      <c r="AW65429" s="378"/>
      <c r="AX65429" s="378"/>
      <c r="AY65429" s="378"/>
      <c r="AZ65429" s="378"/>
      <c r="BA65429" s="378"/>
      <c r="BB65429" s="378"/>
      <c r="BC65429" s="378"/>
      <c r="BD65429" s="378"/>
      <c r="BE65429" s="378"/>
      <c r="BF65429" s="378"/>
      <c r="BG65429" s="378"/>
      <c r="BH65429" s="378"/>
      <c r="BI65429" s="378"/>
      <c r="BJ65429" s="378"/>
      <c r="BK65429" s="378"/>
      <c r="BL65429" s="378"/>
      <c r="BM65429" s="378"/>
      <c r="BN65429" s="378"/>
      <c r="BO65429" s="378"/>
      <c r="BP65429" s="378"/>
      <c r="BQ65429" s="378"/>
      <c r="BR65429" s="378"/>
      <c r="BS65429" s="378"/>
      <c r="BT65429" s="378"/>
      <c r="BU65429" s="378"/>
      <c r="BV65429" s="378"/>
      <c r="BW65429" s="378"/>
      <c r="BX65429" s="378"/>
      <c r="BY65429" s="378"/>
      <c r="BZ65429" s="378"/>
      <c r="CA65429" s="378"/>
      <c r="CB65429" s="378"/>
      <c r="CC65429" s="378"/>
      <c r="CD65429" s="378"/>
      <c r="CE65429" s="378"/>
      <c r="CF65429" s="378"/>
      <c r="CG65429" s="378"/>
      <c r="CH65429" s="378"/>
      <c r="CI65429" s="378"/>
      <c r="CJ65429" s="378"/>
      <c r="CK65429" s="378"/>
      <c r="CL65429" s="378"/>
      <c r="CM65429" s="378"/>
      <c r="CN65429" s="378"/>
      <c r="CO65429" s="378"/>
      <c r="CP65429" s="378"/>
      <c r="CQ65429" s="378"/>
      <c r="CR65429" s="378"/>
      <c r="CS65429" s="378"/>
      <c r="CT65429" s="378"/>
      <c r="CU65429" s="378"/>
      <c r="CV65429" s="378"/>
      <c r="CW65429" s="378"/>
      <c r="CX65429" s="378"/>
      <c r="CY65429" s="378"/>
      <c r="CZ65429" s="378"/>
      <c r="DA65429" s="378"/>
      <c r="DB65429" s="378"/>
      <c r="DC65429" s="378"/>
      <c r="DD65429" s="378"/>
      <c r="DE65429" s="378"/>
      <c r="DF65429" s="378"/>
      <c r="DG65429" s="378"/>
      <c r="DH65429" s="378"/>
      <c r="DI65429" s="378"/>
      <c r="DJ65429" s="378"/>
      <c r="DK65429" s="378"/>
      <c r="DL65429" s="378"/>
      <c r="DM65429" s="378"/>
      <c r="DN65429" s="378"/>
      <c r="DO65429" s="378"/>
      <c r="DP65429" s="378"/>
      <c r="DQ65429" s="378"/>
      <c r="DR65429" s="378"/>
      <c r="DS65429" s="378"/>
      <c r="DT65429" s="378"/>
      <c r="DU65429" s="378"/>
      <c r="DV65429" s="378"/>
      <c r="DW65429" s="378"/>
      <c r="DX65429" s="378"/>
      <c r="DY65429" s="378"/>
      <c r="DZ65429" s="378"/>
      <c r="EA65429" s="378"/>
      <c r="EB65429" s="378"/>
      <c r="EC65429" s="378"/>
      <c r="ED65429" s="378"/>
      <c r="EE65429" s="378"/>
      <c r="EF65429" s="378"/>
      <c r="EG65429" s="378"/>
      <c r="EH65429" s="378"/>
      <c r="EI65429" s="378"/>
      <c r="EJ65429" s="378"/>
      <c r="EK65429" s="378"/>
      <c r="EL65429" s="378"/>
      <c r="EM65429" s="378"/>
      <c r="EN65429" s="378"/>
      <c r="EO65429" s="378"/>
      <c r="EP65429" s="378"/>
      <c r="EQ65429" s="378"/>
      <c r="ER65429" s="378"/>
      <c r="ES65429" s="378"/>
      <c r="ET65429" s="378"/>
      <c r="EU65429" s="378"/>
      <c r="EV65429" s="378"/>
      <c r="EW65429" s="378"/>
      <c r="EX65429" s="378"/>
      <c r="EY65429" s="378"/>
      <c r="EZ65429" s="378"/>
      <c r="FA65429" s="378"/>
      <c r="FB65429" s="378"/>
      <c r="FC65429" s="378"/>
      <c r="FD65429" s="378"/>
      <c r="FE65429" s="378"/>
      <c r="FF65429" s="378"/>
      <c r="FG65429" s="378"/>
      <c r="FH65429" s="378"/>
      <c r="FI65429" s="378"/>
      <c r="FJ65429" s="378"/>
      <c r="FK65429" s="378"/>
      <c r="FL65429" s="378"/>
      <c r="FM65429" s="378"/>
      <c r="FN65429" s="378"/>
      <c r="FO65429" s="378"/>
      <c r="FP65429" s="378"/>
      <c r="FQ65429" s="378"/>
      <c r="FR65429" s="378"/>
      <c r="FS65429" s="378"/>
      <c r="FT65429" s="378"/>
      <c r="FU65429" s="378"/>
      <c r="FV65429" s="378"/>
      <c r="FW65429" s="378"/>
      <c r="FX65429" s="378"/>
      <c r="FY65429" s="378"/>
      <c r="FZ65429" s="378"/>
      <c r="GA65429" s="378"/>
      <c r="GB65429" s="378"/>
      <c r="GC65429" s="378"/>
      <c r="GD65429" s="378"/>
      <c r="GE65429" s="378"/>
      <c r="GF65429" s="378"/>
      <c r="GG65429" s="378"/>
      <c r="GH65429" s="378"/>
      <c r="GI65429" s="378"/>
      <c r="GJ65429" s="378"/>
      <c r="GK65429" s="378"/>
      <c r="GL65429" s="378"/>
      <c r="GM65429" s="378"/>
      <c r="GN65429" s="378"/>
      <c r="GO65429" s="378"/>
      <c r="GP65429" s="378"/>
      <c r="GQ65429" s="378"/>
      <c r="GR65429" s="378"/>
      <c r="GS65429" s="378"/>
      <c r="GT65429" s="378"/>
      <c r="GU65429" s="378"/>
      <c r="GV65429" s="378"/>
      <c r="GW65429" s="378"/>
      <c r="GX65429" s="378"/>
      <c r="GY65429" s="378"/>
      <c r="GZ65429" s="378"/>
      <c r="HA65429" s="378"/>
      <c r="HB65429" s="378"/>
      <c r="HC65429" s="378"/>
      <c r="HD65429" s="378"/>
      <c r="HE65429" s="378"/>
      <c r="HF65429" s="378"/>
      <c r="HG65429" s="378"/>
      <c r="HH65429" s="378"/>
      <c r="HI65429" s="378"/>
      <c r="HJ65429" s="378"/>
      <c r="HK65429" s="378"/>
      <c r="HL65429" s="378"/>
      <c r="HM65429" s="378"/>
      <c r="HN65429" s="378"/>
      <c r="HO65429" s="378"/>
      <c r="HP65429" s="378"/>
      <c r="HQ65429" s="378"/>
      <c r="HR65429" s="378"/>
      <c r="HS65429" s="378"/>
      <c r="HT65429" s="378"/>
      <c r="HU65429" s="378"/>
      <c r="HV65429" s="378"/>
      <c r="HW65429" s="378"/>
      <c r="HX65429" s="378"/>
      <c r="HY65429" s="378"/>
      <c r="HZ65429" s="378"/>
      <c r="IA65429" s="378"/>
      <c r="IB65429" s="378"/>
      <c r="IC65429" s="378"/>
      <c r="ID65429" s="378"/>
      <c r="IE65429" s="378"/>
      <c r="IF65429" s="378"/>
      <c r="IG65429" s="378"/>
      <c r="IH65429" s="378"/>
      <c r="II65429" s="378"/>
      <c r="IJ65429" s="378"/>
      <c r="IK65429" s="378"/>
      <c r="IL65429" s="378"/>
    </row>
    <row r="65430" spans="2:246">
      <c r="B65430" s="378"/>
      <c r="C65430" s="378"/>
      <c r="D65430" s="378"/>
      <c r="E65430" s="378"/>
      <c r="F65430" s="378"/>
      <c r="G65430" s="378"/>
      <c r="H65430" s="378"/>
      <c r="I65430" s="378"/>
      <c r="J65430" s="378"/>
      <c r="K65430" s="378"/>
      <c r="L65430" s="378"/>
      <c r="M65430" s="378"/>
      <c r="N65430" s="378"/>
      <c r="O65430" s="378"/>
      <c r="P65430" s="378"/>
      <c r="Q65430" s="378"/>
      <c r="R65430" s="378"/>
      <c r="S65430" s="378"/>
      <c r="T65430" s="378"/>
      <c r="U65430" s="378"/>
      <c r="V65430" s="378"/>
      <c r="W65430" s="378"/>
      <c r="X65430" s="378"/>
      <c r="Y65430" s="378"/>
      <c r="Z65430" s="378"/>
      <c r="AA65430" s="378"/>
      <c r="AB65430" s="378"/>
      <c r="AC65430" s="378"/>
      <c r="AD65430" s="378"/>
      <c r="AE65430" s="378"/>
      <c r="AF65430" s="378"/>
      <c r="AG65430" s="378"/>
      <c r="AH65430" s="378"/>
      <c r="AI65430" s="378"/>
      <c r="AJ65430" s="378"/>
      <c r="AK65430" s="378"/>
      <c r="AL65430" s="378"/>
      <c r="AM65430" s="378"/>
      <c r="AN65430" s="378"/>
      <c r="AO65430" s="378"/>
      <c r="AP65430" s="378"/>
      <c r="AQ65430" s="378"/>
      <c r="AR65430" s="378"/>
      <c r="AS65430" s="378"/>
      <c r="AT65430" s="378"/>
      <c r="AU65430" s="378"/>
      <c r="AV65430" s="378"/>
      <c r="AW65430" s="378"/>
      <c r="AX65430" s="378"/>
      <c r="AY65430" s="378"/>
      <c r="AZ65430" s="378"/>
      <c r="BA65430" s="378"/>
      <c r="BB65430" s="378"/>
      <c r="BC65430" s="378"/>
      <c r="BD65430" s="378"/>
      <c r="BE65430" s="378"/>
      <c r="BF65430" s="378"/>
      <c r="BG65430" s="378"/>
      <c r="BH65430" s="378"/>
      <c r="BI65430" s="378"/>
      <c r="BJ65430" s="378"/>
      <c r="BK65430" s="378"/>
      <c r="BL65430" s="378"/>
      <c r="BM65430" s="378"/>
      <c r="BN65430" s="378"/>
      <c r="BO65430" s="378"/>
      <c r="BP65430" s="378"/>
      <c r="BQ65430" s="378"/>
      <c r="BR65430" s="378"/>
      <c r="BS65430" s="378"/>
      <c r="BT65430" s="378"/>
      <c r="BU65430" s="378"/>
      <c r="BV65430" s="378"/>
      <c r="BW65430" s="378"/>
      <c r="BX65430" s="378"/>
      <c r="BY65430" s="378"/>
      <c r="BZ65430" s="378"/>
      <c r="CA65430" s="378"/>
      <c r="CB65430" s="378"/>
      <c r="CC65430" s="378"/>
      <c r="CD65430" s="378"/>
      <c r="CE65430" s="378"/>
      <c r="CF65430" s="378"/>
      <c r="CG65430" s="378"/>
      <c r="CH65430" s="378"/>
      <c r="CI65430" s="378"/>
      <c r="CJ65430" s="378"/>
      <c r="CK65430" s="378"/>
      <c r="CL65430" s="378"/>
      <c r="CM65430" s="378"/>
      <c r="CN65430" s="378"/>
      <c r="CO65430" s="378"/>
      <c r="CP65430" s="378"/>
      <c r="CQ65430" s="378"/>
      <c r="CR65430" s="378"/>
      <c r="CS65430" s="378"/>
      <c r="CT65430" s="378"/>
      <c r="CU65430" s="378"/>
      <c r="CV65430" s="378"/>
      <c r="CW65430" s="378"/>
      <c r="CX65430" s="378"/>
      <c r="CY65430" s="378"/>
      <c r="CZ65430" s="378"/>
      <c r="DA65430" s="378"/>
      <c r="DB65430" s="378"/>
      <c r="DC65430" s="378"/>
      <c r="DD65430" s="378"/>
      <c r="DE65430" s="378"/>
      <c r="DF65430" s="378"/>
      <c r="DG65430" s="378"/>
      <c r="DH65430" s="378"/>
      <c r="DI65430" s="378"/>
      <c r="DJ65430" s="378"/>
      <c r="DK65430" s="378"/>
      <c r="DL65430" s="378"/>
      <c r="DM65430" s="378"/>
      <c r="DN65430" s="378"/>
      <c r="DO65430" s="378"/>
      <c r="DP65430" s="378"/>
      <c r="DQ65430" s="378"/>
      <c r="DR65430" s="378"/>
      <c r="DS65430" s="378"/>
      <c r="DT65430" s="378"/>
      <c r="DU65430" s="378"/>
      <c r="DV65430" s="378"/>
      <c r="DW65430" s="378"/>
      <c r="DX65430" s="378"/>
      <c r="DY65430" s="378"/>
      <c r="DZ65430" s="378"/>
      <c r="EA65430" s="378"/>
      <c r="EB65430" s="378"/>
      <c r="EC65430" s="378"/>
      <c r="ED65430" s="378"/>
      <c r="EE65430" s="378"/>
      <c r="EF65430" s="378"/>
      <c r="EG65430" s="378"/>
      <c r="EH65430" s="378"/>
      <c r="EI65430" s="378"/>
      <c r="EJ65430" s="378"/>
      <c r="EK65430" s="378"/>
      <c r="EL65430" s="378"/>
      <c r="EM65430" s="378"/>
      <c r="EN65430" s="378"/>
      <c r="EO65430" s="378"/>
      <c r="EP65430" s="378"/>
      <c r="EQ65430" s="378"/>
      <c r="ER65430" s="378"/>
      <c r="ES65430" s="378"/>
      <c r="ET65430" s="378"/>
      <c r="EU65430" s="378"/>
      <c r="EV65430" s="378"/>
      <c r="EW65430" s="378"/>
      <c r="EX65430" s="378"/>
      <c r="EY65430" s="378"/>
      <c r="EZ65430" s="378"/>
      <c r="FA65430" s="378"/>
      <c r="FB65430" s="378"/>
      <c r="FC65430" s="378"/>
      <c r="FD65430" s="378"/>
      <c r="FE65430" s="378"/>
      <c r="FF65430" s="378"/>
      <c r="FG65430" s="378"/>
      <c r="FH65430" s="378"/>
      <c r="FI65430" s="378"/>
      <c r="FJ65430" s="378"/>
      <c r="FK65430" s="378"/>
      <c r="FL65430" s="378"/>
      <c r="FM65430" s="378"/>
      <c r="FN65430" s="378"/>
      <c r="FO65430" s="378"/>
      <c r="FP65430" s="378"/>
      <c r="FQ65430" s="378"/>
      <c r="FR65430" s="378"/>
      <c r="FS65430" s="378"/>
      <c r="FT65430" s="378"/>
      <c r="FU65430" s="378"/>
      <c r="FV65430" s="378"/>
      <c r="FW65430" s="378"/>
      <c r="FX65430" s="378"/>
      <c r="FY65430" s="378"/>
      <c r="FZ65430" s="378"/>
      <c r="GA65430" s="378"/>
      <c r="GB65430" s="378"/>
      <c r="GC65430" s="378"/>
      <c r="GD65430" s="378"/>
      <c r="GE65430" s="378"/>
      <c r="GF65430" s="378"/>
      <c r="GG65430" s="378"/>
      <c r="GH65430" s="378"/>
      <c r="GI65430" s="378"/>
      <c r="GJ65430" s="378"/>
      <c r="GK65430" s="378"/>
      <c r="GL65430" s="378"/>
      <c r="GM65430" s="378"/>
      <c r="GN65430" s="378"/>
      <c r="GO65430" s="378"/>
      <c r="GP65430" s="378"/>
      <c r="GQ65430" s="378"/>
      <c r="GR65430" s="378"/>
      <c r="GS65430" s="378"/>
      <c r="GT65430" s="378"/>
      <c r="GU65430" s="378"/>
      <c r="GV65430" s="378"/>
      <c r="GW65430" s="378"/>
      <c r="GX65430" s="378"/>
      <c r="GY65430" s="378"/>
      <c r="GZ65430" s="378"/>
      <c r="HA65430" s="378"/>
      <c r="HB65430" s="378"/>
      <c r="HC65430" s="378"/>
      <c r="HD65430" s="378"/>
      <c r="HE65430" s="378"/>
      <c r="HF65430" s="378"/>
      <c r="HG65430" s="378"/>
      <c r="HH65430" s="378"/>
      <c r="HI65430" s="378"/>
      <c r="HJ65430" s="378"/>
      <c r="HK65430" s="378"/>
      <c r="HL65430" s="378"/>
      <c r="HM65430" s="378"/>
      <c r="HN65430" s="378"/>
      <c r="HO65430" s="378"/>
      <c r="HP65430" s="378"/>
      <c r="HQ65430" s="378"/>
      <c r="HR65430" s="378"/>
      <c r="HS65430" s="378"/>
      <c r="HT65430" s="378"/>
      <c r="HU65430" s="378"/>
      <c r="HV65430" s="378"/>
      <c r="HW65430" s="378"/>
      <c r="HX65430" s="378"/>
      <c r="HY65430" s="378"/>
      <c r="HZ65430" s="378"/>
      <c r="IA65430" s="378"/>
      <c r="IB65430" s="378"/>
      <c r="IC65430" s="378"/>
      <c r="ID65430" s="378"/>
      <c r="IE65430" s="378"/>
      <c r="IF65430" s="378"/>
      <c r="IG65430" s="378"/>
      <c r="IH65430" s="378"/>
      <c r="II65430" s="378"/>
      <c r="IJ65430" s="378"/>
      <c r="IK65430" s="378"/>
      <c r="IL65430" s="378"/>
    </row>
    <row r="65431" spans="2:246">
      <c r="B65431" s="378"/>
      <c r="C65431" s="378"/>
      <c r="D65431" s="378"/>
      <c r="E65431" s="378"/>
      <c r="F65431" s="378"/>
      <c r="G65431" s="378"/>
      <c r="H65431" s="378"/>
      <c r="I65431" s="378"/>
      <c r="J65431" s="378"/>
      <c r="K65431" s="378"/>
      <c r="L65431" s="378"/>
      <c r="M65431" s="378"/>
      <c r="N65431" s="378"/>
      <c r="O65431" s="378"/>
      <c r="P65431" s="378"/>
      <c r="Q65431" s="378"/>
      <c r="R65431" s="378"/>
      <c r="S65431" s="378"/>
      <c r="T65431" s="378"/>
      <c r="U65431" s="378"/>
      <c r="V65431" s="378"/>
      <c r="W65431" s="378"/>
      <c r="X65431" s="378"/>
      <c r="Y65431" s="378"/>
      <c r="Z65431" s="378"/>
      <c r="AA65431" s="378"/>
      <c r="AB65431" s="378"/>
      <c r="AC65431" s="378"/>
      <c r="AD65431" s="378"/>
      <c r="AE65431" s="378"/>
      <c r="AF65431" s="378"/>
      <c r="AG65431" s="378"/>
      <c r="AH65431" s="378"/>
      <c r="AI65431" s="378"/>
      <c r="AJ65431" s="378"/>
      <c r="AK65431" s="378"/>
      <c r="AL65431" s="378"/>
      <c r="AM65431" s="378"/>
      <c r="AN65431" s="378"/>
      <c r="AO65431" s="378"/>
      <c r="AP65431" s="378"/>
      <c r="AQ65431" s="378"/>
      <c r="AR65431" s="378"/>
      <c r="AS65431" s="378"/>
      <c r="AT65431" s="378"/>
      <c r="AU65431" s="378"/>
      <c r="AV65431" s="378"/>
      <c r="AW65431" s="378"/>
      <c r="AX65431" s="378"/>
      <c r="AY65431" s="378"/>
      <c r="AZ65431" s="378"/>
      <c r="BA65431" s="378"/>
      <c r="BB65431" s="378"/>
      <c r="BC65431" s="378"/>
      <c r="BD65431" s="378"/>
      <c r="BE65431" s="378"/>
      <c r="BF65431" s="378"/>
      <c r="BG65431" s="378"/>
      <c r="BH65431" s="378"/>
      <c r="BI65431" s="378"/>
      <c r="BJ65431" s="378"/>
      <c r="BK65431" s="378"/>
      <c r="BL65431" s="378"/>
      <c r="BM65431" s="378"/>
      <c r="BN65431" s="378"/>
      <c r="BO65431" s="378"/>
      <c r="BP65431" s="378"/>
      <c r="BQ65431" s="378"/>
      <c r="BR65431" s="378"/>
      <c r="BS65431" s="378"/>
      <c r="BT65431" s="378"/>
      <c r="BU65431" s="378"/>
      <c r="BV65431" s="378"/>
      <c r="BW65431" s="378"/>
      <c r="BX65431" s="378"/>
      <c r="BY65431" s="378"/>
      <c r="BZ65431" s="378"/>
      <c r="CA65431" s="378"/>
      <c r="CB65431" s="378"/>
      <c r="CC65431" s="378"/>
      <c r="CD65431" s="378"/>
      <c r="CE65431" s="378"/>
      <c r="CF65431" s="378"/>
      <c r="CG65431" s="378"/>
      <c r="CH65431" s="378"/>
      <c r="CI65431" s="378"/>
      <c r="CJ65431" s="378"/>
      <c r="CK65431" s="378"/>
      <c r="CL65431" s="378"/>
      <c r="CM65431" s="378"/>
      <c r="CN65431" s="378"/>
      <c r="CO65431" s="378"/>
      <c r="CP65431" s="378"/>
      <c r="CQ65431" s="378"/>
      <c r="CR65431" s="378"/>
      <c r="CS65431" s="378"/>
      <c r="CT65431" s="378"/>
      <c r="CU65431" s="378"/>
      <c r="CV65431" s="378"/>
      <c r="CW65431" s="378"/>
      <c r="CX65431" s="378"/>
      <c r="CY65431" s="378"/>
      <c r="CZ65431" s="378"/>
      <c r="DA65431" s="378"/>
      <c r="DB65431" s="378"/>
      <c r="DC65431" s="378"/>
      <c r="DD65431" s="378"/>
      <c r="DE65431" s="378"/>
      <c r="DF65431" s="378"/>
      <c r="DG65431" s="378"/>
      <c r="DH65431" s="378"/>
      <c r="DI65431" s="378"/>
      <c r="DJ65431" s="378"/>
      <c r="DK65431" s="378"/>
      <c r="DL65431" s="378"/>
      <c r="DM65431" s="378"/>
      <c r="DN65431" s="378"/>
      <c r="DO65431" s="378"/>
      <c r="DP65431" s="378"/>
      <c r="DQ65431" s="378"/>
      <c r="DR65431" s="378"/>
      <c r="DS65431" s="378"/>
      <c r="DT65431" s="378"/>
      <c r="DU65431" s="378"/>
      <c r="DV65431" s="378"/>
      <c r="DW65431" s="378"/>
      <c r="DX65431" s="378"/>
      <c r="DY65431" s="378"/>
      <c r="DZ65431" s="378"/>
      <c r="EA65431" s="378"/>
      <c r="EB65431" s="378"/>
      <c r="EC65431" s="378"/>
      <c r="ED65431" s="378"/>
      <c r="EE65431" s="378"/>
      <c r="EF65431" s="378"/>
      <c r="EG65431" s="378"/>
      <c r="EH65431" s="378"/>
      <c r="EI65431" s="378"/>
      <c r="EJ65431" s="378"/>
      <c r="EK65431" s="378"/>
      <c r="EL65431" s="378"/>
      <c r="EM65431" s="378"/>
      <c r="EN65431" s="378"/>
      <c r="EO65431" s="378"/>
      <c r="EP65431" s="378"/>
      <c r="EQ65431" s="378"/>
      <c r="ER65431" s="378"/>
      <c r="ES65431" s="378"/>
      <c r="ET65431" s="378"/>
      <c r="EU65431" s="378"/>
      <c r="EV65431" s="378"/>
      <c r="EW65431" s="378"/>
      <c r="EX65431" s="378"/>
      <c r="EY65431" s="378"/>
      <c r="EZ65431" s="378"/>
      <c r="FA65431" s="378"/>
      <c r="FB65431" s="378"/>
      <c r="FC65431" s="378"/>
      <c r="FD65431" s="378"/>
      <c r="FE65431" s="378"/>
      <c r="FF65431" s="378"/>
      <c r="FG65431" s="378"/>
      <c r="FH65431" s="378"/>
      <c r="FI65431" s="378"/>
      <c r="FJ65431" s="378"/>
      <c r="FK65431" s="378"/>
      <c r="FL65431" s="378"/>
      <c r="FM65431" s="378"/>
      <c r="FN65431" s="378"/>
      <c r="FO65431" s="378"/>
      <c r="FP65431" s="378"/>
      <c r="FQ65431" s="378"/>
      <c r="FR65431" s="378"/>
      <c r="FS65431" s="378"/>
      <c r="FT65431" s="378"/>
      <c r="FU65431" s="378"/>
      <c r="FV65431" s="378"/>
      <c r="FW65431" s="378"/>
      <c r="FX65431" s="378"/>
      <c r="FY65431" s="378"/>
      <c r="FZ65431" s="378"/>
      <c r="GA65431" s="378"/>
      <c r="GB65431" s="378"/>
      <c r="GC65431" s="378"/>
      <c r="GD65431" s="378"/>
      <c r="GE65431" s="378"/>
      <c r="GF65431" s="378"/>
      <c r="GG65431" s="378"/>
      <c r="GH65431" s="378"/>
      <c r="GI65431" s="378"/>
      <c r="GJ65431" s="378"/>
      <c r="GK65431" s="378"/>
      <c r="GL65431" s="378"/>
      <c r="GM65431" s="378"/>
      <c r="GN65431" s="378"/>
      <c r="GO65431" s="378"/>
      <c r="GP65431" s="378"/>
      <c r="GQ65431" s="378"/>
      <c r="GR65431" s="378"/>
      <c r="GS65431" s="378"/>
      <c r="GT65431" s="378"/>
      <c r="GU65431" s="378"/>
      <c r="GV65431" s="378"/>
      <c r="GW65431" s="378"/>
      <c r="GX65431" s="378"/>
      <c r="GY65431" s="378"/>
      <c r="GZ65431" s="378"/>
      <c r="HA65431" s="378"/>
      <c r="HB65431" s="378"/>
      <c r="HC65431" s="378"/>
      <c r="HD65431" s="378"/>
      <c r="HE65431" s="378"/>
      <c r="HF65431" s="378"/>
      <c r="HG65431" s="378"/>
      <c r="HH65431" s="378"/>
      <c r="HI65431" s="378"/>
      <c r="HJ65431" s="378"/>
      <c r="HK65431" s="378"/>
      <c r="HL65431" s="378"/>
      <c r="HM65431" s="378"/>
      <c r="HN65431" s="378"/>
      <c r="HO65431" s="378"/>
      <c r="HP65431" s="378"/>
      <c r="HQ65431" s="378"/>
      <c r="HR65431" s="378"/>
      <c r="HS65431" s="378"/>
      <c r="HT65431" s="378"/>
      <c r="HU65431" s="378"/>
      <c r="HV65431" s="378"/>
      <c r="HW65431" s="378"/>
      <c r="HX65431" s="378"/>
      <c r="HY65431" s="378"/>
      <c r="HZ65431" s="378"/>
      <c r="IA65431" s="378"/>
      <c r="IB65431" s="378"/>
      <c r="IC65431" s="378"/>
      <c r="ID65431" s="378"/>
      <c r="IE65431" s="378"/>
      <c r="IF65431" s="378"/>
      <c r="IG65431" s="378"/>
      <c r="IH65431" s="378"/>
      <c r="II65431" s="378"/>
      <c r="IJ65431" s="378"/>
      <c r="IK65431" s="378"/>
      <c r="IL65431" s="378"/>
    </row>
    <row r="65432" spans="2:246">
      <c r="B65432" s="378"/>
      <c r="C65432" s="378"/>
      <c r="D65432" s="378"/>
      <c r="E65432" s="378"/>
      <c r="F65432" s="378"/>
      <c r="G65432" s="378"/>
      <c r="H65432" s="378"/>
      <c r="I65432" s="378"/>
      <c r="J65432" s="378"/>
      <c r="K65432" s="378"/>
      <c r="L65432" s="378"/>
      <c r="M65432" s="378"/>
      <c r="N65432" s="378"/>
      <c r="O65432" s="378"/>
      <c r="P65432" s="378"/>
      <c r="Q65432" s="378"/>
      <c r="R65432" s="378"/>
      <c r="S65432" s="378"/>
      <c r="T65432" s="378"/>
      <c r="U65432" s="378"/>
      <c r="V65432" s="378"/>
      <c r="W65432" s="378"/>
      <c r="X65432" s="378"/>
      <c r="Y65432" s="378"/>
      <c r="Z65432" s="378"/>
      <c r="AA65432" s="378"/>
      <c r="AB65432" s="378"/>
      <c r="AC65432" s="378"/>
      <c r="AD65432" s="378"/>
      <c r="AE65432" s="378"/>
      <c r="AF65432" s="378"/>
      <c r="AG65432" s="378"/>
      <c r="AH65432" s="378"/>
      <c r="AI65432" s="378"/>
      <c r="AJ65432" s="378"/>
      <c r="AK65432" s="378"/>
      <c r="AL65432" s="378"/>
      <c r="AM65432" s="378"/>
      <c r="AN65432" s="378"/>
      <c r="AO65432" s="378"/>
      <c r="AP65432" s="378"/>
      <c r="AQ65432" s="378"/>
      <c r="AR65432" s="378"/>
      <c r="AS65432" s="378"/>
      <c r="AT65432" s="378"/>
      <c r="AU65432" s="378"/>
      <c r="AV65432" s="378"/>
      <c r="AW65432" s="378"/>
      <c r="AX65432" s="378"/>
      <c r="AY65432" s="378"/>
      <c r="AZ65432" s="378"/>
      <c r="BA65432" s="378"/>
      <c r="BB65432" s="378"/>
      <c r="BC65432" s="378"/>
      <c r="BD65432" s="378"/>
      <c r="BE65432" s="378"/>
      <c r="BF65432" s="378"/>
      <c r="BG65432" s="378"/>
      <c r="BH65432" s="378"/>
      <c r="BI65432" s="378"/>
      <c r="BJ65432" s="378"/>
      <c r="BK65432" s="378"/>
      <c r="BL65432" s="378"/>
      <c r="BM65432" s="378"/>
      <c r="BN65432" s="378"/>
      <c r="BO65432" s="378"/>
      <c r="BP65432" s="378"/>
      <c r="BQ65432" s="378"/>
      <c r="BR65432" s="378"/>
      <c r="BS65432" s="378"/>
      <c r="BT65432" s="378"/>
      <c r="BU65432" s="378"/>
      <c r="BV65432" s="378"/>
      <c r="BW65432" s="378"/>
      <c r="BX65432" s="378"/>
      <c r="BY65432" s="378"/>
      <c r="BZ65432" s="378"/>
      <c r="CA65432" s="378"/>
      <c r="CB65432" s="378"/>
      <c r="CC65432" s="378"/>
      <c r="CD65432" s="378"/>
      <c r="CE65432" s="378"/>
      <c r="CF65432" s="378"/>
      <c r="CG65432" s="378"/>
      <c r="CH65432" s="378"/>
      <c r="CI65432" s="378"/>
      <c r="CJ65432" s="378"/>
      <c r="CK65432" s="378"/>
      <c r="CL65432" s="378"/>
      <c r="CM65432" s="378"/>
      <c r="CN65432" s="378"/>
      <c r="CO65432" s="378"/>
      <c r="CP65432" s="378"/>
      <c r="CQ65432" s="378"/>
      <c r="CR65432" s="378"/>
      <c r="CS65432" s="378"/>
      <c r="CT65432" s="378"/>
      <c r="CU65432" s="378"/>
      <c r="CV65432" s="378"/>
      <c r="CW65432" s="378"/>
      <c r="CX65432" s="378"/>
      <c r="CY65432" s="378"/>
      <c r="CZ65432" s="378"/>
      <c r="DA65432" s="378"/>
      <c r="DB65432" s="378"/>
      <c r="DC65432" s="378"/>
      <c r="DD65432" s="378"/>
      <c r="DE65432" s="378"/>
      <c r="DF65432" s="378"/>
      <c r="DG65432" s="378"/>
      <c r="DH65432" s="378"/>
      <c r="DI65432" s="378"/>
      <c r="DJ65432" s="378"/>
      <c r="DK65432" s="378"/>
      <c r="DL65432" s="378"/>
      <c r="DM65432" s="378"/>
      <c r="DN65432" s="378"/>
      <c r="DO65432" s="378"/>
      <c r="DP65432" s="378"/>
      <c r="DQ65432" s="378"/>
      <c r="DR65432" s="378"/>
      <c r="DS65432" s="378"/>
      <c r="DT65432" s="378"/>
      <c r="DU65432" s="378"/>
      <c r="DV65432" s="378"/>
      <c r="DW65432" s="378"/>
      <c r="DX65432" s="378"/>
      <c r="DY65432" s="378"/>
      <c r="DZ65432" s="378"/>
      <c r="EA65432" s="378"/>
      <c r="EB65432" s="378"/>
      <c r="EC65432" s="378"/>
      <c r="ED65432" s="378"/>
      <c r="EE65432" s="378"/>
      <c r="EF65432" s="378"/>
      <c r="EG65432" s="378"/>
      <c r="EH65432" s="378"/>
      <c r="EI65432" s="378"/>
      <c r="EJ65432" s="378"/>
      <c r="EK65432" s="378"/>
      <c r="EL65432" s="378"/>
      <c r="EM65432" s="378"/>
      <c r="EN65432" s="378"/>
      <c r="EO65432" s="378"/>
      <c r="EP65432" s="378"/>
      <c r="EQ65432" s="378"/>
      <c r="ER65432" s="378"/>
      <c r="ES65432" s="378"/>
      <c r="ET65432" s="378"/>
      <c r="EU65432" s="378"/>
      <c r="EV65432" s="378"/>
      <c r="EW65432" s="378"/>
      <c r="EX65432" s="378"/>
      <c r="EY65432" s="378"/>
      <c r="EZ65432" s="378"/>
      <c r="FA65432" s="378"/>
      <c r="FB65432" s="378"/>
      <c r="FC65432" s="378"/>
      <c r="FD65432" s="378"/>
      <c r="FE65432" s="378"/>
      <c r="FF65432" s="378"/>
      <c r="FG65432" s="378"/>
      <c r="FH65432" s="378"/>
      <c r="FI65432" s="378"/>
      <c r="FJ65432" s="378"/>
      <c r="FK65432" s="378"/>
      <c r="FL65432" s="378"/>
      <c r="FM65432" s="378"/>
      <c r="FN65432" s="378"/>
      <c r="FO65432" s="378"/>
      <c r="FP65432" s="378"/>
      <c r="FQ65432" s="378"/>
      <c r="FR65432" s="378"/>
      <c r="FS65432" s="378"/>
      <c r="FT65432" s="378"/>
      <c r="FU65432" s="378"/>
      <c r="FV65432" s="378"/>
      <c r="FW65432" s="378"/>
      <c r="FX65432" s="378"/>
      <c r="FY65432" s="378"/>
      <c r="FZ65432" s="378"/>
      <c r="GA65432" s="378"/>
      <c r="GB65432" s="378"/>
      <c r="GC65432" s="378"/>
      <c r="GD65432" s="378"/>
      <c r="GE65432" s="378"/>
      <c r="GF65432" s="378"/>
      <c r="GG65432" s="378"/>
      <c r="GH65432" s="378"/>
      <c r="GI65432" s="378"/>
      <c r="GJ65432" s="378"/>
      <c r="GK65432" s="378"/>
      <c r="GL65432" s="378"/>
      <c r="GM65432" s="378"/>
      <c r="GN65432" s="378"/>
      <c r="GO65432" s="378"/>
      <c r="GP65432" s="378"/>
      <c r="GQ65432" s="378"/>
      <c r="GR65432" s="378"/>
      <c r="GS65432" s="378"/>
      <c r="GT65432" s="378"/>
      <c r="GU65432" s="378"/>
      <c r="GV65432" s="378"/>
      <c r="GW65432" s="378"/>
      <c r="GX65432" s="378"/>
      <c r="GY65432" s="378"/>
      <c r="GZ65432" s="378"/>
      <c r="HA65432" s="378"/>
      <c r="HB65432" s="378"/>
      <c r="HC65432" s="378"/>
      <c r="HD65432" s="378"/>
      <c r="HE65432" s="378"/>
      <c r="HF65432" s="378"/>
      <c r="HG65432" s="378"/>
      <c r="HH65432" s="378"/>
      <c r="HI65432" s="378"/>
      <c r="HJ65432" s="378"/>
      <c r="HK65432" s="378"/>
      <c r="HL65432" s="378"/>
      <c r="HM65432" s="378"/>
      <c r="HN65432" s="378"/>
      <c r="HO65432" s="378"/>
      <c r="HP65432" s="378"/>
      <c r="HQ65432" s="378"/>
      <c r="HR65432" s="378"/>
      <c r="HS65432" s="378"/>
      <c r="HT65432" s="378"/>
      <c r="HU65432" s="378"/>
      <c r="HV65432" s="378"/>
      <c r="HW65432" s="378"/>
      <c r="HX65432" s="378"/>
      <c r="HY65432" s="378"/>
      <c r="HZ65432" s="378"/>
      <c r="IA65432" s="378"/>
      <c r="IB65432" s="378"/>
      <c r="IC65432" s="378"/>
      <c r="ID65432" s="378"/>
      <c r="IE65432" s="378"/>
      <c r="IF65432" s="378"/>
      <c r="IG65432" s="378"/>
      <c r="IH65432" s="378"/>
      <c r="II65432" s="378"/>
      <c r="IJ65432" s="378"/>
      <c r="IK65432" s="378"/>
      <c r="IL65432" s="378"/>
    </row>
    <row r="65433" spans="2:246">
      <c r="B65433" s="378"/>
      <c r="C65433" s="378"/>
      <c r="D65433" s="378"/>
      <c r="E65433" s="378"/>
      <c r="F65433" s="378"/>
      <c r="G65433" s="378"/>
      <c r="H65433" s="378"/>
      <c r="I65433" s="378"/>
      <c r="J65433" s="378"/>
      <c r="K65433" s="378"/>
      <c r="L65433" s="378"/>
      <c r="M65433" s="378"/>
      <c r="N65433" s="378"/>
      <c r="O65433" s="378"/>
      <c r="P65433" s="378"/>
      <c r="Q65433" s="378"/>
      <c r="R65433" s="378"/>
      <c r="S65433" s="378"/>
      <c r="T65433" s="378"/>
      <c r="U65433" s="378"/>
      <c r="V65433" s="378"/>
      <c r="W65433" s="378"/>
      <c r="X65433" s="378"/>
      <c r="Y65433" s="378"/>
      <c r="Z65433" s="378"/>
      <c r="AA65433" s="378"/>
      <c r="AB65433" s="378"/>
      <c r="AC65433" s="378"/>
      <c r="AD65433" s="378"/>
      <c r="AE65433" s="378"/>
      <c r="AF65433" s="378"/>
      <c r="AG65433" s="378"/>
      <c r="AH65433" s="378"/>
      <c r="AI65433" s="378"/>
      <c r="AJ65433" s="378"/>
      <c r="AK65433" s="378"/>
      <c r="AL65433" s="378"/>
      <c r="AM65433" s="378"/>
      <c r="AN65433" s="378"/>
      <c r="AO65433" s="378"/>
      <c r="AP65433" s="378"/>
      <c r="AQ65433" s="378"/>
      <c r="AR65433" s="378"/>
      <c r="AS65433" s="378"/>
      <c r="AT65433" s="378"/>
      <c r="AU65433" s="378"/>
      <c r="AV65433" s="378"/>
      <c r="AW65433" s="378"/>
      <c r="AX65433" s="378"/>
      <c r="AY65433" s="378"/>
      <c r="AZ65433" s="378"/>
      <c r="BA65433" s="378"/>
      <c r="BB65433" s="378"/>
      <c r="BC65433" s="378"/>
      <c r="BD65433" s="378"/>
      <c r="BE65433" s="378"/>
      <c r="BF65433" s="378"/>
      <c r="BG65433" s="378"/>
      <c r="BH65433" s="378"/>
      <c r="BI65433" s="378"/>
      <c r="BJ65433" s="378"/>
      <c r="BK65433" s="378"/>
      <c r="BL65433" s="378"/>
      <c r="BM65433" s="378"/>
      <c r="BN65433" s="378"/>
      <c r="BO65433" s="378"/>
      <c r="BP65433" s="378"/>
      <c r="BQ65433" s="378"/>
      <c r="BR65433" s="378"/>
      <c r="BS65433" s="378"/>
      <c r="BT65433" s="378"/>
      <c r="BU65433" s="378"/>
      <c r="BV65433" s="378"/>
      <c r="BW65433" s="378"/>
      <c r="BX65433" s="378"/>
      <c r="BY65433" s="378"/>
      <c r="BZ65433" s="378"/>
      <c r="CA65433" s="378"/>
      <c r="CB65433" s="378"/>
      <c r="CC65433" s="378"/>
      <c r="CD65433" s="378"/>
      <c r="CE65433" s="378"/>
      <c r="CF65433" s="378"/>
      <c r="CG65433" s="378"/>
      <c r="CH65433" s="378"/>
      <c r="CI65433" s="378"/>
      <c r="CJ65433" s="378"/>
      <c r="CK65433" s="378"/>
      <c r="CL65433" s="378"/>
      <c r="CM65433" s="378"/>
      <c r="CN65433" s="378"/>
      <c r="CO65433" s="378"/>
      <c r="CP65433" s="378"/>
      <c r="CQ65433" s="378"/>
      <c r="CR65433" s="378"/>
      <c r="CS65433" s="378"/>
      <c r="CT65433" s="378"/>
      <c r="CU65433" s="378"/>
      <c r="CV65433" s="378"/>
      <c r="CW65433" s="378"/>
      <c r="CX65433" s="378"/>
      <c r="CY65433" s="378"/>
      <c r="CZ65433" s="378"/>
      <c r="DA65433" s="378"/>
      <c r="DB65433" s="378"/>
      <c r="DC65433" s="378"/>
      <c r="DD65433" s="378"/>
      <c r="DE65433" s="378"/>
      <c r="DF65433" s="378"/>
      <c r="DG65433" s="378"/>
      <c r="DH65433" s="378"/>
      <c r="DI65433" s="378"/>
      <c r="DJ65433" s="378"/>
      <c r="DK65433" s="378"/>
      <c r="DL65433" s="378"/>
      <c r="DM65433" s="378"/>
      <c r="DN65433" s="378"/>
      <c r="DO65433" s="378"/>
      <c r="DP65433" s="378"/>
      <c r="DQ65433" s="378"/>
      <c r="DR65433" s="378"/>
      <c r="DS65433" s="378"/>
      <c r="DT65433" s="378"/>
      <c r="DU65433" s="378"/>
      <c r="DV65433" s="378"/>
      <c r="DW65433" s="378"/>
      <c r="DX65433" s="378"/>
      <c r="DY65433" s="378"/>
      <c r="DZ65433" s="378"/>
      <c r="EA65433" s="378"/>
      <c r="EB65433" s="378"/>
      <c r="EC65433" s="378"/>
      <c r="ED65433" s="378"/>
      <c r="EE65433" s="378"/>
      <c r="EF65433" s="378"/>
      <c r="EG65433" s="378"/>
      <c r="EH65433" s="378"/>
      <c r="EI65433" s="378"/>
      <c r="EJ65433" s="378"/>
      <c r="EK65433" s="378"/>
      <c r="EL65433" s="378"/>
      <c r="EM65433" s="378"/>
      <c r="EN65433" s="378"/>
      <c r="EO65433" s="378"/>
      <c r="EP65433" s="378"/>
      <c r="EQ65433" s="378"/>
      <c r="ER65433" s="378"/>
      <c r="ES65433" s="378"/>
      <c r="ET65433" s="378"/>
      <c r="EU65433" s="378"/>
      <c r="EV65433" s="378"/>
      <c r="EW65433" s="378"/>
      <c r="EX65433" s="378"/>
      <c r="EY65433" s="378"/>
      <c r="EZ65433" s="378"/>
      <c r="FA65433" s="378"/>
      <c r="FB65433" s="378"/>
      <c r="FC65433" s="378"/>
      <c r="FD65433" s="378"/>
      <c r="FE65433" s="378"/>
      <c r="FF65433" s="378"/>
      <c r="FG65433" s="378"/>
      <c r="FH65433" s="378"/>
      <c r="FI65433" s="378"/>
      <c r="FJ65433" s="378"/>
      <c r="FK65433" s="378"/>
      <c r="FL65433" s="378"/>
      <c r="FM65433" s="378"/>
      <c r="FN65433" s="378"/>
      <c r="FO65433" s="378"/>
      <c r="FP65433" s="378"/>
      <c r="FQ65433" s="378"/>
      <c r="FR65433" s="378"/>
      <c r="FS65433" s="378"/>
      <c r="FT65433" s="378"/>
      <c r="FU65433" s="378"/>
      <c r="FV65433" s="378"/>
      <c r="FW65433" s="378"/>
      <c r="FX65433" s="378"/>
      <c r="FY65433" s="378"/>
      <c r="FZ65433" s="378"/>
      <c r="GA65433" s="378"/>
      <c r="GB65433" s="378"/>
      <c r="GC65433" s="378"/>
      <c r="GD65433" s="378"/>
      <c r="GE65433" s="378"/>
      <c r="GF65433" s="378"/>
      <c r="GG65433" s="378"/>
      <c r="GH65433" s="378"/>
      <c r="GI65433" s="378"/>
      <c r="GJ65433" s="378"/>
      <c r="GK65433" s="378"/>
      <c r="GL65433" s="378"/>
      <c r="GM65433" s="378"/>
      <c r="GN65433" s="378"/>
      <c r="GO65433" s="378"/>
      <c r="GP65433" s="378"/>
      <c r="GQ65433" s="378"/>
      <c r="GR65433" s="378"/>
      <c r="GS65433" s="378"/>
      <c r="GT65433" s="378"/>
      <c r="GU65433" s="378"/>
      <c r="GV65433" s="378"/>
      <c r="GW65433" s="378"/>
      <c r="GX65433" s="378"/>
      <c r="GY65433" s="378"/>
      <c r="GZ65433" s="378"/>
      <c r="HA65433" s="378"/>
      <c r="HB65433" s="378"/>
      <c r="HC65433" s="378"/>
      <c r="HD65433" s="378"/>
      <c r="HE65433" s="378"/>
      <c r="HF65433" s="378"/>
      <c r="HG65433" s="378"/>
      <c r="HH65433" s="378"/>
      <c r="HI65433" s="378"/>
      <c r="HJ65433" s="378"/>
      <c r="HK65433" s="378"/>
      <c r="HL65433" s="378"/>
      <c r="HM65433" s="378"/>
      <c r="HN65433" s="378"/>
      <c r="HO65433" s="378"/>
      <c r="HP65433" s="378"/>
      <c r="HQ65433" s="378"/>
      <c r="HR65433" s="378"/>
      <c r="HS65433" s="378"/>
      <c r="HT65433" s="378"/>
      <c r="HU65433" s="378"/>
      <c r="HV65433" s="378"/>
      <c r="HW65433" s="378"/>
      <c r="HX65433" s="378"/>
      <c r="HY65433" s="378"/>
      <c r="HZ65433" s="378"/>
      <c r="IA65433" s="378"/>
      <c r="IB65433" s="378"/>
      <c r="IC65433" s="378"/>
      <c r="ID65433" s="378"/>
      <c r="IE65433" s="378"/>
      <c r="IF65433" s="378"/>
      <c r="IG65433" s="378"/>
      <c r="IH65433" s="378"/>
      <c r="II65433" s="378"/>
      <c r="IJ65433" s="378"/>
      <c r="IK65433" s="378"/>
      <c r="IL65433" s="378"/>
    </row>
    <row r="65434" spans="2:246">
      <c r="B65434" s="378"/>
      <c r="C65434" s="378"/>
      <c r="D65434" s="378"/>
      <c r="E65434" s="378"/>
      <c r="F65434" s="378"/>
      <c r="G65434" s="378"/>
      <c r="H65434" s="378"/>
      <c r="I65434" s="378"/>
      <c r="J65434" s="378"/>
      <c r="K65434" s="378"/>
      <c r="L65434" s="378"/>
      <c r="M65434" s="378"/>
      <c r="N65434" s="378"/>
      <c r="O65434" s="378"/>
      <c r="P65434" s="378"/>
      <c r="Q65434" s="378"/>
      <c r="R65434" s="378"/>
      <c r="S65434" s="378"/>
      <c r="T65434" s="378"/>
      <c r="U65434" s="378"/>
      <c r="V65434" s="378"/>
      <c r="W65434" s="378"/>
      <c r="X65434" s="378"/>
      <c r="Y65434" s="378"/>
      <c r="Z65434" s="378"/>
      <c r="AA65434" s="378"/>
      <c r="AB65434" s="378"/>
      <c r="AC65434" s="378"/>
      <c r="AD65434" s="378"/>
      <c r="AE65434" s="378"/>
      <c r="AF65434" s="378"/>
      <c r="AG65434" s="378"/>
      <c r="AH65434" s="378"/>
      <c r="AI65434" s="378"/>
      <c r="AJ65434" s="378"/>
      <c r="AK65434" s="378"/>
      <c r="AL65434" s="378"/>
      <c r="AM65434" s="378"/>
      <c r="AN65434" s="378"/>
      <c r="AO65434" s="378"/>
      <c r="AP65434" s="378"/>
      <c r="AQ65434" s="378"/>
      <c r="AR65434" s="378"/>
      <c r="AS65434" s="378"/>
      <c r="AT65434" s="378"/>
      <c r="AU65434" s="378"/>
      <c r="AV65434" s="378"/>
      <c r="AW65434" s="378"/>
      <c r="AX65434" s="378"/>
      <c r="AY65434" s="378"/>
      <c r="AZ65434" s="378"/>
      <c r="BA65434" s="378"/>
      <c r="BB65434" s="378"/>
      <c r="BC65434" s="378"/>
      <c r="BD65434" s="378"/>
      <c r="BE65434" s="378"/>
      <c r="BF65434" s="378"/>
      <c r="BG65434" s="378"/>
      <c r="BH65434" s="378"/>
      <c r="BI65434" s="378"/>
      <c r="BJ65434" s="378"/>
      <c r="BK65434" s="378"/>
      <c r="BL65434" s="378"/>
      <c r="BM65434" s="378"/>
      <c r="BN65434" s="378"/>
      <c r="BO65434" s="378"/>
      <c r="BP65434" s="378"/>
      <c r="BQ65434" s="378"/>
      <c r="BR65434" s="378"/>
      <c r="BS65434" s="378"/>
      <c r="BT65434" s="378"/>
      <c r="BU65434" s="378"/>
      <c r="BV65434" s="378"/>
      <c r="BW65434" s="378"/>
      <c r="BX65434" s="378"/>
      <c r="BY65434" s="378"/>
      <c r="BZ65434" s="378"/>
      <c r="CA65434" s="378"/>
      <c r="CB65434" s="378"/>
      <c r="CC65434" s="378"/>
      <c r="CD65434" s="378"/>
      <c r="CE65434" s="378"/>
      <c r="CF65434" s="378"/>
      <c r="CG65434" s="378"/>
      <c r="CH65434" s="378"/>
      <c r="CI65434" s="378"/>
      <c r="CJ65434" s="378"/>
      <c r="CK65434" s="378"/>
      <c r="CL65434" s="378"/>
      <c r="CM65434" s="378"/>
      <c r="CN65434" s="378"/>
      <c r="CO65434" s="378"/>
      <c r="CP65434" s="378"/>
      <c r="CQ65434" s="378"/>
      <c r="CR65434" s="378"/>
      <c r="CS65434" s="378"/>
      <c r="CT65434" s="378"/>
      <c r="CU65434" s="378"/>
      <c r="CV65434" s="378"/>
      <c r="CW65434" s="378"/>
      <c r="CX65434" s="378"/>
      <c r="CY65434" s="378"/>
      <c r="CZ65434" s="378"/>
      <c r="DA65434" s="378"/>
      <c r="DB65434" s="378"/>
      <c r="DC65434" s="378"/>
      <c r="DD65434" s="378"/>
      <c r="DE65434" s="378"/>
      <c r="DF65434" s="378"/>
      <c r="DG65434" s="378"/>
      <c r="DH65434" s="378"/>
      <c r="DI65434" s="378"/>
      <c r="DJ65434" s="378"/>
      <c r="DK65434" s="378"/>
      <c r="DL65434" s="378"/>
      <c r="DM65434" s="378"/>
      <c r="DN65434" s="378"/>
      <c r="DO65434" s="378"/>
      <c r="DP65434" s="378"/>
      <c r="DQ65434" s="378"/>
      <c r="DR65434" s="378"/>
      <c r="DS65434" s="378"/>
      <c r="DT65434" s="378"/>
      <c r="DU65434" s="378"/>
      <c r="DV65434" s="378"/>
      <c r="DW65434" s="378"/>
      <c r="DX65434" s="378"/>
      <c r="DY65434" s="378"/>
      <c r="DZ65434" s="378"/>
      <c r="EA65434" s="378"/>
      <c r="EB65434" s="378"/>
      <c r="EC65434" s="378"/>
      <c r="ED65434" s="378"/>
      <c r="EE65434" s="378"/>
      <c r="EF65434" s="378"/>
      <c r="EG65434" s="378"/>
      <c r="EH65434" s="378"/>
      <c r="EI65434" s="378"/>
      <c r="EJ65434" s="378"/>
      <c r="EK65434" s="378"/>
      <c r="EL65434" s="378"/>
      <c r="EM65434" s="378"/>
      <c r="EN65434" s="378"/>
      <c r="EO65434" s="378"/>
      <c r="EP65434" s="378"/>
      <c r="EQ65434" s="378"/>
      <c r="ER65434" s="378"/>
      <c r="ES65434" s="378"/>
      <c r="ET65434" s="378"/>
      <c r="EU65434" s="378"/>
      <c r="EV65434" s="378"/>
      <c r="EW65434" s="378"/>
      <c r="EX65434" s="378"/>
      <c r="EY65434" s="378"/>
      <c r="EZ65434" s="378"/>
      <c r="FA65434" s="378"/>
      <c r="FB65434" s="378"/>
      <c r="FC65434" s="378"/>
      <c r="FD65434" s="378"/>
      <c r="FE65434" s="378"/>
      <c r="FF65434" s="378"/>
      <c r="FG65434" s="378"/>
      <c r="FH65434" s="378"/>
      <c r="FI65434" s="378"/>
      <c r="FJ65434" s="378"/>
      <c r="FK65434" s="378"/>
      <c r="FL65434" s="378"/>
      <c r="FM65434" s="378"/>
      <c r="FN65434" s="378"/>
      <c r="FO65434" s="378"/>
      <c r="FP65434" s="378"/>
      <c r="FQ65434" s="378"/>
      <c r="FR65434" s="378"/>
      <c r="FS65434" s="378"/>
      <c r="FT65434" s="378"/>
      <c r="FU65434" s="378"/>
      <c r="FV65434" s="378"/>
      <c r="FW65434" s="378"/>
      <c r="FX65434" s="378"/>
      <c r="FY65434" s="378"/>
      <c r="FZ65434" s="378"/>
      <c r="GA65434" s="378"/>
      <c r="GB65434" s="378"/>
      <c r="GC65434" s="378"/>
      <c r="GD65434" s="378"/>
      <c r="GE65434" s="378"/>
      <c r="GF65434" s="378"/>
      <c r="GG65434" s="378"/>
      <c r="GH65434" s="378"/>
      <c r="GI65434" s="378"/>
      <c r="GJ65434" s="378"/>
      <c r="GK65434" s="378"/>
      <c r="GL65434" s="378"/>
      <c r="GM65434" s="378"/>
      <c r="GN65434" s="378"/>
      <c r="GO65434" s="378"/>
      <c r="GP65434" s="378"/>
      <c r="GQ65434" s="378"/>
      <c r="GR65434" s="378"/>
      <c r="GS65434" s="378"/>
      <c r="GT65434" s="378"/>
      <c r="GU65434" s="378"/>
      <c r="GV65434" s="378"/>
      <c r="GW65434" s="378"/>
      <c r="GX65434" s="378"/>
      <c r="GY65434" s="378"/>
      <c r="GZ65434" s="378"/>
      <c r="HA65434" s="378"/>
      <c r="HB65434" s="378"/>
      <c r="HC65434" s="378"/>
      <c r="HD65434" s="378"/>
      <c r="HE65434" s="378"/>
      <c r="HF65434" s="378"/>
      <c r="HG65434" s="378"/>
      <c r="HH65434" s="378"/>
      <c r="HI65434" s="378"/>
      <c r="HJ65434" s="378"/>
      <c r="HK65434" s="378"/>
      <c r="HL65434" s="378"/>
      <c r="HM65434" s="378"/>
      <c r="HN65434" s="378"/>
      <c r="HO65434" s="378"/>
      <c r="HP65434" s="378"/>
      <c r="HQ65434" s="378"/>
      <c r="HR65434" s="378"/>
      <c r="HS65434" s="378"/>
      <c r="HT65434" s="378"/>
      <c r="HU65434" s="378"/>
      <c r="HV65434" s="378"/>
      <c r="HW65434" s="378"/>
      <c r="HX65434" s="378"/>
      <c r="HY65434" s="378"/>
      <c r="HZ65434" s="378"/>
      <c r="IA65434" s="378"/>
      <c r="IB65434" s="378"/>
      <c r="IC65434" s="378"/>
      <c r="ID65434" s="378"/>
      <c r="IE65434" s="378"/>
      <c r="IF65434" s="378"/>
      <c r="IG65434" s="378"/>
      <c r="IH65434" s="378"/>
      <c r="II65434" s="378"/>
      <c r="IJ65434" s="378"/>
      <c r="IK65434" s="378"/>
      <c r="IL65434" s="378"/>
    </row>
    <row r="65435" spans="2:246">
      <c r="B65435" s="378"/>
      <c r="C65435" s="378"/>
      <c r="D65435" s="378"/>
      <c r="E65435" s="378"/>
      <c r="F65435" s="378"/>
      <c r="G65435" s="378"/>
      <c r="H65435" s="378"/>
      <c r="I65435" s="378"/>
      <c r="J65435" s="378"/>
      <c r="K65435" s="378"/>
      <c r="L65435" s="378"/>
      <c r="M65435" s="378"/>
      <c r="N65435" s="378"/>
      <c r="O65435" s="378"/>
      <c r="P65435" s="378"/>
      <c r="Q65435" s="378"/>
      <c r="R65435" s="378"/>
      <c r="S65435" s="378"/>
      <c r="T65435" s="378"/>
      <c r="U65435" s="378"/>
      <c r="V65435" s="378"/>
      <c r="W65435" s="378"/>
      <c r="X65435" s="378"/>
      <c r="Y65435" s="378"/>
      <c r="Z65435" s="378"/>
      <c r="AA65435" s="378"/>
      <c r="AB65435" s="378"/>
      <c r="AC65435" s="378"/>
      <c r="AD65435" s="378"/>
      <c r="AE65435" s="378"/>
      <c r="AF65435" s="378"/>
      <c r="AG65435" s="378"/>
      <c r="AH65435" s="378"/>
      <c r="AI65435" s="378"/>
      <c r="AJ65435" s="378"/>
      <c r="AK65435" s="378"/>
      <c r="AL65435" s="378"/>
      <c r="AM65435" s="378"/>
      <c r="AN65435" s="378"/>
      <c r="AO65435" s="378"/>
      <c r="AP65435" s="378"/>
      <c r="AQ65435" s="378"/>
      <c r="AR65435" s="378"/>
      <c r="AS65435" s="378"/>
      <c r="AT65435" s="378"/>
      <c r="AU65435" s="378"/>
      <c r="AV65435" s="378"/>
      <c r="AW65435" s="378"/>
      <c r="AX65435" s="378"/>
      <c r="AY65435" s="378"/>
      <c r="AZ65435" s="378"/>
      <c r="BA65435" s="378"/>
      <c r="BB65435" s="378"/>
      <c r="BC65435" s="378"/>
      <c r="BD65435" s="378"/>
      <c r="BE65435" s="378"/>
      <c r="BF65435" s="378"/>
      <c r="BG65435" s="378"/>
      <c r="BH65435" s="378"/>
      <c r="BI65435" s="378"/>
      <c r="BJ65435" s="378"/>
      <c r="BK65435" s="378"/>
      <c r="BL65435" s="378"/>
      <c r="BM65435" s="378"/>
      <c r="BN65435" s="378"/>
      <c r="BO65435" s="378"/>
      <c r="BP65435" s="378"/>
      <c r="BQ65435" s="378"/>
      <c r="BR65435" s="378"/>
      <c r="BS65435" s="378"/>
      <c r="BT65435" s="378"/>
      <c r="BU65435" s="378"/>
      <c r="BV65435" s="378"/>
      <c r="BW65435" s="378"/>
      <c r="BX65435" s="378"/>
      <c r="BY65435" s="378"/>
      <c r="BZ65435" s="378"/>
      <c r="CA65435" s="378"/>
      <c r="CB65435" s="378"/>
      <c r="CC65435" s="378"/>
      <c r="CD65435" s="378"/>
      <c r="CE65435" s="378"/>
      <c r="CF65435" s="378"/>
      <c r="CG65435" s="378"/>
      <c r="CH65435" s="378"/>
      <c r="CI65435" s="378"/>
      <c r="CJ65435" s="378"/>
      <c r="CK65435" s="378"/>
      <c r="CL65435" s="378"/>
      <c r="CM65435" s="378"/>
      <c r="CN65435" s="378"/>
      <c r="CO65435" s="378"/>
      <c r="CP65435" s="378"/>
      <c r="CQ65435" s="378"/>
      <c r="CR65435" s="378"/>
      <c r="CS65435" s="378"/>
      <c r="CT65435" s="378"/>
      <c r="CU65435" s="378"/>
      <c r="CV65435" s="378"/>
      <c r="CW65435" s="378"/>
      <c r="CX65435" s="378"/>
      <c r="CY65435" s="378"/>
      <c r="CZ65435" s="378"/>
      <c r="DA65435" s="378"/>
      <c r="DB65435" s="378"/>
      <c r="DC65435" s="378"/>
      <c r="DD65435" s="378"/>
      <c r="DE65435" s="378"/>
      <c r="DF65435" s="378"/>
      <c r="DG65435" s="378"/>
      <c r="DH65435" s="378"/>
      <c r="DI65435" s="378"/>
      <c r="DJ65435" s="378"/>
      <c r="DK65435" s="378"/>
      <c r="DL65435" s="378"/>
      <c r="DM65435" s="378"/>
      <c r="DN65435" s="378"/>
      <c r="DO65435" s="378"/>
      <c r="DP65435" s="378"/>
      <c r="DQ65435" s="378"/>
      <c r="DR65435" s="378"/>
      <c r="DS65435" s="378"/>
      <c r="DT65435" s="378"/>
      <c r="DU65435" s="378"/>
      <c r="DV65435" s="378"/>
      <c r="DW65435" s="378"/>
      <c r="DX65435" s="378"/>
      <c r="DY65435" s="378"/>
      <c r="DZ65435" s="378"/>
      <c r="EA65435" s="378"/>
      <c r="EB65435" s="378"/>
      <c r="EC65435" s="378"/>
      <c r="ED65435" s="378"/>
      <c r="EE65435" s="378"/>
      <c r="EF65435" s="378"/>
      <c r="EG65435" s="378"/>
      <c r="EH65435" s="378"/>
      <c r="EI65435" s="378"/>
      <c r="EJ65435" s="378"/>
      <c r="EK65435" s="378"/>
      <c r="EL65435" s="378"/>
      <c r="EM65435" s="378"/>
      <c r="EN65435" s="378"/>
      <c r="EO65435" s="378"/>
      <c r="EP65435" s="378"/>
      <c r="EQ65435" s="378"/>
      <c r="ER65435" s="378"/>
      <c r="ES65435" s="378"/>
      <c r="ET65435" s="378"/>
      <c r="EU65435" s="378"/>
      <c r="EV65435" s="378"/>
      <c r="EW65435" s="378"/>
      <c r="EX65435" s="378"/>
      <c r="EY65435" s="378"/>
      <c r="EZ65435" s="378"/>
      <c r="FA65435" s="378"/>
      <c r="FB65435" s="378"/>
      <c r="FC65435" s="378"/>
      <c r="FD65435" s="378"/>
      <c r="FE65435" s="378"/>
      <c r="FF65435" s="378"/>
      <c r="FG65435" s="378"/>
      <c r="FH65435" s="378"/>
      <c r="FI65435" s="378"/>
      <c r="FJ65435" s="378"/>
      <c r="FK65435" s="378"/>
      <c r="FL65435" s="378"/>
      <c r="FM65435" s="378"/>
      <c r="FN65435" s="378"/>
      <c r="FO65435" s="378"/>
      <c r="FP65435" s="378"/>
      <c r="FQ65435" s="378"/>
      <c r="FR65435" s="378"/>
      <c r="FS65435" s="378"/>
      <c r="FT65435" s="378"/>
      <c r="FU65435" s="378"/>
      <c r="FV65435" s="378"/>
      <c r="FW65435" s="378"/>
      <c r="FX65435" s="378"/>
      <c r="FY65435" s="378"/>
      <c r="FZ65435" s="378"/>
      <c r="GA65435" s="378"/>
      <c r="GB65435" s="378"/>
      <c r="GC65435" s="378"/>
      <c r="GD65435" s="378"/>
      <c r="GE65435" s="378"/>
      <c r="GF65435" s="378"/>
      <c r="GG65435" s="378"/>
      <c r="GH65435" s="378"/>
      <c r="GI65435" s="378"/>
      <c r="GJ65435" s="378"/>
      <c r="GK65435" s="378"/>
      <c r="GL65435" s="378"/>
      <c r="GM65435" s="378"/>
      <c r="GN65435" s="378"/>
      <c r="GO65435" s="378"/>
      <c r="GP65435" s="378"/>
      <c r="GQ65435" s="378"/>
      <c r="GR65435" s="378"/>
      <c r="GS65435" s="378"/>
      <c r="GT65435" s="378"/>
      <c r="GU65435" s="378"/>
      <c r="GV65435" s="378"/>
      <c r="GW65435" s="378"/>
      <c r="GX65435" s="378"/>
      <c r="GY65435" s="378"/>
      <c r="GZ65435" s="378"/>
      <c r="HA65435" s="378"/>
      <c r="HB65435" s="378"/>
      <c r="HC65435" s="378"/>
      <c r="HD65435" s="378"/>
      <c r="HE65435" s="378"/>
      <c r="HF65435" s="378"/>
      <c r="HG65435" s="378"/>
      <c r="HH65435" s="378"/>
      <c r="HI65435" s="378"/>
      <c r="HJ65435" s="378"/>
      <c r="HK65435" s="378"/>
      <c r="HL65435" s="378"/>
      <c r="HM65435" s="378"/>
      <c r="HN65435" s="378"/>
      <c r="HO65435" s="378"/>
      <c r="HP65435" s="378"/>
      <c r="HQ65435" s="378"/>
      <c r="HR65435" s="378"/>
      <c r="HS65435" s="378"/>
      <c r="HT65435" s="378"/>
      <c r="HU65435" s="378"/>
      <c r="HV65435" s="378"/>
      <c r="HW65435" s="378"/>
      <c r="HX65435" s="378"/>
      <c r="HY65435" s="378"/>
      <c r="HZ65435" s="378"/>
      <c r="IA65435" s="378"/>
      <c r="IB65435" s="378"/>
      <c r="IC65435" s="378"/>
      <c r="ID65435" s="378"/>
      <c r="IE65435" s="378"/>
      <c r="IF65435" s="378"/>
      <c r="IG65435" s="378"/>
      <c r="IH65435" s="378"/>
      <c r="II65435" s="378"/>
      <c r="IJ65435" s="378"/>
      <c r="IK65435" s="378"/>
      <c r="IL65435" s="378"/>
    </row>
    <row r="65436" spans="2:246">
      <c r="B65436" s="378"/>
      <c r="C65436" s="378"/>
      <c r="D65436" s="378"/>
      <c r="E65436" s="378"/>
      <c r="F65436" s="378"/>
      <c r="G65436" s="378"/>
      <c r="H65436" s="378"/>
      <c r="I65436" s="378"/>
      <c r="J65436" s="378"/>
      <c r="K65436" s="378"/>
      <c r="L65436" s="378"/>
      <c r="M65436" s="378"/>
      <c r="N65436" s="378"/>
      <c r="O65436" s="378"/>
      <c r="P65436" s="378"/>
      <c r="Q65436" s="378"/>
      <c r="R65436" s="378"/>
      <c r="S65436" s="378"/>
      <c r="T65436" s="378"/>
      <c r="U65436" s="378"/>
      <c r="V65436" s="378"/>
      <c r="W65436" s="378"/>
      <c r="X65436" s="378"/>
      <c r="Y65436" s="378"/>
      <c r="Z65436" s="378"/>
      <c r="AA65436" s="378"/>
      <c r="AB65436" s="378"/>
      <c r="AC65436" s="378"/>
      <c r="AD65436" s="378"/>
      <c r="AE65436" s="378"/>
      <c r="AF65436" s="378"/>
      <c r="AG65436" s="378"/>
      <c r="AH65436" s="378"/>
      <c r="AI65436" s="378"/>
      <c r="AJ65436" s="378"/>
      <c r="AK65436" s="378"/>
      <c r="AL65436" s="378"/>
      <c r="AM65436" s="378"/>
      <c r="AN65436" s="378"/>
      <c r="AO65436" s="378"/>
      <c r="AP65436" s="378"/>
      <c r="AQ65436" s="378"/>
      <c r="AR65436" s="378"/>
      <c r="AS65436" s="378"/>
      <c r="AT65436" s="378"/>
      <c r="AU65436" s="378"/>
      <c r="AV65436" s="378"/>
      <c r="AW65436" s="378"/>
      <c r="AX65436" s="378"/>
      <c r="AY65436" s="378"/>
      <c r="AZ65436" s="378"/>
      <c r="BA65436" s="378"/>
      <c r="BB65436" s="378"/>
      <c r="BC65436" s="378"/>
      <c r="BD65436" s="378"/>
      <c r="BE65436" s="378"/>
      <c r="BF65436" s="378"/>
      <c r="BG65436" s="378"/>
      <c r="BH65436" s="378"/>
      <c r="BI65436" s="378"/>
      <c r="BJ65436" s="378"/>
      <c r="BK65436" s="378"/>
      <c r="BL65436" s="378"/>
      <c r="BM65436" s="378"/>
      <c r="BN65436" s="378"/>
      <c r="BO65436" s="378"/>
      <c r="BP65436" s="378"/>
      <c r="BQ65436" s="378"/>
      <c r="BR65436" s="378"/>
      <c r="BS65436" s="378"/>
      <c r="BT65436" s="378"/>
      <c r="BU65436" s="378"/>
      <c r="BV65436" s="378"/>
      <c r="BW65436" s="378"/>
      <c r="BX65436" s="378"/>
      <c r="BY65436" s="378"/>
      <c r="BZ65436" s="378"/>
      <c r="CA65436" s="378"/>
      <c r="CB65436" s="378"/>
      <c r="CC65436" s="378"/>
      <c r="CD65436" s="378"/>
      <c r="CE65436" s="378"/>
      <c r="CF65436" s="378"/>
      <c r="CG65436" s="378"/>
      <c r="CH65436" s="378"/>
      <c r="CI65436" s="378"/>
      <c r="CJ65436" s="378"/>
      <c r="CK65436" s="378"/>
      <c r="CL65436" s="378"/>
      <c r="CM65436" s="378"/>
      <c r="CN65436" s="378"/>
      <c r="CO65436" s="378"/>
      <c r="CP65436" s="378"/>
      <c r="CQ65436" s="378"/>
      <c r="CR65436" s="378"/>
      <c r="CS65436" s="378"/>
      <c r="CT65436" s="378"/>
      <c r="CU65436" s="378"/>
      <c r="CV65436" s="378"/>
      <c r="CW65436" s="378"/>
      <c r="CX65436" s="378"/>
      <c r="CY65436" s="378"/>
      <c r="CZ65436" s="378"/>
      <c r="DA65436" s="378"/>
      <c r="DB65436" s="378"/>
      <c r="DC65436" s="378"/>
      <c r="DD65436" s="378"/>
      <c r="DE65436" s="378"/>
      <c r="DF65436" s="378"/>
      <c r="DG65436" s="378"/>
      <c r="DH65436" s="378"/>
      <c r="DI65436" s="378"/>
      <c r="DJ65436" s="378"/>
      <c r="DK65436" s="378"/>
      <c r="DL65436" s="378"/>
      <c r="DM65436" s="378"/>
      <c r="DN65436" s="378"/>
      <c r="DO65436" s="378"/>
      <c r="DP65436" s="378"/>
      <c r="DQ65436" s="378"/>
      <c r="DR65436" s="378"/>
      <c r="DS65436" s="378"/>
      <c r="DT65436" s="378"/>
      <c r="DU65436" s="378"/>
      <c r="DV65436" s="378"/>
      <c r="DW65436" s="378"/>
      <c r="DX65436" s="378"/>
      <c r="DY65436" s="378"/>
      <c r="DZ65436" s="378"/>
      <c r="EA65436" s="378"/>
      <c r="EB65436" s="378"/>
      <c r="EC65436" s="378"/>
      <c r="ED65436" s="378"/>
      <c r="EE65436" s="378"/>
      <c r="EF65436" s="378"/>
      <c r="EG65436" s="378"/>
      <c r="EH65436" s="378"/>
      <c r="EI65436" s="378"/>
      <c r="EJ65436" s="378"/>
      <c r="EK65436" s="378"/>
      <c r="EL65436" s="378"/>
      <c r="EM65436" s="378"/>
      <c r="EN65436" s="378"/>
      <c r="EO65436" s="378"/>
      <c r="EP65436" s="378"/>
      <c r="EQ65436" s="378"/>
      <c r="ER65436" s="378"/>
      <c r="ES65436" s="378"/>
      <c r="ET65436" s="378"/>
      <c r="EU65436" s="378"/>
      <c r="EV65436" s="378"/>
      <c r="EW65436" s="378"/>
      <c r="EX65436" s="378"/>
      <c r="EY65436" s="378"/>
      <c r="EZ65436" s="378"/>
      <c r="FA65436" s="378"/>
      <c r="FB65436" s="378"/>
      <c r="FC65436" s="378"/>
      <c r="FD65436" s="378"/>
      <c r="FE65436" s="378"/>
      <c r="FF65436" s="378"/>
      <c r="FG65436" s="378"/>
      <c r="FH65436" s="378"/>
      <c r="FI65436" s="378"/>
      <c r="FJ65436" s="378"/>
      <c r="FK65436" s="378"/>
      <c r="FL65436" s="378"/>
      <c r="FM65436" s="378"/>
      <c r="FN65436" s="378"/>
      <c r="FO65436" s="378"/>
      <c r="FP65436" s="378"/>
      <c r="FQ65436" s="378"/>
      <c r="FR65436" s="378"/>
      <c r="FS65436" s="378"/>
      <c r="FT65436" s="378"/>
      <c r="FU65436" s="378"/>
      <c r="FV65436" s="378"/>
      <c r="FW65436" s="378"/>
      <c r="FX65436" s="378"/>
      <c r="FY65436" s="378"/>
      <c r="FZ65436" s="378"/>
      <c r="GA65436" s="378"/>
      <c r="GB65436" s="378"/>
      <c r="GC65436" s="378"/>
      <c r="GD65436" s="378"/>
      <c r="GE65436" s="378"/>
      <c r="GF65436" s="378"/>
      <c r="GG65436" s="378"/>
      <c r="GH65436" s="378"/>
      <c r="GI65436" s="378"/>
      <c r="GJ65436" s="378"/>
      <c r="GK65436" s="378"/>
      <c r="GL65436" s="378"/>
      <c r="GM65436" s="378"/>
      <c r="GN65436" s="378"/>
      <c r="GO65436" s="378"/>
      <c r="GP65436" s="378"/>
      <c r="GQ65436" s="378"/>
      <c r="GR65436" s="378"/>
      <c r="GS65436" s="378"/>
      <c r="GT65436" s="378"/>
      <c r="GU65436" s="378"/>
      <c r="GV65436" s="378"/>
      <c r="GW65436" s="378"/>
      <c r="GX65436" s="378"/>
      <c r="GY65436" s="378"/>
      <c r="GZ65436" s="378"/>
      <c r="HA65436" s="378"/>
      <c r="HB65436" s="378"/>
      <c r="HC65436" s="378"/>
      <c r="HD65436" s="378"/>
      <c r="HE65436" s="378"/>
      <c r="HF65436" s="378"/>
      <c r="HG65436" s="378"/>
      <c r="HH65436" s="378"/>
      <c r="HI65436" s="378"/>
      <c r="HJ65436" s="378"/>
      <c r="HK65436" s="378"/>
      <c r="HL65436" s="378"/>
      <c r="HM65436" s="378"/>
      <c r="HN65436" s="378"/>
      <c r="HO65436" s="378"/>
      <c r="HP65436" s="378"/>
      <c r="HQ65436" s="378"/>
      <c r="HR65436" s="378"/>
      <c r="HS65436" s="378"/>
      <c r="HT65436" s="378"/>
      <c r="HU65436" s="378"/>
      <c r="HV65436" s="378"/>
      <c r="HW65436" s="378"/>
      <c r="HX65436" s="378"/>
      <c r="HY65436" s="378"/>
      <c r="HZ65436" s="378"/>
      <c r="IA65436" s="378"/>
      <c r="IB65436" s="378"/>
      <c r="IC65436" s="378"/>
      <c r="ID65436" s="378"/>
      <c r="IE65436" s="378"/>
      <c r="IF65436" s="378"/>
      <c r="IG65436" s="378"/>
      <c r="IH65436" s="378"/>
      <c r="II65436" s="378"/>
      <c r="IJ65436" s="378"/>
      <c r="IK65436" s="378"/>
      <c r="IL65436" s="378"/>
    </row>
    <row r="65437" spans="2:246">
      <c r="B65437" s="378"/>
      <c r="C65437" s="378"/>
      <c r="D65437" s="378"/>
      <c r="E65437" s="378"/>
      <c r="F65437" s="378"/>
      <c r="G65437" s="378"/>
      <c r="H65437" s="378"/>
      <c r="I65437" s="378"/>
      <c r="J65437" s="378"/>
      <c r="K65437" s="378"/>
      <c r="L65437" s="378"/>
      <c r="M65437" s="378"/>
      <c r="N65437" s="378"/>
      <c r="O65437" s="378"/>
      <c r="P65437" s="378"/>
      <c r="Q65437" s="378"/>
      <c r="R65437" s="378"/>
      <c r="S65437" s="378"/>
      <c r="T65437" s="378"/>
      <c r="U65437" s="378"/>
      <c r="V65437" s="378"/>
      <c r="W65437" s="378"/>
      <c r="X65437" s="378"/>
      <c r="Y65437" s="378"/>
      <c r="Z65437" s="378"/>
      <c r="AA65437" s="378"/>
      <c r="AB65437" s="378"/>
      <c r="AC65437" s="378"/>
      <c r="AD65437" s="378"/>
      <c r="AE65437" s="378"/>
      <c r="AF65437" s="378"/>
      <c r="AG65437" s="378"/>
      <c r="AH65437" s="378"/>
      <c r="AI65437" s="378"/>
      <c r="AJ65437" s="378"/>
      <c r="AK65437" s="378"/>
      <c r="AL65437" s="378"/>
      <c r="AM65437" s="378"/>
      <c r="AN65437" s="378"/>
      <c r="AO65437" s="378"/>
      <c r="AP65437" s="378"/>
      <c r="AQ65437" s="378"/>
      <c r="AR65437" s="378"/>
      <c r="AS65437" s="378"/>
      <c r="AT65437" s="378"/>
      <c r="AU65437" s="378"/>
      <c r="AV65437" s="378"/>
      <c r="AW65437" s="378"/>
      <c r="AX65437" s="378"/>
      <c r="AY65437" s="378"/>
      <c r="AZ65437" s="378"/>
      <c r="BA65437" s="378"/>
      <c r="BB65437" s="378"/>
      <c r="BC65437" s="378"/>
      <c r="BD65437" s="378"/>
      <c r="BE65437" s="378"/>
      <c r="BF65437" s="378"/>
      <c r="BG65437" s="378"/>
      <c r="BH65437" s="378"/>
      <c r="BI65437" s="378"/>
      <c r="BJ65437" s="378"/>
      <c r="BK65437" s="378"/>
      <c r="BL65437" s="378"/>
      <c r="BM65437" s="378"/>
      <c r="BN65437" s="378"/>
      <c r="BO65437" s="378"/>
      <c r="BP65437" s="378"/>
      <c r="BQ65437" s="378"/>
      <c r="BR65437" s="378"/>
      <c r="BS65437" s="378"/>
      <c r="BT65437" s="378"/>
      <c r="BU65437" s="378"/>
      <c r="BV65437" s="378"/>
      <c r="BW65437" s="378"/>
      <c r="BX65437" s="378"/>
      <c r="BY65437" s="378"/>
      <c r="BZ65437" s="378"/>
      <c r="CA65437" s="378"/>
      <c r="CB65437" s="378"/>
      <c r="CC65437" s="378"/>
      <c r="CD65437" s="378"/>
      <c r="CE65437" s="378"/>
      <c r="CF65437" s="378"/>
      <c r="CG65437" s="378"/>
      <c r="CH65437" s="378"/>
      <c r="CI65437" s="378"/>
      <c r="CJ65437" s="378"/>
      <c r="CK65437" s="378"/>
      <c r="CL65437" s="378"/>
      <c r="CM65437" s="378"/>
      <c r="CN65437" s="378"/>
      <c r="CO65437" s="378"/>
      <c r="CP65437" s="378"/>
      <c r="CQ65437" s="378"/>
      <c r="CR65437" s="378"/>
      <c r="CS65437" s="378"/>
      <c r="CT65437" s="378"/>
      <c r="CU65437" s="378"/>
      <c r="CV65437" s="378"/>
      <c r="CW65437" s="378"/>
      <c r="CX65437" s="378"/>
      <c r="CY65437" s="378"/>
      <c r="CZ65437" s="378"/>
      <c r="DA65437" s="378"/>
      <c r="DB65437" s="378"/>
      <c r="DC65437" s="378"/>
      <c r="DD65437" s="378"/>
      <c r="DE65437" s="378"/>
      <c r="DF65437" s="378"/>
      <c r="DG65437" s="378"/>
      <c r="DH65437" s="378"/>
      <c r="DI65437" s="378"/>
      <c r="DJ65437" s="378"/>
      <c r="DK65437" s="378"/>
      <c r="DL65437" s="378"/>
      <c r="DM65437" s="378"/>
      <c r="DN65437" s="378"/>
      <c r="DO65437" s="378"/>
      <c r="DP65437" s="378"/>
      <c r="DQ65437" s="378"/>
      <c r="DR65437" s="378"/>
      <c r="DS65437" s="378"/>
      <c r="DT65437" s="378"/>
      <c r="DU65437" s="378"/>
      <c r="DV65437" s="378"/>
      <c r="DW65437" s="378"/>
      <c r="DX65437" s="378"/>
      <c r="DY65437" s="378"/>
      <c r="DZ65437" s="378"/>
      <c r="EA65437" s="378"/>
      <c r="EB65437" s="378"/>
      <c r="EC65437" s="378"/>
      <c r="ED65437" s="378"/>
      <c r="EE65437" s="378"/>
      <c r="EF65437" s="378"/>
      <c r="EG65437" s="378"/>
      <c r="EH65437" s="378"/>
      <c r="EI65437" s="378"/>
      <c r="EJ65437" s="378"/>
      <c r="EK65437" s="378"/>
      <c r="EL65437" s="378"/>
      <c r="EM65437" s="378"/>
      <c r="EN65437" s="378"/>
      <c r="EO65437" s="378"/>
      <c r="EP65437" s="378"/>
      <c r="EQ65437" s="378"/>
      <c r="ER65437" s="378"/>
      <c r="ES65437" s="378"/>
      <c r="ET65437" s="378"/>
      <c r="EU65437" s="378"/>
      <c r="EV65437" s="378"/>
      <c r="EW65437" s="378"/>
      <c r="EX65437" s="378"/>
      <c r="EY65437" s="378"/>
      <c r="EZ65437" s="378"/>
      <c r="FA65437" s="378"/>
      <c r="FB65437" s="378"/>
      <c r="FC65437" s="378"/>
      <c r="FD65437" s="378"/>
      <c r="FE65437" s="378"/>
      <c r="FF65437" s="378"/>
      <c r="FG65437" s="378"/>
      <c r="FH65437" s="378"/>
      <c r="FI65437" s="378"/>
      <c r="FJ65437" s="378"/>
      <c r="FK65437" s="378"/>
      <c r="FL65437" s="378"/>
      <c r="FM65437" s="378"/>
      <c r="FN65437" s="378"/>
      <c r="FO65437" s="378"/>
      <c r="FP65437" s="378"/>
      <c r="FQ65437" s="378"/>
      <c r="FR65437" s="378"/>
      <c r="FS65437" s="378"/>
      <c r="FT65437" s="378"/>
      <c r="FU65437" s="378"/>
      <c r="FV65437" s="378"/>
      <c r="FW65437" s="378"/>
      <c r="FX65437" s="378"/>
      <c r="FY65437" s="378"/>
      <c r="FZ65437" s="378"/>
      <c r="GA65437" s="378"/>
      <c r="GB65437" s="378"/>
      <c r="GC65437" s="378"/>
      <c r="GD65437" s="378"/>
      <c r="GE65437" s="378"/>
      <c r="GF65437" s="378"/>
      <c r="GG65437" s="378"/>
      <c r="GH65437" s="378"/>
      <c r="GI65437" s="378"/>
      <c r="GJ65437" s="378"/>
      <c r="GK65437" s="378"/>
      <c r="GL65437" s="378"/>
      <c r="GM65437" s="378"/>
      <c r="GN65437" s="378"/>
      <c r="GO65437" s="378"/>
      <c r="GP65437" s="378"/>
      <c r="GQ65437" s="378"/>
      <c r="GR65437" s="378"/>
      <c r="GS65437" s="378"/>
      <c r="GT65437" s="378"/>
      <c r="GU65437" s="378"/>
      <c r="GV65437" s="378"/>
      <c r="GW65437" s="378"/>
      <c r="GX65437" s="378"/>
      <c r="GY65437" s="378"/>
      <c r="GZ65437" s="378"/>
      <c r="HA65437" s="378"/>
      <c r="HB65437" s="378"/>
      <c r="HC65437" s="378"/>
      <c r="HD65437" s="378"/>
      <c r="HE65437" s="378"/>
      <c r="HF65437" s="378"/>
      <c r="HG65437" s="378"/>
      <c r="HH65437" s="378"/>
      <c r="HI65437" s="378"/>
      <c r="HJ65437" s="378"/>
      <c r="HK65437" s="378"/>
      <c r="HL65437" s="378"/>
      <c r="HM65437" s="378"/>
      <c r="HN65437" s="378"/>
      <c r="HO65437" s="378"/>
      <c r="HP65437" s="378"/>
      <c r="HQ65437" s="378"/>
      <c r="HR65437" s="378"/>
      <c r="HS65437" s="378"/>
      <c r="HT65437" s="378"/>
      <c r="HU65437" s="378"/>
      <c r="HV65437" s="378"/>
      <c r="HW65437" s="378"/>
      <c r="HX65437" s="378"/>
      <c r="HY65437" s="378"/>
      <c r="HZ65437" s="378"/>
      <c r="IA65437" s="378"/>
      <c r="IB65437" s="378"/>
      <c r="IC65437" s="378"/>
      <c r="ID65437" s="378"/>
      <c r="IE65437" s="378"/>
      <c r="IF65437" s="378"/>
      <c r="IG65437" s="378"/>
      <c r="IH65437" s="378"/>
      <c r="II65437" s="378"/>
      <c r="IJ65437" s="378"/>
      <c r="IK65437" s="378"/>
      <c r="IL65437" s="378"/>
    </row>
    <row r="65438" spans="2:246">
      <c r="B65438" s="378"/>
      <c r="C65438" s="378"/>
      <c r="D65438" s="378"/>
      <c r="E65438" s="378"/>
      <c r="F65438" s="378"/>
      <c r="G65438" s="378"/>
      <c r="H65438" s="378"/>
      <c r="I65438" s="378"/>
      <c r="J65438" s="378"/>
      <c r="K65438" s="378"/>
      <c r="L65438" s="378"/>
      <c r="M65438" s="378"/>
      <c r="N65438" s="378"/>
      <c r="O65438" s="378"/>
      <c r="P65438" s="378"/>
      <c r="Q65438" s="378"/>
      <c r="R65438" s="378"/>
      <c r="S65438" s="378"/>
      <c r="T65438" s="378"/>
      <c r="U65438" s="378"/>
      <c r="V65438" s="378"/>
      <c r="W65438" s="378"/>
      <c r="X65438" s="378"/>
      <c r="Y65438" s="378"/>
      <c r="Z65438" s="378"/>
      <c r="AA65438" s="378"/>
      <c r="AB65438" s="378"/>
      <c r="AC65438" s="378"/>
      <c r="AD65438" s="378"/>
      <c r="AE65438" s="378"/>
      <c r="AF65438" s="378"/>
      <c r="AG65438" s="378"/>
      <c r="AH65438" s="378"/>
      <c r="AI65438" s="378"/>
      <c r="AJ65438" s="378"/>
      <c r="AK65438" s="378"/>
      <c r="AL65438" s="378"/>
      <c r="AM65438" s="378"/>
      <c r="AN65438" s="378"/>
      <c r="AO65438" s="378"/>
      <c r="AP65438" s="378"/>
      <c r="AQ65438" s="378"/>
      <c r="AR65438" s="378"/>
      <c r="AS65438" s="378"/>
      <c r="AT65438" s="378"/>
      <c r="AU65438" s="378"/>
      <c r="AV65438" s="378"/>
      <c r="AW65438" s="378"/>
      <c r="AX65438" s="378"/>
      <c r="AY65438" s="378"/>
      <c r="AZ65438" s="378"/>
      <c r="BA65438" s="378"/>
      <c r="BB65438" s="378"/>
      <c r="BC65438" s="378"/>
      <c r="BD65438" s="378"/>
      <c r="BE65438" s="378"/>
      <c r="BF65438" s="378"/>
      <c r="BG65438" s="378"/>
      <c r="BH65438" s="378"/>
      <c r="BI65438" s="378"/>
      <c r="BJ65438" s="378"/>
      <c r="BK65438" s="378"/>
      <c r="BL65438" s="378"/>
      <c r="BM65438" s="378"/>
      <c r="BN65438" s="378"/>
      <c r="BO65438" s="378"/>
      <c r="BP65438" s="378"/>
      <c r="BQ65438" s="378"/>
      <c r="BR65438" s="378"/>
      <c r="BS65438" s="378"/>
      <c r="BT65438" s="378"/>
      <c r="BU65438" s="378"/>
      <c r="BV65438" s="378"/>
      <c r="BW65438" s="378"/>
      <c r="BX65438" s="378"/>
      <c r="BY65438" s="378"/>
      <c r="BZ65438" s="378"/>
      <c r="CA65438" s="378"/>
      <c r="CB65438" s="378"/>
      <c r="CC65438" s="378"/>
      <c r="CD65438" s="378"/>
      <c r="CE65438" s="378"/>
      <c r="CF65438" s="378"/>
      <c r="CG65438" s="378"/>
      <c r="CH65438" s="378"/>
      <c r="CI65438" s="378"/>
      <c r="CJ65438" s="378"/>
      <c r="CK65438" s="378"/>
      <c r="CL65438" s="378"/>
      <c r="CM65438" s="378"/>
      <c r="CN65438" s="378"/>
      <c r="CO65438" s="378"/>
      <c r="CP65438" s="378"/>
      <c r="CQ65438" s="378"/>
      <c r="CR65438" s="378"/>
      <c r="CS65438" s="378"/>
      <c r="CT65438" s="378"/>
      <c r="CU65438" s="378"/>
      <c r="CV65438" s="378"/>
      <c r="CW65438" s="378"/>
      <c r="CX65438" s="378"/>
      <c r="CY65438" s="378"/>
      <c r="CZ65438" s="378"/>
      <c r="DA65438" s="378"/>
      <c r="DB65438" s="378"/>
      <c r="DC65438" s="378"/>
      <c r="DD65438" s="378"/>
      <c r="DE65438" s="378"/>
      <c r="DF65438" s="378"/>
      <c r="DG65438" s="378"/>
      <c r="DH65438" s="378"/>
      <c r="DI65438" s="378"/>
      <c r="DJ65438" s="378"/>
      <c r="DK65438" s="378"/>
      <c r="DL65438" s="378"/>
      <c r="DM65438" s="378"/>
      <c r="DN65438" s="378"/>
      <c r="DO65438" s="378"/>
      <c r="DP65438" s="378"/>
      <c r="DQ65438" s="378"/>
      <c r="DR65438" s="378"/>
      <c r="DS65438" s="378"/>
      <c r="DT65438" s="378"/>
      <c r="DU65438" s="378"/>
      <c r="DV65438" s="378"/>
      <c r="DW65438" s="378"/>
      <c r="DX65438" s="378"/>
      <c r="DY65438" s="378"/>
      <c r="DZ65438" s="378"/>
      <c r="EA65438" s="378"/>
      <c r="EB65438" s="378"/>
      <c r="EC65438" s="378"/>
      <c r="ED65438" s="378"/>
      <c r="EE65438" s="378"/>
      <c r="EF65438" s="378"/>
      <c r="EG65438" s="378"/>
      <c r="EH65438" s="378"/>
      <c r="EI65438" s="378"/>
      <c r="EJ65438" s="378"/>
      <c r="EK65438" s="378"/>
      <c r="EL65438" s="378"/>
      <c r="EM65438" s="378"/>
      <c r="EN65438" s="378"/>
      <c r="EO65438" s="378"/>
      <c r="EP65438" s="378"/>
      <c r="EQ65438" s="378"/>
      <c r="ER65438" s="378"/>
      <c r="ES65438" s="378"/>
      <c r="ET65438" s="378"/>
      <c r="EU65438" s="378"/>
      <c r="EV65438" s="378"/>
      <c r="EW65438" s="378"/>
      <c r="EX65438" s="378"/>
      <c r="EY65438" s="378"/>
      <c r="EZ65438" s="378"/>
      <c r="FA65438" s="378"/>
      <c r="FB65438" s="378"/>
      <c r="FC65438" s="378"/>
      <c r="FD65438" s="378"/>
      <c r="FE65438" s="378"/>
      <c r="FF65438" s="378"/>
      <c r="FG65438" s="378"/>
      <c r="FH65438" s="378"/>
      <c r="FI65438" s="378"/>
      <c r="FJ65438" s="378"/>
      <c r="FK65438" s="378"/>
      <c r="FL65438" s="378"/>
      <c r="FM65438" s="378"/>
      <c r="FN65438" s="378"/>
      <c r="FO65438" s="378"/>
      <c r="FP65438" s="378"/>
      <c r="FQ65438" s="378"/>
      <c r="FR65438" s="378"/>
      <c r="FS65438" s="378"/>
      <c r="FT65438" s="378"/>
      <c r="FU65438" s="378"/>
      <c r="FV65438" s="378"/>
      <c r="FW65438" s="378"/>
      <c r="FX65438" s="378"/>
      <c r="FY65438" s="378"/>
      <c r="FZ65438" s="378"/>
      <c r="GA65438" s="378"/>
      <c r="GB65438" s="378"/>
      <c r="GC65438" s="378"/>
      <c r="GD65438" s="378"/>
      <c r="GE65438" s="378"/>
      <c r="GF65438" s="378"/>
      <c r="GG65438" s="378"/>
      <c r="GH65438" s="378"/>
      <c r="GI65438" s="378"/>
      <c r="GJ65438" s="378"/>
      <c r="GK65438" s="378"/>
      <c r="GL65438" s="378"/>
      <c r="GM65438" s="378"/>
      <c r="GN65438" s="378"/>
      <c r="GO65438" s="378"/>
      <c r="GP65438" s="378"/>
      <c r="GQ65438" s="378"/>
      <c r="GR65438" s="378"/>
      <c r="GS65438" s="378"/>
      <c r="GT65438" s="378"/>
      <c r="GU65438" s="378"/>
      <c r="GV65438" s="378"/>
      <c r="GW65438" s="378"/>
      <c r="GX65438" s="378"/>
      <c r="GY65438" s="378"/>
      <c r="GZ65438" s="378"/>
      <c r="HA65438" s="378"/>
      <c r="HB65438" s="378"/>
      <c r="HC65438" s="378"/>
      <c r="HD65438" s="378"/>
      <c r="HE65438" s="378"/>
      <c r="HF65438" s="378"/>
      <c r="HG65438" s="378"/>
      <c r="HH65438" s="378"/>
      <c r="HI65438" s="378"/>
      <c r="HJ65438" s="378"/>
      <c r="HK65438" s="378"/>
      <c r="HL65438" s="378"/>
      <c r="HM65438" s="378"/>
      <c r="HN65438" s="378"/>
      <c r="HO65438" s="378"/>
      <c r="HP65438" s="378"/>
      <c r="HQ65438" s="378"/>
      <c r="HR65438" s="378"/>
      <c r="HS65438" s="378"/>
      <c r="HT65438" s="378"/>
      <c r="HU65438" s="378"/>
      <c r="HV65438" s="378"/>
      <c r="HW65438" s="378"/>
      <c r="HX65438" s="378"/>
      <c r="HY65438" s="378"/>
      <c r="HZ65438" s="378"/>
      <c r="IA65438" s="378"/>
      <c r="IB65438" s="378"/>
      <c r="IC65438" s="378"/>
      <c r="ID65438" s="378"/>
      <c r="IE65438" s="378"/>
      <c r="IF65438" s="378"/>
      <c r="IG65438" s="378"/>
      <c r="IH65438" s="378"/>
      <c r="II65438" s="378"/>
      <c r="IJ65438" s="378"/>
      <c r="IK65438" s="378"/>
      <c r="IL65438" s="378"/>
    </row>
    <row r="65439" spans="2:246">
      <c r="B65439" s="378"/>
      <c r="C65439" s="378"/>
      <c r="D65439" s="378"/>
      <c r="E65439" s="378"/>
      <c r="F65439" s="378"/>
      <c r="G65439" s="378"/>
      <c r="H65439" s="378"/>
      <c r="I65439" s="378"/>
      <c r="J65439" s="378"/>
      <c r="K65439" s="378"/>
      <c r="L65439" s="378"/>
      <c r="M65439" s="378"/>
      <c r="N65439" s="378"/>
      <c r="O65439" s="378"/>
      <c r="P65439" s="378"/>
      <c r="Q65439" s="378"/>
      <c r="R65439" s="378"/>
      <c r="S65439" s="378"/>
      <c r="T65439" s="378"/>
      <c r="U65439" s="378"/>
      <c r="V65439" s="378"/>
      <c r="W65439" s="378"/>
      <c r="X65439" s="378"/>
      <c r="Y65439" s="378"/>
      <c r="Z65439" s="378"/>
      <c r="AA65439" s="378"/>
      <c r="AB65439" s="378"/>
      <c r="AC65439" s="378"/>
      <c r="AD65439" s="378"/>
      <c r="AE65439" s="378"/>
      <c r="AF65439" s="378"/>
      <c r="AG65439" s="378"/>
      <c r="AH65439" s="378"/>
      <c r="AI65439" s="378"/>
      <c r="AJ65439" s="378"/>
      <c r="AK65439" s="378"/>
      <c r="AL65439" s="378"/>
      <c r="AM65439" s="378"/>
      <c r="AN65439" s="378"/>
      <c r="AO65439" s="378"/>
      <c r="AP65439" s="378"/>
      <c r="AQ65439" s="378"/>
      <c r="AR65439" s="378"/>
      <c r="AS65439" s="378"/>
      <c r="AT65439" s="378"/>
      <c r="AU65439" s="378"/>
      <c r="AV65439" s="378"/>
      <c r="AW65439" s="378"/>
      <c r="AX65439" s="378"/>
      <c r="AY65439" s="378"/>
      <c r="AZ65439" s="378"/>
      <c r="BA65439" s="378"/>
      <c r="BB65439" s="378"/>
      <c r="BC65439" s="378"/>
      <c r="BD65439" s="378"/>
      <c r="BE65439" s="378"/>
      <c r="BF65439" s="378"/>
      <c r="BG65439" s="378"/>
      <c r="BH65439" s="378"/>
      <c r="BI65439" s="378"/>
      <c r="BJ65439" s="378"/>
      <c r="BK65439" s="378"/>
      <c r="BL65439" s="378"/>
      <c r="BM65439" s="378"/>
      <c r="BN65439" s="378"/>
      <c r="BO65439" s="378"/>
      <c r="BP65439" s="378"/>
      <c r="BQ65439" s="378"/>
      <c r="BR65439" s="378"/>
      <c r="BS65439" s="378"/>
      <c r="BT65439" s="378"/>
      <c r="BU65439" s="378"/>
      <c r="BV65439" s="378"/>
      <c r="BW65439" s="378"/>
      <c r="BX65439" s="378"/>
      <c r="BY65439" s="378"/>
      <c r="BZ65439" s="378"/>
      <c r="CA65439" s="378"/>
      <c r="CB65439" s="378"/>
      <c r="CC65439" s="378"/>
      <c r="CD65439" s="378"/>
      <c r="CE65439" s="378"/>
      <c r="CF65439" s="378"/>
      <c r="CG65439" s="378"/>
      <c r="CH65439" s="378"/>
      <c r="CI65439" s="378"/>
      <c r="CJ65439" s="378"/>
      <c r="CK65439" s="378"/>
      <c r="CL65439" s="378"/>
      <c r="CM65439" s="378"/>
      <c r="CN65439" s="378"/>
      <c r="CO65439" s="378"/>
      <c r="CP65439" s="378"/>
      <c r="CQ65439" s="378"/>
      <c r="CR65439" s="378"/>
      <c r="CS65439" s="378"/>
      <c r="CT65439" s="378"/>
      <c r="CU65439" s="378"/>
      <c r="CV65439" s="378"/>
      <c r="CW65439" s="378"/>
      <c r="CX65439" s="378"/>
      <c r="CY65439" s="378"/>
      <c r="CZ65439" s="378"/>
      <c r="DA65439" s="378"/>
      <c r="DB65439" s="378"/>
      <c r="DC65439" s="378"/>
      <c r="DD65439" s="378"/>
      <c r="DE65439" s="378"/>
      <c r="DF65439" s="378"/>
      <c r="DG65439" s="378"/>
      <c r="DH65439" s="378"/>
      <c r="DI65439" s="378"/>
      <c r="DJ65439" s="378"/>
      <c r="DK65439" s="378"/>
      <c r="DL65439" s="378"/>
      <c r="DM65439" s="378"/>
      <c r="DN65439" s="378"/>
      <c r="DO65439" s="378"/>
      <c r="DP65439" s="378"/>
      <c r="DQ65439" s="378"/>
      <c r="DR65439" s="378"/>
      <c r="DS65439" s="378"/>
      <c r="DT65439" s="378"/>
      <c r="DU65439" s="378"/>
      <c r="DV65439" s="378"/>
      <c r="DW65439" s="378"/>
      <c r="DX65439" s="378"/>
      <c r="DY65439" s="378"/>
      <c r="DZ65439" s="378"/>
      <c r="EA65439" s="378"/>
      <c r="EB65439" s="378"/>
      <c r="EC65439" s="378"/>
      <c r="ED65439" s="378"/>
      <c r="EE65439" s="378"/>
      <c r="EF65439" s="378"/>
      <c r="EG65439" s="378"/>
      <c r="EH65439" s="378"/>
      <c r="EI65439" s="378"/>
      <c r="EJ65439" s="378"/>
      <c r="EK65439" s="378"/>
      <c r="EL65439" s="378"/>
      <c r="EM65439" s="378"/>
      <c r="EN65439" s="378"/>
      <c r="EO65439" s="378"/>
      <c r="EP65439" s="378"/>
      <c r="EQ65439" s="378"/>
      <c r="ER65439" s="378"/>
      <c r="ES65439" s="378"/>
      <c r="ET65439" s="378"/>
      <c r="EU65439" s="378"/>
      <c r="EV65439" s="378"/>
      <c r="EW65439" s="378"/>
      <c r="EX65439" s="378"/>
      <c r="EY65439" s="378"/>
      <c r="EZ65439" s="378"/>
      <c r="FA65439" s="378"/>
      <c r="FB65439" s="378"/>
      <c r="FC65439" s="378"/>
      <c r="FD65439" s="378"/>
      <c r="FE65439" s="378"/>
      <c r="FF65439" s="378"/>
      <c r="FG65439" s="378"/>
      <c r="FH65439" s="378"/>
      <c r="FI65439" s="378"/>
      <c r="FJ65439" s="378"/>
      <c r="FK65439" s="378"/>
      <c r="FL65439" s="378"/>
      <c r="FM65439" s="378"/>
      <c r="FN65439" s="378"/>
      <c r="FO65439" s="378"/>
      <c r="FP65439" s="378"/>
      <c r="FQ65439" s="378"/>
      <c r="FR65439" s="378"/>
      <c r="FS65439" s="378"/>
      <c r="FT65439" s="378"/>
      <c r="FU65439" s="378"/>
      <c r="FV65439" s="378"/>
      <c r="FW65439" s="378"/>
      <c r="FX65439" s="378"/>
      <c r="FY65439" s="378"/>
      <c r="FZ65439" s="378"/>
      <c r="GA65439" s="378"/>
      <c r="GB65439" s="378"/>
      <c r="GC65439" s="378"/>
      <c r="GD65439" s="378"/>
      <c r="GE65439" s="378"/>
      <c r="GF65439" s="378"/>
      <c r="GG65439" s="378"/>
      <c r="GH65439" s="378"/>
      <c r="GI65439" s="378"/>
      <c r="GJ65439" s="378"/>
      <c r="GK65439" s="378"/>
      <c r="GL65439" s="378"/>
      <c r="GM65439" s="378"/>
      <c r="GN65439" s="378"/>
      <c r="GO65439" s="378"/>
      <c r="GP65439" s="378"/>
      <c r="GQ65439" s="378"/>
      <c r="GR65439" s="378"/>
      <c r="GS65439" s="378"/>
      <c r="GT65439" s="378"/>
      <c r="GU65439" s="378"/>
      <c r="GV65439" s="378"/>
      <c r="GW65439" s="378"/>
      <c r="GX65439" s="378"/>
      <c r="GY65439" s="378"/>
      <c r="GZ65439" s="378"/>
      <c r="HA65439" s="378"/>
      <c r="HB65439" s="378"/>
      <c r="HC65439" s="378"/>
      <c r="HD65439" s="378"/>
      <c r="HE65439" s="378"/>
      <c r="HF65439" s="378"/>
      <c r="HG65439" s="378"/>
      <c r="HH65439" s="378"/>
      <c r="HI65439" s="378"/>
      <c r="HJ65439" s="378"/>
      <c r="HK65439" s="378"/>
      <c r="HL65439" s="378"/>
      <c r="HM65439" s="378"/>
      <c r="HN65439" s="378"/>
      <c r="HO65439" s="378"/>
      <c r="HP65439" s="378"/>
      <c r="HQ65439" s="378"/>
      <c r="HR65439" s="378"/>
      <c r="HS65439" s="378"/>
      <c r="HT65439" s="378"/>
      <c r="HU65439" s="378"/>
      <c r="HV65439" s="378"/>
      <c r="HW65439" s="378"/>
      <c r="HX65439" s="378"/>
      <c r="HY65439" s="378"/>
      <c r="HZ65439" s="378"/>
      <c r="IA65439" s="378"/>
      <c r="IB65439" s="378"/>
      <c r="IC65439" s="378"/>
      <c r="ID65439" s="378"/>
      <c r="IE65439" s="378"/>
      <c r="IF65439" s="378"/>
      <c r="IG65439" s="378"/>
      <c r="IH65439" s="378"/>
      <c r="II65439" s="378"/>
      <c r="IJ65439" s="378"/>
      <c r="IK65439" s="378"/>
      <c r="IL65439" s="378"/>
    </row>
    <row r="65440" spans="2:246">
      <c r="B65440" s="378"/>
      <c r="C65440" s="378"/>
      <c r="D65440" s="378"/>
      <c r="E65440" s="378"/>
      <c r="F65440" s="378"/>
      <c r="G65440" s="378"/>
      <c r="H65440" s="378"/>
      <c r="I65440" s="378"/>
      <c r="J65440" s="378"/>
      <c r="K65440" s="378"/>
      <c r="L65440" s="378"/>
      <c r="M65440" s="378"/>
      <c r="N65440" s="378"/>
      <c r="O65440" s="378"/>
      <c r="P65440" s="378"/>
      <c r="Q65440" s="378"/>
      <c r="R65440" s="378"/>
      <c r="S65440" s="378"/>
      <c r="T65440" s="378"/>
      <c r="U65440" s="378"/>
      <c r="V65440" s="378"/>
      <c r="W65440" s="378"/>
      <c r="X65440" s="378"/>
      <c r="Y65440" s="378"/>
      <c r="Z65440" s="378"/>
      <c r="AA65440" s="378"/>
      <c r="AB65440" s="378"/>
      <c r="AC65440" s="378"/>
      <c r="AD65440" s="378"/>
      <c r="AE65440" s="378"/>
      <c r="AF65440" s="378"/>
      <c r="AG65440" s="378"/>
      <c r="AH65440" s="378"/>
      <c r="AI65440" s="378"/>
      <c r="AJ65440" s="378"/>
      <c r="AK65440" s="378"/>
      <c r="AL65440" s="378"/>
      <c r="AM65440" s="378"/>
      <c r="AN65440" s="378"/>
      <c r="AO65440" s="378"/>
      <c r="AP65440" s="378"/>
      <c r="AQ65440" s="378"/>
      <c r="AR65440" s="378"/>
      <c r="AS65440" s="378"/>
      <c r="AT65440" s="378"/>
      <c r="AU65440" s="378"/>
      <c r="AV65440" s="378"/>
      <c r="AW65440" s="378"/>
      <c r="AX65440" s="378"/>
      <c r="AY65440" s="378"/>
      <c r="AZ65440" s="378"/>
      <c r="BA65440" s="378"/>
      <c r="BB65440" s="378"/>
      <c r="BC65440" s="378"/>
      <c r="BD65440" s="378"/>
      <c r="BE65440" s="378"/>
      <c r="BF65440" s="378"/>
      <c r="BG65440" s="378"/>
      <c r="BH65440" s="378"/>
      <c r="BI65440" s="378"/>
      <c r="BJ65440" s="378"/>
      <c r="BK65440" s="378"/>
      <c r="BL65440" s="378"/>
      <c r="BM65440" s="378"/>
      <c r="BN65440" s="378"/>
      <c r="BO65440" s="378"/>
      <c r="BP65440" s="378"/>
      <c r="BQ65440" s="378"/>
      <c r="BR65440" s="378"/>
      <c r="BS65440" s="378"/>
      <c r="BT65440" s="378"/>
      <c r="BU65440" s="378"/>
      <c r="BV65440" s="378"/>
      <c r="BW65440" s="378"/>
      <c r="BX65440" s="378"/>
      <c r="BY65440" s="378"/>
      <c r="BZ65440" s="378"/>
      <c r="CA65440" s="378"/>
      <c r="CB65440" s="378"/>
      <c r="CC65440" s="378"/>
      <c r="CD65440" s="378"/>
      <c r="CE65440" s="378"/>
      <c r="CF65440" s="378"/>
      <c r="CG65440" s="378"/>
      <c r="CH65440" s="378"/>
      <c r="CI65440" s="378"/>
      <c r="CJ65440" s="378"/>
      <c r="CK65440" s="378"/>
      <c r="CL65440" s="378"/>
      <c r="CM65440" s="378"/>
      <c r="CN65440" s="378"/>
      <c r="CO65440" s="378"/>
      <c r="CP65440" s="378"/>
      <c r="CQ65440" s="378"/>
      <c r="CR65440" s="378"/>
      <c r="CS65440" s="378"/>
      <c r="CT65440" s="378"/>
      <c r="CU65440" s="378"/>
      <c r="CV65440" s="378"/>
      <c r="CW65440" s="378"/>
      <c r="CX65440" s="378"/>
      <c r="CY65440" s="378"/>
      <c r="CZ65440" s="378"/>
      <c r="DA65440" s="378"/>
      <c r="DB65440" s="378"/>
      <c r="DC65440" s="378"/>
      <c r="DD65440" s="378"/>
      <c r="DE65440" s="378"/>
      <c r="DF65440" s="378"/>
      <c r="DG65440" s="378"/>
      <c r="DH65440" s="378"/>
      <c r="DI65440" s="378"/>
      <c r="DJ65440" s="378"/>
      <c r="DK65440" s="378"/>
      <c r="DL65440" s="378"/>
      <c r="DM65440" s="378"/>
      <c r="DN65440" s="378"/>
      <c r="DO65440" s="378"/>
      <c r="DP65440" s="378"/>
      <c r="DQ65440" s="378"/>
      <c r="DR65440" s="378"/>
      <c r="DS65440" s="378"/>
      <c r="DT65440" s="378"/>
      <c r="DU65440" s="378"/>
      <c r="DV65440" s="378"/>
      <c r="DW65440" s="378"/>
      <c r="DX65440" s="378"/>
      <c r="DY65440" s="378"/>
      <c r="DZ65440" s="378"/>
      <c r="EA65440" s="378"/>
      <c r="EB65440" s="378"/>
      <c r="EC65440" s="378"/>
      <c r="ED65440" s="378"/>
      <c r="EE65440" s="378"/>
      <c r="EF65440" s="378"/>
      <c r="EG65440" s="378"/>
      <c r="EH65440" s="378"/>
      <c r="EI65440" s="378"/>
      <c r="EJ65440" s="378"/>
      <c r="EK65440" s="378"/>
      <c r="EL65440" s="378"/>
      <c r="EM65440" s="378"/>
      <c r="EN65440" s="378"/>
      <c r="EO65440" s="378"/>
      <c r="EP65440" s="378"/>
      <c r="EQ65440" s="378"/>
      <c r="ER65440" s="378"/>
      <c r="ES65440" s="378"/>
      <c r="ET65440" s="378"/>
      <c r="EU65440" s="378"/>
      <c r="EV65440" s="378"/>
      <c r="EW65440" s="378"/>
      <c r="EX65440" s="378"/>
      <c r="EY65440" s="378"/>
      <c r="EZ65440" s="378"/>
      <c r="FA65440" s="378"/>
      <c r="FB65440" s="378"/>
      <c r="FC65440" s="378"/>
      <c r="FD65440" s="378"/>
      <c r="FE65440" s="378"/>
      <c r="FF65440" s="378"/>
      <c r="FG65440" s="378"/>
      <c r="FH65440" s="378"/>
      <c r="FI65440" s="378"/>
      <c r="FJ65440" s="378"/>
      <c r="FK65440" s="378"/>
      <c r="FL65440" s="378"/>
      <c r="FM65440" s="378"/>
      <c r="FN65440" s="378"/>
      <c r="FO65440" s="378"/>
      <c r="FP65440" s="378"/>
      <c r="FQ65440" s="378"/>
      <c r="FR65440" s="378"/>
      <c r="FS65440" s="378"/>
      <c r="FT65440" s="378"/>
      <c r="FU65440" s="378"/>
      <c r="FV65440" s="378"/>
      <c r="FW65440" s="378"/>
      <c r="FX65440" s="378"/>
      <c r="FY65440" s="378"/>
      <c r="FZ65440" s="378"/>
      <c r="GA65440" s="378"/>
      <c r="GB65440" s="378"/>
      <c r="GC65440" s="378"/>
      <c r="GD65440" s="378"/>
      <c r="GE65440" s="378"/>
      <c r="GF65440" s="378"/>
      <c r="GG65440" s="378"/>
      <c r="GH65440" s="378"/>
      <c r="GI65440" s="378"/>
      <c r="GJ65440" s="378"/>
      <c r="GK65440" s="378"/>
      <c r="GL65440" s="378"/>
      <c r="GM65440" s="378"/>
      <c r="GN65440" s="378"/>
      <c r="GO65440" s="378"/>
      <c r="GP65440" s="378"/>
      <c r="GQ65440" s="378"/>
      <c r="GR65440" s="378"/>
      <c r="GS65440" s="378"/>
      <c r="GT65440" s="378"/>
      <c r="GU65440" s="378"/>
      <c r="GV65440" s="378"/>
      <c r="GW65440" s="378"/>
      <c r="GX65440" s="378"/>
      <c r="GY65440" s="378"/>
      <c r="GZ65440" s="378"/>
      <c r="HA65440" s="378"/>
      <c r="HB65440" s="378"/>
      <c r="HC65440" s="378"/>
      <c r="HD65440" s="378"/>
      <c r="HE65440" s="378"/>
      <c r="HF65440" s="378"/>
      <c r="HG65440" s="378"/>
      <c r="HH65440" s="378"/>
      <c r="HI65440" s="378"/>
      <c r="HJ65440" s="378"/>
      <c r="HK65440" s="378"/>
      <c r="HL65440" s="378"/>
      <c r="HM65440" s="378"/>
      <c r="HN65440" s="378"/>
      <c r="HO65440" s="378"/>
      <c r="HP65440" s="378"/>
      <c r="HQ65440" s="378"/>
      <c r="HR65440" s="378"/>
      <c r="HS65440" s="378"/>
      <c r="HT65440" s="378"/>
      <c r="HU65440" s="378"/>
      <c r="HV65440" s="378"/>
      <c r="HW65440" s="378"/>
      <c r="HX65440" s="378"/>
      <c r="HY65440" s="378"/>
      <c r="HZ65440" s="378"/>
      <c r="IA65440" s="378"/>
      <c r="IB65440" s="378"/>
      <c r="IC65440" s="378"/>
      <c r="ID65440" s="378"/>
      <c r="IE65440" s="378"/>
      <c r="IF65440" s="378"/>
      <c r="IG65440" s="378"/>
      <c r="IH65440" s="378"/>
      <c r="II65440" s="378"/>
      <c r="IJ65440" s="378"/>
      <c r="IK65440" s="378"/>
      <c r="IL65440" s="378"/>
    </row>
    <row r="65441" spans="2:246">
      <c r="B65441" s="378"/>
      <c r="C65441" s="378"/>
      <c r="D65441" s="378"/>
      <c r="E65441" s="378"/>
      <c r="F65441" s="378"/>
      <c r="G65441" s="378"/>
      <c r="H65441" s="378"/>
      <c r="I65441" s="378"/>
      <c r="J65441" s="378"/>
      <c r="K65441" s="378"/>
      <c r="L65441" s="378"/>
      <c r="M65441" s="378"/>
      <c r="N65441" s="378"/>
      <c r="O65441" s="378"/>
      <c r="P65441" s="378"/>
      <c r="Q65441" s="378"/>
      <c r="R65441" s="378"/>
      <c r="S65441" s="378"/>
      <c r="T65441" s="378"/>
      <c r="U65441" s="378"/>
      <c r="V65441" s="378"/>
      <c r="W65441" s="378"/>
      <c r="X65441" s="378"/>
      <c r="Y65441" s="378"/>
      <c r="Z65441" s="378"/>
      <c r="AA65441" s="378"/>
      <c r="AB65441" s="378"/>
      <c r="AC65441" s="378"/>
      <c r="AD65441" s="378"/>
      <c r="AE65441" s="378"/>
      <c r="AF65441" s="378"/>
      <c r="AG65441" s="378"/>
      <c r="AH65441" s="378"/>
      <c r="AI65441" s="378"/>
      <c r="AJ65441" s="378"/>
      <c r="AK65441" s="378"/>
      <c r="AL65441" s="378"/>
      <c r="AM65441" s="378"/>
      <c r="AN65441" s="378"/>
      <c r="AO65441" s="378"/>
      <c r="AP65441" s="378"/>
      <c r="AQ65441" s="378"/>
      <c r="AR65441" s="378"/>
      <c r="AS65441" s="378"/>
      <c r="AT65441" s="378"/>
      <c r="AU65441" s="378"/>
      <c r="AV65441" s="378"/>
      <c r="AW65441" s="378"/>
      <c r="AX65441" s="378"/>
      <c r="AY65441" s="378"/>
      <c r="AZ65441" s="378"/>
      <c r="BA65441" s="378"/>
      <c r="BB65441" s="378"/>
      <c r="BC65441" s="378"/>
      <c r="BD65441" s="378"/>
      <c r="BE65441" s="378"/>
      <c r="BF65441" s="378"/>
      <c r="BG65441" s="378"/>
      <c r="BH65441" s="378"/>
      <c r="BI65441" s="378"/>
      <c r="BJ65441" s="378"/>
      <c r="BK65441" s="378"/>
      <c r="BL65441" s="378"/>
      <c r="BM65441" s="378"/>
      <c r="BN65441" s="378"/>
      <c r="BO65441" s="378"/>
      <c r="BP65441" s="378"/>
      <c r="BQ65441" s="378"/>
      <c r="BR65441" s="378"/>
      <c r="BS65441" s="378"/>
      <c r="BT65441" s="378"/>
      <c r="BU65441" s="378"/>
      <c r="BV65441" s="378"/>
      <c r="BW65441" s="378"/>
      <c r="BX65441" s="378"/>
      <c r="BY65441" s="378"/>
      <c r="BZ65441" s="378"/>
      <c r="CA65441" s="378"/>
      <c r="CB65441" s="378"/>
      <c r="CC65441" s="378"/>
      <c r="CD65441" s="378"/>
      <c r="CE65441" s="378"/>
      <c r="CF65441" s="378"/>
      <c r="CG65441" s="378"/>
      <c r="CH65441" s="378"/>
      <c r="CI65441" s="378"/>
      <c r="CJ65441" s="378"/>
      <c r="CK65441" s="378"/>
      <c r="CL65441" s="378"/>
      <c r="CM65441" s="378"/>
      <c r="CN65441" s="378"/>
      <c r="CO65441" s="378"/>
      <c r="CP65441" s="378"/>
      <c r="CQ65441" s="378"/>
      <c r="CR65441" s="378"/>
      <c r="CS65441" s="378"/>
      <c r="CT65441" s="378"/>
      <c r="CU65441" s="378"/>
      <c r="CV65441" s="378"/>
      <c r="CW65441" s="378"/>
      <c r="CX65441" s="378"/>
      <c r="CY65441" s="378"/>
      <c r="CZ65441" s="378"/>
      <c r="DA65441" s="378"/>
      <c r="DB65441" s="378"/>
      <c r="DC65441" s="378"/>
      <c r="DD65441" s="378"/>
      <c r="DE65441" s="378"/>
      <c r="DF65441" s="378"/>
      <c r="DG65441" s="378"/>
      <c r="DH65441" s="378"/>
      <c r="DI65441" s="378"/>
      <c r="DJ65441" s="378"/>
      <c r="DK65441" s="378"/>
      <c r="DL65441" s="378"/>
      <c r="DM65441" s="378"/>
      <c r="DN65441" s="378"/>
      <c r="DO65441" s="378"/>
      <c r="DP65441" s="378"/>
      <c r="DQ65441" s="378"/>
      <c r="DR65441" s="378"/>
      <c r="DS65441" s="378"/>
      <c r="DT65441" s="378"/>
      <c r="DU65441" s="378"/>
      <c r="DV65441" s="378"/>
      <c r="DW65441" s="378"/>
      <c r="DX65441" s="378"/>
      <c r="DY65441" s="378"/>
      <c r="DZ65441" s="378"/>
      <c r="EA65441" s="378"/>
      <c r="EB65441" s="378"/>
      <c r="EC65441" s="378"/>
      <c r="ED65441" s="378"/>
      <c r="EE65441" s="378"/>
      <c r="EF65441" s="378"/>
      <c r="EG65441" s="378"/>
      <c r="EH65441" s="378"/>
      <c r="EI65441" s="378"/>
      <c r="EJ65441" s="378"/>
      <c r="EK65441" s="378"/>
      <c r="EL65441" s="378"/>
      <c r="EM65441" s="378"/>
      <c r="EN65441" s="378"/>
      <c r="EO65441" s="378"/>
      <c r="EP65441" s="378"/>
      <c r="EQ65441" s="378"/>
      <c r="ER65441" s="378"/>
      <c r="ES65441" s="378"/>
      <c r="ET65441" s="378"/>
      <c r="EU65441" s="378"/>
      <c r="EV65441" s="378"/>
      <c r="EW65441" s="378"/>
      <c r="EX65441" s="378"/>
      <c r="EY65441" s="378"/>
      <c r="EZ65441" s="378"/>
      <c r="FA65441" s="378"/>
      <c r="FB65441" s="378"/>
      <c r="FC65441" s="378"/>
      <c r="FD65441" s="378"/>
      <c r="FE65441" s="378"/>
      <c r="FF65441" s="378"/>
      <c r="FG65441" s="378"/>
      <c r="FH65441" s="378"/>
      <c r="FI65441" s="378"/>
      <c r="FJ65441" s="378"/>
      <c r="FK65441" s="378"/>
      <c r="FL65441" s="378"/>
      <c r="FM65441" s="378"/>
      <c r="FN65441" s="378"/>
      <c r="FO65441" s="378"/>
      <c r="FP65441" s="378"/>
      <c r="FQ65441" s="378"/>
      <c r="FR65441" s="378"/>
      <c r="FS65441" s="378"/>
      <c r="FT65441" s="378"/>
      <c r="FU65441" s="378"/>
      <c r="FV65441" s="378"/>
      <c r="FW65441" s="378"/>
      <c r="FX65441" s="378"/>
      <c r="FY65441" s="378"/>
      <c r="FZ65441" s="378"/>
      <c r="GA65441" s="378"/>
      <c r="GB65441" s="378"/>
      <c r="GC65441" s="378"/>
      <c r="GD65441" s="378"/>
      <c r="GE65441" s="378"/>
      <c r="GF65441" s="378"/>
      <c r="GG65441" s="378"/>
      <c r="GH65441" s="378"/>
      <c r="GI65441" s="378"/>
      <c r="GJ65441" s="378"/>
      <c r="GK65441" s="378"/>
      <c r="GL65441" s="378"/>
      <c r="GM65441" s="378"/>
      <c r="GN65441" s="378"/>
      <c r="GO65441" s="378"/>
      <c r="GP65441" s="378"/>
      <c r="GQ65441" s="378"/>
      <c r="GR65441" s="378"/>
      <c r="GS65441" s="378"/>
      <c r="GT65441" s="378"/>
      <c r="GU65441" s="378"/>
      <c r="GV65441" s="378"/>
      <c r="GW65441" s="378"/>
      <c r="GX65441" s="378"/>
      <c r="GY65441" s="378"/>
      <c r="GZ65441" s="378"/>
      <c r="HA65441" s="378"/>
      <c r="HB65441" s="378"/>
      <c r="HC65441" s="378"/>
      <c r="HD65441" s="378"/>
      <c r="HE65441" s="378"/>
      <c r="HF65441" s="378"/>
      <c r="HG65441" s="378"/>
      <c r="HH65441" s="378"/>
      <c r="HI65441" s="378"/>
      <c r="HJ65441" s="378"/>
      <c r="HK65441" s="378"/>
      <c r="HL65441" s="378"/>
      <c r="HM65441" s="378"/>
      <c r="HN65441" s="378"/>
      <c r="HO65441" s="378"/>
      <c r="HP65441" s="378"/>
      <c r="HQ65441" s="378"/>
      <c r="HR65441" s="378"/>
      <c r="HS65441" s="378"/>
      <c r="HT65441" s="378"/>
      <c r="HU65441" s="378"/>
      <c r="HV65441" s="378"/>
      <c r="HW65441" s="378"/>
      <c r="HX65441" s="378"/>
      <c r="HY65441" s="378"/>
      <c r="HZ65441" s="378"/>
      <c r="IA65441" s="378"/>
      <c r="IB65441" s="378"/>
      <c r="IC65441" s="378"/>
      <c r="ID65441" s="378"/>
      <c r="IE65441" s="378"/>
      <c r="IF65441" s="378"/>
      <c r="IG65441" s="378"/>
      <c r="IH65441" s="378"/>
      <c r="II65441" s="378"/>
      <c r="IJ65441" s="378"/>
      <c r="IK65441" s="378"/>
      <c r="IL65441" s="378"/>
    </row>
    <row r="65442" spans="2:246">
      <c r="B65442" s="378"/>
      <c r="C65442" s="378"/>
      <c r="D65442" s="378"/>
      <c r="E65442" s="378"/>
      <c r="F65442" s="378"/>
      <c r="G65442" s="378"/>
      <c r="H65442" s="378"/>
      <c r="I65442" s="378"/>
      <c r="J65442" s="378"/>
      <c r="K65442" s="378"/>
      <c r="L65442" s="378"/>
      <c r="M65442" s="378"/>
      <c r="N65442" s="378"/>
      <c r="O65442" s="378"/>
      <c r="P65442" s="378"/>
      <c r="Q65442" s="378"/>
      <c r="R65442" s="378"/>
      <c r="S65442" s="378"/>
      <c r="T65442" s="378"/>
      <c r="U65442" s="378"/>
      <c r="V65442" s="378"/>
      <c r="W65442" s="378"/>
      <c r="X65442" s="378"/>
      <c r="Y65442" s="378"/>
      <c r="Z65442" s="378"/>
      <c r="AA65442" s="378"/>
      <c r="AB65442" s="378"/>
      <c r="AC65442" s="378"/>
      <c r="AD65442" s="378"/>
      <c r="AE65442" s="378"/>
      <c r="AF65442" s="378"/>
      <c r="AG65442" s="378"/>
      <c r="AH65442" s="378"/>
      <c r="AI65442" s="378"/>
      <c r="AJ65442" s="378"/>
      <c r="AK65442" s="378"/>
      <c r="AL65442" s="378"/>
      <c r="AM65442" s="378"/>
      <c r="AN65442" s="378"/>
      <c r="AO65442" s="378"/>
      <c r="AP65442" s="378"/>
      <c r="AQ65442" s="378"/>
      <c r="AR65442" s="378"/>
      <c r="AS65442" s="378"/>
      <c r="AT65442" s="378"/>
      <c r="AU65442" s="378"/>
      <c r="AV65442" s="378"/>
      <c r="AW65442" s="378"/>
      <c r="AX65442" s="378"/>
      <c r="AY65442" s="378"/>
      <c r="AZ65442" s="378"/>
      <c r="BA65442" s="378"/>
      <c r="BB65442" s="378"/>
      <c r="BC65442" s="378"/>
      <c r="BD65442" s="378"/>
      <c r="BE65442" s="378"/>
      <c r="BF65442" s="378"/>
      <c r="BG65442" s="378"/>
      <c r="BH65442" s="378"/>
      <c r="BI65442" s="378"/>
      <c r="BJ65442" s="378"/>
      <c r="BK65442" s="378"/>
      <c r="BL65442" s="378"/>
      <c r="BM65442" s="378"/>
      <c r="BN65442" s="378"/>
      <c r="BO65442" s="378"/>
      <c r="BP65442" s="378"/>
      <c r="BQ65442" s="378"/>
      <c r="BR65442" s="378"/>
      <c r="BS65442" s="378"/>
      <c r="BT65442" s="378"/>
      <c r="BU65442" s="378"/>
      <c r="BV65442" s="378"/>
      <c r="BW65442" s="378"/>
      <c r="BX65442" s="378"/>
      <c r="BY65442" s="378"/>
      <c r="BZ65442" s="378"/>
      <c r="CA65442" s="378"/>
      <c r="CB65442" s="378"/>
      <c r="CC65442" s="378"/>
      <c r="CD65442" s="378"/>
      <c r="CE65442" s="378"/>
      <c r="CF65442" s="378"/>
      <c r="CG65442" s="378"/>
      <c r="CH65442" s="378"/>
      <c r="CI65442" s="378"/>
      <c r="CJ65442" s="378"/>
      <c r="CK65442" s="378"/>
      <c r="CL65442" s="378"/>
      <c r="CM65442" s="378"/>
      <c r="CN65442" s="378"/>
      <c r="CO65442" s="378"/>
      <c r="CP65442" s="378"/>
      <c r="CQ65442" s="378"/>
      <c r="CR65442" s="378"/>
      <c r="CS65442" s="378"/>
      <c r="CT65442" s="378"/>
      <c r="CU65442" s="378"/>
      <c r="CV65442" s="378"/>
      <c r="CW65442" s="378"/>
      <c r="CX65442" s="378"/>
      <c r="CY65442" s="378"/>
      <c r="CZ65442" s="378"/>
      <c r="DA65442" s="378"/>
      <c r="DB65442" s="378"/>
      <c r="DC65442" s="378"/>
      <c r="DD65442" s="378"/>
      <c r="DE65442" s="378"/>
      <c r="DF65442" s="378"/>
      <c r="DG65442" s="378"/>
      <c r="DH65442" s="378"/>
      <c r="DI65442" s="378"/>
      <c r="DJ65442" s="378"/>
      <c r="DK65442" s="378"/>
      <c r="DL65442" s="378"/>
      <c r="DM65442" s="378"/>
      <c r="DN65442" s="378"/>
      <c r="DO65442" s="378"/>
      <c r="DP65442" s="378"/>
      <c r="DQ65442" s="378"/>
      <c r="DR65442" s="378"/>
      <c r="DS65442" s="378"/>
      <c r="DT65442" s="378"/>
      <c r="DU65442" s="378"/>
      <c r="DV65442" s="378"/>
      <c r="DW65442" s="378"/>
      <c r="DX65442" s="378"/>
      <c r="DY65442" s="378"/>
      <c r="DZ65442" s="378"/>
      <c r="EA65442" s="378"/>
      <c r="EB65442" s="378"/>
      <c r="EC65442" s="378"/>
      <c r="ED65442" s="378"/>
      <c r="EE65442" s="378"/>
      <c r="EF65442" s="378"/>
      <c r="EG65442" s="378"/>
      <c r="EH65442" s="378"/>
      <c r="EI65442" s="378"/>
      <c r="EJ65442" s="378"/>
      <c r="EK65442" s="378"/>
      <c r="EL65442" s="378"/>
      <c r="EM65442" s="378"/>
      <c r="EN65442" s="378"/>
      <c r="EO65442" s="378"/>
      <c r="EP65442" s="378"/>
      <c r="EQ65442" s="378"/>
      <c r="ER65442" s="378"/>
      <c r="ES65442" s="378"/>
      <c r="ET65442" s="378"/>
      <c r="EU65442" s="378"/>
      <c r="EV65442" s="378"/>
      <c r="EW65442" s="378"/>
      <c r="EX65442" s="378"/>
      <c r="EY65442" s="378"/>
      <c r="EZ65442" s="378"/>
      <c r="FA65442" s="378"/>
      <c r="FB65442" s="378"/>
      <c r="FC65442" s="378"/>
      <c r="FD65442" s="378"/>
      <c r="FE65442" s="378"/>
      <c r="FF65442" s="378"/>
      <c r="FG65442" s="378"/>
      <c r="FH65442" s="378"/>
      <c r="FI65442" s="378"/>
      <c r="FJ65442" s="378"/>
      <c r="FK65442" s="378"/>
      <c r="FL65442" s="378"/>
      <c r="FM65442" s="378"/>
      <c r="FN65442" s="378"/>
      <c r="FO65442" s="378"/>
      <c r="FP65442" s="378"/>
      <c r="FQ65442" s="378"/>
      <c r="FR65442" s="378"/>
      <c r="FS65442" s="378"/>
      <c r="FT65442" s="378"/>
      <c r="FU65442" s="378"/>
      <c r="FV65442" s="378"/>
      <c r="FW65442" s="378"/>
      <c r="FX65442" s="378"/>
      <c r="FY65442" s="378"/>
      <c r="FZ65442" s="378"/>
      <c r="GA65442" s="378"/>
      <c r="GB65442" s="378"/>
      <c r="GC65442" s="378"/>
      <c r="GD65442" s="378"/>
      <c r="GE65442" s="378"/>
      <c r="GF65442" s="378"/>
      <c r="GG65442" s="378"/>
      <c r="GH65442" s="378"/>
      <c r="GI65442" s="378"/>
      <c r="GJ65442" s="378"/>
      <c r="GK65442" s="378"/>
      <c r="GL65442" s="378"/>
      <c r="GM65442" s="378"/>
      <c r="GN65442" s="378"/>
      <c r="GO65442" s="378"/>
      <c r="GP65442" s="378"/>
      <c r="GQ65442" s="378"/>
      <c r="GR65442" s="378"/>
      <c r="GS65442" s="378"/>
      <c r="GT65442" s="378"/>
      <c r="GU65442" s="378"/>
      <c r="GV65442" s="378"/>
      <c r="GW65442" s="378"/>
      <c r="GX65442" s="378"/>
      <c r="GY65442" s="378"/>
      <c r="GZ65442" s="378"/>
      <c r="HA65442" s="378"/>
      <c r="HB65442" s="378"/>
      <c r="HC65442" s="378"/>
      <c r="HD65442" s="378"/>
      <c r="HE65442" s="378"/>
      <c r="HF65442" s="378"/>
      <c r="HG65442" s="378"/>
      <c r="HH65442" s="378"/>
      <c r="HI65442" s="378"/>
      <c r="HJ65442" s="378"/>
      <c r="HK65442" s="378"/>
      <c r="HL65442" s="378"/>
      <c r="HM65442" s="378"/>
      <c r="HN65442" s="378"/>
      <c r="HO65442" s="378"/>
      <c r="HP65442" s="378"/>
      <c r="HQ65442" s="378"/>
      <c r="HR65442" s="378"/>
      <c r="HS65442" s="378"/>
      <c r="HT65442" s="378"/>
      <c r="HU65442" s="378"/>
      <c r="HV65442" s="378"/>
      <c r="HW65442" s="378"/>
      <c r="HX65442" s="378"/>
      <c r="HY65442" s="378"/>
      <c r="HZ65442" s="378"/>
      <c r="IA65442" s="378"/>
      <c r="IB65442" s="378"/>
      <c r="IC65442" s="378"/>
      <c r="ID65442" s="378"/>
      <c r="IE65442" s="378"/>
      <c r="IF65442" s="378"/>
      <c r="IG65442" s="378"/>
      <c r="IH65442" s="378"/>
      <c r="II65442" s="378"/>
      <c r="IJ65442" s="378"/>
      <c r="IK65442" s="378"/>
      <c r="IL65442" s="378"/>
    </row>
    <row r="65443" spans="2:246">
      <c r="B65443" s="378"/>
      <c r="C65443" s="378"/>
      <c r="D65443" s="378"/>
      <c r="E65443" s="378"/>
      <c r="F65443" s="378"/>
      <c r="G65443" s="378"/>
      <c r="H65443" s="378"/>
      <c r="I65443" s="378"/>
      <c r="J65443" s="378"/>
      <c r="K65443" s="378"/>
      <c r="L65443" s="378"/>
      <c r="M65443" s="378"/>
      <c r="N65443" s="378"/>
      <c r="O65443" s="378"/>
      <c r="P65443" s="378"/>
      <c r="Q65443" s="378"/>
      <c r="R65443" s="378"/>
      <c r="S65443" s="378"/>
      <c r="T65443" s="378"/>
      <c r="U65443" s="378"/>
      <c r="V65443" s="378"/>
      <c r="W65443" s="378"/>
      <c r="X65443" s="378"/>
      <c r="Y65443" s="378"/>
      <c r="Z65443" s="378"/>
      <c r="AA65443" s="378"/>
      <c r="AB65443" s="378"/>
      <c r="AC65443" s="378"/>
      <c r="AD65443" s="378"/>
      <c r="AE65443" s="378"/>
      <c r="AF65443" s="378"/>
      <c r="AG65443" s="378"/>
      <c r="AH65443" s="378"/>
      <c r="AI65443" s="378"/>
      <c r="AJ65443" s="378"/>
      <c r="AK65443" s="378"/>
      <c r="AL65443" s="378"/>
      <c r="AM65443" s="378"/>
      <c r="AN65443" s="378"/>
      <c r="AO65443" s="378"/>
      <c r="AP65443" s="378"/>
      <c r="AQ65443" s="378"/>
      <c r="AR65443" s="378"/>
      <c r="AS65443" s="378"/>
      <c r="AT65443" s="378"/>
      <c r="AU65443" s="378"/>
      <c r="AV65443" s="378"/>
      <c r="AW65443" s="378"/>
      <c r="AX65443" s="378"/>
      <c r="AY65443" s="378"/>
      <c r="AZ65443" s="378"/>
      <c r="BA65443" s="378"/>
      <c r="BB65443" s="378"/>
      <c r="BC65443" s="378"/>
      <c r="BD65443" s="378"/>
      <c r="BE65443" s="378"/>
      <c r="BF65443" s="378"/>
      <c r="BG65443" s="378"/>
      <c r="BH65443" s="378"/>
      <c r="BI65443" s="378"/>
      <c r="BJ65443" s="378"/>
      <c r="BK65443" s="378"/>
      <c r="BL65443" s="378"/>
      <c r="BM65443" s="378"/>
      <c r="BN65443" s="378"/>
      <c r="BO65443" s="378"/>
      <c r="BP65443" s="378"/>
      <c r="BQ65443" s="378"/>
      <c r="BR65443" s="378"/>
      <c r="BS65443" s="378"/>
      <c r="BT65443" s="378"/>
      <c r="BU65443" s="378"/>
      <c r="BV65443" s="378"/>
      <c r="BW65443" s="378"/>
      <c r="BX65443" s="378"/>
      <c r="BY65443" s="378"/>
      <c r="BZ65443" s="378"/>
      <c r="CA65443" s="378"/>
      <c r="CB65443" s="378"/>
      <c r="CC65443" s="378"/>
      <c r="CD65443" s="378"/>
      <c r="CE65443" s="378"/>
      <c r="CF65443" s="378"/>
      <c r="CG65443" s="378"/>
      <c r="CH65443" s="378"/>
      <c r="CI65443" s="378"/>
      <c r="CJ65443" s="378"/>
      <c r="CK65443" s="378"/>
      <c r="CL65443" s="378"/>
      <c r="CM65443" s="378"/>
      <c r="CN65443" s="378"/>
      <c r="CO65443" s="378"/>
      <c r="CP65443" s="378"/>
      <c r="CQ65443" s="378"/>
      <c r="CR65443" s="378"/>
      <c r="CS65443" s="378"/>
      <c r="CT65443" s="378"/>
      <c r="CU65443" s="378"/>
      <c r="CV65443" s="378"/>
      <c r="CW65443" s="378"/>
      <c r="CX65443" s="378"/>
      <c r="CY65443" s="378"/>
      <c r="CZ65443" s="378"/>
      <c r="DA65443" s="378"/>
      <c r="DB65443" s="378"/>
      <c r="DC65443" s="378"/>
      <c r="DD65443" s="378"/>
      <c r="DE65443" s="378"/>
      <c r="DF65443" s="378"/>
      <c r="DG65443" s="378"/>
      <c r="DH65443" s="378"/>
      <c r="DI65443" s="378"/>
      <c r="DJ65443" s="378"/>
      <c r="DK65443" s="378"/>
      <c r="DL65443" s="378"/>
      <c r="DM65443" s="378"/>
      <c r="DN65443" s="378"/>
      <c r="DO65443" s="378"/>
      <c r="DP65443" s="378"/>
      <c r="DQ65443" s="378"/>
      <c r="DR65443" s="378"/>
      <c r="DS65443" s="378"/>
      <c r="DT65443" s="378"/>
      <c r="DU65443" s="378"/>
      <c r="DV65443" s="378"/>
      <c r="DW65443" s="378"/>
      <c r="DX65443" s="378"/>
      <c r="DY65443" s="378"/>
      <c r="DZ65443" s="378"/>
      <c r="EA65443" s="378"/>
      <c r="EB65443" s="378"/>
      <c r="EC65443" s="378"/>
      <c r="ED65443" s="378"/>
      <c r="EE65443" s="378"/>
      <c r="EF65443" s="378"/>
      <c r="EG65443" s="378"/>
      <c r="EH65443" s="378"/>
      <c r="EI65443" s="378"/>
      <c r="EJ65443" s="378"/>
      <c r="EK65443" s="378"/>
      <c r="EL65443" s="378"/>
      <c r="EM65443" s="378"/>
      <c r="EN65443" s="378"/>
      <c r="EO65443" s="378"/>
      <c r="EP65443" s="378"/>
      <c r="EQ65443" s="378"/>
      <c r="ER65443" s="378"/>
      <c r="ES65443" s="378"/>
      <c r="ET65443" s="378"/>
      <c r="EU65443" s="378"/>
      <c r="EV65443" s="378"/>
      <c r="EW65443" s="378"/>
      <c r="EX65443" s="378"/>
      <c r="EY65443" s="378"/>
      <c r="EZ65443" s="378"/>
      <c r="FA65443" s="378"/>
      <c r="FB65443" s="378"/>
      <c r="FC65443" s="378"/>
      <c r="FD65443" s="378"/>
      <c r="FE65443" s="378"/>
      <c r="FF65443" s="378"/>
      <c r="FG65443" s="378"/>
      <c r="FH65443" s="378"/>
      <c r="FI65443" s="378"/>
      <c r="FJ65443" s="378"/>
      <c r="FK65443" s="378"/>
      <c r="FL65443" s="378"/>
      <c r="FM65443" s="378"/>
      <c r="FN65443" s="378"/>
      <c r="FO65443" s="378"/>
      <c r="FP65443" s="378"/>
      <c r="FQ65443" s="378"/>
      <c r="FR65443" s="378"/>
      <c r="FS65443" s="378"/>
      <c r="FT65443" s="378"/>
      <c r="FU65443" s="378"/>
      <c r="FV65443" s="378"/>
      <c r="FW65443" s="378"/>
      <c r="FX65443" s="378"/>
      <c r="FY65443" s="378"/>
      <c r="FZ65443" s="378"/>
      <c r="GA65443" s="378"/>
      <c r="GB65443" s="378"/>
      <c r="GC65443" s="378"/>
      <c r="GD65443" s="378"/>
      <c r="GE65443" s="378"/>
      <c r="GF65443" s="378"/>
      <c r="GG65443" s="378"/>
      <c r="GH65443" s="378"/>
      <c r="GI65443" s="378"/>
      <c r="GJ65443" s="378"/>
      <c r="GK65443" s="378"/>
      <c r="GL65443" s="378"/>
      <c r="GM65443" s="378"/>
      <c r="GN65443" s="378"/>
      <c r="GO65443" s="378"/>
      <c r="GP65443" s="378"/>
      <c r="GQ65443" s="378"/>
      <c r="GR65443" s="378"/>
      <c r="GS65443" s="378"/>
      <c r="GT65443" s="378"/>
      <c r="GU65443" s="378"/>
      <c r="GV65443" s="378"/>
      <c r="GW65443" s="378"/>
      <c r="GX65443" s="378"/>
      <c r="GY65443" s="378"/>
      <c r="GZ65443" s="378"/>
      <c r="HA65443" s="378"/>
      <c r="HB65443" s="378"/>
      <c r="HC65443" s="378"/>
      <c r="HD65443" s="378"/>
      <c r="HE65443" s="378"/>
      <c r="HF65443" s="378"/>
      <c r="HG65443" s="378"/>
      <c r="HH65443" s="378"/>
      <c r="HI65443" s="378"/>
      <c r="HJ65443" s="378"/>
      <c r="HK65443" s="378"/>
      <c r="HL65443" s="378"/>
      <c r="HM65443" s="378"/>
      <c r="HN65443" s="378"/>
      <c r="HO65443" s="378"/>
      <c r="HP65443" s="378"/>
      <c r="HQ65443" s="378"/>
      <c r="HR65443" s="378"/>
      <c r="HS65443" s="378"/>
      <c r="HT65443" s="378"/>
      <c r="HU65443" s="378"/>
      <c r="HV65443" s="378"/>
      <c r="HW65443" s="378"/>
      <c r="HX65443" s="378"/>
      <c r="HY65443" s="378"/>
      <c r="HZ65443" s="378"/>
      <c r="IA65443" s="378"/>
      <c r="IB65443" s="378"/>
      <c r="IC65443" s="378"/>
      <c r="ID65443" s="378"/>
      <c r="IE65443" s="378"/>
      <c r="IF65443" s="378"/>
      <c r="IG65443" s="378"/>
      <c r="IH65443" s="378"/>
      <c r="II65443" s="378"/>
      <c r="IJ65443" s="378"/>
      <c r="IK65443" s="378"/>
      <c r="IL65443" s="378"/>
    </row>
    <row r="65444" spans="2:246">
      <c r="B65444" s="378"/>
      <c r="C65444" s="378"/>
      <c r="D65444" s="378"/>
      <c r="E65444" s="378"/>
      <c r="F65444" s="378"/>
      <c r="G65444" s="378"/>
      <c r="H65444" s="378"/>
      <c r="I65444" s="378"/>
      <c r="J65444" s="378"/>
      <c r="K65444" s="378"/>
      <c r="L65444" s="378"/>
      <c r="M65444" s="378"/>
      <c r="N65444" s="378"/>
      <c r="O65444" s="378"/>
      <c r="P65444" s="378"/>
      <c r="Q65444" s="378"/>
      <c r="R65444" s="378"/>
      <c r="S65444" s="378"/>
      <c r="T65444" s="378"/>
      <c r="U65444" s="378"/>
      <c r="V65444" s="378"/>
      <c r="W65444" s="378"/>
      <c r="X65444" s="378"/>
      <c r="Y65444" s="378"/>
      <c r="Z65444" s="378"/>
      <c r="AA65444" s="378"/>
      <c r="AB65444" s="378"/>
      <c r="AC65444" s="378"/>
      <c r="AD65444" s="378"/>
      <c r="AE65444" s="378"/>
      <c r="AF65444" s="378"/>
      <c r="AG65444" s="378"/>
      <c r="AH65444" s="378"/>
      <c r="AI65444" s="378"/>
      <c r="AJ65444" s="378"/>
      <c r="AK65444" s="378"/>
      <c r="AL65444" s="378"/>
      <c r="AM65444" s="378"/>
      <c r="AN65444" s="378"/>
      <c r="AO65444" s="378"/>
      <c r="AP65444" s="378"/>
      <c r="AQ65444" s="378"/>
      <c r="AR65444" s="378"/>
      <c r="AS65444" s="378"/>
      <c r="AT65444" s="378"/>
      <c r="AU65444" s="378"/>
      <c r="AV65444" s="378"/>
      <c r="AW65444" s="378"/>
      <c r="AX65444" s="378"/>
      <c r="AY65444" s="378"/>
      <c r="AZ65444" s="378"/>
      <c r="BA65444" s="378"/>
      <c r="BB65444" s="378"/>
      <c r="BC65444" s="378"/>
      <c r="BD65444" s="378"/>
      <c r="BE65444" s="378"/>
      <c r="BF65444" s="378"/>
      <c r="BG65444" s="378"/>
      <c r="BH65444" s="378"/>
      <c r="BI65444" s="378"/>
      <c r="BJ65444" s="378"/>
      <c r="BK65444" s="378"/>
      <c r="BL65444" s="378"/>
      <c r="BM65444" s="378"/>
      <c r="BN65444" s="378"/>
      <c r="BO65444" s="378"/>
      <c r="BP65444" s="378"/>
      <c r="BQ65444" s="378"/>
      <c r="BR65444" s="378"/>
      <c r="BS65444" s="378"/>
      <c r="BT65444" s="378"/>
      <c r="BU65444" s="378"/>
      <c r="BV65444" s="378"/>
      <c r="BW65444" s="378"/>
      <c r="BX65444" s="378"/>
      <c r="BY65444" s="378"/>
      <c r="BZ65444" s="378"/>
      <c r="CA65444" s="378"/>
      <c r="CB65444" s="378"/>
      <c r="CC65444" s="378"/>
      <c r="CD65444" s="378"/>
      <c r="CE65444" s="378"/>
      <c r="CF65444" s="378"/>
      <c r="CG65444" s="378"/>
      <c r="CH65444" s="378"/>
      <c r="CI65444" s="378"/>
      <c r="CJ65444" s="378"/>
      <c r="CK65444" s="378"/>
      <c r="CL65444" s="378"/>
      <c r="CM65444" s="378"/>
      <c r="CN65444" s="378"/>
      <c r="CO65444" s="378"/>
      <c r="CP65444" s="378"/>
      <c r="CQ65444" s="378"/>
      <c r="CR65444" s="378"/>
      <c r="CS65444" s="378"/>
      <c r="CT65444" s="378"/>
      <c r="CU65444" s="378"/>
      <c r="CV65444" s="378"/>
      <c r="CW65444" s="378"/>
      <c r="CX65444" s="378"/>
      <c r="CY65444" s="378"/>
      <c r="CZ65444" s="378"/>
      <c r="DA65444" s="378"/>
      <c r="DB65444" s="378"/>
      <c r="DC65444" s="378"/>
      <c r="DD65444" s="378"/>
      <c r="DE65444" s="378"/>
      <c r="DF65444" s="378"/>
      <c r="DG65444" s="378"/>
      <c r="DH65444" s="378"/>
      <c r="DI65444" s="378"/>
      <c r="DJ65444" s="378"/>
      <c r="DK65444" s="378"/>
      <c r="DL65444" s="378"/>
      <c r="DM65444" s="378"/>
      <c r="DN65444" s="378"/>
      <c r="DO65444" s="378"/>
      <c r="DP65444" s="378"/>
      <c r="DQ65444" s="378"/>
      <c r="DR65444" s="378"/>
      <c r="DS65444" s="378"/>
      <c r="DT65444" s="378"/>
      <c r="DU65444" s="378"/>
      <c r="DV65444" s="378"/>
      <c r="DW65444" s="378"/>
      <c r="DX65444" s="378"/>
      <c r="DY65444" s="378"/>
      <c r="DZ65444" s="378"/>
      <c r="EA65444" s="378"/>
      <c r="EB65444" s="378"/>
      <c r="EC65444" s="378"/>
      <c r="ED65444" s="378"/>
      <c r="EE65444" s="378"/>
      <c r="EF65444" s="378"/>
      <c r="EG65444" s="378"/>
      <c r="EH65444" s="378"/>
      <c r="EI65444" s="378"/>
      <c r="EJ65444" s="378"/>
      <c r="EK65444" s="378"/>
      <c r="EL65444" s="378"/>
      <c r="EM65444" s="378"/>
      <c r="EN65444" s="378"/>
      <c r="EO65444" s="378"/>
      <c r="EP65444" s="378"/>
      <c r="EQ65444" s="378"/>
      <c r="ER65444" s="378"/>
      <c r="ES65444" s="378"/>
      <c r="ET65444" s="378"/>
      <c r="EU65444" s="378"/>
      <c r="EV65444" s="378"/>
      <c r="EW65444" s="378"/>
      <c r="EX65444" s="378"/>
      <c r="EY65444" s="378"/>
      <c r="EZ65444" s="378"/>
      <c r="FA65444" s="378"/>
      <c r="FB65444" s="378"/>
      <c r="FC65444" s="378"/>
      <c r="FD65444" s="378"/>
      <c r="FE65444" s="378"/>
      <c r="FF65444" s="378"/>
      <c r="FG65444" s="378"/>
      <c r="FH65444" s="378"/>
      <c r="FI65444" s="378"/>
      <c r="FJ65444" s="378"/>
      <c r="FK65444" s="378"/>
      <c r="FL65444" s="378"/>
      <c r="FM65444" s="378"/>
      <c r="FN65444" s="378"/>
      <c r="FO65444" s="378"/>
      <c r="FP65444" s="378"/>
      <c r="FQ65444" s="378"/>
      <c r="FR65444" s="378"/>
      <c r="FS65444" s="378"/>
      <c r="FT65444" s="378"/>
      <c r="FU65444" s="378"/>
      <c r="FV65444" s="378"/>
      <c r="FW65444" s="378"/>
      <c r="FX65444" s="378"/>
      <c r="FY65444" s="378"/>
      <c r="FZ65444" s="378"/>
      <c r="GA65444" s="378"/>
      <c r="GB65444" s="378"/>
      <c r="GC65444" s="378"/>
      <c r="GD65444" s="378"/>
      <c r="GE65444" s="378"/>
      <c r="GF65444" s="378"/>
      <c r="GG65444" s="378"/>
      <c r="GH65444" s="378"/>
      <c r="GI65444" s="378"/>
      <c r="GJ65444" s="378"/>
      <c r="GK65444" s="378"/>
      <c r="GL65444" s="378"/>
      <c r="GM65444" s="378"/>
      <c r="GN65444" s="378"/>
      <c r="GO65444" s="378"/>
      <c r="GP65444" s="378"/>
      <c r="GQ65444" s="378"/>
      <c r="GR65444" s="378"/>
      <c r="GS65444" s="378"/>
      <c r="GT65444" s="378"/>
      <c r="GU65444" s="378"/>
      <c r="GV65444" s="378"/>
      <c r="GW65444" s="378"/>
      <c r="GX65444" s="378"/>
      <c r="GY65444" s="378"/>
      <c r="GZ65444" s="378"/>
      <c r="HA65444" s="378"/>
      <c r="HB65444" s="378"/>
      <c r="HC65444" s="378"/>
      <c r="HD65444" s="378"/>
      <c r="HE65444" s="378"/>
      <c r="HF65444" s="378"/>
      <c r="HG65444" s="378"/>
      <c r="HH65444" s="378"/>
      <c r="HI65444" s="378"/>
      <c r="HJ65444" s="378"/>
      <c r="HK65444" s="378"/>
      <c r="HL65444" s="378"/>
      <c r="HM65444" s="378"/>
      <c r="HN65444" s="378"/>
      <c r="HO65444" s="378"/>
      <c r="HP65444" s="378"/>
      <c r="HQ65444" s="378"/>
      <c r="HR65444" s="378"/>
      <c r="HS65444" s="378"/>
      <c r="HT65444" s="378"/>
      <c r="HU65444" s="378"/>
      <c r="HV65444" s="378"/>
      <c r="HW65444" s="378"/>
      <c r="HX65444" s="378"/>
      <c r="HY65444" s="378"/>
      <c r="HZ65444" s="378"/>
      <c r="IA65444" s="378"/>
      <c r="IB65444" s="378"/>
      <c r="IC65444" s="378"/>
      <c r="ID65444" s="378"/>
      <c r="IE65444" s="378"/>
      <c r="IF65444" s="378"/>
      <c r="IG65444" s="378"/>
      <c r="IH65444" s="378"/>
      <c r="II65444" s="378"/>
      <c r="IJ65444" s="378"/>
      <c r="IK65444" s="378"/>
      <c r="IL65444" s="378"/>
    </row>
    <row r="65445" spans="2:246">
      <c r="B65445" s="378"/>
      <c r="C65445" s="378"/>
      <c r="D65445" s="378"/>
      <c r="E65445" s="378"/>
      <c r="F65445" s="378"/>
      <c r="G65445" s="378"/>
      <c r="H65445" s="378"/>
      <c r="I65445" s="378"/>
      <c r="J65445" s="378"/>
      <c r="K65445" s="378"/>
      <c r="L65445" s="378"/>
      <c r="M65445" s="378"/>
      <c r="N65445" s="378"/>
      <c r="O65445" s="378"/>
      <c r="P65445" s="378"/>
      <c r="Q65445" s="378"/>
      <c r="R65445" s="378"/>
      <c r="S65445" s="378"/>
      <c r="T65445" s="378"/>
      <c r="U65445" s="378"/>
      <c r="V65445" s="378"/>
      <c r="W65445" s="378"/>
      <c r="X65445" s="378"/>
      <c r="Y65445" s="378"/>
      <c r="Z65445" s="378"/>
      <c r="AA65445" s="378"/>
      <c r="AB65445" s="378"/>
      <c r="AC65445" s="378"/>
      <c r="AD65445" s="378"/>
      <c r="AE65445" s="378"/>
      <c r="AF65445" s="378"/>
      <c r="AG65445" s="378"/>
      <c r="AH65445" s="378"/>
      <c r="AI65445" s="378"/>
      <c r="AJ65445" s="378"/>
      <c r="AK65445" s="378"/>
      <c r="AL65445" s="378"/>
      <c r="AM65445" s="378"/>
      <c r="AN65445" s="378"/>
      <c r="AO65445" s="378"/>
      <c r="AP65445" s="378"/>
      <c r="AQ65445" s="378"/>
      <c r="AR65445" s="378"/>
      <c r="AS65445" s="378"/>
      <c r="AT65445" s="378"/>
      <c r="AU65445" s="378"/>
      <c r="AV65445" s="378"/>
      <c r="AW65445" s="378"/>
      <c r="AX65445" s="378"/>
      <c r="AY65445" s="378"/>
      <c r="AZ65445" s="378"/>
      <c r="BA65445" s="378"/>
      <c r="BB65445" s="378"/>
      <c r="BC65445" s="378"/>
      <c r="BD65445" s="378"/>
      <c r="BE65445" s="378"/>
      <c r="BF65445" s="378"/>
      <c r="BG65445" s="378"/>
      <c r="BH65445" s="378"/>
      <c r="BI65445" s="378"/>
      <c r="BJ65445" s="378"/>
      <c r="BK65445" s="378"/>
      <c r="BL65445" s="378"/>
      <c r="BM65445" s="378"/>
      <c r="BN65445" s="378"/>
      <c r="BO65445" s="378"/>
      <c r="BP65445" s="378"/>
      <c r="BQ65445" s="378"/>
      <c r="BR65445" s="378"/>
      <c r="BS65445" s="378"/>
      <c r="BT65445" s="378"/>
      <c r="BU65445" s="378"/>
      <c r="BV65445" s="378"/>
      <c r="BW65445" s="378"/>
      <c r="BX65445" s="378"/>
      <c r="BY65445" s="378"/>
      <c r="BZ65445" s="378"/>
      <c r="CA65445" s="378"/>
      <c r="CB65445" s="378"/>
      <c r="CC65445" s="378"/>
      <c r="CD65445" s="378"/>
      <c r="CE65445" s="378"/>
      <c r="CF65445" s="378"/>
      <c r="CG65445" s="378"/>
      <c r="CH65445" s="378"/>
      <c r="CI65445" s="378"/>
      <c r="CJ65445" s="378"/>
      <c r="CK65445" s="378"/>
      <c r="CL65445" s="378"/>
      <c r="CM65445" s="378"/>
      <c r="CN65445" s="378"/>
      <c r="CO65445" s="378"/>
      <c r="CP65445" s="378"/>
      <c r="CQ65445" s="378"/>
      <c r="CR65445" s="378"/>
      <c r="CS65445" s="378"/>
      <c r="CT65445" s="378"/>
      <c r="CU65445" s="378"/>
      <c r="CV65445" s="378"/>
      <c r="CW65445" s="378"/>
      <c r="CX65445" s="378"/>
      <c r="CY65445" s="378"/>
      <c r="CZ65445" s="378"/>
      <c r="DA65445" s="378"/>
      <c r="DB65445" s="378"/>
      <c r="DC65445" s="378"/>
      <c r="DD65445" s="378"/>
      <c r="DE65445" s="378"/>
      <c r="DF65445" s="378"/>
      <c r="DG65445" s="378"/>
      <c r="DH65445" s="378"/>
      <c r="DI65445" s="378"/>
      <c r="DJ65445" s="378"/>
      <c r="DK65445" s="378"/>
      <c r="DL65445" s="378"/>
      <c r="DM65445" s="378"/>
      <c r="DN65445" s="378"/>
      <c r="DO65445" s="378"/>
      <c r="DP65445" s="378"/>
      <c r="DQ65445" s="378"/>
      <c r="DR65445" s="378"/>
      <c r="DS65445" s="378"/>
      <c r="DT65445" s="378"/>
      <c r="DU65445" s="378"/>
      <c r="DV65445" s="378"/>
      <c r="DW65445" s="378"/>
      <c r="DX65445" s="378"/>
      <c r="DY65445" s="378"/>
      <c r="DZ65445" s="378"/>
      <c r="EA65445" s="378"/>
      <c r="EB65445" s="378"/>
      <c r="EC65445" s="378"/>
      <c r="ED65445" s="378"/>
      <c r="EE65445" s="378"/>
      <c r="EF65445" s="378"/>
      <c r="EG65445" s="378"/>
      <c r="EH65445" s="378"/>
      <c r="EI65445" s="378"/>
      <c r="EJ65445" s="378"/>
      <c r="EK65445" s="378"/>
      <c r="EL65445" s="378"/>
      <c r="EM65445" s="378"/>
      <c r="EN65445" s="378"/>
      <c r="EO65445" s="378"/>
      <c r="EP65445" s="378"/>
      <c r="EQ65445" s="378"/>
      <c r="ER65445" s="378"/>
      <c r="ES65445" s="378"/>
      <c r="ET65445" s="378"/>
      <c r="EU65445" s="378"/>
      <c r="EV65445" s="378"/>
      <c r="EW65445" s="378"/>
      <c r="EX65445" s="378"/>
      <c r="EY65445" s="378"/>
      <c r="EZ65445" s="378"/>
      <c r="FA65445" s="378"/>
      <c r="FB65445" s="378"/>
      <c r="FC65445" s="378"/>
      <c r="FD65445" s="378"/>
      <c r="FE65445" s="378"/>
      <c r="FF65445" s="378"/>
      <c r="FG65445" s="378"/>
      <c r="FH65445" s="378"/>
      <c r="FI65445" s="378"/>
      <c r="FJ65445" s="378"/>
      <c r="FK65445" s="378"/>
      <c r="FL65445" s="378"/>
      <c r="FM65445" s="378"/>
      <c r="FN65445" s="378"/>
      <c r="FO65445" s="378"/>
      <c r="FP65445" s="378"/>
      <c r="FQ65445" s="378"/>
      <c r="FR65445" s="378"/>
      <c r="FS65445" s="378"/>
      <c r="FT65445" s="378"/>
      <c r="FU65445" s="378"/>
      <c r="FV65445" s="378"/>
      <c r="FW65445" s="378"/>
      <c r="FX65445" s="378"/>
      <c r="FY65445" s="378"/>
      <c r="FZ65445" s="378"/>
      <c r="GA65445" s="378"/>
      <c r="GB65445" s="378"/>
      <c r="GC65445" s="378"/>
      <c r="GD65445" s="378"/>
      <c r="GE65445" s="378"/>
      <c r="GF65445" s="378"/>
      <c r="GG65445" s="378"/>
      <c r="GH65445" s="378"/>
      <c r="GI65445" s="378"/>
      <c r="GJ65445" s="378"/>
      <c r="GK65445" s="378"/>
      <c r="GL65445" s="378"/>
      <c r="GM65445" s="378"/>
      <c r="GN65445" s="378"/>
      <c r="GO65445" s="378"/>
      <c r="GP65445" s="378"/>
      <c r="GQ65445" s="378"/>
      <c r="GR65445" s="378"/>
      <c r="GS65445" s="378"/>
      <c r="GT65445" s="378"/>
      <c r="GU65445" s="378"/>
      <c r="GV65445" s="378"/>
      <c r="GW65445" s="378"/>
      <c r="GX65445" s="378"/>
      <c r="GY65445" s="378"/>
      <c r="GZ65445" s="378"/>
      <c r="HA65445" s="378"/>
      <c r="HB65445" s="378"/>
      <c r="HC65445" s="378"/>
      <c r="HD65445" s="378"/>
      <c r="HE65445" s="378"/>
      <c r="HF65445" s="378"/>
      <c r="HG65445" s="378"/>
      <c r="HH65445" s="378"/>
      <c r="HI65445" s="378"/>
      <c r="HJ65445" s="378"/>
      <c r="HK65445" s="378"/>
      <c r="HL65445" s="378"/>
      <c r="HM65445" s="378"/>
      <c r="HN65445" s="378"/>
      <c r="HO65445" s="378"/>
      <c r="HP65445" s="378"/>
      <c r="HQ65445" s="378"/>
      <c r="HR65445" s="378"/>
      <c r="HS65445" s="378"/>
      <c r="HT65445" s="378"/>
      <c r="HU65445" s="378"/>
      <c r="HV65445" s="378"/>
      <c r="HW65445" s="378"/>
      <c r="HX65445" s="378"/>
      <c r="HY65445" s="378"/>
      <c r="HZ65445" s="378"/>
      <c r="IA65445" s="378"/>
      <c r="IB65445" s="378"/>
      <c r="IC65445" s="378"/>
      <c r="ID65445" s="378"/>
      <c r="IE65445" s="378"/>
      <c r="IF65445" s="378"/>
      <c r="IG65445" s="378"/>
      <c r="IH65445" s="378"/>
      <c r="II65445" s="378"/>
      <c r="IJ65445" s="378"/>
      <c r="IK65445" s="378"/>
      <c r="IL65445" s="378"/>
    </row>
    <row r="65446" spans="2:246">
      <c r="B65446" s="378"/>
      <c r="C65446" s="378"/>
      <c r="D65446" s="378"/>
      <c r="E65446" s="378"/>
      <c r="F65446" s="378"/>
      <c r="G65446" s="378"/>
      <c r="H65446" s="378"/>
      <c r="I65446" s="378"/>
      <c r="J65446" s="378"/>
      <c r="K65446" s="378"/>
      <c r="L65446" s="378"/>
      <c r="M65446" s="378"/>
      <c r="N65446" s="378"/>
      <c r="O65446" s="378"/>
      <c r="P65446" s="378"/>
      <c r="Q65446" s="378"/>
      <c r="R65446" s="378"/>
      <c r="S65446" s="378"/>
      <c r="T65446" s="378"/>
      <c r="U65446" s="378"/>
      <c r="V65446" s="378"/>
      <c r="W65446" s="378"/>
      <c r="X65446" s="378"/>
      <c r="Y65446" s="378"/>
      <c r="Z65446" s="378"/>
      <c r="AA65446" s="378"/>
      <c r="AB65446" s="378"/>
      <c r="AC65446" s="378"/>
      <c r="AD65446" s="378"/>
      <c r="AE65446" s="378"/>
      <c r="AF65446" s="378"/>
      <c r="AG65446" s="378"/>
      <c r="AH65446" s="378"/>
      <c r="AI65446" s="378"/>
      <c r="AJ65446" s="378"/>
      <c r="AK65446" s="378"/>
      <c r="AL65446" s="378"/>
      <c r="AM65446" s="378"/>
      <c r="AN65446" s="378"/>
      <c r="AO65446" s="378"/>
      <c r="AP65446" s="378"/>
      <c r="AQ65446" s="378"/>
      <c r="AR65446" s="378"/>
      <c r="AS65446" s="378"/>
      <c r="AT65446" s="378"/>
      <c r="AU65446" s="378"/>
      <c r="AV65446" s="378"/>
      <c r="AW65446" s="378"/>
      <c r="AX65446" s="378"/>
      <c r="AY65446" s="378"/>
      <c r="AZ65446" s="378"/>
      <c r="BA65446" s="378"/>
      <c r="BB65446" s="378"/>
      <c r="BC65446" s="378"/>
      <c r="BD65446" s="378"/>
      <c r="BE65446" s="378"/>
      <c r="BF65446" s="378"/>
      <c r="BG65446" s="378"/>
      <c r="BH65446" s="378"/>
      <c r="BI65446" s="378"/>
      <c r="BJ65446" s="378"/>
      <c r="BK65446" s="378"/>
      <c r="BL65446" s="378"/>
      <c r="BM65446" s="378"/>
      <c r="BN65446" s="378"/>
      <c r="BO65446" s="378"/>
      <c r="BP65446" s="378"/>
      <c r="BQ65446" s="378"/>
      <c r="BR65446" s="378"/>
      <c r="BS65446" s="378"/>
      <c r="BT65446" s="378"/>
      <c r="BU65446" s="378"/>
      <c r="BV65446" s="378"/>
      <c r="BW65446" s="378"/>
      <c r="BX65446" s="378"/>
      <c r="BY65446" s="378"/>
      <c r="BZ65446" s="378"/>
      <c r="CA65446" s="378"/>
      <c r="CB65446" s="378"/>
      <c r="CC65446" s="378"/>
      <c r="CD65446" s="378"/>
      <c r="CE65446" s="378"/>
      <c r="CF65446" s="378"/>
      <c r="CG65446" s="378"/>
      <c r="CH65446" s="378"/>
      <c r="CI65446" s="378"/>
      <c r="CJ65446" s="378"/>
      <c r="CK65446" s="378"/>
      <c r="CL65446" s="378"/>
      <c r="CM65446" s="378"/>
      <c r="CN65446" s="378"/>
      <c r="CO65446" s="378"/>
      <c r="CP65446" s="378"/>
      <c r="CQ65446" s="378"/>
      <c r="CR65446" s="378"/>
      <c r="CS65446" s="378"/>
      <c r="CT65446" s="378"/>
      <c r="CU65446" s="378"/>
      <c r="CV65446" s="378"/>
      <c r="CW65446" s="378"/>
      <c r="CX65446" s="378"/>
      <c r="CY65446" s="378"/>
      <c r="CZ65446" s="378"/>
      <c r="DA65446" s="378"/>
      <c r="DB65446" s="378"/>
      <c r="DC65446" s="378"/>
      <c r="DD65446" s="378"/>
      <c r="DE65446" s="378"/>
      <c r="DF65446" s="378"/>
      <c r="DG65446" s="378"/>
      <c r="DH65446" s="378"/>
      <c r="DI65446" s="378"/>
      <c r="DJ65446" s="378"/>
      <c r="DK65446" s="378"/>
      <c r="DL65446" s="378"/>
      <c r="DM65446" s="378"/>
      <c r="DN65446" s="378"/>
      <c r="DO65446" s="378"/>
      <c r="DP65446" s="378"/>
      <c r="DQ65446" s="378"/>
      <c r="DR65446" s="378"/>
      <c r="DS65446" s="378"/>
      <c r="DT65446" s="378"/>
      <c r="DU65446" s="378"/>
      <c r="DV65446" s="378"/>
      <c r="DW65446" s="378"/>
      <c r="DX65446" s="378"/>
      <c r="DY65446" s="378"/>
      <c r="DZ65446" s="378"/>
      <c r="EA65446" s="378"/>
      <c r="EB65446" s="378"/>
      <c r="EC65446" s="378"/>
      <c r="ED65446" s="378"/>
      <c r="EE65446" s="378"/>
      <c r="EF65446" s="378"/>
      <c r="EG65446" s="378"/>
      <c r="EH65446" s="378"/>
      <c r="EI65446" s="378"/>
      <c r="EJ65446" s="378"/>
      <c r="EK65446" s="378"/>
      <c r="EL65446" s="378"/>
      <c r="EM65446" s="378"/>
      <c r="EN65446" s="378"/>
      <c r="EO65446" s="378"/>
      <c r="EP65446" s="378"/>
      <c r="EQ65446" s="378"/>
      <c r="ER65446" s="378"/>
      <c r="ES65446" s="378"/>
      <c r="ET65446" s="378"/>
      <c r="EU65446" s="378"/>
      <c r="EV65446" s="378"/>
      <c r="EW65446" s="378"/>
      <c r="EX65446" s="378"/>
      <c r="EY65446" s="378"/>
      <c r="EZ65446" s="378"/>
      <c r="FA65446" s="378"/>
      <c r="FB65446" s="378"/>
      <c r="FC65446" s="378"/>
      <c r="FD65446" s="378"/>
      <c r="FE65446" s="378"/>
      <c r="FF65446" s="378"/>
      <c r="FG65446" s="378"/>
      <c r="FH65446" s="378"/>
      <c r="FI65446" s="378"/>
      <c r="FJ65446" s="378"/>
      <c r="FK65446" s="378"/>
      <c r="FL65446" s="378"/>
      <c r="FM65446" s="378"/>
      <c r="FN65446" s="378"/>
      <c r="FO65446" s="378"/>
      <c r="FP65446" s="378"/>
      <c r="FQ65446" s="378"/>
      <c r="FR65446" s="378"/>
      <c r="FS65446" s="378"/>
      <c r="FT65446" s="378"/>
      <c r="FU65446" s="378"/>
      <c r="FV65446" s="378"/>
      <c r="FW65446" s="378"/>
      <c r="FX65446" s="378"/>
      <c r="FY65446" s="378"/>
      <c r="FZ65446" s="378"/>
      <c r="GA65446" s="378"/>
      <c r="GB65446" s="378"/>
      <c r="GC65446" s="378"/>
      <c r="GD65446" s="378"/>
      <c r="GE65446" s="378"/>
      <c r="GF65446" s="378"/>
      <c r="GG65446" s="378"/>
      <c r="GH65446" s="378"/>
      <c r="GI65446" s="378"/>
      <c r="GJ65446" s="378"/>
      <c r="GK65446" s="378"/>
      <c r="GL65446" s="378"/>
      <c r="GM65446" s="378"/>
      <c r="GN65446" s="378"/>
      <c r="GO65446" s="378"/>
      <c r="GP65446" s="378"/>
      <c r="GQ65446" s="378"/>
      <c r="GR65446" s="378"/>
      <c r="GS65446" s="378"/>
      <c r="GT65446" s="378"/>
      <c r="GU65446" s="378"/>
      <c r="GV65446" s="378"/>
      <c r="GW65446" s="378"/>
      <c r="GX65446" s="378"/>
      <c r="GY65446" s="378"/>
      <c r="GZ65446" s="378"/>
      <c r="HA65446" s="378"/>
      <c r="HB65446" s="378"/>
      <c r="HC65446" s="378"/>
      <c r="HD65446" s="378"/>
      <c r="HE65446" s="378"/>
      <c r="HF65446" s="378"/>
      <c r="HG65446" s="378"/>
      <c r="HH65446" s="378"/>
      <c r="HI65446" s="378"/>
      <c r="HJ65446" s="378"/>
      <c r="HK65446" s="378"/>
      <c r="HL65446" s="378"/>
      <c r="HM65446" s="378"/>
      <c r="HN65446" s="378"/>
      <c r="HO65446" s="378"/>
      <c r="HP65446" s="378"/>
      <c r="HQ65446" s="378"/>
      <c r="HR65446" s="378"/>
      <c r="HS65446" s="378"/>
      <c r="HT65446" s="378"/>
      <c r="HU65446" s="378"/>
      <c r="HV65446" s="378"/>
      <c r="HW65446" s="378"/>
      <c r="HX65446" s="378"/>
      <c r="HY65446" s="378"/>
      <c r="HZ65446" s="378"/>
      <c r="IA65446" s="378"/>
      <c r="IB65446" s="378"/>
      <c r="IC65446" s="378"/>
      <c r="ID65446" s="378"/>
      <c r="IE65446" s="378"/>
      <c r="IF65446" s="378"/>
      <c r="IG65446" s="378"/>
      <c r="IH65446" s="378"/>
      <c r="II65446" s="378"/>
      <c r="IJ65446" s="378"/>
      <c r="IK65446" s="378"/>
      <c r="IL65446" s="378"/>
    </row>
    <row r="65447" spans="2:246">
      <c r="B65447" s="378"/>
      <c r="C65447" s="378"/>
      <c r="D65447" s="378"/>
      <c r="E65447" s="378"/>
      <c r="F65447" s="378"/>
      <c r="G65447" s="378"/>
      <c r="H65447" s="378"/>
      <c r="I65447" s="378"/>
      <c r="J65447" s="378"/>
      <c r="K65447" s="378"/>
      <c r="L65447" s="378"/>
      <c r="M65447" s="378"/>
      <c r="N65447" s="378"/>
      <c r="O65447" s="378"/>
      <c r="P65447" s="378"/>
      <c r="Q65447" s="378"/>
      <c r="R65447" s="378"/>
      <c r="S65447" s="378"/>
      <c r="T65447" s="378"/>
      <c r="U65447" s="378"/>
      <c r="V65447" s="378"/>
      <c r="W65447" s="378"/>
      <c r="X65447" s="378"/>
      <c r="Y65447" s="378"/>
      <c r="Z65447" s="378"/>
      <c r="AA65447" s="378"/>
      <c r="AB65447" s="378"/>
      <c r="AC65447" s="378"/>
      <c r="AD65447" s="378"/>
      <c r="AE65447" s="378"/>
      <c r="AF65447" s="378"/>
      <c r="AG65447" s="378"/>
      <c r="AH65447" s="378"/>
      <c r="AI65447" s="378"/>
      <c r="AJ65447" s="378"/>
      <c r="AK65447" s="378"/>
      <c r="AL65447" s="378"/>
      <c r="AM65447" s="378"/>
      <c r="AN65447" s="378"/>
      <c r="AO65447" s="378"/>
      <c r="AP65447" s="378"/>
      <c r="AQ65447" s="378"/>
      <c r="AR65447" s="378"/>
      <c r="AS65447" s="378"/>
      <c r="AT65447" s="378"/>
      <c r="AU65447" s="378"/>
      <c r="AV65447" s="378"/>
      <c r="AW65447" s="378"/>
      <c r="AX65447" s="378"/>
      <c r="AY65447" s="378"/>
      <c r="AZ65447" s="378"/>
      <c r="BA65447" s="378"/>
      <c r="BB65447" s="378"/>
      <c r="BC65447" s="378"/>
      <c r="BD65447" s="378"/>
      <c r="BE65447" s="378"/>
      <c r="BF65447" s="378"/>
      <c r="BG65447" s="378"/>
      <c r="BH65447" s="378"/>
      <c r="BI65447" s="378"/>
      <c r="BJ65447" s="378"/>
      <c r="BK65447" s="378"/>
      <c r="BL65447" s="378"/>
      <c r="BM65447" s="378"/>
      <c r="BN65447" s="378"/>
      <c r="BO65447" s="378"/>
      <c r="BP65447" s="378"/>
      <c r="BQ65447" s="378"/>
      <c r="BR65447" s="378"/>
      <c r="BS65447" s="378"/>
      <c r="BT65447" s="378"/>
      <c r="BU65447" s="378"/>
      <c r="BV65447" s="378"/>
      <c r="BW65447" s="378"/>
      <c r="BX65447" s="378"/>
      <c r="BY65447" s="378"/>
      <c r="BZ65447" s="378"/>
      <c r="CA65447" s="378"/>
      <c r="CB65447" s="378"/>
      <c r="CC65447" s="378"/>
      <c r="CD65447" s="378"/>
      <c r="CE65447" s="378"/>
      <c r="CF65447" s="378"/>
      <c r="CG65447" s="378"/>
      <c r="CH65447" s="378"/>
      <c r="CI65447" s="378"/>
      <c r="CJ65447" s="378"/>
      <c r="CK65447" s="378"/>
      <c r="CL65447" s="378"/>
      <c r="CM65447" s="378"/>
      <c r="CN65447" s="378"/>
      <c r="CO65447" s="378"/>
      <c r="CP65447" s="378"/>
      <c r="CQ65447" s="378"/>
      <c r="CR65447" s="378"/>
      <c r="CS65447" s="378"/>
      <c r="CT65447" s="378"/>
      <c r="CU65447" s="378"/>
      <c r="CV65447" s="378"/>
      <c r="CW65447" s="378"/>
      <c r="CX65447" s="378"/>
      <c r="CY65447" s="378"/>
      <c r="CZ65447" s="378"/>
      <c r="DA65447" s="378"/>
      <c r="DB65447" s="378"/>
      <c r="DC65447" s="378"/>
      <c r="DD65447" s="378"/>
      <c r="DE65447" s="378"/>
      <c r="DF65447" s="378"/>
      <c r="DG65447" s="378"/>
      <c r="DH65447" s="378"/>
      <c r="DI65447" s="378"/>
      <c r="DJ65447" s="378"/>
      <c r="DK65447" s="378"/>
      <c r="DL65447" s="378"/>
      <c r="DM65447" s="378"/>
      <c r="DN65447" s="378"/>
      <c r="DO65447" s="378"/>
      <c r="DP65447" s="378"/>
      <c r="DQ65447" s="378"/>
      <c r="DR65447" s="378"/>
      <c r="DS65447" s="378"/>
      <c r="DT65447" s="378"/>
      <c r="DU65447" s="378"/>
      <c r="DV65447" s="378"/>
      <c r="DW65447" s="378"/>
      <c r="DX65447" s="378"/>
      <c r="DY65447" s="378"/>
      <c r="DZ65447" s="378"/>
      <c r="EA65447" s="378"/>
      <c r="EB65447" s="378"/>
      <c r="EC65447" s="378"/>
      <c r="ED65447" s="378"/>
      <c r="EE65447" s="378"/>
      <c r="EF65447" s="378"/>
      <c r="EG65447" s="378"/>
      <c r="EH65447" s="378"/>
      <c r="EI65447" s="378"/>
      <c r="EJ65447" s="378"/>
      <c r="EK65447" s="378"/>
      <c r="EL65447" s="378"/>
      <c r="EM65447" s="378"/>
      <c r="EN65447" s="378"/>
      <c r="EO65447" s="378"/>
      <c r="EP65447" s="378"/>
      <c r="EQ65447" s="378"/>
      <c r="ER65447" s="378"/>
      <c r="ES65447" s="378"/>
      <c r="ET65447" s="378"/>
      <c r="EU65447" s="378"/>
      <c r="EV65447" s="378"/>
      <c r="EW65447" s="378"/>
      <c r="EX65447" s="378"/>
      <c r="EY65447" s="378"/>
      <c r="EZ65447" s="378"/>
      <c r="FA65447" s="378"/>
      <c r="FB65447" s="378"/>
      <c r="FC65447" s="378"/>
      <c r="FD65447" s="378"/>
      <c r="FE65447" s="378"/>
      <c r="FF65447" s="378"/>
      <c r="FG65447" s="378"/>
      <c r="FH65447" s="378"/>
      <c r="FI65447" s="378"/>
      <c r="FJ65447" s="378"/>
      <c r="FK65447" s="378"/>
      <c r="FL65447" s="378"/>
      <c r="FM65447" s="378"/>
      <c r="FN65447" s="378"/>
      <c r="FO65447" s="378"/>
      <c r="FP65447" s="378"/>
      <c r="FQ65447" s="378"/>
      <c r="FR65447" s="378"/>
      <c r="FS65447" s="378"/>
      <c r="FT65447" s="378"/>
      <c r="FU65447" s="378"/>
      <c r="FV65447" s="378"/>
      <c r="FW65447" s="378"/>
      <c r="FX65447" s="378"/>
      <c r="FY65447" s="378"/>
      <c r="FZ65447" s="378"/>
      <c r="GA65447" s="378"/>
      <c r="GB65447" s="378"/>
      <c r="GC65447" s="378"/>
      <c r="GD65447" s="378"/>
      <c r="GE65447" s="378"/>
      <c r="GF65447" s="378"/>
      <c r="GG65447" s="378"/>
      <c r="GH65447" s="378"/>
      <c r="GI65447" s="378"/>
      <c r="GJ65447" s="378"/>
      <c r="GK65447" s="378"/>
      <c r="GL65447" s="378"/>
      <c r="GM65447" s="378"/>
      <c r="GN65447" s="378"/>
      <c r="GO65447" s="378"/>
      <c r="GP65447" s="378"/>
      <c r="GQ65447" s="378"/>
      <c r="GR65447" s="378"/>
      <c r="GS65447" s="378"/>
      <c r="GT65447" s="378"/>
      <c r="GU65447" s="378"/>
      <c r="GV65447" s="378"/>
      <c r="GW65447" s="378"/>
      <c r="GX65447" s="378"/>
      <c r="GY65447" s="378"/>
      <c r="GZ65447" s="378"/>
      <c r="HA65447" s="378"/>
      <c r="HB65447" s="378"/>
      <c r="HC65447" s="378"/>
      <c r="HD65447" s="378"/>
      <c r="HE65447" s="378"/>
      <c r="HF65447" s="378"/>
      <c r="HG65447" s="378"/>
      <c r="HH65447" s="378"/>
      <c r="HI65447" s="378"/>
      <c r="HJ65447" s="378"/>
      <c r="HK65447" s="378"/>
      <c r="HL65447" s="378"/>
      <c r="HM65447" s="378"/>
      <c r="HN65447" s="378"/>
      <c r="HO65447" s="378"/>
      <c r="HP65447" s="378"/>
      <c r="HQ65447" s="378"/>
      <c r="HR65447" s="378"/>
      <c r="HS65447" s="378"/>
      <c r="HT65447" s="378"/>
      <c r="HU65447" s="378"/>
      <c r="HV65447" s="378"/>
      <c r="HW65447" s="378"/>
      <c r="HX65447" s="378"/>
      <c r="HY65447" s="378"/>
      <c r="HZ65447" s="378"/>
      <c r="IA65447" s="378"/>
      <c r="IB65447" s="378"/>
      <c r="IC65447" s="378"/>
      <c r="ID65447" s="378"/>
      <c r="IE65447" s="378"/>
      <c r="IF65447" s="378"/>
      <c r="IG65447" s="378"/>
      <c r="IH65447" s="378"/>
      <c r="II65447" s="378"/>
      <c r="IJ65447" s="378"/>
      <c r="IK65447" s="378"/>
      <c r="IL65447" s="378"/>
    </row>
    <row r="65448" spans="2:246">
      <c r="B65448" s="378"/>
      <c r="C65448" s="378"/>
      <c r="D65448" s="378"/>
      <c r="E65448" s="378"/>
      <c r="F65448" s="378"/>
      <c r="G65448" s="378"/>
      <c r="H65448" s="378"/>
      <c r="I65448" s="378"/>
      <c r="J65448" s="378"/>
      <c r="K65448" s="378"/>
      <c r="L65448" s="378"/>
      <c r="M65448" s="378"/>
      <c r="N65448" s="378"/>
      <c r="O65448" s="378"/>
      <c r="P65448" s="378"/>
      <c r="Q65448" s="378"/>
      <c r="R65448" s="378"/>
      <c r="S65448" s="378"/>
      <c r="T65448" s="378"/>
      <c r="U65448" s="378"/>
      <c r="V65448" s="378"/>
      <c r="W65448" s="378"/>
      <c r="X65448" s="378"/>
      <c r="Y65448" s="378"/>
      <c r="Z65448" s="378"/>
      <c r="AA65448" s="378"/>
      <c r="AB65448" s="378"/>
      <c r="AC65448" s="378"/>
      <c r="AD65448" s="378"/>
      <c r="AE65448" s="378"/>
      <c r="AF65448" s="378"/>
      <c r="AG65448" s="378"/>
      <c r="AH65448" s="378"/>
      <c r="AI65448" s="378"/>
      <c r="AJ65448" s="378"/>
      <c r="AK65448" s="378"/>
      <c r="AL65448" s="378"/>
      <c r="AM65448" s="378"/>
      <c r="AN65448" s="378"/>
      <c r="AO65448" s="378"/>
      <c r="AP65448" s="378"/>
      <c r="AQ65448" s="378"/>
      <c r="AR65448" s="378"/>
      <c r="AS65448" s="378"/>
      <c r="AT65448" s="378"/>
      <c r="AU65448" s="378"/>
      <c r="AV65448" s="378"/>
      <c r="AW65448" s="378"/>
      <c r="AX65448" s="378"/>
      <c r="AY65448" s="378"/>
      <c r="AZ65448" s="378"/>
      <c r="BA65448" s="378"/>
      <c r="BB65448" s="378"/>
      <c r="BC65448" s="378"/>
      <c r="BD65448" s="378"/>
      <c r="BE65448" s="378"/>
      <c r="BF65448" s="378"/>
      <c r="BG65448" s="378"/>
      <c r="BH65448" s="378"/>
      <c r="BI65448" s="378"/>
      <c r="BJ65448" s="378"/>
      <c r="BK65448" s="378"/>
      <c r="BL65448" s="378"/>
      <c r="BM65448" s="378"/>
      <c r="BN65448" s="378"/>
      <c r="BO65448" s="378"/>
      <c r="BP65448" s="378"/>
      <c r="BQ65448" s="378"/>
      <c r="BR65448" s="378"/>
      <c r="BS65448" s="378"/>
      <c r="BT65448" s="378"/>
      <c r="BU65448" s="378"/>
      <c r="BV65448" s="378"/>
      <c r="BW65448" s="378"/>
      <c r="BX65448" s="378"/>
      <c r="BY65448" s="378"/>
      <c r="BZ65448" s="378"/>
      <c r="CA65448" s="378"/>
      <c r="CB65448" s="378"/>
      <c r="CC65448" s="378"/>
      <c r="CD65448" s="378"/>
      <c r="CE65448" s="378"/>
      <c r="CF65448" s="378"/>
      <c r="CG65448" s="378"/>
      <c r="CH65448" s="378"/>
      <c r="CI65448" s="378"/>
      <c r="CJ65448" s="378"/>
      <c r="CK65448" s="378"/>
      <c r="CL65448" s="378"/>
      <c r="CM65448" s="378"/>
      <c r="CN65448" s="378"/>
      <c r="CO65448" s="378"/>
      <c r="CP65448" s="378"/>
      <c r="CQ65448" s="378"/>
      <c r="CR65448" s="378"/>
      <c r="CS65448" s="378"/>
      <c r="CT65448" s="378"/>
      <c r="CU65448" s="378"/>
      <c r="CV65448" s="378"/>
      <c r="CW65448" s="378"/>
      <c r="CX65448" s="378"/>
      <c r="CY65448" s="378"/>
      <c r="CZ65448" s="378"/>
      <c r="DA65448" s="378"/>
      <c r="DB65448" s="378"/>
      <c r="DC65448" s="378"/>
      <c r="DD65448" s="378"/>
      <c r="DE65448" s="378"/>
      <c r="DF65448" s="378"/>
      <c r="DG65448" s="378"/>
      <c r="DH65448" s="378"/>
      <c r="DI65448" s="378"/>
      <c r="DJ65448" s="378"/>
      <c r="DK65448" s="378"/>
      <c r="DL65448" s="378"/>
      <c r="DM65448" s="378"/>
      <c r="DN65448" s="378"/>
      <c r="DO65448" s="378"/>
      <c r="DP65448" s="378"/>
      <c r="DQ65448" s="378"/>
      <c r="DR65448" s="378"/>
      <c r="DS65448" s="378"/>
      <c r="DT65448" s="378"/>
      <c r="DU65448" s="378"/>
      <c r="DV65448" s="378"/>
      <c r="DW65448" s="378"/>
      <c r="DX65448" s="378"/>
      <c r="DY65448" s="378"/>
      <c r="DZ65448" s="378"/>
      <c r="EA65448" s="378"/>
      <c r="EB65448" s="378"/>
      <c r="EC65448" s="378"/>
      <c r="ED65448" s="378"/>
      <c r="EE65448" s="378"/>
      <c r="EF65448" s="378"/>
      <c r="EG65448" s="378"/>
      <c r="EH65448" s="378"/>
      <c r="EI65448" s="378"/>
      <c r="EJ65448" s="378"/>
      <c r="EK65448" s="378"/>
      <c r="EL65448" s="378"/>
      <c r="EM65448" s="378"/>
      <c r="EN65448" s="378"/>
      <c r="EO65448" s="378"/>
      <c r="EP65448" s="378"/>
      <c r="EQ65448" s="378"/>
      <c r="ER65448" s="378"/>
      <c r="ES65448" s="378"/>
      <c r="ET65448" s="378"/>
      <c r="EU65448" s="378"/>
      <c r="EV65448" s="378"/>
      <c r="EW65448" s="378"/>
      <c r="EX65448" s="378"/>
      <c r="EY65448" s="378"/>
      <c r="EZ65448" s="378"/>
      <c r="FA65448" s="378"/>
      <c r="FB65448" s="378"/>
      <c r="FC65448" s="378"/>
      <c r="FD65448" s="378"/>
      <c r="FE65448" s="378"/>
      <c r="FF65448" s="378"/>
      <c r="FG65448" s="378"/>
      <c r="FH65448" s="378"/>
      <c r="FI65448" s="378"/>
      <c r="FJ65448" s="378"/>
      <c r="FK65448" s="378"/>
      <c r="FL65448" s="378"/>
      <c r="FM65448" s="378"/>
      <c r="FN65448" s="378"/>
      <c r="FO65448" s="378"/>
      <c r="FP65448" s="378"/>
      <c r="FQ65448" s="378"/>
      <c r="FR65448" s="378"/>
      <c r="FS65448" s="378"/>
      <c r="FT65448" s="378"/>
      <c r="FU65448" s="378"/>
      <c r="FV65448" s="378"/>
      <c r="FW65448" s="378"/>
      <c r="FX65448" s="378"/>
      <c r="FY65448" s="378"/>
      <c r="FZ65448" s="378"/>
      <c r="GA65448" s="378"/>
      <c r="GB65448" s="378"/>
      <c r="GC65448" s="378"/>
      <c r="GD65448" s="378"/>
      <c r="GE65448" s="378"/>
      <c r="GF65448" s="378"/>
      <c r="GG65448" s="378"/>
      <c r="GH65448" s="378"/>
      <c r="GI65448" s="378"/>
      <c r="GJ65448" s="378"/>
      <c r="GK65448" s="378"/>
      <c r="GL65448" s="378"/>
      <c r="GM65448" s="378"/>
      <c r="GN65448" s="378"/>
      <c r="GO65448" s="378"/>
      <c r="GP65448" s="378"/>
      <c r="GQ65448" s="378"/>
      <c r="GR65448" s="378"/>
      <c r="GS65448" s="378"/>
      <c r="GT65448" s="378"/>
      <c r="GU65448" s="378"/>
      <c r="GV65448" s="378"/>
      <c r="GW65448" s="378"/>
      <c r="GX65448" s="378"/>
      <c r="GY65448" s="378"/>
      <c r="GZ65448" s="378"/>
      <c r="HA65448" s="378"/>
      <c r="HB65448" s="378"/>
      <c r="HC65448" s="378"/>
      <c r="HD65448" s="378"/>
      <c r="HE65448" s="378"/>
      <c r="HF65448" s="378"/>
      <c r="HG65448" s="378"/>
      <c r="HH65448" s="378"/>
      <c r="HI65448" s="378"/>
      <c r="HJ65448" s="378"/>
      <c r="HK65448" s="378"/>
      <c r="HL65448" s="378"/>
      <c r="HM65448" s="378"/>
      <c r="HN65448" s="378"/>
      <c r="HO65448" s="378"/>
      <c r="HP65448" s="378"/>
      <c r="HQ65448" s="378"/>
      <c r="HR65448" s="378"/>
      <c r="HS65448" s="378"/>
      <c r="HT65448" s="378"/>
      <c r="HU65448" s="378"/>
      <c r="HV65448" s="378"/>
      <c r="HW65448" s="378"/>
      <c r="HX65448" s="378"/>
      <c r="HY65448" s="378"/>
      <c r="HZ65448" s="378"/>
      <c r="IA65448" s="378"/>
      <c r="IB65448" s="378"/>
      <c r="IC65448" s="378"/>
      <c r="ID65448" s="378"/>
      <c r="IE65448" s="378"/>
      <c r="IF65448" s="378"/>
      <c r="IG65448" s="378"/>
      <c r="IH65448" s="378"/>
      <c r="II65448" s="378"/>
      <c r="IJ65448" s="378"/>
      <c r="IK65448" s="378"/>
      <c r="IL65448" s="378"/>
    </row>
    <row r="65449" spans="2:246">
      <c r="B65449" s="378"/>
      <c r="C65449" s="378"/>
      <c r="D65449" s="378"/>
      <c r="E65449" s="378"/>
      <c r="F65449" s="378"/>
      <c r="G65449" s="378"/>
      <c r="H65449" s="378"/>
      <c r="I65449" s="378"/>
      <c r="J65449" s="378"/>
      <c r="K65449" s="378"/>
      <c r="L65449" s="378"/>
      <c r="M65449" s="378"/>
      <c r="N65449" s="378"/>
      <c r="O65449" s="378"/>
      <c r="P65449" s="378"/>
      <c r="Q65449" s="378"/>
      <c r="R65449" s="378"/>
      <c r="S65449" s="378"/>
      <c r="T65449" s="378"/>
      <c r="U65449" s="378"/>
      <c r="V65449" s="378"/>
      <c r="W65449" s="378"/>
      <c r="X65449" s="378"/>
      <c r="Y65449" s="378"/>
      <c r="Z65449" s="378"/>
      <c r="AA65449" s="378"/>
      <c r="AB65449" s="378"/>
      <c r="AC65449" s="378"/>
      <c r="AD65449" s="378"/>
      <c r="AE65449" s="378"/>
      <c r="AF65449" s="378"/>
      <c r="AG65449" s="378"/>
      <c r="AH65449" s="378"/>
      <c r="AI65449" s="378"/>
      <c r="AJ65449" s="378"/>
      <c r="AK65449" s="378"/>
      <c r="AL65449" s="378"/>
      <c r="AM65449" s="378"/>
      <c r="AN65449" s="378"/>
      <c r="AO65449" s="378"/>
      <c r="AP65449" s="378"/>
      <c r="AQ65449" s="378"/>
      <c r="AR65449" s="378"/>
      <c r="AS65449" s="378"/>
      <c r="AT65449" s="378"/>
      <c r="AU65449" s="378"/>
      <c r="AV65449" s="378"/>
      <c r="AW65449" s="378"/>
      <c r="AX65449" s="378"/>
      <c r="AY65449" s="378"/>
      <c r="AZ65449" s="378"/>
      <c r="BA65449" s="378"/>
      <c r="BB65449" s="378"/>
      <c r="BC65449" s="378"/>
      <c r="BD65449" s="378"/>
      <c r="BE65449" s="378"/>
      <c r="BF65449" s="378"/>
      <c r="BG65449" s="378"/>
      <c r="BH65449" s="378"/>
      <c r="BI65449" s="378"/>
      <c r="BJ65449" s="378"/>
      <c r="BK65449" s="378"/>
      <c r="BL65449" s="378"/>
      <c r="BM65449" s="378"/>
      <c r="BN65449" s="378"/>
      <c r="BO65449" s="378"/>
      <c r="BP65449" s="378"/>
      <c r="BQ65449" s="378"/>
      <c r="BR65449" s="378"/>
      <c r="BS65449" s="378"/>
      <c r="BT65449" s="378"/>
      <c r="BU65449" s="378"/>
      <c r="BV65449" s="378"/>
      <c r="BW65449" s="378"/>
      <c r="BX65449" s="378"/>
      <c r="BY65449" s="378"/>
      <c r="BZ65449" s="378"/>
      <c r="CA65449" s="378"/>
      <c r="CB65449" s="378"/>
      <c r="CC65449" s="378"/>
      <c r="CD65449" s="378"/>
      <c r="CE65449" s="378"/>
      <c r="CF65449" s="378"/>
      <c r="CG65449" s="378"/>
      <c r="CH65449" s="378"/>
      <c r="CI65449" s="378"/>
      <c r="CJ65449" s="378"/>
      <c r="CK65449" s="378"/>
      <c r="CL65449" s="378"/>
      <c r="CM65449" s="378"/>
      <c r="CN65449" s="378"/>
      <c r="CO65449" s="378"/>
      <c r="CP65449" s="378"/>
      <c r="CQ65449" s="378"/>
      <c r="CR65449" s="378"/>
      <c r="CS65449" s="378"/>
      <c r="CT65449" s="378"/>
      <c r="CU65449" s="378"/>
      <c r="CV65449" s="378"/>
      <c r="CW65449" s="378"/>
      <c r="CX65449" s="378"/>
      <c r="CY65449" s="378"/>
      <c r="CZ65449" s="378"/>
      <c r="DA65449" s="378"/>
      <c r="DB65449" s="378"/>
      <c r="DC65449" s="378"/>
      <c r="DD65449" s="378"/>
      <c r="DE65449" s="378"/>
      <c r="DF65449" s="378"/>
      <c r="DG65449" s="378"/>
      <c r="DH65449" s="378"/>
      <c r="DI65449" s="378"/>
      <c r="DJ65449" s="378"/>
      <c r="DK65449" s="378"/>
      <c r="DL65449" s="378"/>
      <c r="DM65449" s="378"/>
      <c r="DN65449" s="378"/>
      <c r="DO65449" s="378"/>
      <c r="DP65449" s="378"/>
      <c r="DQ65449" s="378"/>
      <c r="DR65449" s="378"/>
      <c r="DS65449" s="378"/>
      <c r="DT65449" s="378"/>
      <c r="DU65449" s="378"/>
      <c r="DV65449" s="378"/>
      <c r="DW65449" s="378"/>
      <c r="DX65449" s="378"/>
      <c r="DY65449" s="378"/>
      <c r="DZ65449" s="378"/>
      <c r="EA65449" s="378"/>
      <c r="EB65449" s="378"/>
      <c r="EC65449" s="378"/>
      <c r="ED65449" s="378"/>
      <c r="EE65449" s="378"/>
      <c r="EF65449" s="378"/>
      <c r="EG65449" s="378"/>
      <c r="EH65449" s="378"/>
      <c r="EI65449" s="378"/>
      <c r="EJ65449" s="378"/>
      <c r="EK65449" s="378"/>
      <c r="EL65449" s="378"/>
      <c r="EM65449" s="378"/>
      <c r="EN65449" s="378"/>
      <c r="EO65449" s="378"/>
      <c r="EP65449" s="378"/>
      <c r="EQ65449" s="378"/>
      <c r="ER65449" s="378"/>
      <c r="ES65449" s="378"/>
      <c r="ET65449" s="378"/>
      <c r="EU65449" s="378"/>
      <c r="EV65449" s="378"/>
      <c r="EW65449" s="378"/>
      <c r="EX65449" s="378"/>
      <c r="EY65449" s="378"/>
      <c r="EZ65449" s="378"/>
      <c r="FA65449" s="378"/>
      <c r="FB65449" s="378"/>
      <c r="FC65449" s="378"/>
      <c r="FD65449" s="378"/>
      <c r="FE65449" s="378"/>
      <c r="FF65449" s="378"/>
      <c r="FG65449" s="378"/>
      <c r="FH65449" s="378"/>
      <c r="FI65449" s="378"/>
      <c r="FJ65449" s="378"/>
      <c r="FK65449" s="378"/>
      <c r="FL65449" s="378"/>
      <c r="FM65449" s="378"/>
      <c r="FN65449" s="378"/>
      <c r="FO65449" s="378"/>
      <c r="FP65449" s="378"/>
      <c r="FQ65449" s="378"/>
      <c r="FR65449" s="378"/>
      <c r="FS65449" s="378"/>
      <c r="FT65449" s="378"/>
      <c r="FU65449" s="378"/>
      <c r="FV65449" s="378"/>
      <c r="FW65449" s="378"/>
      <c r="FX65449" s="378"/>
      <c r="FY65449" s="378"/>
      <c r="FZ65449" s="378"/>
      <c r="GA65449" s="378"/>
      <c r="GB65449" s="378"/>
      <c r="GC65449" s="378"/>
      <c r="GD65449" s="378"/>
      <c r="GE65449" s="378"/>
      <c r="GF65449" s="378"/>
      <c r="GG65449" s="378"/>
      <c r="GH65449" s="378"/>
      <c r="GI65449" s="378"/>
      <c r="GJ65449" s="378"/>
      <c r="GK65449" s="378"/>
      <c r="GL65449" s="378"/>
      <c r="GM65449" s="378"/>
      <c r="GN65449" s="378"/>
      <c r="GO65449" s="378"/>
      <c r="GP65449" s="378"/>
      <c r="GQ65449" s="378"/>
      <c r="GR65449" s="378"/>
      <c r="GS65449" s="378"/>
      <c r="GT65449" s="378"/>
      <c r="GU65449" s="378"/>
      <c r="GV65449" s="378"/>
      <c r="GW65449" s="378"/>
      <c r="GX65449" s="378"/>
      <c r="GY65449" s="378"/>
      <c r="GZ65449" s="378"/>
      <c r="HA65449" s="378"/>
      <c r="HB65449" s="378"/>
      <c r="HC65449" s="378"/>
      <c r="HD65449" s="378"/>
      <c r="HE65449" s="378"/>
      <c r="HF65449" s="378"/>
      <c r="HG65449" s="378"/>
      <c r="HH65449" s="378"/>
      <c r="HI65449" s="378"/>
      <c r="HJ65449" s="378"/>
      <c r="HK65449" s="378"/>
      <c r="HL65449" s="378"/>
      <c r="HM65449" s="378"/>
      <c r="HN65449" s="378"/>
      <c r="HO65449" s="378"/>
      <c r="HP65449" s="378"/>
      <c r="HQ65449" s="378"/>
      <c r="HR65449" s="378"/>
      <c r="HS65449" s="378"/>
      <c r="HT65449" s="378"/>
      <c r="HU65449" s="378"/>
      <c r="HV65449" s="378"/>
      <c r="HW65449" s="378"/>
      <c r="HX65449" s="378"/>
      <c r="HY65449" s="378"/>
      <c r="HZ65449" s="378"/>
      <c r="IA65449" s="378"/>
      <c r="IB65449" s="378"/>
      <c r="IC65449" s="378"/>
      <c r="ID65449" s="378"/>
      <c r="IE65449" s="378"/>
      <c r="IF65449" s="378"/>
      <c r="IG65449" s="378"/>
      <c r="IH65449" s="378"/>
      <c r="II65449" s="378"/>
      <c r="IJ65449" s="378"/>
      <c r="IK65449" s="378"/>
      <c r="IL65449" s="378"/>
    </row>
    <row r="65450" spans="2:246">
      <c r="B65450" s="378"/>
      <c r="C65450" s="378"/>
      <c r="D65450" s="378"/>
      <c r="E65450" s="378"/>
      <c r="F65450" s="378"/>
      <c r="G65450" s="378"/>
      <c r="H65450" s="378"/>
      <c r="I65450" s="378"/>
      <c r="J65450" s="378"/>
      <c r="K65450" s="378"/>
      <c r="L65450" s="378"/>
      <c r="M65450" s="378"/>
      <c r="N65450" s="378"/>
      <c r="O65450" s="378"/>
      <c r="P65450" s="378"/>
      <c r="Q65450" s="378"/>
      <c r="R65450" s="378"/>
      <c r="S65450" s="378"/>
      <c r="T65450" s="378"/>
      <c r="U65450" s="378"/>
      <c r="V65450" s="378"/>
      <c r="W65450" s="378"/>
      <c r="X65450" s="378"/>
      <c r="Y65450" s="378"/>
      <c r="Z65450" s="378"/>
      <c r="AA65450" s="378"/>
      <c r="AB65450" s="378"/>
      <c r="AC65450" s="378"/>
      <c r="AD65450" s="378"/>
      <c r="AE65450" s="378"/>
      <c r="AF65450" s="378"/>
      <c r="AG65450" s="378"/>
      <c r="AH65450" s="378"/>
      <c r="AI65450" s="378"/>
      <c r="AJ65450" s="378"/>
      <c r="AK65450" s="378"/>
      <c r="AL65450" s="378"/>
      <c r="AM65450" s="378"/>
      <c r="AN65450" s="378"/>
      <c r="AO65450" s="378"/>
      <c r="AP65450" s="378"/>
      <c r="AQ65450" s="378"/>
      <c r="AR65450" s="378"/>
      <c r="AS65450" s="378"/>
      <c r="AT65450" s="378"/>
      <c r="AU65450" s="378"/>
      <c r="AV65450" s="378"/>
      <c r="AW65450" s="378"/>
      <c r="AX65450" s="378"/>
      <c r="AY65450" s="378"/>
      <c r="AZ65450" s="378"/>
      <c r="BA65450" s="378"/>
      <c r="BB65450" s="378"/>
      <c r="BC65450" s="378"/>
      <c r="BD65450" s="378"/>
      <c r="BE65450" s="378"/>
      <c r="BF65450" s="378"/>
      <c r="BG65450" s="378"/>
      <c r="BH65450" s="378"/>
      <c r="BI65450" s="378"/>
      <c r="BJ65450" s="378"/>
      <c r="BK65450" s="378"/>
      <c r="BL65450" s="378"/>
      <c r="BM65450" s="378"/>
      <c r="BN65450" s="378"/>
      <c r="BO65450" s="378"/>
      <c r="BP65450" s="378"/>
      <c r="BQ65450" s="378"/>
      <c r="BR65450" s="378"/>
      <c r="BS65450" s="378"/>
      <c r="BT65450" s="378"/>
      <c r="BU65450" s="378"/>
      <c r="BV65450" s="378"/>
      <c r="BW65450" s="378"/>
      <c r="BX65450" s="378"/>
      <c r="BY65450" s="378"/>
      <c r="BZ65450" s="378"/>
      <c r="CA65450" s="378"/>
      <c r="CB65450" s="378"/>
      <c r="CC65450" s="378"/>
      <c r="CD65450" s="378"/>
      <c r="CE65450" s="378"/>
      <c r="CF65450" s="378"/>
      <c r="CG65450" s="378"/>
      <c r="CH65450" s="378"/>
      <c r="CI65450" s="378"/>
      <c r="CJ65450" s="378"/>
      <c r="CK65450" s="378"/>
      <c r="CL65450" s="378"/>
      <c r="CM65450" s="378"/>
      <c r="CN65450" s="378"/>
      <c r="CO65450" s="378"/>
      <c r="CP65450" s="378"/>
      <c r="CQ65450" s="378"/>
      <c r="CR65450" s="378"/>
      <c r="CS65450" s="378"/>
      <c r="CT65450" s="378"/>
      <c r="CU65450" s="378"/>
      <c r="CV65450" s="378"/>
      <c r="CW65450" s="378"/>
      <c r="CX65450" s="378"/>
      <c r="CY65450" s="378"/>
      <c r="CZ65450" s="378"/>
      <c r="DA65450" s="378"/>
      <c r="DB65450" s="378"/>
      <c r="DC65450" s="378"/>
      <c r="DD65450" s="378"/>
      <c r="DE65450" s="378"/>
      <c r="DF65450" s="378"/>
      <c r="DG65450" s="378"/>
      <c r="DH65450" s="378"/>
      <c r="DI65450" s="378"/>
      <c r="DJ65450" s="378"/>
      <c r="DK65450" s="378"/>
      <c r="DL65450" s="378"/>
      <c r="DM65450" s="378"/>
      <c r="DN65450" s="378"/>
      <c r="DO65450" s="378"/>
      <c r="DP65450" s="378"/>
      <c r="DQ65450" s="378"/>
      <c r="DR65450" s="378"/>
      <c r="DS65450" s="378"/>
      <c r="DT65450" s="378"/>
      <c r="DU65450" s="378"/>
      <c r="DV65450" s="378"/>
      <c r="DW65450" s="378"/>
      <c r="DX65450" s="378"/>
      <c r="DY65450" s="378"/>
      <c r="DZ65450" s="378"/>
      <c r="EA65450" s="378"/>
      <c r="EB65450" s="378"/>
      <c r="EC65450" s="378"/>
      <c r="ED65450" s="378"/>
      <c r="EE65450" s="378"/>
      <c r="EF65450" s="378"/>
      <c r="EG65450" s="378"/>
      <c r="EH65450" s="378"/>
      <c r="EI65450" s="378"/>
      <c r="EJ65450" s="378"/>
      <c r="EK65450" s="378"/>
      <c r="EL65450" s="378"/>
      <c r="EM65450" s="378"/>
      <c r="EN65450" s="378"/>
      <c r="EO65450" s="378"/>
      <c r="EP65450" s="378"/>
      <c r="EQ65450" s="378"/>
      <c r="ER65450" s="378"/>
      <c r="ES65450" s="378"/>
      <c r="ET65450" s="378"/>
      <c r="EU65450" s="378"/>
      <c r="EV65450" s="378"/>
      <c r="EW65450" s="378"/>
      <c r="EX65450" s="378"/>
      <c r="EY65450" s="378"/>
      <c r="EZ65450" s="378"/>
      <c r="FA65450" s="378"/>
      <c r="FB65450" s="378"/>
      <c r="FC65450" s="378"/>
      <c r="FD65450" s="378"/>
      <c r="FE65450" s="378"/>
      <c r="FF65450" s="378"/>
      <c r="FG65450" s="378"/>
      <c r="FH65450" s="378"/>
      <c r="FI65450" s="378"/>
      <c r="FJ65450" s="378"/>
      <c r="FK65450" s="378"/>
      <c r="FL65450" s="378"/>
      <c r="FM65450" s="378"/>
      <c r="FN65450" s="378"/>
      <c r="FO65450" s="378"/>
      <c r="FP65450" s="378"/>
      <c r="FQ65450" s="378"/>
      <c r="FR65450" s="378"/>
      <c r="FS65450" s="378"/>
      <c r="FT65450" s="378"/>
      <c r="FU65450" s="378"/>
      <c r="FV65450" s="378"/>
      <c r="FW65450" s="378"/>
      <c r="FX65450" s="378"/>
      <c r="FY65450" s="378"/>
      <c r="FZ65450" s="378"/>
      <c r="GA65450" s="378"/>
      <c r="GB65450" s="378"/>
      <c r="GC65450" s="378"/>
      <c r="GD65450" s="378"/>
      <c r="GE65450" s="378"/>
      <c r="GF65450" s="378"/>
      <c r="GG65450" s="378"/>
      <c r="GH65450" s="378"/>
      <c r="GI65450" s="378"/>
      <c r="GJ65450" s="378"/>
      <c r="GK65450" s="378"/>
      <c r="GL65450" s="378"/>
      <c r="GM65450" s="378"/>
      <c r="GN65450" s="378"/>
      <c r="GO65450" s="378"/>
      <c r="GP65450" s="378"/>
      <c r="GQ65450" s="378"/>
      <c r="GR65450" s="378"/>
      <c r="GS65450" s="378"/>
      <c r="GT65450" s="378"/>
      <c r="GU65450" s="378"/>
      <c r="GV65450" s="378"/>
      <c r="GW65450" s="378"/>
      <c r="GX65450" s="378"/>
      <c r="GY65450" s="378"/>
      <c r="GZ65450" s="378"/>
      <c r="HA65450" s="378"/>
      <c r="HB65450" s="378"/>
      <c r="HC65450" s="378"/>
      <c r="HD65450" s="378"/>
      <c r="HE65450" s="378"/>
      <c r="HF65450" s="378"/>
      <c r="HG65450" s="378"/>
      <c r="HH65450" s="378"/>
      <c r="HI65450" s="378"/>
      <c r="HJ65450" s="378"/>
      <c r="HK65450" s="378"/>
      <c r="HL65450" s="378"/>
      <c r="HM65450" s="378"/>
      <c r="HN65450" s="378"/>
      <c r="HO65450" s="378"/>
      <c r="HP65450" s="378"/>
      <c r="HQ65450" s="378"/>
      <c r="HR65450" s="378"/>
      <c r="HS65450" s="378"/>
      <c r="HT65450" s="378"/>
      <c r="HU65450" s="378"/>
      <c r="HV65450" s="378"/>
      <c r="HW65450" s="378"/>
      <c r="HX65450" s="378"/>
      <c r="HY65450" s="378"/>
      <c r="HZ65450" s="378"/>
      <c r="IA65450" s="378"/>
      <c r="IB65450" s="378"/>
      <c r="IC65450" s="378"/>
      <c r="ID65450" s="378"/>
      <c r="IE65450" s="378"/>
      <c r="IF65450" s="378"/>
      <c r="IG65450" s="378"/>
      <c r="IH65450" s="378"/>
      <c r="II65450" s="378"/>
      <c r="IJ65450" s="378"/>
      <c r="IK65450" s="378"/>
      <c r="IL65450" s="378"/>
    </row>
    <row r="65451" spans="2:246">
      <c r="B65451" s="378"/>
      <c r="C65451" s="378"/>
      <c r="D65451" s="378"/>
      <c r="E65451" s="378"/>
      <c r="F65451" s="378"/>
      <c r="G65451" s="378"/>
      <c r="H65451" s="378"/>
      <c r="I65451" s="378"/>
      <c r="J65451" s="378"/>
      <c r="K65451" s="378"/>
      <c r="L65451" s="378"/>
      <c r="M65451" s="378"/>
      <c r="N65451" s="378"/>
      <c r="O65451" s="378"/>
      <c r="P65451" s="378"/>
      <c r="Q65451" s="378"/>
      <c r="R65451" s="378"/>
      <c r="S65451" s="378"/>
      <c r="T65451" s="378"/>
      <c r="U65451" s="378"/>
      <c r="V65451" s="378"/>
      <c r="W65451" s="378"/>
      <c r="X65451" s="378"/>
      <c r="Y65451" s="378"/>
      <c r="Z65451" s="378"/>
      <c r="AA65451" s="378"/>
      <c r="AB65451" s="378"/>
      <c r="AC65451" s="378"/>
      <c r="AD65451" s="378"/>
      <c r="AE65451" s="378"/>
      <c r="AF65451" s="378"/>
      <c r="AG65451" s="378"/>
      <c r="AH65451" s="378"/>
      <c r="AI65451" s="378"/>
      <c r="AJ65451" s="378"/>
      <c r="AK65451" s="378"/>
      <c r="AL65451" s="378"/>
      <c r="AM65451" s="378"/>
      <c r="AN65451" s="378"/>
      <c r="AO65451" s="378"/>
      <c r="AP65451" s="378"/>
      <c r="AQ65451" s="378"/>
      <c r="AR65451" s="378"/>
      <c r="AS65451" s="378"/>
      <c r="AT65451" s="378"/>
      <c r="AU65451" s="378"/>
      <c r="AV65451" s="378"/>
      <c r="AW65451" s="378"/>
      <c r="AX65451" s="378"/>
      <c r="AY65451" s="378"/>
      <c r="AZ65451" s="378"/>
      <c r="BA65451" s="378"/>
      <c r="BB65451" s="378"/>
      <c r="BC65451" s="378"/>
      <c r="BD65451" s="378"/>
      <c r="BE65451" s="378"/>
      <c r="BF65451" s="378"/>
      <c r="BG65451" s="378"/>
      <c r="BH65451" s="378"/>
      <c r="BI65451" s="378"/>
      <c r="BJ65451" s="378"/>
      <c r="BK65451" s="378"/>
      <c r="BL65451" s="378"/>
      <c r="BM65451" s="378"/>
      <c r="BN65451" s="378"/>
      <c r="BO65451" s="378"/>
      <c r="BP65451" s="378"/>
      <c r="BQ65451" s="378"/>
      <c r="BR65451" s="378"/>
      <c r="BS65451" s="378"/>
      <c r="BT65451" s="378"/>
      <c r="BU65451" s="378"/>
      <c r="BV65451" s="378"/>
      <c r="BW65451" s="378"/>
      <c r="BX65451" s="378"/>
      <c r="BY65451" s="378"/>
      <c r="BZ65451" s="378"/>
      <c r="CA65451" s="378"/>
      <c r="CB65451" s="378"/>
      <c r="CC65451" s="378"/>
      <c r="CD65451" s="378"/>
      <c r="CE65451" s="378"/>
      <c r="CF65451" s="378"/>
      <c r="CG65451" s="378"/>
      <c r="CH65451" s="378"/>
      <c r="CI65451" s="378"/>
      <c r="CJ65451" s="378"/>
      <c r="CK65451" s="378"/>
      <c r="CL65451" s="378"/>
      <c r="CM65451" s="378"/>
      <c r="CN65451" s="378"/>
      <c r="CO65451" s="378"/>
      <c r="CP65451" s="378"/>
      <c r="CQ65451" s="378"/>
      <c r="CR65451" s="378"/>
      <c r="CS65451" s="378"/>
      <c r="CT65451" s="378"/>
      <c r="CU65451" s="378"/>
      <c r="CV65451" s="378"/>
      <c r="CW65451" s="378"/>
      <c r="CX65451" s="378"/>
      <c r="CY65451" s="378"/>
      <c r="CZ65451" s="378"/>
      <c r="DA65451" s="378"/>
      <c r="DB65451" s="378"/>
      <c r="DC65451" s="378"/>
      <c r="DD65451" s="378"/>
      <c r="DE65451" s="378"/>
      <c r="DF65451" s="378"/>
      <c r="DG65451" s="378"/>
      <c r="DH65451" s="378"/>
      <c r="DI65451" s="378"/>
      <c r="DJ65451" s="378"/>
      <c r="DK65451" s="378"/>
      <c r="DL65451" s="378"/>
      <c r="DM65451" s="378"/>
      <c r="DN65451" s="378"/>
      <c r="DO65451" s="378"/>
      <c r="DP65451" s="378"/>
      <c r="DQ65451" s="378"/>
      <c r="DR65451" s="378"/>
      <c r="DS65451" s="378"/>
      <c r="DT65451" s="378"/>
      <c r="DU65451" s="378"/>
      <c r="DV65451" s="378"/>
      <c r="DW65451" s="378"/>
      <c r="DX65451" s="378"/>
      <c r="DY65451" s="378"/>
      <c r="DZ65451" s="378"/>
      <c r="EA65451" s="378"/>
      <c r="EB65451" s="378"/>
      <c r="EC65451" s="378"/>
      <c r="ED65451" s="378"/>
      <c r="EE65451" s="378"/>
      <c r="EF65451" s="378"/>
      <c r="EG65451" s="378"/>
      <c r="EH65451" s="378"/>
      <c r="EI65451" s="378"/>
      <c r="EJ65451" s="378"/>
      <c r="EK65451" s="378"/>
      <c r="EL65451" s="378"/>
      <c r="EM65451" s="378"/>
      <c r="EN65451" s="378"/>
      <c r="EO65451" s="378"/>
      <c r="EP65451" s="378"/>
      <c r="EQ65451" s="378"/>
      <c r="ER65451" s="378"/>
      <c r="ES65451" s="378"/>
      <c r="ET65451" s="378"/>
      <c r="EU65451" s="378"/>
      <c r="EV65451" s="378"/>
      <c r="EW65451" s="378"/>
      <c r="EX65451" s="378"/>
      <c r="EY65451" s="378"/>
      <c r="EZ65451" s="378"/>
      <c r="FA65451" s="378"/>
      <c r="FB65451" s="378"/>
      <c r="FC65451" s="378"/>
      <c r="FD65451" s="378"/>
      <c r="FE65451" s="378"/>
      <c r="FF65451" s="378"/>
      <c r="FG65451" s="378"/>
      <c r="FH65451" s="378"/>
      <c r="FI65451" s="378"/>
      <c r="FJ65451" s="378"/>
      <c r="FK65451" s="378"/>
      <c r="FL65451" s="378"/>
      <c r="FM65451" s="378"/>
      <c r="FN65451" s="378"/>
      <c r="FO65451" s="378"/>
      <c r="FP65451" s="378"/>
      <c r="FQ65451" s="378"/>
      <c r="FR65451" s="378"/>
      <c r="FS65451" s="378"/>
      <c r="FT65451" s="378"/>
      <c r="FU65451" s="378"/>
      <c r="FV65451" s="378"/>
      <c r="FW65451" s="378"/>
      <c r="FX65451" s="378"/>
      <c r="FY65451" s="378"/>
      <c r="FZ65451" s="378"/>
      <c r="GA65451" s="378"/>
      <c r="GB65451" s="378"/>
      <c r="GC65451" s="378"/>
      <c r="GD65451" s="378"/>
      <c r="GE65451" s="378"/>
      <c r="GF65451" s="378"/>
      <c r="GG65451" s="378"/>
      <c r="GH65451" s="378"/>
      <c r="GI65451" s="378"/>
      <c r="GJ65451" s="378"/>
      <c r="GK65451" s="378"/>
      <c r="GL65451" s="378"/>
      <c r="GM65451" s="378"/>
      <c r="GN65451" s="378"/>
      <c r="GO65451" s="378"/>
      <c r="GP65451" s="378"/>
      <c r="GQ65451" s="378"/>
      <c r="GR65451" s="378"/>
      <c r="GS65451" s="378"/>
      <c r="GT65451" s="378"/>
      <c r="GU65451" s="378"/>
      <c r="GV65451" s="378"/>
      <c r="GW65451" s="378"/>
      <c r="GX65451" s="378"/>
      <c r="GY65451" s="378"/>
      <c r="GZ65451" s="378"/>
      <c r="HA65451" s="378"/>
      <c r="HB65451" s="378"/>
      <c r="HC65451" s="378"/>
      <c r="HD65451" s="378"/>
      <c r="HE65451" s="378"/>
      <c r="HF65451" s="378"/>
      <c r="HG65451" s="378"/>
      <c r="HH65451" s="378"/>
      <c r="HI65451" s="378"/>
      <c r="HJ65451" s="378"/>
      <c r="HK65451" s="378"/>
      <c r="HL65451" s="378"/>
      <c r="HM65451" s="378"/>
      <c r="HN65451" s="378"/>
      <c r="HO65451" s="378"/>
      <c r="HP65451" s="378"/>
      <c r="HQ65451" s="378"/>
      <c r="HR65451" s="378"/>
      <c r="HS65451" s="378"/>
      <c r="HT65451" s="378"/>
      <c r="HU65451" s="378"/>
      <c r="HV65451" s="378"/>
      <c r="HW65451" s="378"/>
      <c r="HX65451" s="378"/>
      <c r="HY65451" s="378"/>
      <c r="HZ65451" s="378"/>
      <c r="IA65451" s="378"/>
      <c r="IB65451" s="378"/>
      <c r="IC65451" s="378"/>
      <c r="ID65451" s="378"/>
      <c r="IE65451" s="378"/>
      <c r="IF65451" s="378"/>
      <c r="IG65451" s="378"/>
      <c r="IH65451" s="378"/>
      <c r="II65451" s="378"/>
      <c r="IJ65451" s="378"/>
      <c r="IK65451" s="378"/>
      <c r="IL65451" s="378"/>
    </row>
    <row r="65452" spans="2:246">
      <c r="B65452" s="378"/>
      <c r="C65452" s="378"/>
      <c r="D65452" s="378"/>
      <c r="E65452" s="378"/>
      <c r="F65452" s="378"/>
      <c r="G65452" s="378"/>
      <c r="H65452" s="378"/>
      <c r="I65452" s="378"/>
      <c r="J65452" s="378"/>
      <c r="K65452" s="378"/>
      <c r="L65452" s="378"/>
      <c r="M65452" s="378"/>
      <c r="N65452" s="378"/>
      <c r="O65452" s="378"/>
      <c r="P65452" s="378"/>
      <c r="Q65452" s="378"/>
      <c r="R65452" s="378"/>
      <c r="S65452" s="378"/>
      <c r="T65452" s="378"/>
      <c r="U65452" s="378"/>
      <c r="V65452" s="378"/>
      <c r="W65452" s="378"/>
      <c r="X65452" s="378"/>
      <c r="Y65452" s="378"/>
      <c r="Z65452" s="378"/>
      <c r="AA65452" s="378"/>
      <c r="AB65452" s="378"/>
      <c r="AC65452" s="378"/>
      <c r="AD65452" s="378"/>
      <c r="AE65452" s="378"/>
      <c r="AF65452" s="378"/>
      <c r="AG65452" s="378"/>
      <c r="AH65452" s="378"/>
      <c r="AI65452" s="378"/>
      <c r="AJ65452" s="378"/>
      <c r="AK65452" s="378"/>
      <c r="AL65452" s="378"/>
      <c r="AM65452" s="378"/>
      <c r="AN65452" s="378"/>
      <c r="AO65452" s="378"/>
      <c r="AP65452" s="378"/>
      <c r="AQ65452" s="378"/>
      <c r="AR65452" s="378"/>
      <c r="AS65452" s="378"/>
      <c r="AT65452" s="378"/>
      <c r="AU65452" s="378"/>
      <c r="AV65452" s="378"/>
      <c r="AW65452" s="378"/>
      <c r="AX65452" s="378"/>
      <c r="AY65452" s="378"/>
      <c r="AZ65452" s="378"/>
      <c r="BA65452" s="378"/>
      <c r="BB65452" s="378"/>
      <c r="BC65452" s="378"/>
      <c r="BD65452" s="378"/>
      <c r="BE65452" s="378"/>
      <c r="BF65452" s="378"/>
      <c r="BG65452" s="378"/>
      <c r="BH65452" s="378"/>
      <c r="BI65452" s="378"/>
      <c r="BJ65452" s="378"/>
      <c r="BK65452" s="378"/>
      <c r="BL65452" s="378"/>
      <c r="BM65452" s="378"/>
      <c r="BN65452" s="378"/>
      <c r="BO65452" s="378"/>
      <c r="BP65452" s="378"/>
      <c r="BQ65452" s="378"/>
      <c r="BR65452" s="378"/>
      <c r="BS65452" s="378"/>
      <c r="BT65452" s="378"/>
      <c r="BU65452" s="378"/>
      <c r="BV65452" s="378"/>
      <c r="BW65452" s="378"/>
      <c r="BX65452" s="378"/>
      <c r="BY65452" s="378"/>
      <c r="BZ65452" s="378"/>
      <c r="CA65452" s="378"/>
      <c r="CB65452" s="378"/>
      <c r="CC65452" s="378"/>
      <c r="CD65452" s="378"/>
      <c r="CE65452" s="378"/>
      <c r="CF65452" s="378"/>
      <c r="CG65452" s="378"/>
      <c r="CH65452" s="378"/>
      <c r="CI65452" s="378"/>
      <c r="CJ65452" s="378"/>
      <c r="CK65452" s="378"/>
      <c r="CL65452" s="378"/>
      <c r="CM65452" s="378"/>
      <c r="CN65452" s="378"/>
      <c r="CO65452" s="378"/>
      <c r="CP65452" s="378"/>
      <c r="CQ65452" s="378"/>
      <c r="CR65452" s="378"/>
      <c r="CS65452" s="378"/>
      <c r="CT65452" s="378"/>
      <c r="CU65452" s="378"/>
      <c r="CV65452" s="378"/>
      <c r="CW65452" s="378"/>
      <c r="CX65452" s="378"/>
      <c r="CY65452" s="378"/>
      <c r="CZ65452" s="378"/>
      <c r="DA65452" s="378"/>
      <c r="DB65452" s="378"/>
      <c r="DC65452" s="378"/>
      <c r="DD65452" s="378"/>
      <c r="DE65452" s="378"/>
      <c r="DF65452" s="378"/>
      <c r="DG65452" s="378"/>
      <c r="DH65452" s="378"/>
      <c r="DI65452" s="378"/>
      <c r="DJ65452" s="378"/>
      <c r="DK65452" s="378"/>
      <c r="DL65452" s="378"/>
      <c r="DM65452" s="378"/>
      <c r="DN65452" s="378"/>
      <c r="DO65452" s="378"/>
      <c r="DP65452" s="378"/>
      <c r="DQ65452" s="378"/>
      <c r="DR65452" s="378"/>
      <c r="DS65452" s="378"/>
      <c r="DT65452" s="378"/>
      <c r="DU65452" s="378"/>
      <c r="DV65452" s="378"/>
      <c r="DW65452" s="378"/>
      <c r="DX65452" s="378"/>
      <c r="DY65452" s="378"/>
      <c r="DZ65452" s="378"/>
      <c r="EA65452" s="378"/>
      <c r="EB65452" s="378"/>
      <c r="EC65452" s="378"/>
      <c r="ED65452" s="378"/>
      <c r="EE65452" s="378"/>
      <c r="EF65452" s="378"/>
      <c r="EG65452" s="378"/>
      <c r="EH65452" s="378"/>
      <c r="EI65452" s="378"/>
      <c r="EJ65452" s="378"/>
      <c r="EK65452" s="378"/>
      <c r="EL65452" s="378"/>
      <c r="EM65452" s="378"/>
      <c r="EN65452" s="378"/>
      <c r="EO65452" s="378"/>
      <c r="EP65452" s="378"/>
      <c r="EQ65452" s="378"/>
      <c r="ER65452" s="378"/>
      <c r="ES65452" s="378"/>
      <c r="ET65452" s="378"/>
      <c r="EU65452" s="378"/>
      <c r="EV65452" s="378"/>
      <c r="EW65452" s="378"/>
      <c r="EX65452" s="378"/>
      <c r="EY65452" s="378"/>
      <c r="EZ65452" s="378"/>
      <c r="FA65452" s="378"/>
      <c r="FB65452" s="378"/>
      <c r="FC65452" s="378"/>
      <c r="FD65452" s="378"/>
      <c r="FE65452" s="378"/>
      <c r="FF65452" s="378"/>
      <c r="FG65452" s="378"/>
      <c r="FH65452" s="378"/>
      <c r="FI65452" s="378"/>
      <c r="FJ65452" s="378"/>
      <c r="FK65452" s="378"/>
      <c r="FL65452" s="378"/>
      <c r="FM65452" s="378"/>
      <c r="FN65452" s="378"/>
      <c r="FO65452" s="378"/>
      <c r="FP65452" s="378"/>
      <c r="FQ65452" s="378"/>
      <c r="FR65452" s="378"/>
      <c r="FS65452" s="378"/>
      <c r="FT65452" s="378"/>
      <c r="FU65452" s="378"/>
      <c r="FV65452" s="378"/>
      <c r="FW65452" s="378"/>
      <c r="FX65452" s="378"/>
      <c r="FY65452" s="378"/>
      <c r="FZ65452" s="378"/>
      <c r="GA65452" s="378"/>
      <c r="GB65452" s="378"/>
      <c r="GC65452" s="378"/>
      <c r="GD65452" s="378"/>
      <c r="GE65452" s="378"/>
      <c r="GF65452" s="378"/>
      <c r="GG65452" s="378"/>
      <c r="GH65452" s="378"/>
      <c r="GI65452" s="378"/>
      <c r="GJ65452" s="378"/>
      <c r="GK65452" s="378"/>
      <c r="GL65452" s="378"/>
      <c r="GM65452" s="378"/>
      <c r="GN65452" s="378"/>
      <c r="GO65452" s="378"/>
      <c r="GP65452" s="378"/>
      <c r="GQ65452" s="378"/>
      <c r="GR65452" s="378"/>
      <c r="GS65452" s="378"/>
      <c r="GT65452" s="378"/>
      <c r="GU65452" s="378"/>
      <c r="GV65452" s="378"/>
      <c r="GW65452" s="378"/>
      <c r="GX65452" s="378"/>
      <c r="GY65452" s="378"/>
      <c r="GZ65452" s="378"/>
      <c r="HA65452" s="378"/>
      <c r="HB65452" s="378"/>
      <c r="HC65452" s="378"/>
      <c r="HD65452" s="378"/>
      <c r="HE65452" s="378"/>
      <c r="HF65452" s="378"/>
      <c r="HG65452" s="378"/>
      <c r="HH65452" s="378"/>
      <c r="HI65452" s="378"/>
      <c r="HJ65452" s="378"/>
      <c r="HK65452" s="378"/>
      <c r="HL65452" s="378"/>
      <c r="HM65452" s="378"/>
      <c r="HN65452" s="378"/>
      <c r="HO65452" s="378"/>
      <c r="HP65452" s="378"/>
      <c r="HQ65452" s="378"/>
      <c r="HR65452" s="378"/>
      <c r="HS65452" s="378"/>
      <c r="HT65452" s="378"/>
      <c r="HU65452" s="378"/>
      <c r="HV65452" s="378"/>
      <c r="HW65452" s="378"/>
      <c r="HX65452" s="378"/>
      <c r="HY65452" s="378"/>
      <c r="HZ65452" s="378"/>
      <c r="IA65452" s="378"/>
      <c r="IB65452" s="378"/>
      <c r="IC65452" s="378"/>
      <c r="ID65452" s="378"/>
      <c r="IE65452" s="378"/>
      <c r="IF65452" s="378"/>
      <c r="IG65452" s="378"/>
      <c r="IH65452" s="378"/>
      <c r="II65452" s="378"/>
      <c r="IJ65452" s="378"/>
      <c r="IK65452" s="378"/>
      <c r="IL65452" s="378"/>
    </row>
    <row r="65453" spans="2:246">
      <c r="B65453" s="378"/>
      <c r="C65453" s="378"/>
      <c r="D65453" s="378"/>
      <c r="E65453" s="378"/>
      <c r="F65453" s="378"/>
      <c r="G65453" s="378"/>
      <c r="H65453" s="378"/>
      <c r="I65453" s="378"/>
      <c r="J65453" s="378"/>
      <c r="K65453" s="378"/>
      <c r="L65453" s="378"/>
      <c r="M65453" s="378"/>
      <c r="N65453" s="378"/>
      <c r="O65453" s="378"/>
      <c r="P65453" s="378"/>
      <c r="Q65453" s="378"/>
      <c r="R65453" s="378"/>
      <c r="S65453" s="378"/>
      <c r="T65453" s="378"/>
      <c r="U65453" s="378"/>
      <c r="V65453" s="378"/>
      <c r="W65453" s="378"/>
      <c r="X65453" s="378"/>
      <c r="Y65453" s="378"/>
      <c r="Z65453" s="378"/>
      <c r="AA65453" s="378"/>
      <c r="AB65453" s="378"/>
      <c r="AC65453" s="378"/>
      <c r="AD65453" s="378"/>
      <c r="AE65453" s="378"/>
      <c r="AF65453" s="378"/>
      <c r="AG65453" s="378"/>
      <c r="AH65453" s="378"/>
      <c r="AI65453" s="378"/>
      <c r="AJ65453" s="378"/>
      <c r="AK65453" s="378"/>
      <c r="AL65453" s="378"/>
      <c r="AM65453" s="378"/>
      <c r="AN65453" s="378"/>
      <c r="AO65453" s="378"/>
      <c r="AP65453" s="378"/>
      <c r="AQ65453" s="378"/>
      <c r="AR65453" s="378"/>
      <c r="AS65453" s="378"/>
      <c r="AT65453" s="378"/>
      <c r="AU65453" s="378"/>
      <c r="AV65453" s="378"/>
      <c r="AW65453" s="378"/>
      <c r="AX65453" s="378"/>
      <c r="AY65453" s="378"/>
      <c r="AZ65453" s="378"/>
      <c r="BA65453" s="378"/>
      <c r="BB65453" s="378"/>
      <c r="BC65453" s="378"/>
      <c r="BD65453" s="378"/>
      <c r="BE65453" s="378"/>
      <c r="BF65453" s="378"/>
      <c r="BG65453" s="378"/>
      <c r="BH65453" s="378"/>
      <c r="BI65453" s="378"/>
      <c r="BJ65453" s="378"/>
      <c r="BK65453" s="378"/>
      <c r="BL65453" s="378"/>
      <c r="BM65453" s="378"/>
      <c r="BN65453" s="378"/>
      <c r="BO65453" s="378"/>
      <c r="BP65453" s="378"/>
      <c r="BQ65453" s="378"/>
      <c r="BR65453" s="378"/>
      <c r="BS65453" s="378"/>
      <c r="BT65453" s="378"/>
      <c r="BU65453" s="378"/>
      <c r="BV65453" s="378"/>
      <c r="BW65453" s="378"/>
      <c r="BX65453" s="378"/>
      <c r="BY65453" s="378"/>
      <c r="BZ65453" s="378"/>
      <c r="CA65453" s="378"/>
      <c r="CB65453" s="378"/>
      <c r="CC65453" s="378"/>
      <c r="CD65453" s="378"/>
      <c r="CE65453" s="378"/>
      <c r="CF65453" s="378"/>
      <c r="CG65453" s="378"/>
      <c r="CH65453" s="378"/>
      <c r="CI65453" s="378"/>
      <c r="CJ65453" s="378"/>
      <c r="CK65453" s="378"/>
      <c r="CL65453" s="378"/>
      <c r="CM65453" s="378"/>
      <c r="CN65453" s="378"/>
      <c r="CO65453" s="378"/>
      <c r="CP65453" s="378"/>
      <c r="CQ65453" s="378"/>
      <c r="CR65453" s="378"/>
      <c r="CS65453" s="378"/>
      <c r="CT65453" s="378"/>
      <c r="CU65453" s="378"/>
      <c r="CV65453" s="378"/>
      <c r="CW65453" s="378"/>
      <c r="CX65453" s="378"/>
      <c r="CY65453" s="378"/>
      <c r="CZ65453" s="378"/>
      <c r="DA65453" s="378"/>
      <c r="DB65453" s="378"/>
      <c r="DC65453" s="378"/>
      <c r="DD65453" s="378"/>
      <c r="DE65453" s="378"/>
      <c r="DF65453" s="378"/>
      <c r="DG65453" s="378"/>
      <c r="DH65453" s="378"/>
      <c r="DI65453" s="378"/>
      <c r="DJ65453" s="378"/>
      <c r="DK65453" s="378"/>
      <c r="DL65453" s="378"/>
      <c r="DM65453" s="378"/>
      <c r="DN65453" s="378"/>
      <c r="DO65453" s="378"/>
      <c r="DP65453" s="378"/>
      <c r="DQ65453" s="378"/>
      <c r="DR65453" s="378"/>
      <c r="DS65453" s="378"/>
      <c r="DT65453" s="378"/>
      <c r="DU65453" s="378"/>
      <c r="DV65453" s="378"/>
      <c r="DW65453" s="378"/>
      <c r="DX65453" s="378"/>
      <c r="DY65453" s="378"/>
      <c r="DZ65453" s="378"/>
      <c r="EA65453" s="378"/>
      <c r="EB65453" s="378"/>
      <c r="EC65453" s="378"/>
      <c r="ED65453" s="378"/>
      <c r="EE65453" s="378"/>
      <c r="EF65453" s="378"/>
      <c r="EG65453" s="378"/>
      <c r="EH65453" s="378"/>
      <c r="EI65453" s="378"/>
      <c r="EJ65453" s="378"/>
      <c r="EK65453" s="378"/>
      <c r="EL65453" s="378"/>
      <c r="EM65453" s="378"/>
      <c r="EN65453" s="378"/>
      <c r="EO65453" s="378"/>
      <c r="EP65453" s="378"/>
      <c r="EQ65453" s="378"/>
      <c r="ER65453" s="378"/>
      <c r="ES65453" s="378"/>
      <c r="ET65453" s="378"/>
      <c r="EU65453" s="378"/>
      <c r="EV65453" s="378"/>
      <c r="EW65453" s="378"/>
      <c r="EX65453" s="378"/>
      <c r="EY65453" s="378"/>
      <c r="EZ65453" s="378"/>
      <c r="FA65453" s="378"/>
      <c r="FB65453" s="378"/>
      <c r="FC65453" s="378"/>
      <c r="FD65453" s="378"/>
      <c r="FE65453" s="378"/>
      <c r="FF65453" s="378"/>
      <c r="FG65453" s="378"/>
      <c r="FH65453" s="378"/>
      <c r="FI65453" s="378"/>
      <c r="FJ65453" s="378"/>
      <c r="FK65453" s="378"/>
      <c r="FL65453" s="378"/>
      <c r="FM65453" s="378"/>
      <c r="FN65453" s="378"/>
      <c r="FO65453" s="378"/>
      <c r="FP65453" s="378"/>
      <c r="FQ65453" s="378"/>
      <c r="FR65453" s="378"/>
      <c r="FS65453" s="378"/>
      <c r="FT65453" s="378"/>
      <c r="FU65453" s="378"/>
      <c r="FV65453" s="378"/>
      <c r="FW65453" s="378"/>
      <c r="FX65453" s="378"/>
      <c r="FY65453" s="378"/>
      <c r="FZ65453" s="378"/>
      <c r="GA65453" s="378"/>
      <c r="GB65453" s="378"/>
      <c r="GC65453" s="378"/>
      <c r="GD65453" s="378"/>
      <c r="GE65453" s="378"/>
      <c r="GF65453" s="378"/>
      <c r="GG65453" s="378"/>
      <c r="GH65453" s="378"/>
      <c r="GI65453" s="378"/>
      <c r="GJ65453" s="378"/>
      <c r="GK65453" s="378"/>
      <c r="GL65453" s="378"/>
      <c r="GM65453" s="378"/>
      <c r="GN65453" s="378"/>
      <c r="GO65453" s="378"/>
      <c r="GP65453" s="378"/>
      <c r="GQ65453" s="378"/>
      <c r="GR65453" s="378"/>
      <c r="GS65453" s="378"/>
      <c r="GT65453" s="378"/>
      <c r="GU65453" s="378"/>
      <c r="GV65453" s="378"/>
      <c r="GW65453" s="378"/>
      <c r="GX65453" s="378"/>
      <c r="GY65453" s="378"/>
      <c r="GZ65453" s="378"/>
      <c r="HA65453" s="378"/>
      <c r="HB65453" s="378"/>
      <c r="HC65453" s="378"/>
      <c r="HD65453" s="378"/>
      <c r="HE65453" s="378"/>
      <c r="HF65453" s="378"/>
      <c r="HG65453" s="378"/>
      <c r="HH65453" s="378"/>
      <c r="HI65453" s="378"/>
      <c r="HJ65453" s="378"/>
      <c r="HK65453" s="378"/>
      <c r="HL65453" s="378"/>
      <c r="HM65453" s="378"/>
      <c r="HN65453" s="378"/>
      <c r="HO65453" s="378"/>
      <c r="HP65453" s="378"/>
      <c r="HQ65453" s="378"/>
      <c r="HR65453" s="378"/>
      <c r="HS65453" s="378"/>
      <c r="HT65453" s="378"/>
      <c r="HU65453" s="378"/>
      <c r="HV65453" s="378"/>
      <c r="HW65453" s="378"/>
      <c r="HX65453" s="378"/>
      <c r="HY65453" s="378"/>
      <c r="HZ65453" s="378"/>
      <c r="IA65453" s="378"/>
      <c r="IB65453" s="378"/>
      <c r="IC65453" s="378"/>
      <c r="ID65453" s="378"/>
      <c r="IE65453" s="378"/>
      <c r="IF65453" s="378"/>
      <c r="IG65453" s="378"/>
      <c r="IH65453" s="378"/>
      <c r="II65453" s="378"/>
      <c r="IJ65453" s="378"/>
      <c r="IK65453" s="378"/>
      <c r="IL65453" s="378"/>
    </row>
    <row r="65454" spans="2:246">
      <c r="B65454" s="378"/>
      <c r="C65454" s="378"/>
      <c r="D65454" s="378"/>
      <c r="E65454" s="378"/>
      <c r="F65454" s="378"/>
      <c r="G65454" s="378"/>
      <c r="H65454" s="378"/>
      <c r="I65454" s="378"/>
      <c r="J65454" s="378"/>
      <c r="K65454" s="378"/>
      <c r="L65454" s="378"/>
      <c r="M65454" s="378"/>
      <c r="N65454" s="378"/>
      <c r="O65454" s="378"/>
      <c r="P65454" s="378"/>
      <c r="Q65454" s="378"/>
      <c r="R65454" s="378"/>
      <c r="S65454" s="378"/>
      <c r="T65454" s="378"/>
      <c r="U65454" s="378"/>
      <c r="V65454" s="378"/>
      <c r="W65454" s="378"/>
      <c r="X65454" s="378"/>
      <c r="Y65454" s="378"/>
      <c r="Z65454" s="378"/>
      <c r="AA65454" s="378"/>
      <c r="AB65454" s="378"/>
      <c r="AC65454" s="378"/>
      <c r="AD65454" s="378"/>
      <c r="AE65454" s="378"/>
      <c r="AF65454" s="378"/>
      <c r="AG65454" s="378"/>
      <c r="AH65454" s="378"/>
      <c r="AI65454" s="378"/>
      <c r="AJ65454" s="378"/>
      <c r="AK65454" s="378"/>
      <c r="AL65454" s="378"/>
      <c r="AM65454" s="378"/>
      <c r="AN65454" s="378"/>
      <c r="AO65454" s="378"/>
      <c r="AP65454" s="378"/>
      <c r="AQ65454" s="378"/>
      <c r="AR65454" s="378"/>
      <c r="AS65454" s="378"/>
      <c r="AT65454" s="378"/>
      <c r="AU65454" s="378"/>
      <c r="AV65454" s="378"/>
      <c r="AW65454" s="378"/>
      <c r="AX65454" s="378"/>
      <c r="AY65454" s="378"/>
      <c r="AZ65454" s="378"/>
      <c r="BA65454" s="378"/>
      <c r="BB65454" s="378"/>
      <c r="BC65454" s="378"/>
      <c r="BD65454" s="378"/>
      <c r="BE65454" s="378"/>
      <c r="BF65454" s="378"/>
      <c r="BG65454" s="378"/>
      <c r="BH65454" s="378"/>
      <c r="BI65454" s="378"/>
      <c r="BJ65454" s="378"/>
      <c r="BK65454" s="378"/>
      <c r="BL65454" s="378"/>
      <c r="BM65454" s="378"/>
      <c r="BN65454" s="378"/>
      <c r="BO65454" s="378"/>
      <c r="BP65454" s="378"/>
      <c r="BQ65454" s="378"/>
      <c r="BR65454" s="378"/>
      <c r="BS65454" s="378"/>
      <c r="BT65454" s="378"/>
      <c r="BU65454" s="378"/>
      <c r="BV65454" s="378"/>
      <c r="BW65454" s="378"/>
      <c r="BX65454" s="378"/>
      <c r="BY65454" s="378"/>
      <c r="BZ65454" s="378"/>
      <c r="CA65454" s="378"/>
      <c r="CB65454" s="378"/>
      <c r="CC65454" s="378"/>
      <c r="CD65454" s="378"/>
      <c r="CE65454" s="378"/>
      <c r="CF65454" s="378"/>
      <c r="CG65454" s="378"/>
      <c r="CH65454" s="378"/>
      <c r="CI65454" s="378"/>
      <c r="CJ65454" s="378"/>
      <c r="CK65454" s="378"/>
      <c r="CL65454" s="378"/>
      <c r="CM65454" s="378"/>
      <c r="CN65454" s="378"/>
      <c r="CO65454" s="378"/>
      <c r="CP65454" s="378"/>
      <c r="CQ65454" s="378"/>
      <c r="CR65454" s="378"/>
      <c r="CS65454" s="378"/>
      <c r="CT65454" s="378"/>
      <c r="CU65454" s="378"/>
      <c r="CV65454" s="378"/>
      <c r="CW65454" s="378"/>
      <c r="CX65454" s="378"/>
      <c r="CY65454" s="378"/>
      <c r="CZ65454" s="378"/>
      <c r="DA65454" s="378"/>
      <c r="DB65454" s="378"/>
      <c r="DC65454" s="378"/>
      <c r="DD65454" s="378"/>
      <c r="DE65454" s="378"/>
      <c r="DF65454" s="378"/>
      <c r="DG65454" s="378"/>
      <c r="DH65454" s="378"/>
      <c r="DI65454" s="378"/>
      <c r="DJ65454" s="378"/>
      <c r="DK65454" s="378"/>
      <c r="DL65454" s="378"/>
      <c r="DM65454" s="378"/>
      <c r="DN65454" s="378"/>
      <c r="DO65454" s="378"/>
      <c r="DP65454" s="378"/>
      <c r="DQ65454" s="378"/>
      <c r="DR65454" s="378"/>
      <c r="DS65454" s="378"/>
      <c r="DT65454" s="378"/>
      <c r="DU65454" s="378"/>
      <c r="DV65454" s="378"/>
      <c r="DW65454" s="378"/>
      <c r="DX65454" s="378"/>
      <c r="DY65454" s="378"/>
      <c r="DZ65454" s="378"/>
      <c r="EA65454" s="378"/>
      <c r="EB65454" s="378"/>
      <c r="EC65454" s="378"/>
      <c r="ED65454" s="378"/>
      <c r="EE65454" s="378"/>
      <c r="EF65454" s="378"/>
      <c r="EG65454" s="378"/>
      <c r="EH65454" s="378"/>
      <c r="EI65454" s="378"/>
      <c r="EJ65454" s="378"/>
      <c r="EK65454" s="378"/>
      <c r="EL65454" s="378"/>
      <c r="EM65454" s="378"/>
      <c r="EN65454" s="378"/>
      <c r="EO65454" s="378"/>
      <c r="EP65454" s="378"/>
      <c r="EQ65454" s="378"/>
      <c r="ER65454" s="378"/>
      <c r="ES65454" s="378"/>
      <c r="ET65454" s="378"/>
      <c r="EU65454" s="378"/>
      <c r="EV65454" s="378"/>
      <c r="EW65454" s="378"/>
      <c r="EX65454" s="378"/>
      <c r="EY65454" s="378"/>
      <c r="EZ65454" s="378"/>
      <c r="FA65454" s="378"/>
      <c r="FB65454" s="378"/>
      <c r="FC65454" s="378"/>
      <c r="FD65454" s="378"/>
      <c r="FE65454" s="378"/>
      <c r="FF65454" s="378"/>
      <c r="FG65454" s="378"/>
      <c r="FH65454" s="378"/>
      <c r="FI65454" s="378"/>
      <c r="FJ65454" s="378"/>
      <c r="FK65454" s="378"/>
      <c r="FL65454" s="378"/>
      <c r="FM65454" s="378"/>
      <c r="FN65454" s="378"/>
      <c r="FO65454" s="378"/>
      <c r="FP65454" s="378"/>
      <c r="FQ65454" s="378"/>
      <c r="FR65454" s="378"/>
      <c r="FS65454" s="378"/>
      <c r="FT65454" s="378"/>
      <c r="FU65454" s="378"/>
      <c r="FV65454" s="378"/>
      <c r="FW65454" s="378"/>
      <c r="FX65454" s="378"/>
      <c r="FY65454" s="378"/>
      <c r="FZ65454" s="378"/>
      <c r="GA65454" s="378"/>
      <c r="GB65454" s="378"/>
      <c r="GC65454" s="378"/>
      <c r="GD65454" s="378"/>
      <c r="GE65454" s="378"/>
      <c r="GF65454" s="378"/>
      <c r="GG65454" s="378"/>
      <c r="GH65454" s="378"/>
      <c r="GI65454" s="378"/>
      <c r="GJ65454" s="378"/>
      <c r="GK65454" s="378"/>
      <c r="GL65454" s="378"/>
      <c r="GM65454" s="378"/>
      <c r="GN65454" s="378"/>
      <c r="GO65454" s="378"/>
      <c r="GP65454" s="378"/>
      <c r="GQ65454" s="378"/>
      <c r="GR65454" s="378"/>
      <c r="GS65454" s="378"/>
      <c r="GT65454" s="378"/>
      <c r="GU65454" s="378"/>
      <c r="GV65454" s="378"/>
      <c r="GW65454" s="378"/>
      <c r="GX65454" s="378"/>
      <c r="GY65454" s="378"/>
      <c r="GZ65454" s="378"/>
      <c r="HA65454" s="378"/>
      <c r="HB65454" s="378"/>
      <c r="HC65454" s="378"/>
      <c r="HD65454" s="378"/>
      <c r="HE65454" s="378"/>
      <c r="HF65454" s="378"/>
      <c r="HG65454" s="378"/>
      <c r="HH65454" s="378"/>
      <c r="HI65454" s="378"/>
      <c r="HJ65454" s="378"/>
      <c r="HK65454" s="378"/>
      <c r="HL65454" s="378"/>
      <c r="HM65454" s="378"/>
      <c r="HN65454" s="378"/>
      <c r="HO65454" s="378"/>
      <c r="HP65454" s="378"/>
      <c r="HQ65454" s="378"/>
      <c r="HR65454" s="378"/>
      <c r="HS65454" s="378"/>
      <c r="HT65454" s="378"/>
      <c r="HU65454" s="378"/>
      <c r="HV65454" s="378"/>
      <c r="HW65454" s="378"/>
      <c r="HX65454" s="378"/>
      <c r="HY65454" s="378"/>
      <c r="HZ65454" s="378"/>
      <c r="IA65454" s="378"/>
      <c r="IB65454" s="378"/>
      <c r="IC65454" s="378"/>
      <c r="ID65454" s="378"/>
      <c r="IE65454" s="378"/>
      <c r="IF65454" s="378"/>
      <c r="IG65454" s="378"/>
      <c r="IH65454" s="378"/>
      <c r="II65454" s="378"/>
      <c r="IJ65454" s="378"/>
      <c r="IK65454" s="378"/>
      <c r="IL65454" s="378"/>
    </row>
    <row r="65455" spans="2:246">
      <c r="B65455" s="378"/>
      <c r="C65455" s="378"/>
      <c r="D65455" s="378"/>
      <c r="E65455" s="378"/>
      <c r="F65455" s="378"/>
      <c r="G65455" s="378"/>
      <c r="H65455" s="378"/>
      <c r="I65455" s="378"/>
      <c r="J65455" s="378"/>
      <c r="K65455" s="378"/>
      <c r="L65455" s="378"/>
      <c r="M65455" s="378"/>
      <c r="N65455" s="378"/>
      <c r="O65455" s="378"/>
      <c r="P65455" s="378"/>
      <c r="Q65455" s="378"/>
      <c r="R65455" s="378"/>
      <c r="S65455" s="378"/>
      <c r="T65455" s="378"/>
      <c r="U65455" s="378"/>
      <c r="V65455" s="378"/>
      <c r="W65455" s="378"/>
      <c r="X65455" s="378"/>
      <c r="Y65455" s="378"/>
      <c r="Z65455" s="378"/>
      <c r="AA65455" s="378"/>
      <c r="AB65455" s="378"/>
      <c r="AC65455" s="378"/>
      <c r="AD65455" s="378"/>
      <c r="AE65455" s="378"/>
      <c r="AF65455" s="378"/>
      <c r="AG65455" s="378"/>
      <c r="AH65455" s="378"/>
      <c r="AI65455" s="378"/>
      <c r="AJ65455" s="378"/>
      <c r="AK65455" s="378"/>
      <c r="AL65455" s="378"/>
      <c r="AM65455" s="378"/>
      <c r="AN65455" s="378"/>
      <c r="AO65455" s="378"/>
      <c r="AP65455" s="378"/>
      <c r="AQ65455" s="378"/>
      <c r="AR65455" s="378"/>
      <c r="AS65455" s="378"/>
      <c r="AT65455" s="378"/>
      <c r="AU65455" s="378"/>
      <c r="AV65455" s="378"/>
      <c r="AW65455" s="378"/>
      <c r="AX65455" s="378"/>
      <c r="AY65455" s="378"/>
      <c r="AZ65455" s="378"/>
      <c r="BA65455" s="378"/>
      <c r="BB65455" s="378"/>
      <c r="BC65455" s="378"/>
      <c r="BD65455" s="378"/>
      <c r="BE65455" s="378"/>
      <c r="BF65455" s="378"/>
      <c r="BG65455" s="378"/>
      <c r="BH65455" s="378"/>
      <c r="BI65455" s="378"/>
      <c r="BJ65455" s="378"/>
      <c r="BK65455" s="378"/>
      <c r="BL65455" s="378"/>
      <c r="BM65455" s="378"/>
      <c r="BN65455" s="378"/>
      <c r="BO65455" s="378"/>
      <c r="BP65455" s="378"/>
      <c r="BQ65455" s="378"/>
      <c r="BR65455" s="378"/>
      <c r="BS65455" s="378"/>
      <c r="BT65455" s="378"/>
      <c r="BU65455" s="378"/>
      <c r="BV65455" s="378"/>
      <c r="BW65455" s="378"/>
      <c r="BX65455" s="378"/>
      <c r="BY65455" s="378"/>
      <c r="BZ65455" s="378"/>
      <c r="CA65455" s="378"/>
      <c r="CB65455" s="378"/>
      <c r="CC65455" s="378"/>
      <c r="CD65455" s="378"/>
      <c r="CE65455" s="378"/>
      <c r="CF65455" s="378"/>
      <c r="CG65455" s="378"/>
      <c r="CH65455" s="378"/>
      <c r="CI65455" s="378"/>
      <c r="CJ65455" s="378"/>
      <c r="CK65455" s="378"/>
      <c r="CL65455" s="378"/>
      <c r="CM65455" s="378"/>
      <c r="CN65455" s="378"/>
      <c r="CO65455" s="378"/>
      <c r="CP65455" s="378"/>
      <c r="CQ65455" s="378"/>
      <c r="CR65455" s="378"/>
      <c r="CS65455" s="378"/>
      <c r="CT65455" s="378"/>
      <c r="CU65455" s="378"/>
      <c r="CV65455" s="378"/>
      <c r="CW65455" s="378"/>
      <c r="CX65455" s="378"/>
      <c r="CY65455" s="378"/>
      <c r="CZ65455" s="378"/>
      <c r="DA65455" s="378"/>
      <c r="DB65455" s="378"/>
      <c r="DC65455" s="378"/>
      <c r="DD65455" s="378"/>
      <c r="DE65455" s="378"/>
      <c r="DF65455" s="378"/>
      <c r="DG65455" s="378"/>
      <c r="DH65455" s="378"/>
      <c r="DI65455" s="378"/>
      <c r="DJ65455" s="378"/>
      <c r="DK65455" s="378"/>
      <c r="DL65455" s="378"/>
      <c r="DM65455" s="378"/>
      <c r="DN65455" s="378"/>
      <c r="DO65455" s="378"/>
      <c r="DP65455" s="378"/>
      <c r="DQ65455" s="378"/>
      <c r="DR65455" s="378"/>
      <c r="DS65455" s="378"/>
      <c r="DT65455" s="378"/>
      <c r="DU65455" s="378"/>
      <c r="DV65455" s="378"/>
      <c r="DW65455" s="378"/>
      <c r="DX65455" s="378"/>
      <c r="DY65455" s="378"/>
      <c r="DZ65455" s="378"/>
      <c r="EA65455" s="378"/>
      <c r="EB65455" s="378"/>
      <c r="EC65455" s="378"/>
      <c r="ED65455" s="378"/>
      <c r="EE65455" s="378"/>
      <c r="EF65455" s="378"/>
      <c r="EG65455" s="378"/>
      <c r="EH65455" s="378"/>
      <c r="EI65455" s="378"/>
      <c r="EJ65455" s="378"/>
      <c r="EK65455" s="378"/>
      <c r="EL65455" s="378"/>
      <c r="EM65455" s="378"/>
      <c r="EN65455" s="378"/>
      <c r="EO65455" s="378"/>
      <c r="EP65455" s="378"/>
      <c r="EQ65455" s="378"/>
      <c r="ER65455" s="378"/>
      <c r="ES65455" s="378"/>
      <c r="ET65455" s="378"/>
      <c r="EU65455" s="378"/>
      <c r="EV65455" s="378"/>
      <c r="EW65455" s="378"/>
      <c r="EX65455" s="378"/>
      <c r="EY65455" s="378"/>
      <c r="EZ65455" s="378"/>
      <c r="FA65455" s="378"/>
      <c r="FB65455" s="378"/>
      <c r="FC65455" s="378"/>
      <c r="FD65455" s="378"/>
      <c r="FE65455" s="378"/>
      <c r="FF65455" s="378"/>
      <c r="FG65455" s="378"/>
      <c r="FH65455" s="378"/>
      <c r="FI65455" s="378"/>
      <c r="FJ65455" s="378"/>
      <c r="FK65455" s="378"/>
      <c r="FL65455" s="378"/>
      <c r="FM65455" s="378"/>
      <c r="FN65455" s="378"/>
      <c r="FO65455" s="378"/>
      <c r="FP65455" s="378"/>
      <c r="FQ65455" s="378"/>
      <c r="FR65455" s="378"/>
      <c r="FS65455" s="378"/>
      <c r="FT65455" s="378"/>
      <c r="FU65455" s="378"/>
      <c r="FV65455" s="378"/>
      <c r="FW65455" s="378"/>
      <c r="FX65455" s="378"/>
      <c r="FY65455" s="378"/>
      <c r="FZ65455" s="378"/>
      <c r="GA65455" s="378"/>
      <c r="GB65455" s="378"/>
      <c r="GC65455" s="378"/>
      <c r="GD65455" s="378"/>
      <c r="GE65455" s="378"/>
      <c r="GF65455" s="378"/>
      <c r="GG65455" s="378"/>
      <c r="GH65455" s="378"/>
      <c r="GI65455" s="378"/>
      <c r="GJ65455" s="378"/>
      <c r="GK65455" s="378"/>
      <c r="GL65455" s="378"/>
      <c r="GM65455" s="378"/>
      <c r="GN65455" s="378"/>
      <c r="GO65455" s="378"/>
      <c r="GP65455" s="378"/>
      <c r="GQ65455" s="378"/>
      <c r="GR65455" s="378"/>
      <c r="GS65455" s="378"/>
      <c r="GT65455" s="378"/>
      <c r="GU65455" s="378"/>
      <c r="GV65455" s="378"/>
      <c r="GW65455" s="378"/>
      <c r="GX65455" s="378"/>
      <c r="GY65455" s="378"/>
      <c r="GZ65455" s="378"/>
      <c r="HA65455" s="378"/>
      <c r="HB65455" s="378"/>
      <c r="HC65455" s="378"/>
      <c r="HD65455" s="378"/>
      <c r="HE65455" s="378"/>
      <c r="HF65455" s="378"/>
      <c r="HG65455" s="378"/>
      <c r="HH65455" s="378"/>
      <c r="HI65455" s="378"/>
      <c r="HJ65455" s="378"/>
      <c r="HK65455" s="378"/>
      <c r="HL65455" s="378"/>
      <c r="HM65455" s="378"/>
      <c r="HN65455" s="378"/>
      <c r="HO65455" s="378"/>
      <c r="HP65455" s="378"/>
      <c r="HQ65455" s="378"/>
      <c r="HR65455" s="378"/>
      <c r="HS65455" s="378"/>
      <c r="HT65455" s="378"/>
      <c r="HU65455" s="378"/>
      <c r="HV65455" s="378"/>
      <c r="HW65455" s="378"/>
      <c r="HX65455" s="378"/>
      <c r="HY65455" s="378"/>
      <c r="HZ65455" s="378"/>
      <c r="IA65455" s="378"/>
      <c r="IB65455" s="378"/>
      <c r="IC65455" s="378"/>
      <c r="ID65455" s="378"/>
      <c r="IE65455" s="378"/>
      <c r="IF65455" s="378"/>
      <c r="IG65455" s="378"/>
      <c r="IH65455" s="378"/>
      <c r="II65455" s="378"/>
      <c r="IJ65455" s="378"/>
      <c r="IK65455" s="378"/>
      <c r="IL65455" s="378"/>
    </row>
    <row r="65456" spans="2:246">
      <c r="B65456" s="378"/>
      <c r="C65456" s="378"/>
      <c r="D65456" s="378"/>
      <c r="E65456" s="378"/>
      <c r="F65456" s="378"/>
      <c r="G65456" s="378"/>
      <c r="H65456" s="378"/>
      <c r="I65456" s="378"/>
      <c r="J65456" s="378"/>
      <c r="K65456" s="378"/>
      <c r="L65456" s="378"/>
      <c r="M65456" s="378"/>
      <c r="N65456" s="378"/>
      <c r="O65456" s="378"/>
      <c r="P65456" s="378"/>
      <c r="Q65456" s="378"/>
      <c r="R65456" s="378"/>
      <c r="S65456" s="378"/>
      <c r="T65456" s="378"/>
      <c r="U65456" s="378"/>
      <c r="V65456" s="378"/>
      <c r="W65456" s="378"/>
      <c r="X65456" s="378"/>
      <c r="Y65456" s="378"/>
      <c r="Z65456" s="378"/>
      <c r="AA65456" s="378"/>
      <c r="AB65456" s="378"/>
      <c r="AC65456" s="378"/>
      <c r="AD65456" s="378"/>
      <c r="AE65456" s="378"/>
      <c r="AF65456" s="378"/>
      <c r="AG65456" s="378"/>
      <c r="AH65456" s="378"/>
      <c r="AI65456" s="378"/>
      <c r="AJ65456" s="378"/>
      <c r="AK65456" s="378"/>
      <c r="AL65456" s="378"/>
      <c r="AM65456" s="378"/>
      <c r="AN65456" s="378"/>
      <c r="AO65456" s="378"/>
      <c r="AP65456" s="378"/>
      <c r="AQ65456" s="378"/>
      <c r="AR65456" s="378"/>
      <c r="AS65456" s="378"/>
      <c r="AT65456" s="378"/>
      <c r="AU65456" s="378"/>
      <c r="AV65456" s="378"/>
      <c r="AW65456" s="378"/>
      <c r="AX65456" s="378"/>
      <c r="AY65456" s="378"/>
      <c r="AZ65456" s="378"/>
      <c r="BA65456" s="378"/>
      <c r="BB65456" s="378"/>
      <c r="BC65456" s="378"/>
      <c r="BD65456" s="378"/>
      <c r="BE65456" s="378"/>
      <c r="BF65456" s="378"/>
      <c r="BG65456" s="378"/>
      <c r="BH65456" s="378"/>
      <c r="BI65456" s="378"/>
      <c r="BJ65456" s="378"/>
      <c r="BK65456" s="378"/>
      <c r="BL65456" s="378"/>
      <c r="BM65456" s="378"/>
      <c r="BN65456" s="378"/>
      <c r="BO65456" s="378"/>
      <c r="BP65456" s="378"/>
      <c r="BQ65456" s="378"/>
      <c r="BR65456" s="378"/>
      <c r="BS65456" s="378"/>
      <c r="BT65456" s="378"/>
      <c r="BU65456" s="378"/>
      <c r="BV65456" s="378"/>
      <c r="BW65456" s="378"/>
      <c r="BX65456" s="378"/>
      <c r="BY65456" s="378"/>
      <c r="BZ65456" s="378"/>
      <c r="CA65456" s="378"/>
      <c r="CB65456" s="378"/>
      <c r="CC65456" s="378"/>
      <c r="CD65456" s="378"/>
      <c r="CE65456" s="378"/>
      <c r="CF65456" s="378"/>
      <c r="CG65456" s="378"/>
      <c r="CH65456" s="378"/>
      <c r="CI65456" s="378"/>
      <c r="CJ65456" s="378"/>
      <c r="CK65456" s="378"/>
      <c r="CL65456" s="378"/>
      <c r="CM65456" s="378"/>
      <c r="CN65456" s="378"/>
      <c r="CO65456" s="378"/>
      <c r="CP65456" s="378"/>
      <c r="CQ65456" s="378"/>
      <c r="CR65456" s="378"/>
      <c r="CS65456" s="378"/>
      <c r="CT65456" s="378"/>
      <c r="CU65456" s="378"/>
      <c r="CV65456" s="378"/>
      <c r="CW65456" s="378"/>
      <c r="CX65456" s="378"/>
      <c r="CY65456" s="378"/>
      <c r="CZ65456" s="378"/>
      <c r="DA65456" s="378"/>
      <c r="DB65456" s="378"/>
      <c r="DC65456" s="378"/>
      <c r="DD65456" s="378"/>
      <c r="DE65456" s="378"/>
      <c r="DF65456" s="378"/>
      <c r="DG65456" s="378"/>
      <c r="DH65456" s="378"/>
      <c r="DI65456" s="378"/>
      <c r="DJ65456" s="378"/>
      <c r="DK65456" s="378"/>
      <c r="DL65456" s="378"/>
      <c r="DM65456" s="378"/>
      <c r="DN65456" s="378"/>
      <c r="DO65456" s="378"/>
      <c r="DP65456" s="378"/>
      <c r="DQ65456" s="378"/>
      <c r="DR65456" s="378"/>
      <c r="DS65456" s="378"/>
      <c r="DT65456" s="378"/>
      <c r="DU65456" s="378"/>
      <c r="DV65456" s="378"/>
      <c r="DW65456" s="378"/>
      <c r="DX65456" s="378"/>
      <c r="DY65456" s="378"/>
      <c r="DZ65456" s="378"/>
      <c r="EA65456" s="378"/>
      <c r="EB65456" s="378"/>
      <c r="EC65456" s="378"/>
      <c r="ED65456" s="378"/>
      <c r="EE65456" s="378"/>
      <c r="EF65456" s="378"/>
      <c r="EG65456" s="378"/>
      <c r="EH65456" s="378"/>
      <c r="EI65456" s="378"/>
      <c r="EJ65456" s="378"/>
      <c r="EK65456" s="378"/>
      <c r="EL65456" s="378"/>
      <c r="EM65456" s="378"/>
      <c r="EN65456" s="378"/>
      <c r="EO65456" s="378"/>
      <c r="EP65456" s="378"/>
      <c r="EQ65456" s="378"/>
      <c r="ER65456" s="378"/>
      <c r="ES65456" s="378"/>
      <c r="ET65456" s="378"/>
      <c r="EU65456" s="378"/>
      <c r="EV65456" s="378"/>
      <c r="EW65456" s="378"/>
      <c r="EX65456" s="378"/>
      <c r="EY65456" s="378"/>
      <c r="EZ65456" s="378"/>
      <c r="FA65456" s="378"/>
      <c r="FB65456" s="378"/>
      <c r="FC65456" s="378"/>
      <c r="FD65456" s="378"/>
      <c r="FE65456" s="378"/>
      <c r="FF65456" s="378"/>
      <c r="FG65456" s="378"/>
      <c r="FH65456" s="378"/>
      <c r="FI65456" s="378"/>
      <c r="FJ65456" s="378"/>
      <c r="FK65456" s="378"/>
      <c r="FL65456" s="378"/>
      <c r="FM65456" s="378"/>
      <c r="FN65456" s="378"/>
      <c r="FO65456" s="378"/>
      <c r="FP65456" s="378"/>
      <c r="FQ65456" s="378"/>
      <c r="FR65456" s="378"/>
      <c r="FS65456" s="378"/>
      <c r="FT65456" s="378"/>
      <c r="FU65456" s="378"/>
      <c r="FV65456" s="378"/>
      <c r="FW65456" s="378"/>
      <c r="FX65456" s="378"/>
      <c r="FY65456" s="378"/>
      <c r="FZ65456" s="378"/>
      <c r="GA65456" s="378"/>
      <c r="GB65456" s="378"/>
      <c r="GC65456" s="378"/>
      <c r="GD65456" s="378"/>
      <c r="GE65456" s="378"/>
      <c r="GF65456" s="378"/>
      <c r="GG65456" s="378"/>
      <c r="GH65456" s="378"/>
      <c r="GI65456" s="378"/>
      <c r="GJ65456" s="378"/>
      <c r="GK65456" s="378"/>
      <c r="GL65456" s="378"/>
      <c r="GM65456" s="378"/>
      <c r="GN65456" s="378"/>
      <c r="GO65456" s="378"/>
      <c r="GP65456" s="378"/>
      <c r="GQ65456" s="378"/>
      <c r="GR65456" s="378"/>
      <c r="GS65456" s="378"/>
      <c r="GT65456" s="378"/>
      <c r="GU65456" s="378"/>
      <c r="GV65456" s="378"/>
      <c r="GW65456" s="378"/>
      <c r="GX65456" s="378"/>
      <c r="GY65456" s="378"/>
      <c r="GZ65456" s="378"/>
      <c r="HA65456" s="378"/>
      <c r="HB65456" s="378"/>
      <c r="HC65456" s="378"/>
      <c r="HD65456" s="378"/>
      <c r="HE65456" s="378"/>
      <c r="HF65456" s="378"/>
      <c r="HG65456" s="378"/>
      <c r="HH65456" s="378"/>
      <c r="HI65456" s="378"/>
      <c r="HJ65456" s="378"/>
      <c r="HK65456" s="378"/>
      <c r="HL65456" s="378"/>
      <c r="HM65456" s="378"/>
      <c r="HN65456" s="378"/>
      <c r="HO65456" s="378"/>
      <c r="HP65456" s="378"/>
      <c r="HQ65456" s="378"/>
      <c r="HR65456" s="378"/>
      <c r="HS65456" s="378"/>
      <c r="HT65456" s="378"/>
      <c r="HU65456" s="378"/>
      <c r="HV65456" s="378"/>
      <c r="HW65456" s="378"/>
      <c r="HX65456" s="378"/>
      <c r="HY65456" s="378"/>
      <c r="HZ65456" s="378"/>
      <c r="IA65456" s="378"/>
      <c r="IB65456" s="378"/>
      <c r="IC65456" s="378"/>
      <c r="ID65456" s="378"/>
      <c r="IE65456" s="378"/>
      <c r="IF65456" s="378"/>
      <c r="IG65456" s="378"/>
      <c r="IH65456" s="378"/>
      <c r="II65456" s="378"/>
      <c r="IJ65456" s="378"/>
      <c r="IK65456" s="378"/>
      <c r="IL65456" s="378"/>
    </row>
    <row r="65457" spans="2:246">
      <c r="B65457" s="378"/>
      <c r="C65457" s="378"/>
      <c r="D65457" s="378"/>
      <c r="E65457" s="378"/>
      <c r="F65457" s="378"/>
      <c r="G65457" s="378"/>
      <c r="H65457" s="378"/>
      <c r="I65457" s="378"/>
      <c r="J65457" s="378"/>
      <c r="K65457" s="378"/>
      <c r="L65457" s="378"/>
      <c r="M65457" s="378"/>
      <c r="N65457" s="378"/>
      <c r="O65457" s="378"/>
      <c r="P65457" s="378"/>
      <c r="Q65457" s="378"/>
      <c r="R65457" s="378"/>
      <c r="S65457" s="378"/>
      <c r="T65457" s="378"/>
      <c r="U65457" s="378"/>
      <c r="V65457" s="378"/>
      <c r="W65457" s="378"/>
      <c r="X65457" s="378"/>
      <c r="Y65457" s="378"/>
      <c r="Z65457" s="378"/>
      <c r="AA65457" s="378"/>
      <c r="AB65457" s="378"/>
      <c r="AC65457" s="378"/>
      <c r="AD65457" s="378"/>
      <c r="AE65457" s="378"/>
      <c r="AF65457" s="378"/>
      <c r="AG65457" s="378"/>
      <c r="AH65457" s="378"/>
      <c r="AI65457" s="378"/>
      <c r="AJ65457" s="378"/>
      <c r="AK65457" s="378"/>
      <c r="AL65457" s="378"/>
      <c r="AM65457" s="378"/>
      <c r="AN65457" s="378"/>
      <c r="AO65457" s="378"/>
      <c r="AP65457" s="378"/>
      <c r="AQ65457" s="378"/>
      <c r="AR65457" s="378"/>
      <c r="AS65457" s="378"/>
      <c r="AT65457" s="378"/>
      <c r="AU65457" s="378"/>
      <c r="AV65457" s="378"/>
      <c r="AW65457" s="378"/>
      <c r="AX65457" s="378"/>
      <c r="AY65457" s="378"/>
      <c r="AZ65457" s="378"/>
      <c r="BA65457" s="378"/>
      <c r="BB65457" s="378"/>
      <c r="BC65457" s="378"/>
      <c r="BD65457" s="378"/>
      <c r="BE65457" s="378"/>
      <c r="BF65457" s="378"/>
      <c r="BG65457" s="378"/>
      <c r="BH65457" s="378"/>
      <c r="BI65457" s="378"/>
      <c r="BJ65457" s="378"/>
      <c r="BK65457" s="378"/>
      <c r="BL65457" s="378"/>
      <c r="BM65457" s="378"/>
      <c r="BN65457" s="378"/>
      <c r="BO65457" s="378"/>
      <c r="BP65457" s="378"/>
      <c r="BQ65457" s="378"/>
      <c r="BR65457" s="378"/>
      <c r="BS65457" s="378"/>
      <c r="BT65457" s="378"/>
      <c r="BU65457" s="378"/>
      <c r="BV65457" s="378"/>
      <c r="BW65457" s="378"/>
      <c r="BX65457" s="378"/>
      <c r="BY65457" s="378"/>
      <c r="BZ65457" s="378"/>
      <c r="CA65457" s="378"/>
      <c r="CB65457" s="378"/>
      <c r="CC65457" s="378"/>
      <c r="CD65457" s="378"/>
      <c r="CE65457" s="378"/>
      <c r="CF65457" s="378"/>
      <c r="CG65457" s="378"/>
      <c r="CH65457" s="378"/>
      <c r="CI65457" s="378"/>
      <c r="CJ65457" s="378"/>
      <c r="CK65457" s="378"/>
      <c r="CL65457" s="378"/>
      <c r="CM65457" s="378"/>
      <c r="CN65457" s="378"/>
      <c r="CO65457" s="378"/>
      <c r="CP65457" s="378"/>
      <c r="CQ65457" s="378"/>
      <c r="CR65457" s="378"/>
      <c r="CS65457" s="378"/>
      <c r="CT65457" s="378"/>
      <c r="CU65457" s="378"/>
      <c r="CV65457" s="378"/>
      <c r="CW65457" s="378"/>
      <c r="CX65457" s="378"/>
      <c r="CY65457" s="378"/>
      <c r="CZ65457" s="378"/>
      <c r="DA65457" s="378"/>
      <c r="DB65457" s="378"/>
      <c r="DC65457" s="378"/>
      <c r="DD65457" s="378"/>
      <c r="DE65457" s="378"/>
      <c r="DF65457" s="378"/>
      <c r="DG65457" s="378"/>
      <c r="DH65457" s="378"/>
      <c r="DI65457" s="378"/>
      <c r="DJ65457" s="378"/>
      <c r="DK65457" s="378"/>
      <c r="DL65457" s="378"/>
      <c r="DM65457" s="378"/>
      <c r="DN65457" s="378"/>
      <c r="DO65457" s="378"/>
      <c r="DP65457" s="378"/>
      <c r="DQ65457" s="378"/>
      <c r="DR65457" s="378"/>
      <c r="DS65457" s="378"/>
      <c r="DT65457" s="378"/>
      <c r="DU65457" s="378"/>
      <c r="DV65457" s="378"/>
      <c r="DW65457" s="378"/>
      <c r="DX65457" s="378"/>
      <c r="DY65457" s="378"/>
      <c r="DZ65457" s="378"/>
      <c r="EA65457" s="378"/>
      <c r="EB65457" s="378"/>
      <c r="EC65457" s="378"/>
      <c r="ED65457" s="378"/>
      <c r="EE65457" s="378"/>
      <c r="EF65457" s="378"/>
      <c r="EG65457" s="378"/>
      <c r="EH65457" s="378"/>
      <c r="EI65457" s="378"/>
      <c r="EJ65457" s="378"/>
      <c r="EK65457" s="378"/>
      <c r="EL65457" s="378"/>
      <c r="EM65457" s="378"/>
      <c r="EN65457" s="378"/>
      <c r="EO65457" s="378"/>
      <c r="EP65457" s="378"/>
      <c r="EQ65457" s="378"/>
      <c r="ER65457" s="378"/>
      <c r="ES65457" s="378"/>
      <c r="ET65457" s="378"/>
      <c r="EU65457" s="378"/>
      <c r="EV65457" s="378"/>
      <c r="EW65457" s="378"/>
      <c r="EX65457" s="378"/>
      <c r="EY65457" s="378"/>
      <c r="EZ65457" s="378"/>
      <c r="FA65457" s="378"/>
      <c r="FB65457" s="378"/>
      <c r="FC65457" s="378"/>
      <c r="FD65457" s="378"/>
      <c r="FE65457" s="378"/>
      <c r="FF65457" s="378"/>
      <c r="FG65457" s="378"/>
      <c r="FH65457" s="378"/>
      <c r="FI65457" s="378"/>
      <c r="FJ65457" s="378"/>
      <c r="FK65457" s="378"/>
      <c r="FL65457" s="378"/>
      <c r="FM65457" s="378"/>
      <c r="FN65457" s="378"/>
      <c r="FO65457" s="378"/>
      <c r="FP65457" s="378"/>
      <c r="FQ65457" s="378"/>
      <c r="FR65457" s="378"/>
      <c r="FS65457" s="378"/>
      <c r="FT65457" s="378"/>
      <c r="FU65457" s="378"/>
      <c r="FV65457" s="378"/>
      <c r="FW65457" s="378"/>
      <c r="FX65457" s="378"/>
      <c r="FY65457" s="378"/>
      <c r="FZ65457" s="378"/>
      <c r="GA65457" s="378"/>
      <c r="GB65457" s="378"/>
      <c r="GC65457" s="378"/>
      <c r="GD65457" s="378"/>
      <c r="GE65457" s="378"/>
      <c r="GF65457" s="378"/>
      <c r="GG65457" s="378"/>
      <c r="GH65457" s="378"/>
      <c r="GI65457" s="378"/>
      <c r="GJ65457" s="378"/>
      <c r="GK65457" s="378"/>
      <c r="GL65457" s="378"/>
      <c r="GM65457" s="378"/>
      <c r="GN65457" s="378"/>
      <c r="GO65457" s="378"/>
      <c r="GP65457" s="378"/>
      <c r="GQ65457" s="378"/>
      <c r="GR65457" s="378"/>
      <c r="GS65457" s="378"/>
      <c r="GT65457" s="378"/>
      <c r="GU65457" s="378"/>
      <c r="GV65457" s="378"/>
      <c r="GW65457" s="378"/>
      <c r="GX65457" s="378"/>
      <c r="GY65457" s="378"/>
      <c r="GZ65457" s="378"/>
      <c r="HA65457" s="378"/>
      <c r="HB65457" s="378"/>
      <c r="HC65457" s="378"/>
      <c r="HD65457" s="378"/>
      <c r="HE65457" s="378"/>
      <c r="HF65457" s="378"/>
      <c r="HG65457" s="378"/>
      <c r="HH65457" s="378"/>
      <c r="HI65457" s="378"/>
      <c r="HJ65457" s="378"/>
      <c r="HK65457" s="378"/>
      <c r="HL65457" s="378"/>
      <c r="HM65457" s="378"/>
      <c r="HN65457" s="378"/>
      <c r="HO65457" s="378"/>
      <c r="HP65457" s="378"/>
      <c r="HQ65457" s="378"/>
      <c r="HR65457" s="378"/>
      <c r="HS65457" s="378"/>
      <c r="HT65457" s="378"/>
      <c r="HU65457" s="378"/>
      <c r="HV65457" s="378"/>
      <c r="HW65457" s="378"/>
      <c r="HX65457" s="378"/>
      <c r="HY65457" s="378"/>
      <c r="HZ65457" s="378"/>
      <c r="IA65457" s="378"/>
      <c r="IB65457" s="378"/>
      <c r="IC65457" s="378"/>
      <c r="ID65457" s="378"/>
      <c r="IE65457" s="378"/>
      <c r="IF65457" s="378"/>
      <c r="IG65457" s="378"/>
      <c r="IH65457" s="378"/>
      <c r="II65457" s="378"/>
      <c r="IJ65457" s="378"/>
      <c r="IK65457" s="378"/>
      <c r="IL65457" s="378"/>
    </row>
    <row r="65458" spans="2:246">
      <c r="B65458" s="378"/>
      <c r="C65458" s="378"/>
      <c r="D65458" s="378"/>
      <c r="E65458" s="378"/>
      <c r="F65458" s="378"/>
      <c r="G65458" s="378"/>
      <c r="H65458" s="378"/>
      <c r="I65458" s="378"/>
      <c r="J65458" s="378"/>
      <c r="K65458" s="378"/>
      <c r="L65458" s="378"/>
      <c r="M65458" s="378"/>
      <c r="N65458" s="378"/>
      <c r="O65458" s="378"/>
      <c r="P65458" s="378"/>
      <c r="Q65458" s="378"/>
      <c r="R65458" s="378"/>
      <c r="S65458" s="378"/>
      <c r="T65458" s="378"/>
      <c r="U65458" s="378"/>
      <c r="V65458" s="378"/>
      <c r="W65458" s="378"/>
      <c r="X65458" s="378"/>
      <c r="Y65458" s="378"/>
      <c r="Z65458" s="378"/>
      <c r="AA65458" s="378"/>
      <c r="AB65458" s="378"/>
      <c r="AC65458" s="378"/>
      <c r="AD65458" s="378"/>
      <c r="AE65458" s="378"/>
      <c r="AF65458" s="378"/>
      <c r="AG65458" s="378"/>
      <c r="AH65458" s="378"/>
      <c r="AI65458" s="378"/>
      <c r="AJ65458" s="378"/>
      <c r="AK65458" s="378"/>
      <c r="AL65458" s="378"/>
      <c r="AM65458" s="378"/>
      <c r="AN65458" s="378"/>
      <c r="AO65458" s="378"/>
      <c r="AP65458" s="378"/>
      <c r="AQ65458" s="378"/>
      <c r="AR65458" s="378"/>
      <c r="AS65458" s="378"/>
      <c r="AT65458" s="378"/>
      <c r="AU65458" s="378"/>
      <c r="AV65458" s="378"/>
      <c r="AW65458" s="378"/>
      <c r="AX65458" s="378"/>
      <c r="AY65458" s="378"/>
      <c r="AZ65458" s="378"/>
      <c r="BA65458" s="378"/>
      <c r="BB65458" s="378"/>
      <c r="BC65458" s="378"/>
      <c r="BD65458" s="378"/>
      <c r="BE65458" s="378"/>
      <c r="BF65458" s="378"/>
      <c r="BG65458" s="378"/>
      <c r="BH65458" s="378"/>
      <c r="BI65458" s="378"/>
      <c r="BJ65458" s="378"/>
      <c r="BK65458" s="378"/>
      <c r="BL65458" s="378"/>
      <c r="BM65458" s="378"/>
      <c r="BN65458" s="378"/>
      <c r="BO65458" s="378"/>
      <c r="BP65458" s="378"/>
      <c r="BQ65458" s="378"/>
      <c r="BR65458" s="378"/>
      <c r="BS65458" s="378"/>
      <c r="BT65458" s="378"/>
      <c r="BU65458" s="378"/>
      <c r="BV65458" s="378"/>
      <c r="BW65458" s="378"/>
      <c r="BX65458" s="378"/>
      <c r="BY65458" s="378"/>
      <c r="BZ65458" s="378"/>
      <c r="CA65458" s="378"/>
      <c r="CB65458" s="378"/>
      <c r="CC65458" s="378"/>
      <c r="CD65458" s="378"/>
      <c r="CE65458" s="378"/>
      <c r="CF65458" s="378"/>
      <c r="CG65458" s="378"/>
      <c r="CH65458" s="378"/>
      <c r="CI65458" s="378"/>
      <c r="CJ65458" s="378"/>
      <c r="CK65458" s="378"/>
      <c r="CL65458" s="378"/>
      <c r="CM65458" s="378"/>
      <c r="CN65458" s="378"/>
      <c r="CO65458" s="378"/>
      <c r="CP65458" s="378"/>
      <c r="CQ65458" s="378"/>
      <c r="CR65458" s="378"/>
      <c r="CS65458" s="378"/>
      <c r="CT65458" s="378"/>
      <c r="CU65458" s="378"/>
      <c r="CV65458" s="378"/>
      <c r="CW65458" s="378"/>
      <c r="CX65458" s="378"/>
      <c r="CY65458" s="378"/>
      <c r="CZ65458" s="378"/>
      <c r="DA65458" s="378"/>
      <c r="DB65458" s="378"/>
      <c r="DC65458" s="378"/>
      <c r="DD65458" s="378"/>
      <c r="DE65458" s="378"/>
      <c r="DF65458" s="378"/>
      <c r="DG65458" s="378"/>
      <c r="DH65458" s="378"/>
      <c r="DI65458" s="378"/>
      <c r="DJ65458" s="378"/>
      <c r="DK65458" s="378"/>
      <c r="DL65458" s="378"/>
      <c r="DM65458" s="378"/>
      <c r="DN65458" s="378"/>
      <c r="DO65458" s="378"/>
      <c r="DP65458" s="378"/>
      <c r="DQ65458" s="378"/>
      <c r="DR65458" s="378"/>
      <c r="DS65458" s="378"/>
      <c r="DT65458" s="378"/>
      <c r="DU65458" s="378"/>
      <c r="DV65458" s="378"/>
      <c r="DW65458" s="378"/>
      <c r="DX65458" s="378"/>
      <c r="DY65458" s="378"/>
      <c r="DZ65458" s="378"/>
      <c r="EA65458" s="378"/>
      <c r="EB65458" s="378"/>
      <c r="EC65458" s="378"/>
      <c r="ED65458" s="378"/>
      <c r="EE65458" s="378"/>
      <c r="EF65458" s="378"/>
      <c r="EG65458" s="378"/>
      <c r="EH65458" s="378"/>
      <c r="EI65458" s="378"/>
      <c r="EJ65458" s="378"/>
      <c r="EK65458" s="378"/>
      <c r="EL65458" s="378"/>
      <c r="EM65458" s="378"/>
      <c r="EN65458" s="378"/>
      <c r="EO65458" s="378"/>
      <c r="EP65458" s="378"/>
      <c r="EQ65458" s="378"/>
      <c r="ER65458" s="378"/>
      <c r="ES65458" s="378"/>
      <c r="ET65458" s="378"/>
      <c r="EU65458" s="378"/>
      <c r="EV65458" s="378"/>
      <c r="EW65458" s="378"/>
      <c r="EX65458" s="378"/>
      <c r="EY65458" s="378"/>
      <c r="EZ65458" s="378"/>
      <c r="FA65458" s="378"/>
      <c r="FB65458" s="378"/>
      <c r="FC65458" s="378"/>
      <c r="FD65458" s="378"/>
      <c r="FE65458" s="378"/>
      <c r="FF65458" s="378"/>
      <c r="FG65458" s="378"/>
      <c r="FH65458" s="378"/>
      <c r="FI65458" s="378"/>
      <c r="FJ65458" s="378"/>
      <c r="FK65458" s="378"/>
      <c r="FL65458" s="378"/>
      <c r="FM65458" s="378"/>
      <c r="FN65458" s="378"/>
      <c r="FO65458" s="378"/>
      <c r="FP65458" s="378"/>
      <c r="FQ65458" s="378"/>
      <c r="FR65458" s="378"/>
      <c r="FS65458" s="378"/>
      <c r="FT65458" s="378"/>
      <c r="FU65458" s="378"/>
      <c r="FV65458" s="378"/>
      <c r="FW65458" s="378"/>
      <c r="FX65458" s="378"/>
      <c r="FY65458" s="378"/>
      <c r="FZ65458" s="378"/>
      <c r="GA65458" s="378"/>
      <c r="GB65458" s="378"/>
      <c r="GC65458" s="378"/>
      <c r="GD65458" s="378"/>
      <c r="GE65458" s="378"/>
      <c r="GF65458" s="378"/>
      <c r="GG65458" s="378"/>
      <c r="GH65458" s="378"/>
      <c r="GI65458" s="378"/>
      <c r="GJ65458" s="378"/>
      <c r="GK65458" s="378"/>
      <c r="GL65458" s="378"/>
      <c r="GM65458" s="378"/>
      <c r="GN65458" s="378"/>
      <c r="GO65458" s="378"/>
      <c r="GP65458" s="378"/>
      <c r="GQ65458" s="378"/>
      <c r="GR65458" s="378"/>
      <c r="GS65458" s="378"/>
      <c r="GT65458" s="378"/>
      <c r="GU65458" s="378"/>
      <c r="GV65458" s="378"/>
      <c r="GW65458" s="378"/>
      <c r="GX65458" s="378"/>
      <c r="GY65458" s="378"/>
      <c r="GZ65458" s="378"/>
      <c r="HA65458" s="378"/>
      <c r="HB65458" s="378"/>
      <c r="HC65458" s="378"/>
      <c r="HD65458" s="378"/>
      <c r="HE65458" s="378"/>
      <c r="HF65458" s="378"/>
      <c r="HG65458" s="378"/>
      <c r="HH65458" s="378"/>
      <c r="HI65458" s="378"/>
      <c r="HJ65458" s="378"/>
      <c r="HK65458" s="378"/>
      <c r="HL65458" s="378"/>
      <c r="HM65458" s="378"/>
      <c r="HN65458" s="378"/>
      <c r="HO65458" s="378"/>
      <c r="HP65458" s="378"/>
      <c r="HQ65458" s="378"/>
      <c r="HR65458" s="378"/>
      <c r="HS65458" s="378"/>
      <c r="HT65458" s="378"/>
      <c r="HU65458" s="378"/>
      <c r="HV65458" s="378"/>
      <c r="HW65458" s="378"/>
      <c r="HX65458" s="378"/>
      <c r="HY65458" s="378"/>
      <c r="HZ65458" s="378"/>
      <c r="IA65458" s="378"/>
      <c r="IB65458" s="378"/>
      <c r="IC65458" s="378"/>
      <c r="ID65458" s="378"/>
      <c r="IE65458" s="378"/>
      <c r="IF65458" s="378"/>
      <c r="IG65458" s="378"/>
      <c r="IH65458" s="378"/>
      <c r="II65458" s="378"/>
      <c r="IJ65458" s="378"/>
      <c r="IK65458" s="378"/>
      <c r="IL65458" s="378"/>
    </row>
    <row r="65459" spans="2:246">
      <c r="B65459" s="378"/>
      <c r="C65459" s="378"/>
      <c r="D65459" s="378"/>
      <c r="E65459" s="378"/>
      <c r="F65459" s="378"/>
      <c r="G65459" s="378"/>
      <c r="H65459" s="378"/>
      <c r="I65459" s="378"/>
      <c r="J65459" s="378"/>
      <c r="K65459" s="378"/>
      <c r="L65459" s="378"/>
      <c r="M65459" s="378"/>
      <c r="N65459" s="378"/>
      <c r="O65459" s="378"/>
      <c r="P65459" s="378"/>
      <c r="Q65459" s="378"/>
      <c r="R65459" s="378"/>
      <c r="S65459" s="378"/>
      <c r="T65459" s="378"/>
      <c r="U65459" s="378"/>
      <c r="V65459" s="378"/>
      <c r="W65459" s="378"/>
      <c r="X65459" s="378"/>
      <c r="Y65459" s="378"/>
      <c r="Z65459" s="378"/>
      <c r="AA65459" s="378"/>
      <c r="AB65459" s="378"/>
      <c r="AC65459" s="378"/>
      <c r="AD65459" s="378"/>
      <c r="AE65459" s="378"/>
      <c r="AF65459" s="378"/>
      <c r="AG65459" s="378"/>
      <c r="AH65459" s="378"/>
      <c r="AI65459" s="378"/>
      <c r="AJ65459" s="378"/>
      <c r="AK65459" s="378"/>
      <c r="AL65459" s="378"/>
      <c r="AM65459" s="378"/>
      <c r="AN65459" s="378"/>
      <c r="AO65459" s="378"/>
      <c r="AP65459" s="378"/>
      <c r="AQ65459" s="378"/>
      <c r="AR65459" s="378"/>
      <c r="AS65459" s="378"/>
      <c r="AT65459" s="378"/>
      <c r="AU65459" s="378"/>
      <c r="AV65459" s="378"/>
      <c r="AW65459" s="378"/>
      <c r="AX65459" s="378"/>
      <c r="AY65459" s="378"/>
      <c r="AZ65459" s="378"/>
      <c r="BA65459" s="378"/>
      <c r="BB65459" s="378"/>
      <c r="BC65459" s="378"/>
      <c r="BD65459" s="378"/>
      <c r="BE65459" s="378"/>
      <c r="BF65459" s="378"/>
      <c r="BG65459" s="378"/>
      <c r="BH65459" s="378"/>
      <c r="BI65459" s="378"/>
      <c r="BJ65459" s="378"/>
      <c r="BK65459" s="378"/>
      <c r="BL65459" s="378"/>
      <c r="BM65459" s="378"/>
      <c r="BN65459" s="378"/>
      <c r="BO65459" s="378"/>
      <c r="BP65459" s="378"/>
      <c r="BQ65459" s="378"/>
      <c r="BR65459" s="378"/>
      <c r="BS65459" s="378"/>
      <c r="BT65459" s="378"/>
      <c r="BU65459" s="378"/>
      <c r="BV65459" s="378"/>
      <c r="BW65459" s="378"/>
      <c r="BX65459" s="378"/>
      <c r="BY65459" s="378"/>
      <c r="BZ65459" s="378"/>
      <c r="CA65459" s="378"/>
      <c r="CB65459" s="378"/>
      <c r="CC65459" s="378"/>
      <c r="CD65459" s="378"/>
      <c r="CE65459" s="378"/>
      <c r="CF65459" s="378"/>
      <c r="CG65459" s="378"/>
      <c r="CH65459" s="378"/>
      <c r="CI65459" s="378"/>
      <c r="CJ65459" s="378"/>
      <c r="CK65459" s="378"/>
      <c r="CL65459" s="378"/>
      <c r="CM65459" s="378"/>
      <c r="CN65459" s="378"/>
      <c r="CO65459" s="378"/>
      <c r="CP65459" s="378"/>
      <c r="CQ65459" s="378"/>
      <c r="CR65459" s="378"/>
      <c r="CS65459" s="378"/>
      <c r="CT65459" s="378"/>
      <c r="CU65459" s="378"/>
      <c r="CV65459" s="378"/>
      <c r="CW65459" s="378"/>
      <c r="CX65459" s="378"/>
      <c r="CY65459" s="378"/>
      <c r="CZ65459" s="378"/>
      <c r="DA65459" s="378"/>
      <c r="DB65459" s="378"/>
      <c r="DC65459" s="378"/>
      <c r="DD65459" s="378"/>
      <c r="DE65459" s="378"/>
      <c r="DF65459" s="378"/>
      <c r="DG65459" s="378"/>
      <c r="DH65459" s="378"/>
      <c r="DI65459" s="378"/>
      <c r="DJ65459" s="378"/>
      <c r="DK65459" s="378"/>
      <c r="DL65459" s="378"/>
      <c r="DM65459" s="378"/>
      <c r="DN65459" s="378"/>
      <c r="DO65459" s="378"/>
      <c r="DP65459" s="378"/>
      <c r="DQ65459" s="378"/>
      <c r="DR65459" s="378"/>
      <c r="DS65459" s="378"/>
      <c r="DT65459" s="378"/>
      <c r="DU65459" s="378"/>
      <c r="DV65459" s="378"/>
      <c r="DW65459" s="378"/>
      <c r="DX65459" s="378"/>
      <c r="DY65459" s="378"/>
      <c r="DZ65459" s="378"/>
      <c r="EA65459" s="378"/>
      <c r="EB65459" s="378"/>
      <c r="EC65459" s="378"/>
      <c r="ED65459" s="378"/>
      <c r="EE65459" s="378"/>
      <c r="EF65459" s="378"/>
      <c r="EG65459" s="378"/>
      <c r="EH65459" s="378"/>
      <c r="EI65459" s="378"/>
      <c r="EJ65459" s="378"/>
      <c r="EK65459" s="378"/>
      <c r="EL65459" s="378"/>
      <c r="EM65459" s="378"/>
      <c r="EN65459" s="378"/>
      <c r="EO65459" s="378"/>
      <c r="EP65459" s="378"/>
      <c r="EQ65459" s="378"/>
      <c r="ER65459" s="378"/>
      <c r="ES65459" s="378"/>
      <c r="ET65459" s="378"/>
      <c r="EU65459" s="378"/>
      <c r="EV65459" s="378"/>
      <c r="EW65459" s="378"/>
      <c r="EX65459" s="378"/>
      <c r="EY65459" s="378"/>
      <c r="EZ65459" s="378"/>
      <c r="FA65459" s="378"/>
      <c r="FB65459" s="378"/>
      <c r="FC65459" s="378"/>
      <c r="FD65459" s="378"/>
      <c r="FE65459" s="378"/>
      <c r="FF65459" s="378"/>
      <c r="FG65459" s="378"/>
      <c r="FH65459" s="378"/>
      <c r="FI65459" s="378"/>
      <c r="FJ65459" s="378"/>
      <c r="FK65459" s="378"/>
      <c r="FL65459" s="378"/>
      <c r="FM65459" s="378"/>
      <c r="FN65459" s="378"/>
      <c r="FO65459" s="378"/>
      <c r="FP65459" s="378"/>
      <c r="FQ65459" s="378"/>
      <c r="FR65459" s="378"/>
      <c r="FS65459" s="378"/>
      <c r="FT65459" s="378"/>
      <c r="FU65459" s="378"/>
      <c r="FV65459" s="378"/>
      <c r="FW65459" s="378"/>
      <c r="FX65459" s="378"/>
      <c r="FY65459" s="378"/>
      <c r="FZ65459" s="378"/>
      <c r="GA65459" s="378"/>
      <c r="GB65459" s="378"/>
      <c r="GC65459" s="378"/>
      <c r="GD65459" s="378"/>
      <c r="GE65459" s="378"/>
      <c r="GF65459" s="378"/>
      <c r="GG65459" s="378"/>
      <c r="GH65459" s="378"/>
      <c r="GI65459" s="378"/>
      <c r="GJ65459" s="378"/>
      <c r="GK65459" s="378"/>
      <c r="GL65459" s="378"/>
      <c r="GM65459" s="378"/>
      <c r="GN65459" s="378"/>
      <c r="GO65459" s="378"/>
      <c r="GP65459" s="378"/>
      <c r="GQ65459" s="378"/>
      <c r="GR65459" s="378"/>
      <c r="GS65459" s="378"/>
      <c r="GT65459" s="378"/>
      <c r="GU65459" s="378"/>
      <c r="GV65459" s="378"/>
      <c r="GW65459" s="378"/>
      <c r="GX65459" s="378"/>
      <c r="GY65459" s="378"/>
      <c r="GZ65459" s="378"/>
      <c r="HA65459" s="378"/>
      <c r="HB65459" s="378"/>
      <c r="HC65459" s="378"/>
      <c r="HD65459" s="378"/>
      <c r="HE65459" s="378"/>
      <c r="HF65459" s="378"/>
      <c r="HG65459" s="378"/>
      <c r="HH65459" s="378"/>
      <c r="HI65459" s="378"/>
      <c r="HJ65459" s="378"/>
      <c r="HK65459" s="378"/>
      <c r="HL65459" s="378"/>
      <c r="HM65459" s="378"/>
      <c r="HN65459" s="378"/>
      <c r="HO65459" s="378"/>
      <c r="HP65459" s="378"/>
      <c r="HQ65459" s="378"/>
      <c r="HR65459" s="378"/>
      <c r="HS65459" s="378"/>
      <c r="HT65459" s="378"/>
      <c r="HU65459" s="378"/>
      <c r="HV65459" s="378"/>
      <c r="HW65459" s="378"/>
      <c r="HX65459" s="378"/>
      <c r="HY65459" s="378"/>
      <c r="HZ65459" s="378"/>
      <c r="IA65459" s="378"/>
      <c r="IB65459" s="378"/>
      <c r="IC65459" s="378"/>
      <c r="ID65459" s="378"/>
      <c r="IE65459" s="378"/>
      <c r="IF65459" s="378"/>
      <c r="IG65459" s="378"/>
      <c r="IH65459" s="378"/>
      <c r="II65459" s="378"/>
      <c r="IJ65459" s="378"/>
      <c r="IK65459" s="378"/>
      <c r="IL65459" s="378"/>
    </row>
    <row r="65460" spans="2:246">
      <c r="B65460" s="378"/>
      <c r="C65460" s="378"/>
      <c r="D65460" s="378"/>
      <c r="E65460" s="378"/>
      <c r="F65460" s="378"/>
      <c r="G65460" s="378"/>
      <c r="H65460" s="378"/>
      <c r="I65460" s="378"/>
      <c r="J65460" s="378"/>
      <c r="K65460" s="378"/>
      <c r="L65460" s="378"/>
      <c r="M65460" s="378"/>
      <c r="N65460" s="378"/>
      <c r="O65460" s="378"/>
      <c r="P65460" s="378"/>
      <c r="Q65460" s="378"/>
      <c r="R65460" s="378"/>
      <c r="S65460" s="378"/>
      <c r="T65460" s="378"/>
      <c r="U65460" s="378"/>
      <c r="V65460" s="378"/>
      <c r="W65460" s="378"/>
      <c r="X65460" s="378"/>
      <c r="Y65460" s="378"/>
      <c r="Z65460" s="378"/>
      <c r="AA65460" s="378"/>
      <c r="AB65460" s="378"/>
      <c r="AC65460" s="378"/>
      <c r="AD65460" s="378"/>
      <c r="AE65460" s="378"/>
      <c r="AF65460" s="378"/>
      <c r="AG65460" s="378"/>
      <c r="AH65460" s="378"/>
      <c r="AI65460" s="378"/>
      <c r="AJ65460" s="378"/>
      <c r="AK65460" s="378"/>
      <c r="AL65460" s="378"/>
      <c r="AM65460" s="378"/>
      <c r="AN65460" s="378"/>
      <c r="AO65460" s="378"/>
      <c r="AP65460" s="378"/>
      <c r="AQ65460" s="378"/>
      <c r="AR65460" s="378"/>
      <c r="AS65460" s="378"/>
      <c r="AT65460" s="378"/>
      <c r="AU65460" s="378"/>
      <c r="AV65460" s="378"/>
      <c r="AW65460" s="378"/>
      <c r="AX65460" s="378"/>
      <c r="AY65460" s="378"/>
      <c r="AZ65460" s="378"/>
      <c r="BA65460" s="378"/>
      <c r="BB65460" s="378"/>
      <c r="BC65460" s="378"/>
      <c r="BD65460" s="378"/>
      <c r="BE65460" s="378"/>
      <c r="BF65460" s="378"/>
      <c r="BG65460" s="378"/>
      <c r="BH65460" s="378"/>
      <c r="BI65460" s="378"/>
      <c r="BJ65460" s="378"/>
      <c r="BK65460" s="378"/>
      <c r="BL65460" s="378"/>
      <c r="BM65460" s="378"/>
      <c r="BN65460" s="378"/>
      <c r="BO65460" s="378"/>
      <c r="BP65460" s="378"/>
      <c r="BQ65460" s="378"/>
      <c r="BR65460" s="378"/>
      <c r="BS65460" s="378"/>
      <c r="BT65460" s="378"/>
      <c r="BU65460" s="378"/>
      <c r="BV65460" s="378"/>
      <c r="BW65460" s="378"/>
      <c r="BX65460" s="378"/>
      <c r="BY65460" s="378"/>
      <c r="BZ65460" s="378"/>
      <c r="CA65460" s="378"/>
      <c r="CB65460" s="378"/>
      <c r="CC65460" s="378"/>
      <c r="CD65460" s="378"/>
      <c r="CE65460" s="378"/>
      <c r="CF65460" s="378"/>
      <c r="CG65460" s="378"/>
      <c r="CH65460" s="378"/>
      <c r="CI65460" s="378"/>
      <c r="CJ65460" s="378"/>
      <c r="CK65460" s="378"/>
      <c r="CL65460" s="378"/>
      <c r="CM65460" s="378"/>
      <c r="CN65460" s="378"/>
      <c r="CO65460" s="378"/>
      <c r="CP65460" s="378"/>
      <c r="CQ65460" s="378"/>
      <c r="CR65460" s="378"/>
      <c r="CS65460" s="378"/>
      <c r="CT65460" s="378"/>
      <c r="CU65460" s="378"/>
      <c r="CV65460" s="378"/>
      <c r="CW65460" s="378"/>
      <c r="CX65460" s="378"/>
      <c r="CY65460" s="378"/>
      <c r="CZ65460" s="378"/>
      <c r="DA65460" s="378"/>
      <c r="DB65460" s="378"/>
      <c r="DC65460" s="378"/>
      <c r="DD65460" s="378"/>
      <c r="DE65460" s="378"/>
      <c r="DF65460" s="378"/>
      <c r="DG65460" s="378"/>
      <c r="DH65460" s="378"/>
      <c r="DI65460" s="378"/>
      <c r="DJ65460" s="378"/>
      <c r="DK65460" s="378"/>
      <c r="DL65460" s="378"/>
      <c r="DM65460" s="378"/>
      <c r="DN65460" s="378"/>
      <c r="DO65460" s="378"/>
      <c r="DP65460" s="378"/>
      <c r="DQ65460" s="378"/>
      <c r="DR65460" s="378"/>
      <c r="DS65460" s="378"/>
      <c r="DT65460" s="378"/>
      <c r="DU65460" s="378"/>
      <c r="DV65460" s="378"/>
      <c r="DW65460" s="378"/>
      <c r="DX65460" s="378"/>
      <c r="DY65460" s="378"/>
      <c r="DZ65460" s="378"/>
      <c r="EA65460" s="378"/>
      <c r="EB65460" s="378"/>
      <c r="EC65460" s="378"/>
      <c r="ED65460" s="378"/>
      <c r="EE65460" s="378"/>
      <c r="EF65460" s="378"/>
      <c r="EG65460" s="378"/>
      <c r="EH65460" s="378"/>
      <c r="EI65460" s="378"/>
      <c r="EJ65460" s="378"/>
      <c r="EK65460" s="378"/>
      <c r="EL65460" s="378"/>
      <c r="EM65460" s="378"/>
      <c r="EN65460" s="378"/>
      <c r="EO65460" s="378"/>
      <c r="EP65460" s="378"/>
      <c r="EQ65460" s="378"/>
      <c r="ER65460" s="378"/>
      <c r="ES65460" s="378"/>
      <c r="ET65460" s="378"/>
      <c r="EU65460" s="378"/>
      <c r="EV65460" s="378"/>
      <c r="EW65460" s="378"/>
      <c r="EX65460" s="378"/>
      <c r="EY65460" s="378"/>
      <c r="EZ65460" s="378"/>
      <c r="FA65460" s="378"/>
      <c r="FB65460" s="378"/>
      <c r="FC65460" s="378"/>
      <c r="FD65460" s="378"/>
      <c r="FE65460" s="378"/>
      <c r="FF65460" s="378"/>
      <c r="FG65460" s="378"/>
      <c r="FH65460" s="378"/>
      <c r="FI65460" s="378"/>
      <c r="FJ65460" s="378"/>
      <c r="FK65460" s="378"/>
      <c r="FL65460" s="378"/>
      <c r="FM65460" s="378"/>
      <c r="FN65460" s="378"/>
      <c r="FO65460" s="378"/>
      <c r="FP65460" s="378"/>
      <c r="FQ65460" s="378"/>
      <c r="FR65460" s="378"/>
      <c r="FS65460" s="378"/>
      <c r="FT65460" s="378"/>
      <c r="FU65460" s="378"/>
      <c r="FV65460" s="378"/>
      <c r="FW65460" s="378"/>
      <c r="FX65460" s="378"/>
      <c r="FY65460" s="378"/>
      <c r="FZ65460" s="378"/>
      <c r="GA65460" s="378"/>
      <c r="GB65460" s="378"/>
      <c r="GC65460" s="378"/>
      <c r="GD65460" s="378"/>
      <c r="GE65460" s="378"/>
      <c r="GF65460" s="378"/>
      <c r="GG65460" s="378"/>
      <c r="GH65460" s="378"/>
      <c r="GI65460" s="378"/>
      <c r="GJ65460" s="378"/>
      <c r="GK65460" s="378"/>
      <c r="GL65460" s="378"/>
      <c r="GM65460" s="378"/>
      <c r="GN65460" s="378"/>
      <c r="GO65460" s="378"/>
      <c r="GP65460" s="378"/>
      <c r="GQ65460" s="378"/>
      <c r="GR65460" s="378"/>
      <c r="GS65460" s="378"/>
      <c r="GT65460" s="378"/>
      <c r="GU65460" s="378"/>
      <c r="GV65460" s="378"/>
      <c r="GW65460" s="378"/>
      <c r="GX65460" s="378"/>
      <c r="GY65460" s="378"/>
      <c r="GZ65460" s="378"/>
      <c r="HA65460" s="378"/>
      <c r="HB65460" s="378"/>
      <c r="HC65460" s="378"/>
      <c r="HD65460" s="378"/>
      <c r="HE65460" s="378"/>
      <c r="HF65460" s="378"/>
      <c r="HG65460" s="378"/>
      <c r="HH65460" s="378"/>
      <c r="HI65460" s="378"/>
      <c r="HJ65460" s="378"/>
      <c r="HK65460" s="378"/>
      <c r="HL65460" s="378"/>
      <c r="HM65460" s="378"/>
      <c r="HN65460" s="378"/>
      <c r="HO65460" s="378"/>
      <c r="HP65460" s="378"/>
      <c r="HQ65460" s="378"/>
      <c r="HR65460" s="378"/>
      <c r="HS65460" s="378"/>
      <c r="HT65460" s="378"/>
      <c r="HU65460" s="378"/>
      <c r="HV65460" s="378"/>
      <c r="HW65460" s="378"/>
      <c r="HX65460" s="378"/>
      <c r="HY65460" s="378"/>
      <c r="HZ65460" s="378"/>
      <c r="IA65460" s="378"/>
      <c r="IB65460" s="378"/>
      <c r="IC65460" s="378"/>
      <c r="ID65460" s="378"/>
      <c r="IE65460" s="378"/>
      <c r="IF65460" s="378"/>
      <c r="IG65460" s="378"/>
      <c r="IH65460" s="378"/>
      <c r="II65460" s="378"/>
      <c r="IJ65460" s="378"/>
      <c r="IK65460" s="378"/>
      <c r="IL65460" s="378"/>
    </row>
    <row r="65461" spans="2:246">
      <c r="B65461" s="378"/>
      <c r="C65461" s="378"/>
      <c r="D65461" s="378"/>
      <c r="E65461" s="378"/>
      <c r="F65461" s="378"/>
      <c r="G65461" s="378"/>
      <c r="H65461" s="378"/>
      <c r="I65461" s="378"/>
      <c r="J65461" s="378"/>
      <c r="K65461" s="378"/>
      <c r="L65461" s="378"/>
      <c r="M65461" s="378"/>
      <c r="N65461" s="378"/>
      <c r="O65461" s="378"/>
      <c r="P65461" s="378"/>
      <c r="Q65461" s="378"/>
      <c r="R65461" s="378"/>
      <c r="S65461" s="378"/>
      <c r="T65461" s="378"/>
      <c r="U65461" s="378"/>
      <c r="V65461" s="378"/>
      <c r="W65461" s="378"/>
      <c r="X65461" s="378"/>
      <c r="Y65461" s="378"/>
      <c r="Z65461" s="378"/>
      <c r="AA65461" s="378"/>
      <c r="AB65461" s="378"/>
      <c r="AC65461" s="378"/>
      <c r="AD65461" s="378"/>
      <c r="AE65461" s="378"/>
      <c r="AF65461" s="378"/>
      <c r="AG65461" s="378"/>
      <c r="AH65461" s="378"/>
      <c r="AI65461" s="378"/>
      <c r="AJ65461" s="378"/>
      <c r="AK65461" s="378"/>
      <c r="AL65461" s="378"/>
      <c r="AM65461" s="378"/>
      <c r="AN65461" s="378"/>
      <c r="AO65461" s="378"/>
      <c r="AP65461" s="378"/>
      <c r="AQ65461" s="378"/>
      <c r="AR65461" s="378"/>
      <c r="AS65461" s="378"/>
      <c r="AT65461" s="378"/>
      <c r="AU65461" s="378"/>
      <c r="AV65461" s="378"/>
      <c r="AW65461" s="378"/>
      <c r="AX65461" s="378"/>
      <c r="AY65461" s="378"/>
      <c r="AZ65461" s="378"/>
      <c r="BA65461" s="378"/>
      <c r="BB65461" s="378"/>
      <c r="BC65461" s="378"/>
      <c r="BD65461" s="378"/>
      <c r="BE65461" s="378"/>
      <c r="BF65461" s="378"/>
      <c r="BG65461" s="378"/>
      <c r="BH65461" s="378"/>
      <c r="BI65461" s="378"/>
      <c r="BJ65461" s="378"/>
      <c r="BK65461" s="378"/>
      <c r="BL65461" s="378"/>
      <c r="BM65461" s="378"/>
      <c r="BN65461" s="378"/>
      <c r="BO65461" s="378"/>
      <c r="BP65461" s="378"/>
      <c r="BQ65461" s="378"/>
      <c r="BR65461" s="378"/>
      <c r="BS65461" s="378"/>
      <c r="BT65461" s="378"/>
      <c r="BU65461" s="378"/>
      <c r="BV65461" s="378"/>
      <c r="BW65461" s="378"/>
      <c r="BX65461" s="378"/>
      <c r="BY65461" s="378"/>
      <c r="BZ65461" s="378"/>
      <c r="CA65461" s="378"/>
      <c r="CB65461" s="378"/>
      <c r="CC65461" s="378"/>
      <c r="CD65461" s="378"/>
      <c r="CE65461" s="378"/>
      <c r="CF65461" s="378"/>
      <c r="CG65461" s="378"/>
      <c r="CH65461" s="378"/>
      <c r="CI65461" s="378"/>
      <c r="CJ65461" s="378"/>
      <c r="CK65461" s="378"/>
      <c r="CL65461" s="378"/>
      <c r="CM65461" s="378"/>
      <c r="CN65461" s="378"/>
      <c r="CO65461" s="378"/>
      <c r="CP65461" s="378"/>
      <c r="CQ65461" s="378"/>
      <c r="CR65461" s="378"/>
      <c r="CS65461" s="378"/>
      <c r="CT65461" s="378"/>
      <c r="CU65461" s="378"/>
      <c r="CV65461" s="378"/>
      <c r="CW65461" s="378"/>
      <c r="CX65461" s="378"/>
      <c r="CY65461" s="378"/>
      <c r="CZ65461" s="378"/>
      <c r="DA65461" s="378"/>
      <c r="DB65461" s="378"/>
      <c r="DC65461" s="378"/>
      <c r="DD65461" s="378"/>
      <c r="DE65461" s="378"/>
      <c r="DF65461" s="378"/>
      <c r="DG65461" s="378"/>
      <c r="DH65461" s="378"/>
      <c r="DI65461" s="378"/>
      <c r="DJ65461" s="378"/>
      <c r="DK65461" s="378"/>
      <c r="DL65461" s="378"/>
      <c r="DM65461" s="378"/>
      <c r="DN65461" s="378"/>
      <c r="DO65461" s="378"/>
      <c r="DP65461" s="378"/>
      <c r="DQ65461" s="378"/>
      <c r="DR65461" s="378"/>
      <c r="DS65461" s="378"/>
      <c r="DT65461" s="378"/>
      <c r="DU65461" s="378"/>
      <c r="DV65461" s="378"/>
      <c r="DW65461" s="378"/>
      <c r="DX65461" s="378"/>
      <c r="DY65461" s="378"/>
      <c r="DZ65461" s="378"/>
      <c r="EA65461" s="378"/>
      <c r="EB65461" s="378"/>
      <c r="EC65461" s="378"/>
      <c r="ED65461" s="378"/>
      <c r="EE65461" s="378"/>
      <c r="EF65461" s="378"/>
      <c r="EG65461" s="378"/>
      <c r="EH65461" s="378"/>
      <c r="EI65461" s="378"/>
      <c r="EJ65461" s="378"/>
      <c r="EK65461" s="378"/>
      <c r="EL65461" s="378"/>
      <c r="EM65461" s="378"/>
      <c r="EN65461" s="378"/>
      <c r="EO65461" s="378"/>
      <c r="EP65461" s="378"/>
      <c r="EQ65461" s="378"/>
      <c r="ER65461" s="378"/>
      <c r="ES65461" s="378"/>
      <c r="ET65461" s="378"/>
      <c r="EU65461" s="378"/>
      <c r="EV65461" s="378"/>
      <c r="EW65461" s="378"/>
      <c r="EX65461" s="378"/>
      <c r="EY65461" s="378"/>
      <c r="EZ65461" s="378"/>
      <c r="FA65461" s="378"/>
      <c r="FB65461" s="378"/>
      <c r="FC65461" s="378"/>
      <c r="FD65461" s="378"/>
      <c r="FE65461" s="378"/>
      <c r="FF65461" s="378"/>
      <c r="FG65461" s="378"/>
      <c r="FH65461" s="378"/>
      <c r="FI65461" s="378"/>
      <c r="FJ65461" s="378"/>
      <c r="FK65461" s="378"/>
      <c r="FL65461" s="378"/>
      <c r="FM65461" s="378"/>
      <c r="FN65461" s="378"/>
      <c r="FO65461" s="378"/>
      <c r="FP65461" s="378"/>
      <c r="FQ65461" s="378"/>
      <c r="FR65461" s="378"/>
      <c r="FS65461" s="378"/>
      <c r="FT65461" s="378"/>
      <c r="FU65461" s="378"/>
      <c r="FV65461" s="378"/>
      <c r="FW65461" s="378"/>
      <c r="FX65461" s="378"/>
      <c r="FY65461" s="378"/>
      <c r="FZ65461" s="378"/>
      <c r="GA65461" s="378"/>
      <c r="GB65461" s="378"/>
      <c r="GC65461" s="378"/>
      <c r="GD65461" s="378"/>
      <c r="GE65461" s="378"/>
      <c r="GF65461" s="378"/>
      <c r="GG65461" s="378"/>
      <c r="GH65461" s="378"/>
      <c r="GI65461" s="378"/>
      <c r="GJ65461" s="378"/>
      <c r="GK65461" s="378"/>
      <c r="GL65461" s="378"/>
      <c r="GM65461" s="378"/>
      <c r="GN65461" s="378"/>
      <c r="GO65461" s="378"/>
      <c r="GP65461" s="378"/>
      <c r="GQ65461" s="378"/>
      <c r="GR65461" s="378"/>
      <c r="GS65461" s="378"/>
      <c r="GT65461" s="378"/>
      <c r="GU65461" s="378"/>
      <c r="GV65461" s="378"/>
      <c r="GW65461" s="378"/>
      <c r="GX65461" s="378"/>
      <c r="GY65461" s="378"/>
      <c r="GZ65461" s="378"/>
      <c r="HA65461" s="378"/>
      <c r="HB65461" s="378"/>
      <c r="HC65461" s="378"/>
      <c r="HD65461" s="378"/>
      <c r="HE65461" s="378"/>
      <c r="HF65461" s="378"/>
      <c r="HG65461" s="378"/>
      <c r="HH65461" s="378"/>
      <c r="HI65461" s="378"/>
      <c r="HJ65461" s="378"/>
      <c r="HK65461" s="378"/>
      <c r="HL65461" s="378"/>
      <c r="HM65461" s="378"/>
      <c r="HN65461" s="378"/>
      <c r="HO65461" s="378"/>
      <c r="HP65461" s="378"/>
      <c r="HQ65461" s="378"/>
      <c r="HR65461" s="378"/>
      <c r="HS65461" s="378"/>
      <c r="HT65461" s="378"/>
      <c r="HU65461" s="378"/>
      <c r="HV65461" s="378"/>
      <c r="HW65461" s="378"/>
      <c r="HX65461" s="378"/>
      <c r="HY65461" s="378"/>
      <c r="HZ65461" s="378"/>
      <c r="IA65461" s="378"/>
      <c r="IB65461" s="378"/>
      <c r="IC65461" s="378"/>
      <c r="ID65461" s="378"/>
      <c r="IE65461" s="378"/>
      <c r="IF65461" s="378"/>
      <c r="IG65461" s="378"/>
      <c r="IH65461" s="378"/>
      <c r="II65461" s="378"/>
      <c r="IJ65461" s="378"/>
      <c r="IK65461" s="378"/>
      <c r="IL65461" s="378"/>
    </row>
    <row r="65462" spans="2:246">
      <c r="B65462" s="378"/>
      <c r="C65462" s="378"/>
      <c r="D65462" s="378"/>
      <c r="E65462" s="378"/>
      <c r="F65462" s="378"/>
      <c r="G65462" s="378"/>
      <c r="H65462" s="378"/>
      <c r="I65462" s="378"/>
      <c r="J65462" s="378"/>
      <c r="K65462" s="378"/>
      <c r="L65462" s="378"/>
      <c r="M65462" s="378"/>
      <c r="N65462" s="378"/>
      <c r="O65462" s="378"/>
      <c r="P65462" s="378"/>
      <c r="Q65462" s="378"/>
      <c r="R65462" s="378"/>
      <c r="S65462" s="378"/>
      <c r="T65462" s="378"/>
      <c r="U65462" s="378"/>
      <c r="V65462" s="378"/>
      <c r="W65462" s="378"/>
      <c r="X65462" s="378"/>
      <c r="Y65462" s="378"/>
      <c r="Z65462" s="378"/>
      <c r="AA65462" s="378"/>
      <c r="AB65462" s="378"/>
      <c r="AC65462" s="378"/>
      <c r="AD65462" s="378"/>
      <c r="AE65462" s="378"/>
      <c r="AF65462" s="378"/>
      <c r="AG65462" s="378"/>
      <c r="AH65462" s="378"/>
      <c r="AI65462" s="378"/>
      <c r="AJ65462" s="378"/>
      <c r="AK65462" s="378"/>
      <c r="AL65462" s="378"/>
      <c r="AM65462" s="378"/>
      <c r="AN65462" s="378"/>
      <c r="AO65462" s="378"/>
      <c r="AP65462" s="378"/>
      <c r="AQ65462" s="378"/>
      <c r="AR65462" s="378"/>
      <c r="AS65462" s="378"/>
      <c r="AT65462" s="378"/>
      <c r="AU65462" s="378"/>
      <c r="AV65462" s="378"/>
      <c r="AW65462" s="378"/>
      <c r="AX65462" s="378"/>
      <c r="AY65462" s="378"/>
      <c r="AZ65462" s="378"/>
      <c r="BA65462" s="378"/>
      <c r="BB65462" s="378"/>
      <c r="BC65462" s="378"/>
      <c r="BD65462" s="378"/>
      <c r="BE65462" s="378"/>
      <c r="BF65462" s="378"/>
      <c r="BG65462" s="378"/>
      <c r="BH65462" s="378"/>
      <c r="BI65462" s="378"/>
      <c r="BJ65462" s="378"/>
      <c r="BK65462" s="378"/>
      <c r="BL65462" s="378"/>
      <c r="BM65462" s="378"/>
      <c r="BN65462" s="378"/>
      <c r="BO65462" s="378"/>
      <c r="BP65462" s="378"/>
      <c r="BQ65462" s="378"/>
      <c r="BR65462" s="378"/>
      <c r="BS65462" s="378"/>
      <c r="BT65462" s="378"/>
      <c r="BU65462" s="378"/>
      <c r="BV65462" s="378"/>
      <c r="BW65462" s="378"/>
      <c r="BX65462" s="378"/>
      <c r="BY65462" s="378"/>
      <c r="BZ65462" s="378"/>
      <c r="CA65462" s="378"/>
      <c r="CB65462" s="378"/>
      <c r="CC65462" s="378"/>
      <c r="CD65462" s="378"/>
      <c r="CE65462" s="378"/>
      <c r="CF65462" s="378"/>
      <c r="CG65462" s="378"/>
      <c r="CH65462" s="378"/>
      <c r="CI65462" s="378"/>
      <c r="CJ65462" s="378"/>
      <c r="CK65462" s="378"/>
      <c r="CL65462" s="378"/>
      <c r="CM65462" s="378"/>
      <c r="CN65462" s="378"/>
      <c r="CO65462" s="378"/>
      <c r="CP65462" s="378"/>
      <c r="CQ65462" s="378"/>
      <c r="CR65462" s="378"/>
      <c r="CS65462" s="378"/>
      <c r="CT65462" s="378"/>
      <c r="CU65462" s="378"/>
      <c r="CV65462" s="378"/>
      <c r="CW65462" s="378"/>
      <c r="CX65462" s="378"/>
      <c r="CY65462" s="378"/>
      <c r="CZ65462" s="378"/>
      <c r="DA65462" s="378"/>
      <c r="DB65462" s="378"/>
      <c r="DC65462" s="378"/>
      <c r="DD65462" s="378"/>
      <c r="DE65462" s="378"/>
      <c r="DF65462" s="378"/>
      <c r="DG65462" s="378"/>
      <c r="DH65462" s="378"/>
      <c r="DI65462" s="378"/>
      <c r="DJ65462" s="378"/>
      <c r="DK65462" s="378"/>
      <c r="DL65462" s="378"/>
      <c r="DM65462" s="378"/>
      <c r="DN65462" s="378"/>
      <c r="DO65462" s="378"/>
      <c r="DP65462" s="378"/>
      <c r="DQ65462" s="378"/>
      <c r="DR65462" s="378"/>
      <c r="DS65462" s="378"/>
      <c r="DT65462" s="378"/>
      <c r="DU65462" s="378"/>
      <c r="DV65462" s="378"/>
      <c r="DW65462" s="378"/>
      <c r="DX65462" s="378"/>
      <c r="DY65462" s="378"/>
      <c r="DZ65462" s="378"/>
      <c r="EA65462" s="378"/>
      <c r="EB65462" s="378"/>
      <c r="EC65462" s="378"/>
      <c r="ED65462" s="378"/>
      <c r="EE65462" s="378"/>
      <c r="EF65462" s="378"/>
      <c r="EG65462" s="378"/>
      <c r="EH65462" s="378"/>
      <c r="EI65462" s="378"/>
      <c r="EJ65462" s="378"/>
      <c r="EK65462" s="378"/>
      <c r="EL65462" s="378"/>
      <c r="EM65462" s="378"/>
      <c r="EN65462" s="378"/>
      <c r="EO65462" s="378"/>
      <c r="EP65462" s="378"/>
      <c r="EQ65462" s="378"/>
      <c r="ER65462" s="378"/>
      <c r="ES65462" s="378"/>
      <c r="ET65462" s="378"/>
      <c r="EU65462" s="378"/>
      <c r="EV65462" s="378"/>
      <c r="EW65462" s="378"/>
      <c r="EX65462" s="378"/>
      <c r="EY65462" s="378"/>
      <c r="EZ65462" s="378"/>
      <c r="FA65462" s="378"/>
      <c r="FB65462" s="378"/>
      <c r="FC65462" s="378"/>
      <c r="FD65462" s="378"/>
      <c r="FE65462" s="378"/>
      <c r="FF65462" s="378"/>
      <c r="FG65462" s="378"/>
      <c r="FH65462" s="378"/>
      <c r="FI65462" s="378"/>
      <c r="FJ65462" s="378"/>
      <c r="FK65462" s="378"/>
      <c r="FL65462" s="378"/>
      <c r="FM65462" s="378"/>
      <c r="FN65462" s="378"/>
      <c r="FO65462" s="378"/>
      <c r="FP65462" s="378"/>
      <c r="FQ65462" s="378"/>
      <c r="FR65462" s="378"/>
      <c r="FS65462" s="378"/>
      <c r="FT65462" s="378"/>
      <c r="FU65462" s="378"/>
      <c r="FV65462" s="378"/>
      <c r="FW65462" s="378"/>
      <c r="FX65462" s="378"/>
      <c r="FY65462" s="378"/>
      <c r="FZ65462" s="378"/>
      <c r="GA65462" s="378"/>
      <c r="GB65462" s="378"/>
      <c r="GC65462" s="378"/>
      <c r="GD65462" s="378"/>
      <c r="GE65462" s="378"/>
      <c r="GF65462" s="378"/>
      <c r="GG65462" s="378"/>
      <c r="GH65462" s="378"/>
      <c r="GI65462" s="378"/>
      <c r="GJ65462" s="378"/>
      <c r="GK65462" s="378"/>
      <c r="GL65462" s="378"/>
      <c r="GM65462" s="378"/>
      <c r="GN65462" s="378"/>
      <c r="GO65462" s="378"/>
      <c r="GP65462" s="378"/>
      <c r="GQ65462" s="378"/>
      <c r="GR65462" s="378"/>
      <c r="GS65462" s="378"/>
      <c r="GT65462" s="378"/>
      <c r="GU65462" s="378"/>
      <c r="GV65462" s="378"/>
      <c r="GW65462" s="378"/>
      <c r="GX65462" s="378"/>
      <c r="GY65462" s="378"/>
      <c r="GZ65462" s="378"/>
      <c r="HA65462" s="378"/>
      <c r="HB65462" s="378"/>
      <c r="HC65462" s="378"/>
      <c r="HD65462" s="378"/>
      <c r="HE65462" s="378"/>
      <c r="HF65462" s="378"/>
      <c r="HG65462" s="378"/>
      <c r="HH65462" s="378"/>
      <c r="HI65462" s="378"/>
      <c r="HJ65462" s="378"/>
      <c r="HK65462" s="378"/>
      <c r="HL65462" s="378"/>
      <c r="HM65462" s="378"/>
      <c r="HN65462" s="378"/>
      <c r="HO65462" s="378"/>
      <c r="HP65462" s="378"/>
      <c r="HQ65462" s="378"/>
      <c r="HR65462" s="378"/>
      <c r="HS65462" s="378"/>
      <c r="HT65462" s="378"/>
      <c r="HU65462" s="378"/>
      <c r="HV65462" s="378"/>
      <c r="HW65462" s="378"/>
      <c r="HX65462" s="378"/>
      <c r="HY65462" s="378"/>
      <c r="HZ65462" s="378"/>
      <c r="IA65462" s="378"/>
      <c r="IB65462" s="378"/>
      <c r="IC65462" s="378"/>
      <c r="ID65462" s="378"/>
      <c r="IE65462" s="378"/>
      <c r="IF65462" s="378"/>
      <c r="IG65462" s="378"/>
      <c r="IH65462" s="378"/>
      <c r="II65462" s="378"/>
      <c r="IJ65462" s="378"/>
      <c r="IK65462" s="378"/>
      <c r="IL65462" s="378"/>
    </row>
    <row r="65463" spans="2:246">
      <c r="B65463" s="378"/>
      <c r="C65463" s="378"/>
      <c r="D65463" s="378"/>
      <c r="E65463" s="378"/>
      <c r="F65463" s="378"/>
      <c r="G65463" s="378"/>
      <c r="H65463" s="378"/>
      <c r="I65463" s="378"/>
      <c r="J65463" s="378"/>
      <c r="K65463" s="378"/>
      <c r="L65463" s="378"/>
      <c r="M65463" s="378"/>
      <c r="N65463" s="378"/>
      <c r="O65463" s="378"/>
      <c r="P65463" s="378"/>
      <c r="Q65463" s="378"/>
      <c r="R65463" s="378"/>
      <c r="S65463" s="378"/>
      <c r="T65463" s="378"/>
      <c r="U65463" s="378"/>
      <c r="V65463" s="378"/>
      <c r="W65463" s="378"/>
      <c r="X65463" s="378"/>
      <c r="Y65463" s="378"/>
      <c r="Z65463" s="378"/>
      <c r="AA65463" s="378"/>
      <c r="AB65463" s="378"/>
      <c r="AC65463" s="378"/>
      <c r="AD65463" s="378"/>
      <c r="AE65463" s="378"/>
      <c r="AF65463" s="378"/>
      <c r="AG65463" s="378"/>
      <c r="AH65463" s="378"/>
      <c r="AI65463" s="378"/>
      <c r="AJ65463" s="378"/>
      <c r="AK65463" s="378"/>
      <c r="AL65463" s="378"/>
      <c r="AM65463" s="378"/>
      <c r="AN65463" s="378"/>
      <c r="AO65463" s="378"/>
      <c r="AP65463" s="378"/>
      <c r="AQ65463" s="378"/>
      <c r="AR65463" s="378"/>
      <c r="AS65463" s="378"/>
      <c r="AT65463" s="378"/>
      <c r="AU65463" s="378"/>
      <c r="AV65463" s="378"/>
      <c r="AW65463" s="378"/>
      <c r="AX65463" s="378"/>
      <c r="AY65463" s="378"/>
      <c r="AZ65463" s="378"/>
      <c r="BA65463" s="378"/>
      <c r="BB65463" s="378"/>
      <c r="BC65463" s="378"/>
      <c r="BD65463" s="378"/>
      <c r="BE65463" s="378"/>
      <c r="BF65463" s="378"/>
      <c r="BG65463" s="378"/>
      <c r="BH65463" s="378"/>
      <c r="BI65463" s="378"/>
      <c r="BJ65463" s="378"/>
      <c r="BK65463" s="378"/>
      <c r="BL65463" s="378"/>
      <c r="BM65463" s="378"/>
      <c r="BN65463" s="378"/>
      <c r="BO65463" s="378"/>
      <c r="BP65463" s="378"/>
      <c r="BQ65463" s="378"/>
      <c r="BR65463" s="378"/>
      <c r="BS65463" s="378"/>
      <c r="BT65463" s="378"/>
      <c r="BU65463" s="378"/>
      <c r="BV65463" s="378"/>
      <c r="BW65463" s="378"/>
      <c r="BX65463" s="378"/>
      <c r="BY65463" s="378"/>
      <c r="BZ65463" s="378"/>
      <c r="CA65463" s="378"/>
      <c r="CB65463" s="378"/>
      <c r="CC65463" s="378"/>
      <c r="CD65463" s="378"/>
      <c r="CE65463" s="378"/>
      <c r="CF65463" s="378"/>
      <c r="CG65463" s="378"/>
      <c r="CH65463" s="378"/>
      <c r="CI65463" s="378"/>
      <c r="CJ65463" s="378"/>
      <c r="CK65463" s="378"/>
      <c r="CL65463" s="378"/>
      <c r="CM65463" s="378"/>
      <c r="CN65463" s="378"/>
      <c r="CO65463" s="378"/>
      <c r="CP65463" s="378"/>
      <c r="CQ65463" s="378"/>
      <c r="CR65463" s="378"/>
      <c r="CS65463" s="378"/>
      <c r="CT65463" s="378"/>
      <c r="CU65463" s="378"/>
      <c r="CV65463" s="378"/>
      <c r="CW65463" s="378"/>
      <c r="CX65463" s="378"/>
      <c r="CY65463" s="378"/>
      <c r="CZ65463" s="378"/>
      <c r="DA65463" s="378"/>
      <c r="DB65463" s="378"/>
      <c r="DC65463" s="378"/>
      <c r="DD65463" s="378"/>
      <c r="DE65463" s="378"/>
      <c r="DF65463" s="378"/>
      <c r="DG65463" s="378"/>
      <c r="DH65463" s="378"/>
      <c r="DI65463" s="378"/>
      <c r="DJ65463" s="378"/>
      <c r="DK65463" s="378"/>
      <c r="DL65463" s="378"/>
      <c r="DM65463" s="378"/>
      <c r="DN65463" s="378"/>
      <c r="DO65463" s="378"/>
      <c r="DP65463" s="378"/>
      <c r="DQ65463" s="378"/>
      <c r="DR65463" s="378"/>
      <c r="DS65463" s="378"/>
      <c r="DT65463" s="378"/>
      <c r="DU65463" s="378"/>
      <c r="DV65463" s="378"/>
      <c r="DW65463" s="378"/>
      <c r="DX65463" s="378"/>
      <c r="DY65463" s="378"/>
      <c r="DZ65463" s="378"/>
      <c r="EA65463" s="378"/>
      <c r="EB65463" s="378"/>
      <c r="EC65463" s="378"/>
      <c r="ED65463" s="378"/>
      <c r="EE65463" s="378"/>
      <c r="EF65463" s="378"/>
      <c r="EG65463" s="378"/>
      <c r="EH65463" s="378"/>
      <c r="EI65463" s="378"/>
      <c r="EJ65463" s="378"/>
      <c r="EK65463" s="378"/>
      <c r="EL65463" s="378"/>
      <c r="EM65463" s="378"/>
      <c r="EN65463" s="378"/>
      <c r="EO65463" s="378"/>
      <c r="EP65463" s="378"/>
      <c r="EQ65463" s="378"/>
      <c r="ER65463" s="378"/>
      <c r="ES65463" s="378"/>
      <c r="ET65463" s="378"/>
      <c r="EU65463" s="378"/>
      <c r="EV65463" s="378"/>
      <c r="EW65463" s="378"/>
      <c r="EX65463" s="378"/>
      <c r="EY65463" s="378"/>
      <c r="EZ65463" s="378"/>
      <c r="FA65463" s="378"/>
      <c r="FB65463" s="378"/>
      <c r="FC65463" s="378"/>
      <c r="FD65463" s="378"/>
      <c r="FE65463" s="378"/>
      <c r="FF65463" s="378"/>
      <c r="FG65463" s="378"/>
      <c r="FH65463" s="378"/>
      <c r="FI65463" s="378"/>
      <c r="FJ65463" s="378"/>
      <c r="FK65463" s="378"/>
      <c r="FL65463" s="378"/>
      <c r="FM65463" s="378"/>
      <c r="FN65463" s="378"/>
      <c r="FO65463" s="378"/>
      <c r="FP65463" s="378"/>
      <c r="FQ65463" s="378"/>
      <c r="FR65463" s="378"/>
      <c r="FS65463" s="378"/>
      <c r="FT65463" s="378"/>
      <c r="FU65463" s="378"/>
      <c r="FV65463" s="378"/>
      <c r="FW65463" s="378"/>
      <c r="FX65463" s="378"/>
      <c r="FY65463" s="378"/>
      <c r="FZ65463" s="378"/>
      <c r="GA65463" s="378"/>
      <c r="GB65463" s="378"/>
      <c r="GC65463" s="378"/>
      <c r="GD65463" s="378"/>
      <c r="GE65463" s="378"/>
      <c r="GF65463" s="378"/>
      <c r="GG65463" s="378"/>
      <c r="GH65463" s="378"/>
      <c r="GI65463" s="378"/>
      <c r="GJ65463" s="378"/>
      <c r="GK65463" s="378"/>
      <c r="GL65463" s="378"/>
      <c r="GM65463" s="378"/>
      <c r="GN65463" s="378"/>
      <c r="GO65463" s="378"/>
      <c r="GP65463" s="378"/>
      <c r="GQ65463" s="378"/>
      <c r="GR65463" s="378"/>
      <c r="GS65463" s="378"/>
      <c r="GT65463" s="378"/>
      <c r="GU65463" s="378"/>
      <c r="GV65463" s="378"/>
      <c r="GW65463" s="378"/>
      <c r="GX65463" s="378"/>
      <c r="GY65463" s="378"/>
      <c r="GZ65463" s="378"/>
      <c r="HA65463" s="378"/>
      <c r="HB65463" s="378"/>
      <c r="HC65463" s="378"/>
      <c r="HD65463" s="378"/>
      <c r="HE65463" s="378"/>
      <c r="HF65463" s="378"/>
      <c r="HG65463" s="378"/>
      <c r="HH65463" s="378"/>
      <c r="HI65463" s="378"/>
      <c r="HJ65463" s="378"/>
      <c r="HK65463" s="378"/>
      <c r="HL65463" s="378"/>
      <c r="HM65463" s="378"/>
      <c r="HN65463" s="378"/>
      <c r="HO65463" s="378"/>
      <c r="HP65463" s="378"/>
      <c r="HQ65463" s="378"/>
      <c r="HR65463" s="378"/>
      <c r="HS65463" s="378"/>
      <c r="HT65463" s="378"/>
      <c r="HU65463" s="378"/>
      <c r="HV65463" s="378"/>
      <c r="HW65463" s="378"/>
      <c r="HX65463" s="378"/>
      <c r="HY65463" s="378"/>
      <c r="HZ65463" s="378"/>
      <c r="IA65463" s="378"/>
      <c r="IB65463" s="378"/>
      <c r="IC65463" s="378"/>
      <c r="ID65463" s="378"/>
      <c r="IE65463" s="378"/>
      <c r="IF65463" s="378"/>
      <c r="IG65463" s="378"/>
      <c r="IH65463" s="378"/>
      <c r="II65463" s="378"/>
      <c r="IJ65463" s="378"/>
      <c r="IK65463" s="378"/>
      <c r="IL65463" s="378"/>
    </row>
    <row r="65464" spans="2:246">
      <c r="B65464" s="378"/>
      <c r="C65464" s="378"/>
      <c r="D65464" s="378"/>
      <c r="E65464" s="378"/>
      <c r="F65464" s="378"/>
      <c r="G65464" s="378"/>
      <c r="H65464" s="378"/>
      <c r="I65464" s="378"/>
      <c r="J65464" s="378"/>
      <c r="K65464" s="378"/>
      <c r="L65464" s="378"/>
      <c r="M65464" s="378"/>
      <c r="N65464" s="378"/>
      <c r="O65464" s="378"/>
      <c r="P65464" s="378"/>
      <c r="Q65464" s="378"/>
      <c r="R65464" s="378"/>
      <c r="S65464" s="378"/>
      <c r="T65464" s="378"/>
      <c r="U65464" s="378"/>
      <c r="V65464" s="378"/>
      <c r="W65464" s="378"/>
      <c r="X65464" s="378"/>
      <c r="Y65464" s="378"/>
      <c r="Z65464" s="378"/>
      <c r="AA65464" s="378"/>
      <c r="AB65464" s="378"/>
      <c r="AC65464" s="378"/>
      <c r="AD65464" s="378"/>
      <c r="AE65464" s="378"/>
      <c r="AF65464" s="378"/>
      <c r="AG65464" s="378"/>
      <c r="AH65464" s="378"/>
      <c r="AI65464" s="378"/>
      <c r="AJ65464" s="378"/>
      <c r="AK65464" s="378"/>
      <c r="AL65464" s="378"/>
      <c r="AM65464" s="378"/>
      <c r="AN65464" s="378"/>
      <c r="AO65464" s="378"/>
      <c r="AP65464" s="378"/>
      <c r="AQ65464" s="378"/>
      <c r="AR65464" s="378"/>
      <c r="AS65464" s="378"/>
      <c r="AT65464" s="378"/>
      <c r="AU65464" s="378"/>
      <c r="AV65464" s="378"/>
      <c r="AW65464" s="378"/>
      <c r="AX65464" s="378"/>
      <c r="AY65464" s="378"/>
      <c r="AZ65464" s="378"/>
      <c r="BA65464" s="378"/>
      <c r="BB65464" s="378"/>
      <c r="BC65464" s="378"/>
      <c r="BD65464" s="378"/>
      <c r="BE65464" s="378"/>
      <c r="BF65464" s="378"/>
      <c r="BG65464" s="378"/>
      <c r="BH65464" s="378"/>
      <c r="BI65464" s="378"/>
      <c r="BJ65464" s="378"/>
      <c r="BK65464" s="378"/>
      <c r="BL65464" s="378"/>
      <c r="BM65464" s="378"/>
      <c r="BN65464" s="378"/>
      <c r="BO65464" s="378"/>
      <c r="BP65464" s="378"/>
      <c r="BQ65464" s="378"/>
      <c r="BR65464" s="378"/>
      <c r="BS65464" s="378"/>
      <c r="BT65464" s="378"/>
      <c r="BU65464" s="378"/>
      <c r="BV65464" s="378"/>
      <c r="BW65464" s="378"/>
      <c r="BX65464" s="378"/>
      <c r="BY65464" s="378"/>
      <c r="BZ65464" s="378"/>
      <c r="CA65464" s="378"/>
      <c r="CB65464" s="378"/>
      <c r="CC65464" s="378"/>
      <c r="CD65464" s="378"/>
      <c r="CE65464" s="378"/>
      <c r="CF65464" s="378"/>
      <c r="CG65464" s="378"/>
      <c r="CH65464" s="378"/>
      <c r="CI65464" s="378"/>
      <c r="CJ65464" s="378"/>
      <c r="CK65464" s="378"/>
      <c r="CL65464" s="378"/>
      <c r="CM65464" s="378"/>
      <c r="CN65464" s="378"/>
      <c r="CO65464" s="378"/>
      <c r="CP65464" s="378"/>
      <c r="CQ65464" s="378"/>
      <c r="CR65464" s="378"/>
      <c r="CS65464" s="378"/>
      <c r="CT65464" s="378"/>
      <c r="CU65464" s="378"/>
      <c r="CV65464" s="378"/>
      <c r="CW65464" s="378"/>
      <c r="CX65464" s="378"/>
      <c r="CY65464" s="378"/>
      <c r="CZ65464" s="378"/>
      <c r="DA65464" s="378"/>
      <c r="DB65464" s="378"/>
      <c r="DC65464" s="378"/>
      <c r="DD65464" s="378"/>
      <c r="DE65464" s="378"/>
      <c r="DF65464" s="378"/>
      <c r="DG65464" s="378"/>
      <c r="DH65464" s="378"/>
      <c r="DI65464" s="378"/>
      <c r="DJ65464" s="378"/>
      <c r="DK65464" s="378"/>
      <c r="DL65464" s="378"/>
      <c r="DM65464" s="378"/>
      <c r="DN65464" s="378"/>
      <c r="DO65464" s="378"/>
      <c r="DP65464" s="378"/>
      <c r="DQ65464" s="378"/>
      <c r="DR65464" s="378"/>
      <c r="DS65464" s="378"/>
      <c r="DT65464" s="378"/>
      <c r="DU65464" s="378"/>
      <c r="DV65464" s="378"/>
      <c r="DW65464" s="378"/>
      <c r="DX65464" s="378"/>
      <c r="DY65464" s="378"/>
      <c r="DZ65464" s="378"/>
      <c r="EA65464" s="378"/>
      <c r="EB65464" s="378"/>
      <c r="EC65464" s="378"/>
      <c r="ED65464" s="378"/>
      <c r="EE65464" s="378"/>
      <c r="EF65464" s="378"/>
      <c r="EG65464" s="378"/>
      <c r="EH65464" s="378"/>
      <c r="EI65464" s="378"/>
      <c r="EJ65464" s="378"/>
      <c r="EK65464" s="378"/>
      <c r="EL65464" s="378"/>
      <c r="EM65464" s="378"/>
      <c r="EN65464" s="378"/>
      <c r="EO65464" s="378"/>
      <c r="EP65464" s="378"/>
      <c r="EQ65464" s="378"/>
      <c r="ER65464" s="378"/>
      <c r="ES65464" s="378"/>
      <c r="ET65464" s="378"/>
      <c r="EU65464" s="378"/>
      <c r="EV65464" s="378"/>
      <c r="EW65464" s="378"/>
      <c r="EX65464" s="378"/>
      <c r="EY65464" s="378"/>
      <c r="EZ65464" s="378"/>
      <c r="FA65464" s="378"/>
      <c r="FB65464" s="378"/>
      <c r="FC65464" s="378"/>
      <c r="FD65464" s="378"/>
      <c r="FE65464" s="378"/>
      <c r="FF65464" s="378"/>
      <c r="FG65464" s="378"/>
      <c r="FH65464" s="378"/>
      <c r="FI65464" s="378"/>
      <c r="FJ65464" s="378"/>
      <c r="FK65464" s="378"/>
      <c r="FL65464" s="378"/>
      <c r="FM65464" s="378"/>
      <c r="FN65464" s="378"/>
      <c r="FO65464" s="378"/>
      <c r="FP65464" s="378"/>
      <c r="FQ65464" s="378"/>
      <c r="FR65464" s="378"/>
      <c r="FS65464" s="378"/>
      <c r="FT65464" s="378"/>
      <c r="FU65464" s="378"/>
      <c r="FV65464" s="378"/>
      <c r="FW65464" s="378"/>
      <c r="FX65464" s="378"/>
      <c r="FY65464" s="378"/>
      <c r="FZ65464" s="378"/>
      <c r="GA65464" s="378"/>
      <c r="GB65464" s="378"/>
      <c r="GC65464" s="378"/>
      <c r="GD65464" s="378"/>
      <c r="GE65464" s="378"/>
      <c r="GF65464" s="378"/>
      <c r="GG65464" s="378"/>
      <c r="GH65464" s="378"/>
      <c r="GI65464" s="378"/>
      <c r="GJ65464" s="378"/>
      <c r="GK65464" s="378"/>
      <c r="GL65464" s="378"/>
      <c r="GM65464" s="378"/>
      <c r="GN65464" s="378"/>
      <c r="GO65464" s="378"/>
      <c r="GP65464" s="378"/>
      <c r="GQ65464" s="378"/>
      <c r="GR65464" s="378"/>
      <c r="GS65464" s="378"/>
      <c r="GT65464" s="378"/>
      <c r="GU65464" s="378"/>
      <c r="GV65464" s="378"/>
      <c r="GW65464" s="378"/>
      <c r="GX65464" s="378"/>
      <c r="GY65464" s="378"/>
      <c r="GZ65464" s="378"/>
      <c r="HA65464" s="378"/>
      <c r="HB65464" s="378"/>
      <c r="HC65464" s="378"/>
      <c r="HD65464" s="378"/>
      <c r="HE65464" s="378"/>
      <c r="HF65464" s="378"/>
      <c r="HG65464" s="378"/>
      <c r="HH65464" s="378"/>
      <c r="HI65464" s="378"/>
      <c r="HJ65464" s="378"/>
      <c r="HK65464" s="378"/>
      <c r="HL65464" s="378"/>
      <c r="HM65464" s="378"/>
      <c r="HN65464" s="378"/>
      <c r="HO65464" s="378"/>
      <c r="HP65464" s="378"/>
      <c r="HQ65464" s="378"/>
      <c r="HR65464" s="378"/>
      <c r="HS65464" s="378"/>
      <c r="HT65464" s="378"/>
      <c r="HU65464" s="378"/>
      <c r="HV65464" s="378"/>
      <c r="HW65464" s="378"/>
      <c r="HX65464" s="378"/>
      <c r="HY65464" s="378"/>
      <c r="HZ65464" s="378"/>
      <c r="IA65464" s="378"/>
      <c r="IB65464" s="378"/>
      <c r="IC65464" s="378"/>
      <c r="ID65464" s="378"/>
      <c r="IE65464" s="378"/>
      <c r="IF65464" s="378"/>
      <c r="IG65464" s="378"/>
      <c r="IH65464" s="378"/>
      <c r="II65464" s="378"/>
      <c r="IJ65464" s="378"/>
      <c r="IK65464" s="378"/>
      <c r="IL65464" s="378"/>
    </row>
    <row r="65465" spans="2:246">
      <c r="B65465" s="378"/>
      <c r="C65465" s="378"/>
      <c r="D65465" s="378"/>
      <c r="E65465" s="378"/>
      <c r="F65465" s="378"/>
      <c r="G65465" s="378"/>
      <c r="H65465" s="378"/>
      <c r="I65465" s="378"/>
      <c r="J65465" s="378"/>
      <c r="K65465" s="378"/>
      <c r="L65465" s="378"/>
      <c r="M65465" s="378"/>
      <c r="N65465" s="378"/>
      <c r="O65465" s="378"/>
      <c r="P65465" s="378"/>
      <c r="Q65465" s="378"/>
      <c r="R65465" s="378"/>
      <c r="S65465" s="378"/>
      <c r="T65465" s="378"/>
      <c r="U65465" s="378"/>
      <c r="V65465" s="378"/>
      <c r="W65465" s="378"/>
      <c r="X65465" s="378"/>
      <c r="Y65465" s="378"/>
      <c r="Z65465" s="378"/>
      <c r="AA65465" s="378"/>
      <c r="AB65465" s="378"/>
      <c r="AC65465" s="378"/>
      <c r="AD65465" s="378"/>
      <c r="AE65465" s="378"/>
      <c r="AF65465" s="378"/>
      <c r="AG65465" s="378"/>
      <c r="AH65465" s="378"/>
      <c r="AI65465" s="378"/>
      <c r="AJ65465" s="378"/>
      <c r="AK65465" s="378"/>
      <c r="AL65465" s="378"/>
      <c r="AM65465" s="378"/>
      <c r="AN65465" s="378"/>
      <c r="AO65465" s="378"/>
      <c r="AP65465" s="378"/>
      <c r="AQ65465" s="378"/>
      <c r="AR65465" s="378"/>
      <c r="AS65465" s="378"/>
      <c r="AT65465" s="378"/>
      <c r="AU65465" s="378"/>
      <c r="AV65465" s="378"/>
      <c r="AW65465" s="378"/>
      <c r="AX65465" s="378"/>
      <c r="AY65465" s="378"/>
      <c r="AZ65465" s="378"/>
      <c r="BA65465" s="378"/>
      <c r="BB65465" s="378"/>
      <c r="BC65465" s="378"/>
      <c r="BD65465" s="378"/>
      <c r="BE65465" s="378"/>
      <c r="BF65465" s="378"/>
      <c r="BG65465" s="378"/>
      <c r="BH65465" s="378"/>
      <c r="BI65465" s="378"/>
      <c r="BJ65465" s="378"/>
      <c r="BK65465" s="378"/>
      <c r="BL65465" s="378"/>
      <c r="BM65465" s="378"/>
      <c r="BN65465" s="378"/>
      <c r="BO65465" s="378"/>
      <c r="BP65465" s="378"/>
      <c r="BQ65465" s="378"/>
      <c r="BR65465" s="378"/>
      <c r="BS65465" s="378"/>
      <c r="BT65465" s="378"/>
      <c r="BU65465" s="378"/>
      <c r="BV65465" s="378"/>
      <c r="BW65465" s="378"/>
      <c r="BX65465" s="378"/>
      <c r="BY65465" s="378"/>
      <c r="BZ65465" s="378"/>
      <c r="CA65465" s="378"/>
      <c r="CB65465" s="378"/>
      <c r="CC65465" s="378"/>
      <c r="CD65465" s="378"/>
      <c r="CE65465" s="378"/>
      <c r="CF65465" s="378"/>
      <c r="CG65465" s="378"/>
      <c r="CH65465" s="378"/>
      <c r="CI65465" s="378"/>
      <c r="CJ65465" s="378"/>
      <c r="CK65465" s="378"/>
      <c r="CL65465" s="378"/>
      <c r="CM65465" s="378"/>
      <c r="CN65465" s="378"/>
      <c r="CO65465" s="378"/>
      <c r="CP65465" s="378"/>
      <c r="CQ65465" s="378"/>
      <c r="CR65465" s="378"/>
      <c r="CS65465" s="378"/>
      <c r="CT65465" s="378"/>
      <c r="CU65465" s="378"/>
      <c r="CV65465" s="378"/>
      <c r="CW65465" s="378"/>
      <c r="CX65465" s="378"/>
      <c r="CY65465" s="378"/>
      <c r="CZ65465" s="378"/>
      <c r="DA65465" s="378"/>
      <c r="DB65465" s="378"/>
      <c r="DC65465" s="378"/>
      <c r="DD65465" s="378"/>
      <c r="DE65465" s="378"/>
      <c r="DF65465" s="378"/>
      <c r="DG65465" s="378"/>
      <c r="DH65465" s="378"/>
      <c r="DI65465" s="378"/>
      <c r="DJ65465" s="378"/>
      <c r="DK65465" s="378"/>
      <c r="DL65465" s="378"/>
      <c r="DM65465" s="378"/>
      <c r="DN65465" s="378"/>
      <c r="DO65465" s="378"/>
      <c r="DP65465" s="378"/>
      <c r="DQ65465" s="378"/>
      <c r="DR65465" s="378"/>
      <c r="DS65465" s="378"/>
      <c r="DT65465" s="378"/>
      <c r="DU65465" s="378"/>
      <c r="DV65465" s="378"/>
      <c r="DW65465" s="378"/>
      <c r="DX65465" s="378"/>
      <c r="DY65465" s="378"/>
      <c r="DZ65465" s="378"/>
      <c r="EA65465" s="378"/>
      <c r="EB65465" s="378"/>
      <c r="EC65465" s="378"/>
      <c r="ED65465" s="378"/>
      <c r="EE65465" s="378"/>
      <c r="EF65465" s="378"/>
      <c r="EG65465" s="378"/>
      <c r="EH65465" s="378"/>
      <c r="EI65465" s="378"/>
      <c r="EJ65465" s="378"/>
      <c r="EK65465" s="378"/>
      <c r="EL65465" s="378"/>
      <c r="EM65465" s="378"/>
      <c r="EN65465" s="378"/>
      <c r="EO65465" s="378"/>
      <c r="EP65465" s="378"/>
      <c r="EQ65465" s="378"/>
      <c r="ER65465" s="378"/>
      <c r="ES65465" s="378"/>
      <c r="ET65465" s="378"/>
      <c r="EU65465" s="378"/>
      <c r="EV65465" s="378"/>
      <c r="EW65465" s="378"/>
      <c r="EX65465" s="378"/>
      <c r="EY65465" s="378"/>
      <c r="EZ65465" s="378"/>
      <c r="FA65465" s="378"/>
      <c r="FB65465" s="378"/>
      <c r="FC65465" s="378"/>
      <c r="FD65465" s="378"/>
      <c r="FE65465" s="378"/>
      <c r="FF65465" s="378"/>
      <c r="FG65465" s="378"/>
      <c r="FH65465" s="378"/>
      <c r="FI65465" s="378"/>
      <c r="FJ65465" s="378"/>
      <c r="FK65465" s="378"/>
      <c r="FL65465" s="378"/>
      <c r="FM65465" s="378"/>
      <c r="FN65465" s="378"/>
      <c r="FO65465" s="378"/>
      <c r="FP65465" s="378"/>
      <c r="FQ65465" s="378"/>
      <c r="FR65465" s="378"/>
      <c r="FS65465" s="378"/>
      <c r="FT65465" s="378"/>
      <c r="FU65465" s="378"/>
      <c r="FV65465" s="378"/>
      <c r="FW65465" s="378"/>
      <c r="FX65465" s="378"/>
      <c r="FY65465" s="378"/>
      <c r="FZ65465" s="378"/>
      <c r="GA65465" s="378"/>
      <c r="GB65465" s="378"/>
      <c r="GC65465" s="378"/>
      <c r="GD65465" s="378"/>
      <c r="GE65465" s="378"/>
      <c r="GF65465" s="378"/>
      <c r="GG65465" s="378"/>
      <c r="GH65465" s="378"/>
      <c r="GI65465" s="378"/>
      <c r="GJ65465" s="378"/>
      <c r="GK65465" s="378"/>
      <c r="GL65465" s="378"/>
      <c r="GM65465" s="378"/>
      <c r="GN65465" s="378"/>
      <c r="GO65465" s="378"/>
      <c r="GP65465" s="378"/>
      <c r="GQ65465" s="378"/>
      <c r="GR65465" s="378"/>
      <c r="GS65465" s="378"/>
      <c r="GT65465" s="378"/>
      <c r="GU65465" s="378"/>
      <c r="GV65465" s="378"/>
      <c r="GW65465" s="378"/>
      <c r="GX65465" s="378"/>
      <c r="GY65465" s="378"/>
      <c r="GZ65465" s="378"/>
      <c r="HA65465" s="378"/>
      <c r="HB65465" s="378"/>
      <c r="HC65465" s="378"/>
      <c r="HD65465" s="378"/>
      <c r="HE65465" s="378"/>
      <c r="HF65465" s="378"/>
      <c r="HG65465" s="378"/>
      <c r="HH65465" s="378"/>
      <c r="HI65465" s="378"/>
      <c r="HJ65465" s="378"/>
      <c r="HK65465" s="378"/>
      <c r="HL65465" s="378"/>
      <c r="HM65465" s="378"/>
      <c r="HN65465" s="378"/>
      <c r="HO65465" s="378"/>
      <c r="HP65465" s="378"/>
      <c r="HQ65465" s="378"/>
      <c r="HR65465" s="378"/>
      <c r="HS65465" s="378"/>
      <c r="HT65465" s="378"/>
      <c r="HU65465" s="378"/>
      <c r="HV65465" s="378"/>
      <c r="HW65465" s="378"/>
      <c r="HX65465" s="378"/>
      <c r="HY65465" s="378"/>
      <c r="HZ65465" s="378"/>
      <c r="IA65465" s="378"/>
      <c r="IB65465" s="378"/>
      <c r="IC65465" s="378"/>
      <c r="ID65465" s="378"/>
      <c r="IE65465" s="378"/>
      <c r="IF65465" s="378"/>
      <c r="IG65465" s="378"/>
      <c r="IH65465" s="378"/>
      <c r="II65465" s="378"/>
      <c r="IJ65465" s="378"/>
      <c r="IK65465" s="378"/>
      <c r="IL65465" s="378"/>
    </row>
    <row r="65466" spans="2:246">
      <c r="B65466" s="378"/>
      <c r="C65466" s="378"/>
      <c r="D65466" s="378"/>
      <c r="E65466" s="378"/>
      <c r="F65466" s="378"/>
      <c r="G65466" s="378"/>
      <c r="H65466" s="378"/>
      <c r="I65466" s="378"/>
      <c r="J65466" s="378"/>
      <c r="K65466" s="378"/>
      <c r="L65466" s="378"/>
      <c r="M65466" s="378"/>
      <c r="N65466" s="378"/>
      <c r="O65466" s="378"/>
      <c r="P65466" s="378"/>
      <c r="Q65466" s="378"/>
      <c r="R65466" s="378"/>
      <c r="S65466" s="378"/>
      <c r="T65466" s="378"/>
      <c r="U65466" s="378"/>
      <c r="V65466" s="378"/>
      <c r="W65466" s="378"/>
      <c r="X65466" s="378"/>
      <c r="Y65466" s="378"/>
      <c r="Z65466" s="378"/>
      <c r="AA65466" s="378"/>
      <c r="AB65466" s="378"/>
      <c r="AC65466" s="378"/>
      <c r="AD65466" s="378"/>
      <c r="AE65466" s="378"/>
      <c r="AF65466" s="378"/>
      <c r="AG65466" s="378"/>
      <c r="AH65466" s="378"/>
      <c r="AI65466" s="378"/>
      <c r="AJ65466" s="378"/>
      <c r="AK65466" s="378"/>
      <c r="AL65466" s="378"/>
      <c r="AM65466" s="378"/>
      <c r="AN65466" s="378"/>
      <c r="AO65466" s="378"/>
      <c r="AP65466" s="378"/>
      <c r="AQ65466" s="378"/>
      <c r="AR65466" s="378"/>
      <c r="AS65466" s="378"/>
      <c r="AT65466" s="378"/>
      <c r="AU65466" s="378"/>
      <c r="AV65466" s="378"/>
      <c r="AW65466" s="378"/>
      <c r="AX65466" s="378"/>
      <c r="AY65466" s="378"/>
      <c r="AZ65466" s="378"/>
      <c r="BA65466" s="378"/>
      <c r="BB65466" s="378"/>
      <c r="BC65466" s="378"/>
      <c r="BD65466" s="378"/>
      <c r="BE65466" s="378"/>
      <c r="BF65466" s="378"/>
      <c r="BG65466" s="378"/>
      <c r="BH65466" s="378"/>
      <c r="BI65466" s="378"/>
      <c r="BJ65466" s="378"/>
      <c r="BK65466" s="378"/>
      <c r="BL65466" s="378"/>
      <c r="BM65466" s="378"/>
      <c r="BN65466" s="378"/>
      <c r="BO65466" s="378"/>
      <c r="BP65466" s="378"/>
      <c r="BQ65466" s="378"/>
      <c r="BR65466" s="378"/>
      <c r="BS65466" s="378"/>
      <c r="BT65466" s="378"/>
      <c r="BU65466" s="378"/>
      <c r="BV65466" s="378"/>
      <c r="BW65466" s="378"/>
      <c r="BX65466" s="378"/>
      <c r="BY65466" s="378"/>
      <c r="BZ65466" s="378"/>
      <c r="CA65466" s="378"/>
      <c r="CB65466" s="378"/>
      <c r="CC65466" s="378"/>
      <c r="CD65466" s="378"/>
      <c r="CE65466" s="378"/>
      <c r="CF65466" s="378"/>
      <c r="CG65466" s="378"/>
      <c r="CH65466" s="378"/>
      <c r="CI65466" s="378"/>
      <c r="CJ65466" s="378"/>
      <c r="CK65466" s="378"/>
      <c r="CL65466" s="378"/>
      <c r="CM65466" s="378"/>
      <c r="CN65466" s="378"/>
      <c r="CO65466" s="378"/>
      <c r="CP65466" s="378"/>
      <c r="CQ65466" s="378"/>
      <c r="CR65466" s="378"/>
      <c r="CS65466" s="378"/>
      <c r="CT65466" s="378"/>
      <c r="CU65466" s="378"/>
      <c r="CV65466" s="378"/>
      <c r="CW65466" s="378"/>
      <c r="CX65466" s="378"/>
      <c r="CY65466" s="378"/>
      <c r="CZ65466" s="378"/>
      <c r="DA65466" s="378"/>
      <c r="DB65466" s="378"/>
      <c r="DC65466" s="378"/>
      <c r="DD65466" s="378"/>
      <c r="DE65466" s="378"/>
      <c r="DF65466" s="378"/>
      <c r="DG65466" s="378"/>
      <c r="DH65466" s="378"/>
      <c r="DI65466" s="378"/>
      <c r="DJ65466" s="378"/>
      <c r="DK65466" s="378"/>
      <c r="DL65466" s="378"/>
      <c r="DM65466" s="378"/>
      <c r="DN65466" s="378"/>
      <c r="DO65466" s="378"/>
      <c r="DP65466" s="378"/>
      <c r="DQ65466" s="378"/>
      <c r="DR65466" s="378"/>
      <c r="DS65466" s="378"/>
      <c r="DT65466" s="378"/>
      <c r="DU65466" s="378"/>
      <c r="DV65466" s="378"/>
      <c r="DW65466" s="378"/>
      <c r="DX65466" s="378"/>
      <c r="DY65466" s="378"/>
      <c r="DZ65466" s="378"/>
      <c r="EA65466" s="378"/>
      <c r="EB65466" s="378"/>
      <c r="EC65466" s="378"/>
      <c r="ED65466" s="378"/>
      <c r="EE65466" s="378"/>
      <c r="EF65466" s="378"/>
      <c r="EG65466" s="378"/>
      <c r="EH65466" s="378"/>
      <c r="EI65466" s="378"/>
      <c r="EJ65466" s="378"/>
      <c r="EK65466" s="378"/>
      <c r="EL65466" s="378"/>
      <c r="EM65466" s="378"/>
      <c r="EN65466" s="378"/>
      <c r="EO65466" s="378"/>
      <c r="EP65466" s="378"/>
      <c r="EQ65466" s="378"/>
      <c r="ER65466" s="378"/>
      <c r="ES65466" s="378"/>
      <c r="ET65466" s="378"/>
      <c r="EU65466" s="378"/>
      <c r="EV65466" s="378"/>
      <c r="EW65466" s="378"/>
      <c r="EX65466" s="378"/>
      <c r="EY65466" s="378"/>
      <c r="EZ65466" s="378"/>
      <c r="FA65466" s="378"/>
      <c r="FB65466" s="378"/>
      <c r="FC65466" s="378"/>
      <c r="FD65466" s="378"/>
      <c r="FE65466" s="378"/>
      <c r="FF65466" s="378"/>
      <c r="FG65466" s="378"/>
      <c r="FH65466" s="378"/>
      <c r="FI65466" s="378"/>
      <c r="FJ65466" s="378"/>
      <c r="FK65466" s="378"/>
      <c r="FL65466" s="378"/>
      <c r="FM65466" s="378"/>
      <c r="FN65466" s="378"/>
      <c r="FO65466" s="378"/>
      <c r="FP65466" s="378"/>
      <c r="FQ65466" s="378"/>
      <c r="FR65466" s="378"/>
      <c r="FS65466" s="378"/>
      <c r="FT65466" s="378"/>
      <c r="FU65466" s="378"/>
      <c r="FV65466" s="378"/>
      <c r="FW65466" s="378"/>
      <c r="FX65466" s="378"/>
      <c r="FY65466" s="378"/>
      <c r="FZ65466" s="378"/>
      <c r="GA65466" s="378"/>
      <c r="GB65466" s="378"/>
      <c r="GC65466" s="378"/>
      <c r="GD65466" s="378"/>
      <c r="GE65466" s="378"/>
      <c r="GF65466" s="378"/>
      <c r="GG65466" s="378"/>
      <c r="GH65466" s="378"/>
      <c r="GI65466" s="378"/>
      <c r="GJ65466" s="378"/>
      <c r="GK65466" s="378"/>
      <c r="GL65466" s="378"/>
      <c r="GM65466" s="378"/>
      <c r="GN65466" s="378"/>
      <c r="GO65466" s="378"/>
      <c r="GP65466" s="378"/>
      <c r="GQ65466" s="378"/>
      <c r="GR65466" s="378"/>
      <c r="GS65466" s="378"/>
      <c r="GT65466" s="378"/>
      <c r="GU65466" s="378"/>
      <c r="GV65466" s="378"/>
      <c r="GW65466" s="378"/>
      <c r="GX65466" s="378"/>
      <c r="GY65466" s="378"/>
      <c r="GZ65466" s="378"/>
      <c r="HA65466" s="378"/>
      <c r="HB65466" s="378"/>
      <c r="HC65466" s="378"/>
      <c r="HD65466" s="378"/>
      <c r="HE65466" s="378"/>
      <c r="HF65466" s="378"/>
      <c r="HG65466" s="378"/>
      <c r="HH65466" s="378"/>
      <c r="HI65466" s="378"/>
      <c r="HJ65466" s="378"/>
      <c r="HK65466" s="378"/>
      <c r="HL65466" s="378"/>
      <c r="HM65466" s="378"/>
      <c r="HN65466" s="378"/>
      <c r="HO65466" s="378"/>
      <c r="HP65466" s="378"/>
      <c r="HQ65466" s="378"/>
      <c r="HR65466" s="378"/>
      <c r="HS65466" s="378"/>
      <c r="HT65466" s="378"/>
      <c r="HU65466" s="378"/>
      <c r="HV65466" s="378"/>
      <c r="HW65466" s="378"/>
      <c r="HX65466" s="378"/>
      <c r="HY65466" s="378"/>
      <c r="HZ65466" s="378"/>
      <c r="IA65466" s="378"/>
      <c r="IB65466" s="378"/>
      <c r="IC65466" s="378"/>
      <c r="ID65466" s="378"/>
      <c r="IE65466" s="378"/>
      <c r="IF65466" s="378"/>
      <c r="IG65466" s="378"/>
      <c r="IH65466" s="378"/>
      <c r="II65466" s="378"/>
      <c r="IJ65466" s="378"/>
      <c r="IK65466" s="378"/>
      <c r="IL65466" s="378"/>
    </row>
    <row r="65467" spans="2:246">
      <c r="B65467" s="378"/>
      <c r="C65467" s="378"/>
      <c r="D65467" s="378"/>
      <c r="E65467" s="378"/>
      <c r="F65467" s="378"/>
      <c r="G65467" s="378"/>
      <c r="H65467" s="378"/>
      <c r="I65467" s="378"/>
      <c r="J65467" s="378"/>
      <c r="K65467" s="378"/>
      <c r="L65467" s="378"/>
      <c r="M65467" s="378"/>
      <c r="N65467" s="378"/>
      <c r="O65467" s="378"/>
      <c r="P65467" s="378"/>
      <c r="Q65467" s="378"/>
      <c r="R65467" s="378"/>
      <c r="S65467" s="378"/>
      <c r="T65467" s="378"/>
      <c r="U65467" s="378"/>
      <c r="V65467" s="378"/>
      <c r="W65467" s="378"/>
      <c r="X65467" s="378"/>
      <c r="Y65467" s="378"/>
      <c r="Z65467" s="378"/>
      <c r="AA65467" s="378"/>
      <c r="AB65467" s="378"/>
      <c r="AC65467" s="378"/>
      <c r="AD65467" s="378"/>
      <c r="AE65467" s="378"/>
      <c r="AF65467" s="378"/>
      <c r="AG65467" s="378"/>
      <c r="AH65467" s="378"/>
      <c r="AI65467" s="378"/>
      <c r="AJ65467" s="378"/>
      <c r="AK65467" s="378"/>
      <c r="AL65467" s="378"/>
      <c r="AM65467" s="378"/>
      <c r="AN65467" s="378"/>
      <c r="AO65467" s="378"/>
      <c r="AP65467" s="378"/>
      <c r="AQ65467" s="378"/>
      <c r="AR65467" s="378"/>
      <c r="AS65467" s="378"/>
      <c r="AT65467" s="378"/>
      <c r="AU65467" s="378"/>
      <c r="AV65467" s="378"/>
      <c r="AW65467" s="378"/>
      <c r="AX65467" s="378"/>
      <c r="AY65467" s="378"/>
      <c r="AZ65467" s="378"/>
      <c r="BA65467" s="378"/>
      <c r="BB65467" s="378"/>
      <c r="BC65467" s="378"/>
      <c r="BD65467" s="378"/>
      <c r="BE65467" s="378"/>
      <c r="BF65467" s="378"/>
      <c r="BG65467" s="378"/>
      <c r="BH65467" s="378"/>
      <c r="BI65467" s="378"/>
      <c r="BJ65467" s="378"/>
      <c r="BK65467" s="378"/>
      <c r="BL65467" s="378"/>
      <c r="BM65467" s="378"/>
      <c r="BN65467" s="378"/>
      <c r="BO65467" s="378"/>
      <c r="BP65467" s="378"/>
      <c r="BQ65467" s="378"/>
      <c r="BR65467" s="378"/>
      <c r="BS65467" s="378"/>
      <c r="BT65467" s="378"/>
      <c r="BU65467" s="378"/>
      <c r="BV65467" s="378"/>
      <c r="BW65467" s="378"/>
      <c r="BX65467" s="378"/>
      <c r="BY65467" s="378"/>
      <c r="BZ65467" s="378"/>
      <c r="CA65467" s="378"/>
      <c r="CB65467" s="378"/>
      <c r="CC65467" s="378"/>
      <c r="CD65467" s="378"/>
      <c r="CE65467" s="378"/>
      <c r="CF65467" s="378"/>
      <c r="CG65467" s="378"/>
      <c r="CH65467" s="378"/>
      <c r="CI65467" s="378"/>
      <c r="CJ65467" s="378"/>
      <c r="CK65467" s="378"/>
      <c r="CL65467" s="378"/>
      <c r="CM65467" s="378"/>
      <c r="CN65467" s="378"/>
      <c r="CO65467" s="378"/>
      <c r="CP65467" s="378"/>
      <c r="CQ65467" s="378"/>
      <c r="CR65467" s="378"/>
      <c r="CS65467" s="378"/>
      <c r="CT65467" s="378"/>
      <c r="CU65467" s="378"/>
      <c r="CV65467" s="378"/>
      <c r="CW65467" s="378"/>
      <c r="CX65467" s="378"/>
      <c r="CY65467" s="378"/>
      <c r="CZ65467" s="378"/>
      <c r="DA65467" s="378"/>
      <c r="DB65467" s="378"/>
      <c r="DC65467" s="378"/>
      <c r="DD65467" s="378"/>
      <c r="DE65467" s="378"/>
      <c r="DF65467" s="378"/>
      <c r="DG65467" s="378"/>
      <c r="DH65467" s="378"/>
      <c r="DI65467" s="378"/>
      <c r="DJ65467" s="378"/>
      <c r="DK65467" s="378"/>
      <c r="DL65467" s="378"/>
      <c r="DM65467" s="378"/>
      <c r="DN65467" s="378"/>
      <c r="DO65467" s="378"/>
      <c r="DP65467" s="378"/>
      <c r="DQ65467" s="378"/>
      <c r="DR65467" s="378"/>
      <c r="DS65467" s="378"/>
      <c r="DT65467" s="378"/>
      <c r="DU65467" s="378"/>
      <c r="DV65467" s="378"/>
      <c r="DW65467" s="378"/>
      <c r="DX65467" s="378"/>
      <c r="DY65467" s="378"/>
      <c r="DZ65467" s="378"/>
      <c r="EA65467" s="378"/>
      <c r="EB65467" s="378"/>
      <c r="EC65467" s="378"/>
      <c r="ED65467" s="378"/>
      <c r="EE65467" s="378"/>
      <c r="EF65467" s="378"/>
      <c r="EG65467" s="378"/>
      <c r="EH65467" s="378"/>
      <c r="EI65467" s="378"/>
      <c r="EJ65467" s="378"/>
      <c r="EK65467" s="378"/>
      <c r="EL65467" s="378"/>
      <c r="EM65467" s="378"/>
      <c r="EN65467" s="378"/>
      <c r="EO65467" s="378"/>
      <c r="EP65467" s="378"/>
      <c r="EQ65467" s="378"/>
      <c r="ER65467" s="378"/>
      <c r="ES65467" s="378"/>
      <c r="ET65467" s="378"/>
      <c r="EU65467" s="378"/>
      <c r="EV65467" s="378"/>
      <c r="EW65467" s="378"/>
      <c r="EX65467" s="378"/>
      <c r="EY65467" s="378"/>
      <c r="EZ65467" s="378"/>
      <c r="FA65467" s="378"/>
      <c r="FB65467" s="378"/>
      <c r="FC65467" s="378"/>
      <c r="FD65467" s="378"/>
      <c r="FE65467" s="378"/>
      <c r="FF65467" s="378"/>
      <c r="FG65467" s="378"/>
      <c r="FH65467" s="378"/>
      <c r="FI65467" s="378"/>
      <c r="FJ65467" s="378"/>
      <c r="FK65467" s="378"/>
      <c r="FL65467" s="378"/>
      <c r="FM65467" s="378"/>
      <c r="FN65467" s="378"/>
      <c r="FO65467" s="378"/>
      <c r="FP65467" s="378"/>
      <c r="FQ65467" s="378"/>
      <c r="FR65467" s="378"/>
      <c r="FS65467" s="378"/>
      <c r="FT65467" s="378"/>
      <c r="FU65467" s="378"/>
      <c r="FV65467" s="378"/>
      <c r="FW65467" s="378"/>
      <c r="FX65467" s="378"/>
      <c r="FY65467" s="378"/>
      <c r="FZ65467" s="378"/>
      <c r="GA65467" s="378"/>
      <c r="GB65467" s="378"/>
      <c r="GC65467" s="378"/>
      <c r="GD65467" s="378"/>
      <c r="GE65467" s="378"/>
      <c r="GF65467" s="378"/>
      <c r="GG65467" s="378"/>
      <c r="GH65467" s="378"/>
      <c r="GI65467" s="378"/>
      <c r="GJ65467" s="378"/>
      <c r="GK65467" s="378"/>
      <c r="GL65467" s="378"/>
      <c r="GM65467" s="378"/>
      <c r="GN65467" s="378"/>
      <c r="GO65467" s="378"/>
      <c r="GP65467" s="378"/>
      <c r="GQ65467" s="378"/>
      <c r="GR65467" s="378"/>
      <c r="GS65467" s="378"/>
      <c r="GT65467" s="378"/>
      <c r="GU65467" s="378"/>
      <c r="GV65467" s="378"/>
      <c r="GW65467" s="378"/>
      <c r="GX65467" s="378"/>
      <c r="GY65467" s="378"/>
      <c r="GZ65467" s="378"/>
      <c r="HA65467" s="378"/>
      <c r="HB65467" s="378"/>
      <c r="HC65467" s="378"/>
      <c r="HD65467" s="378"/>
      <c r="HE65467" s="378"/>
      <c r="HF65467" s="378"/>
      <c r="HG65467" s="378"/>
      <c r="HH65467" s="378"/>
      <c r="HI65467" s="378"/>
      <c r="HJ65467" s="378"/>
      <c r="HK65467" s="378"/>
      <c r="HL65467" s="378"/>
      <c r="HM65467" s="378"/>
      <c r="HN65467" s="378"/>
      <c r="HO65467" s="378"/>
      <c r="HP65467" s="378"/>
      <c r="HQ65467" s="378"/>
      <c r="HR65467" s="378"/>
      <c r="HS65467" s="378"/>
      <c r="HT65467" s="378"/>
      <c r="HU65467" s="378"/>
      <c r="HV65467" s="378"/>
      <c r="HW65467" s="378"/>
      <c r="HX65467" s="378"/>
      <c r="HY65467" s="378"/>
      <c r="HZ65467" s="378"/>
      <c r="IA65467" s="378"/>
      <c r="IB65467" s="378"/>
      <c r="IC65467" s="378"/>
      <c r="ID65467" s="378"/>
      <c r="IE65467" s="378"/>
      <c r="IF65467" s="378"/>
      <c r="IG65467" s="378"/>
      <c r="IH65467" s="378"/>
      <c r="II65467" s="378"/>
      <c r="IJ65467" s="378"/>
      <c r="IK65467" s="378"/>
      <c r="IL65467" s="378"/>
    </row>
    <row r="65468" spans="2:246">
      <c r="B65468" s="378"/>
      <c r="C65468" s="378"/>
      <c r="D65468" s="378"/>
      <c r="E65468" s="378"/>
      <c r="F65468" s="378"/>
      <c r="G65468" s="378"/>
      <c r="H65468" s="378"/>
      <c r="I65468" s="378"/>
      <c r="J65468" s="378"/>
      <c r="K65468" s="378"/>
      <c r="L65468" s="378"/>
      <c r="M65468" s="378"/>
      <c r="N65468" s="378"/>
      <c r="O65468" s="378"/>
      <c r="P65468" s="378"/>
      <c r="Q65468" s="378"/>
      <c r="R65468" s="378"/>
      <c r="S65468" s="378"/>
      <c r="T65468" s="378"/>
      <c r="U65468" s="378"/>
      <c r="V65468" s="378"/>
      <c r="W65468" s="378"/>
      <c r="X65468" s="378"/>
      <c r="Y65468" s="378"/>
      <c r="Z65468" s="378"/>
      <c r="AA65468" s="378"/>
      <c r="AB65468" s="378"/>
      <c r="AC65468" s="378"/>
      <c r="AD65468" s="378"/>
      <c r="AE65468" s="378"/>
      <c r="AF65468" s="378"/>
      <c r="AG65468" s="378"/>
      <c r="AH65468" s="378"/>
      <c r="AI65468" s="378"/>
      <c r="AJ65468" s="378"/>
      <c r="AK65468" s="378"/>
      <c r="AL65468" s="378"/>
      <c r="AM65468" s="378"/>
      <c r="AN65468" s="378"/>
      <c r="AO65468" s="378"/>
      <c r="AP65468" s="378"/>
      <c r="AQ65468" s="378"/>
      <c r="AR65468" s="378"/>
      <c r="AS65468" s="378"/>
      <c r="AT65468" s="378"/>
      <c r="AU65468" s="378"/>
      <c r="AV65468" s="378"/>
      <c r="AW65468" s="378"/>
      <c r="AX65468" s="378"/>
      <c r="AY65468" s="378"/>
      <c r="AZ65468" s="378"/>
      <c r="BA65468" s="378"/>
      <c r="BB65468" s="378"/>
      <c r="BC65468" s="378"/>
      <c r="BD65468" s="378"/>
      <c r="BE65468" s="378"/>
      <c r="BF65468" s="378"/>
      <c r="BG65468" s="378"/>
      <c r="BH65468" s="378"/>
      <c r="BI65468" s="378"/>
      <c r="BJ65468" s="378"/>
      <c r="BK65468" s="378"/>
      <c r="BL65468" s="378"/>
      <c r="BM65468" s="378"/>
      <c r="BN65468" s="378"/>
      <c r="BO65468" s="378"/>
      <c r="BP65468" s="378"/>
      <c r="BQ65468" s="378"/>
      <c r="BR65468" s="378"/>
      <c r="BS65468" s="378"/>
      <c r="BT65468" s="378"/>
      <c r="BU65468" s="378"/>
      <c r="BV65468" s="378"/>
      <c r="BW65468" s="378"/>
      <c r="BX65468" s="378"/>
      <c r="BY65468" s="378"/>
      <c r="BZ65468" s="378"/>
      <c r="CA65468" s="378"/>
      <c r="CB65468" s="378"/>
      <c r="CC65468" s="378"/>
      <c r="CD65468" s="378"/>
      <c r="CE65468" s="378"/>
      <c r="CF65468" s="378"/>
      <c r="CG65468" s="378"/>
      <c r="CH65468" s="378"/>
      <c r="CI65468" s="378"/>
      <c r="CJ65468" s="378"/>
      <c r="CK65468" s="378"/>
      <c r="CL65468" s="378"/>
      <c r="CM65468" s="378"/>
      <c r="CN65468" s="378"/>
      <c r="CO65468" s="378"/>
      <c r="CP65468" s="378"/>
      <c r="CQ65468" s="378"/>
      <c r="CR65468" s="378"/>
      <c r="CS65468" s="378"/>
      <c r="CT65468" s="378"/>
      <c r="CU65468" s="378"/>
      <c r="CV65468" s="378"/>
      <c r="CW65468" s="378"/>
      <c r="CX65468" s="378"/>
      <c r="CY65468" s="378"/>
      <c r="CZ65468" s="378"/>
      <c r="DA65468" s="378"/>
      <c r="DB65468" s="378"/>
      <c r="DC65468" s="378"/>
      <c r="DD65468" s="378"/>
      <c r="DE65468" s="378"/>
      <c r="DF65468" s="378"/>
      <c r="DG65468" s="378"/>
      <c r="DH65468" s="378"/>
      <c r="DI65468" s="378"/>
      <c r="DJ65468" s="378"/>
      <c r="DK65468" s="378"/>
      <c r="DL65468" s="378"/>
      <c r="DM65468" s="378"/>
      <c r="DN65468" s="378"/>
      <c r="DO65468" s="378"/>
      <c r="DP65468" s="378"/>
      <c r="DQ65468" s="378"/>
      <c r="DR65468" s="378"/>
      <c r="DS65468" s="378"/>
      <c r="DT65468" s="378"/>
      <c r="DU65468" s="378"/>
      <c r="DV65468" s="378"/>
      <c r="DW65468" s="378"/>
      <c r="DX65468" s="378"/>
      <c r="DY65468" s="378"/>
      <c r="DZ65468" s="378"/>
      <c r="EA65468" s="378"/>
      <c r="EB65468" s="378"/>
      <c r="EC65468" s="378"/>
      <c r="ED65468" s="378"/>
      <c r="EE65468" s="378"/>
      <c r="EF65468" s="378"/>
      <c r="EG65468" s="378"/>
      <c r="EH65468" s="378"/>
      <c r="EI65468" s="378"/>
      <c r="EJ65468" s="378"/>
      <c r="EK65468" s="378"/>
      <c r="EL65468" s="378"/>
      <c r="EM65468" s="378"/>
      <c r="EN65468" s="378"/>
      <c r="EO65468" s="378"/>
      <c r="EP65468" s="378"/>
      <c r="EQ65468" s="378"/>
      <c r="ER65468" s="378"/>
      <c r="ES65468" s="378"/>
      <c r="ET65468" s="378"/>
      <c r="EU65468" s="378"/>
      <c r="EV65468" s="378"/>
      <c r="EW65468" s="378"/>
      <c r="EX65468" s="378"/>
      <c r="EY65468" s="378"/>
      <c r="EZ65468" s="378"/>
      <c r="FA65468" s="378"/>
      <c r="FB65468" s="378"/>
      <c r="FC65468" s="378"/>
      <c r="FD65468" s="378"/>
      <c r="FE65468" s="378"/>
      <c r="FF65468" s="378"/>
      <c r="FG65468" s="378"/>
      <c r="FH65468" s="378"/>
      <c r="FI65468" s="378"/>
      <c r="FJ65468" s="378"/>
      <c r="FK65468" s="378"/>
      <c r="FL65468" s="378"/>
      <c r="FM65468" s="378"/>
      <c r="FN65468" s="378"/>
      <c r="FO65468" s="378"/>
      <c r="FP65468" s="378"/>
      <c r="FQ65468" s="378"/>
      <c r="FR65468" s="378"/>
      <c r="FS65468" s="378"/>
      <c r="FT65468" s="378"/>
      <c r="FU65468" s="378"/>
      <c r="FV65468" s="378"/>
      <c r="FW65468" s="378"/>
      <c r="FX65468" s="378"/>
      <c r="FY65468" s="378"/>
      <c r="FZ65468" s="378"/>
      <c r="GA65468" s="378"/>
      <c r="GB65468" s="378"/>
      <c r="GC65468" s="378"/>
      <c r="GD65468" s="378"/>
      <c r="GE65468" s="378"/>
      <c r="GF65468" s="378"/>
      <c r="GG65468" s="378"/>
      <c r="GH65468" s="378"/>
      <c r="GI65468" s="378"/>
      <c r="GJ65468" s="378"/>
      <c r="GK65468" s="378"/>
      <c r="GL65468" s="378"/>
      <c r="GM65468" s="378"/>
      <c r="GN65468" s="378"/>
      <c r="GO65468" s="378"/>
      <c r="GP65468" s="378"/>
      <c r="GQ65468" s="378"/>
      <c r="GR65468" s="378"/>
      <c r="GS65468" s="378"/>
      <c r="GT65468" s="378"/>
      <c r="GU65468" s="378"/>
      <c r="GV65468" s="378"/>
      <c r="GW65468" s="378"/>
      <c r="GX65468" s="378"/>
      <c r="GY65468" s="378"/>
      <c r="GZ65468" s="378"/>
      <c r="HA65468" s="378"/>
      <c r="HB65468" s="378"/>
      <c r="HC65468" s="378"/>
      <c r="HD65468" s="378"/>
      <c r="HE65468" s="378"/>
      <c r="HF65468" s="378"/>
      <c r="HG65468" s="378"/>
      <c r="HH65468" s="378"/>
      <c r="HI65468" s="378"/>
      <c r="HJ65468" s="378"/>
      <c r="HK65468" s="378"/>
      <c r="HL65468" s="378"/>
      <c r="HM65468" s="378"/>
      <c r="HN65468" s="378"/>
      <c r="HO65468" s="378"/>
      <c r="HP65468" s="378"/>
      <c r="HQ65468" s="378"/>
      <c r="HR65468" s="378"/>
      <c r="HS65468" s="378"/>
      <c r="HT65468" s="378"/>
      <c r="HU65468" s="378"/>
      <c r="HV65468" s="378"/>
      <c r="HW65468" s="378"/>
      <c r="HX65468" s="378"/>
      <c r="HY65468" s="378"/>
      <c r="HZ65468" s="378"/>
      <c r="IA65468" s="378"/>
      <c r="IB65468" s="378"/>
      <c r="IC65468" s="378"/>
      <c r="ID65468" s="378"/>
      <c r="IE65468" s="378"/>
      <c r="IF65468" s="378"/>
      <c r="IG65468" s="378"/>
      <c r="IH65468" s="378"/>
      <c r="II65468" s="378"/>
      <c r="IJ65468" s="378"/>
      <c r="IK65468" s="378"/>
      <c r="IL65468" s="378"/>
    </row>
    <row r="65469" spans="2:246">
      <c r="B65469" s="378"/>
      <c r="C65469" s="378"/>
      <c r="D65469" s="378"/>
      <c r="E65469" s="378"/>
      <c r="F65469" s="378"/>
      <c r="G65469" s="378"/>
      <c r="H65469" s="378"/>
      <c r="I65469" s="378"/>
      <c r="J65469" s="378"/>
      <c r="K65469" s="378"/>
      <c r="L65469" s="378"/>
      <c r="M65469" s="378"/>
      <c r="N65469" s="378"/>
      <c r="O65469" s="378"/>
      <c r="P65469" s="378"/>
      <c r="Q65469" s="378"/>
      <c r="R65469" s="378"/>
      <c r="S65469" s="378"/>
      <c r="T65469" s="378"/>
      <c r="U65469" s="378"/>
      <c r="V65469" s="378"/>
      <c r="W65469" s="378"/>
      <c r="X65469" s="378"/>
      <c r="Y65469" s="378"/>
      <c r="Z65469" s="378"/>
      <c r="AA65469" s="378"/>
      <c r="AB65469" s="378"/>
      <c r="AC65469" s="378"/>
      <c r="AD65469" s="378"/>
      <c r="AE65469" s="378"/>
      <c r="AF65469" s="378"/>
      <c r="AG65469" s="378"/>
      <c r="AH65469" s="378"/>
      <c r="AI65469" s="378"/>
      <c r="AJ65469" s="378"/>
      <c r="AK65469" s="378"/>
      <c r="AL65469" s="378"/>
      <c r="AM65469" s="378"/>
      <c r="AN65469" s="378"/>
      <c r="AO65469" s="378"/>
      <c r="AP65469" s="378"/>
      <c r="AQ65469" s="378"/>
      <c r="AR65469" s="378"/>
      <c r="AS65469" s="378"/>
      <c r="AT65469" s="378"/>
      <c r="AU65469" s="378"/>
      <c r="AV65469" s="378"/>
      <c r="AW65469" s="378"/>
      <c r="AX65469" s="378"/>
      <c r="AY65469" s="378"/>
      <c r="AZ65469" s="378"/>
      <c r="BA65469" s="378"/>
      <c r="BB65469" s="378"/>
      <c r="BC65469" s="378"/>
      <c r="BD65469" s="378"/>
      <c r="BE65469" s="378"/>
      <c r="BF65469" s="378"/>
      <c r="BG65469" s="378"/>
      <c r="BH65469" s="378"/>
      <c r="BI65469" s="378"/>
      <c r="BJ65469" s="378"/>
      <c r="BK65469" s="378"/>
      <c r="BL65469" s="378"/>
      <c r="BM65469" s="378"/>
      <c r="BN65469" s="378"/>
      <c r="BO65469" s="378"/>
      <c r="BP65469" s="378"/>
      <c r="BQ65469" s="378"/>
      <c r="BR65469" s="378"/>
      <c r="BS65469" s="378"/>
      <c r="BT65469" s="378"/>
      <c r="BU65469" s="378"/>
      <c r="BV65469" s="378"/>
      <c r="BW65469" s="378"/>
      <c r="BX65469" s="378"/>
      <c r="BY65469" s="378"/>
      <c r="BZ65469" s="378"/>
      <c r="CA65469" s="378"/>
      <c r="CB65469" s="378"/>
      <c r="CC65469" s="378"/>
      <c r="CD65469" s="378"/>
      <c r="CE65469" s="378"/>
      <c r="CF65469" s="378"/>
      <c r="CG65469" s="378"/>
      <c r="CH65469" s="378"/>
      <c r="CI65469" s="378"/>
      <c r="CJ65469" s="378"/>
      <c r="CK65469" s="378"/>
      <c r="CL65469" s="378"/>
      <c r="CM65469" s="378"/>
      <c r="CN65469" s="378"/>
      <c r="CO65469" s="378"/>
      <c r="CP65469" s="378"/>
      <c r="CQ65469" s="378"/>
      <c r="CR65469" s="378"/>
      <c r="CS65469" s="378"/>
      <c r="CT65469" s="378"/>
      <c r="CU65469" s="378"/>
      <c r="CV65469" s="378"/>
      <c r="CW65469" s="378"/>
      <c r="CX65469" s="378"/>
      <c r="CY65469" s="378"/>
      <c r="CZ65469" s="378"/>
      <c r="DA65469" s="378"/>
      <c r="DB65469" s="378"/>
      <c r="DC65469" s="378"/>
      <c r="DD65469" s="378"/>
      <c r="DE65469" s="378"/>
      <c r="DF65469" s="378"/>
      <c r="DG65469" s="378"/>
      <c r="DH65469" s="378"/>
      <c r="DI65469" s="378"/>
      <c r="DJ65469" s="378"/>
      <c r="DK65469" s="378"/>
      <c r="DL65469" s="378"/>
      <c r="DM65469" s="378"/>
      <c r="DN65469" s="378"/>
      <c r="DO65469" s="378"/>
      <c r="DP65469" s="378"/>
      <c r="DQ65469" s="378"/>
      <c r="DR65469" s="378"/>
      <c r="DS65469" s="378"/>
      <c r="DT65469" s="378"/>
      <c r="DU65469" s="378"/>
      <c r="DV65469" s="378"/>
      <c r="DW65469" s="378"/>
      <c r="DX65469" s="378"/>
      <c r="DY65469" s="378"/>
      <c r="DZ65469" s="378"/>
      <c r="EA65469" s="378"/>
      <c r="EB65469" s="378"/>
      <c r="EC65469" s="378"/>
      <c r="ED65469" s="378"/>
      <c r="EE65469" s="378"/>
      <c r="EF65469" s="378"/>
      <c r="EG65469" s="378"/>
      <c r="EH65469" s="378"/>
      <c r="EI65469" s="378"/>
      <c r="EJ65469" s="378"/>
      <c r="EK65469" s="378"/>
      <c r="EL65469" s="378"/>
      <c r="EM65469" s="378"/>
      <c r="EN65469" s="378"/>
      <c r="EO65469" s="378"/>
      <c r="EP65469" s="378"/>
      <c r="EQ65469" s="378"/>
      <c r="ER65469" s="378"/>
      <c r="ES65469" s="378"/>
      <c r="ET65469" s="378"/>
      <c r="EU65469" s="378"/>
      <c r="EV65469" s="378"/>
      <c r="EW65469" s="378"/>
      <c r="EX65469" s="378"/>
      <c r="EY65469" s="378"/>
      <c r="EZ65469" s="378"/>
      <c r="FA65469" s="378"/>
      <c r="FB65469" s="378"/>
      <c r="FC65469" s="378"/>
      <c r="FD65469" s="378"/>
      <c r="FE65469" s="378"/>
      <c r="FF65469" s="378"/>
      <c r="FG65469" s="378"/>
      <c r="FH65469" s="378"/>
      <c r="FI65469" s="378"/>
      <c r="FJ65469" s="378"/>
      <c r="FK65469" s="378"/>
      <c r="FL65469" s="378"/>
      <c r="FM65469" s="378"/>
      <c r="FN65469" s="378"/>
      <c r="FO65469" s="378"/>
      <c r="FP65469" s="378"/>
      <c r="FQ65469" s="378"/>
      <c r="FR65469" s="378"/>
      <c r="FS65469" s="378"/>
      <c r="FT65469" s="378"/>
      <c r="FU65469" s="378"/>
      <c r="FV65469" s="378"/>
      <c r="FW65469" s="378"/>
      <c r="FX65469" s="378"/>
      <c r="FY65469" s="378"/>
      <c r="FZ65469" s="378"/>
      <c r="GA65469" s="378"/>
      <c r="GB65469" s="378"/>
      <c r="GC65469" s="378"/>
      <c r="GD65469" s="378"/>
      <c r="GE65469" s="378"/>
      <c r="GF65469" s="378"/>
      <c r="GG65469" s="378"/>
      <c r="GH65469" s="378"/>
      <c r="GI65469" s="378"/>
      <c r="GJ65469" s="378"/>
      <c r="GK65469" s="378"/>
      <c r="GL65469" s="378"/>
      <c r="GM65469" s="378"/>
      <c r="GN65469" s="378"/>
      <c r="GO65469" s="378"/>
      <c r="GP65469" s="378"/>
      <c r="GQ65469" s="378"/>
      <c r="GR65469" s="378"/>
      <c r="GS65469" s="378"/>
      <c r="GT65469" s="378"/>
      <c r="GU65469" s="378"/>
      <c r="GV65469" s="378"/>
      <c r="GW65469" s="378"/>
      <c r="GX65469" s="378"/>
      <c r="GY65469" s="378"/>
      <c r="GZ65469" s="378"/>
      <c r="HA65469" s="378"/>
      <c r="HB65469" s="378"/>
      <c r="HC65469" s="378"/>
      <c r="HD65469" s="378"/>
      <c r="HE65469" s="378"/>
      <c r="HF65469" s="378"/>
      <c r="HG65469" s="378"/>
      <c r="HH65469" s="378"/>
      <c r="HI65469" s="378"/>
      <c r="HJ65469" s="378"/>
      <c r="HK65469" s="378"/>
      <c r="HL65469" s="378"/>
      <c r="HM65469" s="378"/>
      <c r="HN65469" s="378"/>
      <c r="HO65469" s="378"/>
      <c r="HP65469" s="378"/>
      <c r="HQ65469" s="378"/>
      <c r="HR65469" s="378"/>
      <c r="HS65469" s="378"/>
      <c r="HT65469" s="378"/>
      <c r="HU65469" s="378"/>
      <c r="HV65469" s="378"/>
      <c r="HW65469" s="378"/>
      <c r="HX65469" s="378"/>
      <c r="HY65469" s="378"/>
      <c r="HZ65469" s="378"/>
      <c r="IA65469" s="378"/>
      <c r="IB65469" s="378"/>
      <c r="IC65469" s="378"/>
      <c r="ID65469" s="378"/>
      <c r="IE65469" s="378"/>
      <c r="IF65469" s="378"/>
      <c r="IG65469" s="378"/>
      <c r="IH65469" s="378"/>
      <c r="II65469" s="378"/>
      <c r="IJ65469" s="378"/>
      <c r="IK65469" s="378"/>
      <c r="IL65469" s="378"/>
    </row>
    <row r="65470" spans="2:246">
      <c r="B65470" s="378"/>
      <c r="C65470" s="378"/>
      <c r="D65470" s="378"/>
      <c r="E65470" s="378"/>
      <c r="F65470" s="378"/>
      <c r="G65470" s="378"/>
      <c r="H65470" s="378"/>
      <c r="I65470" s="378"/>
      <c r="J65470" s="378"/>
      <c r="K65470" s="378"/>
      <c r="L65470" s="378"/>
      <c r="M65470" s="378"/>
      <c r="N65470" s="378"/>
      <c r="O65470" s="378"/>
      <c r="P65470" s="378"/>
      <c r="Q65470" s="378"/>
      <c r="R65470" s="378"/>
      <c r="S65470" s="378"/>
      <c r="T65470" s="378"/>
      <c r="U65470" s="378"/>
      <c r="V65470" s="378"/>
      <c r="W65470" s="378"/>
      <c r="X65470" s="378"/>
      <c r="Y65470" s="378"/>
      <c r="Z65470" s="378"/>
      <c r="AA65470" s="378"/>
      <c r="AB65470" s="378"/>
      <c r="AC65470" s="378"/>
      <c r="AD65470" s="378"/>
      <c r="AE65470" s="378"/>
      <c r="AF65470" s="378"/>
      <c r="AG65470" s="378"/>
      <c r="AH65470" s="378"/>
      <c r="AI65470" s="378"/>
      <c r="AJ65470" s="378"/>
      <c r="AK65470" s="378"/>
      <c r="AL65470" s="378"/>
      <c r="AM65470" s="378"/>
      <c r="AN65470" s="378"/>
      <c r="AO65470" s="378"/>
      <c r="AP65470" s="378"/>
      <c r="AQ65470" s="378"/>
      <c r="AR65470" s="378"/>
      <c r="AS65470" s="378"/>
      <c r="AT65470" s="378"/>
      <c r="AU65470" s="378"/>
      <c r="AV65470" s="378"/>
      <c r="AW65470" s="378"/>
      <c r="AX65470" s="378"/>
      <c r="AY65470" s="378"/>
      <c r="AZ65470" s="378"/>
      <c r="BA65470" s="378"/>
      <c r="BB65470" s="378"/>
      <c r="BC65470" s="378"/>
      <c r="BD65470" s="378"/>
      <c r="BE65470" s="378"/>
      <c r="BF65470" s="378"/>
      <c r="BG65470" s="378"/>
      <c r="BH65470" s="378"/>
      <c r="BI65470" s="378"/>
      <c r="BJ65470" s="378"/>
      <c r="BK65470" s="378"/>
      <c r="BL65470" s="378"/>
      <c r="BM65470" s="378"/>
      <c r="BN65470" s="378"/>
      <c r="BO65470" s="378"/>
      <c r="BP65470" s="378"/>
      <c r="BQ65470" s="378"/>
      <c r="BR65470" s="378"/>
      <c r="BS65470" s="378"/>
      <c r="BT65470" s="378"/>
      <c r="BU65470" s="378"/>
      <c r="BV65470" s="378"/>
      <c r="BW65470" s="378"/>
      <c r="BX65470" s="378"/>
      <c r="BY65470" s="378"/>
      <c r="BZ65470" s="378"/>
      <c r="CA65470" s="378"/>
      <c r="CB65470" s="378"/>
      <c r="CC65470" s="378"/>
      <c r="CD65470" s="378"/>
      <c r="CE65470" s="378"/>
      <c r="CF65470" s="378"/>
      <c r="CG65470" s="378"/>
      <c r="CH65470" s="378"/>
      <c r="CI65470" s="378"/>
      <c r="CJ65470" s="378"/>
      <c r="CK65470" s="378"/>
      <c r="CL65470" s="378"/>
      <c r="CM65470" s="378"/>
      <c r="CN65470" s="378"/>
      <c r="CO65470" s="378"/>
      <c r="CP65470" s="378"/>
      <c r="CQ65470" s="378"/>
      <c r="CR65470" s="378"/>
      <c r="CS65470" s="378"/>
      <c r="CT65470" s="378"/>
      <c r="CU65470" s="378"/>
      <c r="CV65470" s="378"/>
      <c r="CW65470" s="378"/>
      <c r="CX65470" s="378"/>
      <c r="CY65470" s="378"/>
      <c r="CZ65470" s="378"/>
      <c r="DA65470" s="378"/>
      <c r="DB65470" s="378"/>
      <c r="DC65470" s="378"/>
      <c r="DD65470" s="378"/>
      <c r="DE65470" s="378"/>
      <c r="DF65470" s="378"/>
      <c r="DG65470" s="378"/>
      <c r="DH65470" s="378"/>
      <c r="DI65470" s="378"/>
      <c r="DJ65470" s="378"/>
      <c r="DK65470" s="378"/>
      <c r="DL65470" s="378"/>
      <c r="DM65470" s="378"/>
      <c r="DN65470" s="378"/>
      <c r="DO65470" s="378"/>
      <c r="DP65470" s="378"/>
      <c r="DQ65470" s="378"/>
      <c r="DR65470" s="378"/>
      <c r="DS65470" s="378"/>
      <c r="DT65470" s="378"/>
      <c r="DU65470" s="378"/>
      <c r="DV65470" s="378"/>
      <c r="DW65470" s="378"/>
      <c r="DX65470" s="378"/>
      <c r="DY65470" s="378"/>
      <c r="DZ65470" s="378"/>
      <c r="EA65470" s="378"/>
      <c r="EB65470" s="378"/>
      <c r="EC65470" s="378"/>
      <c r="ED65470" s="378"/>
      <c r="EE65470" s="378"/>
      <c r="EF65470" s="378"/>
      <c r="EG65470" s="378"/>
      <c r="EH65470" s="378"/>
      <c r="EI65470" s="378"/>
      <c r="EJ65470" s="378"/>
      <c r="EK65470" s="378"/>
      <c r="EL65470" s="378"/>
      <c r="EM65470" s="378"/>
      <c r="EN65470" s="378"/>
      <c r="EO65470" s="378"/>
      <c r="EP65470" s="378"/>
      <c r="EQ65470" s="378"/>
      <c r="ER65470" s="378"/>
      <c r="ES65470" s="378"/>
      <c r="ET65470" s="378"/>
      <c r="EU65470" s="378"/>
      <c r="EV65470" s="378"/>
      <c r="EW65470" s="378"/>
      <c r="EX65470" s="378"/>
      <c r="EY65470" s="378"/>
      <c r="EZ65470" s="378"/>
      <c r="FA65470" s="378"/>
      <c r="FB65470" s="378"/>
      <c r="FC65470" s="378"/>
      <c r="FD65470" s="378"/>
      <c r="FE65470" s="378"/>
      <c r="FF65470" s="378"/>
      <c r="FG65470" s="378"/>
      <c r="FH65470" s="378"/>
      <c r="FI65470" s="378"/>
      <c r="FJ65470" s="378"/>
      <c r="FK65470" s="378"/>
      <c r="FL65470" s="378"/>
      <c r="FM65470" s="378"/>
      <c r="FN65470" s="378"/>
      <c r="FO65470" s="378"/>
      <c r="FP65470" s="378"/>
      <c r="FQ65470" s="378"/>
      <c r="FR65470" s="378"/>
      <c r="FS65470" s="378"/>
      <c r="FT65470" s="378"/>
      <c r="FU65470" s="378"/>
      <c r="FV65470" s="378"/>
      <c r="FW65470" s="378"/>
      <c r="FX65470" s="378"/>
      <c r="FY65470" s="378"/>
      <c r="FZ65470" s="378"/>
      <c r="GA65470" s="378"/>
      <c r="GB65470" s="378"/>
      <c r="GC65470" s="378"/>
      <c r="GD65470" s="378"/>
      <c r="GE65470" s="378"/>
      <c r="GF65470" s="378"/>
      <c r="GG65470" s="378"/>
      <c r="GH65470" s="378"/>
      <c r="GI65470" s="378"/>
      <c r="GJ65470" s="378"/>
      <c r="GK65470" s="378"/>
      <c r="GL65470" s="378"/>
      <c r="GM65470" s="378"/>
      <c r="GN65470" s="378"/>
      <c r="GO65470" s="378"/>
      <c r="GP65470" s="378"/>
      <c r="GQ65470" s="378"/>
      <c r="GR65470" s="378"/>
      <c r="GS65470" s="378"/>
      <c r="GT65470" s="378"/>
      <c r="GU65470" s="378"/>
      <c r="GV65470" s="378"/>
      <c r="GW65470" s="378"/>
      <c r="GX65470" s="378"/>
      <c r="GY65470" s="378"/>
      <c r="GZ65470" s="378"/>
      <c r="HA65470" s="378"/>
      <c r="HB65470" s="378"/>
      <c r="HC65470" s="378"/>
      <c r="HD65470" s="378"/>
      <c r="HE65470" s="378"/>
      <c r="HF65470" s="378"/>
      <c r="HG65470" s="378"/>
      <c r="HH65470" s="378"/>
      <c r="HI65470" s="378"/>
      <c r="HJ65470" s="378"/>
      <c r="HK65470" s="378"/>
      <c r="HL65470" s="378"/>
      <c r="HM65470" s="378"/>
      <c r="HN65470" s="378"/>
      <c r="HO65470" s="378"/>
      <c r="HP65470" s="378"/>
      <c r="HQ65470" s="378"/>
      <c r="HR65470" s="378"/>
      <c r="HS65470" s="378"/>
      <c r="HT65470" s="378"/>
      <c r="HU65470" s="378"/>
      <c r="HV65470" s="378"/>
      <c r="HW65470" s="378"/>
      <c r="HX65470" s="378"/>
      <c r="HY65470" s="378"/>
      <c r="HZ65470" s="378"/>
      <c r="IA65470" s="378"/>
      <c r="IB65470" s="378"/>
      <c r="IC65470" s="378"/>
      <c r="ID65470" s="378"/>
      <c r="IE65470" s="378"/>
      <c r="IF65470" s="378"/>
      <c r="IG65470" s="378"/>
      <c r="IH65470" s="378"/>
      <c r="II65470" s="378"/>
      <c r="IJ65470" s="378"/>
      <c r="IK65470" s="378"/>
      <c r="IL65470" s="378"/>
    </row>
    <row r="65471" spans="2:246">
      <c r="B65471" s="378"/>
      <c r="C65471" s="378"/>
      <c r="D65471" s="378"/>
      <c r="E65471" s="378"/>
      <c r="F65471" s="378"/>
      <c r="G65471" s="378"/>
      <c r="H65471" s="378"/>
      <c r="I65471" s="378"/>
      <c r="J65471" s="378"/>
      <c r="K65471" s="378"/>
      <c r="L65471" s="378"/>
      <c r="M65471" s="378"/>
      <c r="N65471" s="378"/>
      <c r="O65471" s="378"/>
      <c r="P65471" s="378"/>
      <c r="Q65471" s="378"/>
      <c r="R65471" s="378"/>
      <c r="S65471" s="378"/>
      <c r="T65471" s="378"/>
      <c r="U65471" s="378"/>
      <c r="V65471" s="378"/>
      <c r="W65471" s="378"/>
      <c r="X65471" s="378"/>
      <c r="Y65471" s="378"/>
      <c r="Z65471" s="378"/>
      <c r="AA65471" s="378"/>
      <c r="AB65471" s="378"/>
      <c r="AC65471" s="378"/>
      <c r="AD65471" s="378"/>
      <c r="AE65471" s="378"/>
      <c r="AF65471" s="378"/>
      <c r="AG65471" s="378"/>
      <c r="AH65471" s="378"/>
      <c r="AI65471" s="378"/>
      <c r="AJ65471" s="378"/>
      <c r="AK65471" s="378"/>
      <c r="AL65471" s="378"/>
      <c r="AM65471" s="378"/>
      <c r="AN65471" s="378"/>
      <c r="AO65471" s="378"/>
      <c r="AP65471" s="378"/>
      <c r="AQ65471" s="378"/>
      <c r="AR65471" s="378"/>
      <c r="AS65471" s="378"/>
      <c r="AT65471" s="378"/>
      <c r="AU65471" s="378"/>
      <c r="AV65471" s="378"/>
      <c r="AW65471" s="378"/>
      <c r="AX65471" s="378"/>
      <c r="AY65471" s="378"/>
      <c r="AZ65471" s="378"/>
      <c r="BA65471" s="378"/>
      <c r="BB65471" s="378"/>
      <c r="BC65471" s="378"/>
      <c r="BD65471" s="378"/>
      <c r="BE65471" s="378"/>
      <c r="BF65471" s="378"/>
      <c r="BG65471" s="378"/>
      <c r="BH65471" s="378"/>
      <c r="BI65471" s="378"/>
      <c r="BJ65471" s="378"/>
      <c r="BK65471" s="378"/>
      <c r="BL65471" s="378"/>
      <c r="BM65471" s="378"/>
      <c r="BN65471" s="378"/>
      <c r="BO65471" s="378"/>
      <c r="BP65471" s="378"/>
      <c r="BQ65471" s="378"/>
      <c r="BR65471" s="378"/>
      <c r="BS65471" s="378"/>
      <c r="BT65471" s="378"/>
      <c r="BU65471" s="378"/>
      <c r="BV65471" s="378"/>
      <c r="BW65471" s="378"/>
      <c r="BX65471" s="378"/>
      <c r="BY65471" s="378"/>
      <c r="BZ65471" s="378"/>
      <c r="CA65471" s="378"/>
      <c r="CB65471" s="378"/>
      <c r="CC65471" s="378"/>
      <c r="CD65471" s="378"/>
      <c r="CE65471" s="378"/>
      <c r="CF65471" s="378"/>
      <c r="CG65471" s="378"/>
      <c r="CH65471" s="378"/>
      <c r="CI65471" s="378"/>
      <c r="CJ65471" s="378"/>
      <c r="CK65471" s="378"/>
      <c r="CL65471" s="378"/>
      <c r="CM65471" s="378"/>
      <c r="CN65471" s="378"/>
      <c r="CO65471" s="378"/>
      <c r="CP65471" s="378"/>
      <c r="CQ65471" s="378"/>
      <c r="CR65471" s="378"/>
      <c r="CS65471" s="378"/>
      <c r="CT65471" s="378"/>
      <c r="CU65471" s="378"/>
      <c r="CV65471" s="378"/>
      <c r="CW65471" s="378"/>
      <c r="CX65471" s="378"/>
      <c r="CY65471" s="378"/>
      <c r="CZ65471" s="378"/>
      <c r="DA65471" s="378"/>
      <c r="DB65471" s="378"/>
      <c r="DC65471" s="378"/>
      <c r="DD65471" s="378"/>
      <c r="DE65471" s="378"/>
      <c r="DF65471" s="378"/>
      <c r="DG65471" s="378"/>
      <c r="DH65471" s="378"/>
      <c r="DI65471" s="378"/>
      <c r="DJ65471" s="378"/>
      <c r="DK65471" s="378"/>
      <c r="DL65471" s="378"/>
      <c r="DM65471" s="378"/>
      <c r="DN65471" s="378"/>
      <c r="DO65471" s="378"/>
      <c r="DP65471" s="378"/>
      <c r="DQ65471" s="378"/>
      <c r="DR65471" s="378"/>
      <c r="DS65471" s="378"/>
      <c r="DT65471" s="378"/>
      <c r="DU65471" s="378"/>
      <c r="DV65471" s="378"/>
      <c r="DW65471" s="378"/>
      <c r="DX65471" s="378"/>
      <c r="DY65471" s="378"/>
      <c r="DZ65471" s="378"/>
      <c r="EA65471" s="378"/>
      <c r="EB65471" s="378"/>
      <c r="EC65471" s="378"/>
      <c r="ED65471" s="378"/>
      <c r="EE65471" s="378"/>
      <c r="EF65471" s="378"/>
      <c r="EG65471" s="378"/>
      <c r="EH65471" s="378"/>
      <c r="EI65471" s="378"/>
      <c r="EJ65471" s="378"/>
      <c r="EK65471" s="378"/>
      <c r="EL65471" s="378"/>
      <c r="EM65471" s="378"/>
      <c r="EN65471" s="378"/>
      <c r="EO65471" s="378"/>
      <c r="EP65471" s="378"/>
      <c r="EQ65471" s="378"/>
      <c r="ER65471" s="378"/>
      <c r="ES65471" s="378"/>
      <c r="ET65471" s="378"/>
      <c r="EU65471" s="378"/>
      <c r="EV65471" s="378"/>
      <c r="EW65471" s="378"/>
      <c r="EX65471" s="378"/>
      <c r="EY65471" s="378"/>
      <c r="EZ65471" s="378"/>
      <c r="FA65471" s="378"/>
      <c r="FB65471" s="378"/>
      <c r="FC65471" s="378"/>
      <c r="FD65471" s="378"/>
      <c r="FE65471" s="378"/>
      <c r="FF65471" s="378"/>
      <c r="FG65471" s="378"/>
      <c r="FH65471" s="378"/>
      <c r="FI65471" s="378"/>
      <c r="FJ65471" s="378"/>
      <c r="FK65471" s="378"/>
      <c r="FL65471" s="378"/>
      <c r="FM65471" s="378"/>
      <c r="FN65471" s="378"/>
      <c r="FO65471" s="378"/>
      <c r="FP65471" s="378"/>
      <c r="FQ65471" s="378"/>
      <c r="FR65471" s="378"/>
      <c r="FS65471" s="378"/>
      <c r="FT65471" s="378"/>
      <c r="FU65471" s="378"/>
      <c r="FV65471" s="378"/>
      <c r="FW65471" s="378"/>
      <c r="FX65471" s="378"/>
      <c r="FY65471" s="378"/>
      <c r="FZ65471" s="378"/>
      <c r="GA65471" s="378"/>
      <c r="GB65471" s="378"/>
      <c r="GC65471" s="378"/>
      <c r="GD65471" s="378"/>
      <c r="GE65471" s="378"/>
      <c r="GF65471" s="378"/>
      <c r="GG65471" s="378"/>
      <c r="GH65471" s="378"/>
      <c r="GI65471" s="378"/>
      <c r="GJ65471" s="378"/>
      <c r="GK65471" s="378"/>
      <c r="GL65471" s="378"/>
      <c r="GM65471" s="378"/>
      <c r="GN65471" s="378"/>
      <c r="GO65471" s="378"/>
      <c r="GP65471" s="378"/>
      <c r="GQ65471" s="378"/>
      <c r="GR65471" s="378"/>
      <c r="GS65471" s="378"/>
      <c r="GT65471" s="378"/>
      <c r="GU65471" s="378"/>
      <c r="GV65471" s="378"/>
      <c r="GW65471" s="378"/>
      <c r="GX65471" s="378"/>
      <c r="GY65471" s="378"/>
      <c r="GZ65471" s="378"/>
      <c r="HA65471" s="378"/>
      <c r="HB65471" s="378"/>
      <c r="HC65471" s="378"/>
      <c r="HD65471" s="378"/>
      <c r="HE65471" s="378"/>
      <c r="HF65471" s="378"/>
      <c r="HG65471" s="378"/>
      <c r="HH65471" s="378"/>
      <c r="HI65471" s="378"/>
      <c r="HJ65471" s="378"/>
      <c r="HK65471" s="378"/>
      <c r="HL65471" s="378"/>
      <c r="HM65471" s="378"/>
      <c r="HN65471" s="378"/>
      <c r="HO65471" s="378"/>
      <c r="HP65471" s="378"/>
      <c r="HQ65471" s="378"/>
      <c r="HR65471" s="378"/>
      <c r="HS65471" s="378"/>
      <c r="HT65471" s="378"/>
      <c r="HU65471" s="378"/>
      <c r="HV65471" s="378"/>
      <c r="HW65471" s="378"/>
      <c r="HX65471" s="378"/>
      <c r="HY65471" s="378"/>
      <c r="HZ65471" s="378"/>
      <c r="IA65471" s="378"/>
      <c r="IB65471" s="378"/>
      <c r="IC65471" s="378"/>
      <c r="ID65471" s="378"/>
      <c r="IE65471" s="378"/>
      <c r="IF65471" s="378"/>
      <c r="IG65471" s="378"/>
      <c r="IH65471" s="378"/>
      <c r="II65471" s="378"/>
      <c r="IJ65471" s="378"/>
      <c r="IK65471" s="378"/>
      <c r="IL65471" s="378"/>
    </row>
    <row r="65472" spans="2:246">
      <c r="B65472" s="378"/>
      <c r="C65472" s="378"/>
      <c r="D65472" s="378"/>
      <c r="E65472" s="378"/>
      <c r="F65472" s="378"/>
      <c r="G65472" s="378"/>
      <c r="H65472" s="378"/>
      <c r="I65472" s="378"/>
      <c r="J65472" s="378"/>
      <c r="K65472" s="378"/>
      <c r="L65472" s="378"/>
      <c r="M65472" s="378"/>
      <c r="N65472" s="378"/>
      <c r="O65472" s="378"/>
      <c r="P65472" s="378"/>
      <c r="Q65472" s="378"/>
      <c r="R65472" s="378"/>
      <c r="S65472" s="378"/>
      <c r="T65472" s="378"/>
      <c r="U65472" s="378"/>
      <c r="V65472" s="378"/>
      <c r="W65472" s="378"/>
      <c r="X65472" s="378"/>
      <c r="Y65472" s="378"/>
      <c r="Z65472" s="378"/>
      <c r="AA65472" s="378"/>
      <c r="AB65472" s="378"/>
      <c r="AC65472" s="378"/>
      <c r="AD65472" s="378"/>
      <c r="AE65472" s="378"/>
      <c r="AF65472" s="378"/>
      <c r="AG65472" s="378"/>
      <c r="AH65472" s="378"/>
      <c r="AI65472" s="378"/>
      <c r="AJ65472" s="378"/>
      <c r="AK65472" s="378"/>
      <c r="AL65472" s="378"/>
      <c r="AM65472" s="378"/>
      <c r="AN65472" s="378"/>
      <c r="AO65472" s="378"/>
      <c r="AP65472" s="378"/>
      <c r="AQ65472" s="378"/>
      <c r="AR65472" s="378"/>
      <c r="AS65472" s="378"/>
      <c r="AT65472" s="378"/>
      <c r="AU65472" s="378"/>
      <c r="AV65472" s="378"/>
      <c r="AW65472" s="378"/>
      <c r="AX65472" s="378"/>
      <c r="AY65472" s="378"/>
      <c r="AZ65472" s="378"/>
      <c r="BA65472" s="378"/>
      <c r="BB65472" s="378"/>
      <c r="BC65472" s="378"/>
      <c r="BD65472" s="378"/>
      <c r="BE65472" s="378"/>
      <c r="BF65472" s="378"/>
      <c r="BG65472" s="378"/>
      <c r="BH65472" s="378"/>
      <c r="BI65472" s="378"/>
      <c r="BJ65472" s="378"/>
      <c r="BK65472" s="378"/>
      <c r="BL65472" s="378"/>
      <c r="BM65472" s="378"/>
      <c r="BN65472" s="378"/>
      <c r="BO65472" s="378"/>
      <c r="BP65472" s="378"/>
      <c r="BQ65472" s="378"/>
      <c r="BR65472" s="378"/>
      <c r="BS65472" s="378"/>
      <c r="BT65472" s="378"/>
      <c r="BU65472" s="378"/>
      <c r="BV65472" s="378"/>
      <c r="BW65472" s="378"/>
      <c r="BX65472" s="378"/>
      <c r="BY65472" s="378"/>
      <c r="BZ65472" s="378"/>
      <c r="CA65472" s="378"/>
      <c r="CB65472" s="378"/>
      <c r="CC65472" s="378"/>
      <c r="CD65472" s="378"/>
      <c r="CE65472" s="378"/>
      <c r="CF65472" s="378"/>
      <c r="CG65472" s="378"/>
      <c r="CH65472" s="378"/>
      <c r="CI65472" s="378"/>
      <c r="CJ65472" s="378"/>
      <c r="CK65472" s="378"/>
      <c r="CL65472" s="378"/>
      <c r="CM65472" s="378"/>
      <c r="CN65472" s="378"/>
      <c r="CO65472" s="378"/>
      <c r="CP65472" s="378"/>
      <c r="CQ65472" s="378"/>
      <c r="CR65472" s="378"/>
      <c r="CS65472" s="378"/>
      <c r="CT65472" s="378"/>
      <c r="CU65472" s="378"/>
      <c r="CV65472" s="378"/>
      <c r="CW65472" s="378"/>
      <c r="CX65472" s="378"/>
      <c r="CY65472" s="378"/>
      <c r="CZ65472" s="378"/>
      <c r="DA65472" s="378"/>
      <c r="DB65472" s="378"/>
      <c r="DC65472" s="378"/>
      <c r="DD65472" s="378"/>
      <c r="DE65472" s="378"/>
      <c r="DF65472" s="378"/>
      <c r="DG65472" s="378"/>
      <c r="DH65472" s="378"/>
      <c r="DI65472" s="378"/>
      <c r="DJ65472" s="378"/>
      <c r="DK65472" s="378"/>
      <c r="DL65472" s="378"/>
      <c r="DM65472" s="378"/>
      <c r="DN65472" s="378"/>
      <c r="DO65472" s="378"/>
      <c r="DP65472" s="378"/>
      <c r="DQ65472" s="378"/>
      <c r="DR65472" s="378"/>
      <c r="DS65472" s="378"/>
      <c r="DT65472" s="378"/>
      <c r="DU65472" s="378"/>
      <c r="DV65472" s="378"/>
      <c r="DW65472" s="378"/>
      <c r="DX65472" s="378"/>
      <c r="DY65472" s="378"/>
      <c r="DZ65472" s="378"/>
      <c r="EA65472" s="378"/>
      <c r="EB65472" s="378"/>
      <c r="EC65472" s="378"/>
      <c r="ED65472" s="378"/>
      <c r="EE65472" s="378"/>
      <c r="EF65472" s="378"/>
      <c r="EG65472" s="378"/>
      <c r="EH65472" s="378"/>
      <c r="EI65472" s="378"/>
      <c r="EJ65472" s="378"/>
      <c r="EK65472" s="378"/>
      <c r="EL65472" s="378"/>
      <c r="EM65472" s="378"/>
      <c r="EN65472" s="378"/>
      <c r="EO65472" s="378"/>
      <c r="EP65472" s="378"/>
      <c r="EQ65472" s="378"/>
      <c r="ER65472" s="378"/>
      <c r="ES65472" s="378"/>
      <c r="ET65472" s="378"/>
      <c r="EU65472" s="378"/>
      <c r="EV65472" s="378"/>
      <c r="EW65472" s="378"/>
      <c r="EX65472" s="378"/>
      <c r="EY65472" s="378"/>
      <c r="EZ65472" s="378"/>
      <c r="FA65472" s="378"/>
      <c r="FB65472" s="378"/>
      <c r="FC65472" s="378"/>
      <c r="FD65472" s="378"/>
      <c r="FE65472" s="378"/>
      <c r="FF65472" s="378"/>
      <c r="FG65472" s="378"/>
      <c r="FH65472" s="378"/>
      <c r="FI65472" s="378"/>
      <c r="FJ65472" s="378"/>
      <c r="FK65472" s="378"/>
      <c r="FL65472" s="378"/>
      <c r="FM65472" s="378"/>
      <c r="FN65472" s="378"/>
      <c r="FO65472" s="378"/>
      <c r="FP65472" s="378"/>
      <c r="FQ65472" s="378"/>
      <c r="FR65472" s="378"/>
      <c r="FS65472" s="378"/>
      <c r="FT65472" s="378"/>
      <c r="FU65472" s="378"/>
      <c r="FV65472" s="378"/>
      <c r="FW65472" s="378"/>
      <c r="FX65472" s="378"/>
      <c r="FY65472" s="378"/>
      <c r="FZ65472" s="378"/>
      <c r="GA65472" s="378"/>
      <c r="GB65472" s="378"/>
      <c r="GC65472" s="378"/>
      <c r="GD65472" s="378"/>
      <c r="GE65472" s="378"/>
      <c r="GF65472" s="378"/>
      <c r="GG65472" s="378"/>
      <c r="GH65472" s="378"/>
      <c r="GI65472" s="378"/>
      <c r="GJ65472" s="378"/>
      <c r="GK65472" s="378"/>
      <c r="GL65472" s="378"/>
      <c r="GM65472" s="378"/>
      <c r="GN65472" s="378"/>
      <c r="GO65472" s="378"/>
      <c r="GP65472" s="378"/>
      <c r="GQ65472" s="378"/>
      <c r="GR65472" s="378"/>
      <c r="GS65472" s="378"/>
      <c r="GT65472" s="378"/>
      <c r="GU65472" s="378"/>
      <c r="GV65472" s="378"/>
      <c r="GW65472" s="378"/>
      <c r="GX65472" s="378"/>
      <c r="GY65472" s="378"/>
      <c r="GZ65472" s="378"/>
      <c r="HA65472" s="378"/>
      <c r="HB65472" s="378"/>
      <c r="HC65472" s="378"/>
      <c r="HD65472" s="378"/>
      <c r="HE65472" s="378"/>
      <c r="HF65472" s="378"/>
      <c r="HG65472" s="378"/>
      <c r="HH65472" s="378"/>
      <c r="HI65472" s="378"/>
      <c r="HJ65472" s="378"/>
      <c r="HK65472" s="378"/>
      <c r="HL65472" s="378"/>
      <c r="HM65472" s="378"/>
      <c r="HN65472" s="378"/>
      <c r="HO65472" s="378"/>
      <c r="HP65472" s="378"/>
      <c r="HQ65472" s="378"/>
      <c r="HR65472" s="378"/>
      <c r="HS65472" s="378"/>
      <c r="HT65472" s="378"/>
      <c r="HU65472" s="378"/>
      <c r="HV65472" s="378"/>
      <c r="HW65472" s="378"/>
      <c r="HX65472" s="378"/>
      <c r="HY65472" s="378"/>
      <c r="HZ65472" s="378"/>
      <c r="IA65472" s="378"/>
      <c r="IB65472" s="378"/>
      <c r="IC65472" s="378"/>
      <c r="ID65472" s="378"/>
      <c r="IE65472" s="378"/>
      <c r="IF65472" s="378"/>
      <c r="IG65472" s="378"/>
      <c r="IH65472" s="378"/>
      <c r="II65472" s="378"/>
      <c r="IJ65472" s="378"/>
      <c r="IK65472" s="378"/>
      <c r="IL65472" s="378"/>
    </row>
    <row r="65473" spans="2:246">
      <c r="B65473" s="378"/>
      <c r="C65473" s="378"/>
      <c r="D65473" s="378"/>
      <c r="E65473" s="378"/>
      <c r="F65473" s="378"/>
      <c r="G65473" s="378"/>
      <c r="H65473" s="378"/>
      <c r="I65473" s="378"/>
      <c r="J65473" s="378"/>
      <c r="K65473" s="378"/>
      <c r="L65473" s="378"/>
      <c r="M65473" s="378"/>
      <c r="N65473" s="378"/>
      <c r="O65473" s="378"/>
      <c r="P65473" s="378"/>
      <c r="Q65473" s="378"/>
      <c r="R65473" s="378"/>
      <c r="S65473" s="378"/>
      <c r="T65473" s="378"/>
      <c r="U65473" s="378"/>
      <c r="V65473" s="378"/>
      <c r="W65473" s="378"/>
      <c r="X65473" s="378"/>
      <c r="Y65473" s="378"/>
      <c r="Z65473" s="378"/>
      <c r="AA65473" s="378"/>
      <c r="AB65473" s="378"/>
      <c r="AC65473" s="378"/>
      <c r="AD65473" s="378"/>
      <c r="AE65473" s="378"/>
      <c r="AF65473" s="378"/>
      <c r="AG65473" s="378"/>
      <c r="AH65473" s="378"/>
      <c r="AI65473" s="378"/>
      <c r="AJ65473" s="378"/>
      <c r="AK65473" s="378"/>
      <c r="AL65473" s="378"/>
      <c r="AM65473" s="378"/>
      <c r="AN65473" s="378"/>
      <c r="AO65473" s="378"/>
      <c r="AP65473" s="378"/>
      <c r="AQ65473" s="378"/>
      <c r="AR65473" s="378"/>
      <c r="AS65473" s="378"/>
      <c r="AT65473" s="378"/>
      <c r="AU65473" s="378"/>
      <c r="AV65473" s="378"/>
      <c r="AW65473" s="378"/>
      <c r="AX65473" s="378"/>
      <c r="AY65473" s="378"/>
      <c r="AZ65473" s="378"/>
      <c r="BA65473" s="378"/>
      <c r="BB65473" s="378"/>
      <c r="BC65473" s="378"/>
      <c r="BD65473" s="378"/>
      <c r="BE65473" s="378"/>
      <c r="BF65473" s="378"/>
      <c r="BG65473" s="378"/>
      <c r="BH65473" s="378"/>
      <c r="BI65473" s="378"/>
      <c r="BJ65473" s="378"/>
      <c r="BK65473" s="378"/>
      <c r="BL65473" s="378"/>
      <c r="BM65473" s="378"/>
      <c r="BN65473" s="378"/>
      <c r="BO65473" s="378"/>
      <c r="BP65473" s="378"/>
      <c r="BQ65473" s="378"/>
      <c r="BR65473" s="378"/>
      <c r="BS65473" s="378"/>
      <c r="BT65473" s="378"/>
      <c r="BU65473" s="378"/>
      <c r="BV65473" s="378"/>
      <c r="BW65473" s="378"/>
      <c r="BX65473" s="378"/>
      <c r="BY65473" s="378"/>
      <c r="BZ65473" s="378"/>
      <c r="CA65473" s="378"/>
      <c r="CB65473" s="378"/>
      <c r="CC65473" s="378"/>
      <c r="CD65473" s="378"/>
      <c r="CE65473" s="378"/>
      <c r="CF65473" s="378"/>
      <c r="CG65473" s="378"/>
      <c r="CH65473" s="378"/>
      <c r="CI65473" s="378"/>
      <c r="CJ65473" s="378"/>
      <c r="CK65473" s="378"/>
      <c r="CL65473" s="378"/>
      <c r="CM65473" s="378"/>
      <c r="CN65473" s="378"/>
      <c r="CO65473" s="378"/>
      <c r="CP65473" s="378"/>
      <c r="CQ65473" s="378"/>
      <c r="CR65473" s="378"/>
      <c r="CS65473" s="378"/>
      <c r="CT65473" s="378"/>
      <c r="CU65473" s="378"/>
      <c r="CV65473" s="378"/>
      <c r="CW65473" s="378"/>
      <c r="CX65473" s="378"/>
      <c r="CY65473" s="378"/>
      <c r="CZ65473" s="378"/>
      <c r="DA65473" s="378"/>
      <c r="DB65473" s="378"/>
      <c r="DC65473" s="378"/>
      <c r="DD65473" s="378"/>
      <c r="DE65473" s="378"/>
      <c r="DF65473" s="378"/>
      <c r="DG65473" s="378"/>
      <c r="DH65473" s="378"/>
      <c r="DI65473" s="378"/>
      <c r="DJ65473" s="378"/>
      <c r="DK65473" s="378"/>
      <c r="DL65473" s="378"/>
      <c r="DM65473" s="378"/>
      <c r="DN65473" s="378"/>
      <c r="DO65473" s="378"/>
      <c r="DP65473" s="378"/>
      <c r="DQ65473" s="378"/>
      <c r="DR65473" s="378"/>
      <c r="DS65473" s="378"/>
      <c r="DT65473" s="378"/>
      <c r="DU65473" s="378"/>
      <c r="DV65473" s="378"/>
      <c r="DW65473" s="378"/>
      <c r="DX65473" s="378"/>
      <c r="DY65473" s="378"/>
      <c r="DZ65473" s="378"/>
      <c r="EA65473" s="378"/>
      <c r="EB65473" s="378"/>
      <c r="EC65473" s="378"/>
      <c r="ED65473" s="378"/>
      <c r="EE65473" s="378"/>
      <c r="EF65473" s="378"/>
      <c r="EG65473" s="378"/>
      <c r="EH65473" s="378"/>
      <c r="EI65473" s="378"/>
      <c r="EJ65473" s="378"/>
      <c r="EK65473" s="378"/>
      <c r="EL65473" s="378"/>
      <c r="EM65473" s="378"/>
      <c r="EN65473" s="378"/>
      <c r="EO65473" s="378"/>
      <c r="EP65473" s="378"/>
      <c r="EQ65473" s="378"/>
      <c r="ER65473" s="378"/>
      <c r="ES65473" s="378"/>
      <c r="ET65473" s="378"/>
      <c r="EU65473" s="378"/>
      <c r="EV65473" s="378"/>
      <c r="EW65473" s="378"/>
      <c r="EX65473" s="378"/>
      <c r="EY65473" s="378"/>
      <c r="EZ65473" s="378"/>
      <c r="FA65473" s="378"/>
      <c r="FB65473" s="378"/>
      <c r="FC65473" s="378"/>
      <c r="FD65473" s="378"/>
      <c r="FE65473" s="378"/>
      <c r="FF65473" s="378"/>
      <c r="FG65473" s="378"/>
      <c r="FH65473" s="378"/>
      <c r="FI65473" s="378"/>
      <c r="FJ65473" s="378"/>
      <c r="FK65473" s="378"/>
      <c r="FL65473" s="378"/>
      <c r="FM65473" s="378"/>
      <c r="FN65473" s="378"/>
      <c r="FO65473" s="378"/>
      <c r="FP65473" s="378"/>
      <c r="FQ65473" s="378"/>
      <c r="FR65473" s="378"/>
      <c r="FS65473" s="378"/>
      <c r="FT65473" s="378"/>
      <c r="FU65473" s="378"/>
      <c r="FV65473" s="378"/>
      <c r="FW65473" s="378"/>
      <c r="FX65473" s="378"/>
      <c r="FY65473" s="378"/>
      <c r="FZ65473" s="378"/>
      <c r="GA65473" s="378"/>
      <c r="GB65473" s="378"/>
      <c r="GC65473" s="378"/>
      <c r="GD65473" s="378"/>
      <c r="GE65473" s="378"/>
      <c r="GF65473" s="378"/>
      <c r="GG65473" s="378"/>
      <c r="GH65473" s="378"/>
      <c r="GI65473" s="378"/>
      <c r="GJ65473" s="378"/>
      <c r="GK65473" s="378"/>
      <c r="GL65473" s="378"/>
      <c r="GM65473" s="378"/>
      <c r="GN65473" s="378"/>
      <c r="GO65473" s="378"/>
      <c r="GP65473" s="378"/>
      <c r="GQ65473" s="378"/>
      <c r="GR65473" s="378"/>
      <c r="GS65473" s="378"/>
      <c r="GT65473" s="378"/>
      <c r="GU65473" s="378"/>
      <c r="GV65473" s="378"/>
      <c r="GW65473" s="378"/>
      <c r="GX65473" s="378"/>
      <c r="GY65473" s="378"/>
      <c r="GZ65473" s="378"/>
      <c r="HA65473" s="378"/>
      <c r="HB65473" s="378"/>
      <c r="HC65473" s="378"/>
      <c r="HD65473" s="378"/>
      <c r="HE65473" s="378"/>
      <c r="HF65473" s="378"/>
      <c r="HG65473" s="378"/>
      <c r="HH65473" s="378"/>
      <c r="HI65473" s="378"/>
      <c r="HJ65473" s="378"/>
      <c r="HK65473" s="378"/>
      <c r="HL65473" s="378"/>
      <c r="HM65473" s="378"/>
      <c r="HN65473" s="378"/>
      <c r="HO65473" s="378"/>
      <c r="HP65473" s="378"/>
      <c r="HQ65473" s="378"/>
      <c r="HR65473" s="378"/>
      <c r="HS65473" s="378"/>
      <c r="HT65473" s="378"/>
      <c r="HU65473" s="378"/>
      <c r="HV65473" s="378"/>
      <c r="HW65473" s="378"/>
      <c r="HX65473" s="378"/>
      <c r="HY65473" s="378"/>
      <c r="HZ65473" s="378"/>
      <c r="IA65473" s="378"/>
      <c r="IB65473" s="378"/>
      <c r="IC65473" s="378"/>
      <c r="ID65473" s="378"/>
      <c r="IE65473" s="378"/>
      <c r="IF65473" s="378"/>
      <c r="IG65473" s="378"/>
      <c r="IH65473" s="378"/>
      <c r="II65473" s="378"/>
      <c r="IJ65473" s="378"/>
      <c r="IK65473" s="378"/>
      <c r="IL65473" s="378"/>
    </row>
    <row r="65474" spans="2:246">
      <c r="B65474" s="378"/>
      <c r="C65474" s="378"/>
      <c r="D65474" s="378"/>
      <c r="E65474" s="378"/>
      <c r="F65474" s="378"/>
      <c r="G65474" s="378"/>
      <c r="H65474" s="378"/>
      <c r="I65474" s="378"/>
      <c r="J65474" s="378"/>
      <c r="K65474" s="378"/>
      <c r="L65474" s="378"/>
      <c r="M65474" s="378"/>
      <c r="N65474" s="378"/>
      <c r="O65474" s="378"/>
      <c r="P65474" s="378"/>
      <c r="Q65474" s="378"/>
      <c r="R65474" s="378"/>
      <c r="S65474" s="378"/>
      <c r="T65474" s="378"/>
      <c r="U65474" s="378"/>
      <c r="V65474" s="378"/>
      <c r="W65474" s="378"/>
      <c r="X65474" s="378"/>
      <c r="Y65474" s="378"/>
      <c r="Z65474" s="378"/>
      <c r="AA65474" s="378"/>
      <c r="AB65474" s="378"/>
      <c r="AC65474" s="378"/>
      <c r="AD65474" s="378"/>
      <c r="AE65474" s="378"/>
      <c r="AF65474" s="378"/>
      <c r="AG65474" s="378"/>
      <c r="AH65474" s="378"/>
      <c r="AI65474" s="378"/>
      <c r="AJ65474" s="378"/>
      <c r="AK65474" s="378"/>
      <c r="AL65474" s="378"/>
      <c r="AM65474" s="378"/>
      <c r="AN65474" s="378"/>
      <c r="AO65474" s="378"/>
      <c r="AP65474" s="378"/>
      <c r="AQ65474" s="378"/>
      <c r="AR65474" s="378"/>
      <c r="AS65474" s="378"/>
      <c r="AT65474" s="378"/>
      <c r="AU65474" s="378"/>
      <c r="AV65474" s="378"/>
      <c r="AW65474" s="378"/>
      <c r="AX65474" s="378"/>
      <c r="AY65474" s="378"/>
      <c r="AZ65474" s="378"/>
      <c r="BA65474" s="378"/>
      <c r="BB65474" s="378"/>
      <c r="BC65474" s="378"/>
      <c r="BD65474" s="378"/>
      <c r="BE65474" s="378"/>
      <c r="BF65474" s="378"/>
      <c r="BG65474" s="378"/>
      <c r="BH65474" s="378"/>
      <c r="BI65474" s="378"/>
      <c r="BJ65474" s="378"/>
      <c r="BK65474" s="378"/>
      <c r="BL65474" s="378"/>
      <c r="BM65474" s="378"/>
      <c r="BN65474" s="378"/>
      <c r="BO65474" s="378"/>
      <c r="BP65474" s="378"/>
      <c r="BQ65474" s="378"/>
      <c r="BR65474" s="378"/>
      <c r="BS65474" s="378"/>
      <c r="BT65474" s="378"/>
      <c r="BU65474" s="378"/>
      <c r="BV65474" s="378"/>
      <c r="BW65474" s="378"/>
      <c r="BX65474" s="378"/>
      <c r="BY65474" s="378"/>
      <c r="BZ65474" s="378"/>
      <c r="CA65474" s="378"/>
      <c r="CB65474" s="378"/>
      <c r="CC65474" s="378"/>
      <c r="CD65474" s="378"/>
      <c r="CE65474" s="378"/>
      <c r="CF65474" s="378"/>
      <c r="CG65474" s="378"/>
      <c r="CH65474" s="378"/>
      <c r="CI65474" s="378"/>
      <c r="CJ65474" s="378"/>
      <c r="CK65474" s="378"/>
      <c r="CL65474" s="378"/>
      <c r="CM65474" s="378"/>
      <c r="CN65474" s="378"/>
      <c r="CO65474" s="378"/>
      <c r="CP65474" s="378"/>
      <c r="CQ65474" s="378"/>
      <c r="CR65474" s="378"/>
      <c r="CS65474" s="378"/>
      <c r="CT65474" s="378"/>
      <c r="CU65474" s="378"/>
      <c r="CV65474" s="378"/>
      <c r="CW65474" s="378"/>
      <c r="CX65474" s="378"/>
      <c r="CY65474" s="378"/>
      <c r="CZ65474" s="378"/>
      <c r="DA65474" s="378"/>
      <c r="DB65474" s="378"/>
      <c r="DC65474" s="378"/>
      <c r="DD65474" s="378"/>
      <c r="DE65474" s="378"/>
      <c r="DF65474" s="378"/>
      <c r="DG65474" s="378"/>
      <c r="DH65474" s="378"/>
      <c r="DI65474" s="378"/>
      <c r="DJ65474" s="378"/>
      <c r="DK65474" s="378"/>
      <c r="DL65474" s="378"/>
      <c r="DM65474" s="378"/>
      <c r="DN65474" s="378"/>
      <c r="DO65474" s="378"/>
      <c r="DP65474" s="378"/>
      <c r="DQ65474" s="378"/>
      <c r="DR65474" s="378"/>
      <c r="DS65474" s="378"/>
      <c r="DT65474" s="378"/>
      <c r="DU65474" s="378"/>
      <c r="DV65474" s="378"/>
      <c r="DW65474" s="378"/>
      <c r="DX65474" s="378"/>
      <c r="DY65474" s="378"/>
      <c r="DZ65474" s="378"/>
      <c r="EA65474" s="378"/>
      <c r="EB65474" s="378"/>
      <c r="EC65474" s="378"/>
      <c r="ED65474" s="378"/>
      <c r="EE65474" s="378"/>
      <c r="EF65474" s="378"/>
      <c r="EG65474" s="378"/>
      <c r="EH65474" s="378"/>
      <c r="EI65474" s="378"/>
      <c r="EJ65474" s="378"/>
      <c r="EK65474" s="378"/>
      <c r="EL65474" s="378"/>
      <c r="EM65474" s="378"/>
      <c r="EN65474" s="378"/>
      <c r="EO65474" s="378"/>
      <c r="EP65474" s="378"/>
      <c r="EQ65474" s="378"/>
      <c r="ER65474" s="378"/>
      <c r="ES65474" s="378"/>
      <c r="ET65474" s="378"/>
      <c r="EU65474" s="378"/>
      <c r="EV65474" s="378"/>
      <c r="EW65474" s="378"/>
      <c r="EX65474" s="378"/>
      <c r="EY65474" s="378"/>
      <c r="EZ65474" s="378"/>
      <c r="FA65474" s="378"/>
      <c r="FB65474" s="378"/>
      <c r="FC65474" s="378"/>
      <c r="FD65474" s="378"/>
      <c r="FE65474" s="378"/>
      <c r="FF65474" s="378"/>
      <c r="FG65474" s="378"/>
      <c r="FH65474" s="378"/>
      <c r="FI65474" s="378"/>
      <c r="FJ65474" s="378"/>
      <c r="FK65474" s="378"/>
      <c r="FL65474" s="378"/>
      <c r="FM65474" s="378"/>
      <c r="FN65474" s="378"/>
      <c r="FO65474" s="378"/>
      <c r="FP65474" s="378"/>
      <c r="FQ65474" s="378"/>
      <c r="FR65474" s="378"/>
      <c r="FS65474" s="378"/>
      <c r="FT65474" s="378"/>
      <c r="FU65474" s="378"/>
      <c r="FV65474" s="378"/>
      <c r="FW65474" s="378"/>
      <c r="FX65474" s="378"/>
      <c r="FY65474" s="378"/>
      <c r="FZ65474" s="378"/>
      <c r="GA65474" s="378"/>
      <c r="GB65474" s="378"/>
      <c r="GC65474" s="378"/>
      <c r="GD65474" s="378"/>
      <c r="GE65474" s="378"/>
      <c r="GF65474" s="378"/>
      <c r="GG65474" s="378"/>
      <c r="GH65474" s="378"/>
      <c r="GI65474" s="378"/>
      <c r="GJ65474" s="378"/>
      <c r="GK65474" s="378"/>
      <c r="GL65474" s="378"/>
      <c r="GM65474" s="378"/>
      <c r="GN65474" s="378"/>
      <c r="GO65474" s="378"/>
      <c r="GP65474" s="378"/>
      <c r="GQ65474" s="378"/>
      <c r="GR65474" s="378"/>
      <c r="GS65474" s="378"/>
      <c r="GT65474" s="378"/>
      <c r="GU65474" s="378"/>
      <c r="GV65474" s="378"/>
      <c r="GW65474" s="378"/>
      <c r="GX65474" s="378"/>
      <c r="GY65474" s="378"/>
      <c r="GZ65474" s="378"/>
      <c r="HA65474" s="378"/>
      <c r="HB65474" s="378"/>
      <c r="HC65474" s="378"/>
      <c r="HD65474" s="378"/>
      <c r="HE65474" s="378"/>
      <c r="HF65474" s="378"/>
      <c r="HG65474" s="378"/>
      <c r="HH65474" s="378"/>
      <c r="HI65474" s="378"/>
      <c r="HJ65474" s="378"/>
      <c r="HK65474" s="378"/>
      <c r="HL65474" s="378"/>
      <c r="HM65474" s="378"/>
      <c r="HN65474" s="378"/>
      <c r="HO65474" s="378"/>
      <c r="HP65474" s="378"/>
      <c r="HQ65474" s="378"/>
      <c r="HR65474" s="378"/>
      <c r="HS65474" s="378"/>
      <c r="HT65474" s="378"/>
      <c r="HU65474" s="378"/>
      <c r="HV65474" s="378"/>
      <c r="HW65474" s="378"/>
      <c r="HX65474" s="378"/>
      <c r="HY65474" s="378"/>
      <c r="HZ65474" s="378"/>
      <c r="IA65474" s="378"/>
      <c r="IB65474" s="378"/>
      <c r="IC65474" s="378"/>
      <c r="ID65474" s="378"/>
      <c r="IE65474" s="378"/>
      <c r="IF65474" s="378"/>
      <c r="IG65474" s="378"/>
      <c r="IH65474" s="378"/>
      <c r="II65474" s="378"/>
      <c r="IJ65474" s="378"/>
      <c r="IK65474" s="378"/>
      <c r="IL65474" s="378"/>
    </row>
    <row r="65475" spans="2:246">
      <c r="B65475" s="378"/>
      <c r="C65475" s="378"/>
      <c r="D65475" s="378"/>
      <c r="E65475" s="378"/>
      <c r="F65475" s="378"/>
      <c r="G65475" s="378"/>
      <c r="H65475" s="378"/>
      <c r="I65475" s="378"/>
      <c r="J65475" s="378"/>
      <c r="K65475" s="378"/>
      <c r="L65475" s="378"/>
      <c r="M65475" s="378"/>
      <c r="N65475" s="378"/>
      <c r="O65475" s="378"/>
      <c r="P65475" s="378"/>
      <c r="Q65475" s="378"/>
      <c r="R65475" s="378"/>
      <c r="S65475" s="378"/>
      <c r="T65475" s="378"/>
      <c r="U65475" s="378"/>
      <c r="V65475" s="378"/>
      <c r="W65475" s="378"/>
      <c r="X65475" s="378"/>
      <c r="Y65475" s="378"/>
      <c r="Z65475" s="378"/>
      <c r="AA65475" s="378"/>
      <c r="AB65475" s="378"/>
      <c r="AC65475" s="378"/>
      <c r="AD65475" s="378"/>
      <c r="AE65475" s="378"/>
      <c r="AF65475" s="378"/>
      <c r="AG65475" s="378"/>
      <c r="AH65475" s="378"/>
      <c r="AI65475" s="378"/>
      <c r="AJ65475" s="378"/>
      <c r="AK65475" s="378"/>
      <c r="AL65475" s="378"/>
      <c r="AM65475" s="378"/>
      <c r="AN65475" s="378"/>
      <c r="AO65475" s="378"/>
      <c r="AP65475" s="378"/>
      <c r="AQ65475" s="378"/>
      <c r="AR65475" s="378"/>
      <c r="AS65475" s="378"/>
      <c r="AT65475" s="378"/>
      <c r="AU65475" s="378"/>
      <c r="AV65475" s="378"/>
      <c r="AW65475" s="378"/>
      <c r="AX65475" s="378"/>
      <c r="AY65475" s="378"/>
      <c r="AZ65475" s="378"/>
      <c r="BA65475" s="378"/>
      <c r="BB65475" s="378"/>
      <c r="BC65475" s="378"/>
      <c r="BD65475" s="378"/>
      <c r="BE65475" s="378"/>
      <c r="BF65475" s="378"/>
      <c r="BG65475" s="378"/>
      <c r="BH65475" s="378"/>
      <c r="BI65475" s="378"/>
      <c r="BJ65475" s="378"/>
      <c r="BK65475" s="378"/>
      <c r="BL65475" s="378"/>
      <c r="BM65475" s="378"/>
      <c r="BN65475" s="378"/>
      <c r="BO65475" s="378"/>
      <c r="BP65475" s="378"/>
      <c r="BQ65475" s="378"/>
      <c r="BR65475" s="378"/>
      <c r="BS65475" s="378"/>
      <c r="BT65475" s="378"/>
      <c r="BU65475" s="378"/>
      <c r="BV65475" s="378"/>
      <c r="BW65475" s="378"/>
      <c r="BX65475" s="378"/>
      <c r="BY65475" s="378"/>
      <c r="BZ65475" s="378"/>
      <c r="CA65475" s="378"/>
      <c r="CB65475" s="378"/>
      <c r="CC65475" s="378"/>
      <c r="CD65475" s="378"/>
      <c r="CE65475" s="378"/>
      <c r="CF65475" s="378"/>
      <c r="CG65475" s="378"/>
      <c r="CH65475" s="378"/>
      <c r="CI65475" s="378"/>
      <c r="CJ65475" s="378"/>
      <c r="CK65475" s="378"/>
      <c r="CL65475" s="378"/>
      <c r="CM65475" s="378"/>
      <c r="CN65475" s="378"/>
      <c r="CO65475" s="378"/>
      <c r="CP65475" s="378"/>
      <c r="CQ65475" s="378"/>
      <c r="CR65475" s="378"/>
      <c r="CS65475" s="378"/>
      <c r="CT65475" s="378"/>
      <c r="CU65475" s="378"/>
      <c r="CV65475" s="378"/>
      <c r="CW65475" s="378"/>
      <c r="CX65475" s="378"/>
      <c r="CY65475" s="378"/>
      <c r="CZ65475" s="378"/>
      <c r="DA65475" s="378"/>
      <c r="DB65475" s="378"/>
      <c r="DC65475" s="378"/>
      <c r="DD65475" s="378"/>
      <c r="DE65475" s="378"/>
      <c r="DF65475" s="378"/>
      <c r="DG65475" s="378"/>
      <c r="DH65475" s="378"/>
      <c r="DI65475" s="378"/>
      <c r="DJ65475" s="378"/>
      <c r="DK65475" s="378"/>
      <c r="DL65475" s="378"/>
      <c r="DM65475" s="378"/>
      <c r="DN65475" s="378"/>
      <c r="DO65475" s="378"/>
      <c r="DP65475" s="378"/>
      <c r="DQ65475" s="378"/>
      <c r="DR65475" s="378"/>
      <c r="DS65475" s="378"/>
      <c r="DT65475" s="378"/>
      <c r="DU65475" s="378"/>
      <c r="DV65475" s="378"/>
      <c r="DW65475" s="378"/>
      <c r="DX65475" s="378"/>
      <c r="DY65475" s="378"/>
      <c r="DZ65475" s="378"/>
      <c r="EA65475" s="378"/>
      <c r="EB65475" s="378"/>
      <c r="EC65475" s="378"/>
      <c r="ED65475" s="378"/>
      <c r="EE65475" s="378"/>
      <c r="EF65475" s="378"/>
      <c r="EG65475" s="378"/>
      <c r="EH65475" s="378"/>
      <c r="EI65475" s="378"/>
      <c r="EJ65475" s="378"/>
      <c r="EK65475" s="378"/>
      <c r="EL65475" s="378"/>
      <c r="EM65475" s="378"/>
      <c r="EN65475" s="378"/>
      <c r="EO65475" s="378"/>
      <c r="EP65475" s="378"/>
      <c r="EQ65475" s="378"/>
      <c r="ER65475" s="378"/>
      <c r="ES65475" s="378"/>
      <c r="ET65475" s="378"/>
      <c r="EU65475" s="378"/>
      <c r="EV65475" s="378"/>
      <c r="EW65475" s="378"/>
      <c r="EX65475" s="378"/>
      <c r="EY65475" s="378"/>
      <c r="EZ65475" s="378"/>
      <c r="FA65475" s="378"/>
      <c r="FB65475" s="378"/>
      <c r="FC65475" s="378"/>
      <c r="FD65475" s="378"/>
      <c r="FE65475" s="378"/>
      <c r="FF65475" s="378"/>
      <c r="FG65475" s="378"/>
      <c r="FH65475" s="378"/>
      <c r="FI65475" s="378"/>
      <c r="FJ65475" s="378"/>
      <c r="FK65475" s="378"/>
      <c r="FL65475" s="378"/>
      <c r="FM65475" s="378"/>
      <c r="FN65475" s="378"/>
      <c r="FO65475" s="378"/>
      <c r="FP65475" s="378"/>
      <c r="FQ65475" s="378"/>
      <c r="FR65475" s="378"/>
      <c r="FS65475" s="378"/>
      <c r="FT65475" s="378"/>
      <c r="FU65475" s="378"/>
      <c r="FV65475" s="378"/>
      <c r="FW65475" s="378"/>
      <c r="FX65475" s="378"/>
      <c r="FY65475" s="378"/>
      <c r="FZ65475" s="378"/>
      <c r="GA65475" s="378"/>
      <c r="GB65475" s="378"/>
      <c r="GC65475" s="378"/>
      <c r="GD65475" s="378"/>
      <c r="GE65475" s="378"/>
      <c r="GF65475" s="378"/>
      <c r="GG65475" s="378"/>
      <c r="GH65475" s="378"/>
      <c r="GI65475" s="378"/>
      <c r="GJ65475" s="378"/>
      <c r="GK65475" s="378"/>
      <c r="GL65475" s="378"/>
      <c r="GM65475" s="378"/>
      <c r="GN65475" s="378"/>
      <c r="GO65475" s="378"/>
      <c r="GP65475" s="378"/>
      <c r="GQ65475" s="378"/>
      <c r="GR65475" s="378"/>
      <c r="GS65475" s="378"/>
      <c r="GT65475" s="378"/>
      <c r="GU65475" s="378"/>
      <c r="GV65475" s="378"/>
      <c r="GW65475" s="378"/>
      <c r="GX65475" s="378"/>
      <c r="GY65475" s="378"/>
      <c r="GZ65475" s="378"/>
      <c r="HA65475" s="378"/>
      <c r="HB65475" s="378"/>
      <c r="HC65475" s="378"/>
      <c r="HD65475" s="378"/>
      <c r="HE65475" s="378"/>
      <c r="HF65475" s="378"/>
      <c r="HG65475" s="378"/>
      <c r="HH65475" s="378"/>
      <c r="HI65475" s="378"/>
      <c r="HJ65475" s="378"/>
      <c r="HK65475" s="378"/>
      <c r="HL65475" s="378"/>
      <c r="HM65475" s="378"/>
      <c r="HN65475" s="378"/>
      <c r="HO65475" s="378"/>
      <c r="HP65475" s="378"/>
      <c r="HQ65475" s="378"/>
      <c r="HR65475" s="378"/>
      <c r="HS65475" s="378"/>
      <c r="HT65475" s="378"/>
      <c r="HU65475" s="378"/>
      <c r="HV65475" s="378"/>
      <c r="HW65475" s="378"/>
      <c r="HX65475" s="378"/>
      <c r="HY65475" s="378"/>
      <c r="HZ65475" s="378"/>
      <c r="IA65475" s="378"/>
      <c r="IB65475" s="378"/>
      <c r="IC65475" s="378"/>
      <c r="ID65475" s="378"/>
      <c r="IE65475" s="378"/>
      <c r="IF65475" s="378"/>
      <c r="IG65475" s="378"/>
      <c r="IH65475" s="378"/>
      <c r="II65475" s="378"/>
      <c r="IJ65475" s="378"/>
      <c r="IK65475" s="378"/>
      <c r="IL65475" s="378"/>
    </row>
    <row r="65476" spans="2:246">
      <c r="B65476" s="378"/>
      <c r="C65476" s="378"/>
      <c r="D65476" s="378"/>
      <c r="E65476" s="378"/>
      <c r="F65476" s="378"/>
      <c r="G65476" s="378"/>
      <c r="H65476" s="378"/>
      <c r="I65476" s="378"/>
      <c r="J65476" s="378"/>
      <c r="K65476" s="378"/>
      <c r="L65476" s="378"/>
      <c r="M65476" s="378"/>
      <c r="N65476" s="378"/>
      <c r="O65476" s="378"/>
      <c r="P65476" s="378"/>
      <c r="Q65476" s="378"/>
      <c r="R65476" s="378"/>
      <c r="S65476" s="378"/>
      <c r="T65476" s="378"/>
      <c r="U65476" s="378"/>
      <c r="V65476" s="378"/>
      <c r="W65476" s="378"/>
      <c r="X65476" s="378"/>
      <c r="Y65476" s="378"/>
      <c r="Z65476" s="378"/>
      <c r="AA65476" s="378"/>
      <c r="AB65476" s="378"/>
      <c r="AC65476" s="378"/>
      <c r="AD65476" s="378"/>
      <c r="AE65476" s="378"/>
      <c r="AF65476" s="378"/>
      <c r="AG65476" s="378"/>
      <c r="AH65476" s="378"/>
      <c r="AI65476" s="378"/>
      <c r="AJ65476" s="378"/>
      <c r="AK65476" s="378"/>
      <c r="AL65476" s="378"/>
      <c r="AM65476" s="378"/>
      <c r="AN65476" s="378"/>
      <c r="AO65476" s="378"/>
      <c r="AP65476" s="378"/>
      <c r="AQ65476" s="378"/>
      <c r="AR65476" s="378"/>
      <c r="AS65476" s="378"/>
      <c r="AT65476" s="378"/>
      <c r="AU65476" s="378"/>
      <c r="AV65476" s="378"/>
      <c r="AW65476" s="378"/>
      <c r="AX65476" s="378"/>
      <c r="AY65476" s="378"/>
      <c r="AZ65476" s="378"/>
      <c r="BA65476" s="378"/>
      <c r="BB65476" s="378"/>
      <c r="BC65476" s="378"/>
      <c r="BD65476" s="378"/>
      <c r="BE65476" s="378"/>
      <c r="BF65476" s="378"/>
      <c r="BG65476" s="378"/>
      <c r="BH65476" s="378"/>
      <c r="BI65476" s="378"/>
      <c r="BJ65476" s="378"/>
      <c r="BK65476" s="378"/>
      <c r="BL65476" s="378"/>
      <c r="BM65476" s="378"/>
      <c r="BN65476" s="378"/>
      <c r="BO65476" s="378"/>
      <c r="BP65476" s="378"/>
      <c r="BQ65476" s="378"/>
      <c r="BR65476" s="378"/>
      <c r="BS65476" s="378"/>
      <c r="BT65476" s="378"/>
      <c r="BU65476" s="378"/>
      <c r="BV65476" s="378"/>
      <c r="BW65476" s="378"/>
      <c r="BX65476" s="378"/>
      <c r="BY65476" s="378"/>
      <c r="BZ65476" s="378"/>
      <c r="CA65476" s="378"/>
      <c r="CB65476" s="378"/>
      <c r="CC65476" s="378"/>
      <c r="CD65476" s="378"/>
      <c r="CE65476" s="378"/>
      <c r="CF65476" s="378"/>
      <c r="CG65476" s="378"/>
      <c r="CH65476" s="378"/>
      <c r="CI65476" s="378"/>
      <c r="CJ65476" s="378"/>
      <c r="CK65476" s="378"/>
      <c r="CL65476" s="378"/>
      <c r="CM65476" s="378"/>
      <c r="CN65476" s="378"/>
      <c r="CO65476" s="378"/>
      <c r="CP65476" s="378"/>
      <c r="CQ65476" s="378"/>
      <c r="CR65476" s="378"/>
      <c r="CS65476" s="378"/>
      <c r="CT65476" s="378"/>
      <c r="CU65476" s="378"/>
      <c r="CV65476" s="378"/>
      <c r="CW65476" s="378"/>
      <c r="CX65476" s="378"/>
      <c r="CY65476" s="378"/>
      <c r="CZ65476" s="378"/>
      <c r="DA65476" s="378"/>
      <c r="DB65476" s="378"/>
      <c r="DC65476" s="378"/>
      <c r="DD65476" s="378"/>
      <c r="DE65476" s="378"/>
      <c r="DF65476" s="378"/>
      <c r="DG65476" s="378"/>
      <c r="DH65476" s="378"/>
      <c r="DI65476" s="378"/>
      <c r="DJ65476" s="378"/>
      <c r="DK65476" s="378"/>
      <c r="DL65476" s="378"/>
      <c r="DM65476" s="378"/>
      <c r="DN65476" s="378"/>
      <c r="DO65476" s="378"/>
      <c r="DP65476" s="378"/>
      <c r="DQ65476" s="378"/>
      <c r="DR65476" s="378"/>
      <c r="DS65476" s="378"/>
      <c r="DT65476" s="378"/>
      <c r="DU65476" s="378"/>
      <c r="DV65476" s="378"/>
      <c r="DW65476" s="378"/>
      <c r="DX65476" s="378"/>
      <c r="DY65476" s="378"/>
      <c r="DZ65476" s="378"/>
      <c r="EA65476" s="378"/>
      <c r="EB65476" s="378"/>
      <c r="EC65476" s="378"/>
      <c r="ED65476" s="378"/>
      <c r="EE65476" s="378"/>
      <c r="EF65476" s="378"/>
      <c r="EG65476" s="378"/>
      <c r="EH65476" s="378"/>
      <c r="EI65476" s="378"/>
      <c r="EJ65476" s="378"/>
      <c r="EK65476" s="378"/>
      <c r="EL65476" s="378"/>
      <c r="EM65476" s="378"/>
      <c r="EN65476" s="378"/>
      <c r="EO65476" s="378"/>
      <c r="EP65476" s="378"/>
      <c r="EQ65476" s="378"/>
      <c r="ER65476" s="378"/>
      <c r="ES65476" s="378"/>
      <c r="ET65476" s="378"/>
      <c r="EU65476" s="378"/>
      <c r="EV65476" s="378"/>
      <c r="EW65476" s="378"/>
      <c r="EX65476" s="378"/>
      <c r="EY65476" s="378"/>
      <c r="EZ65476" s="378"/>
      <c r="FA65476" s="378"/>
      <c r="FB65476" s="378"/>
      <c r="FC65476" s="378"/>
      <c r="FD65476" s="378"/>
      <c r="FE65476" s="378"/>
      <c r="FF65476" s="378"/>
      <c r="FG65476" s="378"/>
      <c r="FH65476" s="378"/>
      <c r="FI65476" s="378"/>
      <c r="FJ65476" s="378"/>
      <c r="FK65476" s="378"/>
      <c r="FL65476" s="378"/>
      <c r="FM65476" s="378"/>
      <c r="FN65476" s="378"/>
      <c r="FO65476" s="378"/>
      <c r="FP65476" s="378"/>
      <c r="FQ65476" s="378"/>
      <c r="FR65476" s="378"/>
      <c r="FS65476" s="378"/>
      <c r="FT65476" s="378"/>
      <c r="FU65476" s="378"/>
      <c r="FV65476" s="378"/>
      <c r="FW65476" s="378"/>
      <c r="FX65476" s="378"/>
      <c r="FY65476" s="378"/>
      <c r="FZ65476" s="378"/>
      <c r="GA65476" s="378"/>
      <c r="GB65476" s="378"/>
      <c r="GC65476" s="378"/>
      <c r="GD65476" s="378"/>
      <c r="GE65476" s="378"/>
      <c r="GF65476" s="378"/>
      <c r="GG65476" s="378"/>
      <c r="GH65476" s="378"/>
      <c r="GI65476" s="378"/>
      <c r="GJ65476" s="378"/>
      <c r="GK65476" s="378"/>
      <c r="GL65476" s="378"/>
      <c r="GM65476" s="378"/>
      <c r="GN65476" s="378"/>
      <c r="GO65476" s="378"/>
      <c r="GP65476" s="378"/>
      <c r="GQ65476" s="378"/>
      <c r="GR65476" s="378"/>
      <c r="GS65476" s="378"/>
      <c r="GT65476" s="378"/>
      <c r="GU65476" s="378"/>
      <c r="GV65476" s="378"/>
      <c r="GW65476" s="378"/>
      <c r="GX65476" s="378"/>
      <c r="GY65476" s="378"/>
      <c r="GZ65476" s="378"/>
      <c r="HA65476" s="378"/>
      <c r="HB65476" s="378"/>
      <c r="HC65476" s="378"/>
      <c r="HD65476" s="378"/>
      <c r="HE65476" s="378"/>
      <c r="HF65476" s="378"/>
      <c r="HG65476" s="378"/>
      <c r="HH65476" s="378"/>
      <c r="HI65476" s="378"/>
      <c r="HJ65476" s="378"/>
      <c r="HK65476" s="378"/>
      <c r="HL65476" s="378"/>
      <c r="HM65476" s="378"/>
      <c r="HN65476" s="378"/>
      <c r="HO65476" s="378"/>
      <c r="HP65476" s="378"/>
      <c r="HQ65476" s="378"/>
      <c r="HR65476" s="378"/>
      <c r="HS65476" s="378"/>
      <c r="HT65476" s="378"/>
      <c r="HU65476" s="378"/>
      <c r="HV65476" s="378"/>
      <c r="HW65476" s="378"/>
      <c r="HX65476" s="378"/>
      <c r="HY65476" s="378"/>
      <c r="HZ65476" s="378"/>
      <c r="IA65476" s="378"/>
      <c r="IB65476" s="378"/>
      <c r="IC65476" s="378"/>
      <c r="ID65476" s="378"/>
      <c r="IE65476" s="378"/>
      <c r="IF65476" s="378"/>
      <c r="IG65476" s="378"/>
      <c r="IH65476" s="378"/>
      <c r="II65476" s="378"/>
      <c r="IJ65476" s="378"/>
      <c r="IK65476" s="378"/>
      <c r="IL65476" s="378"/>
    </row>
    <row r="65477" spans="2:246">
      <c r="B65477" s="378"/>
      <c r="C65477" s="378"/>
      <c r="D65477" s="378"/>
      <c r="E65477" s="378"/>
      <c r="F65477" s="378"/>
      <c r="G65477" s="378"/>
      <c r="H65477" s="378"/>
      <c r="I65477" s="378"/>
      <c r="J65477" s="378"/>
      <c r="K65477" s="378"/>
      <c r="L65477" s="378"/>
      <c r="M65477" s="378"/>
      <c r="N65477" s="378"/>
      <c r="O65477" s="378"/>
      <c r="P65477" s="378"/>
      <c r="Q65477" s="378"/>
      <c r="R65477" s="378"/>
      <c r="S65477" s="378"/>
      <c r="T65477" s="378"/>
      <c r="U65477" s="378"/>
      <c r="V65477" s="378"/>
      <c r="W65477" s="378"/>
      <c r="X65477" s="378"/>
      <c r="Y65477" s="378"/>
      <c r="Z65477" s="378"/>
      <c r="AA65477" s="378"/>
      <c r="AB65477" s="378"/>
      <c r="AC65477" s="378"/>
      <c r="AD65477" s="378"/>
      <c r="AE65477" s="378"/>
      <c r="AF65477" s="378"/>
      <c r="AG65477" s="378"/>
      <c r="AH65477" s="378"/>
      <c r="AI65477" s="378"/>
      <c r="AJ65477" s="378"/>
      <c r="AK65477" s="378"/>
      <c r="AL65477" s="378"/>
      <c r="AM65477" s="378"/>
      <c r="AN65477" s="378"/>
      <c r="AO65477" s="378"/>
      <c r="AP65477" s="378"/>
      <c r="AQ65477" s="378"/>
      <c r="AR65477" s="378"/>
      <c r="AS65477" s="378"/>
      <c r="AT65477" s="378"/>
      <c r="AU65477" s="378"/>
      <c r="AV65477" s="378"/>
      <c r="AW65477" s="378"/>
      <c r="AX65477" s="378"/>
      <c r="AY65477" s="378"/>
      <c r="AZ65477" s="378"/>
      <c r="BA65477" s="378"/>
      <c r="BB65477" s="378"/>
      <c r="BC65477" s="378"/>
      <c r="BD65477" s="378"/>
      <c r="BE65477" s="378"/>
      <c r="BF65477" s="378"/>
      <c r="BG65477" s="378"/>
      <c r="BH65477" s="378"/>
      <c r="BI65477" s="378"/>
      <c r="BJ65477" s="378"/>
      <c r="BK65477" s="378"/>
      <c r="BL65477" s="378"/>
      <c r="BM65477" s="378"/>
      <c r="BN65477" s="378"/>
      <c r="BO65477" s="378"/>
      <c r="BP65477" s="378"/>
      <c r="BQ65477" s="378"/>
      <c r="BR65477" s="378"/>
      <c r="BS65477" s="378"/>
      <c r="BT65477" s="378"/>
      <c r="BU65477" s="378"/>
      <c r="BV65477" s="378"/>
      <c r="BW65477" s="378"/>
      <c r="BX65477" s="378"/>
      <c r="BY65477" s="378"/>
      <c r="BZ65477" s="378"/>
      <c r="CA65477" s="378"/>
      <c r="CB65477" s="378"/>
      <c r="CC65477" s="378"/>
      <c r="CD65477" s="378"/>
      <c r="CE65477" s="378"/>
      <c r="CF65477" s="378"/>
      <c r="CG65477" s="378"/>
      <c r="CH65477" s="378"/>
      <c r="CI65477" s="378"/>
      <c r="CJ65477" s="378"/>
      <c r="CK65477" s="378"/>
      <c r="CL65477" s="378"/>
      <c r="CM65477" s="378"/>
      <c r="CN65477" s="378"/>
      <c r="CO65477" s="378"/>
      <c r="CP65477" s="378"/>
      <c r="CQ65477" s="378"/>
      <c r="CR65477" s="378"/>
      <c r="CS65477" s="378"/>
      <c r="CT65477" s="378"/>
      <c r="CU65477" s="378"/>
      <c r="CV65477" s="378"/>
      <c r="CW65477" s="378"/>
      <c r="CX65477" s="378"/>
      <c r="CY65477" s="378"/>
      <c r="CZ65477" s="378"/>
      <c r="DA65477" s="378"/>
      <c r="DB65477" s="378"/>
      <c r="DC65477" s="378"/>
      <c r="DD65477" s="378"/>
      <c r="DE65477" s="378"/>
      <c r="DF65477" s="378"/>
      <c r="DG65477" s="378"/>
      <c r="DH65477" s="378"/>
      <c r="DI65477" s="378"/>
      <c r="DJ65477" s="378"/>
      <c r="DK65477" s="378"/>
      <c r="DL65477" s="378"/>
      <c r="DM65477" s="378"/>
      <c r="DN65477" s="378"/>
      <c r="DO65477" s="378"/>
      <c r="DP65477" s="378"/>
      <c r="DQ65477" s="378"/>
      <c r="DR65477" s="378"/>
      <c r="DS65477" s="378"/>
      <c r="DT65477" s="378"/>
      <c r="DU65477" s="378"/>
      <c r="DV65477" s="378"/>
      <c r="DW65477" s="378"/>
      <c r="DX65477" s="378"/>
      <c r="DY65477" s="378"/>
      <c r="DZ65477" s="378"/>
      <c r="EA65477" s="378"/>
      <c r="EB65477" s="378"/>
      <c r="EC65477" s="378"/>
      <c r="ED65477" s="378"/>
      <c r="EE65477" s="378"/>
      <c r="EF65477" s="378"/>
      <c r="EG65477" s="378"/>
      <c r="EH65477" s="378"/>
      <c r="EI65477" s="378"/>
      <c r="EJ65477" s="378"/>
      <c r="EK65477" s="378"/>
      <c r="EL65477" s="378"/>
      <c r="EM65477" s="378"/>
      <c r="EN65477" s="378"/>
      <c r="EO65477" s="378"/>
      <c r="EP65477" s="378"/>
      <c r="EQ65477" s="378"/>
      <c r="ER65477" s="378"/>
      <c r="ES65477" s="378"/>
      <c r="ET65477" s="378"/>
      <c r="EU65477" s="378"/>
      <c r="EV65477" s="378"/>
      <c r="EW65477" s="378"/>
      <c r="EX65477" s="378"/>
      <c r="EY65477" s="378"/>
      <c r="EZ65477" s="378"/>
      <c r="FA65477" s="378"/>
      <c r="FB65477" s="378"/>
      <c r="FC65477" s="378"/>
      <c r="FD65477" s="378"/>
      <c r="FE65477" s="378"/>
      <c r="FF65477" s="378"/>
      <c r="FG65477" s="378"/>
      <c r="FH65477" s="378"/>
      <c r="FI65477" s="378"/>
      <c r="FJ65477" s="378"/>
      <c r="FK65477" s="378"/>
      <c r="FL65477" s="378"/>
      <c r="FM65477" s="378"/>
      <c r="FN65477" s="378"/>
      <c r="FO65477" s="378"/>
      <c r="FP65477" s="378"/>
      <c r="FQ65477" s="378"/>
      <c r="FR65477" s="378"/>
      <c r="FS65477" s="378"/>
      <c r="FT65477" s="378"/>
      <c r="FU65477" s="378"/>
      <c r="FV65477" s="378"/>
      <c r="FW65477" s="378"/>
      <c r="FX65477" s="378"/>
      <c r="FY65477" s="378"/>
      <c r="FZ65477" s="378"/>
      <c r="GA65477" s="378"/>
      <c r="GB65477" s="378"/>
      <c r="GC65477" s="378"/>
      <c r="GD65477" s="378"/>
      <c r="GE65477" s="378"/>
      <c r="GF65477" s="378"/>
      <c r="GG65477" s="378"/>
      <c r="GH65477" s="378"/>
      <c r="GI65477" s="378"/>
      <c r="GJ65477" s="378"/>
      <c r="GK65477" s="378"/>
      <c r="GL65477" s="378"/>
      <c r="GM65477" s="378"/>
      <c r="GN65477" s="378"/>
      <c r="GO65477" s="378"/>
      <c r="GP65477" s="378"/>
      <c r="GQ65477" s="378"/>
      <c r="GR65477" s="378"/>
      <c r="GS65477" s="378"/>
      <c r="GT65477" s="378"/>
      <c r="GU65477" s="378"/>
      <c r="GV65477" s="378"/>
      <c r="GW65477" s="378"/>
      <c r="GX65477" s="378"/>
      <c r="GY65477" s="378"/>
      <c r="GZ65477" s="378"/>
      <c r="HA65477" s="378"/>
      <c r="HB65477" s="378"/>
      <c r="HC65477" s="378"/>
      <c r="HD65477" s="378"/>
      <c r="HE65477" s="378"/>
      <c r="HF65477" s="378"/>
      <c r="HG65477" s="378"/>
      <c r="HH65477" s="378"/>
      <c r="HI65477" s="378"/>
      <c r="HJ65477" s="378"/>
      <c r="HK65477" s="378"/>
      <c r="HL65477" s="378"/>
      <c r="HM65477" s="378"/>
      <c r="HN65477" s="378"/>
      <c r="HO65477" s="378"/>
      <c r="HP65477" s="378"/>
      <c r="HQ65477" s="378"/>
      <c r="HR65477" s="378"/>
      <c r="HS65477" s="378"/>
      <c r="HT65477" s="378"/>
      <c r="HU65477" s="378"/>
      <c r="HV65477" s="378"/>
      <c r="HW65477" s="378"/>
      <c r="HX65477" s="378"/>
      <c r="HY65477" s="378"/>
      <c r="HZ65477" s="378"/>
      <c r="IA65477" s="378"/>
      <c r="IB65477" s="378"/>
      <c r="IC65477" s="378"/>
      <c r="ID65477" s="378"/>
      <c r="IE65477" s="378"/>
      <c r="IF65477" s="378"/>
      <c r="IG65477" s="378"/>
      <c r="IH65477" s="378"/>
      <c r="II65477" s="378"/>
      <c r="IJ65477" s="378"/>
      <c r="IK65477" s="378"/>
      <c r="IL65477" s="378"/>
    </row>
    <row r="65478" spans="2:246">
      <c r="B65478" s="378"/>
      <c r="C65478" s="378"/>
      <c r="D65478" s="378"/>
      <c r="E65478" s="378"/>
      <c r="F65478" s="378"/>
      <c r="G65478" s="378"/>
      <c r="H65478" s="378"/>
      <c r="I65478" s="378"/>
      <c r="J65478" s="378"/>
      <c r="K65478" s="378"/>
      <c r="L65478" s="378"/>
      <c r="M65478" s="378"/>
      <c r="N65478" s="378"/>
      <c r="O65478" s="378"/>
      <c r="P65478" s="378"/>
      <c r="Q65478" s="378"/>
      <c r="R65478" s="378"/>
      <c r="S65478" s="378"/>
      <c r="T65478" s="378"/>
      <c r="U65478" s="378"/>
      <c r="V65478" s="378"/>
      <c r="W65478" s="378"/>
      <c r="X65478" s="378"/>
      <c r="Y65478" s="378"/>
      <c r="Z65478" s="378"/>
      <c r="AA65478" s="378"/>
      <c r="AB65478" s="378"/>
      <c r="AC65478" s="378"/>
      <c r="AD65478" s="378"/>
      <c r="AE65478" s="378"/>
      <c r="AF65478" s="378"/>
      <c r="AG65478" s="378"/>
      <c r="AH65478" s="378"/>
      <c r="AI65478" s="378"/>
      <c r="AJ65478" s="378"/>
      <c r="AK65478" s="378"/>
      <c r="AL65478" s="378"/>
      <c r="AM65478" s="378"/>
      <c r="AN65478" s="378"/>
      <c r="AO65478" s="378"/>
      <c r="AP65478" s="378"/>
      <c r="AQ65478" s="378"/>
      <c r="AR65478" s="378"/>
      <c r="AS65478" s="378"/>
      <c r="AT65478" s="378"/>
      <c r="AU65478" s="378"/>
      <c r="AV65478" s="378"/>
      <c r="AW65478" s="378"/>
      <c r="AX65478" s="378"/>
      <c r="AY65478" s="378"/>
      <c r="AZ65478" s="378"/>
      <c r="BA65478" s="378"/>
      <c r="BB65478" s="378"/>
      <c r="BC65478" s="378"/>
      <c r="BD65478" s="378"/>
      <c r="BE65478" s="378"/>
      <c r="BF65478" s="378"/>
      <c r="BG65478" s="378"/>
      <c r="BH65478" s="378"/>
      <c r="BI65478" s="378"/>
      <c r="BJ65478" s="378"/>
      <c r="BK65478" s="378"/>
      <c r="BL65478" s="378"/>
      <c r="BM65478" s="378"/>
      <c r="BN65478" s="378"/>
      <c r="BO65478" s="378"/>
      <c r="BP65478" s="378"/>
      <c r="BQ65478" s="378"/>
      <c r="BR65478" s="378"/>
      <c r="BS65478" s="378"/>
      <c r="BT65478" s="378"/>
      <c r="BU65478" s="378"/>
      <c r="BV65478" s="378"/>
      <c r="BW65478" s="378"/>
      <c r="BX65478" s="378"/>
      <c r="BY65478" s="378"/>
      <c r="BZ65478" s="378"/>
      <c r="CA65478" s="378"/>
      <c r="CB65478" s="378"/>
      <c r="CC65478" s="378"/>
      <c r="CD65478" s="378"/>
      <c r="CE65478" s="378"/>
      <c r="CF65478" s="378"/>
      <c r="CG65478" s="378"/>
      <c r="CH65478" s="378"/>
      <c r="CI65478" s="378"/>
      <c r="CJ65478" s="378"/>
      <c r="CK65478" s="378"/>
      <c r="CL65478" s="378"/>
      <c r="CM65478" s="378"/>
      <c r="CN65478" s="378"/>
      <c r="CO65478" s="378"/>
      <c r="CP65478" s="378"/>
      <c r="CQ65478" s="378"/>
      <c r="CR65478" s="378"/>
      <c r="CS65478" s="378"/>
      <c r="CT65478" s="378"/>
      <c r="CU65478" s="378"/>
      <c r="CV65478" s="378"/>
      <c r="CW65478" s="378"/>
      <c r="CX65478" s="378"/>
      <c r="CY65478" s="378"/>
      <c r="CZ65478" s="378"/>
      <c r="DA65478" s="378"/>
      <c r="DB65478" s="378"/>
      <c r="DC65478" s="378"/>
      <c r="DD65478" s="378"/>
      <c r="DE65478" s="378"/>
      <c r="DF65478" s="378"/>
      <c r="DG65478" s="378"/>
      <c r="DH65478" s="378"/>
      <c r="DI65478" s="378"/>
      <c r="DJ65478" s="378"/>
      <c r="DK65478" s="378"/>
      <c r="DL65478" s="378"/>
      <c r="DM65478" s="378"/>
      <c r="DN65478" s="378"/>
      <c r="DO65478" s="378"/>
      <c r="DP65478" s="378"/>
      <c r="DQ65478" s="378"/>
      <c r="DR65478" s="378"/>
      <c r="DS65478" s="378"/>
      <c r="DT65478" s="378"/>
      <c r="DU65478" s="378"/>
      <c r="DV65478" s="378"/>
      <c r="DW65478" s="378"/>
      <c r="DX65478" s="378"/>
      <c r="DY65478" s="378"/>
      <c r="DZ65478" s="378"/>
      <c r="EA65478" s="378"/>
      <c r="EB65478" s="378"/>
      <c r="EC65478" s="378"/>
      <c r="ED65478" s="378"/>
      <c r="EE65478" s="378"/>
      <c r="EF65478" s="378"/>
      <c r="EG65478" s="378"/>
      <c r="EH65478" s="378"/>
      <c r="EI65478" s="378"/>
      <c r="EJ65478" s="378"/>
      <c r="EK65478" s="378"/>
      <c r="EL65478" s="378"/>
      <c r="EM65478" s="378"/>
      <c r="EN65478" s="378"/>
      <c r="EO65478" s="378"/>
      <c r="EP65478" s="378"/>
      <c r="EQ65478" s="378"/>
      <c r="ER65478" s="378"/>
      <c r="ES65478" s="378"/>
      <c r="ET65478" s="378"/>
      <c r="EU65478" s="378"/>
      <c r="EV65478" s="378"/>
      <c r="EW65478" s="378"/>
      <c r="EX65478" s="378"/>
      <c r="EY65478" s="378"/>
      <c r="EZ65478" s="378"/>
      <c r="FA65478" s="378"/>
      <c r="FB65478" s="378"/>
      <c r="FC65478" s="378"/>
      <c r="FD65478" s="378"/>
      <c r="FE65478" s="378"/>
      <c r="FF65478" s="378"/>
      <c r="FG65478" s="378"/>
      <c r="FH65478" s="378"/>
      <c r="FI65478" s="378"/>
      <c r="FJ65478" s="378"/>
      <c r="FK65478" s="378"/>
      <c r="FL65478" s="378"/>
      <c r="FM65478" s="378"/>
      <c r="FN65478" s="378"/>
      <c r="FO65478" s="378"/>
      <c r="FP65478" s="378"/>
      <c r="FQ65478" s="378"/>
      <c r="FR65478" s="378"/>
      <c r="FS65478" s="378"/>
      <c r="FT65478" s="378"/>
      <c r="FU65478" s="378"/>
      <c r="FV65478" s="378"/>
      <c r="FW65478" s="378"/>
      <c r="FX65478" s="378"/>
      <c r="FY65478" s="378"/>
      <c r="FZ65478" s="378"/>
      <c r="GA65478" s="378"/>
      <c r="GB65478" s="378"/>
      <c r="GC65478" s="378"/>
      <c r="GD65478" s="378"/>
      <c r="GE65478" s="378"/>
      <c r="GF65478" s="378"/>
      <c r="GG65478" s="378"/>
      <c r="GH65478" s="378"/>
      <c r="GI65478" s="378"/>
      <c r="GJ65478" s="378"/>
      <c r="GK65478" s="378"/>
      <c r="GL65478" s="378"/>
      <c r="GM65478" s="378"/>
      <c r="GN65478" s="378"/>
      <c r="GO65478" s="378"/>
      <c r="GP65478" s="378"/>
      <c r="GQ65478" s="378"/>
      <c r="GR65478" s="378"/>
      <c r="GS65478" s="378"/>
      <c r="GT65478" s="378"/>
      <c r="GU65478" s="378"/>
      <c r="GV65478" s="378"/>
      <c r="GW65478" s="378"/>
      <c r="GX65478" s="378"/>
      <c r="GY65478" s="378"/>
      <c r="GZ65478" s="378"/>
      <c r="HA65478" s="378"/>
      <c r="HB65478" s="378"/>
      <c r="HC65478" s="378"/>
      <c r="HD65478" s="378"/>
      <c r="HE65478" s="378"/>
      <c r="HF65478" s="378"/>
      <c r="HG65478" s="378"/>
      <c r="HH65478" s="378"/>
      <c r="HI65478" s="378"/>
      <c r="HJ65478" s="378"/>
      <c r="HK65478" s="378"/>
      <c r="HL65478" s="378"/>
      <c r="HM65478" s="378"/>
      <c r="HN65478" s="378"/>
      <c r="HO65478" s="378"/>
      <c r="HP65478" s="378"/>
      <c r="HQ65478" s="378"/>
      <c r="HR65478" s="378"/>
      <c r="HS65478" s="378"/>
      <c r="HT65478" s="378"/>
      <c r="HU65478" s="378"/>
      <c r="HV65478" s="378"/>
      <c r="HW65478" s="378"/>
      <c r="HX65478" s="378"/>
      <c r="HY65478" s="378"/>
      <c r="HZ65478" s="378"/>
      <c r="IA65478" s="378"/>
      <c r="IB65478" s="378"/>
      <c r="IC65478" s="378"/>
      <c r="ID65478" s="378"/>
      <c r="IE65478" s="378"/>
      <c r="IF65478" s="378"/>
      <c r="IG65478" s="378"/>
      <c r="IH65478" s="378"/>
      <c r="II65478" s="378"/>
      <c r="IJ65478" s="378"/>
      <c r="IK65478" s="378"/>
      <c r="IL65478" s="378"/>
    </row>
    <row r="65479" spans="2:246">
      <c r="B65479" s="378"/>
      <c r="C65479" s="378"/>
      <c r="D65479" s="378"/>
      <c r="E65479" s="378"/>
      <c r="F65479" s="378"/>
      <c r="G65479" s="378"/>
      <c r="H65479" s="378"/>
      <c r="I65479" s="378"/>
      <c r="J65479" s="378"/>
      <c r="K65479" s="378"/>
      <c r="L65479" s="378"/>
      <c r="M65479" s="378"/>
      <c r="N65479" s="378"/>
      <c r="O65479" s="378"/>
      <c r="P65479" s="378"/>
      <c r="Q65479" s="378"/>
      <c r="R65479" s="378"/>
      <c r="S65479" s="378"/>
      <c r="T65479" s="378"/>
      <c r="U65479" s="378"/>
      <c r="V65479" s="378"/>
      <c r="W65479" s="378"/>
      <c r="X65479" s="378"/>
      <c r="Y65479" s="378"/>
      <c r="Z65479" s="378"/>
      <c r="AA65479" s="378"/>
      <c r="AB65479" s="378"/>
      <c r="AC65479" s="378"/>
      <c r="AD65479" s="378"/>
      <c r="AE65479" s="378"/>
      <c r="AF65479" s="378"/>
      <c r="AG65479" s="378"/>
      <c r="AH65479" s="378"/>
      <c r="AI65479" s="378"/>
      <c r="AJ65479" s="378"/>
      <c r="AK65479" s="378"/>
      <c r="AL65479" s="378"/>
      <c r="AM65479" s="378"/>
      <c r="AN65479" s="378"/>
      <c r="AO65479" s="378"/>
      <c r="AP65479" s="378"/>
      <c r="AQ65479" s="378"/>
      <c r="AR65479" s="378"/>
      <c r="AS65479" s="378"/>
      <c r="AT65479" s="378"/>
      <c r="AU65479" s="378"/>
      <c r="AV65479" s="378"/>
      <c r="AW65479" s="378"/>
      <c r="AX65479" s="378"/>
      <c r="AY65479" s="378"/>
      <c r="AZ65479" s="378"/>
      <c r="BA65479" s="378"/>
      <c r="BB65479" s="378"/>
      <c r="BC65479" s="378"/>
      <c r="BD65479" s="378"/>
      <c r="BE65479" s="378"/>
      <c r="BF65479" s="378"/>
      <c r="BG65479" s="378"/>
      <c r="BH65479" s="378"/>
      <c r="BI65479" s="378"/>
      <c r="BJ65479" s="378"/>
      <c r="BK65479" s="378"/>
      <c r="BL65479" s="378"/>
      <c r="BM65479" s="378"/>
      <c r="BN65479" s="378"/>
      <c r="BO65479" s="378"/>
      <c r="BP65479" s="378"/>
      <c r="BQ65479" s="378"/>
      <c r="BR65479" s="378"/>
      <c r="BS65479" s="378"/>
      <c r="BT65479" s="378"/>
      <c r="BU65479" s="378"/>
      <c r="BV65479" s="378"/>
      <c r="BW65479" s="378"/>
      <c r="BX65479" s="378"/>
      <c r="BY65479" s="378"/>
      <c r="BZ65479" s="378"/>
      <c r="CA65479" s="378"/>
      <c r="CB65479" s="378"/>
      <c r="CC65479" s="378"/>
      <c r="CD65479" s="378"/>
      <c r="CE65479" s="378"/>
      <c r="CF65479" s="378"/>
      <c r="CG65479" s="378"/>
      <c r="CH65479" s="378"/>
      <c r="CI65479" s="378"/>
      <c r="CJ65479" s="378"/>
      <c r="CK65479" s="378"/>
      <c r="CL65479" s="378"/>
      <c r="CM65479" s="378"/>
      <c r="CN65479" s="378"/>
      <c r="CO65479" s="378"/>
      <c r="CP65479" s="378"/>
      <c r="CQ65479" s="378"/>
      <c r="CR65479" s="378"/>
      <c r="CS65479" s="378"/>
      <c r="CT65479" s="378"/>
      <c r="CU65479" s="378"/>
      <c r="CV65479" s="378"/>
      <c r="CW65479" s="378"/>
      <c r="CX65479" s="378"/>
      <c r="CY65479" s="378"/>
      <c r="CZ65479" s="378"/>
      <c r="DA65479" s="378"/>
      <c r="DB65479" s="378"/>
      <c r="DC65479" s="378"/>
      <c r="DD65479" s="378"/>
      <c r="DE65479" s="378"/>
      <c r="DF65479" s="378"/>
      <c r="DG65479" s="378"/>
      <c r="DH65479" s="378"/>
      <c r="DI65479" s="378"/>
      <c r="DJ65479" s="378"/>
      <c r="DK65479" s="378"/>
      <c r="DL65479" s="378"/>
      <c r="DM65479" s="378"/>
      <c r="DN65479" s="378"/>
      <c r="DO65479" s="378"/>
      <c r="DP65479" s="378"/>
      <c r="DQ65479" s="378"/>
      <c r="DR65479" s="378"/>
      <c r="DS65479" s="378"/>
      <c r="DT65479" s="378"/>
      <c r="DU65479" s="378"/>
      <c r="DV65479" s="378"/>
      <c r="DW65479" s="378"/>
      <c r="DX65479" s="378"/>
      <c r="DY65479" s="378"/>
      <c r="DZ65479" s="378"/>
      <c r="EA65479" s="378"/>
      <c r="EB65479" s="378"/>
      <c r="EC65479" s="378"/>
      <c r="ED65479" s="378"/>
      <c r="EE65479" s="378"/>
      <c r="EF65479" s="378"/>
      <c r="EG65479" s="378"/>
      <c r="EH65479" s="378"/>
      <c r="EI65479" s="378"/>
      <c r="EJ65479" s="378"/>
      <c r="EK65479" s="378"/>
      <c r="EL65479" s="378"/>
      <c r="EM65479" s="378"/>
      <c r="EN65479" s="378"/>
      <c r="EO65479" s="378"/>
      <c r="EP65479" s="378"/>
      <c r="EQ65479" s="378"/>
      <c r="ER65479" s="378"/>
      <c r="ES65479" s="378"/>
      <c r="ET65479" s="378"/>
      <c r="EU65479" s="378"/>
      <c r="EV65479" s="378"/>
      <c r="EW65479" s="378"/>
      <c r="EX65479" s="378"/>
      <c r="EY65479" s="378"/>
      <c r="EZ65479" s="378"/>
      <c r="FA65479" s="378"/>
      <c r="FB65479" s="378"/>
      <c r="FC65479" s="378"/>
      <c r="FD65479" s="378"/>
      <c r="FE65479" s="378"/>
      <c r="FF65479" s="378"/>
      <c r="FG65479" s="378"/>
      <c r="FH65479" s="378"/>
      <c r="FI65479" s="378"/>
      <c r="FJ65479" s="378"/>
      <c r="FK65479" s="378"/>
      <c r="FL65479" s="378"/>
      <c r="FM65479" s="378"/>
      <c r="FN65479" s="378"/>
      <c r="FO65479" s="378"/>
      <c r="FP65479" s="378"/>
      <c r="FQ65479" s="378"/>
      <c r="FR65479" s="378"/>
      <c r="FS65479" s="378"/>
      <c r="FT65479" s="378"/>
      <c r="FU65479" s="378"/>
      <c r="FV65479" s="378"/>
      <c r="FW65479" s="378"/>
      <c r="FX65479" s="378"/>
      <c r="FY65479" s="378"/>
      <c r="FZ65479" s="378"/>
      <c r="GA65479" s="378"/>
      <c r="GB65479" s="378"/>
      <c r="GC65479" s="378"/>
      <c r="GD65479" s="378"/>
      <c r="GE65479" s="378"/>
      <c r="GF65479" s="378"/>
      <c r="GG65479" s="378"/>
      <c r="GH65479" s="378"/>
      <c r="GI65479" s="378"/>
      <c r="GJ65479" s="378"/>
      <c r="GK65479" s="378"/>
      <c r="GL65479" s="378"/>
      <c r="GM65479" s="378"/>
      <c r="GN65479" s="378"/>
      <c r="GO65479" s="378"/>
      <c r="GP65479" s="378"/>
      <c r="GQ65479" s="378"/>
      <c r="GR65479" s="378"/>
      <c r="GS65479" s="378"/>
      <c r="GT65479" s="378"/>
      <c r="GU65479" s="378"/>
      <c r="GV65479" s="378"/>
      <c r="GW65479" s="378"/>
      <c r="GX65479" s="378"/>
      <c r="GY65479" s="378"/>
      <c r="GZ65479" s="378"/>
      <c r="HA65479" s="378"/>
      <c r="HB65479" s="378"/>
      <c r="HC65479" s="378"/>
      <c r="HD65479" s="378"/>
      <c r="HE65479" s="378"/>
      <c r="HF65479" s="378"/>
      <c r="HG65479" s="378"/>
      <c r="HH65479" s="378"/>
      <c r="HI65479" s="378"/>
      <c r="HJ65479" s="378"/>
      <c r="HK65479" s="378"/>
      <c r="HL65479" s="378"/>
      <c r="HM65479" s="378"/>
      <c r="HN65479" s="378"/>
      <c r="HO65479" s="378"/>
      <c r="HP65479" s="378"/>
      <c r="HQ65479" s="378"/>
      <c r="HR65479" s="378"/>
      <c r="HS65479" s="378"/>
      <c r="HT65479" s="378"/>
      <c r="HU65479" s="378"/>
      <c r="HV65479" s="378"/>
      <c r="HW65479" s="378"/>
      <c r="HX65479" s="378"/>
      <c r="HY65479" s="378"/>
      <c r="HZ65479" s="378"/>
      <c r="IA65479" s="378"/>
      <c r="IB65479" s="378"/>
      <c r="IC65479" s="378"/>
      <c r="ID65479" s="378"/>
      <c r="IE65479" s="378"/>
      <c r="IF65479" s="378"/>
      <c r="IG65479" s="378"/>
      <c r="IH65479" s="378"/>
      <c r="II65479" s="378"/>
      <c r="IJ65479" s="378"/>
      <c r="IK65479" s="378"/>
      <c r="IL65479" s="378"/>
    </row>
    <row r="65480" spans="2:246">
      <c r="B65480" s="378"/>
      <c r="C65480" s="378"/>
      <c r="D65480" s="378"/>
      <c r="E65480" s="378"/>
      <c r="F65480" s="378"/>
      <c r="G65480" s="378"/>
      <c r="H65480" s="378"/>
      <c r="I65480" s="378"/>
      <c r="J65480" s="378"/>
      <c r="K65480" s="378"/>
      <c r="L65480" s="378"/>
      <c r="M65480" s="378"/>
      <c r="N65480" s="378"/>
      <c r="O65480" s="378"/>
      <c r="P65480" s="378"/>
      <c r="Q65480" s="378"/>
      <c r="R65480" s="378"/>
      <c r="S65480" s="378"/>
      <c r="T65480" s="378"/>
      <c r="U65480" s="378"/>
      <c r="V65480" s="378"/>
      <c r="W65480" s="378"/>
      <c r="X65480" s="378"/>
      <c r="Y65480" s="378"/>
      <c r="Z65480" s="378"/>
      <c r="AA65480" s="378"/>
      <c r="AB65480" s="378"/>
      <c r="AC65480" s="378"/>
      <c r="AD65480" s="378"/>
      <c r="AE65480" s="378"/>
      <c r="AF65480" s="378"/>
      <c r="AG65480" s="378"/>
      <c r="AH65480" s="378"/>
      <c r="AI65480" s="378"/>
      <c r="AJ65480" s="378"/>
      <c r="AK65480" s="378"/>
      <c r="AL65480" s="378"/>
      <c r="AM65480" s="378"/>
      <c r="AN65480" s="378"/>
      <c r="AO65480" s="378"/>
      <c r="AP65480" s="378"/>
      <c r="AQ65480" s="378"/>
      <c r="AR65480" s="378"/>
      <c r="AS65480" s="378"/>
      <c r="AT65480" s="378"/>
      <c r="AU65480" s="378"/>
      <c r="AV65480" s="378"/>
      <c r="AW65480" s="378"/>
      <c r="AX65480" s="378"/>
      <c r="AY65480" s="378"/>
      <c r="AZ65480" s="378"/>
      <c r="BA65480" s="378"/>
      <c r="BB65480" s="378"/>
      <c r="BC65480" s="378"/>
      <c r="BD65480" s="378"/>
      <c r="BE65480" s="378"/>
      <c r="BF65480" s="378"/>
      <c r="BG65480" s="378"/>
      <c r="BH65480" s="378"/>
      <c r="BI65480" s="378"/>
      <c r="BJ65480" s="378"/>
      <c r="BK65480" s="378"/>
      <c r="BL65480" s="378"/>
      <c r="BM65480" s="378"/>
      <c r="BN65480" s="378"/>
      <c r="BO65480" s="378"/>
      <c r="BP65480" s="378"/>
      <c r="BQ65480" s="378"/>
      <c r="BR65480" s="378"/>
      <c r="BS65480" s="378"/>
      <c r="BT65480" s="378"/>
      <c r="BU65480" s="378"/>
      <c r="BV65480" s="378"/>
      <c r="BW65480" s="378"/>
      <c r="BX65480" s="378"/>
      <c r="BY65480" s="378"/>
      <c r="BZ65480" s="378"/>
      <c r="CA65480" s="378"/>
      <c r="CB65480" s="378"/>
      <c r="CC65480" s="378"/>
      <c r="CD65480" s="378"/>
      <c r="CE65480" s="378"/>
      <c r="CF65480" s="378"/>
      <c r="CG65480" s="378"/>
      <c r="CH65480" s="378"/>
      <c r="CI65480" s="378"/>
      <c r="CJ65480" s="378"/>
      <c r="CK65480" s="378"/>
      <c r="CL65480" s="378"/>
      <c r="CM65480" s="378"/>
      <c r="CN65480" s="378"/>
      <c r="CO65480" s="378"/>
      <c r="CP65480" s="378"/>
      <c r="CQ65480" s="378"/>
      <c r="CR65480" s="378"/>
      <c r="CS65480" s="378"/>
      <c r="CT65480" s="378"/>
      <c r="CU65480" s="378"/>
      <c r="CV65480" s="378"/>
      <c r="CW65480" s="378"/>
      <c r="CX65480" s="378"/>
      <c r="CY65480" s="378"/>
      <c r="CZ65480" s="378"/>
      <c r="DA65480" s="378"/>
      <c r="DB65480" s="378"/>
      <c r="DC65480" s="378"/>
      <c r="DD65480" s="378"/>
      <c r="DE65480" s="378"/>
      <c r="DF65480" s="378"/>
      <c r="DG65480" s="378"/>
      <c r="DH65480" s="378"/>
      <c r="DI65480" s="378"/>
      <c r="DJ65480" s="378"/>
      <c r="DK65480" s="378"/>
      <c r="DL65480" s="378"/>
      <c r="DM65480" s="378"/>
      <c r="DN65480" s="378"/>
      <c r="DO65480" s="378"/>
      <c r="DP65480" s="378"/>
      <c r="DQ65480" s="378"/>
      <c r="DR65480" s="378"/>
      <c r="DS65480" s="378"/>
      <c r="DT65480" s="378"/>
      <c r="DU65480" s="378"/>
      <c r="DV65480" s="378"/>
      <c r="DW65480" s="378"/>
      <c r="DX65480" s="378"/>
      <c r="DY65480" s="378"/>
      <c r="DZ65480" s="378"/>
      <c r="EA65480" s="378"/>
      <c r="EB65480" s="378"/>
      <c r="EC65480" s="378"/>
      <c r="ED65480" s="378"/>
      <c r="EE65480" s="378"/>
      <c r="EF65480" s="378"/>
      <c r="EG65480" s="378"/>
      <c r="EH65480" s="378"/>
      <c r="EI65480" s="378"/>
      <c r="EJ65480" s="378"/>
      <c r="EK65480" s="378"/>
      <c r="EL65480" s="378"/>
      <c r="EM65480" s="378"/>
      <c r="EN65480" s="378"/>
      <c r="EO65480" s="378"/>
      <c r="EP65480" s="378"/>
      <c r="EQ65480" s="378"/>
      <c r="ER65480" s="378"/>
      <c r="ES65480" s="378"/>
      <c r="ET65480" s="378"/>
      <c r="EU65480" s="378"/>
      <c r="EV65480" s="378"/>
      <c r="EW65480" s="378"/>
      <c r="EX65480" s="378"/>
      <c r="EY65480" s="378"/>
      <c r="EZ65480" s="378"/>
      <c r="FA65480" s="378"/>
      <c r="FB65480" s="378"/>
      <c r="FC65480" s="378"/>
      <c r="FD65480" s="378"/>
      <c r="FE65480" s="378"/>
      <c r="FF65480" s="378"/>
      <c r="FG65480" s="378"/>
      <c r="FH65480" s="378"/>
      <c r="FI65480" s="378"/>
      <c r="FJ65480" s="378"/>
      <c r="FK65480" s="378"/>
      <c r="FL65480" s="378"/>
      <c r="FM65480" s="378"/>
      <c r="FN65480" s="378"/>
      <c r="FO65480" s="378"/>
      <c r="FP65480" s="378"/>
      <c r="FQ65480" s="378"/>
      <c r="FR65480" s="378"/>
      <c r="FS65480" s="378"/>
      <c r="FT65480" s="378"/>
      <c r="FU65480" s="378"/>
      <c r="FV65480" s="378"/>
      <c r="FW65480" s="378"/>
      <c r="FX65480" s="378"/>
      <c r="FY65480" s="378"/>
      <c r="FZ65480" s="378"/>
      <c r="GA65480" s="378"/>
      <c r="GB65480" s="378"/>
      <c r="GC65480" s="378"/>
      <c r="GD65480" s="378"/>
      <c r="GE65480" s="378"/>
      <c r="GF65480" s="378"/>
      <c r="GG65480" s="378"/>
      <c r="GH65480" s="378"/>
      <c r="GI65480" s="378"/>
      <c r="GJ65480" s="378"/>
      <c r="GK65480" s="378"/>
      <c r="GL65480" s="378"/>
      <c r="GM65480" s="378"/>
      <c r="GN65480" s="378"/>
      <c r="GO65480" s="378"/>
      <c r="GP65480" s="378"/>
      <c r="GQ65480" s="378"/>
      <c r="GR65480" s="378"/>
      <c r="GS65480" s="378"/>
      <c r="GT65480" s="378"/>
      <c r="GU65480" s="378"/>
      <c r="GV65480" s="378"/>
      <c r="GW65480" s="378"/>
      <c r="GX65480" s="378"/>
      <c r="GY65480" s="378"/>
      <c r="GZ65480" s="378"/>
      <c r="HA65480" s="378"/>
      <c r="HB65480" s="378"/>
      <c r="HC65480" s="378"/>
      <c r="HD65480" s="378"/>
      <c r="HE65480" s="378"/>
      <c r="HF65480" s="378"/>
      <c r="HG65480" s="378"/>
      <c r="HH65480" s="378"/>
      <c r="HI65480" s="378"/>
      <c r="HJ65480" s="378"/>
      <c r="HK65480" s="378"/>
      <c r="HL65480" s="378"/>
      <c r="HM65480" s="378"/>
      <c r="HN65480" s="378"/>
      <c r="HO65480" s="378"/>
      <c r="HP65480" s="378"/>
      <c r="HQ65480" s="378"/>
      <c r="HR65480" s="378"/>
      <c r="HS65480" s="378"/>
      <c r="HT65480" s="378"/>
      <c r="HU65480" s="378"/>
      <c r="HV65480" s="378"/>
      <c r="HW65480" s="378"/>
      <c r="HX65480" s="378"/>
      <c r="HY65480" s="378"/>
      <c r="HZ65480" s="378"/>
      <c r="IA65480" s="378"/>
      <c r="IB65480" s="378"/>
      <c r="IC65480" s="378"/>
      <c r="ID65480" s="378"/>
      <c r="IE65480" s="378"/>
      <c r="IF65480" s="378"/>
      <c r="IG65480" s="378"/>
      <c r="IH65480" s="378"/>
      <c r="II65480" s="378"/>
      <c r="IJ65480" s="378"/>
      <c r="IK65480" s="378"/>
      <c r="IL65480" s="378"/>
    </row>
    <row r="65481" spans="2:246">
      <c r="B65481" s="378"/>
      <c r="C65481" s="378"/>
      <c r="D65481" s="378"/>
      <c r="E65481" s="378"/>
      <c r="F65481" s="378"/>
      <c r="G65481" s="378"/>
      <c r="H65481" s="378"/>
      <c r="I65481" s="378"/>
      <c r="J65481" s="378"/>
      <c r="K65481" s="378"/>
      <c r="L65481" s="378"/>
      <c r="M65481" s="378"/>
      <c r="N65481" s="378"/>
      <c r="O65481" s="378"/>
      <c r="P65481" s="378"/>
      <c r="Q65481" s="378"/>
      <c r="R65481" s="378"/>
      <c r="S65481" s="378"/>
      <c r="T65481" s="378"/>
      <c r="U65481" s="378"/>
      <c r="V65481" s="378"/>
      <c r="W65481" s="378"/>
      <c r="X65481" s="378"/>
      <c r="Y65481" s="378"/>
      <c r="Z65481" s="378"/>
      <c r="AA65481" s="378"/>
      <c r="AB65481" s="378"/>
      <c r="AC65481" s="378"/>
      <c r="AD65481" s="378"/>
      <c r="AE65481" s="378"/>
      <c r="AF65481" s="378"/>
      <c r="AG65481" s="378"/>
      <c r="AH65481" s="378"/>
      <c r="AI65481" s="378"/>
      <c r="AJ65481" s="378"/>
      <c r="AK65481" s="378"/>
      <c r="AL65481" s="378"/>
      <c r="AM65481" s="378"/>
      <c r="AN65481" s="378"/>
      <c r="AO65481" s="378"/>
      <c r="AP65481" s="378"/>
      <c r="AQ65481" s="378"/>
      <c r="AR65481" s="378"/>
      <c r="AS65481" s="378"/>
      <c r="AT65481" s="378"/>
      <c r="AU65481" s="378"/>
      <c r="AV65481" s="378"/>
      <c r="AW65481" s="378"/>
      <c r="AX65481" s="378"/>
      <c r="AY65481" s="378"/>
      <c r="AZ65481" s="378"/>
      <c r="BA65481" s="378"/>
      <c r="BB65481" s="378"/>
      <c r="BC65481" s="378"/>
      <c r="BD65481" s="378"/>
      <c r="BE65481" s="378"/>
      <c r="BF65481" s="378"/>
      <c r="BG65481" s="378"/>
      <c r="BH65481" s="378"/>
      <c r="BI65481" s="378"/>
      <c r="BJ65481" s="378"/>
      <c r="BK65481" s="378"/>
      <c r="BL65481" s="378"/>
      <c r="BM65481" s="378"/>
      <c r="BN65481" s="378"/>
      <c r="BO65481" s="378"/>
      <c r="BP65481" s="378"/>
      <c r="BQ65481" s="378"/>
      <c r="BR65481" s="378"/>
      <c r="BS65481" s="378"/>
      <c r="BT65481" s="378"/>
      <c r="BU65481" s="378"/>
      <c r="BV65481" s="378"/>
      <c r="BW65481" s="378"/>
      <c r="BX65481" s="378"/>
      <c r="BY65481" s="378"/>
      <c r="BZ65481" s="378"/>
      <c r="CA65481" s="378"/>
      <c r="CB65481" s="378"/>
      <c r="CC65481" s="378"/>
      <c r="CD65481" s="378"/>
      <c r="CE65481" s="378"/>
      <c r="CF65481" s="378"/>
      <c r="CG65481" s="378"/>
      <c r="CH65481" s="378"/>
      <c r="CI65481" s="378"/>
      <c r="CJ65481" s="378"/>
      <c r="CK65481" s="378"/>
      <c r="CL65481" s="378"/>
      <c r="CM65481" s="378"/>
      <c r="CN65481" s="378"/>
      <c r="CO65481" s="378"/>
      <c r="CP65481" s="378"/>
      <c r="CQ65481" s="378"/>
      <c r="CR65481" s="378"/>
      <c r="CS65481" s="378"/>
      <c r="CT65481" s="378"/>
      <c r="CU65481" s="378"/>
      <c r="CV65481" s="378"/>
      <c r="CW65481" s="378"/>
      <c r="CX65481" s="378"/>
      <c r="CY65481" s="378"/>
      <c r="CZ65481" s="378"/>
      <c r="DA65481" s="378"/>
      <c r="DB65481" s="378"/>
      <c r="DC65481" s="378"/>
      <c r="DD65481" s="378"/>
      <c r="DE65481" s="378"/>
      <c r="DF65481" s="378"/>
      <c r="DG65481" s="378"/>
      <c r="DH65481" s="378"/>
      <c r="DI65481" s="378"/>
      <c r="DJ65481" s="378"/>
      <c r="DK65481" s="378"/>
      <c r="DL65481" s="378"/>
      <c r="DM65481" s="378"/>
      <c r="DN65481" s="378"/>
      <c r="DO65481" s="378"/>
      <c r="DP65481" s="378"/>
      <c r="DQ65481" s="378"/>
      <c r="DR65481" s="378"/>
      <c r="DS65481" s="378"/>
      <c r="DT65481" s="378"/>
      <c r="DU65481" s="378"/>
      <c r="DV65481" s="378"/>
      <c r="DW65481" s="378"/>
      <c r="DX65481" s="378"/>
      <c r="DY65481" s="378"/>
      <c r="DZ65481" s="378"/>
      <c r="EA65481" s="378"/>
      <c r="EB65481" s="378"/>
      <c r="EC65481" s="378"/>
      <c r="ED65481" s="378"/>
      <c r="EE65481" s="378"/>
      <c r="EF65481" s="378"/>
      <c r="EG65481" s="378"/>
      <c r="EH65481" s="378"/>
      <c r="EI65481" s="378"/>
      <c r="EJ65481" s="378"/>
      <c r="EK65481" s="378"/>
      <c r="EL65481" s="378"/>
      <c r="EM65481" s="378"/>
      <c r="EN65481" s="378"/>
      <c r="EO65481" s="378"/>
      <c r="EP65481" s="378"/>
      <c r="EQ65481" s="378"/>
      <c r="ER65481" s="378"/>
      <c r="ES65481" s="378"/>
      <c r="ET65481" s="378"/>
      <c r="EU65481" s="378"/>
      <c r="EV65481" s="378"/>
      <c r="EW65481" s="378"/>
      <c r="EX65481" s="378"/>
      <c r="EY65481" s="378"/>
      <c r="EZ65481" s="378"/>
      <c r="FA65481" s="378"/>
      <c r="FB65481" s="378"/>
      <c r="FC65481" s="378"/>
      <c r="FD65481" s="378"/>
      <c r="FE65481" s="378"/>
      <c r="FF65481" s="378"/>
      <c r="FG65481" s="378"/>
      <c r="FH65481" s="378"/>
      <c r="FI65481" s="378"/>
      <c r="FJ65481" s="378"/>
      <c r="FK65481" s="378"/>
      <c r="FL65481" s="378"/>
      <c r="FM65481" s="378"/>
      <c r="FN65481" s="378"/>
      <c r="FO65481" s="378"/>
      <c r="FP65481" s="378"/>
      <c r="FQ65481" s="378"/>
      <c r="FR65481" s="378"/>
      <c r="FS65481" s="378"/>
      <c r="FT65481" s="378"/>
      <c r="FU65481" s="378"/>
      <c r="FV65481" s="378"/>
      <c r="FW65481" s="378"/>
      <c r="FX65481" s="378"/>
      <c r="FY65481" s="378"/>
      <c r="FZ65481" s="378"/>
      <c r="GA65481" s="378"/>
      <c r="GB65481" s="378"/>
      <c r="GC65481" s="378"/>
      <c r="GD65481" s="378"/>
      <c r="GE65481" s="378"/>
      <c r="GF65481" s="378"/>
      <c r="GG65481" s="378"/>
      <c r="GH65481" s="378"/>
      <c r="GI65481" s="378"/>
      <c r="GJ65481" s="378"/>
      <c r="GK65481" s="378"/>
      <c r="GL65481" s="378"/>
      <c r="GM65481" s="378"/>
      <c r="GN65481" s="378"/>
      <c r="GO65481" s="378"/>
      <c r="GP65481" s="378"/>
      <c r="GQ65481" s="378"/>
      <c r="GR65481" s="378"/>
      <c r="GS65481" s="378"/>
      <c r="GT65481" s="378"/>
      <c r="GU65481" s="378"/>
      <c r="GV65481" s="378"/>
      <c r="GW65481" s="378"/>
      <c r="GX65481" s="378"/>
      <c r="GY65481" s="378"/>
      <c r="GZ65481" s="378"/>
      <c r="HA65481" s="378"/>
      <c r="HB65481" s="378"/>
      <c r="HC65481" s="378"/>
      <c r="HD65481" s="378"/>
      <c r="HE65481" s="378"/>
      <c r="HF65481" s="378"/>
      <c r="HG65481" s="378"/>
      <c r="HH65481" s="378"/>
      <c r="HI65481" s="378"/>
      <c r="HJ65481" s="378"/>
      <c r="HK65481" s="378"/>
      <c r="HL65481" s="378"/>
      <c r="HM65481" s="378"/>
      <c r="HN65481" s="378"/>
      <c r="HO65481" s="378"/>
      <c r="HP65481" s="378"/>
      <c r="HQ65481" s="378"/>
      <c r="HR65481" s="378"/>
      <c r="HS65481" s="378"/>
      <c r="HT65481" s="378"/>
      <c r="HU65481" s="378"/>
      <c r="HV65481" s="378"/>
      <c r="HW65481" s="378"/>
      <c r="HX65481" s="378"/>
      <c r="HY65481" s="378"/>
      <c r="HZ65481" s="378"/>
      <c r="IA65481" s="378"/>
      <c r="IB65481" s="378"/>
      <c r="IC65481" s="378"/>
      <c r="ID65481" s="378"/>
      <c r="IE65481" s="378"/>
      <c r="IF65481" s="378"/>
      <c r="IG65481" s="378"/>
      <c r="IH65481" s="378"/>
      <c r="II65481" s="378"/>
      <c r="IJ65481" s="378"/>
      <c r="IK65481" s="378"/>
      <c r="IL65481" s="378"/>
    </row>
    <row r="65482" spans="2:246">
      <c r="B65482" s="378"/>
      <c r="C65482" s="378"/>
      <c r="D65482" s="378"/>
      <c r="E65482" s="378"/>
      <c r="F65482" s="378"/>
      <c r="G65482" s="378"/>
      <c r="H65482" s="378"/>
      <c r="I65482" s="378"/>
      <c r="J65482" s="378"/>
      <c r="K65482" s="378"/>
      <c r="L65482" s="378"/>
      <c r="M65482" s="378"/>
      <c r="N65482" s="378"/>
      <c r="O65482" s="378"/>
      <c r="P65482" s="378"/>
      <c r="Q65482" s="378"/>
      <c r="R65482" s="378"/>
      <c r="S65482" s="378"/>
      <c r="T65482" s="378"/>
      <c r="U65482" s="378"/>
      <c r="V65482" s="378"/>
      <c r="W65482" s="378"/>
      <c r="X65482" s="378"/>
      <c r="Y65482" s="378"/>
      <c r="Z65482" s="378"/>
      <c r="AA65482" s="378"/>
      <c r="AB65482" s="378"/>
      <c r="AC65482" s="378"/>
      <c r="AD65482" s="378"/>
      <c r="AE65482" s="378"/>
      <c r="AF65482" s="378"/>
      <c r="AG65482" s="378"/>
      <c r="AH65482" s="378"/>
      <c r="AI65482" s="378"/>
      <c r="AJ65482" s="378"/>
      <c r="AK65482" s="378"/>
      <c r="AL65482" s="378"/>
      <c r="AM65482" s="378"/>
      <c r="AN65482" s="378"/>
      <c r="AO65482" s="378"/>
      <c r="AP65482" s="378"/>
      <c r="AQ65482" s="378"/>
      <c r="AR65482" s="378"/>
      <c r="AS65482" s="378"/>
      <c r="AT65482" s="378"/>
      <c r="AU65482" s="378"/>
      <c r="AV65482" s="378"/>
      <c r="AW65482" s="378"/>
      <c r="AX65482" s="378"/>
      <c r="AY65482" s="378"/>
      <c r="AZ65482" s="378"/>
      <c r="BA65482" s="378"/>
      <c r="BB65482" s="378"/>
      <c r="BC65482" s="378"/>
      <c r="BD65482" s="378"/>
      <c r="BE65482" s="378"/>
      <c r="BF65482" s="378"/>
      <c r="BG65482" s="378"/>
      <c r="BH65482" s="378"/>
      <c r="BI65482" s="378"/>
      <c r="BJ65482" s="378"/>
      <c r="BK65482" s="378"/>
      <c r="BL65482" s="378"/>
      <c r="BM65482" s="378"/>
      <c r="BN65482" s="378"/>
      <c r="BO65482" s="378"/>
      <c r="BP65482" s="378"/>
      <c r="BQ65482" s="378"/>
      <c r="BR65482" s="378"/>
      <c r="BS65482" s="378"/>
      <c r="BT65482" s="378"/>
      <c r="BU65482" s="378"/>
      <c r="BV65482" s="378"/>
      <c r="BW65482" s="378"/>
      <c r="BX65482" s="378"/>
      <c r="BY65482" s="378"/>
      <c r="BZ65482" s="378"/>
      <c r="CA65482" s="378"/>
      <c r="CB65482" s="378"/>
      <c r="CC65482" s="378"/>
      <c r="CD65482" s="378"/>
      <c r="CE65482" s="378"/>
      <c r="CF65482" s="378"/>
      <c r="CG65482" s="378"/>
      <c r="CH65482" s="378"/>
      <c r="CI65482" s="378"/>
      <c r="CJ65482" s="378"/>
      <c r="CK65482" s="378"/>
      <c r="CL65482" s="378"/>
      <c r="CM65482" s="378"/>
      <c r="CN65482" s="378"/>
      <c r="CO65482" s="378"/>
      <c r="CP65482" s="378"/>
      <c r="CQ65482" s="378"/>
      <c r="CR65482" s="378"/>
      <c r="CS65482" s="378"/>
      <c r="CT65482" s="378"/>
      <c r="CU65482" s="378"/>
      <c r="CV65482" s="378"/>
      <c r="CW65482" s="378"/>
      <c r="CX65482" s="378"/>
      <c r="CY65482" s="378"/>
      <c r="CZ65482" s="378"/>
      <c r="DA65482" s="378"/>
      <c r="DB65482" s="378"/>
      <c r="DC65482" s="378"/>
      <c r="DD65482" s="378"/>
      <c r="DE65482" s="378"/>
      <c r="DF65482" s="378"/>
      <c r="DG65482" s="378"/>
      <c r="DH65482" s="378"/>
      <c r="DI65482" s="378"/>
      <c r="DJ65482" s="378"/>
      <c r="DK65482" s="378"/>
      <c r="DL65482" s="378"/>
      <c r="DM65482" s="378"/>
      <c r="DN65482" s="378"/>
      <c r="DO65482" s="378"/>
      <c r="DP65482" s="378"/>
      <c r="DQ65482" s="378"/>
      <c r="DR65482" s="378"/>
      <c r="DS65482" s="378"/>
      <c r="DT65482" s="378"/>
      <c r="DU65482" s="378"/>
      <c r="DV65482" s="378"/>
      <c r="DW65482" s="378"/>
      <c r="DX65482" s="378"/>
      <c r="DY65482" s="378"/>
      <c r="DZ65482" s="378"/>
      <c r="EA65482" s="378"/>
      <c r="EB65482" s="378"/>
      <c r="EC65482" s="378"/>
      <c r="ED65482" s="378"/>
      <c r="EE65482" s="378"/>
      <c r="EF65482" s="378"/>
      <c r="EG65482" s="378"/>
      <c r="EH65482" s="378"/>
      <c r="EI65482" s="378"/>
      <c r="EJ65482" s="378"/>
      <c r="EK65482" s="378"/>
      <c r="EL65482" s="378"/>
      <c r="EM65482" s="378"/>
      <c r="EN65482" s="378"/>
      <c r="EO65482" s="378"/>
      <c r="EP65482" s="378"/>
      <c r="EQ65482" s="378"/>
      <c r="ER65482" s="378"/>
      <c r="ES65482" s="378"/>
      <c r="ET65482" s="378"/>
      <c r="EU65482" s="378"/>
      <c r="EV65482" s="378"/>
      <c r="EW65482" s="378"/>
      <c r="EX65482" s="378"/>
      <c r="EY65482" s="378"/>
      <c r="EZ65482" s="378"/>
      <c r="FA65482" s="378"/>
      <c r="FB65482" s="378"/>
      <c r="FC65482" s="378"/>
      <c r="FD65482" s="378"/>
      <c r="FE65482" s="378"/>
      <c r="FF65482" s="378"/>
      <c r="FG65482" s="378"/>
      <c r="FH65482" s="378"/>
      <c r="FI65482" s="378"/>
      <c r="FJ65482" s="378"/>
      <c r="FK65482" s="378"/>
      <c r="FL65482" s="378"/>
      <c r="FM65482" s="378"/>
      <c r="FN65482" s="378"/>
      <c r="FO65482" s="378"/>
      <c r="FP65482" s="378"/>
      <c r="FQ65482" s="378"/>
      <c r="FR65482" s="378"/>
      <c r="FS65482" s="378"/>
      <c r="FT65482" s="378"/>
      <c r="FU65482" s="378"/>
      <c r="FV65482" s="378"/>
      <c r="FW65482" s="378"/>
      <c r="FX65482" s="378"/>
      <c r="FY65482" s="378"/>
      <c r="FZ65482" s="378"/>
      <c r="GA65482" s="378"/>
      <c r="GB65482" s="378"/>
      <c r="GC65482" s="378"/>
      <c r="GD65482" s="378"/>
      <c r="GE65482" s="378"/>
      <c r="GF65482" s="378"/>
      <c r="GG65482" s="378"/>
      <c r="GH65482" s="378"/>
      <c r="GI65482" s="378"/>
      <c r="GJ65482" s="378"/>
      <c r="GK65482" s="378"/>
      <c r="GL65482" s="378"/>
      <c r="GM65482" s="378"/>
      <c r="GN65482" s="378"/>
      <c r="GO65482" s="378"/>
      <c r="GP65482" s="378"/>
      <c r="GQ65482" s="378"/>
      <c r="GR65482" s="378"/>
      <c r="GS65482" s="378"/>
      <c r="GT65482" s="378"/>
      <c r="GU65482" s="378"/>
      <c r="GV65482" s="378"/>
      <c r="GW65482" s="378"/>
      <c r="GX65482" s="378"/>
      <c r="GY65482" s="378"/>
      <c r="GZ65482" s="378"/>
      <c r="HA65482" s="378"/>
      <c r="HB65482" s="378"/>
      <c r="HC65482" s="378"/>
      <c r="HD65482" s="378"/>
      <c r="HE65482" s="378"/>
      <c r="HF65482" s="378"/>
      <c r="HG65482" s="378"/>
      <c r="HH65482" s="378"/>
      <c r="HI65482" s="378"/>
      <c r="HJ65482" s="378"/>
      <c r="HK65482" s="378"/>
      <c r="HL65482" s="378"/>
      <c r="HM65482" s="378"/>
      <c r="HN65482" s="378"/>
      <c r="HO65482" s="378"/>
      <c r="HP65482" s="378"/>
      <c r="HQ65482" s="378"/>
      <c r="HR65482" s="378"/>
      <c r="HS65482" s="378"/>
      <c r="HT65482" s="378"/>
      <c r="HU65482" s="378"/>
      <c r="HV65482" s="378"/>
      <c r="HW65482" s="378"/>
      <c r="HX65482" s="378"/>
      <c r="HY65482" s="378"/>
      <c r="HZ65482" s="378"/>
      <c r="IA65482" s="378"/>
      <c r="IB65482" s="378"/>
      <c r="IC65482" s="378"/>
      <c r="ID65482" s="378"/>
      <c r="IE65482" s="378"/>
      <c r="IF65482" s="378"/>
      <c r="IG65482" s="378"/>
      <c r="IH65482" s="378"/>
      <c r="II65482" s="378"/>
      <c r="IJ65482" s="378"/>
      <c r="IK65482" s="378"/>
      <c r="IL65482" s="378"/>
    </row>
    <row r="65483" spans="2:246">
      <c r="B65483" s="378"/>
      <c r="C65483" s="378"/>
      <c r="D65483" s="378"/>
      <c r="E65483" s="378"/>
      <c r="F65483" s="378"/>
      <c r="G65483" s="378"/>
      <c r="H65483" s="378"/>
      <c r="I65483" s="378"/>
      <c r="J65483" s="378"/>
      <c r="K65483" s="378"/>
      <c r="L65483" s="378"/>
      <c r="M65483" s="378"/>
      <c r="N65483" s="378"/>
      <c r="O65483" s="378"/>
      <c r="P65483" s="378"/>
      <c r="Q65483" s="378"/>
      <c r="R65483" s="378"/>
      <c r="S65483" s="378"/>
      <c r="T65483" s="378"/>
      <c r="U65483" s="378"/>
      <c r="V65483" s="378"/>
      <c r="W65483" s="378"/>
      <c r="X65483" s="378"/>
      <c r="Y65483" s="378"/>
      <c r="Z65483" s="378"/>
      <c r="AA65483" s="378"/>
      <c r="AB65483" s="378"/>
      <c r="AC65483" s="378"/>
      <c r="AD65483" s="378"/>
      <c r="AE65483" s="378"/>
      <c r="AF65483" s="378"/>
      <c r="AG65483" s="378"/>
      <c r="AH65483" s="378"/>
      <c r="AI65483" s="378"/>
      <c r="AJ65483" s="378"/>
      <c r="AK65483" s="378"/>
      <c r="AL65483" s="378"/>
      <c r="AM65483" s="378"/>
      <c r="AN65483" s="378"/>
      <c r="AO65483" s="378"/>
      <c r="AP65483" s="378"/>
      <c r="AQ65483" s="378"/>
      <c r="AR65483" s="378"/>
      <c r="AS65483" s="378"/>
      <c r="AT65483" s="378"/>
      <c r="AU65483" s="378"/>
      <c r="AV65483" s="378"/>
      <c r="AW65483" s="378"/>
      <c r="AX65483" s="378"/>
      <c r="AY65483" s="378"/>
      <c r="AZ65483" s="378"/>
      <c r="BA65483" s="378"/>
      <c r="BB65483" s="378"/>
      <c r="BC65483" s="378"/>
      <c r="BD65483" s="378"/>
      <c r="BE65483" s="378"/>
      <c r="BF65483" s="378"/>
      <c r="BG65483" s="378"/>
      <c r="BH65483" s="378"/>
      <c r="BI65483" s="378"/>
      <c r="BJ65483" s="378"/>
      <c r="BK65483" s="378"/>
      <c r="BL65483" s="378"/>
      <c r="BM65483" s="378"/>
      <c r="BN65483" s="378"/>
      <c r="BO65483" s="378"/>
      <c r="BP65483" s="378"/>
      <c r="BQ65483" s="378"/>
      <c r="BR65483" s="378"/>
      <c r="BS65483" s="378"/>
      <c r="BT65483" s="378"/>
      <c r="BU65483" s="378"/>
      <c r="BV65483" s="378"/>
      <c r="BW65483" s="378"/>
      <c r="BX65483" s="378"/>
      <c r="BY65483" s="378"/>
      <c r="BZ65483" s="378"/>
      <c r="CA65483" s="378"/>
      <c r="CB65483" s="378"/>
      <c r="CC65483" s="378"/>
      <c r="CD65483" s="378"/>
      <c r="CE65483" s="378"/>
      <c r="CF65483" s="378"/>
      <c r="CG65483" s="378"/>
      <c r="CH65483" s="378"/>
      <c r="CI65483" s="378"/>
      <c r="CJ65483" s="378"/>
      <c r="CK65483" s="378"/>
      <c r="CL65483" s="378"/>
      <c r="CM65483" s="378"/>
      <c r="CN65483" s="378"/>
      <c r="CO65483" s="378"/>
      <c r="CP65483" s="378"/>
      <c r="CQ65483" s="378"/>
      <c r="CR65483" s="378"/>
      <c r="CS65483" s="378"/>
      <c r="CT65483" s="378"/>
      <c r="CU65483" s="378"/>
      <c r="CV65483" s="378"/>
      <c r="CW65483" s="378"/>
      <c r="CX65483" s="378"/>
      <c r="CY65483" s="378"/>
      <c r="CZ65483" s="378"/>
      <c r="DA65483" s="378"/>
      <c r="DB65483" s="378"/>
      <c r="DC65483" s="378"/>
      <c r="DD65483" s="378"/>
      <c r="DE65483" s="378"/>
      <c r="DF65483" s="378"/>
      <c r="DG65483" s="378"/>
      <c r="DH65483" s="378"/>
      <c r="DI65483" s="378"/>
      <c r="DJ65483" s="378"/>
      <c r="DK65483" s="378"/>
      <c r="DL65483" s="378"/>
      <c r="DM65483" s="378"/>
      <c r="DN65483" s="378"/>
      <c r="DO65483" s="378"/>
      <c r="DP65483" s="378"/>
      <c r="DQ65483" s="378"/>
      <c r="DR65483" s="378"/>
      <c r="DS65483" s="378"/>
      <c r="DT65483" s="378"/>
      <c r="DU65483" s="378"/>
      <c r="DV65483" s="378"/>
      <c r="DW65483" s="378"/>
      <c r="DX65483" s="378"/>
      <c r="DY65483" s="378"/>
      <c r="DZ65483" s="378"/>
      <c r="EA65483" s="378"/>
      <c r="EB65483" s="378"/>
      <c r="EC65483" s="378"/>
      <c r="ED65483" s="378"/>
      <c r="EE65483" s="378"/>
      <c r="EF65483" s="378"/>
      <c r="EG65483" s="378"/>
      <c r="EH65483" s="378"/>
      <c r="EI65483" s="378"/>
      <c r="EJ65483" s="378"/>
      <c r="EK65483" s="378"/>
      <c r="EL65483" s="378"/>
      <c r="EM65483" s="378"/>
      <c r="EN65483" s="378"/>
      <c r="EO65483" s="378"/>
      <c r="EP65483" s="378"/>
      <c r="EQ65483" s="378"/>
      <c r="ER65483" s="378"/>
      <c r="ES65483" s="378"/>
      <c r="ET65483" s="378"/>
      <c r="EU65483" s="378"/>
      <c r="EV65483" s="378"/>
      <c r="EW65483" s="378"/>
      <c r="EX65483" s="378"/>
      <c r="EY65483" s="378"/>
      <c r="EZ65483" s="378"/>
      <c r="FA65483" s="378"/>
      <c r="FB65483" s="378"/>
      <c r="FC65483" s="378"/>
      <c r="FD65483" s="378"/>
      <c r="FE65483" s="378"/>
      <c r="FF65483" s="378"/>
      <c r="FG65483" s="378"/>
      <c r="FH65483" s="378"/>
      <c r="FI65483" s="378"/>
      <c r="FJ65483" s="378"/>
      <c r="FK65483" s="378"/>
      <c r="FL65483" s="378"/>
      <c r="FM65483" s="378"/>
      <c r="FN65483" s="378"/>
      <c r="FO65483" s="378"/>
      <c r="FP65483" s="378"/>
      <c r="FQ65483" s="378"/>
      <c r="FR65483" s="378"/>
      <c r="FS65483" s="378"/>
      <c r="FT65483" s="378"/>
      <c r="FU65483" s="378"/>
      <c r="FV65483" s="378"/>
      <c r="FW65483" s="378"/>
      <c r="FX65483" s="378"/>
      <c r="FY65483" s="378"/>
      <c r="FZ65483" s="378"/>
      <c r="GA65483" s="378"/>
      <c r="GB65483" s="378"/>
      <c r="GC65483" s="378"/>
      <c r="GD65483" s="378"/>
      <c r="GE65483" s="378"/>
      <c r="GF65483" s="378"/>
      <c r="GG65483" s="378"/>
      <c r="GH65483" s="378"/>
      <c r="GI65483" s="378"/>
      <c r="GJ65483" s="378"/>
      <c r="GK65483" s="378"/>
      <c r="GL65483" s="378"/>
      <c r="GM65483" s="378"/>
      <c r="GN65483" s="378"/>
      <c r="GO65483" s="378"/>
      <c r="GP65483" s="378"/>
      <c r="GQ65483" s="378"/>
      <c r="GR65483" s="378"/>
      <c r="GS65483" s="378"/>
      <c r="GT65483" s="378"/>
      <c r="GU65483" s="378"/>
      <c r="GV65483" s="378"/>
      <c r="GW65483" s="378"/>
      <c r="GX65483" s="378"/>
      <c r="GY65483" s="378"/>
      <c r="GZ65483" s="378"/>
      <c r="HA65483" s="378"/>
      <c r="HB65483" s="378"/>
      <c r="HC65483" s="378"/>
      <c r="HD65483" s="378"/>
      <c r="HE65483" s="378"/>
      <c r="HF65483" s="378"/>
      <c r="HG65483" s="378"/>
      <c r="HH65483" s="378"/>
      <c r="HI65483" s="378"/>
      <c r="HJ65483" s="378"/>
      <c r="HK65483" s="378"/>
      <c r="HL65483" s="378"/>
      <c r="HM65483" s="378"/>
      <c r="HN65483" s="378"/>
      <c r="HO65483" s="378"/>
      <c r="HP65483" s="378"/>
      <c r="HQ65483" s="378"/>
      <c r="HR65483" s="378"/>
      <c r="HS65483" s="378"/>
      <c r="HT65483" s="378"/>
      <c r="HU65483" s="378"/>
      <c r="HV65483" s="378"/>
      <c r="HW65483" s="378"/>
      <c r="HX65483" s="378"/>
      <c r="HY65483" s="378"/>
      <c r="HZ65483" s="378"/>
      <c r="IA65483" s="378"/>
      <c r="IB65483" s="378"/>
      <c r="IC65483" s="378"/>
      <c r="ID65483" s="378"/>
      <c r="IE65483" s="378"/>
      <c r="IF65483" s="378"/>
      <c r="IG65483" s="378"/>
      <c r="IH65483" s="378"/>
      <c r="II65483" s="378"/>
      <c r="IJ65483" s="378"/>
      <c r="IK65483" s="378"/>
      <c r="IL65483" s="378"/>
    </row>
    <row r="65484" spans="2:246">
      <c r="B65484" s="378"/>
      <c r="C65484" s="378"/>
      <c r="D65484" s="378"/>
      <c r="E65484" s="378"/>
      <c r="F65484" s="378"/>
      <c r="G65484" s="378"/>
      <c r="H65484" s="378"/>
      <c r="I65484" s="378"/>
      <c r="J65484" s="378"/>
      <c r="K65484" s="378"/>
      <c r="L65484" s="378"/>
      <c r="M65484" s="378"/>
      <c r="N65484" s="378"/>
      <c r="O65484" s="378"/>
      <c r="P65484" s="378"/>
      <c r="Q65484" s="378"/>
      <c r="R65484" s="378"/>
      <c r="S65484" s="378"/>
      <c r="T65484" s="378"/>
      <c r="U65484" s="378"/>
      <c r="V65484" s="378"/>
      <c r="W65484" s="378"/>
      <c r="X65484" s="378"/>
      <c r="Y65484" s="378"/>
      <c r="Z65484" s="378"/>
      <c r="AA65484" s="378"/>
      <c r="AB65484" s="378"/>
      <c r="AC65484" s="378"/>
      <c r="AD65484" s="378"/>
      <c r="AE65484" s="378"/>
      <c r="AF65484" s="378"/>
      <c r="AG65484" s="378"/>
      <c r="AH65484" s="378"/>
      <c r="AI65484" s="378"/>
      <c r="AJ65484" s="378"/>
      <c r="AK65484" s="378"/>
      <c r="AL65484" s="378"/>
      <c r="AM65484" s="378"/>
      <c r="AN65484" s="378"/>
      <c r="AO65484" s="378"/>
      <c r="AP65484" s="378"/>
      <c r="AQ65484" s="378"/>
      <c r="AR65484" s="378"/>
      <c r="AS65484" s="378"/>
      <c r="AT65484" s="378"/>
      <c r="AU65484" s="378"/>
      <c r="AV65484" s="378"/>
      <c r="AW65484" s="378"/>
      <c r="AX65484" s="378"/>
      <c r="AY65484" s="378"/>
      <c r="AZ65484" s="378"/>
      <c r="BA65484" s="378"/>
      <c r="BB65484" s="378"/>
      <c r="BC65484" s="378"/>
      <c r="BD65484" s="378"/>
      <c r="BE65484" s="378"/>
      <c r="BF65484" s="378"/>
      <c r="BG65484" s="378"/>
      <c r="BH65484" s="378"/>
      <c r="BI65484" s="378"/>
      <c r="BJ65484" s="378"/>
      <c r="BK65484" s="378"/>
      <c r="BL65484" s="378"/>
      <c r="BM65484" s="378"/>
      <c r="BN65484" s="378"/>
      <c r="BO65484" s="378"/>
      <c r="BP65484" s="378"/>
      <c r="BQ65484" s="378"/>
      <c r="BR65484" s="378"/>
      <c r="BS65484" s="378"/>
      <c r="BT65484" s="378"/>
      <c r="BU65484" s="378"/>
      <c r="BV65484" s="378"/>
      <c r="BW65484" s="378"/>
      <c r="BX65484" s="378"/>
      <c r="BY65484" s="378"/>
      <c r="BZ65484" s="378"/>
      <c r="CA65484" s="378"/>
      <c r="CB65484" s="378"/>
      <c r="CC65484" s="378"/>
      <c r="CD65484" s="378"/>
      <c r="CE65484" s="378"/>
      <c r="CF65484" s="378"/>
      <c r="CG65484" s="378"/>
      <c r="CH65484" s="378"/>
      <c r="CI65484" s="378"/>
      <c r="CJ65484" s="378"/>
      <c r="CK65484" s="378"/>
      <c r="CL65484" s="378"/>
      <c r="CM65484" s="378"/>
      <c r="CN65484" s="378"/>
      <c r="CO65484" s="378"/>
      <c r="CP65484" s="378"/>
      <c r="CQ65484" s="378"/>
      <c r="CR65484" s="378"/>
      <c r="CS65484" s="378"/>
      <c r="CT65484" s="378"/>
      <c r="CU65484" s="378"/>
      <c r="CV65484" s="378"/>
      <c r="CW65484" s="378"/>
      <c r="CX65484" s="378"/>
      <c r="CY65484" s="378"/>
      <c r="CZ65484" s="378"/>
      <c r="DA65484" s="378"/>
      <c r="DB65484" s="378"/>
      <c r="DC65484" s="378"/>
      <c r="DD65484" s="378"/>
      <c r="DE65484" s="378"/>
      <c r="DF65484" s="378"/>
      <c r="DG65484" s="378"/>
      <c r="DH65484" s="378"/>
      <c r="DI65484" s="378"/>
      <c r="DJ65484" s="378"/>
      <c r="DK65484" s="378"/>
      <c r="DL65484" s="378"/>
      <c r="DM65484" s="378"/>
      <c r="DN65484" s="378"/>
      <c r="DO65484" s="378"/>
      <c r="DP65484" s="378"/>
      <c r="DQ65484" s="378"/>
      <c r="DR65484" s="378"/>
      <c r="DS65484" s="378"/>
      <c r="DT65484" s="378"/>
      <c r="DU65484" s="378"/>
      <c r="DV65484" s="378"/>
      <c r="DW65484" s="378"/>
      <c r="DX65484" s="378"/>
      <c r="DY65484" s="378"/>
      <c r="DZ65484" s="378"/>
      <c r="EA65484" s="378"/>
      <c r="EB65484" s="378"/>
      <c r="EC65484" s="378"/>
      <c r="ED65484" s="378"/>
      <c r="EE65484" s="378"/>
      <c r="EF65484" s="378"/>
      <c r="EG65484" s="378"/>
      <c r="EH65484" s="378"/>
      <c r="EI65484" s="378"/>
      <c r="EJ65484" s="378"/>
      <c r="EK65484" s="378"/>
      <c r="EL65484" s="378"/>
      <c r="EM65484" s="378"/>
      <c r="EN65484" s="378"/>
      <c r="EO65484" s="378"/>
      <c r="EP65484" s="378"/>
      <c r="EQ65484" s="378"/>
      <c r="ER65484" s="378"/>
      <c r="ES65484" s="378"/>
      <c r="ET65484" s="378"/>
      <c r="EU65484" s="378"/>
      <c r="EV65484" s="378"/>
      <c r="EW65484" s="378"/>
      <c r="EX65484" s="378"/>
      <c r="EY65484" s="378"/>
      <c r="EZ65484" s="378"/>
      <c r="FA65484" s="378"/>
      <c r="FB65484" s="378"/>
      <c r="FC65484" s="378"/>
      <c r="FD65484" s="378"/>
      <c r="FE65484" s="378"/>
      <c r="FF65484" s="378"/>
      <c r="FG65484" s="378"/>
      <c r="FH65484" s="378"/>
      <c r="FI65484" s="378"/>
      <c r="FJ65484" s="378"/>
      <c r="FK65484" s="378"/>
      <c r="FL65484" s="378"/>
      <c r="FM65484" s="378"/>
      <c r="FN65484" s="378"/>
      <c r="FO65484" s="378"/>
      <c r="FP65484" s="378"/>
      <c r="FQ65484" s="378"/>
      <c r="FR65484" s="378"/>
      <c r="FS65484" s="378"/>
      <c r="FT65484" s="378"/>
      <c r="FU65484" s="378"/>
      <c r="FV65484" s="378"/>
      <c r="FW65484" s="378"/>
      <c r="FX65484" s="378"/>
      <c r="FY65484" s="378"/>
      <c r="FZ65484" s="378"/>
      <c r="GA65484" s="378"/>
      <c r="GB65484" s="378"/>
      <c r="GC65484" s="378"/>
      <c r="GD65484" s="378"/>
      <c r="GE65484" s="378"/>
      <c r="GF65484" s="378"/>
      <c r="GG65484" s="378"/>
      <c r="GH65484" s="378"/>
      <c r="GI65484" s="378"/>
      <c r="GJ65484" s="378"/>
      <c r="GK65484" s="378"/>
      <c r="GL65484" s="378"/>
      <c r="GM65484" s="378"/>
      <c r="GN65484" s="378"/>
      <c r="GO65484" s="378"/>
      <c r="GP65484" s="378"/>
      <c r="GQ65484" s="378"/>
      <c r="GR65484" s="378"/>
      <c r="GS65484" s="378"/>
      <c r="GT65484" s="378"/>
      <c r="GU65484" s="378"/>
      <c r="GV65484" s="378"/>
      <c r="GW65484" s="378"/>
      <c r="GX65484" s="378"/>
      <c r="GY65484" s="378"/>
      <c r="GZ65484" s="378"/>
      <c r="HA65484" s="378"/>
      <c r="HB65484" s="378"/>
      <c r="HC65484" s="378"/>
      <c r="HD65484" s="378"/>
      <c r="HE65484" s="378"/>
      <c r="HF65484" s="378"/>
      <c r="HG65484" s="378"/>
      <c r="HH65484" s="378"/>
      <c r="HI65484" s="378"/>
      <c r="HJ65484" s="378"/>
      <c r="HK65484" s="378"/>
      <c r="HL65484" s="378"/>
      <c r="HM65484" s="378"/>
      <c r="HN65484" s="378"/>
      <c r="HO65484" s="378"/>
      <c r="HP65484" s="378"/>
      <c r="HQ65484" s="378"/>
      <c r="HR65484" s="378"/>
      <c r="HS65484" s="378"/>
      <c r="HT65484" s="378"/>
      <c r="HU65484" s="378"/>
      <c r="HV65484" s="378"/>
      <c r="HW65484" s="378"/>
      <c r="HX65484" s="378"/>
      <c r="HY65484" s="378"/>
      <c r="HZ65484" s="378"/>
      <c r="IA65484" s="378"/>
      <c r="IB65484" s="378"/>
      <c r="IC65484" s="378"/>
      <c r="ID65484" s="378"/>
      <c r="IE65484" s="378"/>
      <c r="IF65484" s="378"/>
      <c r="IG65484" s="378"/>
      <c r="IH65484" s="378"/>
      <c r="II65484" s="378"/>
      <c r="IJ65484" s="378"/>
      <c r="IK65484" s="378"/>
      <c r="IL65484" s="378"/>
    </row>
    <row r="65485" spans="2:246">
      <c r="B65485" s="378"/>
      <c r="C65485" s="378"/>
      <c r="D65485" s="378"/>
      <c r="E65485" s="378"/>
      <c r="F65485" s="378"/>
      <c r="G65485" s="378"/>
      <c r="H65485" s="378"/>
      <c r="I65485" s="378"/>
      <c r="J65485" s="378"/>
      <c r="K65485" s="378"/>
      <c r="L65485" s="378"/>
      <c r="M65485" s="378"/>
      <c r="N65485" s="378"/>
      <c r="O65485" s="378"/>
      <c r="P65485" s="378"/>
      <c r="Q65485" s="378"/>
      <c r="R65485" s="378"/>
      <c r="S65485" s="378"/>
      <c r="T65485" s="378"/>
      <c r="U65485" s="378"/>
      <c r="V65485" s="378"/>
      <c r="W65485" s="378"/>
      <c r="X65485" s="378"/>
      <c r="Y65485" s="378"/>
      <c r="Z65485" s="378"/>
      <c r="AA65485" s="378"/>
      <c r="AB65485" s="378"/>
      <c r="AC65485" s="378"/>
      <c r="AD65485" s="378"/>
      <c r="AE65485" s="378"/>
      <c r="AF65485" s="378"/>
      <c r="AG65485" s="378"/>
      <c r="AH65485" s="378"/>
      <c r="AI65485" s="378"/>
      <c r="AJ65485" s="378"/>
      <c r="AK65485" s="378"/>
      <c r="AL65485" s="378"/>
      <c r="AM65485" s="378"/>
      <c r="AN65485" s="378"/>
      <c r="AO65485" s="378"/>
      <c r="AP65485" s="378"/>
      <c r="AQ65485" s="378"/>
      <c r="AR65485" s="378"/>
      <c r="AS65485" s="378"/>
      <c r="AT65485" s="378"/>
      <c r="AU65485" s="378"/>
      <c r="AV65485" s="378"/>
      <c r="AW65485" s="378"/>
      <c r="AX65485" s="378"/>
      <c r="AY65485" s="378"/>
      <c r="AZ65485" s="378"/>
      <c r="BA65485" s="378"/>
      <c r="BB65485" s="378"/>
      <c r="BC65485" s="378"/>
      <c r="BD65485" s="378"/>
      <c r="BE65485" s="378"/>
      <c r="BF65485" s="378"/>
      <c r="BG65485" s="378"/>
      <c r="BH65485" s="378"/>
      <c r="BI65485" s="378"/>
      <c r="BJ65485" s="378"/>
      <c r="BK65485" s="378"/>
      <c r="BL65485" s="378"/>
      <c r="BM65485" s="378"/>
      <c r="BN65485" s="378"/>
      <c r="BO65485" s="378"/>
      <c r="BP65485" s="378"/>
      <c r="BQ65485" s="378"/>
      <c r="BR65485" s="378"/>
      <c r="BS65485" s="378"/>
      <c r="BT65485" s="378"/>
      <c r="BU65485" s="378"/>
      <c r="BV65485" s="378"/>
      <c r="BW65485" s="378"/>
      <c r="BX65485" s="378"/>
      <c r="BY65485" s="378"/>
      <c r="BZ65485" s="378"/>
      <c r="CA65485" s="378"/>
      <c r="CB65485" s="378"/>
      <c r="CC65485" s="378"/>
      <c r="CD65485" s="378"/>
      <c r="CE65485" s="378"/>
      <c r="CF65485" s="378"/>
      <c r="CG65485" s="378"/>
      <c r="CH65485" s="378"/>
      <c r="CI65485" s="378"/>
      <c r="CJ65485" s="378"/>
      <c r="CK65485" s="378"/>
      <c r="CL65485" s="378"/>
      <c r="CM65485" s="378"/>
      <c r="CN65485" s="378"/>
      <c r="CO65485" s="378"/>
      <c r="CP65485" s="378"/>
      <c r="CQ65485" s="378"/>
      <c r="CR65485" s="378"/>
      <c r="CS65485" s="378"/>
      <c r="CT65485" s="378"/>
      <c r="CU65485" s="378"/>
      <c r="CV65485" s="378"/>
      <c r="CW65485" s="378"/>
      <c r="CX65485" s="378"/>
      <c r="CY65485" s="378"/>
      <c r="CZ65485" s="378"/>
      <c r="DA65485" s="378"/>
      <c r="DB65485" s="378"/>
      <c r="DC65485" s="378"/>
      <c r="DD65485" s="378"/>
      <c r="DE65485" s="378"/>
      <c r="DF65485" s="378"/>
      <c r="DG65485" s="378"/>
      <c r="DH65485" s="378"/>
      <c r="DI65485" s="378"/>
      <c r="DJ65485" s="378"/>
      <c r="DK65485" s="378"/>
      <c r="DL65485" s="378"/>
      <c r="DM65485" s="378"/>
      <c r="DN65485" s="378"/>
      <c r="DO65485" s="378"/>
      <c r="DP65485" s="378"/>
      <c r="DQ65485" s="378"/>
      <c r="DR65485" s="378"/>
      <c r="DS65485" s="378"/>
      <c r="DT65485" s="378"/>
      <c r="DU65485" s="378"/>
      <c r="DV65485" s="378"/>
      <c r="DW65485" s="378"/>
      <c r="DX65485" s="378"/>
      <c r="DY65485" s="378"/>
      <c r="DZ65485" s="378"/>
      <c r="EA65485" s="378"/>
      <c r="EB65485" s="378"/>
      <c r="EC65485" s="378"/>
      <c r="ED65485" s="378"/>
      <c r="EE65485" s="378"/>
      <c r="EF65485" s="378"/>
      <c r="EG65485" s="378"/>
      <c r="EH65485" s="378"/>
      <c r="EI65485" s="378"/>
      <c r="EJ65485" s="378"/>
      <c r="EK65485" s="378"/>
      <c r="EL65485" s="378"/>
      <c r="EM65485" s="378"/>
      <c r="EN65485" s="378"/>
      <c r="EO65485" s="378"/>
      <c r="EP65485" s="378"/>
      <c r="EQ65485" s="378"/>
      <c r="ER65485" s="378"/>
      <c r="ES65485" s="378"/>
      <c r="ET65485" s="378"/>
      <c r="EU65485" s="378"/>
      <c r="EV65485" s="378"/>
      <c r="EW65485" s="378"/>
      <c r="EX65485" s="378"/>
      <c r="EY65485" s="378"/>
      <c r="EZ65485" s="378"/>
      <c r="FA65485" s="378"/>
      <c r="FB65485" s="378"/>
      <c r="FC65485" s="378"/>
      <c r="FD65485" s="378"/>
      <c r="FE65485" s="378"/>
      <c r="FF65485" s="378"/>
      <c r="FG65485" s="378"/>
      <c r="FH65485" s="378"/>
      <c r="FI65485" s="378"/>
      <c r="FJ65485" s="378"/>
      <c r="FK65485" s="378"/>
      <c r="FL65485" s="378"/>
      <c r="FM65485" s="378"/>
      <c r="FN65485" s="378"/>
      <c r="FO65485" s="378"/>
      <c r="FP65485" s="378"/>
      <c r="FQ65485" s="378"/>
      <c r="FR65485" s="378"/>
      <c r="FS65485" s="378"/>
      <c r="FT65485" s="378"/>
      <c r="FU65485" s="378"/>
      <c r="FV65485" s="378"/>
      <c r="FW65485" s="378"/>
      <c r="FX65485" s="378"/>
      <c r="FY65485" s="378"/>
      <c r="FZ65485" s="378"/>
      <c r="GA65485" s="378"/>
      <c r="GB65485" s="378"/>
      <c r="GC65485" s="378"/>
      <c r="GD65485" s="378"/>
      <c r="GE65485" s="378"/>
      <c r="GF65485" s="378"/>
      <c r="GG65485" s="378"/>
      <c r="GH65485" s="378"/>
      <c r="GI65485" s="378"/>
      <c r="GJ65485" s="378"/>
      <c r="GK65485" s="378"/>
      <c r="GL65485" s="378"/>
      <c r="GM65485" s="378"/>
      <c r="GN65485" s="378"/>
      <c r="GO65485" s="378"/>
      <c r="GP65485" s="378"/>
      <c r="GQ65485" s="378"/>
      <c r="GR65485" s="378"/>
      <c r="GS65485" s="378"/>
      <c r="GT65485" s="378"/>
      <c r="GU65485" s="378"/>
      <c r="GV65485" s="378"/>
      <c r="GW65485" s="378"/>
      <c r="GX65485" s="378"/>
      <c r="GY65485" s="378"/>
      <c r="GZ65485" s="378"/>
      <c r="HA65485" s="378"/>
      <c r="HB65485" s="378"/>
      <c r="HC65485" s="378"/>
      <c r="HD65485" s="378"/>
      <c r="HE65485" s="378"/>
      <c r="HF65485" s="378"/>
      <c r="HG65485" s="378"/>
      <c r="HH65485" s="378"/>
      <c r="HI65485" s="378"/>
      <c r="HJ65485" s="378"/>
      <c r="HK65485" s="378"/>
      <c r="HL65485" s="378"/>
      <c r="HM65485" s="378"/>
      <c r="HN65485" s="378"/>
      <c r="HO65485" s="378"/>
      <c r="HP65485" s="378"/>
      <c r="HQ65485" s="378"/>
      <c r="HR65485" s="378"/>
      <c r="HS65485" s="378"/>
      <c r="HT65485" s="378"/>
      <c r="HU65485" s="378"/>
      <c r="HV65485" s="378"/>
      <c r="HW65485" s="378"/>
      <c r="HX65485" s="378"/>
      <c r="HY65485" s="378"/>
      <c r="HZ65485" s="378"/>
      <c r="IA65485" s="378"/>
      <c r="IB65485" s="378"/>
      <c r="IC65485" s="378"/>
      <c r="ID65485" s="378"/>
      <c r="IE65485" s="378"/>
      <c r="IF65485" s="378"/>
      <c r="IG65485" s="378"/>
      <c r="IH65485" s="378"/>
      <c r="II65485" s="378"/>
      <c r="IJ65485" s="378"/>
      <c r="IK65485" s="378"/>
      <c r="IL65485" s="378"/>
    </row>
    <row r="65486" spans="2:246">
      <c r="B65486" s="378"/>
      <c r="C65486" s="378"/>
      <c r="D65486" s="378"/>
      <c r="E65486" s="378"/>
      <c r="F65486" s="378"/>
      <c r="G65486" s="378"/>
      <c r="H65486" s="378"/>
      <c r="I65486" s="378"/>
      <c r="J65486" s="378"/>
      <c r="K65486" s="378"/>
      <c r="L65486" s="378"/>
      <c r="M65486" s="378"/>
      <c r="N65486" s="378"/>
      <c r="O65486" s="378"/>
      <c r="P65486" s="378"/>
      <c r="Q65486" s="378"/>
      <c r="R65486" s="378"/>
      <c r="S65486" s="378"/>
      <c r="T65486" s="378"/>
      <c r="U65486" s="378"/>
      <c r="V65486" s="378"/>
      <c r="W65486" s="378"/>
      <c r="X65486" s="378"/>
      <c r="Y65486" s="378"/>
      <c r="Z65486" s="378"/>
      <c r="AA65486" s="378"/>
      <c r="AB65486" s="378"/>
      <c r="AC65486" s="378"/>
      <c r="AD65486" s="378"/>
      <c r="AE65486" s="378"/>
      <c r="AF65486" s="378"/>
      <c r="AG65486" s="378"/>
      <c r="AH65486" s="378"/>
      <c r="AI65486" s="378"/>
      <c r="AJ65486" s="378"/>
      <c r="AK65486" s="378"/>
      <c r="AL65486" s="378"/>
      <c r="AM65486" s="378"/>
      <c r="AN65486" s="378"/>
      <c r="AO65486" s="378"/>
      <c r="AP65486" s="378"/>
      <c r="AQ65486" s="378"/>
      <c r="AR65486" s="378"/>
      <c r="AS65486" s="378"/>
      <c r="AT65486" s="378"/>
      <c r="AU65486" s="378"/>
      <c r="AV65486" s="378"/>
      <c r="AW65486" s="378"/>
      <c r="AX65486" s="378"/>
      <c r="AY65486" s="378"/>
      <c r="AZ65486" s="378"/>
      <c r="BA65486" s="378"/>
      <c r="BB65486" s="378"/>
      <c r="BC65486" s="378"/>
      <c r="BD65486" s="378"/>
      <c r="BE65486" s="378"/>
      <c r="BF65486" s="378"/>
      <c r="BG65486" s="378"/>
      <c r="BH65486" s="378"/>
      <c r="BI65486" s="378"/>
      <c r="BJ65486" s="378"/>
      <c r="BK65486" s="378"/>
      <c r="BL65486" s="378"/>
      <c r="BM65486" s="378"/>
      <c r="BN65486" s="378"/>
      <c r="BO65486" s="378"/>
      <c r="BP65486" s="378"/>
      <c r="BQ65486" s="378"/>
      <c r="BR65486" s="378"/>
      <c r="BS65486" s="378"/>
      <c r="BT65486" s="378"/>
      <c r="BU65486" s="378"/>
      <c r="BV65486" s="378"/>
      <c r="BW65486" s="378"/>
      <c r="BX65486" s="378"/>
      <c r="BY65486" s="378"/>
      <c r="BZ65486" s="378"/>
      <c r="CA65486" s="378"/>
      <c r="CB65486" s="378"/>
      <c r="CC65486" s="378"/>
      <c r="CD65486" s="378"/>
      <c r="CE65486" s="378"/>
      <c r="CF65486" s="378"/>
      <c r="CG65486" s="378"/>
      <c r="CH65486" s="378"/>
      <c r="CI65486" s="378"/>
      <c r="CJ65486" s="378"/>
      <c r="CK65486" s="378"/>
      <c r="CL65486" s="378"/>
      <c r="CM65486" s="378"/>
      <c r="CN65486" s="378"/>
      <c r="CO65486" s="378"/>
      <c r="CP65486" s="378"/>
      <c r="CQ65486" s="378"/>
      <c r="CR65486" s="378"/>
      <c r="CS65486" s="378"/>
      <c r="CT65486" s="378"/>
      <c r="CU65486" s="378"/>
      <c r="CV65486" s="378"/>
      <c r="CW65486" s="378"/>
      <c r="CX65486" s="378"/>
      <c r="CY65486" s="378"/>
      <c r="CZ65486" s="378"/>
      <c r="DA65486" s="378"/>
      <c r="DB65486" s="378"/>
      <c r="DC65486" s="378"/>
      <c r="DD65486" s="378"/>
      <c r="DE65486" s="378"/>
      <c r="DF65486" s="378"/>
      <c r="DG65486" s="378"/>
      <c r="DH65486" s="378"/>
      <c r="DI65486" s="378"/>
      <c r="DJ65486" s="378"/>
      <c r="DK65486" s="378"/>
      <c r="DL65486" s="378"/>
      <c r="DM65486" s="378"/>
      <c r="DN65486" s="378"/>
      <c r="DO65486" s="378"/>
      <c r="DP65486" s="378"/>
      <c r="DQ65486" s="378"/>
      <c r="DR65486" s="378"/>
      <c r="DS65486" s="378"/>
      <c r="DT65486" s="378"/>
      <c r="DU65486" s="378"/>
      <c r="DV65486" s="378"/>
      <c r="DW65486" s="378"/>
      <c r="DX65486" s="378"/>
      <c r="DY65486" s="378"/>
      <c r="DZ65486" s="378"/>
      <c r="EA65486" s="378"/>
      <c r="EB65486" s="378"/>
      <c r="EC65486" s="378"/>
      <c r="ED65486" s="378"/>
      <c r="EE65486" s="378"/>
      <c r="EF65486" s="378"/>
      <c r="EG65486" s="378"/>
      <c r="EH65486" s="378"/>
      <c r="EI65486" s="378"/>
      <c r="EJ65486" s="378"/>
      <c r="EK65486" s="378"/>
      <c r="EL65486" s="378"/>
      <c r="EM65486" s="378"/>
      <c r="EN65486" s="378"/>
      <c r="EO65486" s="378"/>
      <c r="EP65486" s="378"/>
      <c r="EQ65486" s="378"/>
      <c r="ER65486" s="378"/>
      <c r="ES65486" s="378"/>
      <c r="ET65486" s="378"/>
      <c r="EU65486" s="378"/>
      <c r="EV65486" s="378"/>
      <c r="EW65486" s="378"/>
      <c r="EX65486" s="378"/>
      <c r="EY65486" s="378"/>
      <c r="EZ65486" s="378"/>
      <c r="FA65486" s="378"/>
      <c r="FB65486" s="378"/>
      <c r="FC65486" s="378"/>
      <c r="FD65486" s="378"/>
      <c r="FE65486" s="378"/>
      <c r="FF65486" s="378"/>
      <c r="FG65486" s="378"/>
      <c r="FH65486" s="378"/>
      <c r="FI65486" s="378"/>
      <c r="FJ65486" s="378"/>
      <c r="FK65486" s="378"/>
      <c r="FL65486" s="378"/>
      <c r="FM65486" s="378"/>
      <c r="FN65486" s="378"/>
      <c r="FO65486" s="378"/>
      <c r="FP65486" s="378"/>
      <c r="FQ65486" s="378"/>
      <c r="FR65486" s="378"/>
      <c r="FS65486" s="378"/>
      <c r="FT65486" s="378"/>
      <c r="FU65486" s="378"/>
      <c r="FV65486" s="378"/>
      <c r="FW65486" s="378"/>
      <c r="FX65486" s="378"/>
      <c r="FY65486" s="378"/>
      <c r="FZ65486" s="378"/>
      <c r="GA65486" s="378"/>
      <c r="GB65486" s="378"/>
      <c r="GC65486" s="378"/>
      <c r="GD65486" s="378"/>
      <c r="GE65486" s="378"/>
      <c r="GF65486" s="378"/>
      <c r="GG65486" s="378"/>
      <c r="GH65486" s="378"/>
      <c r="GI65486" s="378"/>
      <c r="GJ65486" s="378"/>
      <c r="GK65486" s="378"/>
      <c r="GL65486" s="378"/>
      <c r="GM65486" s="378"/>
      <c r="GN65486" s="378"/>
      <c r="GO65486" s="378"/>
      <c r="GP65486" s="378"/>
      <c r="GQ65486" s="378"/>
      <c r="GR65486" s="378"/>
      <c r="GS65486" s="378"/>
      <c r="GT65486" s="378"/>
      <c r="GU65486" s="378"/>
      <c r="GV65486" s="378"/>
      <c r="GW65486" s="378"/>
      <c r="GX65486" s="378"/>
      <c r="GY65486" s="378"/>
      <c r="GZ65486" s="378"/>
      <c r="HA65486" s="378"/>
      <c r="HB65486" s="378"/>
      <c r="HC65486" s="378"/>
      <c r="HD65486" s="378"/>
      <c r="HE65486" s="378"/>
      <c r="HF65486" s="378"/>
      <c r="HG65486" s="378"/>
      <c r="HH65486" s="378"/>
      <c r="HI65486" s="378"/>
      <c r="HJ65486" s="378"/>
      <c r="HK65486" s="378"/>
      <c r="HL65486" s="378"/>
      <c r="HM65486" s="378"/>
      <c r="HN65486" s="378"/>
      <c r="HO65486" s="378"/>
      <c r="HP65486" s="378"/>
      <c r="HQ65486" s="378"/>
      <c r="HR65486" s="378"/>
      <c r="HS65486" s="378"/>
      <c r="HT65486" s="378"/>
      <c r="HU65486" s="378"/>
      <c r="HV65486" s="378"/>
      <c r="HW65486" s="378"/>
      <c r="HX65486" s="378"/>
      <c r="HY65486" s="378"/>
      <c r="HZ65486" s="378"/>
      <c r="IA65486" s="378"/>
      <c r="IB65486" s="378"/>
      <c r="IC65486" s="378"/>
      <c r="ID65486" s="378"/>
      <c r="IE65486" s="378"/>
      <c r="IF65486" s="378"/>
      <c r="IG65486" s="378"/>
      <c r="IH65486" s="378"/>
      <c r="II65486" s="378"/>
      <c r="IJ65486" s="378"/>
      <c r="IK65486" s="378"/>
      <c r="IL65486" s="378"/>
    </row>
    <row r="65487" spans="2:246">
      <c r="B65487" s="378"/>
      <c r="C65487" s="378"/>
      <c r="D65487" s="378"/>
      <c r="E65487" s="378"/>
      <c r="F65487" s="378"/>
      <c r="G65487" s="378"/>
      <c r="H65487" s="378"/>
      <c r="I65487" s="378"/>
      <c r="J65487" s="378"/>
      <c r="K65487" s="378"/>
      <c r="L65487" s="378"/>
      <c r="M65487" s="378"/>
      <c r="N65487" s="378"/>
      <c r="O65487" s="378"/>
      <c r="P65487" s="378"/>
      <c r="Q65487" s="378"/>
      <c r="R65487" s="378"/>
      <c r="S65487" s="378"/>
      <c r="T65487" s="378"/>
      <c r="U65487" s="378"/>
      <c r="V65487" s="378"/>
      <c r="W65487" s="378"/>
      <c r="X65487" s="378"/>
      <c r="Y65487" s="378"/>
      <c r="Z65487" s="378"/>
      <c r="AA65487" s="378"/>
      <c r="AB65487" s="378"/>
      <c r="AC65487" s="378"/>
      <c r="AD65487" s="378"/>
      <c r="AE65487" s="378"/>
      <c r="AF65487" s="378"/>
      <c r="AG65487" s="378"/>
      <c r="AH65487" s="378"/>
      <c r="AI65487" s="378"/>
      <c r="AJ65487" s="378"/>
      <c r="AK65487" s="378"/>
      <c r="AL65487" s="378"/>
      <c r="AM65487" s="378"/>
      <c r="AN65487" s="378"/>
      <c r="AO65487" s="378"/>
      <c r="AP65487" s="378"/>
      <c r="AQ65487" s="378"/>
      <c r="AR65487" s="378"/>
      <c r="AS65487" s="378"/>
      <c r="AT65487" s="378"/>
      <c r="AU65487" s="378"/>
      <c r="AV65487" s="378"/>
      <c r="AW65487" s="378"/>
      <c r="AX65487" s="378"/>
      <c r="AY65487" s="378"/>
      <c r="AZ65487" s="378"/>
      <c r="BA65487" s="378"/>
      <c r="BB65487" s="378"/>
      <c r="BC65487" s="378"/>
      <c r="BD65487" s="378"/>
      <c r="BE65487" s="378"/>
      <c r="BF65487" s="378"/>
      <c r="BG65487" s="378"/>
      <c r="BH65487" s="378"/>
      <c r="BI65487" s="378"/>
      <c r="BJ65487" s="378"/>
      <c r="BK65487" s="378"/>
      <c r="BL65487" s="378"/>
      <c r="BM65487" s="378"/>
      <c r="BN65487" s="378"/>
      <c r="BO65487" s="378"/>
      <c r="BP65487" s="378"/>
      <c r="BQ65487" s="378"/>
      <c r="BR65487" s="378"/>
      <c r="BS65487" s="378"/>
      <c r="BT65487" s="378"/>
      <c r="BU65487" s="378"/>
      <c r="BV65487" s="378"/>
      <c r="BW65487" s="378"/>
      <c r="BX65487" s="378"/>
      <c r="BY65487" s="378"/>
      <c r="BZ65487" s="378"/>
      <c r="CA65487" s="378"/>
      <c r="CB65487" s="378"/>
      <c r="CC65487" s="378"/>
      <c r="CD65487" s="378"/>
      <c r="CE65487" s="378"/>
      <c r="CF65487" s="378"/>
      <c r="CG65487" s="378"/>
      <c r="CH65487" s="378"/>
      <c r="CI65487" s="378"/>
      <c r="CJ65487" s="378"/>
      <c r="CK65487" s="378"/>
      <c r="CL65487" s="378"/>
      <c r="CM65487" s="378"/>
      <c r="CN65487" s="378"/>
      <c r="CO65487" s="378"/>
      <c r="CP65487" s="378"/>
      <c r="CQ65487" s="378"/>
      <c r="CR65487" s="378"/>
      <c r="CS65487" s="378"/>
      <c r="CT65487" s="378"/>
      <c r="CU65487" s="378"/>
      <c r="CV65487" s="378"/>
      <c r="CW65487" s="378"/>
      <c r="CX65487" s="378"/>
      <c r="CY65487" s="378"/>
      <c r="CZ65487" s="378"/>
      <c r="DA65487" s="378"/>
      <c r="DB65487" s="378"/>
      <c r="DC65487" s="378"/>
      <c r="DD65487" s="378"/>
      <c r="DE65487" s="378"/>
      <c r="DF65487" s="378"/>
      <c r="DG65487" s="378"/>
      <c r="DH65487" s="378"/>
      <c r="DI65487" s="378"/>
      <c r="DJ65487" s="378"/>
      <c r="DK65487" s="378"/>
      <c r="DL65487" s="378"/>
      <c r="DM65487" s="378"/>
      <c r="DN65487" s="378"/>
      <c r="DO65487" s="378"/>
      <c r="DP65487" s="378"/>
      <c r="DQ65487" s="378"/>
      <c r="DR65487" s="378"/>
      <c r="DS65487" s="378"/>
      <c r="DT65487" s="378"/>
      <c r="DU65487" s="378"/>
      <c r="DV65487" s="378"/>
      <c r="DW65487" s="378"/>
      <c r="DX65487" s="378"/>
      <c r="DY65487" s="378"/>
      <c r="DZ65487" s="378"/>
      <c r="EA65487" s="378"/>
      <c r="EB65487" s="378"/>
      <c r="EC65487" s="378"/>
      <c r="ED65487" s="378"/>
      <c r="EE65487" s="378"/>
      <c r="EF65487" s="378"/>
      <c r="EG65487" s="378"/>
      <c r="EH65487" s="378"/>
      <c r="EI65487" s="378"/>
      <c r="EJ65487" s="378"/>
      <c r="EK65487" s="378"/>
      <c r="EL65487" s="378"/>
      <c r="EM65487" s="378"/>
      <c r="EN65487" s="378"/>
      <c r="EO65487" s="378"/>
      <c r="EP65487" s="378"/>
      <c r="EQ65487" s="378"/>
      <c r="ER65487" s="378"/>
      <c r="ES65487" s="378"/>
      <c r="ET65487" s="378"/>
      <c r="EU65487" s="378"/>
      <c r="EV65487" s="378"/>
      <c r="EW65487" s="378"/>
      <c r="EX65487" s="378"/>
      <c r="EY65487" s="378"/>
      <c r="EZ65487" s="378"/>
      <c r="FA65487" s="378"/>
      <c r="FB65487" s="378"/>
      <c r="FC65487" s="378"/>
      <c r="FD65487" s="378"/>
      <c r="FE65487" s="378"/>
      <c r="FF65487" s="378"/>
      <c r="FG65487" s="378"/>
      <c r="FH65487" s="378"/>
      <c r="FI65487" s="378"/>
      <c r="FJ65487" s="378"/>
      <c r="FK65487" s="378"/>
      <c r="FL65487" s="378"/>
      <c r="FM65487" s="378"/>
      <c r="FN65487" s="378"/>
      <c r="FO65487" s="378"/>
      <c r="FP65487" s="378"/>
      <c r="FQ65487" s="378"/>
      <c r="FR65487" s="378"/>
      <c r="FS65487" s="378"/>
      <c r="FT65487" s="378"/>
      <c r="FU65487" s="378"/>
      <c r="FV65487" s="378"/>
      <c r="FW65487" s="378"/>
      <c r="FX65487" s="378"/>
      <c r="FY65487" s="378"/>
      <c r="FZ65487" s="378"/>
      <c r="GA65487" s="378"/>
      <c r="GB65487" s="378"/>
      <c r="GC65487" s="378"/>
      <c r="GD65487" s="378"/>
      <c r="GE65487" s="378"/>
      <c r="GF65487" s="378"/>
      <c r="GG65487" s="378"/>
      <c r="GH65487" s="378"/>
      <c r="GI65487" s="378"/>
      <c r="GJ65487" s="378"/>
      <c r="GK65487" s="378"/>
      <c r="GL65487" s="378"/>
      <c r="GM65487" s="378"/>
      <c r="GN65487" s="378"/>
      <c r="GO65487" s="378"/>
      <c r="GP65487" s="378"/>
      <c r="GQ65487" s="378"/>
      <c r="GR65487" s="378"/>
      <c r="GS65487" s="378"/>
      <c r="GT65487" s="378"/>
      <c r="GU65487" s="378"/>
      <c r="GV65487" s="378"/>
      <c r="GW65487" s="378"/>
      <c r="GX65487" s="378"/>
      <c r="GY65487" s="378"/>
      <c r="GZ65487" s="378"/>
      <c r="HA65487" s="378"/>
      <c r="HB65487" s="378"/>
      <c r="HC65487" s="378"/>
      <c r="HD65487" s="378"/>
      <c r="HE65487" s="378"/>
      <c r="HF65487" s="378"/>
      <c r="HG65487" s="378"/>
      <c r="HH65487" s="378"/>
      <c r="HI65487" s="378"/>
      <c r="HJ65487" s="378"/>
      <c r="HK65487" s="378"/>
      <c r="HL65487" s="378"/>
      <c r="HM65487" s="378"/>
      <c r="HN65487" s="378"/>
      <c r="HO65487" s="378"/>
      <c r="HP65487" s="378"/>
      <c r="HQ65487" s="378"/>
      <c r="HR65487" s="378"/>
      <c r="HS65487" s="378"/>
      <c r="HT65487" s="378"/>
      <c r="HU65487" s="378"/>
      <c r="HV65487" s="378"/>
      <c r="HW65487" s="378"/>
      <c r="HX65487" s="378"/>
      <c r="HY65487" s="378"/>
      <c r="HZ65487" s="378"/>
      <c r="IA65487" s="378"/>
      <c r="IB65487" s="378"/>
      <c r="IC65487" s="378"/>
      <c r="ID65487" s="378"/>
      <c r="IE65487" s="378"/>
      <c r="IF65487" s="378"/>
      <c r="IG65487" s="378"/>
      <c r="IH65487" s="378"/>
      <c r="II65487" s="378"/>
      <c r="IJ65487" s="378"/>
      <c r="IK65487" s="378"/>
      <c r="IL65487" s="378"/>
    </row>
    <row r="65488" spans="2:246">
      <c r="B65488" s="378"/>
      <c r="C65488" s="378"/>
      <c r="D65488" s="378"/>
      <c r="E65488" s="378"/>
      <c r="F65488" s="378"/>
      <c r="G65488" s="378"/>
      <c r="H65488" s="378"/>
      <c r="I65488" s="378"/>
      <c r="J65488" s="378"/>
      <c r="K65488" s="378"/>
      <c r="L65488" s="378"/>
      <c r="M65488" s="378"/>
      <c r="N65488" s="378"/>
      <c r="O65488" s="378"/>
      <c r="P65488" s="378"/>
      <c r="Q65488" s="378"/>
      <c r="R65488" s="378"/>
      <c r="S65488" s="378"/>
      <c r="T65488" s="378"/>
      <c r="U65488" s="378"/>
      <c r="V65488" s="378"/>
      <c r="W65488" s="378"/>
      <c r="X65488" s="378"/>
      <c r="Y65488" s="378"/>
      <c r="Z65488" s="378"/>
      <c r="AA65488" s="378"/>
      <c r="AB65488" s="378"/>
      <c r="AC65488" s="378"/>
      <c r="AD65488" s="378"/>
      <c r="AE65488" s="378"/>
      <c r="AF65488" s="378"/>
      <c r="AG65488" s="378"/>
      <c r="AH65488" s="378"/>
      <c r="AI65488" s="378"/>
      <c r="AJ65488" s="378"/>
      <c r="AK65488" s="378"/>
      <c r="AL65488" s="378"/>
      <c r="AM65488" s="378"/>
      <c r="AN65488" s="378"/>
      <c r="AO65488" s="378"/>
      <c r="AP65488" s="378"/>
      <c r="AQ65488" s="378"/>
      <c r="AR65488" s="378"/>
      <c r="AS65488" s="378"/>
      <c r="AT65488" s="378"/>
      <c r="AU65488" s="378"/>
      <c r="AV65488" s="378"/>
      <c r="AW65488" s="378"/>
      <c r="AX65488" s="378"/>
      <c r="AY65488" s="378"/>
      <c r="AZ65488" s="378"/>
      <c r="BA65488" s="378"/>
      <c r="BB65488" s="378"/>
      <c r="BC65488" s="378"/>
      <c r="BD65488" s="378"/>
      <c r="BE65488" s="378"/>
      <c r="BF65488" s="378"/>
      <c r="BG65488" s="378"/>
      <c r="BH65488" s="378"/>
      <c r="BI65488" s="378"/>
      <c r="BJ65488" s="378"/>
      <c r="BK65488" s="378"/>
      <c r="BL65488" s="378"/>
      <c r="BM65488" s="378"/>
      <c r="BN65488" s="378"/>
      <c r="BO65488" s="378"/>
      <c r="BP65488" s="378"/>
      <c r="BQ65488" s="378"/>
      <c r="BR65488" s="378"/>
      <c r="BS65488" s="378"/>
      <c r="BT65488" s="378"/>
      <c r="BU65488" s="378"/>
      <c r="BV65488" s="378"/>
      <c r="BW65488" s="378"/>
      <c r="BX65488" s="378"/>
      <c r="BY65488" s="378"/>
      <c r="BZ65488" s="378"/>
      <c r="CA65488" s="378"/>
      <c r="CB65488" s="378"/>
      <c r="CC65488" s="378"/>
      <c r="CD65488" s="378"/>
      <c r="CE65488" s="378"/>
      <c r="CF65488" s="378"/>
      <c r="CG65488" s="378"/>
      <c r="CH65488" s="378"/>
      <c r="CI65488" s="378"/>
      <c r="CJ65488" s="378"/>
      <c r="CK65488" s="378"/>
      <c r="CL65488" s="378"/>
      <c r="CM65488" s="378"/>
      <c r="CN65488" s="378"/>
      <c r="CO65488" s="378"/>
      <c r="CP65488" s="378"/>
      <c r="CQ65488" s="378"/>
      <c r="CR65488" s="378"/>
      <c r="CS65488" s="378"/>
      <c r="CT65488" s="378"/>
      <c r="CU65488" s="378"/>
      <c r="CV65488" s="378"/>
      <c r="CW65488" s="378"/>
      <c r="CX65488" s="378"/>
      <c r="CY65488" s="378"/>
      <c r="CZ65488" s="378"/>
      <c r="DA65488" s="378"/>
      <c r="DB65488" s="378"/>
      <c r="DC65488" s="378"/>
      <c r="DD65488" s="378"/>
      <c r="DE65488" s="378"/>
      <c r="DF65488" s="378"/>
      <c r="DG65488" s="378"/>
      <c r="DH65488" s="378"/>
      <c r="DI65488" s="378"/>
      <c r="DJ65488" s="378"/>
      <c r="DK65488" s="378"/>
      <c r="DL65488" s="378"/>
      <c r="DM65488" s="378"/>
      <c r="DN65488" s="378"/>
      <c r="DO65488" s="378"/>
      <c r="DP65488" s="378"/>
      <c r="DQ65488" s="378"/>
      <c r="DR65488" s="378"/>
      <c r="DS65488" s="378"/>
      <c r="DT65488" s="378"/>
      <c r="DU65488" s="378"/>
      <c r="DV65488" s="378"/>
      <c r="DW65488" s="378"/>
      <c r="DX65488" s="378"/>
      <c r="DY65488" s="378"/>
      <c r="DZ65488" s="378"/>
      <c r="EA65488" s="378"/>
      <c r="EB65488" s="378"/>
      <c r="EC65488" s="378"/>
      <c r="ED65488" s="378"/>
      <c r="EE65488" s="378"/>
      <c r="EF65488" s="378"/>
      <c r="EG65488" s="378"/>
      <c r="EH65488" s="378"/>
      <c r="EI65488" s="378"/>
      <c r="EJ65488" s="378"/>
      <c r="EK65488" s="378"/>
      <c r="EL65488" s="378"/>
      <c r="EM65488" s="378"/>
      <c r="EN65488" s="378"/>
      <c r="EO65488" s="378"/>
      <c r="EP65488" s="378"/>
      <c r="EQ65488" s="378"/>
      <c r="ER65488" s="378"/>
      <c r="ES65488" s="378"/>
      <c r="ET65488" s="378"/>
      <c r="EU65488" s="378"/>
      <c r="EV65488" s="378"/>
      <c r="EW65488" s="378"/>
      <c r="EX65488" s="378"/>
      <c r="EY65488" s="378"/>
      <c r="EZ65488" s="378"/>
      <c r="FA65488" s="378"/>
      <c r="FB65488" s="378"/>
      <c r="FC65488" s="378"/>
      <c r="FD65488" s="378"/>
      <c r="FE65488" s="378"/>
      <c r="FF65488" s="378"/>
      <c r="FG65488" s="378"/>
      <c r="FH65488" s="378"/>
      <c r="FI65488" s="378"/>
      <c r="FJ65488" s="378"/>
      <c r="FK65488" s="378"/>
      <c r="FL65488" s="378"/>
      <c r="FM65488" s="378"/>
      <c r="FN65488" s="378"/>
      <c r="FO65488" s="378"/>
      <c r="FP65488" s="378"/>
      <c r="FQ65488" s="378"/>
      <c r="FR65488" s="378"/>
      <c r="FS65488" s="378"/>
      <c r="FT65488" s="378"/>
      <c r="FU65488" s="378"/>
      <c r="FV65488" s="378"/>
      <c r="FW65488" s="378"/>
      <c r="FX65488" s="378"/>
      <c r="FY65488" s="378"/>
      <c r="FZ65488" s="378"/>
      <c r="GA65488" s="378"/>
      <c r="GB65488" s="378"/>
      <c r="GC65488" s="378"/>
      <c r="GD65488" s="378"/>
      <c r="GE65488" s="378"/>
      <c r="GF65488" s="378"/>
      <c r="GG65488" s="378"/>
      <c r="GH65488" s="378"/>
      <c r="GI65488" s="378"/>
      <c r="GJ65488" s="378"/>
      <c r="GK65488" s="378"/>
      <c r="GL65488" s="378"/>
      <c r="GM65488" s="378"/>
      <c r="GN65488" s="378"/>
      <c r="GO65488" s="378"/>
      <c r="GP65488" s="378"/>
      <c r="GQ65488" s="378"/>
      <c r="GR65488" s="378"/>
      <c r="GS65488" s="378"/>
      <c r="GT65488" s="378"/>
      <c r="GU65488" s="378"/>
      <c r="GV65488" s="378"/>
      <c r="GW65488" s="378"/>
      <c r="GX65488" s="378"/>
      <c r="GY65488" s="378"/>
      <c r="GZ65488" s="378"/>
      <c r="HA65488" s="378"/>
      <c r="HB65488" s="378"/>
      <c r="HC65488" s="378"/>
      <c r="HD65488" s="378"/>
      <c r="HE65488" s="378"/>
      <c r="HF65488" s="378"/>
      <c r="HG65488" s="378"/>
      <c r="HH65488" s="378"/>
      <c r="HI65488" s="378"/>
      <c r="HJ65488" s="378"/>
      <c r="HK65488" s="378"/>
      <c r="HL65488" s="378"/>
      <c r="HM65488" s="378"/>
      <c r="HN65488" s="378"/>
      <c r="HO65488" s="378"/>
      <c r="HP65488" s="378"/>
      <c r="HQ65488" s="378"/>
      <c r="HR65488" s="378"/>
      <c r="HS65488" s="378"/>
      <c r="HT65488" s="378"/>
      <c r="HU65488" s="378"/>
      <c r="HV65488" s="378"/>
      <c r="HW65488" s="378"/>
      <c r="HX65488" s="378"/>
      <c r="HY65488" s="378"/>
      <c r="HZ65488" s="378"/>
      <c r="IA65488" s="378"/>
      <c r="IB65488" s="378"/>
      <c r="IC65488" s="378"/>
      <c r="ID65488" s="378"/>
      <c r="IE65488" s="378"/>
      <c r="IF65488" s="378"/>
      <c r="IG65488" s="378"/>
      <c r="IH65488" s="378"/>
      <c r="II65488" s="378"/>
      <c r="IJ65488" s="378"/>
      <c r="IK65488" s="378"/>
      <c r="IL65488" s="378"/>
    </row>
    <row r="65489" spans="2:246">
      <c r="B65489" s="378"/>
      <c r="C65489" s="378"/>
      <c r="D65489" s="378"/>
      <c r="E65489" s="378"/>
      <c r="F65489" s="378"/>
      <c r="G65489" s="378"/>
      <c r="H65489" s="378"/>
      <c r="I65489" s="378"/>
      <c r="J65489" s="378"/>
      <c r="K65489" s="378"/>
      <c r="L65489" s="378"/>
      <c r="M65489" s="378"/>
      <c r="N65489" s="378"/>
      <c r="O65489" s="378"/>
      <c r="P65489" s="378"/>
      <c r="Q65489" s="378"/>
      <c r="R65489" s="378"/>
      <c r="S65489" s="378"/>
      <c r="T65489" s="378"/>
      <c r="U65489" s="378"/>
      <c r="V65489" s="378"/>
      <c r="W65489" s="378"/>
      <c r="X65489" s="378"/>
      <c r="Y65489" s="378"/>
      <c r="Z65489" s="378"/>
      <c r="AA65489" s="378"/>
      <c r="AB65489" s="378"/>
      <c r="AC65489" s="378"/>
      <c r="AD65489" s="378"/>
      <c r="AE65489" s="378"/>
      <c r="AF65489" s="378"/>
      <c r="AG65489" s="378"/>
      <c r="AH65489" s="378"/>
      <c r="AI65489" s="378"/>
      <c r="AJ65489" s="378"/>
      <c r="AK65489" s="378"/>
      <c r="AL65489" s="378"/>
      <c r="AM65489" s="378"/>
      <c r="AN65489" s="378"/>
      <c r="AO65489" s="378"/>
      <c r="AP65489" s="378"/>
      <c r="AQ65489" s="378"/>
      <c r="AR65489" s="378"/>
      <c r="AS65489" s="378"/>
      <c r="AT65489" s="378"/>
      <c r="AU65489" s="378"/>
      <c r="AV65489" s="378"/>
      <c r="AW65489" s="378"/>
      <c r="AX65489" s="378"/>
      <c r="AY65489" s="378"/>
      <c r="AZ65489" s="378"/>
      <c r="BA65489" s="378"/>
      <c r="BB65489" s="378"/>
      <c r="BC65489" s="378"/>
      <c r="BD65489" s="378"/>
      <c r="BE65489" s="378"/>
      <c r="BF65489" s="378"/>
      <c r="BG65489" s="378"/>
      <c r="BH65489" s="378"/>
      <c r="BI65489" s="378"/>
      <c r="BJ65489" s="378"/>
      <c r="BK65489" s="378"/>
      <c r="BL65489" s="378"/>
      <c r="BM65489" s="378"/>
      <c r="BN65489" s="378"/>
      <c r="BO65489" s="378"/>
      <c r="BP65489" s="378"/>
      <c r="BQ65489" s="378"/>
      <c r="BR65489" s="378"/>
      <c r="BS65489" s="378"/>
      <c r="BT65489" s="378"/>
      <c r="BU65489" s="378"/>
      <c r="BV65489" s="378"/>
      <c r="BW65489" s="378"/>
      <c r="BX65489" s="378"/>
      <c r="BY65489" s="378"/>
      <c r="BZ65489" s="378"/>
      <c r="CA65489" s="378"/>
      <c r="CB65489" s="378"/>
      <c r="CC65489" s="378"/>
      <c r="CD65489" s="378"/>
      <c r="CE65489" s="378"/>
      <c r="CF65489" s="378"/>
      <c r="CG65489" s="378"/>
      <c r="CH65489" s="378"/>
      <c r="CI65489" s="378"/>
      <c r="CJ65489" s="378"/>
      <c r="CK65489" s="378"/>
      <c r="CL65489" s="378"/>
      <c r="CM65489" s="378"/>
      <c r="CN65489" s="378"/>
      <c r="CO65489" s="378"/>
      <c r="CP65489" s="378"/>
      <c r="CQ65489" s="378"/>
      <c r="CR65489" s="378"/>
      <c r="CS65489" s="378"/>
      <c r="CT65489" s="378"/>
      <c r="CU65489" s="378"/>
      <c r="CV65489" s="378"/>
      <c r="CW65489" s="378"/>
      <c r="CX65489" s="378"/>
      <c r="CY65489" s="378"/>
      <c r="CZ65489" s="378"/>
      <c r="DA65489" s="378"/>
      <c r="DB65489" s="378"/>
      <c r="DC65489" s="378"/>
      <c r="DD65489" s="378"/>
      <c r="DE65489" s="378"/>
      <c r="DF65489" s="378"/>
      <c r="DG65489" s="378"/>
      <c r="DH65489" s="378"/>
      <c r="DI65489" s="378"/>
      <c r="DJ65489" s="378"/>
      <c r="DK65489" s="378"/>
      <c r="DL65489" s="378"/>
      <c r="DM65489" s="378"/>
      <c r="DN65489" s="378"/>
      <c r="DO65489" s="378"/>
      <c r="DP65489" s="378"/>
      <c r="DQ65489" s="378"/>
      <c r="DR65489" s="378"/>
      <c r="DS65489" s="378"/>
      <c r="DT65489" s="378"/>
      <c r="DU65489" s="378"/>
      <c r="DV65489" s="378"/>
      <c r="DW65489" s="378"/>
      <c r="DX65489" s="378"/>
      <c r="DY65489" s="378"/>
      <c r="DZ65489" s="378"/>
      <c r="EA65489" s="378"/>
      <c r="EB65489" s="378"/>
      <c r="EC65489" s="378"/>
      <c r="ED65489" s="378"/>
      <c r="EE65489" s="378"/>
      <c r="EF65489" s="378"/>
      <c r="EG65489" s="378"/>
      <c r="EH65489" s="378"/>
      <c r="EI65489" s="378"/>
      <c r="EJ65489" s="378"/>
      <c r="EK65489" s="378"/>
      <c r="EL65489" s="378"/>
      <c r="EM65489" s="378"/>
      <c r="EN65489" s="378"/>
      <c r="EO65489" s="378"/>
      <c r="EP65489" s="378"/>
      <c r="EQ65489" s="378"/>
      <c r="ER65489" s="378"/>
      <c r="ES65489" s="378"/>
      <c r="ET65489" s="378"/>
      <c r="EU65489" s="378"/>
      <c r="EV65489" s="378"/>
      <c r="EW65489" s="378"/>
      <c r="EX65489" s="378"/>
      <c r="EY65489" s="378"/>
      <c r="EZ65489" s="378"/>
      <c r="FA65489" s="378"/>
      <c r="FB65489" s="378"/>
      <c r="FC65489" s="378"/>
      <c r="FD65489" s="378"/>
      <c r="FE65489" s="378"/>
      <c r="FF65489" s="378"/>
      <c r="FG65489" s="378"/>
      <c r="FH65489" s="378"/>
      <c r="FI65489" s="378"/>
      <c r="FJ65489" s="378"/>
      <c r="FK65489" s="378"/>
      <c r="FL65489" s="378"/>
      <c r="FM65489" s="378"/>
      <c r="FN65489" s="378"/>
      <c r="FO65489" s="378"/>
      <c r="FP65489" s="378"/>
      <c r="FQ65489" s="378"/>
      <c r="FR65489" s="378"/>
      <c r="FS65489" s="378"/>
      <c r="FT65489" s="378"/>
      <c r="FU65489" s="378"/>
      <c r="FV65489" s="378"/>
      <c r="FW65489" s="378"/>
      <c r="FX65489" s="378"/>
      <c r="FY65489" s="378"/>
      <c r="FZ65489" s="378"/>
      <c r="GA65489" s="378"/>
      <c r="GB65489" s="378"/>
      <c r="GC65489" s="378"/>
      <c r="GD65489" s="378"/>
      <c r="GE65489" s="378"/>
      <c r="GF65489" s="378"/>
      <c r="GG65489" s="378"/>
      <c r="GH65489" s="378"/>
      <c r="GI65489" s="378"/>
      <c r="GJ65489" s="378"/>
      <c r="GK65489" s="378"/>
      <c r="GL65489" s="378"/>
      <c r="GM65489" s="378"/>
      <c r="GN65489" s="378"/>
      <c r="GO65489" s="378"/>
      <c r="GP65489" s="378"/>
      <c r="GQ65489" s="378"/>
      <c r="GR65489" s="378"/>
      <c r="GS65489" s="378"/>
      <c r="GT65489" s="378"/>
      <c r="GU65489" s="378"/>
      <c r="GV65489" s="378"/>
      <c r="GW65489" s="378"/>
      <c r="GX65489" s="378"/>
      <c r="GY65489" s="378"/>
      <c r="GZ65489" s="378"/>
      <c r="HA65489" s="378"/>
      <c r="HB65489" s="378"/>
      <c r="HC65489" s="378"/>
      <c r="HD65489" s="378"/>
      <c r="HE65489" s="378"/>
      <c r="HF65489" s="378"/>
      <c r="HG65489" s="378"/>
      <c r="HH65489" s="378"/>
      <c r="HI65489" s="378"/>
      <c r="HJ65489" s="378"/>
      <c r="HK65489" s="378"/>
      <c r="HL65489" s="378"/>
      <c r="HM65489" s="378"/>
      <c r="HN65489" s="378"/>
      <c r="HO65489" s="378"/>
      <c r="HP65489" s="378"/>
      <c r="HQ65489" s="378"/>
      <c r="HR65489" s="378"/>
      <c r="HS65489" s="378"/>
      <c r="HT65489" s="378"/>
      <c r="HU65489" s="378"/>
      <c r="HV65489" s="378"/>
      <c r="HW65489" s="378"/>
      <c r="HX65489" s="378"/>
      <c r="HY65489" s="378"/>
      <c r="HZ65489" s="378"/>
      <c r="IA65489" s="378"/>
      <c r="IB65489" s="378"/>
      <c r="IC65489" s="378"/>
      <c r="ID65489" s="378"/>
      <c r="IE65489" s="378"/>
      <c r="IF65489" s="378"/>
      <c r="IG65489" s="378"/>
      <c r="IH65489" s="378"/>
      <c r="II65489" s="378"/>
      <c r="IJ65489" s="378"/>
      <c r="IK65489" s="378"/>
      <c r="IL65489" s="378"/>
    </row>
    <row r="65490" spans="2:246">
      <c r="B65490" s="378"/>
      <c r="C65490" s="378"/>
      <c r="D65490" s="378"/>
      <c r="E65490" s="378"/>
      <c r="F65490" s="378"/>
      <c r="G65490" s="378"/>
      <c r="H65490" s="378"/>
      <c r="I65490" s="378"/>
      <c r="J65490" s="378"/>
      <c r="K65490" s="378"/>
      <c r="L65490" s="378"/>
      <c r="M65490" s="378"/>
      <c r="N65490" s="378"/>
      <c r="O65490" s="378"/>
      <c r="P65490" s="378"/>
      <c r="Q65490" s="378"/>
      <c r="R65490" s="378"/>
      <c r="S65490" s="378"/>
      <c r="T65490" s="378"/>
      <c r="U65490" s="378"/>
      <c r="V65490" s="378"/>
      <c r="W65490" s="378"/>
      <c r="X65490" s="378"/>
      <c r="Y65490" s="378"/>
      <c r="Z65490" s="378"/>
      <c r="AA65490" s="378"/>
      <c r="AB65490" s="378"/>
      <c r="AC65490" s="378"/>
      <c r="AD65490" s="378"/>
      <c r="AE65490" s="378"/>
      <c r="AF65490" s="378"/>
      <c r="AG65490" s="378"/>
      <c r="AH65490" s="378"/>
      <c r="AI65490" s="378"/>
      <c r="AJ65490" s="378"/>
      <c r="AK65490" s="378"/>
      <c r="AL65490" s="378"/>
      <c r="AM65490" s="378"/>
      <c r="AN65490" s="378"/>
      <c r="AO65490" s="378"/>
      <c r="AP65490" s="378"/>
      <c r="AQ65490" s="378"/>
      <c r="AR65490" s="378"/>
      <c r="AS65490" s="378"/>
      <c r="AT65490" s="378"/>
      <c r="AU65490" s="378"/>
      <c r="AV65490" s="378"/>
      <c r="AW65490" s="378"/>
      <c r="AX65490" s="378"/>
      <c r="AY65490" s="378"/>
      <c r="AZ65490" s="378"/>
      <c r="BA65490" s="378"/>
      <c r="BB65490" s="378"/>
      <c r="BC65490" s="378"/>
      <c r="BD65490" s="378"/>
      <c r="BE65490" s="378"/>
      <c r="BF65490" s="378"/>
      <c r="BG65490" s="378"/>
      <c r="BH65490" s="378"/>
      <c r="BI65490" s="378"/>
      <c r="BJ65490" s="378"/>
      <c r="BK65490" s="378"/>
      <c r="BL65490" s="378"/>
      <c r="BM65490" s="378"/>
      <c r="BN65490" s="378"/>
      <c r="BO65490" s="378"/>
      <c r="BP65490" s="378"/>
      <c r="BQ65490" s="378"/>
      <c r="BR65490" s="378"/>
      <c r="BS65490" s="378"/>
      <c r="BT65490" s="378"/>
      <c r="BU65490" s="378"/>
      <c r="BV65490" s="378"/>
      <c r="BW65490" s="378"/>
      <c r="BX65490" s="378"/>
      <c r="BY65490" s="378"/>
      <c r="BZ65490" s="378"/>
      <c r="CA65490" s="378"/>
      <c r="CB65490" s="378"/>
      <c r="CC65490" s="378"/>
      <c r="CD65490" s="378"/>
      <c r="CE65490" s="378"/>
      <c r="CF65490" s="378"/>
      <c r="CG65490" s="378"/>
      <c r="CH65490" s="378"/>
      <c r="CI65490" s="378"/>
      <c r="CJ65490" s="378"/>
      <c r="CK65490" s="378"/>
      <c r="CL65490" s="378"/>
      <c r="CM65490" s="378"/>
      <c r="CN65490" s="378"/>
      <c r="CO65490" s="378"/>
      <c r="CP65490" s="378"/>
      <c r="CQ65490" s="378"/>
      <c r="CR65490" s="378"/>
      <c r="CS65490" s="378"/>
      <c r="CT65490" s="378"/>
      <c r="CU65490" s="378"/>
      <c r="CV65490" s="378"/>
      <c r="CW65490" s="378"/>
      <c r="CX65490" s="378"/>
      <c r="CY65490" s="378"/>
      <c r="CZ65490" s="378"/>
      <c r="DA65490" s="378"/>
      <c r="DB65490" s="378"/>
      <c r="DC65490" s="378"/>
      <c r="DD65490" s="378"/>
      <c r="DE65490" s="378"/>
      <c r="DF65490" s="378"/>
      <c r="DG65490" s="378"/>
      <c r="DH65490" s="378"/>
      <c r="DI65490" s="378"/>
      <c r="DJ65490" s="378"/>
      <c r="DK65490" s="378"/>
      <c r="DL65490" s="378"/>
      <c r="DM65490" s="378"/>
      <c r="DN65490" s="378"/>
      <c r="DO65490" s="378"/>
      <c r="DP65490" s="378"/>
      <c r="DQ65490" s="378"/>
      <c r="DR65490" s="378"/>
      <c r="DS65490" s="378"/>
      <c r="DT65490" s="378"/>
      <c r="DU65490" s="378"/>
      <c r="DV65490" s="378"/>
      <c r="DW65490" s="378"/>
      <c r="DX65490" s="378"/>
      <c r="DY65490" s="378"/>
      <c r="DZ65490" s="378"/>
      <c r="EA65490" s="378"/>
      <c r="EB65490" s="378"/>
      <c r="EC65490" s="378"/>
      <c r="ED65490" s="378"/>
      <c r="EE65490" s="378"/>
      <c r="EF65490" s="378"/>
      <c r="EG65490" s="378"/>
      <c r="EH65490" s="378"/>
      <c r="EI65490" s="378"/>
      <c r="EJ65490" s="378"/>
      <c r="EK65490" s="378"/>
      <c r="EL65490" s="378"/>
      <c r="EM65490" s="378"/>
      <c r="EN65490" s="378"/>
      <c r="EO65490" s="378"/>
      <c r="EP65490" s="378"/>
      <c r="EQ65490" s="378"/>
      <c r="ER65490" s="378"/>
      <c r="ES65490" s="378"/>
      <c r="ET65490" s="378"/>
      <c r="EU65490" s="378"/>
      <c r="EV65490" s="378"/>
      <c r="EW65490" s="378"/>
      <c r="EX65490" s="378"/>
      <c r="EY65490" s="378"/>
      <c r="EZ65490" s="378"/>
      <c r="FA65490" s="378"/>
      <c r="FB65490" s="378"/>
      <c r="FC65490" s="378"/>
      <c r="FD65490" s="378"/>
      <c r="FE65490" s="378"/>
      <c r="FF65490" s="378"/>
      <c r="FG65490" s="378"/>
      <c r="FH65490" s="378"/>
      <c r="FI65490" s="378"/>
      <c r="FJ65490" s="378"/>
      <c r="FK65490" s="378"/>
      <c r="FL65490" s="378"/>
      <c r="FM65490" s="378"/>
      <c r="FN65490" s="378"/>
      <c r="FO65490" s="378"/>
      <c r="FP65490" s="378"/>
      <c r="FQ65490" s="378"/>
      <c r="FR65490" s="378"/>
      <c r="FS65490" s="378"/>
      <c r="FT65490" s="378"/>
      <c r="FU65490" s="378"/>
      <c r="FV65490" s="378"/>
      <c r="FW65490" s="378"/>
      <c r="FX65490" s="378"/>
      <c r="FY65490" s="378"/>
      <c r="FZ65490" s="378"/>
      <c r="GA65490" s="378"/>
      <c r="GB65490" s="378"/>
      <c r="GC65490" s="378"/>
      <c r="GD65490" s="378"/>
      <c r="GE65490" s="378"/>
      <c r="GF65490" s="378"/>
      <c r="GG65490" s="378"/>
      <c r="GH65490" s="378"/>
      <c r="GI65490" s="378"/>
      <c r="GJ65490" s="378"/>
      <c r="GK65490" s="378"/>
      <c r="GL65490" s="378"/>
      <c r="GM65490" s="378"/>
      <c r="GN65490" s="378"/>
      <c r="GO65490" s="378"/>
      <c r="GP65490" s="378"/>
      <c r="GQ65490" s="378"/>
      <c r="GR65490" s="378"/>
      <c r="GS65490" s="378"/>
      <c r="GT65490" s="378"/>
      <c r="GU65490" s="378"/>
      <c r="GV65490" s="378"/>
      <c r="GW65490" s="378"/>
      <c r="GX65490" s="378"/>
      <c r="GY65490" s="378"/>
      <c r="GZ65490" s="378"/>
      <c r="HA65490" s="378"/>
      <c r="HB65490" s="378"/>
      <c r="HC65490" s="378"/>
      <c r="HD65490" s="378"/>
      <c r="HE65490" s="378"/>
      <c r="HF65490" s="378"/>
      <c r="HG65490" s="378"/>
      <c r="HH65490" s="378"/>
      <c r="HI65490" s="378"/>
      <c r="HJ65490" s="378"/>
      <c r="HK65490" s="378"/>
      <c r="HL65490" s="378"/>
      <c r="HM65490" s="378"/>
      <c r="HN65490" s="378"/>
      <c r="HO65490" s="378"/>
      <c r="HP65490" s="378"/>
      <c r="HQ65490" s="378"/>
      <c r="HR65490" s="378"/>
      <c r="HS65490" s="378"/>
      <c r="HT65490" s="378"/>
      <c r="HU65490" s="378"/>
      <c r="HV65490" s="378"/>
      <c r="HW65490" s="378"/>
      <c r="HX65490" s="378"/>
      <c r="HY65490" s="378"/>
      <c r="HZ65490" s="378"/>
      <c r="IA65490" s="378"/>
      <c r="IB65490" s="378"/>
      <c r="IC65490" s="378"/>
      <c r="ID65490" s="378"/>
      <c r="IE65490" s="378"/>
      <c r="IF65490" s="378"/>
      <c r="IG65490" s="378"/>
      <c r="IH65490" s="378"/>
      <c r="II65490" s="378"/>
      <c r="IJ65490" s="378"/>
      <c r="IK65490" s="378"/>
      <c r="IL65490" s="378"/>
    </row>
    <row r="65491" spans="2:246">
      <c r="B65491" s="378"/>
      <c r="C65491" s="378"/>
      <c r="D65491" s="378"/>
      <c r="E65491" s="378"/>
      <c r="F65491" s="378"/>
      <c r="G65491" s="378"/>
      <c r="H65491" s="378"/>
      <c r="I65491" s="378"/>
      <c r="J65491" s="378"/>
      <c r="K65491" s="378"/>
      <c r="L65491" s="378"/>
      <c r="M65491" s="378"/>
      <c r="N65491" s="378"/>
      <c r="O65491" s="378"/>
      <c r="P65491" s="378"/>
      <c r="Q65491" s="378"/>
      <c r="R65491" s="378"/>
      <c r="S65491" s="378"/>
      <c r="T65491" s="378"/>
      <c r="U65491" s="378"/>
      <c r="V65491" s="378"/>
      <c r="W65491" s="378"/>
      <c r="X65491" s="378"/>
      <c r="Y65491" s="378"/>
      <c r="Z65491" s="378"/>
      <c r="AA65491" s="378"/>
      <c r="AB65491" s="378"/>
      <c r="AC65491" s="378"/>
      <c r="AD65491" s="378"/>
      <c r="AE65491" s="378"/>
      <c r="AF65491" s="378"/>
      <c r="AG65491" s="378"/>
      <c r="AH65491" s="378"/>
      <c r="AI65491" s="378"/>
      <c r="AJ65491" s="378"/>
      <c r="AK65491" s="378"/>
      <c r="AL65491" s="378"/>
      <c r="AM65491" s="378"/>
      <c r="AN65491" s="378"/>
      <c r="AO65491" s="378"/>
      <c r="AP65491" s="378"/>
      <c r="AQ65491" s="378"/>
      <c r="AR65491" s="378"/>
      <c r="AS65491" s="378"/>
      <c r="AT65491" s="378"/>
      <c r="AU65491" s="378"/>
      <c r="AV65491" s="378"/>
      <c r="AW65491" s="378"/>
      <c r="AX65491" s="378"/>
      <c r="AY65491" s="378"/>
      <c r="AZ65491" s="378"/>
      <c r="BA65491" s="378"/>
      <c r="BB65491" s="378"/>
      <c r="BC65491" s="378"/>
      <c r="BD65491" s="378"/>
      <c r="BE65491" s="378"/>
      <c r="BF65491" s="378"/>
      <c r="BG65491" s="378"/>
      <c r="BH65491" s="378"/>
      <c r="BI65491" s="378"/>
      <c r="BJ65491" s="378"/>
      <c r="BK65491" s="378"/>
      <c r="BL65491" s="378"/>
      <c r="BM65491" s="378"/>
      <c r="BN65491" s="378"/>
      <c r="BO65491" s="378"/>
      <c r="BP65491" s="378"/>
      <c r="BQ65491" s="378"/>
      <c r="BR65491" s="378"/>
      <c r="BS65491" s="378"/>
      <c r="BT65491" s="378"/>
      <c r="BU65491" s="378"/>
      <c r="BV65491" s="378"/>
      <c r="BW65491" s="378"/>
      <c r="BX65491" s="378"/>
      <c r="BY65491" s="378"/>
      <c r="BZ65491" s="378"/>
      <c r="CA65491" s="378"/>
      <c r="CB65491" s="378"/>
      <c r="CC65491" s="378"/>
      <c r="CD65491" s="378"/>
      <c r="CE65491" s="378"/>
      <c r="CF65491" s="378"/>
      <c r="CG65491" s="378"/>
      <c r="CH65491" s="378"/>
      <c r="CI65491" s="378"/>
      <c r="CJ65491" s="378"/>
      <c r="CK65491" s="378"/>
      <c r="CL65491" s="378"/>
      <c r="CM65491" s="378"/>
      <c r="CN65491" s="378"/>
      <c r="CO65491" s="378"/>
      <c r="CP65491" s="378"/>
      <c r="CQ65491" s="378"/>
      <c r="CR65491" s="378"/>
      <c r="CS65491" s="378"/>
      <c r="CT65491" s="378"/>
      <c r="CU65491" s="378"/>
      <c r="CV65491" s="378"/>
      <c r="CW65491" s="378"/>
      <c r="CX65491" s="378"/>
      <c r="CY65491" s="378"/>
      <c r="CZ65491" s="378"/>
      <c r="DA65491" s="378"/>
      <c r="DB65491" s="378"/>
      <c r="DC65491" s="378"/>
      <c r="DD65491" s="378"/>
      <c r="DE65491" s="378"/>
      <c r="DF65491" s="378"/>
      <c r="DG65491" s="378"/>
      <c r="DH65491" s="378"/>
      <c r="DI65491" s="378"/>
      <c r="DJ65491" s="378"/>
      <c r="DK65491" s="378"/>
      <c r="DL65491" s="378"/>
      <c r="DM65491" s="378"/>
      <c r="DN65491" s="378"/>
      <c r="DO65491" s="378"/>
      <c r="DP65491" s="378"/>
      <c r="DQ65491" s="378"/>
      <c r="DR65491" s="378"/>
      <c r="DS65491" s="378"/>
      <c r="DT65491" s="378"/>
      <c r="DU65491" s="378"/>
      <c r="DV65491" s="378"/>
      <c r="DW65491" s="378"/>
      <c r="DX65491" s="378"/>
      <c r="DY65491" s="378"/>
      <c r="DZ65491" s="378"/>
      <c r="EA65491" s="378"/>
      <c r="EB65491" s="378"/>
      <c r="EC65491" s="378"/>
      <c r="ED65491" s="378"/>
      <c r="EE65491" s="378"/>
      <c r="EF65491" s="378"/>
      <c r="EG65491" s="378"/>
      <c r="EH65491" s="378"/>
      <c r="EI65491" s="378"/>
      <c r="EJ65491" s="378"/>
      <c r="EK65491" s="378"/>
      <c r="EL65491" s="378"/>
      <c r="EM65491" s="378"/>
      <c r="EN65491" s="378"/>
      <c r="EO65491" s="378"/>
      <c r="EP65491" s="378"/>
      <c r="EQ65491" s="378"/>
      <c r="ER65491" s="378"/>
      <c r="ES65491" s="378"/>
      <c r="ET65491" s="378"/>
      <c r="EU65491" s="378"/>
      <c r="EV65491" s="378"/>
      <c r="EW65491" s="378"/>
      <c r="EX65491" s="378"/>
      <c r="EY65491" s="378"/>
      <c r="EZ65491" s="378"/>
      <c r="FA65491" s="378"/>
      <c r="FB65491" s="378"/>
      <c r="FC65491" s="378"/>
      <c r="FD65491" s="378"/>
      <c r="FE65491" s="378"/>
      <c r="FF65491" s="378"/>
      <c r="FG65491" s="378"/>
      <c r="FH65491" s="378"/>
      <c r="FI65491" s="378"/>
      <c r="FJ65491" s="378"/>
      <c r="FK65491" s="378"/>
      <c r="FL65491" s="378"/>
      <c r="FM65491" s="378"/>
      <c r="FN65491" s="378"/>
      <c r="FO65491" s="378"/>
      <c r="FP65491" s="378"/>
      <c r="FQ65491" s="378"/>
      <c r="FR65491" s="378"/>
      <c r="FS65491" s="378"/>
      <c r="FT65491" s="378"/>
      <c r="FU65491" s="378"/>
      <c r="FV65491" s="378"/>
      <c r="FW65491" s="378"/>
      <c r="FX65491" s="378"/>
      <c r="FY65491" s="378"/>
      <c r="FZ65491" s="378"/>
      <c r="GA65491" s="378"/>
      <c r="GB65491" s="378"/>
      <c r="GC65491" s="378"/>
      <c r="GD65491" s="378"/>
      <c r="GE65491" s="378"/>
      <c r="GF65491" s="378"/>
      <c r="GG65491" s="378"/>
      <c r="GH65491" s="378"/>
      <c r="GI65491" s="378"/>
      <c r="GJ65491" s="378"/>
      <c r="GK65491" s="378"/>
      <c r="GL65491" s="378"/>
      <c r="GM65491" s="378"/>
      <c r="GN65491" s="378"/>
      <c r="GO65491" s="378"/>
      <c r="GP65491" s="378"/>
      <c r="GQ65491" s="378"/>
      <c r="GR65491" s="378"/>
      <c r="GS65491" s="378"/>
      <c r="GT65491" s="378"/>
      <c r="GU65491" s="378"/>
      <c r="GV65491" s="378"/>
      <c r="GW65491" s="378"/>
      <c r="GX65491" s="378"/>
      <c r="GY65491" s="378"/>
      <c r="GZ65491" s="378"/>
      <c r="HA65491" s="378"/>
      <c r="HB65491" s="378"/>
      <c r="HC65491" s="378"/>
      <c r="HD65491" s="378"/>
      <c r="HE65491" s="378"/>
      <c r="HF65491" s="378"/>
      <c r="HG65491" s="378"/>
      <c r="HH65491" s="378"/>
      <c r="HI65491" s="378"/>
      <c r="HJ65491" s="378"/>
      <c r="HK65491" s="378"/>
      <c r="HL65491" s="378"/>
      <c r="HM65491" s="378"/>
      <c r="HN65491" s="378"/>
      <c r="HO65491" s="378"/>
      <c r="HP65491" s="378"/>
      <c r="HQ65491" s="378"/>
      <c r="HR65491" s="378"/>
      <c r="HS65491" s="378"/>
      <c r="HT65491" s="378"/>
      <c r="HU65491" s="378"/>
      <c r="HV65491" s="378"/>
      <c r="HW65491" s="378"/>
      <c r="HX65491" s="378"/>
      <c r="HY65491" s="378"/>
      <c r="HZ65491" s="378"/>
      <c r="IA65491" s="378"/>
      <c r="IB65491" s="378"/>
      <c r="IC65491" s="378"/>
      <c r="ID65491" s="378"/>
      <c r="IE65491" s="378"/>
      <c r="IF65491" s="378"/>
      <c r="IG65491" s="378"/>
      <c r="IH65491" s="378"/>
      <c r="II65491" s="378"/>
      <c r="IJ65491" s="378"/>
      <c r="IK65491" s="378"/>
      <c r="IL65491" s="378"/>
    </row>
    <row r="65492" spans="2:246">
      <c r="B65492" s="378"/>
      <c r="C65492" s="378"/>
      <c r="D65492" s="378"/>
      <c r="E65492" s="378"/>
      <c r="F65492" s="378"/>
      <c r="G65492" s="378"/>
      <c r="H65492" s="378"/>
      <c r="I65492" s="378"/>
      <c r="J65492" s="378"/>
      <c r="K65492" s="378"/>
      <c r="L65492" s="378"/>
      <c r="M65492" s="378"/>
      <c r="N65492" s="378"/>
      <c r="O65492" s="378"/>
      <c r="P65492" s="378"/>
      <c r="Q65492" s="378"/>
      <c r="R65492" s="378"/>
      <c r="S65492" s="378"/>
      <c r="T65492" s="378"/>
      <c r="U65492" s="378"/>
      <c r="V65492" s="378"/>
      <c r="W65492" s="378"/>
      <c r="X65492" s="378"/>
      <c r="Y65492" s="378"/>
      <c r="Z65492" s="378"/>
      <c r="AA65492" s="378"/>
      <c r="AB65492" s="378"/>
      <c r="AC65492" s="378"/>
      <c r="AD65492" s="378"/>
      <c r="AE65492" s="378"/>
      <c r="AF65492" s="378"/>
      <c r="AG65492" s="378"/>
      <c r="AH65492" s="378"/>
      <c r="AI65492" s="378"/>
      <c r="AJ65492" s="378"/>
      <c r="AK65492" s="378"/>
      <c r="AL65492" s="378"/>
      <c r="AM65492" s="378"/>
      <c r="AN65492" s="378"/>
      <c r="AO65492" s="378"/>
      <c r="AP65492" s="378"/>
      <c r="AQ65492" s="378"/>
      <c r="AR65492" s="378"/>
      <c r="AS65492" s="378"/>
      <c r="AT65492" s="378"/>
      <c r="AU65492" s="378"/>
      <c r="AV65492" s="378"/>
      <c r="AW65492" s="378"/>
      <c r="AX65492" s="378"/>
      <c r="AY65492" s="378"/>
      <c r="AZ65492" s="378"/>
      <c r="BA65492" s="378"/>
      <c r="BB65492" s="378"/>
      <c r="BC65492" s="378"/>
      <c r="BD65492" s="378"/>
      <c r="BE65492" s="378"/>
      <c r="BF65492" s="378"/>
      <c r="BG65492" s="378"/>
      <c r="BH65492" s="378"/>
      <c r="BI65492" s="378"/>
      <c r="BJ65492" s="378"/>
      <c r="BK65492" s="378"/>
      <c r="BL65492" s="378"/>
      <c r="BM65492" s="378"/>
      <c r="BN65492" s="378"/>
      <c r="BO65492" s="378"/>
      <c r="BP65492" s="378"/>
      <c r="BQ65492" s="378"/>
      <c r="BR65492" s="378"/>
      <c r="BS65492" s="378"/>
      <c r="BT65492" s="378"/>
      <c r="BU65492" s="378"/>
      <c r="BV65492" s="378"/>
      <c r="BW65492" s="378"/>
      <c r="BX65492" s="378"/>
      <c r="BY65492" s="378"/>
      <c r="BZ65492" s="378"/>
      <c r="CA65492" s="378"/>
      <c r="CB65492" s="378"/>
      <c r="CC65492" s="378"/>
      <c r="CD65492" s="378"/>
      <c r="CE65492" s="378"/>
      <c r="CF65492" s="378"/>
      <c r="CG65492" s="378"/>
      <c r="CH65492" s="378"/>
      <c r="CI65492" s="378"/>
      <c r="CJ65492" s="378"/>
      <c r="CK65492" s="378"/>
      <c r="CL65492" s="378"/>
      <c r="CM65492" s="378"/>
      <c r="CN65492" s="378"/>
      <c r="CO65492" s="378"/>
      <c r="CP65492" s="378"/>
      <c r="CQ65492" s="378"/>
      <c r="CR65492" s="378"/>
      <c r="CS65492" s="378"/>
      <c r="CT65492" s="378"/>
      <c r="CU65492" s="378"/>
      <c r="CV65492" s="378"/>
      <c r="CW65492" s="378"/>
      <c r="CX65492" s="378"/>
      <c r="CY65492" s="378"/>
      <c r="CZ65492" s="378"/>
      <c r="DA65492" s="378"/>
      <c r="DB65492" s="378"/>
      <c r="DC65492" s="378"/>
      <c r="DD65492" s="378"/>
      <c r="DE65492" s="378"/>
      <c r="DF65492" s="378"/>
      <c r="DG65492" s="378"/>
      <c r="DH65492" s="378"/>
      <c r="DI65492" s="378"/>
      <c r="DJ65492" s="378"/>
      <c r="DK65492" s="378"/>
      <c r="DL65492" s="378"/>
      <c r="DM65492" s="378"/>
      <c r="DN65492" s="378"/>
      <c r="DO65492" s="378"/>
      <c r="DP65492" s="378"/>
      <c r="DQ65492" s="378"/>
      <c r="DR65492" s="378"/>
      <c r="DS65492" s="378"/>
      <c r="DT65492" s="378"/>
      <c r="DU65492" s="378"/>
      <c r="DV65492" s="378"/>
      <c r="DW65492" s="378"/>
      <c r="DX65492" s="378"/>
      <c r="DY65492" s="378"/>
      <c r="DZ65492" s="378"/>
      <c r="EA65492" s="378"/>
      <c r="EB65492" s="378"/>
      <c r="EC65492" s="378"/>
      <c r="ED65492" s="378"/>
      <c r="EE65492" s="378"/>
      <c r="EF65492" s="378"/>
      <c r="EG65492" s="378"/>
      <c r="EH65492" s="378"/>
      <c r="EI65492" s="378"/>
      <c r="EJ65492" s="378"/>
      <c r="EK65492" s="378"/>
      <c r="EL65492" s="378"/>
      <c r="EM65492" s="378"/>
      <c r="EN65492" s="378"/>
      <c r="EO65492" s="378"/>
      <c r="EP65492" s="378"/>
      <c r="EQ65492" s="378"/>
      <c r="ER65492" s="378"/>
      <c r="ES65492" s="378"/>
      <c r="ET65492" s="378"/>
      <c r="EU65492" s="378"/>
      <c r="EV65492" s="378"/>
      <c r="EW65492" s="378"/>
      <c r="EX65492" s="378"/>
      <c r="EY65492" s="378"/>
      <c r="EZ65492" s="378"/>
      <c r="FA65492" s="378"/>
      <c r="FB65492" s="378"/>
      <c r="FC65492" s="378"/>
      <c r="FD65492" s="378"/>
      <c r="FE65492" s="378"/>
      <c r="FF65492" s="378"/>
      <c r="FG65492" s="378"/>
      <c r="FH65492" s="378"/>
      <c r="FI65492" s="378"/>
      <c r="FJ65492" s="378"/>
      <c r="FK65492" s="378"/>
      <c r="FL65492" s="378"/>
      <c r="FM65492" s="378"/>
      <c r="FN65492" s="378"/>
      <c r="FO65492" s="378"/>
      <c r="FP65492" s="378"/>
      <c r="FQ65492" s="378"/>
      <c r="FR65492" s="378"/>
      <c r="FS65492" s="378"/>
      <c r="FT65492" s="378"/>
      <c r="FU65492" s="378"/>
      <c r="FV65492" s="378"/>
      <c r="FW65492" s="378"/>
      <c r="FX65492" s="378"/>
      <c r="FY65492" s="378"/>
      <c r="FZ65492" s="378"/>
      <c r="GA65492" s="378"/>
      <c r="GB65492" s="378"/>
      <c r="GC65492" s="378"/>
      <c r="GD65492" s="378"/>
      <c r="GE65492" s="378"/>
      <c r="GF65492" s="378"/>
      <c r="GG65492" s="378"/>
      <c r="GH65492" s="378"/>
      <c r="GI65492" s="378"/>
      <c r="GJ65492" s="378"/>
      <c r="GK65492" s="378"/>
      <c r="GL65492" s="378"/>
      <c r="GM65492" s="378"/>
      <c r="GN65492" s="378"/>
      <c r="GO65492" s="378"/>
      <c r="GP65492" s="378"/>
      <c r="GQ65492" s="378"/>
      <c r="GR65492" s="378"/>
      <c r="GS65492" s="378"/>
      <c r="GT65492" s="378"/>
      <c r="GU65492" s="378"/>
      <c r="GV65492" s="378"/>
      <c r="GW65492" s="378"/>
      <c r="GX65492" s="378"/>
      <c r="GY65492" s="378"/>
      <c r="GZ65492" s="378"/>
      <c r="HA65492" s="378"/>
      <c r="HB65492" s="378"/>
      <c r="HC65492" s="378"/>
      <c r="HD65492" s="378"/>
      <c r="HE65492" s="378"/>
      <c r="HF65492" s="378"/>
      <c r="HG65492" s="378"/>
      <c r="HH65492" s="378"/>
      <c r="HI65492" s="378"/>
      <c r="HJ65492" s="378"/>
      <c r="HK65492" s="378"/>
      <c r="HL65492" s="378"/>
      <c r="HM65492" s="378"/>
      <c r="HN65492" s="378"/>
      <c r="HO65492" s="378"/>
      <c r="HP65492" s="378"/>
      <c r="HQ65492" s="378"/>
      <c r="HR65492" s="378"/>
      <c r="HS65492" s="378"/>
      <c r="HT65492" s="378"/>
      <c r="HU65492" s="378"/>
      <c r="HV65492" s="378"/>
      <c r="HW65492" s="378"/>
      <c r="HX65492" s="378"/>
      <c r="HY65492" s="378"/>
      <c r="HZ65492" s="378"/>
      <c r="IA65492" s="378"/>
      <c r="IB65492" s="378"/>
      <c r="IC65492" s="378"/>
      <c r="ID65492" s="378"/>
      <c r="IE65492" s="378"/>
      <c r="IF65492" s="378"/>
      <c r="IG65492" s="378"/>
      <c r="IH65492" s="378"/>
      <c r="II65492" s="378"/>
      <c r="IJ65492" s="378"/>
      <c r="IK65492" s="378"/>
      <c r="IL65492" s="378"/>
    </row>
    <row r="65493" spans="2:246">
      <c r="B65493" s="378"/>
      <c r="C65493" s="378"/>
      <c r="D65493" s="378"/>
      <c r="E65493" s="378"/>
      <c r="F65493" s="378"/>
      <c r="G65493" s="378"/>
      <c r="H65493" s="378"/>
      <c r="I65493" s="378"/>
      <c r="J65493" s="378"/>
      <c r="K65493" s="378"/>
      <c r="L65493" s="378"/>
      <c r="M65493" s="378"/>
      <c r="N65493" s="378"/>
      <c r="O65493" s="378"/>
      <c r="P65493" s="378"/>
      <c r="Q65493" s="378"/>
      <c r="R65493" s="378"/>
      <c r="S65493" s="378"/>
      <c r="T65493" s="378"/>
      <c r="U65493" s="378"/>
      <c r="V65493" s="378"/>
      <c r="W65493" s="378"/>
      <c r="X65493" s="378"/>
      <c r="Y65493" s="378"/>
      <c r="Z65493" s="378"/>
      <c r="AA65493" s="378"/>
      <c r="AB65493" s="378"/>
      <c r="AC65493" s="378"/>
      <c r="AD65493" s="378"/>
      <c r="AE65493" s="378"/>
      <c r="AF65493" s="378"/>
      <c r="AG65493" s="378"/>
      <c r="AH65493" s="378"/>
      <c r="AI65493" s="378"/>
      <c r="AJ65493" s="378"/>
      <c r="AK65493" s="378"/>
      <c r="AL65493" s="378"/>
      <c r="AM65493" s="378"/>
      <c r="AN65493" s="378"/>
      <c r="AO65493" s="378"/>
      <c r="AP65493" s="378"/>
      <c r="AQ65493" s="378"/>
      <c r="AR65493" s="378"/>
      <c r="AS65493" s="378"/>
      <c r="AT65493" s="378"/>
      <c r="AU65493" s="378"/>
      <c r="AV65493" s="378"/>
      <c r="AW65493" s="378"/>
      <c r="AX65493" s="378"/>
      <c r="AY65493" s="378"/>
      <c r="AZ65493" s="378"/>
      <c r="BA65493" s="378"/>
      <c r="BB65493" s="378"/>
      <c r="BC65493" s="378"/>
      <c r="BD65493" s="378"/>
      <c r="BE65493" s="378"/>
      <c r="BF65493" s="378"/>
      <c r="BG65493" s="378"/>
      <c r="BH65493" s="378"/>
      <c r="BI65493" s="378"/>
      <c r="BJ65493" s="378"/>
      <c r="BK65493" s="378"/>
      <c r="BL65493" s="378"/>
      <c r="BM65493" s="378"/>
      <c r="BN65493" s="378"/>
      <c r="BO65493" s="378"/>
      <c r="BP65493" s="378"/>
      <c r="BQ65493" s="378"/>
      <c r="BR65493" s="378"/>
      <c r="BS65493" s="378"/>
      <c r="BT65493" s="378"/>
      <c r="BU65493" s="378"/>
      <c r="BV65493" s="378"/>
      <c r="BW65493" s="378"/>
      <c r="BX65493" s="378"/>
      <c r="BY65493" s="378"/>
      <c r="BZ65493" s="378"/>
      <c r="CA65493" s="378"/>
      <c r="CB65493" s="378"/>
      <c r="CC65493" s="378"/>
      <c r="CD65493" s="378"/>
      <c r="CE65493" s="378"/>
      <c r="CF65493" s="378"/>
      <c r="CG65493" s="378"/>
      <c r="CH65493" s="378"/>
      <c r="CI65493" s="378"/>
      <c r="CJ65493" s="378"/>
      <c r="CK65493" s="378"/>
      <c r="CL65493" s="378"/>
      <c r="CM65493" s="378"/>
      <c r="CN65493" s="378"/>
      <c r="CO65493" s="378"/>
      <c r="CP65493" s="378"/>
      <c r="CQ65493" s="378"/>
      <c r="CR65493" s="378"/>
      <c r="CS65493" s="378"/>
      <c r="CT65493" s="378"/>
      <c r="CU65493" s="378"/>
      <c r="CV65493" s="378"/>
      <c r="CW65493" s="378"/>
      <c r="CX65493" s="378"/>
      <c r="CY65493" s="378"/>
      <c r="CZ65493" s="378"/>
      <c r="DA65493" s="378"/>
      <c r="DB65493" s="378"/>
      <c r="DC65493" s="378"/>
      <c r="DD65493" s="378"/>
      <c r="DE65493" s="378"/>
      <c r="DF65493" s="378"/>
      <c r="DG65493" s="378"/>
      <c r="DH65493" s="378"/>
      <c r="DI65493" s="378"/>
      <c r="DJ65493" s="378"/>
      <c r="DK65493" s="378"/>
      <c r="DL65493" s="378"/>
      <c r="DM65493" s="378"/>
      <c r="DN65493" s="378"/>
      <c r="DO65493" s="378"/>
      <c r="DP65493" s="378"/>
      <c r="DQ65493" s="378"/>
      <c r="DR65493" s="378"/>
      <c r="DS65493" s="378"/>
      <c r="DT65493" s="378"/>
      <c r="DU65493" s="378"/>
      <c r="DV65493" s="378"/>
      <c r="DW65493" s="378"/>
      <c r="DX65493" s="378"/>
      <c r="DY65493" s="378"/>
      <c r="DZ65493" s="378"/>
      <c r="EA65493" s="378"/>
      <c r="EB65493" s="378"/>
      <c r="EC65493" s="378"/>
      <c r="ED65493" s="378"/>
      <c r="EE65493" s="378"/>
      <c r="EF65493" s="378"/>
      <c r="EG65493" s="378"/>
      <c r="EH65493" s="378"/>
      <c r="EI65493" s="378"/>
      <c r="EJ65493" s="378"/>
      <c r="EK65493" s="378"/>
      <c r="EL65493" s="378"/>
      <c r="EM65493" s="378"/>
      <c r="EN65493" s="378"/>
      <c r="EO65493" s="378"/>
      <c r="EP65493" s="378"/>
      <c r="EQ65493" s="378"/>
      <c r="ER65493" s="378"/>
      <c r="ES65493" s="378"/>
      <c r="ET65493" s="378"/>
      <c r="EU65493" s="378"/>
      <c r="EV65493" s="378"/>
      <c r="EW65493" s="378"/>
      <c r="EX65493" s="378"/>
      <c r="EY65493" s="378"/>
      <c r="EZ65493" s="378"/>
      <c r="FA65493" s="378"/>
      <c r="FB65493" s="378"/>
      <c r="FC65493" s="378"/>
      <c r="FD65493" s="378"/>
      <c r="FE65493" s="378"/>
      <c r="FF65493" s="378"/>
      <c r="FG65493" s="378"/>
      <c r="FH65493" s="378"/>
      <c r="FI65493" s="378"/>
      <c r="FJ65493" s="378"/>
      <c r="FK65493" s="378"/>
      <c r="FL65493" s="378"/>
      <c r="FM65493" s="378"/>
      <c r="FN65493" s="378"/>
      <c r="FO65493" s="378"/>
      <c r="FP65493" s="378"/>
      <c r="FQ65493" s="378"/>
      <c r="FR65493" s="378"/>
      <c r="FS65493" s="378"/>
      <c r="FT65493" s="378"/>
      <c r="FU65493" s="378"/>
      <c r="FV65493" s="378"/>
      <c r="FW65493" s="378"/>
      <c r="FX65493" s="378"/>
      <c r="FY65493" s="378"/>
      <c r="FZ65493" s="378"/>
      <c r="GA65493" s="378"/>
      <c r="GB65493" s="378"/>
      <c r="GC65493" s="378"/>
      <c r="GD65493" s="378"/>
      <c r="GE65493" s="378"/>
      <c r="GF65493" s="378"/>
      <c r="GG65493" s="378"/>
      <c r="GH65493" s="378"/>
      <c r="GI65493" s="378"/>
      <c r="GJ65493" s="378"/>
      <c r="GK65493" s="378"/>
      <c r="GL65493" s="378"/>
      <c r="GM65493" s="378"/>
      <c r="GN65493" s="378"/>
      <c r="GO65493" s="378"/>
      <c r="GP65493" s="378"/>
      <c r="GQ65493" s="378"/>
      <c r="GR65493" s="378"/>
      <c r="GS65493" s="378"/>
      <c r="GT65493" s="378"/>
      <c r="GU65493" s="378"/>
      <c r="GV65493" s="378"/>
      <c r="GW65493" s="378"/>
      <c r="GX65493" s="378"/>
      <c r="GY65493" s="378"/>
      <c r="GZ65493" s="378"/>
      <c r="HA65493" s="378"/>
      <c r="HB65493" s="378"/>
      <c r="HC65493" s="378"/>
      <c r="HD65493" s="378"/>
      <c r="HE65493" s="378"/>
      <c r="HF65493" s="378"/>
      <c r="HG65493" s="378"/>
      <c r="HH65493" s="378"/>
      <c r="HI65493" s="378"/>
      <c r="HJ65493" s="378"/>
      <c r="HK65493" s="378"/>
      <c r="HL65493" s="378"/>
      <c r="HM65493" s="378"/>
      <c r="HN65493" s="378"/>
      <c r="HO65493" s="378"/>
      <c r="HP65493" s="378"/>
      <c r="HQ65493" s="378"/>
      <c r="HR65493" s="378"/>
      <c r="HS65493" s="378"/>
      <c r="HT65493" s="378"/>
      <c r="HU65493" s="378"/>
      <c r="HV65493" s="378"/>
      <c r="HW65493" s="378"/>
      <c r="HX65493" s="378"/>
      <c r="HY65493" s="378"/>
      <c r="HZ65493" s="378"/>
      <c r="IA65493" s="378"/>
      <c r="IB65493" s="378"/>
      <c r="IC65493" s="378"/>
      <c r="ID65493" s="378"/>
      <c r="IE65493" s="378"/>
      <c r="IF65493" s="378"/>
      <c r="IG65493" s="378"/>
      <c r="IH65493" s="378"/>
      <c r="II65493" s="378"/>
      <c r="IJ65493" s="378"/>
      <c r="IK65493" s="378"/>
      <c r="IL65493" s="378"/>
    </row>
    <row r="65494" spans="2:246">
      <c r="B65494" s="378"/>
      <c r="C65494" s="378"/>
      <c r="D65494" s="378"/>
      <c r="E65494" s="378"/>
      <c r="F65494" s="378"/>
      <c r="G65494" s="378"/>
      <c r="H65494" s="378"/>
      <c r="I65494" s="378"/>
      <c r="J65494" s="378"/>
      <c r="K65494" s="378"/>
      <c r="L65494" s="378"/>
      <c r="M65494" s="378"/>
      <c r="N65494" s="378"/>
      <c r="O65494" s="378"/>
      <c r="P65494" s="378"/>
      <c r="Q65494" s="378"/>
      <c r="R65494" s="378"/>
      <c r="S65494" s="378"/>
      <c r="T65494" s="378"/>
      <c r="U65494" s="378"/>
      <c r="V65494" s="378"/>
      <c r="W65494" s="378"/>
      <c r="X65494" s="378"/>
      <c r="Y65494" s="378"/>
      <c r="Z65494" s="378"/>
      <c r="AA65494" s="378"/>
      <c r="AB65494" s="378"/>
      <c r="AC65494" s="378"/>
      <c r="AD65494" s="378"/>
      <c r="AE65494" s="378"/>
      <c r="AF65494" s="378"/>
      <c r="AG65494" s="378"/>
      <c r="AH65494" s="378"/>
      <c r="AI65494" s="378"/>
      <c r="AJ65494" s="378"/>
      <c r="AK65494" s="378"/>
      <c r="AL65494" s="378"/>
      <c r="AM65494" s="378"/>
      <c r="AN65494" s="378"/>
      <c r="AO65494" s="378"/>
      <c r="AP65494" s="378"/>
      <c r="AQ65494" s="378"/>
      <c r="AR65494" s="378"/>
      <c r="AS65494" s="378"/>
      <c r="AT65494" s="378"/>
      <c r="AU65494" s="378"/>
      <c r="AV65494" s="378"/>
      <c r="AW65494" s="378"/>
      <c r="AX65494" s="378"/>
      <c r="AY65494" s="378"/>
      <c r="AZ65494" s="378"/>
      <c r="BA65494" s="378"/>
      <c r="BB65494" s="378"/>
      <c r="BC65494" s="378"/>
      <c r="BD65494" s="378"/>
      <c r="BE65494" s="378"/>
      <c r="BF65494" s="378"/>
      <c r="BG65494" s="378"/>
      <c r="BH65494" s="378"/>
      <c r="BI65494" s="378"/>
      <c r="BJ65494" s="378"/>
      <c r="BK65494" s="378"/>
      <c r="BL65494" s="378"/>
      <c r="BM65494" s="378"/>
      <c r="BN65494" s="378"/>
      <c r="BO65494" s="378"/>
      <c r="BP65494" s="378"/>
      <c r="BQ65494" s="378"/>
      <c r="BR65494" s="378"/>
      <c r="BS65494" s="378"/>
      <c r="BT65494" s="378"/>
      <c r="BU65494" s="378"/>
      <c r="BV65494" s="378"/>
      <c r="BW65494" s="378"/>
      <c r="BX65494" s="378"/>
      <c r="BY65494" s="378"/>
      <c r="BZ65494" s="378"/>
      <c r="CA65494" s="378"/>
      <c r="CB65494" s="378"/>
      <c r="CC65494" s="378"/>
      <c r="CD65494" s="378"/>
      <c r="CE65494" s="378"/>
      <c r="CF65494" s="378"/>
      <c r="CG65494" s="378"/>
      <c r="CH65494" s="378"/>
      <c r="CI65494" s="378"/>
      <c r="CJ65494" s="378"/>
      <c r="CK65494" s="378"/>
      <c r="CL65494" s="378"/>
      <c r="CM65494" s="378"/>
      <c r="CN65494" s="378"/>
      <c r="CO65494" s="378"/>
      <c r="CP65494" s="378"/>
      <c r="CQ65494" s="378"/>
      <c r="CR65494" s="378"/>
      <c r="CS65494" s="378"/>
      <c r="CT65494" s="378"/>
      <c r="CU65494" s="378"/>
      <c r="CV65494" s="378"/>
      <c r="CW65494" s="378"/>
      <c r="CX65494" s="378"/>
      <c r="CY65494" s="378"/>
      <c r="CZ65494" s="378"/>
      <c r="DA65494" s="378"/>
      <c r="DB65494" s="378"/>
      <c r="DC65494" s="378"/>
      <c r="DD65494" s="378"/>
      <c r="DE65494" s="378"/>
      <c r="DF65494" s="378"/>
      <c r="DG65494" s="378"/>
      <c r="DH65494" s="378"/>
      <c r="DI65494" s="378"/>
      <c r="DJ65494" s="378"/>
      <c r="DK65494" s="378"/>
      <c r="DL65494" s="378"/>
      <c r="DM65494" s="378"/>
      <c r="DN65494" s="378"/>
      <c r="DO65494" s="378"/>
      <c r="DP65494" s="378"/>
      <c r="DQ65494" s="378"/>
      <c r="DR65494" s="378"/>
      <c r="DS65494" s="378"/>
      <c r="DT65494" s="378"/>
      <c r="DU65494" s="378"/>
      <c r="DV65494" s="378"/>
      <c r="DW65494" s="378"/>
      <c r="DX65494" s="378"/>
      <c r="DY65494" s="378"/>
      <c r="DZ65494" s="378"/>
      <c r="EA65494" s="378"/>
      <c r="EB65494" s="378"/>
      <c r="EC65494" s="378"/>
      <c r="ED65494" s="378"/>
      <c r="EE65494" s="378"/>
      <c r="EF65494" s="378"/>
      <c r="EG65494" s="378"/>
      <c r="EH65494" s="378"/>
      <c r="EI65494" s="378"/>
      <c r="EJ65494" s="378"/>
      <c r="EK65494" s="378"/>
      <c r="EL65494" s="378"/>
      <c r="EM65494" s="378"/>
      <c r="EN65494" s="378"/>
      <c r="EO65494" s="378"/>
      <c r="EP65494" s="378"/>
      <c r="EQ65494" s="378"/>
      <c r="ER65494" s="378"/>
      <c r="ES65494" s="378"/>
      <c r="ET65494" s="378"/>
      <c r="EU65494" s="378"/>
      <c r="EV65494" s="378"/>
      <c r="EW65494" s="378"/>
      <c r="EX65494" s="378"/>
      <c r="EY65494" s="378"/>
      <c r="EZ65494" s="378"/>
      <c r="FA65494" s="378"/>
      <c r="FB65494" s="378"/>
      <c r="FC65494" s="378"/>
      <c r="FD65494" s="378"/>
      <c r="FE65494" s="378"/>
      <c r="FF65494" s="378"/>
      <c r="FG65494" s="378"/>
      <c r="FH65494" s="378"/>
      <c r="FI65494" s="378"/>
      <c r="FJ65494" s="378"/>
      <c r="FK65494" s="378"/>
      <c r="FL65494" s="378"/>
      <c r="FM65494" s="378"/>
      <c r="FN65494" s="378"/>
      <c r="FO65494" s="378"/>
      <c r="FP65494" s="378"/>
      <c r="FQ65494" s="378"/>
      <c r="FR65494" s="378"/>
      <c r="FS65494" s="378"/>
      <c r="FT65494" s="378"/>
      <c r="FU65494" s="378"/>
      <c r="FV65494" s="378"/>
      <c r="FW65494" s="378"/>
      <c r="FX65494" s="378"/>
      <c r="FY65494" s="378"/>
      <c r="FZ65494" s="378"/>
      <c r="GA65494" s="378"/>
      <c r="GB65494" s="378"/>
      <c r="GC65494" s="378"/>
      <c r="GD65494" s="378"/>
      <c r="GE65494" s="378"/>
      <c r="GF65494" s="378"/>
      <c r="GG65494" s="378"/>
      <c r="GH65494" s="378"/>
      <c r="GI65494" s="378"/>
      <c r="GJ65494" s="378"/>
      <c r="GK65494" s="378"/>
      <c r="GL65494" s="378"/>
      <c r="GM65494" s="378"/>
      <c r="GN65494" s="378"/>
      <c r="GO65494" s="378"/>
      <c r="GP65494" s="378"/>
      <c r="GQ65494" s="378"/>
      <c r="GR65494" s="378"/>
      <c r="GS65494" s="378"/>
      <c r="GT65494" s="378"/>
      <c r="GU65494" s="378"/>
      <c r="GV65494" s="378"/>
      <c r="GW65494" s="378"/>
      <c r="GX65494" s="378"/>
      <c r="GY65494" s="378"/>
      <c r="GZ65494" s="378"/>
      <c r="HA65494" s="378"/>
      <c r="HB65494" s="378"/>
      <c r="HC65494" s="378"/>
      <c r="HD65494" s="378"/>
      <c r="HE65494" s="378"/>
      <c r="HF65494" s="378"/>
      <c r="HG65494" s="378"/>
      <c r="HH65494" s="378"/>
      <c r="HI65494" s="378"/>
      <c r="HJ65494" s="378"/>
      <c r="HK65494" s="378"/>
      <c r="HL65494" s="378"/>
      <c r="HM65494" s="378"/>
      <c r="HN65494" s="378"/>
      <c r="HO65494" s="378"/>
      <c r="HP65494" s="378"/>
      <c r="HQ65494" s="378"/>
      <c r="HR65494" s="378"/>
      <c r="HS65494" s="378"/>
      <c r="HT65494" s="378"/>
      <c r="HU65494" s="378"/>
      <c r="HV65494" s="378"/>
      <c r="HW65494" s="378"/>
      <c r="HX65494" s="378"/>
      <c r="HY65494" s="378"/>
      <c r="HZ65494" s="378"/>
      <c r="IA65494" s="378"/>
      <c r="IB65494" s="378"/>
      <c r="IC65494" s="378"/>
      <c r="ID65494" s="378"/>
      <c r="IE65494" s="378"/>
      <c r="IF65494" s="378"/>
      <c r="IG65494" s="378"/>
      <c r="IH65494" s="378"/>
      <c r="II65494" s="378"/>
      <c r="IJ65494" s="378"/>
      <c r="IK65494" s="378"/>
      <c r="IL65494" s="378"/>
    </row>
    <row r="65495" spans="2:246">
      <c r="B65495" s="378"/>
      <c r="C65495" s="378"/>
      <c r="D65495" s="378"/>
      <c r="E65495" s="378"/>
      <c r="F65495" s="378"/>
      <c r="G65495" s="378"/>
      <c r="H65495" s="378"/>
      <c r="I65495" s="378"/>
      <c r="J65495" s="378"/>
      <c r="K65495" s="378"/>
      <c r="L65495" s="378"/>
      <c r="M65495" s="378"/>
      <c r="N65495" s="378"/>
      <c r="O65495" s="378"/>
      <c r="P65495" s="378"/>
      <c r="Q65495" s="378"/>
      <c r="R65495" s="378"/>
      <c r="S65495" s="378"/>
      <c r="T65495" s="378"/>
      <c r="U65495" s="378"/>
      <c r="V65495" s="378"/>
      <c r="W65495" s="378"/>
      <c r="X65495" s="378"/>
      <c r="Y65495" s="378"/>
      <c r="Z65495" s="378"/>
      <c r="AA65495" s="378"/>
      <c r="AB65495" s="378"/>
      <c r="AC65495" s="378"/>
      <c r="AD65495" s="378"/>
      <c r="AE65495" s="378"/>
      <c r="AF65495" s="378"/>
      <c r="AG65495" s="378"/>
      <c r="AH65495" s="378"/>
      <c r="AI65495" s="378"/>
      <c r="AJ65495" s="378"/>
      <c r="AK65495" s="378"/>
      <c r="AL65495" s="378"/>
      <c r="AM65495" s="378"/>
      <c r="AN65495" s="378"/>
      <c r="AO65495" s="378"/>
      <c r="AP65495" s="378"/>
      <c r="AQ65495" s="378"/>
      <c r="AR65495" s="378"/>
      <c r="AS65495" s="378"/>
      <c r="AT65495" s="378"/>
      <c r="AU65495" s="378"/>
      <c r="AV65495" s="378"/>
      <c r="AW65495" s="378"/>
      <c r="AX65495" s="378"/>
      <c r="AY65495" s="378"/>
      <c r="AZ65495" s="378"/>
      <c r="BA65495" s="378"/>
      <c r="BB65495" s="378"/>
      <c r="BC65495" s="378"/>
      <c r="BD65495" s="378"/>
      <c r="BE65495" s="378"/>
      <c r="BF65495" s="378"/>
      <c r="BG65495" s="378"/>
      <c r="BH65495" s="378"/>
      <c r="BI65495" s="378"/>
      <c r="BJ65495" s="378"/>
      <c r="BK65495" s="378"/>
      <c r="BL65495" s="378"/>
      <c r="BM65495" s="378"/>
      <c r="BN65495" s="378"/>
      <c r="BO65495" s="378"/>
      <c r="BP65495" s="378"/>
      <c r="BQ65495" s="378"/>
      <c r="BR65495" s="378"/>
      <c r="BS65495" s="378"/>
      <c r="BT65495" s="378"/>
      <c r="BU65495" s="378"/>
      <c r="BV65495" s="378"/>
      <c r="BW65495" s="378"/>
      <c r="BX65495" s="378"/>
      <c r="BY65495" s="378"/>
      <c r="BZ65495" s="378"/>
      <c r="CA65495" s="378"/>
      <c r="CB65495" s="378"/>
      <c r="CC65495" s="378"/>
      <c r="CD65495" s="378"/>
      <c r="CE65495" s="378"/>
      <c r="CF65495" s="378"/>
      <c r="CG65495" s="378"/>
      <c r="CH65495" s="378"/>
      <c r="CI65495" s="378"/>
      <c r="CJ65495" s="378"/>
      <c r="CK65495" s="378"/>
      <c r="CL65495" s="378"/>
      <c r="CM65495" s="378"/>
      <c r="CN65495" s="378"/>
      <c r="CO65495" s="378"/>
      <c r="CP65495" s="378"/>
      <c r="CQ65495" s="378"/>
      <c r="CR65495" s="378"/>
      <c r="CS65495" s="378"/>
      <c r="CT65495" s="378"/>
      <c r="CU65495" s="378"/>
      <c r="CV65495" s="378"/>
      <c r="CW65495" s="378"/>
      <c r="CX65495" s="378"/>
      <c r="CY65495" s="378"/>
      <c r="CZ65495" s="378"/>
      <c r="DA65495" s="378"/>
      <c r="DB65495" s="378"/>
      <c r="DC65495" s="378"/>
      <c r="DD65495" s="378"/>
      <c r="DE65495" s="378"/>
      <c r="DF65495" s="378"/>
      <c r="DG65495" s="378"/>
      <c r="DH65495" s="378"/>
      <c r="DI65495" s="378"/>
      <c r="DJ65495" s="378"/>
      <c r="DK65495" s="378"/>
      <c r="DL65495" s="378"/>
      <c r="DM65495" s="378"/>
      <c r="DN65495" s="378"/>
      <c r="DO65495" s="378"/>
      <c r="DP65495" s="378"/>
      <c r="DQ65495" s="378"/>
      <c r="DR65495" s="378"/>
      <c r="DS65495" s="378"/>
      <c r="DT65495" s="378"/>
      <c r="DU65495" s="378"/>
      <c r="DV65495" s="378"/>
      <c r="DW65495" s="378"/>
      <c r="DX65495" s="378"/>
      <c r="DY65495" s="378"/>
      <c r="DZ65495" s="378"/>
      <c r="EA65495" s="378"/>
      <c r="EB65495" s="378"/>
      <c r="EC65495" s="378"/>
      <c r="ED65495" s="378"/>
      <c r="EE65495" s="378"/>
      <c r="EF65495" s="378"/>
      <c r="EG65495" s="378"/>
      <c r="EH65495" s="378"/>
      <c r="EI65495" s="378"/>
      <c r="EJ65495" s="378"/>
      <c r="EK65495" s="378"/>
      <c r="EL65495" s="378"/>
      <c r="EM65495" s="378"/>
      <c r="EN65495" s="378"/>
      <c r="EO65495" s="378"/>
      <c r="EP65495" s="378"/>
      <c r="EQ65495" s="378"/>
      <c r="ER65495" s="378"/>
      <c r="ES65495" s="378"/>
      <c r="ET65495" s="378"/>
      <c r="EU65495" s="378"/>
      <c r="EV65495" s="378"/>
      <c r="EW65495" s="378"/>
      <c r="EX65495" s="378"/>
      <c r="EY65495" s="378"/>
      <c r="EZ65495" s="378"/>
      <c r="FA65495" s="378"/>
      <c r="FB65495" s="378"/>
      <c r="FC65495" s="378"/>
      <c r="FD65495" s="378"/>
      <c r="FE65495" s="378"/>
      <c r="FF65495" s="378"/>
      <c r="FG65495" s="378"/>
      <c r="FH65495" s="378"/>
      <c r="FI65495" s="378"/>
      <c r="FJ65495" s="378"/>
      <c r="FK65495" s="378"/>
      <c r="FL65495" s="378"/>
      <c r="FM65495" s="378"/>
      <c r="FN65495" s="378"/>
      <c r="FO65495" s="378"/>
      <c r="FP65495" s="378"/>
      <c r="FQ65495" s="378"/>
      <c r="FR65495" s="378"/>
      <c r="FS65495" s="378"/>
      <c r="FT65495" s="378"/>
      <c r="FU65495" s="378"/>
      <c r="FV65495" s="378"/>
      <c r="FW65495" s="378"/>
      <c r="FX65495" s="378"/>
      <c r="FY65495" s="378"/>
      <c r="FZ65495" s="378"/>
      <c r="GA65495" s="378"/>
      <c r="GB65495" s="378"/>
      <c r="GC65495" s="378"/>
      <c r="GD65495" s="378"/>
      <c r="GE65495" s="378"/>
      <c r="GF65495" s="378"/>
      <c r="GG65495" s="378"/>
      <c r="GH65495" s="378"/>
      <c r="GI65495" s="378"/>
      <c r="GJ65495" s="378"/>
      <c r="GK65495" s="378"/>
      <c r="GL65495" s="378"/>
      <c r="GM65495" s="378"/>
      <c r="GN65495" s="378"/>
      <c r="GO65495" s="378"/>
      <c r="GP65495" s="378"/>
      <c r="GQ65495" s="378"/>
      <c r="GR65495" s="378"/>
      <c r="GS65495" s="378"/>
      <c r="GT65495" s="378"/>
      <c r="GU65495" s="378"/>
      <c r="GV65495" s="378"/>
      <c r="GW65495" s="378"/>
      <c r="GX65495" s="378"/>
      <c r="GY65495" s="378"/>
      <c r="GZ65495" s="378"/>
      <c r="HA65495" s="378"/>
      <c r="HB65495" s="378"/>
      <c r="HC65495" s="378"/>
      <c r="HD65495" s="378"/>
      <c r="HE65495" s="378"/>
      <c r="HF65495" s="378"/>
      <c r="HG65495" s="378"/>
      <c r="HH65495" s="378"/>
      <c r="HI65495" s="378"/>
      <c r="HJ65495" s="378"/>
      <c r="HK65495" s="378"/>
      <c r="HL65495" s="378"/>
      <c r="HM65495" s="378"/>
      <c r="HN65495" s="378"/>
      <c r="HO65495" s="378"/>
      <c r="HP65495" s="378"/>
      <c r="HQ65495" s="378"/>
      <c r="HR65495" s="378"/>
      <c r="HS65495" s="378"/>
      <c r="HT65495" s="378"/>
      <c r="HU65495" s="378"/>
      <c r="HV65495" s="378"/>
      <c r="HW65495" s="378"/>
      <c r="HX65495" s="378"/>
      <c r="HY65495" s="378"/>
      <c r="HZ65495" s="378"/>
      <c r="IA65495" s="378"/>
      <c r="IB65495" s="378"/>
      <c r="IC65495" s="378"/>
      <c r="ID65495" s="378"/>
      <c r="IE65495" s="378"/>
      <c r="IF65495" s="378"/>
      <c r="IG65495" s="378"/>
      <c r="IH65495" s="378"/>
      <c r="II65495" s="378"/>
      <c r="IJ65495" s="378"/>
      <c r="IK65495" s="378"/>
      <c r="IL65495" s="378"/>
    </row>
    <row r="65496" spans="2:246">
      <c r="B65496" s="378"/>
      <c r="C65496" s="378"/>
      <c r="D65496" s="378"/>
      <c r="E65496" s="378"/>
      <c r="F65496" s="378"/>
      <c r="G65496" s="378"/>
      <c r="H65496" s="378"/>
      <c r="I65496" s="378"/>
      <c r="J65496" s="378"/>
      <c r="K65496" s="378"/>
      <c r="L65496" s="378"/>
      <c r="M65496" s="378"/>
      <c r="N65496" s="378"/>
      <c r="O65496" s="378"/>
      <c r="P65496" s="378"/>
      <c r="Q65496" s="378"/>
      <c r="R65496" s="378"/>
      <c r="S65496" s="378"/>
      <c r="T65496" s="378"/>
      <c r="U65496" s="378"/>
      <c r="V65496" s="378"/>
      <c r="W65496" s="378"/>
      <c r="X65496" s="378"/>
      <c r="Y65496" s="378"/>
      <c r="Z65496" s="378"/>
      <c r="AA65496" s="378"/>
      <c r="AB65496" s="378"/>
      <c r="AC65496" s="378"/>
      <c r="AD65496" s="378"/>
      <c r="AE65496" s="378"/>
      <c r="AF65496" s="378"/>
      <c r="AG65496" s="378"/>
      <c r="AH65496" s="378"/>
      <c r="AI65496" s="378"/>
      <c r="AJ65496" s="378"/>
      <c r="AK65496" s="378"/>
      <c r="AL65496" s="378"/>
      <c r="AM65496" s="378"/>
      <c r="AN65496" s="378"/>
      <c r="AO65496" s="378"/>
      <c r="AP65496" s="378"/>
      <c r="AQ65496" s="378"/>
      <c r="AR65496" s="378"/>
      <c r="AS65496" s="378"/>
      <c r="AT65496" s="378"/>
      <c r="AU65496" s="378"/>
      <c r="AV65496" s="378"/>
      <c r="AW65496" s="378"/>
      <c r="AX65496" s="378"/>
      <c r="AY65496" s="378"/>
      <c r="AZ65496" s="378"/>
      <c r="BA65496" s="378"/>
      <c r="BB65496" s="378"/>
      <c r="BC65496" s="378"/>
      <c r="BD65496" s="378"/>
      <c r="BE65496" s="378"/>
      <c r="BF65496" s="378"/>
      <c r="BG65496" s="378"/>
      <c r="BH65496" s="378"/>
      <c r="BI65496" s="378"/>
      <c r="BJ65496" s="378"/>
      <c r="BK65496" s="378"/>
      <c r="BL65496" s="378"/>
      <c r="BM65496" s="378"/>
      <c r="BN65496" s="378"/>
      <c r="BO65496" s="378"/>
      <c r="BP65496" s="378"/>
      <c r="BQ65496" s="378"/>
      <c r="BR65496" s="378"/>
      <c r="BS65496" s="378"/>
      <c r="BT65496" s="378"/>
      <c r="BU65496" s="378"/>
      <c r="BV65496" s="378"/>
      <c r="BW65496" s="378"/>
      <c r="BX65496" s="378"/>
      <c r="BY65496" s="378"/>
      <c r="BZ65496" s="378"/>
      <c r="CA65496" s="378"/>
      <c r="CB65496" s="378"/>
      <c r="CC65496" s="378"/>
      <c r="CD65496" s="378"/>
      <c r="CE65496" s="378"/>
      <c r="CF65496" s="378"/>
      <c r="CG65496" s="378"/>
      <c r="CH65496" s="378"/>
      <c r="CI65496" s="378"/>
      <c r="CJ65496" s="378"/>
      <c r="CK65496" s="378"/>
      <c r="CL65496" s="378"/>
      <c r="CM65496" s="378"/>
      <c r="CN65496" s="378"/>
      <c r="CO65496" s="378"/>
      <c r="CP65496" s="378"/>
      <c r="CQ65496" s="378"/>
      <c r="CR65496" s="378"/>
      <c r="CS65496" s="378"/>
      <c r="CT65496" s="378"/>
      <c r="CU65496" s="378"/>
      <c r="CV65496" s="378"/>
      <c r="CW65496" s="378"/>
      <c r="CX65496" s="378"/>
      <c r="CY65496" s="378"/>
      <c r="CZ65496" s="378"/>
      <c r="DA65496" s="378"/>
      <c r="DB65496" s="378"/>
      <c r="DC65496" s="378"/>
      <c r="DD65496" s="378"/>
      <c r="DE65496" s="378"/>
      <c r="DF65496" s="378"/>
      <c r="DG65496" s="378"/>
      <c r="DH65496" s="378"/>
      <c r="DI65496" s="378"/>
      <c r="DJ65496" s="378"/>
      <c r="DK65496" s="378"/>
      <c r="DL65496" s="378"/>
      <c r="DM65496" s="378"/>
      <c r="DN65496" s="378"/>
      <c r="DO65496" s="378"/>
      <c r="DP65496" s="378"/>
      <c r="DQ65496" s="378"/>
      <c r="DR65496" s="378"/>
      <c r="DS65496" s="378"/>
      <c r="DT65496" s="378"/>
      <c r="DU65496" s="378"/>
      <c r="DV65496" s="378"/>
      <c r="DW65496" s="378"/>
      <c r="DX65496" s="378"/>
      <c r="DY65496" s="378"/>
      <c r="DZ65496" s="378"/>
      <c r="EA65496" s="378"/>
      <c r="EB65496" s="378"/>
      <c r="EC65496" s="378"/>
      <c r="ED65496" s="378"/>
      <c r="EE65496" s="378"/>
      <c r="EF65496" s="378"/>
      <c r="EG65496" s="378"/>
      <c r="EH65496" s="378"/>
      <c r="EI65496" s="378"/>
      <c r="EJ65496" s="378"/>
      <c r="EK65496" s="378"/>
      <c r="EL65496" s="378"/>
      <c r="EM65496" s="378"/>
      <c r="EN65496" s="378"/>
      <c r="EO65496" s="378"/>
      <c r="EP65496" s="378"/>
      <c r="EQ65496" s="378"/>
      <c r="ER65496" s="378"/>
      <c r="ES65496" s="378"/>
      <c r="ET65496" s="378"/>
      <c r="EU65496" s="378"/>
      <c r="EV65496" s="378"/>
      <c r="EW65496" s="378"/>
      <c r="EX65496" s="378"/>
      <c r="EY65496" s="378"/>
      <c r="EZ65496" s="378"/>
      <c r="FA65496" s="378"/>
      <c r="FB65496" s="378"/>
      <c r="FC65496" s="378"/>
      <c r="FD65496" s="378"/>
      <c r="FE65496" s="378"/>
      <c r="FF65496" s="378"/>
      <c r="FG65496" s="378"/>
      <c r="FH65496" s="378"/>
      <c r="FI65496" s="378"/>
      <c r="FJ65496" s="378"/>
      <c r="FK65496" s="378"/>
      <c r="FL65496" s="378"/>
      <c r="FM65496" s="378"/>
      <c r="FN65496" s="378"/>
      <c r="FO65496" s="378"/>
      <c r="FP65496" s="378"/>
      <c r="FQ65496" s="378"/>
      <c r="FR65496" s="378"/>
      <c r="FS65496" s="378"/>
      <c r="FT65496" s="378"/>
      <c r="FU65496" s="378"/>
      <c r="FV65496" s="378"/>
      <c r="FW65496" s="378"/>
      <c r="FX65496" s="378"/>
      <c r="FY65496" s="378"/>
      <c r="FZ65496" s="378"/>
      <c r="GA65496" s="378"/>
      <c r="GB65496" s="378"/>
      <c r="GC65496" s="378"/>
      <c r="GD65496" s="378"/>
      <c r="GE65496" s="378"/>
      <c r="GF65496" s="378"/>
      <c r="GG65496" s="378"/>
      <c r="GH65496" s="378"/>
      <c r="GI65496" s="378"/>
      <c r="GJ65496" s="378"/>
      <c r="GK65496" s="378"/>
      <c r="GL65496" s="378"/>
      <c r="GM65496" s="378"/>
      <c r="GN65496" s="378"/>
      <c r="GO65496" s="378"/>
      <c r="GP65496" s="378"/>
      <c r="GQ65496" s="378"/>
      <c r="GR65496" s="378"/>
      <c r="GS65496" s="378"/>
      <c r="GT65496" s="378"/>
      <c r="GU65496" s="378"/>
      <c r="GV65496" s="378"/>
      <c r="GW65496" s="378"/>
      <c r="GX65496" s="378"/>
      <c r="GY65496" s="378"/>
      <c r="GZ65496" s="378"/>
      <c r="HA65496" s="378"/>
      <c r="HB65496" s="378"/>
      <c r="HC65496" s="378"/>
      <c r="HD65496" s="378"/>
      <c r="HE65496" s="378"/>
      <c r="HF65496" s="378"/>
      <c r="HG65496" s="378"/>
      <c r="HH65496" s="378"/>
      <c r="HI65496" s="378"/>
      <c r="HJ65496" s="378"/>
      <c r="HK65496" s="378"/>
      <c r="HL65496" s="378"/>
      <c r="HM65496" s="378"/>
      <c r="HN65496" s="378"/>
      <c r="HO65496" s="378"/>
      <c r="HP65496" s="378"/>
      <c r="HQ65496" s="378"/>
      <c r="HR65496" s="378"/>
      <c r="HS65496" s="378"/>
      <c r="HT65496" s="378"/>
      <c r="HU65496" s="378"/>
      <c r="HV65496" s="378"/>
      <c r="HW65496" s="378"/>
      <c r="HX65496" s="378"/>
      <c r="HY65496" s="378"/>
      <c r="HZ65496" s="378"/>
      <c r="IA65496" s="378"/>
      <c r="IB65496" s="378"/>
      <c r="IC65496" s="378"/>
      <c r="ID65496" s="378"/>
      <c r="IE65496" s="378"/>
      <c r="IF65496" s="378"/>
      <c r="IG65496" s="378"/>
      <c r="IH65496" s="378"/>
      <c r="II65496" s="378"/>
      <c r="IJ65496" s="378"/>
      <c r="IK65496" s="378"/>
      <c r="IL65496" s="378"/>
    </row>
    <row r="65497" spans="2:246">
      <c r="B65497" s="378"/>
      <c r="C65497" s="378"/>
      <c r="D65497" s="378"/>
      <c r="E65497" s="378"/>
      <c r="F65497" s="378"/>
      <c r="G65497" s="378"/>
      <c r="H65497" s="378"/>
      <c r="I65497" s="378"/>
      <c r="J65497" s="378"/>
      <c r="K65497" s="378"/>
      <c r="L65497" s="378"/>
      <c r="M65497" s="378"/>
      <c r="N65497" s="378"/>
      <c r="O65497" s="378"/>
      <c r="P65497" s="378"/>
      <c r="Q65497" s="378"/>
      <c r="R65497" s="378"/>
      <c r="S65497" s="378"/>
      <c r="T65497" s="378"/>
      <c r="U65497" s="378"/>
      <c r="V65497" s="378"/>
      <c r="W65497" s="378"/>
      <c r="X65497" s="378"/>
      <c r="Y65497" s="378"/>
      <c r="Z65497" s="378"/>
      <c r="AA65497" s="378"/>
      <c r="AB65497" s="378"/>
      <c r="AC65497" s="378"/>
      <c r="AD65497" s="378"/>
      <c r="AE65497" s="378"/>
      <c r="AF65497" s="378"/>
      <c r="AG65497" s="378"/>
      <c r="AH65497" s="378"/>
      <c r="AI65497" s="378"/>
      <c r="AJ65497" s="378"/>
      <c r="AK65497" s="378"/>
      <c r="AL65497" s="378"/>
      <c r="AM65497" s="378"/>
      <c r="AN65497" s="378"/>
      <c r="AO65497" s="378"/>
      <c r="AP65497" s="378"/>
      <c r="AQ65497" s="378"/>
      <c r="AR65497" s="378"/>
      <c r="AS65497" s="378"/>
      <c r="AT65497" s="378"/>
      <c r="AU65497" s="378"/>
      <c r="AV65497" s="378"/>
      <c r="AW65497" s="378"/>
      <c r="AX65497" s="378"/>
      <c r="AY65497" s="378"/>
      <c r="AZ65497" s="378"/>
      <c r="BA65497" s="378"/>
      <c r="BB65497" s="378"/>
      <c r="BC65497" s="378"/>
      <c r="BD65497" s="378"/>
      <c r="BE65497" s="378"/>
      <c r="BF65497" s="378"/>
      <c r="BG65497" s="378"/>
      <c r="BH65497" s="378"/>
      <c r="BI65497" s="378"/>
      <c r="BJ65497" s="378"/>
      <c r="BK65497" s="378"/>
      <c r="BL65497" s="378"/>
      <c r="BM65497" s="378"/>
      <c r="BN65497" s="378"/>
      <c r="BO65497" s="378"/>
      <c r="BP65497" s="378"/>
      <c r="BQ65497" s="378"/>
      <c r="BR65497" s="378"/>
      <c r="BS65497" s="378"/>
      <c r="BT65497" s="378"/>
      <c r="BU65497" s="378"/>
      <c r="BV65497" s="378"/>
      <c r="BW65497" s="378"/>
      <c r="BX65497" s="378"/>
      <c r="BY65497" s="378"/>
      <c r="BZ65497" s="378"/>
      <c r="CA65497" s="378"/>
      <c r="CB65497" s="378"/>
      <c r="CC65497" s="378"/>
      <c r="CD65497" s="378"/>
      <c r="CE65497" s="378"/>
      <c r="CF65497" s="378"/>
      <c r="CG65497" s="378"/>
      <c r="CH65497" s="378"/>
      <c r="CI65497" s="378"/>
      <c r="CJ65497" s="378"/>
      <c r="CK65497" s="378"/>
      <c r="CL65497" s="378"/>
      <c r="CM65497" s="378"/>
      <c r="CN65497" s="378"/>
      <c r="CO65497" s="378"/>
      <c r="CP65497" s="378"/>
      <c r="CQ65497" s="378"/>
      <c r="CR65497" s="378"/>
      <c r="CS65497" s="378"/>
      <c r="CT65497" s="378"/>
      <c r="CU65497" s="378"/>
      <c r="CV65497" s="378"/>
      <c r="CW65497" s="378"/>
      <c r="CX65497" s="378"/>
      <c r="CY65497" s="378"/>
      <c r="CZ65497" s="378"/>
      <c r="DA65497" s="378"/>
      <c r="DB65497" s="378"/>
      <c r="DC65497" s="378"/>
      <c r="DD65497" s="378"/>
      <c r="DE65497" s="378"/>
      <c r="DF65497" s="378"/>
      <c r="DG65497" s="378"/>
      <c r="DH65497" s="378"/>
      <c r="DI65497" s="378"/>
      <c r="DJ65497" s="378"/>
      <c r="DK65497" s="378"/>
      <c r="DL65497" s="378"/>
      <c r="DM65497" s="378"/>
      <c r="DN65497" s="378"/>
      <c r="DO65497" s="378"/>
      <c r="DP65497" s="378"/>
      <c r="DQ65497" s="378"/>
      <c r="DR65497" s="378"/>
      <c r="DS65497" s="378"/>
      <c r="DT65497" s="378"/>
      <c r="DU65497" s="378"/>
      <c r="DV65497" s="378"/>
      <c r="DW65497" s="378"/>
      <c r="DX65497" s="378"/>
      <c r="DY65497" s="378"/>
      <c r="DZ65497" s="378"/>
      <c r="EA65497" s="378"/>
      <c r="EB65497" s="378"/>
      <c r="EC65497" s="378"/>
      <c r="ED65497" s="378"/>
      <c r="EE65497" s="378"/>
      <c r="EF65497" s="378"/>
      <c r="EG65497" s="378"/>
      <c r="EH65497" s="378"/>
      <c r="EI65497" s="378"/>
      <c r="EJ65497" s="378"/>
      <c r="EK65497" s="378"/>
      <c r="EL65497" s="378"/>
      <c r="EM65497" s="378"/>
      <c r="EN65497" s="378"/>
      <c r="EO65497" s="378"/>
      <c r="EP65497" s="378"/>
      <c r="EQ65497" s="378"/>
      <c r="ER65497" s="378"/>
      <c r="ES65497" s="378"/>
      <c r="ET65497" s="378"/>
      <c r="EU65497" s="378"/>
      <c r="EV65497" s="378"/>
      <c r="EW65497" s="378"/>
      <c r="EX65497" s="378"/>
      <c r="EY65497" s="378"/>
      <c r="EZ65497" s="378"/>
      <c r="FA65497" s="378"/>
      <c r="FB65497" s="378"/>
      <c r="FC65497" s="378"/>
      <c r="FD65497" s="378"/>
      <c r="FE65497" s="378"/>
      <c r="FF65497" s="378"/>
      <c r="FG65497" s="378"/>
      <c r="FH65497" s="378"/>
      <c r="FI65497" s="378"/>
      <c r="FJ65497" s="378"/>
      <c r="FK65497" s="378"/>
      <c r="FL65497" s="378"/>
      <c r="FM65497" s="378"/>
      <c r="FN65497" s="378"/>
      <c r="FO65497" s="378"/>
      <c r="FP65497" s="378"/>
      <c r="FQ65497" s="378"/>
      <c r="FR65497" s="378"/>
      <c r="FS65497" s="378"/>
      <c r="FT65497" s="378"/>
      <c r="FU65497" s="378"/>
      <c r="FV65497" s="378"/>
      <c r="FW65497" s="378"/>
      <c r="FX65497" s="378"/>
      <c r="FY65497" s="378"/>
      <c r="FZ65497" s="378"/>
      <c r="GA65497" s="378"/>
      <c r="GB65497" s="378"/>
      <c r="GC65497" s="378"/>
      <c r="GD65497" s="378"/>
      <c r="GE65497" s="378"/>
      <c r="GF65497" s="378"/>
      <c r="GG65497" s="378"/>
      <c r="GH65497" s="378"/>
      <c r="GI65497" s="378"/>
      <c r="GJ65497" s="378"/>
      <c r="GK65497" s="378"/>
      <c r="GL65497" s="378"/>
      <c r="GM65497" s="378"/>
      <c r="GN65497" s="378"/>
      <c r="GO65497" s="378"/>
      <c r="GP65497" s="378"/>
      <c r="GQ65497" s="378"/>
      <c r="GR65497" s="378"/>
      <c r="GS65497" s="378"/>
      <c r="GT65497" s="378"/>
      <c r="GU65497" s="378"/>
      <c r="GV65497" s="378"/>
      <c r="GW65497" s="378"/>
      <c r="GX65497" s="378"/>
      <c r="GY65497" s="378"/>
      <c r="GZ65497" s="378"/>
      <c r="HA65497" s="378"/>
      <c r="HB65497" s="378"/>
      <c r="HC65497" s="378"/>
      <c r="HD65497" s="378"/>
      <c r="HE65497" s="378"/>
      <c r="HF65497" s="378"/>
      <c r="HG65497" s="378"/>
      <c r="HH65497" s="378"/>
      <c r="HI65497" s="378"/>
      <c r="HJ65497" s="378"/>
      <c r="HK65497" s="378"/>
      <c r="HL65497" s="378"/>
      <c r="HM65497" s="378"/>
      <c r="HN65497" s="378"/>
      <c r="HO65497" s="378"/>
      <c r="HP65497" s="378"/>
      <c r="HQ65497" s="378"/>
      <c r="HR65497" s="378"/>
      <c r="HS65497" s="378"/>
      <c r="HT65497" s="378"/>
      <c r="HU65497" s="378"/>
      <c r="HV65497" s="378"/>
      <c r="HW65497" s="378"/>
      <c r="HX65497" s="378"/>
      <c r="HY65497" s="378"/>
      <c r="HZ65497" s="378"/>
      <c r="IA65497" s="378"/>
      <c r="IB65497" s="378"/>
      <c r="IC65497" s="378"/>
      <c r="ID65497" s="378"/>
      <c r="IE65497" s="378"/>
      <c r="IF65497" s="378"/>
      <c r="IG65497" s="378"/>
      <c r="IH65497" s="378"/>
      <c r="II65497" s="378"/>
      <c r="IJ65497" s="378"/>
      <c r="IK65497" s="378"/>
      <c r="IL65497" s="378"/>
    </row>
    <row r="65498" spans="2:246">
      <c r="B65498" s="378"/>
      <c r="C65498" s="378"/>
      <c r="D65498" s="378"/>
      <c r="E65498" s="378"/>
      <c r="F65498" s="378"/>
      <c r="G65498" s="378"/>
      <c r="H65498" s="378"/>
      <c r="I65498" s="378"/>
      <c r="J65498" s="378"/>
      <c r="K65498" s="378"/>
      <c r="L65498" s="378"/>
      <c r="M65498" s="378"/>
      <c r="N65498" s="378"/>
      <c r="O65498" s="378"/>
      <c r="P65498" s="378"/>
      <c r="Q65498" s="378"/>
      <c r="R65498" s="378"/>
      <c r="S65498" s="378"/>
      <c r="T65498" s="378"/>
      <c r="U65498" s="378"/>
      <c r="V65498" s="378"/>
      <c r="W65498" s="378"/>
      <c r="X65498" s="378"/>
      <c r="Y65498" s="378"/>
      <c r="Z65498" s="378"/>
      <c r="AA65498" s="378"/>
      <c r="AB65498" s="378"/>
      <c r="AC65498" s="378"/>
      <c r="AD65498" s="378"/>
      <c r="AE65498" s="378"/>
      <c r="AF65498" s="378"/>
      <c r="AG65498" s="378"/>
      <c r="AH65498" s="378"/>
      <c r="AI65498" s="378"/>
      <c r="AJ65498" s="378"/>
      <c r="AK65498" s="378"/>
      <c r="AL65498" s="378"/>
      <c r="AM65498" s="378"/>
      <c r="AN65498" s="378"/>
      <c r="AO65498" s="378"/>
      <c r="AP65498" s="378"/>
      <c r="AQ65498" s="378"/>
      <c r="AR65498" s="378"/>
      <c r="AS65498" s="378"/>
      <c r="AT65498" s="378"/>
      <c r="AU65498" s="378"/>
      <c r="AV65498" s="378"/>
      <c r="AW65498" s="378"/>
      <c r="AX65498" s="378"/>
      <c r="AY65498" s="378"/>
      <c r="AZ65498" s="378"/>
      <c r="BA65498" s="378"/>
      <c r="BB65498" s="378"/>
      <c r="BC65498" s="378"/>
      <c r="BD65498" s="378"/>
      <c r="BE65498" s="378"/>
      <c r="BF65498" s="378"/>
      <c r="BG65498" s="378"/>
      <c r="BH65498" s="378"/>
      <c r="BI65498" s="378"/>
      <c r="BJ65498" s="378"/>
      <c r="BK65498" s="378"/>
      <c r="BL65498" s="378"/>
      <c r="BM65498" s="378"/>
      <c r="BN65498" s="378"/>
      <c r="BO65498" s="378"/>
      <c r="BP65498" s="378"/>
      <c r="BQ65498" s="378"/>
      <c r="BR65498" s="378"/>
      <c r="BS65498" s="378"/>
      <c r="BT65498" s="378"/>
      <c r="BU65498" s="378"/>
      <c r="BV65498" s="378"/>
      <c r="BW65498" s="378"/>
      <c r="BX65498" s="378"/>
      <c r="BY65498" s="378"/>
      <c r="BZ65498" s="378"/>
      <c r="CA65498" s="378"/>
      <c r="CB65498" s="378"/>
      <c r="CC65498" s="378"/>
      <c r="CD65498" s="378"/>
      <c r="CE65498" s="378"/>
      <c r="CF65498" s="378"/>
      <c r="CG65498" s="378"/>
      <c r="CH65498" s="378"/>
      <c r="CI65498" s="378"/>
      <c r="CJ65498" s="378"/>
      <c r="CK65498" s="378"/>
      <c r="CL65498" s="378"/>
      <c r="CM65498" s="378"/>
      <c r="CN65498" s="378"/>
      <c r="CO65498" s="378"/>
      <c r="CP65498" s="378"/>
      <c r="CQ65498" s="378"/>
      <c r="CR65498" s="378"/>
      <c r="CS65498" s="378"/>
      <c r="CT65498" s="378"/>
      <c r="CU65498" s="378"/>
      <c r="CV65498" s="378"/>
      <c r="CW65498" s="378"/>
      <c r="CX65498" s="378"/>
      <c r="CY65498" s="378"/>
      <c r="CZ65498" s="378"/>
      <c r="DA65498" s="378"/>
      <c r="DB65498" s="378"/>
      <c r="DC65498" s="378"/>
      <c r="DD65498" s="378"/>
      <c r="DE65498" s="378"/>
      <c r="DF65498" s="378"/>
      <c r="DG65498" s="378"/>
      <c r="DH65498" s="378"/>
      <c r="DI65498" s="378"/>
      <c r="DJ65498" s="378"/>
      <c r="DK65498" s="378"/>
      <c r="DL65498" s="378"/>
      <c r="DM65498" s="378"/>
      <c r="DN65498" s="378"/>
      <c r="DO65498" s="378"/>
      <c r="DP65498" s="378"/>
      <c r="DQ65498" s="378"/>
      <c r="DR65498" s="378"/>
      <c r="DS65498" s="378"/>
      <c r="DT65498" s="378"/>
      <c r="DU65498" s="378"/>
      <c r="DV65498" s="378"/>
      <c r="DW65498" s="378"/>
      <c r="DX65498" s="378"/>
      <c r="DY65498" s="378"/>
      <c r="DZ65498" s="378"/>
      <c r="EA65498" s="378"/>
      <c r="EB65498" s="378"/>
      <c r="EC65498" s="378"/>
      <c r="ED65498" s="378"/>
      <c r="EE65498" s="378"/>
      <c r="EF65498" s="378"/>
      <c r="EG65498" s="378"/>
      <c r="EH65498" s="378"/>
      <c r="EI65498" s="378"/>
      <c r="EJ65498" s="378"/>
      <c r="EK65498" s="378"/>
      <c r="EL65498" s="378"/>
      <c r="EM65498" s="378"/>
      <c r="EN65498" s="378"/>
      <c r="EO65498" s="378"/>
      <c r="EP65498" s="378"/>
      <c r="EQ65498" s="378"/>
      <c r="ER65498" s="378"/>
      <c r="ES65498" s="378"/>
      <c r="ET65498" s="378"/>
      <c r="EU65498" s="378"/>
      <c r="EV65498" s="378"/>
      <c r="EW65498" s="378"/>
      <c r="EX65498" s="378"/>
      <c r="EY65498" s="378"/>
      <c r="EZ65498" s="378"/>
      <c r="FA65498" s="378"/>
      <c r="FB65498" s="378"/>
      <c r="FC65498" s="378"/>
      <c r="FD65498" s="378"/>
      <c r="FE65498" s="378"/>
      <c r="FF65498" s="378"/>
      <c r="FG65498" s="378"/>
      <c r="FH65498" s="378"/>
      <c r="FI65498" s="378"/>
      <c r="FJ65498" s="378"/>
      <c r="FK65498" s="378"/>
      <c r="FL65498" s="378"/>
      <c r="FM65498" s="378"/>
      <c r="FN65498" s="378"/>
      <c r="FO65498" s="378"/>
      <c r="FP65498" s="378"/>
      <c r="FQ65498" s="378"/>
      <c r="FR65498" s="378"/>
      <c r="FS65498" s="378"/>
      <c r="FT65498" s="378"/>
      <c r="FU65498" s="378"/>
      <c r="FV65498" s="378"/>
      <c r="FW65498" s="378"/>
      <c r="FX65498" s="378"/>
      <c r="FY65498" s="378"/>
      <c r="FZ65498" s="378"/>
      <c r="GA65498" s="378"/>
      <c r="GB65498" s="378"/>
      <c r="GC65498" s="378"/>
      <c r="GD65498" s="378"/>
      <c r="GE65498" s="378"/>
      <c r="GF65498" s="378"/>
      <c r="GG65498" s="378"/>
      <c r="GH65498" s="378"/>
      <c r="GI65498" s="378"/>
      <c r="GJ65498" s="378"/>
      <c r="GK65498" s="378"/>
      <c r="GL65498" s="378"/>
      <c r="GM65498" s="378"/>
      <c r="GN65498" s="378"/>
      <c r="GO65498" s="378"/>
      <c r="GP65498" s="378"/>
      <c r="GQ65498" s="378"/>
      <c r="GR65498" s="378"/>
      <c r="GS65498" s="378"/>
      <c r="GT65498" s="378"/>
      <c r="GU65498" s="378"/>
      <c r="GV65498" s="378"/>
      <c r="GW65498" s="378"/>
      <c r="GX65498" s="378"/>
      <c r="GY65498" s="378"/>
      <c r="GZ65498" s="378"/>
      <c r="HA65498" s="378"/>
      <c r="HB65498" s="378"/>
      <c r="HC65498" s="378"/>
      <c r="HD65498" s="378"/>
      <c r="HE65498" s="378"/>
      <c r="HF65498" s="378"/>
      <c r="HG65498" s="378"/>
      <c r="HH65498" s="378"/>
      <c r="HI65498" s="378"/>
      <c r="HJ65498" s="378"/>
      <c r="HK65498" s="378"/>
      <c r="HL65498" s="378"/>
      <c r="HM65498" s="378"/>
      <c r="HN65498" s="378"/>
      <c r="HO65498" s="378"/>
      <c r="HP65498" s="378"/>
      <c r="HQ65498" s="378"/>
      <c r="HR65498" s="378"/>
      <c r="HS65498" s="378"/>
      <c r="HT65498" s="378"/>
      <c r="HU65498" s="378"/>
      <c r="HV65498" s="378"/>
      <c r="HW65498" s="378"/>
      <c r="HX65498" s="378"/>
      <c r="HY65498" s="378"/>
      <c r="HZ65498" s="378"/>
      <c r="IA65498" s="378"/>
      <c r="IB65498" s="378"/>
      <c r="IC65498" s="378"/>
      <c r="ID65498" s="378"/>
      <c r="IE65498" s="378"/>
      <c r="IF65498" s="378"/>
      <c r="IG65498" s="378"/>
      <c r="IH65498" s="378"/>
      <c r="II65498" s="378"/>
      <c r="IJ65498" s="378"/>
      <c r="IK65498" s="378"/>
      <c r="IL65498" s="378"/>
    </row>
    <row r="65499" spans="2:246">
      <c r="B65499" s="378"/>
      <c r="C65499" s="378"/>
      <c r="D65499" s="378"/>
      <c r="E65499" s="378"/>
      <c r="F65499" s="378"/>
      <c r="G65499" s="378"/>
      <c r="H65499" s="378"/>
      <c r="I65499" s="378"/>
      <c r="J65499" s="378"/>
      <c r="K65499" s="378"/>
      <c r="L65499" s="378"/>
      <c r="M65499" s="378"/>
      <c r="N65499" s="378"/>
      <c r="O65499" s="378"/>
      <c r="P65499" s="378"/>
      <c r="Q65499" s="378"/>
      <c r="R65499" s="378"/>
      <c r="S65499" s="378"/>
      <c r="T65499" s="378"/>
      <c r="U65499" s="378"/>
      <c r="V65499" s="378"/>
      <c r="W65499" s="378"/>
      <c r="X65499" s="378"/>
      <c r="Y65499" s="378"/>
      <c r="Z65499" s="378"/>
      <c r="AA65499" s="378"/>
      <c r="AB65499" s="378"/>
      <c r="AC65499" s="378"/>
      <c r="AD65499" s="378"/>
      <c r="AE65499" s="378"/>
      <c r="AF65499" s="378"/>
      <c r="AG65499" s="378"/>
      <c r="AH65499" s="378"/>
      <c r="AI65499" s="378"/>
      <c r="AJ65499" s="378"/>
      <c r="AK65499" s="378"/>
      <c r="AL65499" s="378"/>
      <c r="AM65499" s="378"/>
      <c r="AN65499" s="378"/>
      <c r="AO65499" s="378"/>
      <c r="AP65499" s="378"/>
      <c r="AQ65499" s="378"/>
      <c r="AR65499" s="378"/>
      <c r="AS65499" s="378"/>
      <c r="AT65499" s="378"/>
      <c r="AU65499" s="378"/>
      <c r="AV65499" s="378"/>
      <c r="AW65499" s="378"/>
      <c r="AX65499" s="378"/>
      <c r="AY65499" s="378"/>
      <c r="AZ65499" s="378"/>
      <c r="BA65499" s="378"/>
      <c r="BB65499" s="378"/>
      <c r="BC65499" s="378"/>
      <c r="BD65499" s="378"/>
      <c r="BE65499" s="378"/>
      <c r="BF65499" s="378"/>
      <c r="BG65499" s="378"/>
      <c r="BH65499" s="378"/>
      <c r="BI65499" s="378"/>
      <c r="BJ65499" s="378"/>
      <c r="BK65499" s="378"/>
      <c r="BL65499" s="378"/>
      <c r="BM65499" s="378"/>
      <c r="BN65499" s="378"/>
      <c r="BO65499" s="378"/>
      <c r="BP65499" s="378"/>
      <c r="BQ65499" s="378"/>
      <c r="BR65499" s="378"/>
      <c r="BS65499" s="378"/>
      <c r="BT65499" s="378"/>
      <c r="BU65499" s="378"/>
      <c r="BV65499" s="378"/>
      <c r="BW65499" s="378"/>
      <c r="BX65499" s="378"/>
      <c r="BY65499" s="378"/>
      <c r="BZ65499" s="378"/>
      <c r="CA65499" s="378"/>
      <c r="CB65499" s="378"/>
      <c r="CC65499" s="378"/>
      <c r="CD65499" s="378"/>
      <c r="CE65499" s="378"/>
      <c r="CF65499" s="378"/>
      <c r="CG65499" s="378"/>
      <c r="CH65499" s="378"/>
      <c r="CI65499" s="378"/>
      <c r="CJ65499" s="378"/>
      <c r="CK65499" s="378"/>
      <c r="CL65499" s="378"/>
      <c r="CM65499" s="378"/>
      <c r="CN65499" s="378"/>
      <c r="CO65499" s="378"/>
      <c r="CP65499" s="378"/>
      <c r="CQ65499" s="378"/>
      <c r="CR65499" s="378"/>
      <c r="CS65499" s="378"/>
      <c r="CT65499" s="378"/>
      <c r="CU65499" s="378"/>
      <c r="CV65499" s="378"/>
      <c r="CW65499" s="378"/>
      <c r="CX65499" s="378"/>
      <c r="CY65499" s="378"/>
      <c r="CZ65499" s="378"/>
      <c r="DA65499" s="378"/>
      <c r="DB65499" s="378"/>
      <c r="DC65499" s="378"/>
      <c r="DD65499" s="378"/>
      <c r="DE65499" s="378"/>
      <c r="DF65499" s="378"/>
      <c r="DG65499" s="378"/>
      <c r="DH65499" s="378"/>
      <c r="DI65499" s="378"/>
      <c r="DJ65499" s="378"/>
      <c r="DK65499" s="378"/>
      <c r="DL65499" s="378"/>
      <c r="DM65499" s="378"/>
      <c r="DN65499" s="378"/>
      <c r="DO65499" s="378"/>
      <c r="DP65499" s="378"/>
      <c r="DQ65499" s="378"/>
      <c r="DR65499" s="378"/>
      <c r="DS65499" s="378"/>
      <c r="DT65499" s="378"/>
      <c r="DU65499" s="378"/>
      <c r="DV65499" s="378"/>
      <c r="DW65499" s="378"/>
      <c r="DX65499" s="378"/>
      <c r="DY65499" s="378"/>
      <c r="DZ65499" s="378"/>
      <c r="EA65499" s="378"/>
      <c r="EB65499" s="378"/>
      <c r="EC65499" s="378"/>
      <c r="ED65499" s="378"/>
      <c r="EE65499" s="378"/>
      <c r="EF65499" s="378"/>
      <c r="EG65499" s="378"/>
      <c r="EH65499" s="378"/>
      <c r="EI65499" s="378"/>
      <c r="EJ65499" s="378"/>
      <c r="EK65499" s="378"/>
      <c r="EL65499" s="378"/>
      <c r="EM65499" s="378"/>
      <c r="EN65499" s="378"/>
      <c r="EO65499" s="378"/>
      <c r="EP65499" s="378"/>
      <c r="EQ65499" s="378"/>
      <c r="ER65499" s="378"/>
      <c r="ES65499" s="378"/>
      <c r="ET65499" s="378"/>
      <c r="EU65499" s="378"/>
      <c r="EV65499" s="378"/>
      <c r="EW65499" s="378"/>
      <c r="EX65499" s="378"/>
      <c r="EY65499" s="378"/>
      <c r="EZ65499" s="378"/>
      <c r="FA65499" s="378"/>
      <c r="FB65499" s="378"/>
      <c r="FC65499" s="378"/>
      <c r="FD65499" s="378"/>
      <c r="FE65499" s="378"/>
      <c r="FF65499" s="378"/>
      <c r="FG65499" s="378"/>
      <c r="FH65499" s="378"/>
      <c r="FI65499" s="378"/>
      <c r="FJ65499" s="378"/>
      <c r="FK65499" s="378"/>
      <c r="FL65499" s="378"/>
      <c r="FM65499" s="378"/>
      <c r="FN65499" s="378"/>
      <c r="FO65499" s="378"/>
      <c r="FP65499" s="378"/>
      <c r="FQ65499" s="378"/>
      <c r="FR65499" s="378"/>
      <c r="FS65499" s="378"/>
      <c r="FT65499" s="378"/>
      <c r="FU65499" s="378"/>
      <c r="FV65499" s="378"/>
      <c r="FW65499" s="378"/>
      <c r="FX65499" s="378"/>
      <c r="FY65499" s="378"/>
      <c r="FZ65499" s="378"/>
      <c r="GA65499" s="378"/>
      <c r="GB65499" s="378"/>
      <c r="GC65499" s="378"/>
      <c r="GD65499" s="378"/>
      <c r="GE65499" s="378"/>
      <c r="GF65499" s="378"/>
      <c r="GG65499" s="378"/>
      <c r="GH65499" s="378"/>
      <c r="GI65499" s="378"/>
      <c r="GJ65499" s="378"/>
      <c r="GK65499" s="378"/>
      <c r="GL65499" s="378"/>
      <c r="GM65499" s="378"/>
      <c r="GN65499" s="378"/>
      <c r="GO65499" s="378"/>
      <c r="GP65499" s="378"/>
      <c r="GQ65499" s="378"/>
      <c r="GR65499" s="378"/>
      <c r="GS65499" s="378"/>
      <c r="GT65499" s="378"/>
      <c r="GU65499" s="378"/>
      <c r="GV65499" s="378"/>
      <c r="GW65499" s="378"/>
      <c r="GX65499" s="378"/>
      <c r="GY65499" s="378"/>
      <c r="GZ65499" s="378"/>
      <c r="HA65499" s="378"/>
      <c r="HB65499" s="378"/>
      <c r="HC65499" s="378"/>
      <c r="HD65499" s="378"/>
      <c r="HE65499" s="378"/>
      <c r="HF65499" s="378"/>
      <c r="HG65499" s="378"/>
      <c r="HH65499" s="378"/>
      <c r="HI65499" s="378"/>
      <c r="HJ65499" s="378"/>
      <c r="HK65499" s="378"/>
      <c r="HL65499" s="378"/>
      <c r="HM65499" s="378"/>
      <c r="HN65499" s="378"/>
      <c r="HO65499" s="378"/>
      <c r="HP65499" s="378"/>
      <c r="HQ65499" s="378"/>
      <c r="HR65499" s="378"/>
      <c r="HS65499" s="378"/>
      <c r="HT65499" s="378"/>
      <c r="HU65499" s="378"/>
      <c r="HV65499" s="378"/>
      <c r="HW65499" s="378"/>
      <c r="HX65499" s="378"/>
      <c r="HY65499" s="378"/>
      <c r="HZ65499" s="378"/>
      <c r="IA65499" s="378"/>
      <c r="IB65499" s="378"/>
      <c r="IC65499" s="378"/>
      <c r="ID65499" s="378"/>
      <c r="IE65499" s="378"/>
      <c r="IF65499" s="378"/>
      <c r="IG65499" s="378"/>
      <c r="IH65499" s="378"/>
      <c r="II65499" s="378"/>
      <c r="IJ65499" s="378"/>
      <c r="IK65499" s="378"/>
      <c r="IL65499" s="378"/>
    </row>
    <row r="65500" spans="2:246">
      <c r="B65500" s="378"/>
      <c r="C65500" s="378"/>
      <c r="D65500" s="378"/>
      <c r="E65500" s="378"/>
      <c r="F65500" s="378"/>
      <c r="G65500" s="378"/>
      <c r="H65500" s="378"/>
      <c r="I65500" s="378"/>
      <c r="J65500" s="378"/>
      <c r="K65500" s="378"/>
      <c r="L65500" s="378"/>
      <c r="M65500" s="378"/>
      <c r="N65500" s="378"/>
      <c r="O65500" s="378"/>
      <c r="P65500" s="378"/>
      <c r="Q65500" s="378"/>
      <c r="R65500" s="378"/>
      <c r="S65500" s="378"/>
      <c r="T65500" s="378"/>
      <c r="U65500" s="378"/>
      <c r="V65500" s="378"/>
      <c r="W65500" s="378"/>
      <c r="X65500" s="378"/>
      <c r="Y65500" s="378"/>
      <c r="Z65500" s="378"/>
      <c r="AA65500" s="378"/>
      <c r="AB65500" s="378"/>
      <c r="AC65500" s="378"/>
      <c r="AD65500" s="378"/>
      <c r="AE65500" s="378"/>
      <c r="AF65500" s="378"/>
      <c r="AG65500" s="378"/>
      <c r="AH65500" s="378"/>
      <c r="AI65500" s="378"/>
      <c r="AJ65500" s="378"/>
      <c r="AK65500" s="378"/>
      <c r="AL65500" s="378"/>
      <c r="AM65500" s="378"/>
      <c r="AN65500" s="378"/>
      <c r="AO65500" s="378"/>
      <c r="AP65500" s="378"/>
      <c r="AQ65500" s="378"/>
      <c r="AR65500" s="378"/>
      <c r="AS65500" s="378"/>
      <c r="AT65500" s="378"/>
      <c r="AU65500" s="378"/>
      <c r="AV65500" s="378"/>
      <c r="AW65500" s="378"/>
      <c r="AX65500" s="378"/>
      <c r="AY65500" s="378"/>
      <c r="AZ65500" s="378"/>
      <c r="BA65500" s="378"/>
      <c r="BB65500" s="378"/>
      <c r="BC65500" s="378"/>
      <c r="BD65500" s="378"/>
      <c r="BE65500" s="378"/>
      <c r="BF65500" s="378"/>
      <c r="BG65500" s="378"/>
      <c r="BH65500" s="378"/>
      <c r="BI65500" s="378"/>
      <c r="BJ65500" s="378"/>
      <c r="BK65500" s="378"/>
      <c r="BL65500" s="378"/>
      <c r="BM65500" s="378"/>
      <c r="BN65500" s="378"/>
      <c r="BO65500" s="378"/>
      <c r="BP65500" s="378"/>
      <c r="BQ65500" s="378"/>
      <c r="BR65500" s="378"/>
      <c r="BS65500" s="378"/>
      <c r="BT65500" s="378"/>
      <c r="BU65500" s="378"/>
      <c r="BV65500" s="378"/>
      <c r="BW65500" s="378"/>
      <c r="BX65500" s="378"/>
      <c r="BY65500" s="378"/>
      <c r="BZ65500" s="378"/>
      <c r="CA65500" s="378"/>
      <c r="CB65500" s="378"/>
      <c r="CC65500" s="378"/>
      <c r="CD65500" s="378"/>
      <c r="CE65500" s="378"/>
      <c r="CF65500" s="378"/>
      <c r="CG65500" s="378"/>
      <c r="CH65500" s="378"/>
      <c r="CI65500" s="378"/>
      <c r="CJ65500" s="378"/>
      <c r="CK65500" s="378"/>
      <c r="CL65500" s="378"/>
      <c r="CM65500" s="378"/>
      <c r="CN65500" s="378"/>
      <c r="CO65500" s="378"/>
      <c r="CP65500" s="378"/>
      <c r="CQ65500" s="378"/>
      <c r="CR65500" s="378"/>
      <c r="CS65500" s="378"/>
      <c r="CT65500" s="378"/>
      <c r="CU65500" s="378"/>
      <c r="CV65500" s="378"/>
      <c r="CW65500" s="378"/>
      <c r="CX65500" s="378"/>
      <c r="CY65500" s="378"/>
      <c r="CZ65500" s="378"/>
      <c r="DA65500" s="378"/>
      <c r="DB65500" s="378"/>
      <c r="DC65500" s="378"/>
      <c r="DD65500" s="378"/>
      <c r="DE65500" s="378"/>
      <c r="DF65500" s="378"/>
      <c r="DG65500" s="378"/>
      <c r="DH65500" s="378"/>
      <c r="DI65500" s="378"/>
      <c r="DJ65500" s="378"/>
      <c r="DK65500" s="378"/>
      <c r="DL65500" s="378"/>
      <c r="DM65500" s="378"/>
      <c r="DN65500" s="378"/>
      <c r="DO65500" s="378"/>
      <c r="DP65500" s="378"/>
      <c r="DQ65500" s="378"/>
      <c r="DR65500" s="378"/>
      <c r="DS65500" s="378"/>
      <c r="DT65500" s="378"/>
      <c r="DU65500" s="378"/>
      <c r="DV65500" s="378"/>
      <c r="DW65500" s="378"/>
      <c r="DX65500" s="378"/>
      <c r="DY65500" s="378"/>
      <c r="DZ65500" s="378"/>
      <c r="EA65500" s="378"/>
      <c r="EB65500" s="378"/>
      <c r="EC65500" s="378"/>
      <c r="ED65500" s="378"/>
      <c r="EE65500" s="378"/>
      <c r="EF65500" s="378"/>
      <c r="EG65500" s="378"/>
      <c r="EH65500" s="378"/>
      <c r="EI65500" s="378"/>
      <c r="EJ65500" s="378"/>
      <c r="EK65500" s="378"/>
      <c r="EL65500" s="378"/>
      <c r="EM65500" s="378"/>
      <c r="EN65500" s="378"/>
      <c r="EO65500" s="378"/>
      <c r="EP65500" s="378"/>
      <c r="EQ65500" s="378"/>
      <c r="ER65500" s="378"/>
      <c r="ES65500" s="378"/>
      <c r="ET65500" s="378"/>
      <c r="EU65500" s="378"/>
      <c r="EV65500" s="378"/>
      <c r="EW65500" s="378"/>
      <c r="EX65500" s="378"/>
      <c r="EY65500" s="378"/>
      <c r="EZ65500" s="378"/>
      <c r="FA65500" s="378"/>
      <c r="FB65500" s="378"/>
      <c r="FC65500" s="378"/>
      <c r="FD65500" s="378"/>
      <c r="FE65500" s="378"/>
      <c r="FF65500" s="378"/>
      <c r="FG65500" s="378"/>
      <c r="FH65500" s="378"/>
      <c r="FI65500" s="378"/>
      <c r="FJ65500" s="378"/>
      <c r="FK65500" s="378"/>
      <c r="FL65500" s="378"/>
      <c r="FM65500" s="378"/>
      <c r="FN65500" s="378"/>
      <c r="FO65500" s="378"/>
      <c r="FP65500" s="378"/>
      <c r="FQ65500" s="378"/>
      <c r="FR65500" s="378"/>
      <c r="FS65500" s="378"/>
      <c r="FT65500" s="378"/>
      <c r="FU65500" s="378"/>
      <c r="FV65500" s="378"/>
      <c r="FW65500" s="378"/>
      <c r="FX65500" s="378"/>
      <c r="FY65500" s="378"/>
      <c r="FZ65500" s="378"/>
      <c r="GA65500" s="378"/>
      <c r="GB65500" s="378"/>
      <c r="GC65500" s="378"/>
      <c r="GD65500" s="378"/>
      <c r="GE65500" s="378"/>
      <c r="GF65500" s="378"/>
      <c r="GG65500" s="378"/>
      <c r="GH65500" s="378"/>
      <c r="GI65500" s="378"/>
      <c r="GJ65500" s="378"/>
      <c r="GK65500" s="378"/>
      <c r="GL65500" s="378"/>
      <c r="GM65500" s="378"/>
      <c r="GN65500" s="378"/>
      <c r="GO65500" s="378"/>
      <c r="GP65500" s="378"/>
      <c r="GQ65500" s="378"/>
      <c r="GR65500" s="378"/>
      <c r="GS65500" s="378"/>
      <c r="GT65500" s="378"/>
      <c r="GU65500" s="378"/>
      <c r="GV65500" s="378"/>
      <c r="GW65500" s="378"/>
      <c r="GX65500" s="378"/>
      <c r="GY65500" s="378"/>
      <c r="GZ65500" s="378"/>
      <c r="HA65500" s="378"/>
      <c r="HB65500" s="378"/>
      <c r="HC65500" s="378"/>
      <c r="HD65500" s="378"/>
      <c r="HE65500" s="378"/>
      <c r="HF65500" s="378"/>
      <c r="HG65500" s="378"/>
      <c r="HH65500" s="378"/>
      <c r="HI65500" s="378"/>
      <c r="HJ65500" s="378"/>
      <c r="HK65500" s="378"/>
      <c r="HL65500" s="378"/>
      <c r="HM65500" s="378"/>
      <c r="HN65500" s="378"/>
      <c r="HO65500" s="378"/>
      <c r="HP65500" s="378"/>
      <c r="HQ65500" s="378"/>
      <c r="HR65500" s="378"/>
      <c r="HS65500" s="378"/>
      <c r="HT65500" s="378"/>
      <c r="HU65500" s="378"/>
      <c r="HV65500" s="378"/>
      <c r="HW65500" s="378"/>
      <c r="HX65500" s="378"/>
      <c r="HY65500" s="378"/>
      <c r="HZ65500" s="378"/>
      <c r="IA65500" s="378"/>
      <c r="IB65500" s="378"/>
      <c r="IC65500" s="378"/>
      <c r="ID65500" s="378"/>
      <c r="IE65500" s="378"/>
      <c r="IF65500" s="378"/>
      <c r="IG65500" s="378"/>
      <c r="IH65500" s="378"/>
      <c r="II65500" s="378"/>
      <c r="IJ65500" s="378"/>
      <c r="IK65500" s="378"/>
      <c r="IL65500" s="378"/>
    </row>
    <row r="65501" spans="2:246">
      <c r="B65501" s="378"/>
      <c r="C65501" s="378"/>
      <c r="D65501" s="378"/>
      <c r="E65501" s="378"/>
      <c r="F65501" s="378"/>
      <c r="G65501" s="378"/>
      <c r="H65501" s="378"/>
      <c r="I65501" s="378"/>
      <c r="J65501" s="378"/>
      <c r="K65501" s="378"/>
      <c r="L65501" s="378"/>
      <c r="M65501" s="378"/>
      <c r="N65501" s="378"/>
      <c r="O65501" s="378"/>
      <c r="P65501" s="378"/>
      <c r="Q65501" s="378"/>
      <c r="R65501" s="378"/>
      <c r="S65501" s="378"/>
      <c r="T65501" s="378"/>
      <c r="U65501" s="378"/>
      <c r="V65501" s="378"/>
      <c r="W65501" s="378"/>
      <c r="X65501" s="378"/>
      <c r="Y65501" s="378"/>
      <c r="Z65501" s="378"/>
      <c r="AA65501" s="378"/>
      <c r="AB65501" s="378"/>
      <c r="AC65501" s="378"/>
      <c r="AD65501" s="378"/>
      <c r="AE65501" s="378"/>
      <c r="AF65501" s="378"/>
      <c r="AG65501" s="378"/>
      <c r="AH65501" s="378"/>
      <c r="AI65501" s="378"/>
      <c r="AJ65501" s="378"/>
      <c r="AK65501" s="378"/>
      <c r="AL65501" s="378"/>
      <c r="AM65501" s="378"/>
      <c r="AN65501" s="378"/>
      <c r="AO65501" s="378"/>
      <c r="AP65501" s="378"/>
      <c r="AQ65501" s="378"/>
      <c r="AR65501" s="378"/>
      <c r="AS65501" s="378"/>
      <c r="AT65501" s="378"/>
      <c r="AU65501" s="378"/>
      <c r="AV65501" s="378"/>
      <c r="AW65501" s="378"/>
      <c r="AX65501" s="378"/>
      <c r="AY65501" s="378"/>
      <c r="AZ65501" s="378"/>
      <c r="BA65501" s="378"/>
      <c r="BB65501" s="378"/>
      <c r="BC65501" s="378"/>
      <c r="BD65501" s="378"/>
      <c r="BE65501" s="378"/>
      <c r="BF65501" s="378"/>
      <c r="BG65501" s="378"/>
      <c r="BH65501" s="378"/>
      <c r="BI65501" s="378"/>
      <c r="BJ65501" s="378"/>
      <c r="BK65501" s="378"/>
      <c r="BL65501" s="378"/>
      <c r="BM65501" s="378"/>
      <c r="BN65501" s="378"/>
      <c r="BO65501" s="378"/>
      <c r="BP65501" s="378"/>
      <c r="BQ65501" s="378"/>
      <c r="BR65501" s="378"/>
      <c r="BS65501" s="378"/>
      <c r="BT65501" s="378"/>
      <c r="BU65501" s="378"/>
      <c r="BV65501" s="378"/>
      <c r="BW65501" s="378"/>
      <c r="BX65501" s="378"/>
      <c r="BY65501" s="378"/>
      <c r="BZ65501" s="378"/>
      <c r="CA65501" s="378"/>
      <c r="CB65501" s="378"/>
      <c r="CC65501" s="378"/>
      <c r="CD65501" s="378"/>
      <c r="CE65501" s="378"/>
      <c r="CF65501" s="378"/>
      <c r="CG65501" s="378"/>
      <c r="CH65501" s="378"/>
      <c r="CI65501" s="378"/>
      <c r="CJ65501" s="378"/>
      <c r="CK65501" s="378"/>
      <c r="CL65501" s="378"/>
      <c r="CM65501" s="378"/>
      <c r="CN65501" s="378"/>
      <c r="CO65501" s="378"/>
      <c r="CP65501" s="378"/>
      <c r="CQ65501" s="378"/>
      <c r="CR65501" s="378"/>
      <c r="CS65501" s="378"/>
      <c r="CT65501" s="378"/>
      <c r="CU65501" s="378"/>
      <c r="CV65501" s="378"/>
      <c r="CW65501" s="378"/>
      <c r="CX65501" s="378"/>
      <c r="CY65501" s="378"/>
      <c r="CZ65501" s="378"/>
      <c r="DA65501" s="378"/>
      <c r="DB65501" s="378"/>
      <c r="DC65501" s="378"/>
      <c r="DD65501" s="378"/>
      <c r="DE65501" s="378"/>
      <c r="DF65501" s="378"/>
      <c r="DG65501" s="378"/>
      <c r="DH65501" s="378"/>
      <c r="DI65501" s="378"/>
      <c r="DJ65501" s="378"/>
      <c r="DK65501" s="378"/>
      <c r="DL65501" s="378"/>
      <c r="DM65501" s="378"/>
      <c r="DN65501" s="378"/>
      <c r="DO65501" s="378"/>
      <c r="DP65501" s="378"/>
      <c r="DQ65501" s="378"/>
      <c r="DR65501" s="378"/>
      <c r="DS65501" s="378"/>
      <c r="DT65501" s="378"/>
      <c r="DU65501" s="378"/>
      <c r="DV65501" s="378"/>
      <c r="DW65501" s="378"/>
      <c r="DX65501" s="378"/>
      <c r="DY65501" s="378"/>
      <c r="DZ65501" s="378"/>
      <c r="EA65501" s="378"/>
      <c r="EB65501" s="378"/>
      <c r="EC65501" s="378"/>
      <c r="ED65501" s="378"/>
      <c r="EE65501" s="378"/>
      <c r="EF65501" s="378"/>
      <c r="EG65501" s="378"/>
      <c r="EH65501" s="378"/>
      <c r="EI65501" s="378"/>
      <c r="EJ65501" s="378"/>
      <c r="EK65501" s="378"/>
      <c r="EL65501" s="378"/>
      <c r="EM65501" s="378"/>
      <c r="EN65501" s="378"/>
      <c r="EO65501" s="378"/>
      <c r="EP65501" s="378"/>
      <c r="EQ65501" s="378"/>
      <c r="ER65501" s="378"/>
      <c r="ES65501" s="378"/>
      <c r="ET65501" s="378"/>
      <c r="EU65501" s="378"/>
      <c r="EV65501" s="378"/>
      <c r="EW65501" s="378"/>
      <c r="EX65501" s="378"/>
      <c r="EY65501" s="378"/>
      <c r="EZ65501" s="378"/>
      <c r="FA65501" s="378"/>
      <c r="FB65501" s="378"/>
      <c r="FC65501" s="378"/>
      <c r="FD65501" s="378"/>
      <c r="FE65501" s="378"/>
      <c r="FF65501" s="378"/>
      <c r="FG65501" s="378"/>
      <c r="FH65501" s="378"/>
      <c r="FI65501" s="378"/>
      <c r="FJ65501" s="378"/>
      <c r="FK65501" s="378"/>
      <c r="FL65501" s="378"/>
      <c r="FM65501" s="378"/>
      <c r="FN65501" s="378"/>
      <c r="FO65501" s="378"/>
      <c r="FP65501" s="378"/>
      <c r="FQ65501" s="378"/>
      <c r="FR65501" s="378"/>
      <c r="FS65501" s="378"/>
      <c r="FT65501" s="378"/>
      <c r="FU65501" s="378"/>
      <c r="FV65501" s="378"/>
      <c r="FW65501" s="378"/>
      <c r="FX65501" s="378"/>
      <c r="FY65501" s="378"/>
      <c r="FZ65501" s="378"/>
      <c r="GA65501" s="378"/>
      <c r="GB65501" s="378"/>
      <c r="GC65501" s="378"/>
      <c r="GD65501" s="378"/>
      <c r="GE65501" s="378"/>
      <c r="GF65501" s="378"/>
      <c r="GG65501" s="378"/>
      <c r="GH65501" s="378"/>
      <c r="GI65501" s="378"/>
      <c r="GJ65501" s="378"/>
      <c r="GK65501" s="378"/>
      <c r="GL65501" s="378"/>
      <c r="GM65501" s="378"/>
      <c r="GN65501" s="378"/>
      <c r="GO65501" s="378"/>
      <c r="GP65501" s="378"/>
      <c r="GQ65501" s="378"/>
      <c r="GR65501" s="378"/>
      <c r="GS65501" s="378"/>
      <c r="GT65501" s="378"/>
      <c r="GU65501" s="378"/>
      <c r="GV65501" s="378"/>
      <c r="GW65501" s="378"/>
      <c r="GX65501" s="378"/>
      <c r="GY65501" s="378"/>
      <c r="GZ65501" s="378"/>
      <c r="HA65501" s="378"/>
      <c r="HB65501" s="378"/>
      <c r="HC65501" s="378"/>
      <c r="HD65501" s="378"/>
      <c r="HE65501" s="378"/>
      <c r="HF65501" s="378"/>
      <c r="HG65501" s="378"/>
      <c r="HH65501" s="378"/>
      <c r="HI65501" s="378"/>
      <c r="HJ65501" s="378"/>
      <c r="HK65501" s="378"/>
      <c r="HL65501" s="378"/>
      <c r="HM65501" s="378"/>
      <c r="HN65501" s="378"/>
      <c r="HO65501" s="378"/>
      <c r="HP65501" s="378"/>
      <c r="HQ65501" s="378"/>
      <c r="HR65501" s="378"/>
      <c r="HS65501" s="378"/>
      <c r="HT65501" s="378"/>
      <c r="HU65501" s="378"/>
      <c r="HV65501" s="378"/>
      <c r="HW65501" s="378"/>
      <c r="HX65501" s="378"/>
      <c r="HY65501" s="378"/>
      <c r="HZ65501" s="378"/>
      <c r="IA65501" s="378"/>
      <c r="IB65501" s="378"/>
      <c r="IC65501" s="378"/>
      <c r="ID65501" s="378"/>
      <c r="IE65501" s="378"/>
      <c r="IF65501" s="378"/>
      <c r="IG65501" s="378"/>
      <c r="IH65501" s="378"/>
      <c r="II65501" s="378"/>
      <c r="IJ65501" s="378"/>
      <c r="IK65501" s="378"/>
      <c r="IL65501" s="378"/>
    </row>
    <row r="65502" spans="2:246">
      <c r="B65502" s="378"/>
      <c r="C65502" s="378"/>
      <c r="D65502" s="378"/>
      <c r="E65502" s="378"/>
      <c r="F65502" s="378"/>
      <c r="G65502" s="378"/>
      <c r="H65502" s="378"/>
      <c r="I65502" s="378"/>
      <c r="J65502" s="378"/>
      <c r="K65502" s="378"/>
      <c r="L65502" s="378"/>
      <c r="M65502" s="378"/>
      <c r="N65502" s="378"/>
      <c r="O65502" s="378"/>
      <c r="P65502" s="378"/>
      <c r="Q65502" s="378"/>
      <c r="R65502" s="378"/>
      <c r="S65502" s="378"/>
      <c r="T65502" s="378"/>
      <c r="U65502" s="378"/>
      <c r="V65502" s="378"/>
      <c r="W65502" s="378"/>
      <c r="X65502" s="378"/>
      <c r="Y65502" s="378"/>
      <c r="Z65502" s="378"/>
      <c r="AA65502" s="378"/>
      <c r="AB65502" s="378"/>
      <c r="AC65502" s="378"/>
      <c r="AD65502" s="378"/>
      <c r="AE65502" s="378"/>
      <c r="AF65502" s="378"/>
      <c r="AG65502" s="378"/>
      <c r="AH65502" s="378"/>
      <c r="AI65502" s="378"/>
      <c r="AJ65502" s="378"/>
      <c r="AK65502" s="378"/>
      <c r="AL65502" s="378"/>
      <c r="AM65502" s="378"/>
      <c r="AN65502" s="378"/>
      <c r="AO65502" s="378"/>
      <c r="AP65502" s="378"/>
      <c r="AQ65502" s="378"/>
      <c r="AR65502" s="378"/>
      <c r="AS65502" s="378"/>
      <c r="AT65502" s="378"/>
      <c r="AU65502" s="378"/>
      <c r="AV65502" s="378"/>
      <c r="AW65502" s="378"/>
      <c r="AX65502" s="378"/>
      <c r="AY65502" s="378"/>
      <c r="AZ65502" s="378"/>
      <c r="BA65502" s="378"/>
      <c r="BB65502" s="378"/>
      <c r="BC65502" s="378"/>
      <c r="BD65502" s="378"/>
      <c r="BE65502" s="378"/>
      <c r="BF65502" s="378"/>
      <c r="BG65502" s="378"/>
      <c r="BH65502" s="378"/>
      <c r="BI65502" s="378"/>
      <c r="BJ65502" s="378"/>
      <c r="BK65502" s="378"/>
      <c r="BL65502" s="378"/>
      <c r="BM65502" s="378"/>
      <c r="BN65502" s="378"/>
      <c r="BO65502" s="378"/>
      <c r="BP65502" s="378"/>
      <c r="BQ65502" s="378"/>
      <c r="BR65502" s="378"/>
      <c r="BS65502" s="378"/>
      <c r="BT65502" s="378"/>
      <c r="BU65502" s="378"/>
      <c r="BV65502" s="378"/>
      <c r="BW65502" s="378"/>
      <c r="BX65502" s="378"/>
      <c r="BY65502" s="378"/>
      <c r="BZ65502" s="378"/>
      <c r="CA65502" s="378"/>
      <c r="CB65502" s="378"/>
      <c r="CC65502" s="378"/>
      <c r="CD65502" s="378"/>
      <c r="CE65502" s="378"/>
      <c r="CF65502" s="378"/>
      <c r="CG65502" s="378"/>
      <c r="CH65502" s="378"/>
      <c r="CI65502" s="378"/>
      <c r="CJ65502" s="378"/>
      <c r="CK65502" s="378"/>
      <c r="CL65502" s="378"/>
      <c r="CM65502" s="378"/>
      <c r="CN65502" s="378"/>
      <c r="CO65502" s="378"/>
      <c r="CP65502" s="378"/>
      <c r="CQ65502" s="378"/>
      <c r="CR65502" s="378"/>
      <c r="CS65502" s="378"/>
      <c r="CT65502" s="378"/>
      <c r="CU65502" s="378"/>
      <c r="CV65502" s="378"/>
      <c r="CW65502" s="378"/>
      <c r="CX65502" s="378"/>
      <c r="CY65502" s="378"/>
      <c r="CZ65502" s="378"/>
      <c r="DA65502" s="378"/>
      <c r="DB65502" s="378"/>
      <c r="DC65502" s="378"/>
      <c r="DD65502" s="378"/>
      <c r="DE65502" s="378"/>
      <c r="DF65502" s="378"/>
      <c r="DG65502" s="378"/>
      <c r="DH65502" s="378"/>
      <c r="DI65502" s="378"/>
      <c r="DJ65502" s="378"/>
      <c r="DK65502" s="378"/>
      <c r="DL65502" s="378"/>
      <c r="DM65502" s="378"/>
      <c r="DN65502" s="378"/>
      <c r="DO65502" s="378"/>
      <c r="DP65502" s="378"/>
      <c r="DQ65502" s="378"/>
      <c r="DR65502" s="378"/>
      <c r="DS65502" s="378"/>
      <c r="DT65502" s="378"/>
      <c r="DU65502" s="378"/>
      <c r="DV65502" s="378"/>
      <c r="DW65502" s="378"/>
      <c r="DX65502" s="378"/>
      <c r="DY65502" s="378"/>
      <c r="DZ65502" s="378"/>
      <c r="EA65502" s="378"/>
      <c r="EB65502" s="378"/>
      <c r="EC65502" s="378"/>
      <c r="ED65502" s="378"/>
      <c r="EE65502" s="378"/>
      <c r="EF65502" s="378"/>
      <c r="EG65502" s="378"/>
      <c r="EH65502" s="378"/>
      <c r="EI65502" s="378"/>
      <c r="EJ65502" s="378"/>
      <c r="EK65502" s="378"/>
      <c r="EL65502" s="378"/>
      <c r="EM65502" s="378"/>
      <c r="EN65502" s="378"/>
      <c r="EO65502" s="378"/>
      <c r="EP65502" s="378"/>
      <c r="EQ65502" s="378"/>
      <c r="ER65502" s="378"/>
      <c r="ES65502" s="378"/>
      <c r="ET65502" s="378"/>
      <c r="EU65502" s="378"/>
      <c r="EV65502" s="378"/>
      <c r="EW65502" s="378"/>
      <c r="EX65502" s="378"/>
      <c r="EY65502" s="378"/>
      <c r="EZ65502" s="378"/>
      <c r="FA65502" s="378"/>
      <c r="FB65502" s="378"/>
      <c r="FC65502" s="378"/>
      <c r="FD65502" s="378"/>
      <c r="FE65502" s="378"/>
      <c r="FF65502" s="378"/>
      <c r="FG65502" s="378"/>
      <c r="FH65502" s="378"/>
      <c r="FI65502" s="378"/>
      <c r="FJ65502" s="378"/>
      <c r="FK65502" s="378"/>
      <c r="FL65502" s="378"/>
      <c r="FM65502" s="378"/>
      <c r="FN65502" s="378"/>
      <c r="FO65502" s="378"/>
      <c r="FP65502" s="378"/>
      <c r="FQ65502" s="378"/>
      <c r="FR65502" s="378"/>
      <c r="FS65502" s="378"/>
      <c r="FT65502" s="378"/>
      <c r="FU65502" s="378"/>
      <c r="FV65502" s="378"/>
      <c r="FW65502" s="378"/>
      <c r="FX65502" s="378"/>
      <c r="FY65502" s="378"/>
      <c r="FZ65502" s="378"/>
      <c r="GA65502" s="378"/>
      <c r="GB65502" s="378"/>
      <c r="GC65502" s="378"/>
      <c r="GD65502" s="378"/>
      <c r="GE65502" s="378"/>
      <c r="GF65502" s="378"/>
      <c r="GG65502" s="378"/>
      <c r="GH65502" s="378"/>
      <c r="GI65502" s="378"/>
      <c r="GJ65502" s="378"/>
      <c r="GK65502" s="378"/>
      <c r="GL65502" s="378"/>
      <c r="GM65502" s="378"/>
      <c r="GN65502" s="378"/>
      <c r="GO65502" s="378"/>
      <c r="GP65502" s="378"/>
      <c r="GQ65502" s="378"/>
      <c r="GR65502" s="378"/>
      <c r="GS65502" s="378"/>
      <c r="GT65502" s="378"/>
      <c r="GU65502" s="378"/>
      <c r="GV65502" s="378"/>
      <c r="GW65502" s="378"/>
      <c r="GX65502" s="378"/>
      <c r="GY65502" s="378"/>
      <c r="GZ65502" s="378"/>
      <c r="HA65502" s="378"/>
      <c r="HB65502" s="378"/>
      <c r="HC65502" s="378"/>
      <c r="HD65502" s="378"/>
      <c r="HE65502" s="378"/>
      <c r="HF65502" s="378"/>
      <c r="HG65502" s="378"/>
      <c r="HH65502" s="378"/>
      <c r="HI65502" s="378"/>
      <c r="HJ65502" s="378"/>
      <c r="HK65502" s="378"/>
      <c r="HL65502" s="378"/>
      <c r="HM65502" s="378"/>
      <c r="HN65502" s="378"/>
      <c r="HO65502" s="378"/>
      <c r="HP65502" s="378"/>
      <c r="HQ65502" s="378"/>
      <c r="HR65502" s="378"/>
      <c r="HS65502" s="378"/>
      <c r="HT65502" s="378"/>
      <c r="HU65502" s="378"/>
      <c r="HV65502" s="378"/>
      <c r="HW65502" s="378"/>
      <c r="HX65502" s="378"/>
      <c r="HY65502" s="378"/>
      <c r="HZ65502" s="378"/>
      <c r="IA65502" s="378"/>
      <c r="IB65502" s="378"/>
      <c r="IC65502" s="378"/>
      <c r="ID65502" s="378"/>
      <c r="IE65502" s="378"/>
      <c r="IF65502" s="378"/>
      <c r="IG65502" s="378"/>
      <c r="IH65502" s="378"/>
      <c r="II65502" s="378"/>
      <c r="IJ65502" s="378"/>
      <c r="IK65502" s="378"/>
      <c r="IL65502" s="378"/>
    </row>
    <row r="65503" spans="2:246">
      <c r="B65503" s="378"/>
      <c r="C65503" s="378"/>
      <c r="D65503" s="378"/>
      <c r="E65503" s="378"/>
      <c r="F65503" s="378"/>
      <c r="G65503" s="378"/>
      <c r="H65503" s="378"/>
      <c r="I65503" s="378"/>
      <c r="J65503" s="378"/>
      <c r="K65503" s="378"/>
      <c r="L65503" s="378"/>
      <c r="M65503" s="378"/>
      <c r="N65503" s="378"/>
      <c r="O65503" s="378"/>
      <c r="P65503" s="378"/>
      <c r="Q65503" s="378"/>
      <c r="R65503" s="378"/>
      <c r="S65503" s="378"/>
      <c r="T65503" s="378"/>
      <c r="U65503" s="378"/>
      <c r="V65503" s="378"/>
      <c r="W65503" s="378"/>
      <c r="X65503" s="378"/>
      <c r="Y65503" s="378"/>
      <c r="Z65503" s="378"/>
      <c r="AA65503" s="378"/>
      <c r="AB65503" s="378"/>
      <c r="AC65503" s="378"/>
      <c r="AD65503" s="378"/>
      <c r="AE65503" s="378"/>
      <c r="AF65503" s="378"/>
      <c r="AG65503" s="378"/>
      <c r="AH65503" s="378"/>
      <c r="AI65503" s="378"/>
      <c r="AJ65503" s="378"/>
      <c r="AK65503" s="378"/>
      <c r="AL65503" s="378"/>
      <c r="AM65503" s="378"/>
      <c r="AN65503" s="378"/>
      <c r="AO65503" s="378"/>
      <c r="AP65503" s="378"/>
      <c r="AQ65503" s="378"/>
      <c r="AR65503" s="378"/>
      <c r="AS65503" s="378"/>
      <c r="AT65503" s="378"/>
      <c r="AU65503" s="378"/>
      <c r="AV65503" s="378"/>
      <c r="AW65503" s="378"/>
      <c r="AX65503" s="378"/>
      <c r="AY65503" s="378"/>
      <c r="AZ65503" s="378"/>
      <c r="BA65503" s="378"/>
      <c r="BB65503" s="378"/>
      <c r="BC65503" s="378"/>
      <c r="BD65503" s="378"/>
      <c r="BE65503" s="378"/>
      <c r="BF65503" s="378"/>
      <c r="BG65503" s="378"/>
      <c r="BH65503" s="378"/>
      <c r="BI65503" s="378"/>
      <c r="BJ65503" s="378"/>
      <c r="BK65503" s="378"/>
      <c r="BL65503" s="378"/>
      <c r="BM65503" s="378"/>
      <c r="BN65503" s="378"/>
      <c r="BO65503" s="378"/>
      <c r="BP65503" s="378"/>
      <c r="BQ65503" s="378"/>
      <c r="BR65503" s="378"/>
      <c r="BS65503" s="378"/>
      <c r="BT65503" s="378"/>
      <c r="BU65503" s="378"/>
      <c r="BV65503" s="378"/>
      <c r="BW65503" s="378"/>
      <c r="BX65503" s="378"/>
      <c r="BY65503" s="378"/>
      <c r="BZ65503" s="378"/>
      <c r="CA65503" s="378"/>
      <c r="CB65503" s="378"/>
      <c r="CC65503" s="378"/>
      <c r="CD65503" s="378"/>
      <c r="CE65503" s="378"/>
      <c r="CF65503" s="378"/>
      <c r="CG65503" s="378"/>
      <c r="CH65503" s="378"/>
      <c r="CI65503" s="378"/>
      <c r="CJ65503" s="378"/>
      <c r="CK65503" s="378"/>
      <c r="CL65503" s="378"/>
      <c r="CM65503" s="378"/>
      <c r="CN65503" s="378"/>
      <c r="CO65503" s="378"/>
      <c r="CP65503" s="378"/>
      <c r="CQ65503" s="378"/>
      <c r="CR65503" s="378"/>
      <c r="CS65503" s="378"/>
      <c r="CT65503" s="378"/>
      <c r="CU65503" s="378"/>
      <c r="CV65503" s="378"/>
      <c r="CW65503" s="378"/>
      <c r="CX65503" s="378"/>
      <c r="CY65503" s="378"/>
      <c r="CZ65503" s="378"/>
      <c r="DA65503" s="378"/>
      <c r="DB65503" s="378"/>
      <c r="DC65503" s="378"/>
      <c r="DD65503" s="378"/>
      <c r="DE65503" s="378"/>
      <c r="DF65503" s="378"/>
      <c r="DG65503" s="378"/>
      <c r="DH65503" s="378"/>
      <c r="DI65503" s="378"/>
      <c r="DJ65503" s="378"/>
      <c r="DK65503" s="378"/>
      <c r="DL65503" s="378"/>
      <c r="DM65503" s="378"/>
      <c r="DN65503" s="378"/>
      <c r="DO65503" s="378"/>
      <c r="DP65503" s="378"/>
      <c r="DQ65503" s="378"/>
      <c r="DR65503" s="378"/>
      <c r="DS65503" s="378"/>
      <c r="DT65503" s="378"/>
      <c r="DU65503" s="378"/>
      <c r="DV65503" s="378"/>
      <c r="DW65503" s="378"/>
      <c r="DX65503" s="378"/>
      <c r="DY65503" s="378"/>
      <c r="DZ65503" s="378"/>
      <c r="EA65503" s="378"/>
      <c r="EB65503" s="378"/>
      <c r="EC65503" s="378"/>
      <c r="ED65503" s="378"/>
      <c r="EE65503" s="378"/>
      <c r="EF65503" s="378"/>
      <c r="EG65503" s="378"/>
      <c r="EH65503" s="378"/>
      <c r="EI65503" s="378"/>
      <c r="EJ65503" s="378"/>
      <c r="EK65503" s="378"/>
      <c r="EL65503" s="378"/>
      <c r="EM65503" s="378"/>
      <c r="EN65503" s="378"/>
      <c r="EO65503" s="378"/>
      <c r="EP65503" s="378"/>
      <c r="EQ65503" s="378"/>
      <c r="ER65503" s="378"/>
      <c r="ES65503" s="378"/>
      <c r="ET65503" s="378"/>
      <c r="EU65503" s="378"/>
      <c r="EV65503" s="378"/>
      <c r="EW65503" s="378"/>
      <c r="EX65503" s="378"/>
      <c r="EY65503" s="378"/>
      <c r="EZ65503" s="378"/>
      <c r="FA65503" s="378"/>
      <c r="FB65503" s="378"/>
      <c r="FC65503" s="378"/>
      <c r="FD65503" s="378"/>
      <c r="FE65503" s="378"/>
      <c r="FF65503" s="378"/>
      <c r="FG65503" s="378"/>
      <c r="FH65503" s="378"/>
      <c r="FI65503" s="378"/>
      <c r="FJ65503" s="378"/>
      <c r="FK65503" s="378"/>
      <c r="FL65503" s="378"/>
      <c r="FM65503" s="378"/>
      <c r="FN65503" s="378"/>
      <c r="FO65503" s="378"/>
      <c r="FP65503" s="378"/>
      <c r="FQ65503" s="378"/>
      <c r="FR65503" s="378"/>
      <c r="FS65503" s="378"/>
      <c r="FT65503" s="378"/>
      <c r="FU65503" s="378"/>
      <c r="FV65503" s="378"/>
      <c r="FW65503" s="378"/>
      <c r="FX65503" s="378"/>
      <c r="FY65503" s="378"/>
      <c r="FZ65503" s="378"/>
      <c r="GA65503" s="378"/>
      <c r="GB65503" s="378"/>
      <c r="GC65503" s="378"/>
      <c r="GD65503" s="378"/>
      <c r="GE65503" s="378"/>
      <c r="GF65503" s="378"/>
      <c r="GG65503" s="378"/>
      <c r="GH65503" s="378"/>
      <c r="GI65503" s="378"/>
      <c r="GJ65503" s="378"/>
      <c r="GK65503" s="378"/>
      <c r="GL65503" s="378"/>
      <c r="GM65503" s="378"/>
      <c r="GN65503" s="378"/>
      <c r="GO65503" s="378"/>
      <c r="GP65503" s="378"/>
      <c r="GQ65503" s="378"/>
      <c r="GR65503" s="378"/>
      <c r="GS65503" s="378"/>
      <c r="GT65503" s="378"/>
      <c r="GU65503" s="378"/>
      <c r="GV65503" s="378"/>
      <c r="GW65503" s="378"/>
      <c r="GX65503" s="378"/>
      <c r="GY65503" s="378"/>
      <c r="GZ65503" s="378"/>
      <c r="HA65503" s="378"/>
      <c r="HB65503" s="378"/>
      <c r="HC65503" s="378"/>
      <c r="HD65503" s="378"/>
      <c r="HE65503" s="378"/>
      <c r="HF65503" s="378"/>
      <c r="HG65503" s="378"/>
      <c r="HH65503" s="378"/>
      <c r="HI65503" s="378"/>
      <c r="HJ65503" s="378"/>
      <c r="HK65503" s="378"/>
      <c r="HL65503" s="378"/>
      <c r="HM65503" s="378"/>
      <c r="HN65503" s="378"/>
      <c r="HO65503" s="378"/>
      <c r="HP65503" s="378"/>
      <c r="HQ65503" s="378"/>
      <c r="HR65503" s="378"/>
      <c r="HS65503" s="378"/>
      <c r="HT65503" s="378"/>
      <c r="HU65503" s="378"/>
      <c r="HV65503" s="378"/>
      <c r="HW65503" s="378"/>
      <c r="HX65503" s="378"/>
      <c r="HY65503" s="378"/>
      <c r="HZ65503" s="378"/>
      <c r="IA65503" s="378"/>
      <c r="IB65503" s="378"/>
      <c r="IC65503" s="378"/>
      <c r="ID65503" s="378"/>
      <c r="IE65503" s="378"/>
      <c r="IF65503" s="378"/>
      <c r="IG65503" s="378"/>
      <c r="IH65503" s="378"/>
      <c r="II65503" s="378"/>
      <c r="IJ65503" s="378"/>
      <c r="IK65503" s="378"/>
      <c r="IL65503" s="378"/>
    </row>
    <row r="65504" spans="2:246">
      <c r="B65504" s="378"/>
      <c r="C65504" s="378"/>
      <c r="D65504" s="378"/>
      <c r="E65504" s="378"/>
      <c r="F65504" s="378"/>
      <c r="G65504" s="378"/>
      <c r="H65504" s="378"/>
      <c r="I65504" s="378"/>
      <c r="J65504" s="378"/>
      <c r="K65504" s="378"/>
      <c r="L65504" s="378"/>
      <c r="M65504" s="378"/>
      <c r="N65504" s="378"/>
      <c r="O65504" s="378"/>
      <c r="P65504" s="378"/>
      <c r="Q65504" s="378"/>
      <c r="R65504" s="378"/>
      <c r="S65504" s="378"/>
      <c r="T65504" s="378"/>
      <c r="U65504" s="378"/>
      <c r="V65504" s="378"/>
      <c r="W65504" s="378"/>
      <c r="X65504" s="378"/>
      <c r="Y65504" s="378"/>
      <c r="Z65504" s="378"/>
      <c r="AA65504" s="378"/>
      <c r="AB65504" s="378"/>
      <c r="AC65504" s="378"/>
      <c r="AD65504" s="378"/>
      <c r="AE65504" s="378"/>
      <c r="AF65504" s="378"/>
      <c r="AG65504" s="378"/>
      <c r="AH65504" s="378"/>
      <c r="AI65504" s="378"/>
      <c r="AJ65504" s="378"/>
      <c r="AK65504" s="378"/>
      <c r="AL65504" s="378"/>
      <c r="AM65504" s="378"/>
      <c r="AN65504" s="378"/>
      <c r="AO65504" s="378"/>
      <c r="AP65504" s="378"/>
      <c r="AQ65504" s="378"/>
      <c r="AR65504" s="378"/>
      <c r="AS65504" s="378"/>
      <c r="AT65504" s="378"/>
      <c r="AU65504" s="378"/>
      <c r="AV65504" s="378"/>
      <c r="AW65504" s="378"/>
      <c r="AX65504" s="378"/>
      <c r="AY65504" s="378"/>
      <c r="AZ65504" s="378"/>
      <c r="BA65504" s="378"/>
      <c r="BB65504" s="378"/>
      <c r="BC65504" s="378"/>
      <c r="BD65504" s="378"/>
      <c r="BE65504" s="378"/>
      <c r="BF65504" s="378"/>
      <c r="BG65504" s="378"/>
      <c r="BH65504" s="378"/>
      <c r="BI65504" s="378"/>
      <c r="BJ65504" s="378"/>
      <c r="BK65504" s="378"/>
      <c r="BL65504" s="378"/>
      <c r="BM65504" s="378"/>
      <c r="BN65504" s="378"/>
      <c r="BO65504" s="378"/>
      <c r="BP65504" s="378"/>
      <c r="BQ65504" s="378"/>
      <c r="BR65504" s="378"/>
      <c r="BS65504" s="378"/>
      <c r="BT65504" s="378"/>
      <c r="BU65504" s="378"/>
      <c r="BV65504" s="378"/>
      <c r="BW65504" s="378"/>
      <c r="BX65504" s="378"/>
      <c r="BY65504" s="378"/>
      <c r="BZ65504" s="378"/>
      <c r="CA65504" s="378"/>
      <c r="CB65504" s="378"/>
      <c r="CC65504" s="378"/>
      <c r="CD65504" s="378"/>
      <c r="CE65504" s="378"/>
      <c r="CF65504" s="378"/>
      <c r="CG65504" s="378"/>
      <c r="CH65504" s="378"/>
      <c r="CI65504" s="378"/>
      <c r="CJ65504" s="378"/>
      <c r="CK65504" s="378"/>
      <c r="CL65504" s="378"/>
      <c r="CM65504" s="378"/>
      <c r="CN65504" s="378"/>
      <c r="CO65504" s="378"/>
      <c r="CP65504" s="378"/>
      <c r="CQ65504" s="378"/>
      <c r="CR65504" s="378"/>
      <c r="CS65504" s="378"/>
      <c r="CT65504" s="378"/>
      <c r="CU65504" s="378"/>
      <c r="CV65504" s="378"/>
      <c r="CW65504" s="378"/>
      <c r="CX65504" s="378"/>
      <c r="CY65504" s="378"/>
      <c r="CZ65504" s="378"/>
      <c r="DA65504" s="378"/>
      <c r="DB65504" s="378"/>
      <c r="DC65504" s="378"/>
      <c r="DD65504" s="378"/>
      <c r="DE65504" s="378"/>
      <c r="DF65504" s="378"/>
      <c r="DG65504" s="378"/>
      <c r="DH65504" s="378"/>
      <c r="DI65504" s="378"/>
      <c r="DJ65504" s="378"/>
      <c r="DK65504" s="378"/>
      <c r="DL65504" s="378"/>
      <c r="DM65504" s="378"/>
      <c r="DN65504" s="378"/>
      <c r="DO65504" s="378"/>
      <c r="DP65504" s="378"/>
      <c r="DQ65504" s="378"/>
      <c r="DR65504" s="378"/>
      <c r="DS65504" s="378"/>
      <c r="DT65504" s="378"/>
      <c r="DU65504" s="378"/>
      <c r="DV65504" s="378"/>
      <c r="DW65504" s="378"/>
      <c r="DX65504" s="378"/>
      <c r="DY65504" s="378"/>
      <c r="DZ65504" s="378"/>
      <c r="EA65504" s="378"/>
      <c r="EB65504" s="378"/>
      <c r="EC65504" s="378"/>
      <c r="ED65504" s="378"/>
      <c r="EE65504" s="378"/>
      <c r="EF65504" s="378"/>
      <c r="EG65504" s="378"/>
      <c r="EH65504" s="378"/>
      <c r="EI65504" s="378"/>
      <c r="EJ65504" s="378"/>
      <c r="EK65504" s="378"/>
      <c r="EL65504" s="378"/>
      <c r="EM65504" s="378"/>
      <c r="EN65504" s="378"/>
      <c r="EO65504" s="378"/>
      <c r="EP65504" s="378"/>
      <c r="EQ65504" s="378"/>
      <c r="ER65504" s="378"/>
      <c r="ES65504" s="378"/>
      <c r="ET65504" s="378"/>
      <c r="EU65504" s="378"/>
      <c r="EV65504" s="378"/>
      <c r="EW65504" s="378"/>
      <c r="EX65504" s="378"/>
      <c r="EY65504" s="378"/>
      <c r="EZ65504" s="378"/>
      <c r="FA65504" s="378"/>
      <c r="FB65504" s="378"/>
      <c r="FC65504" s="378"/>
      <c r="FD65504" s="378"/>
      <c r="FE65504" s="378"/>
      <c r="FF65504" s="378"/>
      <c r="FG65504" s="378"/>
      <c r="FH65504" s="378"/>
      <c r="FI65504" s="378"/>
      <c r="FJ65504" s="378"/>
      <c r="FK65504" s="378"/>
      <c r="FL65504" s="378"/>
      <c r="FM65504" s="378"/>
      <c r="FN65504" s="378"/>
      <c r="FO65504" s="378"/>
      <c r="FP65504" s="378"/>
      <c r="FQ65504" s="378"/>
      <c r="FR65504" s="378"/>
      <c r="FS65504" s="378"/>
      <c r="FT65504" s="378"/>
      <c r="FU65504" s="378"/>
      <c r="FV65504" s="378"/>
      <c r="FW65504" s="378"/>
      <c r="FX65504" s="378"/>
      <c r="FY65504" s="378"/>
      <c r="FZ65504" s="378"/>
      <c r="GA65504" s="378"/>
      <c r="GB65504" s="378"/>
      <c r="GC65504" s="378"/>
      <c r="GD65504" s="378"/>
      <c r="GE65504" s="378"/>
      <c r="GF65504" s="378"/>
      <c r="GG65504" s="378"/>
      <c r="GH65504" s="378"/>
      <c r="GI65504" s="378"/>
      <c r="GJ65504" s="378"/>
      <c r="GK65504" s="378"/>
      <c r="GL65504" s="378"/>
      <c r="GM65504" s="378"/>
      <c r="GN65504" s="378"/>
      <c r="GO65504" s="378"/>
      <c r="GP65504" s="378"/>
      <c r="GQ65504" s="378"/>
      <c r="GR65504" s="378"/>
      <c r="GS65504" s="378"/>
      <c r="GT65504" s="378"/>
      <c r="GU65504" s="378"/>
      <c r="GV65504" s="378"/>
      <c r="GW65504" s="378"/>
      <c r="GX65504" s="378"/>
      <c r="GY65504" s="378"/>
      <c r="GZ65504" s="378"/>
      <c r="HA65504" s="378"/>
      <c r="HB65504" s="378"/>
      <c r="HC65504" s="378"/>
      <c r="HD65504" s="378"/>
      <c r="HE65504" s="378"/>
      <c r="HF65504" s="378"/>
      <c r="HG65504" s="378"/>
      <c r="HH65504" s="378"/>
      <c r="HI65504" s="378"/>
      <c r="HJ65504" s="378"/>
      <c r="HK65504" s="378"/>
      <c r="HL65504" s="378"/>
      <c r="HM65504" s="378"/>
      <c r="HN65504" s="378"/>
      <c r="HO65504" s="378"/>
      <c r="HP65504" s="378"/>
      <c r="HQ65504" s="378"/>
      <c r="HR65504" s="378"/>
      <c r="HS65504" s="378"/>
      <c r="HT65504" s="378"/>
      <c r="HU65504" s="378"/>
      <c r="HV65504" s="378"/>
      <c r="HW65504" s="378"/>
      <c r="HX65504" s="378"/>
      <c r="HY65504" s="378"/>
      <c r="HZ65504" s="378"/>
      <c r="IA65504" s="378"/>
      <c r="IB65504" s="378"/>
      <c r="IC65504" s="378"/>
      <c r="ID65504" s="378"/>
      <c r="IE65504" s="378"/>
      <c r="IF65504" s="378"/>
      <c r="IG65504" s="378"/>
      <c r="IH65504" s="378"/>
      <c r="II65504" s="378"/>
      <c r="IJ65504" s="378"/>
      <c r="IK65504" s="378"/>
      <c r="IL65504" s="378"/>
    </row>
    <row r="65505" spans="2:246">
      <c r="B65505" s="378"/>
      <c r="C65505" s="378"/>
      <c r="D65505" s="378"/>
      <c r="E65505" s="378"/>
      <c r="F65505" s="378"/>
      <c r="G65505" s="378"/>
      <c r="H65505" s="378"/>
      <c r="I65505" s="378"/>
      <c r="J65505" s="378"/>
      <c r="K65505" s="378"/>
      <c r="L65505" s="378"/>
      <c r="M65505" s="378"/>
      <c r="N65505" s="378"/>
      <c r="O65505" s="378"/>
      <c r="P65505" s="378"/>
      <c r="Q65505" s="378"/>
      <c r="R65505" s="378"/>
      <c r="S65505" s="378"/>
      <c r="T65505" s="378"/>
      <c r="U65505" s="378"/>
      <c r="V65505" s="378"/>
      <c r="W65505" s="378"/>
      <c r="X65505" s="378"/>
      <c r="Y65505" s="378"/>
      <c r="Z65505" s="378"/>
      <c r="AA65505" s="378"/>
      <c r="AB65505" s="378"/>
      <c r="AC65505" s="378"/>
      <c r="AD65505" s="378"/>
      <c r="AE65505" s="378"/>
      <c r="AF65505" s="378"/>
      <c r="AG65505" s="378"/>
      <c r="AH65505" s="378"/>
      <c r="AI65505" s="378"/>
      <c r="AJ65505" s="378"/>
      <c r="AK65505" s="378"/>
      <c r="AL65505" s="378"/>
      <c r="AM65505" s="378"/>
      <c r="AN65505" s="378"/>
      <c r="AO65505" s="378"/>
      <c r="AP65505" s="378"/>
      <c r="AQ65505" s="378"/>
      <c r="AR65505" s="378"/>
      <c r="AS65505" s="378"/>
      <c r="AT65505" s="378"/>
      <c r="AU65505" s="378"/>
      <c r="AV65505" s="378"/>
      <c r="AW65505" s="378"/>
      <c r="AX65505" s="378"/>
      <c r="AY65505" s="378"/>
      <c r="AZ65505" s="378"/>
      <c r="BA65505" s="378"/>
      <c r="BB65505" s="378"/>
      <c r="BC65505" s="378"/>
      <c r="BD65505" s="378"/>
      <c r="BE65505" s="378"/>
      <c r="BF65505" s="378"/>
      <c r="BG65505" s="378"/>
      <c r="BH65505" s="378"/>
      <c r="BI65505" s="378"/>
      <c r="BJ65505" s="378"/>
      <c r="BK65505" s="378"/>
      <c r="BL65505" s="378"/>
      <c r="BM65505" s="378"/>
      <c r="BN65505" s="378"/>
      <c r="BO65505" s="378"/>
      <c r="BP65505" s="378"/>
      <c r="BQ65505" s="378"/>
      <c r="BR65505" s="378"/>
      <c r="BS65505" s="378"/>
      <c r="BT65505" s="378"/>
      <c r="BU65505" s="378"/>
      <c r="BV65505" s="378"/>
      <c r="BW65505" s="378"/>
      <c r="BX65505" s="378"/>
      <c r="BY65505" s="378"/>
      <c r="BZ65505" s="378"/>
      <c r="CA65505" s="378"/>
      <c r="CB65505" s="378"/>
      <c r="CC65505" s="378"/>
      <c r="CD65505" s="378"/>
      <c r="CE65505" s="378"/>
      <c r="CF65505" s="378"/>
      <c r="CG65505" s="378"/>
      <c r="CH65505" s="378"/>
      <c r="CI65505" s="378"/>
      <c r="CJ65505" s="378"/>
      <c r="CK65505" s="378"/>
      <c r="CL65505" s="378"/>
      <c r="CM65505" s="378"/>
      <c r="CN65505" s="378"/>
      <c r="CO65505" s="378"/>
      <c r="CP65505" s="378"/>
      <c r="CQ65505" s="378"/>
      <c r="CR65505" s="378"/>
      <c r="CS65505" s="378"/>
      <c r="CT65505" s="378"/>
      <c r="CU65505" s="378"/>
      <c r="CV65505" s="378"/>
      <c r="CW65505" s="378"/>
      <c r="CX65505" s="378"/>
      <c r="CY65505" s="378"/>
      <c r="CZ65505" s="378"/>
      <c r="DA65505" s="378"/>
      <c r="DB65505" s="378"/>
      <c r="DC65505" s="378"/>
      <c r="DD65505" s="378"/>
      <c r="DE65505" s="378"/>
      <c r="DF65505" s="378"/>
      <c r="DG65505" s="378"/>
      <c r="DH65505" s="378"/>
      <c r="DI65505" s="378"/>
      <c r="DJ65505" s="378"/>
      <c r="DK65505" s="378"/>
      <c r="DL65505" s="378"/>
      <c r="DM65505" s="378"/>
      <c r="DN65505" s="378"/>
      <c r="DO65505" s="378"/>
      <c r="DP65505" s="378"/>
      <c r="DQ65505" s="378"/>
      <c r="DR65505" s="378"/>
      <c r="DS65505" s="378"/>
      <c r="DT65505" s="378"/>
      <c r="DU65505" s="378"/>
      <c r="DV65505" s="378"/>
      <c r="DW65505" s="378"/>
      <c r="DX65505" s="378"/>
      <c r="DY65505" s="378"/>
      <c r="DZ65505" s="378"/>
      <c r="EA65505" s="378"/>
      <c r="EB65505" s="378"/>
      <c r="EC65505" s="378"/>
      <c r="ED65505" s="378"/>
      <c r="EE65505" s="378"/>
      <c r="EF65505" s="378"/>
      <c r="EG65505" s="378"/>
      <c r="EH65505" s="378"/>
      <c r="EI65505" s="378"/>
      <c r="EJ65505" s="378"/>
      <c r="EK65505" s="378"/>
      <c r="EL65505" s="378"/>
      <c r="EM65505" s="378"/>
      <c r="EN65505" s="378"/>
      <c r="EO65505" s="378"/>
      <c r="EP65505" s="378"/>
      <c r="EQ65505" s="378"/>
      <c r="ER65505" s="378"/>
      <c r="ES65505" s="378"/>
      <c r="ET65505" s="378"/>
      <c r="EU65505" s="378"/>
      <c r="EV65505" s="378"/>
      <c r="EW65505" s="378"/>
      <c r="EX65505" s="378"/>
      <c r="EY65505" s="378"/>
      <c r="EZ65505" s="378"/>
      <c r="FA65505" s="378"/>
      <c r="FB65505" s="378"/>
      <c r="FC65505" s="378"/>
      <c r="FD65505" s="378"/>
      <c r="FE65505" s="378"/>
      <c r="FF65505" s="378"/>
      <c r="FG65505" s="378"/>
      <c r="FH65505" s="378"/>
      <c r="FI65505" s="378"/>
      <c r="FJ65505" s="378"/>
      <c r="FK65505" s="378"/>
      <c r="FL65505" s="378"/>
      <c r="FM65505" s="378"/>
      <c r="FN65505" s="378"/>
      <c r="FO65505" s="378"/>
      <c r="FP65505" s="378"/>
      <c r="FQ65505" s="378"/>
      <c r="FR65505" s="378"/>
      <c r="FS65505" s="378"/>
      <c r="FT65505" s="378"/>
      <c r="FU65505" s="378"/>
      <c r="FV65505" s="378"/>
      <c r="FW65505" s="378"/>
      <c r="FX65505" s="378"/>
      <c r="FY65505" s="378"/>
      <c r="FZ65505" s="378"/>
      <c r="GA65505" s="378"/>
      <c r="GB65505" s="378"/>
      <c r="GC65505" s="378"/>
      <c r="GD65505" s="378"/>
      <c r="GE65505" s="378"/>
      <c r="GF65505" s="378"/>
      <c r="GG65505" s="378"/>
      <c r="GH65505" s="378"/>
      <c r="GI65505" s="378"/>
      <c r="GJ65505" s="378"/>
      <c r="GK65505" s="378"/>
      <c r="GL65505" s="378"/>
      <c r="GM65505" s="378"/>
      <c r="GN65505" s="378"/>
      <c r="GO65505" s="378"/>
      <c r="GP65505" s="378"/>
      <c r="GQ65505" s="378"/>
      <c r="GR65505" s="378"/>
      <c r="GS65505" s="378"/>
      <c r="GT65505" s="378"/>
      <c r="GU65505" s="378"/>
      <c r="GV65505" s="378"/>
      <c r="GW65505" s="378"/>
      <c r="GX65505" s="378"/>
      <c r="GY65505" s="378"/>
      <c r="GZ65505" s="378"/>
      <c r="HA65505" s="378"/>
      <c r="HB65505" s="378"/>
      <c r="HC65505" s="378"/>
      <c r="HD65505" s="378"/>
      <c r="HE65505" s="378"/>
      <c r="HF65505" s="378"/>
      <c r="HG65505" s="378"/>
      <c r="HH65505" s="378"/>
      <c r="HI65505" s="378"/>
      <c r="HJ65505" s="378"/>
      <c r="HK65505" s="378"/>
      <c r="HL65505" s="378"/>
      <c r="HM65505" s="378"/>
      <c r="HN65505" s="378"/>
      <c r="HO65505" s="378"/>
      <c r="HP65505" s="378"/>
      <c r="HQ65505" s="378"/>
      <c r="HR65505" s="378"/>
      <c r="HS65505" s="378"/>
      <c r="HT65505" s="378"/>
      <c r="HU65505" s="378"/>
      <c r="HV65505" s="378"/>
      <c r="HW65505" s="378"/>
      <c r="HX65505" s="378"/>
      <c r="HY65505" s="378"/>
      <c r="HZ65505" s="378"/>
      <c r="IA65505" s="378"/>
      <c r="IB65505" s="378"/>
      <c r="IC65505" s="378"/>
      <c r="ID65505" s="378"/>
      <c r="IE65505" s="378"/>
      <c r="IF65505" s="378"/>
      <c r="IG65505" s="378"/>
      <c r="IH65505" s="378"/>
      <c r="II65505" s="378"/>
      <c r="IJ65505" s="378"/>
      <c r="IK65505" s="378"/>
      <c r="IL65505" s="378"/>
    </row>
    <row r="65506" spans="2:246">
      <c r="B65506" s="378"/>
      <c r="C65506" s="378"/>
      <c r="D65506" s="378"/>
      <c r="E65506" s="378"/>
      <c r="F65506" s="378"/>
      <c r="G65506" s="378"/>
      <c r="H65506" s="378"/>
      <c r="I65506" s="378"/>
      <c r="J65506" s="378"/>
      <c r="K65506" s="378"/>
      <c r="L65506" s="378"/>
      <c r="M65506" s="378"/>
      <c r="N65506" s="378"/>
      <c r="O65506" s="378"/>
      <c r="P65506" s="378"/>
      <c r="Q65506" s="378"/>
      <c r="R65506" s="378"/>
      <c r="S65506" s="378"/>
      <c r="T65506" s="378"/>
      <c r="U65506" s="378"/>
      <c r="V65506" s="378"/>
      <c r="W65506" s="378"/>
      <c r="X65506" s="378"/>
      <c r="Y65506" s="378"/>
      <c r="Z65506" s="378"/>
      <c r="AA65506" s="378"/>
      <c r="AB65506" s="378"/>
      <c r="AC65506" s="378"/>
      <c r="AD65506" s="378"/>
      <c r="AE65506" s="378"/>
      <c r="AF65506" s="378"/>
      <c r="AG65506" s="378"/>
      <c r="AH65506" s="378"/>
      <c r="AI65506" s="378"/>
      <c r="AJ65506" s="378"/>
      <c r="AK65506" s="378"/>
      <c r="AL65506" s="378"/>
      <c r="AM65506" s="378"/>
      <c r="AN65506" s="378"/>
      <c r="AO65506" s="378"/>
      <c r="AP65506" s="378"/>
      <c r="AQ65506" s="378"/>
      <c r="AR65506" s="378"/>
      <c r="AS65506" s="378"/>
      <c r="AT65506" s="378"/>
      <c r="AU65506" s="378"/>
      <c r="AV65506" s="378"/>
      <c r="AW65506" s="378"/>
      <c r="AX65506" s="378"/>
      <c r="AY65506" s="378"/>
      <c r="AZ65506" s="378"/>
      <c r="BA65506" s="378"/>
      <c r="BB65506" s="378"/>
      <c r="BC65506" s="378"/>
      <c r="BD65506" s="378"/>
      <c r="BE65506" s="378"/>
      <c r="BF65506" s="378"/>
      <c r="BG65506" s="378"/>
      <c r="BH65506" s="378"/>
      <c r="BI65506" s="378"/>
      <c r="BJ65506" s="378"/>
      <c r="BK65506" s="378"/>
      <c r="BL65506" s="378"/>
      <c r="BM65506" s="378"/>
      <c r="BN65506" s="378"/>
      <c r="BO65506" s="378"/>
      <c r="BP65506" s="378"/>
      <c r="BQ65506" s="378"/>
      <c r="BR65506" s="378"/>
      <c r="BS65506" s="378"/>
      <c r="BT65506" s="378"/>
      <c r="BU65506" s="378"/>
      <c r="BV65506" s="378"/>
      <c r="BW65506" s="378"/>
      <c r="BX65506" s="378"/>
      <c r="BY65506" s="378"/>
      <c r="BZ65506" s="378"/>
      <c r="CA65506" s="378"/>
      <c r="CB65506" s="378"/>
      <c r="CC65506" s="378"/>
      <c r="CD65506" s="378"/>
      <c r="CE65506" s="378"/>
      <c r="CF65506" s="378"/>
      <c r="CG65506" s="378"/>
      <c r="CH65506" s="378"/>
      <c r="CI65506" s="378"/>
      <c r="CJ65506" s="378"/>
      <c r="CK65506" s="378"/>
      <c r="CL65506" s="378"/>
      <c r="CM65506" s="378"/>
      <c r="CN65506" s="378"/>
      <c r="CO65506" s="378"/>
      <c r="CP65506" s="378"/>
      <c r="CQ65506" s="378"/>
      <c r="CR65506" s="378"/>
      <c r="CS65506" s="378"/>
      <c r="CT65506" s="378"/>
      <c r="CU65506" s="378"/>
      <c r="CV65506" s="378"/>
      <c r="CW65506" s="378"/>
      <c r="CX65506" s="378"/>
      <c r="CY65506" s="378"/>
      <c r="CZ65506" s="378"/>
      <c r="DA65506" s="378"/>
      <c r="DB65506" s="378"/>
      <c r="DC65506" s="378"/>
      <c r="DD65506" s="378"/>
      <c r="DE65506" s="378"/>
      <c r="DF65506" s="378"/>
      <c r="DG65506" s="378"/>
      <c r="DH65506" s="378"/>
      <c r="DI65506" s="378"/>
      <c r="DJ65506" s="378"/>
      <c r="DK65506" s="378"/>
      <c r="DL65506" s="378"/>
      <c r="DM65506" s="378"/>
      <c r="DN65506" s="378"/>
      <c r="DO65506" s="378"/>
      <c r="DP65506" s="378"/>
      <c r="DQ65506" s="378"/>
      <c r="DR65506" s="378"/>
      <c r="DS65506" s="378"/>
      <c r="DT65506" s="378"/>
      <c r="DU65506" s="378"/>
      <c r="DV65506" s="378"/>
      <c r="DW65506" s="378"/>
      <c r="DX65506" s="378"/>
      <c r="DY65506" s="378"/>
      <c r="DZ65506" s="378"/>
      <c r="EA65506" s="378"/>
      <c r="EB65506" s="378"/>
      <c r="EC65506" s="378"/>
      <c r="ED65506" s="378"/>
      <c r="EE65506" s="378"/>
      <c r="EF65506" s="378"/>
      <c r="EG65506" s="378"/>
      <c r="EH65506" s="378"/>
      <c r="EI65506" s="378"/>
      <c r="EJ65506" s="378"/>
      <c r="EK65506" s="378"/>
      <c r="EL65506" s="378"/>
      <c r="EM65506" s="378"/>
      <c r="EN65506" s="378"/>
      <c r="EO65506" s="378"/>
      <c r="EP65506" s="378"/>
      <c r="EQ65506" s="378"/>
      <c r="ER65506" s="378"/>
      <c r="ES65506" s="378"/>
      <c r="ET65506" s="378"/>
      <c r="EU65506" s="378"/>
      <c r="EV65506" s="378"/>
      <c r="EW65506" s="378"/>
      <c r="EX65506" s="378"/>
      <c r="EY65506" s="378"/>
      <c r="EZ65506" s="378"/>
      <c r="FA65506" s="378"/>
      <c r="FB65506" s="378"/>
      <c r="FC65506" s="378"/>
      <c r="FD65506" s="378"/>
      <c r="FE65506" s="378"/>
      <c r="FF65506" s="378"/>
      <c r="FG65506" s="378"/>
      <c r="FH65506" s="378"/>
      <c r="FI65506" s="378"/>
      <c r="FJ65506" s="378"/>
      <c r="FK65506" s="378"/>
      <c r="FL65506" s="378"/>
      <c r="FM65506" s="378"/>
      <c r="FN65506" s="378"/>
      <c r="FO65506" s="378"/>
      <c r="FP65506" s="378"/>
      <c r="FQ65506" s="378"/>
      <c r="FR65506" s="378"/>
      <c r="FS65506" s="378"/>
      <c r="FT65506" s="378"/>
      <c r="FU65506" s="378"/>
      <c r="FV65506" s="378"/>
      <c r="FW65506" s="378"/>
      <c r="FX65506" s="378"/>
      <c r="FY65506" s="378"/>
      <c r="FZ65506" s="378"/>
      <c r="GA65506" s="378"/>
      <c r="GB65506" s="378"/>
      <c r="GC65506" s="378"/>
      <c r="GD65506" s="378"/>
      <c r="GE65506" s="378"/>
      <c r="GF65506" s="378"/>
      <c r="GG65506" s="378"/>
      <c r="GH65506" s="378"/>
      <c r="GI65506" s="378"/>
      <c r="GJ65506" s="378"/>
      <c r="GK65506" s="378"/>
      <c r="GL65506" s="378"/>
      <c r="GM65506" s="378"/>
      <c r="GN65506" s="378"/>
      <c r="GO65506" s="378"/>
      <c r="GP65506" s="378"/>
      <c r="GQ65506" s="378"/>
      <c r="GR65506" s="378"/>
      <c r="GS65506" s="378"/>
      <c r="GT65506" s="378"/>
      <c r="GU65506" s="378"/>
      <c r="GV65506" s="378"/>
      <c r="GW65506" s="378"/>
      <c r="GX65506" s="378"/>
      <c r="GY65506" s="378"/>
      <c r="GZ65506" s="378"/>
      <c r="HA65506" s="378"/>
      <c r="HB65506" s="378"/>
      <c r="HC65506" s="378"/>
      <c r="HD65506" s="378"/>
      <c r="HE65506" s="378"/>
      <c r="HF65506" s="378"/>
      <c r="HG65506" s="378"/>
      <c r="HH65506" s="378"/>
      <c r="HI65506" s="378"/>
      <c r="HJ65506" s="378"/>
      <c r="HK65506" s="378"/>
      <c r="HL65506" s="378"/>
      <c r="HM65506" s="378"/>
      <c r="HN65506" s="378"/>
      <c r="HO65506" s="378"/>
      <c r="HP65506" s="378"/>
      <c r="HQ65506" s="378"/>
      <c r="HR65506" s="378"/>
      <c r="HS65506" s="378"/>
      <c r="HT65506" s="378"/>
      <c r="HU65506" s="378"/>
      <c r="HV65506" s="378"/>
      <c r="HW65506" s="378"/>
      <c r="HX65506" s="378"/>
      <c r="HY65506" s="378"/>
      <c r="HZ65506" s="378"/>
      <c r="IA65506" s="378"/>
      <c r="IB65506" s="378"/>
      <c r="IC65506" s="378"/>
      <c r="ID65506" s="378"/>
      <c r="IE65506" s="378"/>
      <c r="IF65506" s="378"/>
      <c r="IG65506" s="378"/>
      <c r="IH65506" s="378"/>
      <c r="II65506" s="378"/>
      <c r="IJ65506" s="378"/>
      <c r="IK65506" s="378"/>
      <c r="IL65506" s="378"/>
    </row>
    <row r="65507" spans="2:246">
      <c r="B65507" s="378"/>
      <c r="C65507" s="378"/>
      <c r="D65507" s="378"/>
      <c r="E65507" s="378"/>
      <c r="F65507" s="378"/>
      <c r="G65507" s="378"/>
      <c r="H65507" s="378"/>
      <c r="I65507" s="378"/>
      <c r="J65507" s="378"/>
      <c r="K65507" s="378"/>
      <c r="L65507" s="378"/>
      <c r="M65507" s="378"/>
      <c r="N65507" s="378"/>
      <c r="O65507" s="378"/>
      <c r="P65507" s="378"/>
      <c r="Q65507" s="378"/>
      <c r="R65507" s="378"/>
      <c r="S65507" s="378"/>
      <c r="T65507" s="378"/>
      <c r="U65507" s="378"/>
      <c r="V65507" s="378"/>
      <c r="W65507" s="378"/>
      <c r="X65507" s="378"/>
      <c r="Y65507" s="378"/>
      <c r="Z65507" s="378"/>
      <c r="AA65507" s="378"/>
      <c r="AB65507" s="378"/>
      <c r="AC65507" s="378"/>
      <c r="AD65507" s="378"/>
      <c r="AE65507" s="378"/>
      <c r="AF65507" s="378"/>
      <c r="AG65507" s="378"/>
      <c r="AH65507" s="378"/>
      <c r="AI65507" s="378"/>
      <c r="AJ65507" s="378"/>
      <c r="AK65507" s="378"/>
      <c r="AL65507" s="378"/>
      <c r="AM65507" s="378"/>
      <c r="AN65507" s="378"/>
      <c r="AO65507" s="378"/>
      <c r="AP65507" s="378"/>
      <c r="AQ65507" s="378"/>
      <c r="AR65507" s="378"/>
      <c r="AS65507" s="378"/>
      <c r="AT65507" s="378"/>
      <c r="AU65507" s="378"/>
      <c r="AV65507" s="378"/>
      <c r="AW65507" s="378"/>
      <c r="AX65507" s="378"/>
      <c r="AY65507" s="378"/>
      <c r="AZ65507" s="378"/>
      <c r="BA65507" s="378"/>
      <c r="BB65507" s="378"/>
      <c r="BC65507" s="378"/>
      <c r="BD65507" s="378"/>
      <c r="BE65507" s="378"/>
      <c r="BF65507" s="378"/>
      <c r="BG65507" s="378"/>
      <c r="BH65507" s="378"/>
      <c r="BI65507" s="378"/>
      <c r="BJ65507" s="378"/>
      <c r="BK65507" s="378"/>
      <c r="BL65507" s="378"/>
      <c r="BM65507" s="378"/>
      <c r="BN65507" s="378"/>
      <c r="BO65507" s="378"/>
      <c r="BP65507" s="378"/>
      <c r="BQ65507" s="378"/>
      <c r="BR65507" s="378"/>
      <c r="BS65507" s="378"/>
      <c r="BT65507" s="378"/>
      <c r="BU65507" s="378"/>
      <c r="BV65507" s="378"/>
      <c r="BW65507" s="378"/>
      <c r="BX65507" s="378"/>
      <c r="BY65507" s="378"/>
      <c r="BZ65507" s="378"/>
      <c r="CA65507" s="378"/>
      <c r="CB65507" s="378"/>
      <c r="CC65507" s="378"/>
      <c r="CD65507" s="378"/>
      <c r="CE65507" s="378"/>
      <c r="CF65507" s="378"/>
      <c r="CG65507" s="378"/>
      <c r="CH65507" s="378"/>
      <c r="CI65507" s="378"/>
      <c r="CJ65507" s="378"/>
      <c r="CK65507" s="378"/>
      <c r="CL65507" s="378"/>
      <c r="CM65507" s="378"/>
      <c r="CN65507" s="378"/>
      <c r="CO65507" s="378"/>
      <c r="CP65507" s="378"/>
      <c r="CQ65507" s="378"/>
      <c r="CR65507" s="378"/>
      <c r="CS65507" s="378"/>
      <c r="CT65507" s="378"/>
      <c r="CU65507" s="378"/>
      <c r="CV65507" s="378"/>
      <c r="CW65507" s="378"/>
      <c r="CX65507" s="378"/>
      <c r="CY65507" s="378"/>
      <c r="CZ65507" s="378"/>
      <c r="DA65507" s="378"/>
      <c r="DB65507" s="378"/>
      <c r="DC65507" s="378"/>
      <c r="DD65507" s="378"/>
      <c r="DE65507" s="378"/>
      <c r="DF65507" s="378"/>
      <c r="DG65507" s="378"/>
      <c r="DH65507" s="378"/>
      <c r="DI65507" s="378"/>
      <c r="DJ65507" s="378"/>
      <c r="DK65507" s="378"/>
      <c r="DL65507" s="378"/>
      <c r="DM65507" s="378"/>
      <c r="DN65507" s="378"/>
      <c r="DO65507" s="378"/>
      <c r="DP65507" s="378"/>
      <c r="DQ65507" s="378"/>
      <c r="DR65507" s="378"/>
      <c r="DS65507" s="378"/>
      <c r="DT65507" s="378"/>
      <c r="DU65507" s="378"/>
      <c r="DV65507" s="378"/>
      <c r="DW65507" s="378"/>
      <c r="DX65507" s="378"/>
      <c r="DY65507" s="378"/>
      <c r="DZ65507" s="378"/>
      <c r="EA65507" s="378"/>
      <c r="EB65507" s="378"/>
      <c r="EC65507" s="378"/>
      <c r="ED65507" s="378"/>
      <c r="EE65507" s="378"/>
      <c r="EF65507" s="378"/>
      <c r="EG65507" s="378"/>
      <c r="EH65507" s="378"/>
      <c r="EI65507" s="378"/>
      <c r="EJ65507" s="378"/>
      <c r="EK65507" s="378"/>
      <c r="EL65507" s="378"/>
      <c r="EM65507" s="378"/>
      <c r="EN65507" s="378"/>
      <c r="EO65507" s="378"/>
      <c r="EP65507" s="378"/>
      <c r="EQ65507" s="378"/>
      <c r="ER65507" s="378"/>
      <c r="ES65507" s="378"/>
      <c r="ET65507" s="378"/>
      <c r="EU65507" s="378"/>
      <c r="EV65507" s="378"/>
      <c r="EW65507" s="378"/>
      <c r="EX65507" s="378"/>
      <c r="EY65507" s="378"/>
      <c r="EZ65507" s="378"/>
      <c r="FA65507" s="378"/>
      <c r="FB65507" s="378"/>
      <c r="FC65507" s="378"/>
      <c r="FD65507" s="378"/>
      <c r="FE65507" s="378"/>
      <c r="FF65507" s="378"/>
      <c r="FG65507" s="378"/>
      <c r="FH65507" s="378"/>
      <c r="FI65507" s="378"/>
      <c r="FJ65507" s="378"/>
      <c r="FK65507" s="378"/>
      <c r="FL65507" s="378"/>
      <c r="FM65507" s="378"/>
      <c r="FN65507" s="378"/>
      <c r="FO65507" s="378"/>
      <c r="FP65507" s="378"/>
      <c r="FQ65507" s="378"/>
      <c r="FR65507" s="378"/>
      <c r="FS65507" s="378"/>
      <c r="FT65507" s="378"/>
      <c r="FU65507" s="378"/>
      <c r="FV65507" s="378"/>
      <c r="FW65507" s="378"/>
      <c r="FX65507" s="378"/>
      <c r="FY65507" s="378"/>
      <c r="FZ65507" s="378"/>
      <c r="GA65507" s="378"/>
      <c r="GB65507" s="378"/>
      <c r="GC65507" s="378"/>
      <c r="GD65507" s="378"/>
      <c r="GE65507" s="378"/>
      <c r="GF65507" s="378"/>
      <c r="GG65507" s="378"/>
      <c r="GH65507" s="378"/>
      <c r="GI65507" s="378"/>
      <c r="GJ65507" s="378"/>
      <c r="GK65507" s="378"/>
      <c r="GL65507" s="378"/>
      <c r="GM65507" s="378"/>
      <c r="GN65507" s="378"/>
      <c r="GO65507" s="378"/>
      <c r="GP65507" s="378"/>
      <c r="GQ65507" s="378"/>
      <c r="GR65507" s="378"/>
      <c r="GS65507" s="378"/>
      <c r="GT65507" s="378"/>
      <c r="GU65507" s="378"/>
      <c r="GV65507" s="378"/>
      <c r="GW65507" s="378"/>
      <c r="GX65507" s="378"/>
      <c r="GY65507" s="378"/>
      <c r="GZ65507" s="378"/>
      <c r="HA65507" s="378"/>
      <c r="HB65507" s="378"/>
      <c r="HC65507" s="378"/>
      <c r="HD65507" s="378"/>
      <c r="HE65507" s="378"/>
      <c r="HF65507" s="378"/>
      <c r="HG65507" s="378"/>
      <c r="HH65507" s="378"/>
      <c r="HI65507" s="378"/>
      <c r="HJ65507" s="378"/>
      <c r="HK65507" s="378"/>
      <c r="HL65507" s="378"/>
      <c r="HM65507" s="378"/>
      <c r="HN65507" s="378"/>
      <c r="HO65507" s="378"/>
      <c r="HP65507" s="378"/>
      <c r="HQ65507" s="378"/>
      <c r="HR65507" s="378"/>
      <c r="HS65507" s="378"/>
      <c r="HT65507" s="378"/>
      <c r="HU65507" s="378"/>
      <c r="HV65507" s="378"/>
      <c r="HW65507" s="378"/>
      <c r="HX65507" s="378"/>
      <c r="HY65507" s="378"/>
      <c r="HZ65507" s="378"/>
      <c r="IA65507" s="378"/>
      <c r="IB65507" s="378"/>
      <c r="IC65507" s="378"/>
      <c r="ID65507" s="378"/>
      <c r="IE65507" s="378"/>
      <c r="IF65507" s="378"/>
      <c r="IG65507" s="378"/>
      <c r="IH65507" s="378"/>
      <c r="II65507" s="378"/>
      <c r="IJ65507" s="378"/>
      <c r="IK65507" s="378"/>
      <c r="IL65507" s="378"/>
    </row>
    <row r="65508" spans="2:246">
      <c r="B65508" s="378"/>
      <c r="C65508" s="378"/>
      <c r="D65508" s="378"/>
      <c r="E65508" s="378"/>
      <c r="F65508" s="378"/>
      <c r="G65508" s="378"/>
      <c r="H65508" s="378"/>
      <c r="I65508" s="378"/>
      <c r="J65508" s="378"/>
      <c r="K65508" s="378"/>
      <c r="L65508" s="378"/>
      <c r="M65508" s="378"/>
      <c r="N65508" s="378"/>
      <c r="O65508" s="378"/>
      <c r="P65508" s="378"/>
      <c r="Q65508" s="378"/>
      <c r="R65508" s="378"/>
      <c r="S65508" s="378"/>
      <c r="T65508" s="378"/>
      <c r="U65508" s="378"/>
      <c r="V65508" s="378"/>
      <c r="W65508" s="378"/>
      <c r="X65508" s="378"/>
      <c r="Y65508" s="378"/>
      <c r="Z65508" s="378"/>
      <c r="AA65508" s="378"/>
      <c r="AB65508" s="378"/>
      <c r="AC65508" s="378"/>
      <c r="AD65508" s="378"/>
      <c r="AE65508" s="378"/>
      <c r="AF65508" s="378"/>
      <c r="AG65508" s="378"/>
      <c r="AH65508" s="378"/>
      <c r="AI65508" s="378"/>
      <c r="AJ65508" s="378"/>
      <c r="AK65508" s="378"/>
      <c r="AL65508" s="378"/>
      <c r="AM65508" s="378"/>
      <c r="AN65508" s="378"/>
      <c r="AO65508" s="378"/>
      <c r="AP65508" s="378"/>
      <c r="AQ65508" s="378"/>
      <c r="AR65508" s="378"/>
      <c r="AS65508" s="378"/>
      <c r="AT65508" s="378"/>
      <c r="AU65508" s="378"/>
      <c r="AV65508" s="378"/>
      <c r="AW65508" s="378"/>
      <c r="AX65508" s="378"/>
      <c r="AY65508" s="378"/>
      <c r="AZ65508" s="378"/>
      <c r="BA65508" s="378"/>
      <c r="BB65508" s="378"/>
      <c r="BC65508" s="378"/>
      <c r="BD65508" s="378"/>
      <c r="BE65508" s="378"/>
      <c r="BF65508" s="378"/>
      <c r="BG65508" s="378"/>
      <c r="BH65508" s="378"/>
      <c r="BI65508" s="378"/>
      <c r="BJ65508" s="378"/>
      <c r="BK65508" s="378"/>
      <c r="BL65508" s="378"/>
      <c r="BM65508" s="378"/>
      <c r="BN65508" s="378"/>
      <c r="BO65508" s="378"/>
      <c r="BP65508" s="378"/>
      <c r="BQ65508" s="378"/>
      <c r="BR65508" s="378"/>
      <c r="BS65508" s="378"/>
      <c r="BT65508" s="378"/>
      <c r="BU65508" s="378"/>
      <c r="BV65508" s="378"/>
      <c r="BW65508" s="378"/>
      <c r="BX65508" s="378"/>
      <c r="BY65508" s="378"/>
      <c r="BZ65508" s="378"/>
      <c r="CA65508" s="378"/>
      <c r="CB65508" s="378"/>
      <c r="CC65508" s="378"/>
      <c r="CD65508" s="378"/>
      <c r="CE65508" s="378"/>
      <c r="CF65508" s="378"/>
      <c r="CG65508" s="378"/>
      <c r="CH65508" s="378"/>
      <c r="CI65508" s="378"/>
      <c r="CJ65508" s="378"/>
      <c r="CK65508" s="378"/>
      <c r="CL65508" s="378"/>
      <c r="CM65508" s="378"/>
      <c r="CN65508" s="378"/>
      <c r="CO65508" s="378"/>
      <c r="CP65508" s="378"/>
      <c r="CQ65508" s="378"/>
      <c r="CR65508" s="378"/>
      <c r="CS65508" s="378"/>
      <c r="CT65508" s="378"/>
      <c r="CU65508" s="378"/>
      <c r="CV65508" s="378"/>
      <c r="CW65508" s="378"/>
      <c r="CX65508" s="378"/>
      <c r="CY65508" s="378"/>
      <c r="CZ65508" s="378"/>
      <c r="DA65508" s="378"/>
      <c r="DB65508" s="378"/>
      <c r="DC65508" s="378"/>
      <c r="DD65508" s="378"/>
      <c r="DE65508" s="378"/>
      <c r="DF65508" s="378"/>
      <c r="DG65508" s="378"/>
      <c r="DH65508" s="378"/>
      <c r="DI65508" s="378"/>
      <c r="DJ65508" s="378"/>
      <c r="DK65508" s="378"/>
      <c r="DL65508" s="378"/>
      <c r="DM65508" s="378"/>
      <c r="DN65508" s="378"/>
      <c r="DO65508" s="378"/>
      <c r="DP65508" s="378"/>
      <c r="DQ65508" s="378"/>
      <c r="DR65508" s="378"/>
      <c r="DS65508" s="378"/>
      <c r="DT65508" s="378"/>
      <c r="DU65508" s="378"/>
      <c r="DV65508" s="378"/>
      <c r="DW65508" s="378"/>
      <c r="DX65508" s="378"/>
      <c r="DY65508" s="378"/>
      <c r="DZ65508" s="378"/>
      <c r="EA65508" s="378"/>
      <c r="EB65508" s="378"/>
      <c r="EC65508" s="378"/>
      <c r="ED65508" s="378"/>
      <c r="EE65508" s="378"/>
      <c r="EF65508" s="378"/>
      <c r="EG65508" s="378"/>
      <c r="EH65508" s="378"/>
      <c r="EI65508" s="378"/>
      <c r="EJ65508" s="378"/>
      <c r="EK65508" s="378"/>
      <c r="EL65508" s="378"/>
      <c r="EM65508" s="378"/>
      <c r="EN65508" s="378"/>
      <c r="EO65508" s="378"/>
      <c r="EP65508" s="378"/>
      <c r="EQ65508" s="378"/>
      <c r="ER65508" s="378"/>
      <c r="ES65508" s="378"/>
      <c r="ET65508" s="378"/>
      <c r="EU65508" s="378"/>
      <c r="EV65508" s="378"/>
      <c r="EW65508" s="378"/>
      <c r="EX65508" s="378"/>
      <c r="EY65508" s="378"/>
      <c r="EZ65508" s="378"/>
      <c r="FA65508" s="378"/>
      <c r="FB65508" s="378"/>
      <c r="FC65508" s="378"/>
      <c r="FD65508" s="378"/>
      <c r="FE65508" s="378"/>
      <c r="FF65508" s="378"/>
      <c r="FG65508" s="378"/>
      <c r="FH65508" s="378"/>
      <c r="FI65508" s="378"/>
      <c r="FJ65508" s="378"/>
      <c r="FK65508" s="378"/>
      <c r="FL65508" s="378"/>
      <c r="FM65508" s="378"/>
      <c r="FN65508" s="378"/>
      <c r="FO65508" s="378"/>
      <c r="FP65508" s="378"/>
      <c r="FQ65508" s="378"/>
      <c r="FR65508" s="378"/>
      <c r="FS65508" s="378"/>
      <c r="FT65508" s="378"/>
      <c r="FU65508" s="378"/>
      <c r="FV65508" s="378"/>
      <c r="FW65508" s="378"/>
      <c r="FX65508" s="378"/>
      <c r="FY65508" s="378"/>
      <c r="FZ65508" s="378"/>
      <c r="GA65508" s="378"/>
      <c r="GB65508" s="378"/>
      <c r="GC65508" s="378"/>
      <c r="GD65508" s="378"/>
      <c r="GE65508" s="378"/>
      <c r="GF65508" s="378"/>
      <c r="GG65508" s="378"/>
      <c r="GH65508" s="378"/>
      <c r="GI65508" s="378"/>
      <c r="GJ65508" s="378"/>
      <c r="GK65508" s="378"/>
      <c r="GL65508" s="378"/>
      <c r="GM65508" s="378"/>
      <c r="GN65508" s="378"/>
      <c r="GO65508" s="378"/>
      <c r="GP65508" s="378"/>
      <c r="GQ65508" s="378"/>
      <c r="GR65508" s="378"/>
      <c r="GS65508" s="378"/>
      <c r="GT65508" s="378"/>
      <c r="GU65508" s="378"/>
      <c r="GV65508" s="378"/>
      <c r="GW65508" s="378"/>
      <c r="GX65508" s="378"/>
      <c r="GY65508" s="378"/>
      <c r="GZ65508" s="378"/>
      <c r="HA65508" s="378"/>
      <c r="HB65508" s="378"/>
      <c r="HC65508" s="378"/>
      <c r="HD65508" s="378"/>
      <c r="HE65508" s="378"/>
      <c r="HF65508" s="378"/>
      <c r="HG65508" s="378"/>
      <c r="HH65508" s="378"/>
      <c r="HI65508" s="378"/>
      <c r="HJ65508" s="378"/>
      <c r="HK65508" s="378"/>
      <c r="HL65508" s="378"/>
      <c r="HM65508" s="378"/>
      <c r="HN65508" s="378"/>
      <c r="HO65508" s="378"/>
      <c r="HP65508" s="378"/>
      <c r="HQ65508" s="378"/>
      <c r="HR65508" s="378"/>
      <c r="HS65508" s="378"/>
      <c r="HT65508" s="378"/>
      <c r="HU65508" s="378"/>
      <c r="HV65508" s="378"/>
      <c r="HW65508" s="378"/>
      <c r="HX65508" s="378"/>
      <c r="HY65508" s="378"/>
      <c r="HZ65508" s="378"/>
      <c r="IA65508" s="378"/>
      <c r="IB65508" s="378"/>
      <c r="IC65508" s="378"/>
      <c r="ID65508" s="378"/>
      <c r="IE65508" s="378"/>
      <c r="IF65508" s="378"/>
      <c r="IG65508" s="378"/>
      <c r="IH65508" s="378"/>
      <c r="II65508" s="378"/>
      <c r="IJ65508" s="378"/>
      <c r="IK65508" s="378"/>
      <c r="IL65508" s="378"/>
    </row>
    <row r="65509" spans="2:246">
      <c r="B65509" s="378"/>
      <c r="C65509" s="378"/>
      <c r="D65509" s="378"/>
      <c r="E65509" s="378"/>
      <c r="F65509" s="378"/>
      <c r="G65509" s="378"/>
      <c r="H65509" s="378"/>
      <c r="I65509" s="378"/>
      <c r="J65509" s="378"/>
      <c r="K65509" s="378"/>
      <c r="L65509" s="378"/>
      <c r="M65509" s="378"/>
      <c r="N65509" s="378"/>
      <c r="O65509" s="378"/>
      <c r="P65509" s="378"/>
      <c r="Q65509" s="378"/>
      <c r="R65509" s="378"/>
      <c r="S65509" s="378"/>
      <c r="T65509" s="378"/>
      <c r="U65509" s="378"/>
      <c r="V65509" s="378"/>
      <c r="W65509" s="378"/>
      <c r="X65509" s="378"/>
      <c r="Y65509" s="378"/>
      <c r="Z65509" s="378"/>
      <c r="AA65509" s="378"/>
      <c r="AB65509" s="378"/>
      <c r="AC65509" s="378"/>
      <c r="AD65509" s="378"/>
      <c r="AE65509" s="378"/>
      <c r="AF65509" s="378"/>
      <c r="AG65509" s="378"/>
      <c r="AH65509" s="378"/>
      <c r="AI65509" s="378"/>
      <c r="AJ65509" s="378"/>
      <c r="AK65509" s="378"/>
      <c r="AL65509" s="378"/>
      <c r="AM65509" s="378"/>
      <c r="AN65509" s="378"/>
      <c r="AO65509" s="378"/>
      <c r="AP65509" s="378"/>
      <c r="AQ65509" s="378"/>
      <c r="AR65509" s="378"/>
      <c r="AS65509" s="378"/>
      <c r="AT65509" s="378"/>
      <c r="AU65509" s="378"/>
      <c r="AV65509" s="378"/>
      <c r="AW65509" s="378"/>
      <c r="AX65509" s="378"/>
      <c r="AY65509" s="378"/>
      <c r="AZ65509" s="378"/>
      <c r="BA65509" s="378"/>
      <c r="BB65509" s="378"/>
      <c r="BC65509" s="378"/>
      <c r="BD65509" s="378"/>
      <c r="BE65509" s="378"/>
      <c r="BF65509" s="378"/>
      <c r="BG65509" s="378"/>
      <c r="BH65509" s="378"/>
      <c r="BI65509" s="378"/>
      <c r="BJ65509" s="378"/>
      <c r="BK65509" s="378"/>
      <c r="BL65509" s="378"/>
      <c r="BM65509" s="378"/>
      <c r="BN65509" s="378"/>
      <c r="BO65509" s="378"/>
      <c r="BP65509" s="378"/>
      <c r="BQ65509" s="378"/>
      <c r="BR65509" s="378"/>
      <c r="BS65509" s="378"/>
      <c r="BT65509" s="378"/>
      <c r="BU65509" s="378"/>
      <c r="BV65509" s="378"/>
      <c r="BW65509" s="378"/>
      <c r="BX65509" s="378"/>
      <c r="BY65509" s="378"/>
      <c r="BZ65509" s="378"/>
      <c r="CA65509" s="378"/>
      <c r="CB65509" s="378"/>
      <c r="CC65509" s="378"/>
      <c r="CD65509" s="378"/>
      <c r="CE65509" s="378"/>
      <c r="CF65509" s="378"/>
      <c r="CG65509" s="378"/>
      <c r="CH65509" s="378"/>
      <c r="CI65509" s="378"/>
      <c r="CJ65509" s="378"/>
      <c r="CK65509" s="378"/>
      <c r="CL65509" s="378"/>
      <c r="CM65509" s="378"/>
      <c r="CN65509" s="378"/>
      <c r="CO65509" s="378"/>
      <c r="CP65509" s="378"/>
      <c r="CQ65509" s="378"/>
      <c r="CR65509" s="378"/>
      <c r="CS65509" s="378"/>
      <c r="CT65509" s="378"/>
      <c r="CU65509" s="378"/>
      <c r="CV65509" s="378"/>
      <c r="CW65509" s="378"/>
      <c r="CX65509" s="378"/>
      <c r="CY65509" s="378"/>
      <c r="CZ65509" s="378"/>
      <c r="DA65509" s="378"/>
      <c r="DB65509" s="378"/>
      <c r="DC65509" s="378"/>
      <c r="DD65509" s="378"/>
      <c r="DE65509" s="378"/>
      <c r="DF65509" s="378"/>
      <c r="DG65509" s="378"/>
      <c r="DH65509" s="378"/>
      <c r="DI65509" s="378"/>
      <c r="DJ65509" s="378"/>
      <c r="DK65509" s="378"/>
      <c r="DL65509" s="378"/>
      <c r="DM65509" s="378"/>
      <c r="DN65509" s="378"/>
      <c r="DO65509" s="378"/>
      <c r="DP65509" s="378"/>
      <c r="DQ65509" s="378"/>
      <c r="DR65509" s="378"/>
      <c r="DS65509" s="378"/>
      <c r="DT65509" s="378"/>
      <c r="DU65509" s="378"/>
      <c r="DV65509" s="378"/>
      <c r="DW65509" s="378"/>
      <c r="DX65509" s="378"/>
      <c r="DY65509" s="378"/>
      <c r="DZ65509" s="378"/>
      <c r="EA65509" s="378"/>
      <c r="EB65509" s="378"/>
      <c r="EC65509" s="378"/>
      <c r="ED65509" s="378"/>
      <c r="EE65509" s="378"/>
      <c r="EF65509" s="378"/>
      <c r="EG65509" s="378"/>
      <c r="EH65509" s="378"/>
      <c r="EI65509" s="378"/>
      <c r="EJ65509" s="378"/>
      <c r="EK65509" s="378"/>
      <c r="EL65509" s="378"/>
      <c r="EM65509" s="378"/>
      <c r="EN65509" s="378"/>
      <c r="EO65509" s="378"/>
      <c r="EP65509" s="378"/>
      <c r="EQ65509" s="378"/>
      <c r="ER65509" s="378"/>
      <c r="ES65509" s="378"/>
      <c r="ET65509" s="378"/>
      <c r="EU65509" s="378"/>
      <c r="EV65509" s="378"/>
      <c r="EW65509" s="378"/>
      <c r="EX65509" s="378"/>
      <c r="EY65509" s="378"/>
      <c r="EZ65509" s="378"/>
      <c r="FA65509" s="378"/>
      <c r="FB65509" s="378"/>
      <c r="FC65509" s="378"/>
      <c r="FD65509" s="378"/>
      <c r="FE65509" s="378"/>
      <c r="FF65509" s="378"/>
      <c r="FG65509" s="378"/>
      <c r="FH65509" s="378"/>
      <c r="FI65509" s="378"/>
      <c r="FJ65509" s="378"/>
      <c r="FK65509" s="378"/>
      <c r="FL65509" s="378"/>
      <c r="FM65509" s="378"/>
      <c r="FN65509" s="378"/>
      <c r="FO65509" s="378"/>
      <c r="FP65509" s="378"/>
      <c r="FQ65509" s="378"/>
      <c r="FR65509" s="378"/>
      <c r="FS65509" s="378"/>
      <c r="FT65509" s="378"/>
      <c r="FU65509" s="378"/>
      <c r="FV65509" s="378"/>
      <c r="FW65509" s="378"/>
      <c r="FX65509" s="378"/>
      <c r="FY65509" s="378"/>
      <c r="FZ65509" s="378"/>
      <c r="GA65509" s="378"/>
      <c r="GB65509" s="378"/>
      <c r="GC65509" s="378"/>
      <c r="GD65509" s="378"/>
      <c r="GE65509" s="378"/>
      <c r="GF65509" s="378"/>
      <c r="GG65509" s="378"/>
      <c r="GH65509" s="378"/>
      <c r="GI65509" s="378"/>
      <c r="GJ65509" s="378"/>
      <c r="GK65509" s="378"/>
      <c r="GL65509" s="378"/>
      <c r="GM65509" s="378"/>
      <c r="GN65509" s="378"/>
      <c r="GO65509" s="378"/>
      <c r="GP65509" s="378"/>
      <c r="GQ65509" s="378"/>
      <c r="GR65509" s="378"/>
      <c r="GS65509" s="378"/>
      <c r="GT65509" s="378"/>
      <c r="GU65509" s="378"/>
      <c r="GV65509" s="378"/>
      <c r="GW65509" s="378"/>
      <c r="GX65509" s="378"/>
      <c r="GY65509" s="378"/>
      <c r="GZ65509" s="378"/>
      <c r="HA65509" s="378"/>
      <c r="HB65509" s="378"/>
      <c r="HC65509" s="378"/>
      <c r="HD65509" s="378"/>
      <c r="HE65509" s="378"/>
      <c r="HF65509" s="378"/>
      <c r="HG65509" s="378"/>
      <c r="HH65509" s="378"/>
      <c r="HI65509" s="378"/>
      <c r="HJ65509" s="378"/>
      <c r="HK65509" s="378"/>
      <c r="HL65509" s="378"/>
      <c r="HM65509" s="378"/>
      <c r="HN65509" s="378"/>
      <c r="HO65509" s="378"/>
      <c r="HP65509" s="378"/>
      <c r="HQ65509" s="378"/>
      <c r="HR65509" s="378"/>
      <c r="HS65509" s="378"/>
      <c r="HT65509" s="378"/>
      <c r="HU65509" s="378"/>
      <c r="HV65509" s="378"/>
      <c r="HW65509" s="378"/>
      <c r="HX65509" s="378"/>
      <c r="HY65509" s="378"/>
      <c r="HZ65509" s="378"/>
      <c r="IA65509" s="378"/>
      <c r="IB65509" s="378"/>
      <c r="IC65509" s="378"/>
      <c r="ID65509" s="378"/>
      <c r="IE65509" s="378"/>
      <c r="IF65509" s="378"/>
      <c r="IG65509" s="378"/>
      <c r="IH65509" s="378"/>
      <c r="II65509" s="378"/>
      <c r="IJ65509" s="378"/>
      <c r="IK65509" s="378"/>
      <c r="IL65509" s="378"/>
    </row>
    <row r="65510" spans="2:246">
      <c r="B65510" s="378"/>
      <c r="C65510" s="378"/>
      <c r="D65510" s="378"/>
      <c r="E65510" s="378"/>
      <c r="F65510" s="378"/>
      <c r="G65510" s="378"/>
      <c r="H65510" s="378"/>
      <c r="I65510" s="378"/>
      <c r="J65510" s="378"/>
      <c r="K65510" s="378"/>
      <c r="L65510" s="378"/>
      <c r="M65510" s="378"/>
      <c r="N65510" s="378"/>
      <c r="O65510" s="378"/>
      <c r="P65510" s="378"/>
      <c r="Q65510" s="378"/>
      <c r="R65510" s="378"/>
      <c r="S65510" s="378"/>
      <c r="T65510" s="378"/>
      <c r="U65510" s="378"/>
      <c r="V65510" s="378"/>
      <c r="W65510" s="378"/>
      <c r="X65510" s="378"/>
      <c r="Y65510" s="378"/>
      <c r="Z65510" s="378"/>
      <c r="AA65510" s="378"/>
      <c r="AB65510" s="378"/>
      <c r="AC65510" s="378"/>
      <c r="AD65510" s="378"/>
      <c r="AE65510" s="378"/>
      <c r="AF65510" s="378"/>
      <c r="AG65510" s="378"/>
      <c r="AH65510" s="378"/>
      <c r="AI65510" s="378"/>
      <c r="AJ65510" s="378"/>
      <c r="AK65510" s="378"/>
      <c r="AL65510" s="378"/>
      <c r="AM65510" s="378"/>
      <c r="AN65510" s="378"/>
      <c r="AO65510" s="378"/>
      <c r="AP65510" s="378"/>
      <c r="AQ65510" s="378"/>
      <c r="AR65510" s="378"/>
      <c r="AS65510" s="378"/>
      <c r="AT65510" s="378"/>
      <c r="AU65510" s="378"/>
      <c r="AV65510" s="378"/>
      <c r="AW65510" s="378"/>
      <c r="AX65510" s="378"/>
      <c r="AY65510" s="378"/>
      <c r="AZ65510" s="378"/>
      <c r="BA65510" s="378"/>
      <c r="BB65510" s="378"/>
      <c r="BC65510" s="378"/>
      <c r="BD65510" s="378"/>
      <c r="BE65510" s="378"/>
      <c r="BF65510" s="378"/>
      <c r="BG65510" s="378"/>
      <c r="BH65510" s="378"/>
      <c r="BI65510" s="378"/>
      <c r="BJ65510" s="378"/>
      <c r="BK65510" s="378"/>
      <c r="BL65510" s="378"/>
      <c r="BM65510" s="378"/>
      <c r="BN65510" s="378"/>
      <c r="BO65510" s="378"/>
      <c r="BP65510" s="378"/>
      <c r="BQ65510" s="378"/>
      <c r="BR65510" s="378"/>
      <c r="BS65510" s="378"/>
      <c r="BT65510" s="378"/>
      <c r="BU65510" s="378"/>
      <c r="BV65510" s="378"/>
      <c r="BW65510" s="378"/>
      <c r="BX65510" s="378"/>
      <c r="BY65510" s="378"/>
      <c r="BZ65510" s="378"/>
      <c r="CA65510" s="378"/>
      <c r="CB65510" s="378"/>
      <c r="CC65510" s="378"/>
      <c r="CD65510" s="378"/>
      <c r="CE65510" s="378"/>
      <c r="CF65510" s="378"/>
      <c r="CG65510" s="378"/>
      <c r="CH65510" s="378"/>
      <c r="CI65510" s="378"/>
      <c r="CJ65510" s="378"/>
      <c r="CK65510" s="378"/>
      <c r="CL65510" s="378"/>
      <c r="CM65510" s="378"/>
      <c r="CN65510" s="378"/>
      <c r="CO65510" s="378"/>
      <c r="CP65510" s="378"/>
      <c r="CQ65510" s="378"/>
      <c r="CR65510" s="378"/>
      <c r="CS65510" s="378"/>
      <c r="CT65510" s="378"/>
      <c r="CU65510" s="378"/>
      <c r="CV65510" s="378"/>
      <c r="CW65510" s="378"/>
      <c r="CX65510" s="378"/>
      <c r="CY65510" s="378"/>
      <c r="CZ65510" s="378"/>
      <c r="DA65510" s="378"/>
      <c r="DB65510" s="378"/>
      <c r="DC65510" s="378"/>
      <c r="DD65510" s="378"/>
      <c r="DE65510" s="378"/>
      <c r="DF65510" s="378"/>
      <c r="DG65510" s="378"/>
      <c r="DH65510" s="378"/>
      <c r="DI65510" s="378"/>
      <c r="DJ65510" s="378"/>
      <c r="DK65510" s="378"/>
      <c r="DL65510" s="378"/>
      <c r="DM65510" s="378"/>
      <c r="DN65510" s="378"/>
      <c r="DO65510" s="378"/>
      <c r="DP65510" s="378"/>
      <c r="DQ65510" s="378"/>
      <c r="DR65510" s="378"/>
      <c r="DS65510" s="378"/>
      <c r="DT65510" s="378"/>
      <c r="DU65510" s="378"/>
      <c r="DV65510" s="378"/>
      <c r="DW65510" s="378"/>
      <c r="DX65510" s="378"/>
      <c r="DY65510" s="378"/>
      <c r="DZ65510" s="378"/>
      <c r="EA65510" s="378"/>
      <c r="EB65510" s="378"/>
      <c r="EC65510" s="378"/>
      <c r="ED65510" s="378"/>
      <c r="EE65510" s="378"/>
      <c r="EF65510" s="378"/>
      <c r="EG65510" s="378"/>
      <c r="EH65510" s="378"/>
      <c r="EI65510" s="378"/>
      <c r="EJ65510" s="378"/>
      <c r="EK65510" s="378"/>
      <c r="EL65510" s="378"/>
      <c r="EM65510" s="378"/>
      <c r="EN65510" s="378"/>
      <c r="EO65510" s="378"/>
      <c r="EP65510" s="378"/>
      <c r="EQ65510" s="378"/>
      <c r="ER65510" s="378"/>
      <c r="ES65510" s="378"/>
      <c r="ET65510" s="378"/>
      <c r="EU65510" s="378"/>
      <c r="EV65510" s="378"/>
      <c r="EW65510" s="378"/>
      <c r="EX65510" s="378"/>
      <c r="EY65510" s="378"/>
      <c r="EZ65510" s="378"/>
      <c r="FA65510" s="378"/>
      <c r="FB65510" s="378"/>
      <c r="FC65510" s="378"/>
      <c r="FD65510" s="378"/>
      <c r="FE65510" s="378"/>
      <c r="FF65510" s="378"/>
      <c r="FG65510" s="378"/>
      <c r="FH65510" s="378"/>
      <c r="FI65510" s="378"/>
      <c r="FJ65510" s="378"/>
      <c r="FK65510" s="378"/>
      <c r="FL65510" s="378"/>
      <c r="FM65510" s="378"/>
      <c r="FN65510" s="378"/>
      <c r="FO65510" s="378"/>
      <c r="FP65510" s="378"/>
      <c r="FQ65510" s="378"/>
      <c r="FR65510" s="378"/>
      <c r="FS65510" s="378"/>
      <c r="FT65510" s="378"/>
      <c r="FU65510" s="378"/>
      <c r="FV65510" s="378"/>
      <c r="FW65510" s="378"/>
      <c r="FX65510" s="378"/>
      <c r="FY65510" s="378"/>
      <c r="FZ65510" s="378"/>
      <c r="GA65510" s="378"/>
      <c r="GB65510" s="378"/>
      <c r="GC65510" s="378"/>
      <c r="GD65510" s="378"/>
      <c r="GE65510" s="378"/>
      <c r="GF65510" s="378"/>
      <c r="GG65510" s="378"/>
      <c r="GH65510" s="378"/>
      <c r="GI65510" s="378"/>
      <c r="GJ65510" s="378"/>
      <c r="GK65510" s="378"/>
      <c r="GL65510" s="378"/>
      <c r="GM65510" s="378"/>
      <c r="GN65510" s="378"/>
      <c r="GO65510" s="378"/>
      <c r="GP65510" s="378"/>
      <c r="GQ65510" s="378"/>
      <c r="GR65510" s="378"/>
      <c r="GS65510" s="378"/>
      <c r="GT65510" s="378"/>
      <c r="GU65510" s="378"/>
      <c r="GV65510" s="378"/>
      <c r="GW65510" s="378"/>
      <c r="GX65510" s="378"/>
      <c r="GY65510" s="378"/>
      <c r="GZ65510" s="378"/>
      <c r="HA65510" s="378"/>
      <c r="HB65510" s="378"/>
      <c r="HC65510" s="378"/>
      <c r="HD65510" s="378"/>
      <c r="HE65510" s="378"/>
      <c r="HF65510" s="378"/>
      <c r="HG65510" s="378"/>
      <c r="HH65510" s="378"/>
      <c r="HI65510" s="378"/>
      <c r="HJ65510" s="378"/>
      <c r="HK65510" s="378"/>
      <c r="HL65510" s="378"/>
      <c r="HM65510" s="378"/>
      <c r="HN65510" s="378"/>
      <c r="HO65510" s="378"/>
      <c r="HP65510" s="378"/>
      <c r="HQ65510" s="378"/>
      <c r="HR65510" s="378"/>
      <c r="HS65510" s="378"/>
      <c r="HT65510" s="378"/>
      <c r="HU65510" s="378"/>
      <c r="HV65510" s="378"/>
      <c r="HW65510" s="378"/>
      <c r="HX65510" s="378"/>
      <c r="HY65510" s="378"/>
      <c r="HZ65510" s="378"/>
      <c r="IA65510" s="378"/>
      <c r="IB65510" s="378"/>
      <c r="IC65510" s="378"/>
      <c r="ID65510" s="378"/>
      <c r="IE65510" s="378"/>
      <c r="IF65510" s="378"/>
      <c r="IG65510" s="378"/>
      <c r="IH65510" s="378"/>
      <c r="II65510" s="378"/>
      <c r="IJ65510" s="378"/>
      <c r="IK65510" s="378"/>
      <c r="IL65510" s="378"/>
    </row>
    <row r="65511" spans="2:246">
      <c r="B65511" s="378"/>
      <c r="C65511" s="378"/>
      <c r="D65511" s="378"/>
      <c r="E65511" s="378"/>
      <c r="F65511" s="378"/>
      <c r="G65511" s="378"/>
      <c r="H65511" s="378"/>
      <c r="I65511" s="378"/>
      <c r="J65511" s="378"/>
      <c r="K65511" s="378"/>
      <c r="L65511" s="378"/>
      <c r="M65511" s="378"/>
      <c r="N65511" s="378"/>
      <c r="O65511" s="378"/>
      <c r="P65511" s="378"/>
      <c r="Q65511" s="378"/>
      <c r="R65511" s="378"/>
      <c r="S65511" s="378"/>
      <c r="T65511" s="378"/>
      <c r="U65511" s="378"/>
      <c r="V65511" s="378"/>
      <c r="W65511" s="378"/>
      <c r="X65511" s="378"/>
      <c r="Y65511" s="378"/>
      <c r="Z65511" s="378"/>
      <c r="AA65511" s="378"/>
      <c r="AB65511" s="378"/>
      <c r="AC65511" s="378"/>
      <c r="AD65511" s="378"/>
      <c r="AE65511" s="378"/>
      <c r="AF65511" s="378"/>
      <c r="AG65511" s="378"/>
      <c r="AH65511" s="378"/>
      <c r="AI65511" s="378"/>
      <c r="AJ65511" s="378"/>
      <c r="AK65511" s="378"/>
      <c r="AL65511" s="378"/>
      <c r="AM65511" s="378"/>
      <c r="AN65511" s="378"/>
      <c r="AO65511" s="378"/>
      <c r="AP65511" s="378"/>
      <c r="AQ65511" s="378"/>
      <c r="AR65511" s="378"/>
      <c r="AS65511" s="378"/>
      <c r="AT65511" s="378"/>
      <c r="AU65511" s="378"/>
      <c r="AV65511" s="378"/>
      <c r="AW65511" s="378"/>
      <c r="AX65511" s="378"/>
      <c r="AY65511" s="378"/>
      <c r="AZ65511" s="378"/>
      <c r="BA65511" s="378"/>
      <c r="BB65511" s="378"/>
      <c r="BC65511" s="378"/>
      <c r="BD65511" s="378"/>
      <c r="BE65511" s="378"/>
      <c r="BF65511" s="378"/>
      <c r="BG65511" s="378"/>
      <c r="BH65511" s="378"/>
      <c r="BI65511" s="378"/>
      <c r="BJ65511" s="378"/>
      <c r="BK65511" s="378"/>
      <c r="BL65511" s="378"/>
      <c r="BM65511" s="378"/>
      <c r="BN65511" s="378"/>
      <c r="BO65511" s="378"/>
      <c r="BP65511" s="378"/>
      <c r="BQ65511" s="378"/>
      <c r="BR65511" s="378"/>
      <c r="BS65511" s="378"/>
      <c r="BT65511" s="378"/>
      <c r="BU65511" s="378"/>
      <c r="BV65511" s="378"/>
      <c r="BW65511" s="378"/>
      <c r="BX65511" s="378"/>
      <c r="BY65511" s="378"/>
      <c r="BZ65511" s="378"/>
      <c r="CA65511" s="378"/>
      <c r="CB65511" s="378"/>
      <c r="CC65511" s="378"/>
      <c r="CD65511" s="378"/>
      <c r="CE65511" s="378"/>
      <c r="CF65511" s="378"/>
      <c r="CG65511" s="378"/>
      <c r="CH65511" s="378"/>
      <c r="CI65511" s="378"/>
      <c r="CJ65511" s="378"/>
      <c r="CK65511" s="378"/>
      <c r="CL65511" s="378"/>
      <c r="CM65511" s="378"/>
      <c r="CN65511" s="378"/>
      <c r="CO65511" s="378"/>
      <c r="CP65511" s="378"/>
      <c r="CQ65511" s="378"/>
      <c r="CR65511" s="378"/>
      <c r="CS65511" s="378"/>
      <c r="CT65511" s="378"/>
      <c r="CU65511" s="378"/>
      <c r="CV65511" s="378"/>
      <c r="CW65511" s="378"/>
      <c r="CX65511" s="378"/>
      <c r="CY65511" s="378"/>
      <c r="CZ65511" s="378"/>
      <c r="DA65511" s="378"/>
      <c r="DB65511" s="378"/>
      <c r="DC65511" s="378"/>
      <c r="DD65511" s="378"/>
      <c r="DE65511" s="378"/>
      <c r="DF65511" s="378"/>
      <c r="DG65511" s="378"/>
      <c r="DH65511" s="378"/>
      <c r="DI65511" s="378"/>
      <c r="DJ65511" s="378"/>
      <c r="DK65511" s="378"/>
      <c r="DL65511" s="378"/>
      <c r="DM65511" s="378"/>
      <c r="DN65511" s="378"/>
      <c r="DO65511" s="378"/>
      <c r="DP65511" s="378"/>
      <c r="DQ65511" s="378"/>
      <c r="DR65511" s="378"/>
      <c r="DS65511" s="378"/>
      <c r="DT65511" s="378"/>
      <c r="DU65511" s="378"/>
      <c r="DV65511" s="378"/>
      <c r="DW65511" s="378"/>
      <c r="DX65511" s="378"/>
      <c r="DY65511" s="378"/>
      <c r="DZ65511" s="378"/>
      <c r="EA65511" s="378"/>
      <c r="EB65511" s="378"/>
      <c r="EC65511" s="378"/>
      <c r="ED65511" s="378"/>
      <c r="EE65511" s="378"/>
      <c r="EF65511" s="378"/>
      <c r="EG65511" s="378"/>
      <c r="EH65511" s="378"/>
      <c r="EI65511" s="378"/>
      <c r="EJ65511" s="378"/>
      <c r="EK65511" s="378"/>
      <c r="EL65511" s="378"/>
      <c r="EM65511" s="378"/>
      <c r="EN65511" s="378"/>
      <c r="EO65511" s="378"/>
      <c r="EP65511" s="378"/>
      <c r="EQ65511" s="378"/>
      <c r="ER65511" s="378"/>
      <c r="ES65511" s="378"/>
      <c r="ET65511" s="378"/>
      <c r="EU65511" s="378"/>
      <c r="EV65511" s="378"/>
      <c r="EW65511" s="378"/>
      <c r="EX65511" s="378"/>
      <c r="EY65511" s="378"/>
      <c r="EZ65511" s="378"/>
      <c r="FA65511" s="378"/>
      <c r="FB65511" s="378"/>
      <c r="FC65511" s="378"/>
      <c r="FD65511" s="378"/>
      <c r="FE65511" s="378"/>
      <c r="FF65511" s="378"/>
      <c r="FG65511" s="378"/>
      <c r="FH65511" s="378"/>
      <c r="FI65511" s="378"/>
      <c r="FJ65511" s="378"/>
      <c r="FK65511" s="378"/>
      <c r="FL65511" s="378"/>
      <c r="FM65511" s="378"/>
      <c r="FN65511" s="378"/>
      <c r="FO65511" s="378"/>
      <c r="FP65511" s="378"/>
      <c r="FQ65511" s="378"/>
      <c r="FR65511" s="378"/>
      <c r="FS65511" s="378"/>
      <c r="FT65511" s="378"/>
      <c r="FU65511" s="378"/>
      <c r="FV65511" s="378"/>
      <c r="FW65511" s="378"/>
      <c r="FX65511" s="378"/>
      <c r="FY65511" s="378"/>
      <c r="FZ65511" s="378"/>
      <c r="GA65511" s="378"/>
      <c r="GB65511" s="378"/>
      <c r="GC65511" s="378"/>
      <c r="GD65511" s="378"/>
      <c r="GE65511" s="378"/>
      <c r="GF65511" s="378"/>
      <c r="GG65511" s="378"/>
      <c r="GH65511" s="378"/>
      <c r="GI65511" s="378"/>
      <c r="GJ65511" s="378"/>
      <c r="GK65511" s="378"/>
      <c r="GL65511" s="378"/>
      <c r="GM65511" s="378"/>
      <c r="GN65511" s="378"/>
      <c r="GO65511" s="378"/>
      <c r="GP65511" s="378"/>
      <c r="GQ65511" s="378"/>
      <c r="GR65511" s="378"/>
      <c r="GS65511" s="378"/>
      <c r="GT65511" s="378"/>
      <c r="GU65511" s="378"/>
      <c r="GV65511" s="378"/>
      <c r="GW65511" s="378"/>
      <c r="GX65511" s="378"/>
      <c r="GY65511" s="378"/>
      <c r="GZ65511" s="378"/>
      <c r="HA65511" s="378"/>
      <c r="HB65511" s="378"/>
      <c r="HC65511" s="378"/>
      <c r="HD65511" s="378"/>
      <c r="HE65511" s="378"/>
      <c r="HF65511" s="378"/>
      <c r="HG65511" s="378"/>
      <c r="HH65511" s="378"/>
      <c r="HI65511" s="378"/>
      <c r="HJ65511" s="378"/>
      <c r="HK65511" s="378"/>
      <c r="HL65511" s="378"/>
      <c r="HM65511" s="378"/>
      <c r="HN65511" s="378"/>
      <c r="HO65511" s="378"/>
      <c r="HP65511" s="378"/>
      <c r="HQ65511" s="378"/>
      <c r="HR65511" s="378"/>
      <c r="HS65511" s="378"/>
      <c r="HT65511" s="378"/>
      <c r="HU65511" s="378"/>
      <c r="HV65511" s="378"/>
      <c r="HW65511" s="378"/>
      <c r="HX65511" s="378"/>
      <c r="HY65511" s="378"/>
      <c r="HZ65511" s="378"/>
      <c r="IA65511" s="378"/>
      <c r="IB65511" s="378"/>
      <c r="IC65511" s="378"/>
      <c r="ID65511" s="378"/>
      <c r="IE65511" s="378"/>
      <c r="IF65511" s="378"/>
      <c r="IG65511" s="378"/>
      <c r="IH65511" s="378"/>
      <c r="II65511" s="378"/>
      <c r="IJ65511" s="378"/>
      <c r="IK65511" s="378"/>
      <c r="IL65511" s="378"/>
    </row>
    <row r="65512" spans="2:246">
      <c r="B65512" s="378"/>
      <c r="C65512" s="378"/>
      <c r="D65512" s="378"/>
      <c r="E65512" s="378"/>
      <c r="F65512" s="378"/>
      <c r="G65512" s="378"/>
      <c r="H65512" s="378"/>
      <c r="I65512" s="378"/>
      <c r="J65512" s="378"/>
      <c r="K65512" s="378"/>
      <c r="L65512" s="378"/>
      <c r="M65512" s="378"/>
      <c r="N65512" s="378"/>
      <c r="O65512" s="378"/>
      <c r="P65512" s="378"/>
      <c r="Q65512" s="378"/>
      <c r="R65512" s="378"/>
      <c r="S65512" s="378"/>
      <c r="T65512" s="378"/>
      <c r="U65512" s="378"/>
      <c r="V65512" s="378"/>
      <c r="W65512" s="378"/>
      <c r="X65512" s="378"/>
      <c r="Y65512" s="378"/>
      <c r="Z65512" s="378"/>
      <c r="AA65512" s="378"/>
      <c r="AB65512" s="378"/>
      <c r="AC65512" s="378"/>
      <c r="AD65512" s="378"/>
      <c r="AE65512" s="378"/>
      <c r="AF65512" s="378"/>
      <c r="AG65512" s="378"/>
      <c r="AH65512" s="378"/>
      <c r="AI65512" s="378"/>
      <c r="AJ65512" s="378"/>
      <c r="AK65512" s="378"/>
      <c r="AL65512" s="378"/>
      <c r="AM65512" s="378"/>
      <c r="AN65512" s="378"/>
      <c r="AO65512" s="378"/>
      <c r="AP65512" s="378"/>
      <c r="AQ65512" s="378"/>
      <c r="AR65512" s="378"/>
      <c r="AS65512" s="378"/>
      <c r="AT65512" s="378"/>
      <c r="AU65512" s="378"/>
      <c r="AV65512" s="378"/>
      <c r="AW65512" s="378"/>
      <c r="AX65512" s="378"/>
      <c r="AY65512" s="378"/>
      <c r="AZ65512" s="378"/>
      <c r="BA65512" s="378"/>
      <c r="BB65512" s="378"/>
      <c r="BC65512" s="378"/>
      <c r="BD65512" s="378"/>
      <c r="BE65512" s="378"/>
      <c r="BF65512" s="378"/>
      <c r="BG65512" s="378"/>
      <c r="BH65512" s="378"/>
      <c r="BI65512" s="378"/>
      <c r="BJ65512" s="378"/>
      <c r="BK65512" s="378"/>
      <c r="BL65512" s="378"/>
      <c r="BM65512" s="378"/>
      <c r="BN65512" s="378"/>
      <c r="BO65512" s="378"/>
      <c r="BP65512" s="378"/>
      <c r="BQ65512" s="378"/>
      <c r="BR65512" s="378"/>
      <c r="BS65512" s="378"/>
      <c r="BT65512" s="378"/>
      <c r="BU65512" s="378"/>
      <c r="BV65512" s="378"/>
      <c r="BW65512" s="378"/>
      <c r="BX65512" s="378"/>
      <c r="BY65512" s="378"/>
      <c r="BZ65512" s="378"/>
      <c r="CA65512" s="378"/>
      <c r="CB65512" s="378"/>
      <c r="CC65512" s="378"/>
      <c r="CD65512" s="378"/>
      <c r="CE65512" s="378"/>
      <c r="CF65512" s="378"/>
      <c r="CG65512" s="378"/>
      <c r="CH65512" s="378"/>
      <c r="CI65512" s="378"/>
      <c r="CJ65512" s="378"/>
      <c r="CK65512" s="378"/>
      <c r="CL65512" s="378"/>
      <c r="CM65512" s="378"/>
      <c r="CN65512" s="378"/>
      <c r="CO65512" s="378"/>
      <c r="CP65512" s="378"/>
      <c r="CQ65512" s="378"/>
      <c r="CR65512" s="378"/>
      <c r="CS65512" s="378"/>
      <c r="CT65512" s="378"/>
      <c r="CU65512" s="378"/>
      <c r="CV65512" s="378"/>
      <c r="CW65512" s="378"/>
      <c r="CX65512" s="378"/>
      <c r="CY65512" s="378"/>
      <c r="CZ65512" s="378"/>
      <c r="DA65512" s="378"/>
      <c r="DB65512" s="378"/>
      <c r="DC65512" s="378"/>
      <c r="DD65512" s="378"/>
      <c r="DE65512" s="378"/>
      <c r="DF65512" s="378"/>
      <c r="DG65512" s="378"/>
      <c r="DH65512" s="378"/>
      <c r="DI65512" s="378"/>
      <c r="DJ65512" s="378"/>
      <c r="DK65512" s="378"/>
      <c r="DL65512" s="378"/>
      <c r="DM65512" s="378"/>
      <c r="DN65512" s="378"/>
      <c r="DO65512" s="378"/>
      <c r="DP65512" s="378"/>
      <c r="DQ65512" s="378"/>
      <c r="DR65512" s="378"/>
      <c r="DS65512" s="378"/>
      <c r="DT65512" s="378"/>
      <c r="DU65512" s="378"/>
      <c r="DV65512" s="378"/>
      <c r="DW65512" s="378"/>
      <c r="DX65512" s="378"/>
      <c r="DY65512" s="378"/>
      <c r="DZ65512" s="378"/>
      <c r="EA65512" s="378"/>
      <c r="EB65512" s="378"/>
      <c r="EC65512" s="378"/>
      <c r="ED65512" s="378"/>
      <c r="EE65512" s="378"/>
      <c r="EF65512" s="378"/>
      <c r="EG65512" s="378"/>
      <c r="EH65512" s="378"/>
      <c r="EI65512" s="378"/>
      <c r="EJ65512" s="378"/>
      <c r="EK65512" s="378"/>
      <c r="EL65512" s="378"/>
      <c r="EM65512" s="378"/>
      <c r="EN65512" s="378"/>
      <c r="EO65512" s="378"/>
      <c r="EP65512" s="378"/>
      <c r="EQ65512" s="378"/>
      <c r="ER65512" s="378"/>
      <c r="ES65512" s="378"/>
      <c r="ET65512" s="378"/>
      <c r="EU65512" s="378"/>
      <c r="EV65512" s="378"/>
      <c r="EW65512" s="378"/>
      <c r="EX65512" s="378"/>
      <c r="EY65512" s="378"/>
      <c r="EZ65512" s="378"/>
      <c r="FA65512" s="378"/>
      <c r="FB65512" s="378"/>
      <c r="FC65512" s="378"/>
      <c r="FD65512" s="378"/>
      <c r="FE65512" s="378"/>
      <c r="FF65512" s="378"/>
      <c r="FG65512" s="378"/>
      <c r="FH65512" s="378"/>
      <c r="FI65512" s="378"/>
      <c r="FJ65512" s="378"/>
      <c r="FK65512" s="378"/>
      <c r="FL65512" s="378"/>
      <c r="FM65512" s="378"/>
      <c r="FN65512" s="378"/>
      <c r="FO65512" s="378"/>
      <c r="FP65512" s="378"/>
      <c r="FQ65512" s="378"/>
      <c r="FR65512" s="378"/>
      <c r="FS65512" s="378"/>
      <c r="FT65512" s="378"/>
      <c r="FU65512" s="378"/>
      <c r="FV65512" s="378"/>
      <c r="FW65512" s="378"/>
      <c r="FX65512" s="378"/>
      <c r="FY65512" s="378"/>
      <c r="FZ65512" s="378"/>
      <c r="GA65512" s="378"/>
      <c r="GB65512" s="378"/>
      <c r="GC65512" s="378"/>
      <c r="GD65512" s="378"/>
      <c r="GE65512" s="378"/>
      <c r="GF65512" s="378"/>
      <c r="GG65512" s="378"/>
      <c r="GH65512" s="378"/>
      <c r="GI65512" s="378"/>
      <c r="GJ65512" s="378"/>
      <c r="GK65512" s="378"/>
      <c r="GL65512" s="378"/>
      <c r="GM65512" s="378"/>
      <c r="GN65512" s="378"/>
      <c r="GO65512" s="378"/>
      <c r="GP65512" s="378"/>
      <c r="GQ65512" s="378"/>
      <c r="GR65512" s="378"/>
      <c r="GS65512" s="378"/>
      <c r="GT65512" s="378"/>
      <c r="GU65512" s="378"/>
      <c r="GV65512" s="378"/>
      <c r="GW65512" s="378"/>
      <c r="GX65512" s="378"/>
      <c r="GY65512" s="378"/>
      <c r="GZ65512" s="378"/>
      <c r="HA65512" s="378"/>
      <c r="HB65512" s="378"/>
      <c r="HC65512" s="378"/>
      <c r="HD65512" s="378"/>
      <c r="HE65512" s="378"/>
      <c r="HF65512" s="378"/>
      <c r="HG65512" s="378"/>
      <c r="HH65512" s="378"/>
      <c r="HI65512" s="378"/>
      <c r="HJ65512" s="378"/>
      <c r="HK65512" s="378"/>
      <c r="HL65512" s="378"/>
      <c r="HM65512" s="378"/>
      <c r="HN65512" s="378"/>
      <c r="HO65512" s="378"/>
      <c r="HP65512" s="378"/>
      <c r="HQ65512" s="378"/>
      <c r="HR65512" s="378"/>
      <c r="HS65512" s="378"/>
      <c r="HT65512" s="378"/>
      <c r="HU65512" s="378"/>
      <c r="HV65512" s="378"/>
      <c r="HW65512" s="378"/>
      <c r="HX65512" s="378"/>
      <c r="HY65512" s="378"/>
      <c r="HZ65512" s="378"/>
      <c r="IA65512" s="378"/>
      <c r="IB65512" s="378"/>
      <c r="IC65512" s="378"/>
      <c r="ID65512" s="378"/>
      <c r="IE65512" s="378"/>
      <c r="IF65512" s="378"/>
      <c r="IG65512" s="378"/>
      <c r="IH65512" s="378"/>
      <c r="II65512" s="378"/>
      <c r="IJ65512" s="378"/>
      <c r="IK65512" s="378"/>
      <c r="IL65512" s="378"/>
    </row>
  </sheetData>
  <mergeCells count="8">
    <mergeCell ref="A1:I1"/>
    <mergeCell ref="A2:I2"/>
    <mergeCell ref="C3:F3"/>
    <mergeCell ref="A3:A4"/>
    <mergeCell ref="B3:B4"/>
    <mergeCell ref="G3:G4"/>
    <mergeCell ref="H3:H4"/>
    <mergeCell ref="I3:I4"/>
  </mergeCells>
  <phoneticPr fontId="13" type="noConversion"/>
  <printOptions horizontalCentered="1"/>
  <pageMargins left="0.78680555555555598" right="0.78680555555555598" top="0.86597222222222203" bottom="0.78680555555555598" header="0.29861111111111099" footer="0.29861111111111099"/>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821"/>
  <sheetViews>
    <sheetView showZeros="0" workbookViewId="0">
      <selection activeCell="K819" sqref="K819"/>
    </sheetView>
  </sheetViews>
  <sheetFormatPr defaultColWidth="9" defaultRowHeight="38.25" customHeight="1"/>
  <cols>
    <col min="1" max="1" width="7.625" style="189" customWidth="1"/>
    <col min="2" max="2" width="25.125" style="281" customWidth="1"/>
    <col min="3" max="3" width="8.75" style="282" customWidth="1"/>
    <col min="4" max="4" width="9.25" style="191" customWidth="1"/>
    <col min="5" max="5" width="9.5" style="189" customWidth="1"/>
    <col min="6" max="6" width="8.875" style="189" customWidth="1"/>
    <col min="7" max="8" width="9.375" style="189" customWidth="1"/>
    <col min="9" max="9" width="31.5" style="283" customWidth="1"/>
    <col min="10" max="203" width="9" style="284" customWidth="1"/>
    <col min="204" max="16384" width="9" style="285"/>
  </cols>
  <sheetData>
    <row r="1" spans="1:227" s="188" customFormat="1" ht="43.5" customHeight="1">
      <c r="A1" s="514" t="s">
        <v>248</v>
      </c>
      <c r="B1" s="514"/>
      <c r="C1" s="514"/>
      <c r="D1" s="514"/>
      <c r="E1" s="514"/>
      <c r="F1" s="514"/>
      <c r="G1" s="514"/>
      <c r="H1" s="514"/>
      <c r="I1" s="515"/>
    </row>
    <row r="2" spans="1:227" s="60" customFormat="1" ht="21.75" customHeight="1">
      <c r="A2" s="516" t="s">
        <v>249</v>
      </c>
      <c r="B2" s="516"/>
      <c r="C2" s="286"/>
      <c r="I2" s="298" t="s">
        <v>2</v>
      </c>
    </row>
    <row r="3" spans="1:227" s="276" customFormat="1" ht="23.1" customHeight="1">
      <c r="A3" s="519" t="s">
        <v>213</v>
      </c>
      <c r="B3" s="519" t="s">
        <v>250</v>
      </c>
      <c r="C3" s="517" t="s">
        <v>214</v>
      </c>
      <c r="D3" s="517"/>
      <c r="E3" s="517"/>
      <c r="F3" s="517"/>
      <c r="G3" s="538" t="s">
        <v>31</v>
      </c>
      <c r="H3" s="519" t="s">
        <v>6</v>
      </c>
      <c r="I3" s="519" t="s">
        <v>251</v>
      </c>
    </row>
    <row r="4" spans="1:227" s="276" customFormat="1" ht="39" customHeight="1">
      <c r="A4" s="519"/>
      <c r="B4" s="519"/>
      <c r="C4" s="287" t="s">
        <v>215</v>
      </c>
      <c r="D4" s="287" t="s">
        <v>216</v>
      </c>
      <c r="E4" s="287" t="s">
        <v>217</v>
      </c>
      <c r="F4" s="287" t="s">
        <v>65</v>
      </c>
      <c r="G4" s="538"/>
      <c r="H4" s="519"/>
      <c r="I4" s="519"/>
    </row>
    <row r="5" spans="1:227" s="277" customFormat="1" ht="23.45" customHeight="1">
      <c r="A5" s="518" t="s">
        <v>252</v>
      </c>
      <c r="B5" s="518"/>
      <c r="C5" s="288">
        <f t="shared" ref="C5:H5" si="0">SUMIF($B:$B,"合计",C:C)</f>
        <v>115899.92834</v>
      </c>
      <c r="D5" s="288">
        <f t="shared" si="0"/>
        <v>-0.293620999991617</v>
      </c>
      <c r="E5" s="288">
        <f t="shared" si="0"/>
        <v>89650.393863999998</v>
      </c>
      <c r="F5" s="288">
        <f t="shared" si="0"/>
        <v>205550.02858300001</v>
      </c>
      <c r="G5" s="288">
        <f t="shared" si="0"/>
        <v>6659.7894999999999</v>
      </c>
      <c r="H5" s="288">
        <f t="shared" si="0"/>
        <v>212209.81808299999</v>
      </c>
      <c r="I5" s="299"/>
      <c r="GV5" s="280"/>
      <c r="GW5" s="280"/>
      <c r="GX5" s="280"/>
      <c r="GY5" s="280"/>
      <c r="GZ5" s="280"/>
      <c r="HA5" s="280"/>
      <c r="HB5" s="280"/>
      <c r="HC5" s="280"/>
      <c r="HD5" s="280"/>
      <c r="HE5" s="280"/>
      <c r="HF5" s="280"/>
      <c r="HG5" s="280"/>
      <c r="HH5" s="280"/>
      <c r="HI5" s="280"/>
      <c r="HJ5" s="280"/>
      <c r="HK5" s="280"/>
      <c r="HL5" s="280"/>
      <c r="HM5" s="280"/>
      <c r="HN5" s="280"/>
      <c r="HO5" s="280"/>
      <c r="HP5" s="280"/>
      <c r="HQ5" s="280"/>
      <c r="HR5" s="280"/>
      <c r="HS5" s="280"/>
    </row>
    <row r="6" spans="1:227" s="277" customFormat="1" ht="23.45" customHeight="1">
      <c r="A6" s="520" t="s">
        <v>82</v>
      </c>
      <c r="B6" s="289" t="s">
        <v>81</v>
      </c>
      <c r="C6" s="290">
        <f>C7+C8+C11</f>
        <v>559.61</v>
      </c>
      <c r="D6" s="290">
        <f>D7+D8+D9</f>
        <v>183.49872099999999</v>
      </c>
      <c r="E6" s="290">
        <f>E7+E8+E9</f>
        <v>0</v>
      </c>
      <c r="F6" s="291">
        <f>C6+D6+E6</f>
        <v>743.10872099999995</v>
      </c>
      <c r="G6" s="290"/>
      <c r="H6" s="291">
        <f>F6+G6</f>
        <v>743.10872099999995</v>
      </c>
      <c r="I6" s="296"/>
      <c r="GV6" s="280"/>
      <c r="GW6" s="280"/>
      <c r="GX6" s="280"/>
      <c r="GY6" s="280"/>
      <c r="GZ6" s="280"/>
      <c r="HA6" s="280"/>
      <c r="HB6" s="280"/>
      <c r="HC6" s="280"/>
      <c r="HD6" s="280"/>
      <c r="HE6" s="280"/>
      <c r="HF6" s="280"/>
      <c r="HG6" s="280"/>
      <c r="HH6" s="280"/>
      <c r="HI6" s="280"/>
      <c r="HJ6" s="280"/>
      <c r="HK6" s="280"/>
      <c r="HL6" s="280"/>
      <c r="HM6" s="280"/>
      <c r="HN6" s="280"/>
      <c r="HO6" s="280"/>
      <c r="HP6" s="280"/>
      <c r="HQ6" s="280"/>
      <c r="HR6" s="280"/>
      <c r="HS6" s="280"/>
    </row>
    <row r="7" spans="1:227" s="277" customFormat="1" ht="24.95" customHeight="1">
      <c r="A7" s="521"/>
      <c r="B7" s="292" t="s">
        <v>253</v>
      </c>
      <c r="C7" s="290">
        <v>275.33</v>
      </c>
      <c r="D7" s="290">
        <f>67.972123+43.226598</f>
        <v>111.19872100000001</v>
      </c>
      <c r="E7" s="290"/>
      <c r="F7" s="291">
        <f t="shared" ref="F7:F34" si="1">C7+D7+E7</f>
        <v>386.52872100000002</v>
      </c>
      <c r="G7" s="290"/>
      <c r="H7" s="291">
        <f t="shared" ref="H7:H70" si="2">F7+G7</f>
        <v>386.52872100000002</v>
      </c>
      <c r="I7" s="296" t="s">
        <v>254</v>
      </c>
      <c r="GV7" s="280"/>
      <c r="GW7" s="280"/>
      <c r="GX7" s="280"/>
      <c r="GY7" s="280"/>
      <c r="GZ7" s="280"/>
      <c r="HA7" s="280"/>
      <c r="HB7" s="280"/>
      <c r="HC7" s="280"/>
      <c r="HD7" s="280"/>
      <c r="HE7" s="280"/>
      <c r="HF7" s="280"/>
      <c r="HG7" s="280"/>
      <c r="HH7" s="280"/>
      <c r="HI7" s="280"/>
      <c r="HJ7" s="280"/>
      <c r="HK7" s="280"/>
      <c r="HL7" s="280"/>
      <c r="HM7" s="280"/>
      <c r="HN7" s="280"/>
      <c r="HO7" s="280"/>
      <c r="HP7" s="280"/>
      <c r="HQ7" s="280"/>
      <c r="HR7" s="280"/>
      <c r="HS7" s="280"/>
    </row>
    <row r="8" spans="1:227" s="277" customFormat="1" ht="23.45" customHeight="1">
      <c r="A8" s="521"/>
      <c r="B8" s="292" t="s">
        <v>255</v>
      </c>
      <c r="C8" s="290">
        <f>SUM(C9:C10)</f>
        <v>59.58</v>
      </c>
      <c r="D8" s="290"/>
      <c r="E8" s="290"/>
      <c r="F8" s="291">
        <f t="shared" si="1"/>
        <v>59.58</v>
      </c>
      <c r="G8" s="290"/>
      <c r="H8" s="291">
        <f t="shared" si="2"/>
        <v>59.58</v>
      </c>
      <c r="I8" s="296"/>
      <c r="GV8" s="280"/>
      <c r="GW8" s="280"/>
      <c r="GX8" s="280"/>
      <c r="GY8" s="280"/>
      <c r="GZ8" s="280"/>
      <c r="HA8" s="280"/>
      <c r="HB8" s="280"/>
      <c r="HC8" s="280"/>
      <c r="HD8" s="280"/>
      <c r="HE8" s="280"/>
      <c r="HF8" s="280"/>
      <c r="HG8" s="280"/>
      <c r="HH8" s="280"/>
      <c r="HI8" s="280"/>
      <c r="HJ8" s="280"/>
      <c r="HK8" s="280"/>
      <c r="HL8" s="280"/>
      <c r="HM8" s="280"/>
      <c r="HN8" s="280"/>
      <c r="HO8" s="280"/>
      <c r="HP8" s="280"/>
      <c r="HQ8" s="280"/>
      <c r="HR8" s="280"/>
      <c r="HS8" s="280"/>
    </row>
    <row r="9" spans="1:227" s="278" customFormat="1" ht="23.45" customHeight="1">
      <c r="A9" s="521"/>
      <c r="B9" s="293" t="s">
        <v>256</v>
      </c>
      <c r="C9" s="291">
        <v>38.4</v>
      </c>
      <c r="D9" s="291">
        <f>SUM(D10:D19)</f>
        <v>72.3</v>
      </c>
      <c r="E9" s="291">
        <f>SUM(E10:E19)</f>
        <v>0</v>
      </c>
      <c r="F9" s="291">
        <f t="shared" si="1"/>
        <v>110.7</v>
      </c>
      <c r="G9" s="290"/>
      <c r="H9" s="291">
        <f t="shared" si="2"/>
        <v>110.7</v>
      </c>
      <c r="I9" s="296"/>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7"/>
      <c r="CF9" s="277"/>
      <c r="CG9" s="277"/>
      <c r="CH9" s="277"/>
      <c r="CI9" s="277"/>
      <c r="CJ9" s="277"/>
      <c r="CK9" s="277"/>
      <c r="CL9" s="277"/>
      <c r="CM9" s="277"/>
      <c r="CN9" s="277"/>
      <c r="CO9" s="277"/>
      <c r="CP9" s="277"/>
      <c r="CQ9" s="277"/>
      <c r="CR9" s="277"/>
      <c r="CS9" s="277"/>
      <c r="CT9" s="277"/>
      <c r="CU9" s="277"/>
      <c r="CV9" s="277"/>
      <c r="CW9" s="277"/>
      <c r="CX9" s="277"/>
      <c r="CY9" s="277"/>
      <c r="CZ9" s="277"/>
      <c r="DA9" s="277"/>
      <c r="DB9" s="277"/>
      <c r="DC9" s="277"/>
      <c r="DD9" s="277"/>
      <c r="DE9" s="277"/>
      <c r="DF9" s="277"/>
      <c r="DG9" s="277"/>
      <c r="DH9" s="277"/>
      <c r="DI9" s="277"/>
      <c r="DJ9" s="277"/>
      <c r="DK9" s="277"/>
      <c r="DL9" s="277"/>
      <c r="DM9" s="277"/>
      <c r="DN9" s="277"/>
      <c r="DO9" s="277"/>
      <c r="DP9" s="277"/>
      <c r="DQ9" s="277"/>
      <c r="DR9" s="277"/>
      <c r="DS9" s="277"/>
      <c r="DT9" s="277"/>
      <c r="DU9" s="277"/>
      <c r="DV9" s="277"/>
      <c r="DW9" s="277"/>
      <c r="DX9" s="277"/>
      <c r="DY9" s="277"/>
      <c r="DZ9" s="277"/>
      <c r="EA9" s="277"/>
      <c r="EB9" s="277"/>
      <c r="EC9" s="277"/>
      <c r="ED9" s="277"/>
      <c r="EE9" s="277"/>
      <c r="EF9" s="277"/>
      <c r="EG9" s="277"/>
      <c r="EH9" s="277"/>
      <c r="EI9" s="277"/>
      <c r="EJ9" s="277"/>
      <c r="EK9" s="277"/>
      <c r="EL9" s="277"/>
      <c r="EM9" s="277"/>
      <c r="EN9" s="277"/>
      <c r="EO9" s="277"/>
      <c r="EP9" s="277"/>
      <c r="EQ9" s="277"/>
      <c r="ER9" s="277"/>
      <c r="ES9" s="277"/>
      <c r="ET9" s="277"/>
      <c r="EU9" s="277"/>
      <c r="EV9" s="277"/>
      <c r="EW9" s="277"/>
      <c r="EX9" s="277"/>
      <c r="EY9" s="277"/>
      <c r="EZ9" s="277"/>
      <c r="FA9" s="277"/>
      <c r="FB9" s="277"/>
      <c r="FC9" s="277"/>
      <c r="FD9" s="277"/>
      <c r="FE9" s="277"/>
      <c r="FF9" s="277"/>
      <c r="FG9" s="277"/>
      <c r="FH9" s="277"/>
      <c r="FI9" s="277"/>
      <c r="FJ9" s="277"/>
      <c r="FK9" s="277"/>
      <c r="FL9" s="277"/>
      <c r="FM9" s="277"/>
      <c r="FN9" s="277"/>
      <c r="FO9" s="277"/>
      <c r="FP9" s="277"/>
      <c r="FQ9" s="277"/>
      <c r="FR9" s="277"/>
      <c r="FS9" s="277"/>
      <c r="FT9" s="277"/>
      <c r="FU9" s="277"/>
      <c r="FV9" s="277"/>
      <c r="FW9" s="277"/>
      <c r="FX9" s="277"/>
      <c r="FY9" s="277"/>
      <c r="FZ9" s="277"/>
      <c r="GA9" s="277"/>
      <c r="GB9" s="277"/>
      <c r="GC9" s="277"/>
      <c r="GD9" s="277"/>
      <c r="GE9" s="277"/>
      <c r="GF9" s="277"/>
      <c r="GG9" s="277"/>
      <c r="GH9" s="277"/>
      <c r="GI9" s="277"/>
      <c r="GJ9" s="277"/>
      <c r="GK9" s="277"/>
      <c r="GL9" s="277"/>
      <c r="GM9" s="277"/>
      <c r="GN9" s="277"/>
      <c r="GO9" s="277"/>
      <c r="GP9" s="277"/>
      <c r="GQ9" s="277"/>
      <c r="GR9" s="277"/>
      <c r="GS9" s="277"/>
      <c r="GT9" s="277"/>
      <c r="GU9" s="277"/>
      <c r="GV9" s="280"/>
      <c r="GW9" s="280"/>
      <c r="GX9" s="280"/>
      <c r="GY9" s="280"/>
      <c r="GZ9" s="280"/>
      <c r="HA9" s="280"/>
      <c r="HB9" s="280"/>
      <c r="HC9" s="280"/>
      <c r="HD9" s="280"/>
      <c r="HE9" s="280"/>
      <c r="HF9" s="280"/>
      <c r="HG9" s="280"/>
      <c r="HH9" s="280"/>
      <c r="HI9" s="280"/>
      <c r="HJ9" s="280"/>
      <c r="HK9" s="280"/>
      <c r="HL9" s="280"/>
      <c r="HM9" s="280"/>
      <c r="HN9" s="280"/>
      <c r="HO9" s="280"/>
      <c r="HP9" s="280"/>
      <c r="HQ9" s="280"/>
      <c r="HR9" s="280"/>
      <c r="HS9" s="280"/>
    </row>
    <row r="10" spans="1:227" s="278" customFormat="1" ht="23.45" customHeight="1">
      <c r="A10" s="521"/>
      <c r="B10" s="293" t="s">
        <v>257</v>
      </c>
      <c r="C10" s="291">
        <v>21.18</v>
      </c>
      <c r="D10" s="290"/>
      <c r="E10" s="290"/>
      <c r="F10" s="291">
        <f t="shared" si="1"/>
        <v>21.18</v>
      </c>
      <c r="G10" s="290"/>
      <c r="H10" s="291">
        <f t="shared" si="2"/>
        <v>21.18</v>
      </c>
      <c r="I10" s="296"/>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277"/>
      <c r="CC10" s="277"/>
      <c r="CD10" s="277"/>
      <c r="CE10" s="277"/>
      <c r="CF10" s="277"/>
      <c r="CG10" s="277"/>
      <c r="CH10" s="277"/>
      <c r="CI10" s="277"/>
      <c r="CJ10" s="277"/>
      <c r="CK10" s="277"/>
      <c r="CL10" s="277"/>
      <c r="CM10" s="277"/>
      <c r="CN10" s="277"/>
      <c r="CO10" s="277"/>
      <c r="CP10" s="277"/>
      <c r="CQ10" s="277"/>
      <c r="CR10" s="277"/>
      <c r="CS10" s="277"/>
      <c r="CT10" s="277"/>
      <c r="CU10" s="277"/>
      <c r="CV10" s="277"/>
      <c r="CW10" s="277"/>
      <c r="CX10" s="277"/>
      <c r="CY10" s="277"/>
      <c r="CZ10" s="277"/>
      <c r="DA10" s="277"/>
      <c r="DB10" s="277"/>
      <c r="DC10" s="277"/>
      <c r="DD10" s="277"/>
      <c r="DE10" s="277"/>
      <c r="DF10" s="277"/>
      <c r="DG10" s="277"/>
      <c r="DH10" s="277"/>
      <c r="DI10" s="277"/>
      <c r="DJ10" s="277"/>
      <c r="DK10" s="277"/>
      <c r="DL10" s="277"/>
      <c r="DM10" s="277"/>
      <c r="DN10" s="277"/>
      <c r="DO10" s="277"/>
      <c r="DP10" s="277"/>
      <c r="DQ10" s="277"/>
      <c r="DR10" s="277"/>
      <c r="DS10" s="277"/>
      <c r="DT10" s="277"/>
      <c r="DU10" s="277"/>
      <c r="DV10" s="277"/>
      <c r="DW10" s="277"/>
      <c r="DX10" s="277"/>
      <c r="DY10" s="277"/>
      <c r="DZ10" s="277"/>
      <c r="EA10" s="277"/>
      <c r="EB10" s="277"/>
      <c r="EC10" s="277"/>
      <c r="ED10" s="277"/>
      <c r="EE10" s="277"/>
      <c r="EF10" s="277"/>
      <c r="EG10" s="277"/>
      <c r="EH10" s="277"/>
      <c r="EI10" s="277"/>
      <c r="EJ10" s="277"/>
      <c r="EK10" s="277"/>
      <c r="EL10" s="277"/>
      <c r="EM10" s="277"/>
      <c r="EN10" s="277"/>
      <c r="EO10" s="277"/>
      <c r="EP10" s="277"/>
      <c r="EQ10" s="277"/>
      <c r="ER10" s="277"/>
      <c r="ES10" s="277"/>
      <c r="ET10" s="277"/>
      <c r="EU10" s="277"/>
      <c r="EV10" s="277"/>
      <c r="EW10" s="277"/>
      <c r="EX10" s="277"/>
      <c r="EY10" s="277"/>
      <c r="EZ10" s="277"/>
      <c r="FA10" s="277"/>
      <c r="FB10" s="277"/>
      <c r="FC10" s="277"/>
      <c r="FD10" s="277"/>
      <c r="FE10" s="277"/>
      <c r="FF10" s="277"/>
      <c r="FG10" s="277"/>
      <c r="FH10" s="277"/>
      <c r="FI10" s="277"/>
      <c r="FJ10" s="277"/>
      <c r="FK10" s="277"/>
      <c r="FL10" s="277"/>
      <c r="FM10" s="277"/>
      <c r="FN10" s="277"/>
      <c r="FO10" s="277"/>
      <c r="FP10" s="277"/>
      <c r="FQ10" s="277"/>
      <c r="FR10" s="277"/>
      <c r="FS10" s="277"/>
      <c r="FT10" s="277"/>
      <c r="FU10" s="277"/>
      <c r="FV10" s="277"/>
      <c r="FW10" s="277"/>
      <c r="FX10" s="277"/>
      <c r="FY10" s="277"/>
      <c r="FZ10" s="277"/>
      <c r="GA10" s="277"/>
      <c r="GB10" s="277"/>
      <c r="GC10" s="277"/>
      <c r="GD10" s="277"/>
      <c r="GE10" s="277"/>
      <c r="GF10" s="277"/>
      <c r="GG10" s="277"/>
      <c r="GH10" s="277"/>
      <c r="GI10" s="277"/>
      <c r="GJ10" s="277"/>
      <c r="GK10" s="277"/>
      <c r="GL10" s="277"/>
      <c r="GM10" s="277"/>
      <c r="GN10" s="277"/>
      <c r="GO10" s="277"/>
      <c r="GP10" s="277"/>
      <c r="GQ10" s="277"/>
      <c r="GR10" s="277"/>
      <c r="GS10" s="277"/>
      <c r="GT10" s="277"/>
      <c r="GU10" s="277"/>
      <c r="GV10" s="280"/>
      <c r="GW10" s="280"/>
      <c r="GX10" s="280"/>
      <c r="GY10" s="280"/>
      <c r="GZ10" s="280"/>
      <c r="HA10" s="280"/>
      <c r="HB10" s="280"/>
      <c r="HC10" s="280"/>
      <c r="HD10" s="280"/>
      <c r="HE10" s="280"/>
      <c r="HF10" s="280"/>
      <c r="HG10" s="280"/>
      <c r="HH10" s="280"/>
      <c r="HI10" s="280"/>
      <c r="HJ10" s="280"/>
      <c r="HK10" s="280"/>
      <c r="HL10" s="280"/>
      <c r="HM10" s="280"/>
      <c r="HN10" s="280"/>
      <c r="HO10" s="280"/>
      <c r="HP10" s="280"/>
      <c r="HQ10" s="280"/>
      <c r="HR10" s="280"/>
      <c r="HS10" s="280"/>
    </row>
    <row r="11" spans="1:227" s="278" customFormat="1" ht="23.45" customHeight="1">
      <c r="A11" s="521"/>
      <c r="B11" s="292" t="s">
        <v>258</v>
      </c>
      <c r="C11" s="291">
        <f>SUM(C12:C19)</f>
        <v>224.7</v>
      </c>
      <c r="D11" s="290"/>
      <c r="E11" s="290"/>
      <c r="F11" s="291">
        <f t="shared" si="1"/>
        <v>224.7</v>
      </c>
      <c r="G11" s="290"/>
      <c r="H11" s="291">
        <f t="shared" si="2"/>
        <v>224.7</v>
      </c>
      <c r="I11" s="296"/>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277"/>
      <c r="CD11" s="277"/>
      <c r="CE11" s="277"/>
      <c r="CF11" s="277"/>
      <c r="CG11" s="277"/>
      <c r="CH11" s="277"/>
      <c r="CI11" s="277"/>
      <c r="CJ11" s="277"/>
      <c r="CK11" s="277"/>
      <c r="CL11" s="277"/>
      <c r="CM11" s="277"/>
      <c r="CN11" s="277"/>
      <c r="CO11" s="277"/>
      <c r="CP11" s="277"/>
      <c r="CQ11" s="277"/>
      <c r="CR11" s="277"/>
      <c r="CS11" s="277"/>
      <c r="CT11" s="277"/>
      <c r="CU11" s="277"/>
      <c r="CV11" s="277"/>
      <c r="CW11" s="277"/>
      <c r="CX11" s="277"/>
      <c r="CY11" s="277"/>
      <c r="CZ11" s="277"/>
      <c r="DA11" s="277"/>
      <c r="DB11" s="277"/>
      <c r="DC11" s="277"/>
      <c r="DD11" s="277"/>
      <c r="DE11" s="277"/>
      <c r="DF11" s="277"/>
      <c r="DG11" s="277"/>
      <c r="DH11" s="277"/>
      <c r="DI11" s="277"/>
      <c r="DJ11" s="277"/>
      <c r="DK11" s="277"/>
      <c r="DL11" s="277"/>
      <c r="DM11" s="277"/>
      <c r="DN11" s="277"/>
      <c r="DO11" s="277"/>
      <c r="DP11" s="277"/>
      <c r="DQ11" s="277"/>
      <c r="DR11" s="277"/>
      <c r="DS11" s="277"/>
      <c r="DT11" s="277"/>
      <c r="DU11" s="277"/>
      <c r="DV11" s="277"/>
      <c r="DW11" s="277"/>
      <c r="DX11" s="277"/>
      <c r="DY11" s="277"/>
      <c r="DZ11" s="277"/>
      <c r="EA11" s="277"/>
      <c r="EB11" s="277"/>
      <c r="EC11" s="277"/>
      <c r="ED11" s="277"/>
      <c r="EE11" s="277"/>
      <c r="EF11" s="277"/>
      <c r="EG11" s="277"/>
      <c r="EH11" s="277"/>
      <c r="EI11" s="277"/>
      <c r="EJ11" s="277"/>
      <c r="EK11" s="277"/>
      <c r="EL11" s="277"/>
      <c r="EM11" s="277"/>
      <c r="EN11" s="277"/>
      <c r="EO11" s="277"/>
      <c r="EP11" s="277"/>
      <c r="EQ11" s="277"/>
      <c r="ER11" s="277"/>
      <c r="ES11" s="277"/>
      <c r="ET11" s="277"/>
      <c r="EU11" s="277"/>
      <c r="EV11" s="277"/>
      <c r="EW11" s="277"/>
      <c r="EX11" s="277"/>
      <c r="EY11" s="277"/>
      <c r="EZ11" s="277"/>
      <c r="FA11" s="277"/>
      <c r="FB11" s="277"/>
      <c r="FC11" s="277"/>
      <c r="FD11" s="277"/>
      <c r="FE11" s="277"/>
      <c r="FF11" s="277"/>
      <c r="FG11" s="277"/>
      <c r="FH11" s="277"/>
      <c r="FI11" s="277"/>
      <c r="FJ11" s="277"/>
      <c r="FK11" s="277"/>
      <c r="FL11" s="277"/>
      <c r="FM11" s="277"/>
      <c r="FN11" s="277"/>
      <c r="FO11" s="277"/>
      <c r="FP11" s="277"/>
      <c r="FQ11" s="277"/>
      <c r="FR11" s="277"/>
      <c r="FS11" s="277"/>
      <c r="FT11" s="277"/>
      <c r="FU11" s="277"/>
      <c r="FV11" s="277"/>
      <c r="FW11" s="277"/>
      <c r="FX11" s="277"/>
      <c r="FY11" s="277"/>
      <c r="FZ11" s="277"/>
      <c r="GA11" s="277"/>
      <c r="GB11" s="277"/>
      <c r="GC11" s="277"/>
      <c r="GD11" s="277"/>
      <c r="GE11" s="277"/>
      <c r="GF11" s="277"/>
      <c r="GG11" s="277"/>
      <c r="GH11" s="277"/>
      <c r="GI11" s="277"/>
      <c r="GJ11" s="277"/>
      <c r="GK11" s="277"/>
      <c r="GL11" s="277"/>
      <c r="GM11" s="277"/>
      <c r="GN11" s="277"/>
      <c r="GO11" s="277"/>
      <c r="GP11" s="277"/>
      <c r="GQ11" s="277"/>
      <c r="GR11" s="277"/>
      <c r="GS11" s="277"/>
      <c r="GT11" s="277"/>
      <c r="GU11" s="277"/>
      <c r="GV11" s="280"/>
      <c r="GW11" s="280"/>
      <c r="GX11" s="280"/>
      <c r="GY11" s="280"/>
      <c r="GZ11" s="280"/>
      <c r="HA11" s="280"/>
      <c r="HB11" s="280"/>
      <c r="HC11" s="280"/>
      <c r="HD11" s="280"/>
      <c r="HE11" s="280"/>
      <c r="HF11" s="280"/>
      <c r="HG11" s="280"/>
      <c r="HH11" s="280"/>
      <c r="HI11" s="280"/>
      <c r="HJ11" s="280"/>
      <c r="HK11" s="280"/>
      <c r="HL11" s="280"/>
      <c r="HM11" s="280"/>
      <c r="HN11" s="280"/>
      <c r="HO11" s="280"/>
      <c r="HP11" s="280"/>
      <c r="HQ11" s="280"/>
      <c r="HR11" s="280"/>
      <c r="HS11" s="280"/>
    </row>
    <row r="12" spans="1:227" s="278" customFormat="1" ht="23.45" customHeight="1">
      <c r="A12" s="521"/>
      <c r="B12" s="293" t="s">
        <v>259</v>
      </c>
      <c r="C12" s="291">
        <v>40</v>
      </c>
      <c r="D12" s="290"/>
      <c r="E12" s="290"/>
      <c r="F12" s="291">
        <f t="shared" si="1"/>
        <v>40</v>
      </c>
      <c r="G12" s="290"/>
      <c r="H12" s="291">
        <f t="shared" si="2"/>
        <v>40</v>
      </c>
      <c r="I12" s="296"/>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7"/>
      <c r="FQ12" s="277"/>
      <c r="FR12" s="277"/>
      <c r="FS12" s="277"/>
      <c r="FT12" s="277"/>
      <c r="FU12" s="277"/>
      <c r="FV12" s="277"/>
      <c r="FW12" s="277"/>
      <c r="FX12" s="277"/>
      <c r="FY12" s="277"/>
      <c r="FZ12" s="277"/>
      <c r="GA12" s="277"/>
      <c r="GB12" s="277"/>
      <c r="GC12" s="277"/>
      <c r="GD12" s="277"/>
      <c r="GE12" s="277"/>
      <c r="GF12" s="277"/>
      <c r="GG12" s="277"/>
      <c r="GH12" s="277"/>
      <c r="GI12" s="277"/>
      <c r="GJ12" s="277"/>
      <c r="GK12" s="277"/>
      <c r="GL12" s="277"/>
      <c r="GM12" s="277"/>
      <c r="GN12" s="277"/>
      <c r="GO12" s="277"/>
      <c r="GP12" s="277"/>
      <c r="GQ12" s="277"/>
      <c r="GR12" s="277"/>
      <c r="GS12" s="277"/>
      <c r="GT12" s="277"/>
      <c r="GU12" s="277"/>
      <c r="GV12" s="280"/>
      <c r="GW12" s="280"/>
      <c r="GX12" s="280"/>
      <c r="GY12" s="280"/>
      <c r="GZ12" s="280"/>
      <c r="HA12" s="280"/>
      <c r="HB12" s="280"/>
      <c r="HC12" s="280"/>
      <c r="HD12" s="280"/>
      <c r="HE12" s="280"/>
      <c r="HF12" s="280"/>
      <c r="HG12" s="280"/>
      <c r="HH12" s="280"/>
      <c r="HI12" s="280"/>
      <c r="HJ12" s="280"/>
      <c r="HK12" s="280"/>
      <c r="HL12" s="280"/>
      <c r="HM12" s="280"/>
      <c r="HN12" s="280"/>
      <c r="HO12" s="280"/>
      <c r="HP12" s="280"/>
      <c r="HQ12" s="280"/>
      <c r="HR12" s="280"/>
      <c r="HS12" s="280"/>
    </row>
    <row r="13" spans="1:227" s="278" customFormat="1" ht="23.45" customHeight="1">
      <c r="A13" s="521"/>
      <c r="B13" s="293" t="s">
        <v>260</v>
      </c>
      <c r="C13" s="291">
        <v>20</v>
      </c>
      <c r="D13" s="291"/>
      <c r="E13" s="290"/>
      <c r="F13" s="291">
        <f t="shared" si="1"/>
        <v>20</v>
      </c>
      <c r="G13" s="290"/>
      <c r="H13" s="291">
        <f t="shared" si="2"/>
        <v>20</v>
      </c>
      <c r="I13" s="296"/>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7"/>
      <c r="GA13" s="277"/>
      <c r="GB13" s="277"/>
      <c r="GC13" s="277"/>
      <c r="GD13" s="277"/>
      <c r="GE13" s="277"/>
      <c r="GF13" s="277"/>
      <c r="GG13" s="277"/>
      <c r="GH13" s="277"/>
      <c r="GI13" s="277"/>
      <c r="GJ13" s="277"/>
      <c r="GK13" s="277"/>
      <c r="GL13" s="277"/>
      <c r="GM13" s="277"/>
      <c r="GN13" s="277"/>
      <c r="GO13" s="277"/>
      <c r="GP13" s="277"/>
      <c r="GQ13" s="277"/>
      <c r="GR13" s="277"/>
      <c r="GS13" s="277"/>
      <c r="GT13" s="277"/>
      <c r="GU13" s="277"/>
      <c r="GV13" s="280"/>
      <c r="GW13" s="280"/>
      <c r="GX13" s="280"/>
      <c r="GY13" s="280"/>
      <c r="GZ13" s="280"/>
      <c r="HA13" s="280"/>
      <c r="HB13" s="280"/>
      <c r="HC13" s="280"/>
      <c r="HD13" s="280"/>
      <c r="HE13" s="280"/>
      <c r="HF13" s="280"/>
      <c r="HG13" s="280"/>
      <c r="HH13" s="280"/>
      <c r="HI13" s="280"/>
      <c r="HJ13" s="280"/>
      <c r="HK13" s="280"/>
      <c r="HL13" s="280"/>
      <c r="HM13" s="280"/>
      <c r="HN13" s="280"/>
      <c r="HO13" s="280"/>
      <c r="HP13" s="280"/>
      <c r="HQ13" s="280"/>
      <c r="HR13" s="280"/>
      <c r="HS13" s="280"/>
    </row>
    <row r="14" spans="1:227" s="278" customFormat="1" ht="23.45" customHeight="1">
      <c r="A14" s="521"/>
      <c r="B14" s="293" t="s">
        <v>261</v>
      </c>
      <c r="C14" s="291">
        <v>15</v>
      </c>
      <c r="D14" s="291"/>
      <c r="E14" s="290"/>
      <c r="F14" s="291">
        <f t="shared" si="1"/>
        <v>15</v>
      </c>
      <c r="G14" s="290"/>
      <c r="H14" s="291">
        <f t="shared" si="2"/>
        <v>15</v>
      </c>
      <c r="I14" s="296"/>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7"/>
      <c r="GA14" s="277"/>
      <c r="GB14" s="277"/>
      <c r="GC14" s="277"/>
      <c r="GD14" s="277"/>
      <c r="GE14" s="277"/>
      <c r="GF14" s="277"/>
      <c r="GG14" s="277"/>
      <c r="GH14" s="277"/>
      <c r="GI14" s="277"/>
      <c r="GJ14" s="277"/>
      <c r="GK14" s="277"/>
      <c r="GL14" s="277"/>
      <c r="GM14" s="277"/>
      <c r="GN14" s="277"/>
      <c r="GO14" s="277"/>
      <c r="GP14" s="277"/>
      <c r="GQ14" s="277"/>
      <c r="GR14" s="277"/>
      <c r="GS14" s="277"/>
      <c r="GT14" s="277"/>
      <c r="GU14" s="277"/>
      <c r="GV14" s="280"/>
      <c r="GW14" s="280"/>
      <c r="GX14" s="280"/>
      <c r="GY14" s="280"/>
      <c r="GZ14" s="280"/>
      <c r="HA14" s="280"/>
      <c r="HB14" s="280"/>
      <c r="HC14" s="280"/>
      <c r="HD14" s="280"/>
      <c r="HE14" s="280"/>
      <c r="HF14" s="280"/>
      <c r="HG14" s="280"/>
      <c r="HH14" s="280"/>
      <c r="HI14" s="280"/>
      <c r="HJ14" s="280"/>
      <c r="HK14" s="280"/>
      <c r="HL14" s="280"/>
      <c r="HM14" s="280"/>
      <c r="HN14" s="280"/>
      <c r="HO14" s="280"/>
      <c r="HP14" s="280"/>
      <c r="HQ14" s="280"/>
      <c r="HR14" s="280"/>
      <c r="HS14" s="280"/>
    </row>
    <row r="15" spans="1:227" s="278" customFormat="1" ht="23.45" customHeight="1">
      <c r="A15" s="521"/>
      <c r="B15" s="293" t="s">
        <v>262</v>
      </c>
      <c r="C15" s="291">
        <v>40</v>
      </c>
      <c r="D15" s="291"/>
      <c r="E15" s="290"/>
      <c r="F15" s="291">
        <f t="shared" si="1"/>
        <v>40</v>
      </c>
      <c r="G15" s="290"/>
      <c r="H15" s="291">
        <f t="shared" si="2"/>
        <v>40</v>
      </c>
      <c r="I15" s="296"/>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7"/>
      <c r="EC15" s="277"/>
      <c r="ED15" s="277"/>
      <c r="EE15" s="277"/>
      <c r="EF15" s="277"/>
      <c r="EG15" s="277"/>
      <c r="EH15" s="277"/>
      <c r="EI15" s="277"/>
      <c r="EJ15" s="277"/>
      <c r="EK15" s="277"/>
      <c r="EL15" s="277"/>
      <c r="EM15" s="277"/>
      <c r="EN15" s="277"/>
      <c r="EO15" s="277"/>
      <c r="EP15" s="277"/>
      <c r="EQ15" s="277"/>
      <c r="ER15" s="277"/>
      <c r="ES15" s="277"/>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7"/>
      <c r="GA15" s="277"/>
      <c r="GB15" s="277"/>
      <c r="GC15" s="277"/>
      <c r="GD15" s="277"/>
      <c r="GE15" s="277"/>
      <c r="GF15" s="277"/>
      <c r="GG15" s="277"/>
      <c r="GH15" s="277"/>
      <c r="GI15" s="277"/>
      <c r="GJ15" s="277"/>
      <c r="GK15" s="277"/>
      <c r="GL15" s="277"/>
      <c r="GM15" s="277"/>
      <c r="GN15" s="277"/>
      <c r="GO15" s="277"/>
      <c r="GP15" s="277"/>
      <c r="GQ15" s="277"/>
      <c r="GR15" s="277"/>
      <c r="GS15" s="277"/>
      <c r="GT15" s="277"/>
      <c r="GU15" s="277"/>
      <c r="GV15" s="280"/>
      <c r="GW15" s="280"/>
      <c r="GX15" s="280"/>
      <c r="GY15" s="280"/>
      <c r="GZ15" s="280"/>
      <c r="HA15" s="280"/>
      <c r="HB15" s="280"/>
      <c r="HC15" s="280"/>
      <c r="HD15" s="280"/>
      <c r="HE15" s="280"/>
      <c r="HF15" s="280"/>
      <c r="HG15" s="280"/>
      <c r="HH15" s="280"/>
      <c r="HI15" s="280"/>
      <c r="HJ15" s="280"/>
      <c r="HK15" s="280"/>
      <c r="HL15" s="280"/>
      <c r="HM15" s="280"/>
      <c r="HN15" s="280"/>
      <c r="HO15" s="280"/>
      <c r="HP15" s="280"/>
      <c r="HQ15" s="280"/>
      <c r="HR15" s="280"/>
      <c r="HS15" s="280"/>
    </row>
    <row r="16" spans="1:227" s="278" customFormat="1" ht="23.45" customHeight="1">
      <c r="A16" s="521"/>
      <c r="B16" s="293" t="s">
        <v>263</v>
      </c>
      <c r="C16" s="291">
        <v>10</v>
      </c>
      <c r="D16" s="291"/>
      <c r="E16" s="290"/>
      <c r="F16" s="291">
        <f t="shared" si="1"/>
        <v>10</v>
      </c>
      <c r="G16" s="290"/>
      <c r="H16" s="291">
        <f t="shared" si="2"/>
        <v>10</v>
      </c>
      <c r="I16" s="296"/>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7"/>
      <c r="GA16" s="277"/>
      <c r="GB16" s="277"/>
      <c r="GC16" s="277"/>
      <c r="GD16" s="277"/>
      <c r="GE16" s="277"/>
      <c r="GF16" s="277"/>
      <c r="GG16" s="277"/>
      <c r="GH16" s="277"/>
      <c r="GI16" s="277"/>
      <c r="GJ16" s="277"/>
      <c r="GK16" s="277"/>
      <c r="GL16" s="277"/>
      <c r="GM16" s="277"/>
      <c r="GN16" s="277"/>
      <c r="GO16" s="277"/>
      <c r="GP16" s="277"/>
      <c r="GQ16" s="277"/>
      <c r="GR16" s="277"/>
      <c r="GS16" s="277"/>
      <c r="GT16" s="277"/>
      <c r="GU16" s="277"/>
      <c r="GV16" s="280"/>
      <c r="GW16" s="280"/>
      <c r="GX16" s="280"/>
      <c r="GY16" s="280"/>
      <c r="GZ16" s="280"/>
      <c r="HA16" s="280"/>
      <c r="HB16" s="280"/>
      <c r="HC16" s="280"/>
      <c r="HD16" s="280"/>
      <c r="HE16" s="280"/>
      <c r="HF16" s="280"/>
      <c r="HG16" s="280"/>
      <c r="HH16" s="280"/>
      <c r="HI16" s="280"/>
      <c r="HJ16" s="280"/>
      <c r="HK16" s="280"/>
      <c r="HL16" s="280"/>
      <c r="HM16" s="280"/>
      <c r="HN16" s="280"/>
      <c r="HO16" s="280"/>
      <c r="HP16" s="280"/>
      <c r="HQ16" s="280"/>
      <c r="HR16" s="280"/>
      <c r="HS16" s="280"/>
    </row>
    <row r="17" spans="1:227" s="278" customFormat="1" ht="23.45" customHeight="1">
      <c r="A17" s="521"/>
      <c r="B17" s="293" t="s">
        <v>264</v>
      </c>
      <c r="C17" s="291">
        <v>50</v>
      </c>
      <c r="D17" s="291"/>
      <c r="E17" s="290"/>
      <c r="F17" s="291">
        <f t="shared" si="1"/>
        <v>50</v>
      </c>
      <c r="G17" s="290"/>
      <c r="H17" s="291">
        <f t="shared" si="2"/>
        <v>50</v>
      </c>
      <c r="I17" s="296"/>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7"/>
      <c r="GA17" s="277"/>
      <c r="GB17" s="277"/>
      <c r="GC17" s="277"/>
      <c r="GD17" s="277"/>
      <c r="GE17" s="277"/>
      <c r="GF17" s="277"/>
      <c r="GG17" s="277"/>
      <c r="GH17" s="277"/>
      <c r="GI17" s="277"/>
      <c r="GJ17" s="277"/>
      <c r="GK17" s="277"/>
      <c r="GL17" s="277"/>
      <c r="GM17" s="277"/>
      <c r="GN17" s="277"/>
      <c r="GO17" s="277"/>
      <c r="GP17" s="277"/>
      <c r="GQ17" s="277"/>
      <c r="GR17" s="277"/>
      <c r="GS17" s="277"/>
      <c r="GT17" s="277"/>
      <c r="GU17" s="277"/>
      <c r="GV17" s="280"/>
      <c r="GW17" s="280"/>
      <c r="GX17" s="280"/>
      <c r="GY17" s="280"/>
      <c r="GZ17" s="280"/>
      <c r="HA17" s="280"/>
      <c r="HB17" s="280"/>
      <c r="HC17" s="280"/>
      <c r="HD17" s="280"/>
      <c r="HE17" s="280"/>
      <c r="HF17" s="280"/>
      <c r="HG17" s="280"/>
      <c r="HH17" s="280"/>
      <c r="HI17" s="280"/>
      <c r="HJ17" s="280"/>
      <c r="HK17" s="280"/>
      <c r="HL17" s="280"/>
      <c r="HM17" s="280"/>
      <c r="HN17" s="280"/>
      <c r="HO17" s="280"/>
      <c r="HP17" s="280"/>
      <c r="HQ17" s="280"/>
      <c r="HR17" s="280"/>
      <c r="HS17" s="280"/>
    </row>
    <row r="18" spans="1:227" s="278" customFormat="1" ht="23.45" customHeight="1">
      <c r="A18" s="521"/>
      <c r="B18" s="293" t="s">
        <v>265</v>
      </c>
      <c r="C18" s="291">
        <v>49.7</v>
      </c>
      <c r="D18" s="291"/>
      <c r="E18" s="290"/>
      <c r="F18" s="291">
        <f t="shared" si="1"/>
        <v>49.7</v>
      </c>
      <c r="G18" s="290"/>
      <c r="H18" s="291">
        <f t="shared" si="2"/>
        <v>49.7</v>
      </c>
      <c r="I18" s="296"/>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7"/>
      <c r="GA18" s="277"/>
      <c r="GB18" s="277"/>
      <c r="GC18" s="277"/>
      <c r="GD18" s="277"/>
      <c r="GE18" s="277"/>
      <c r="GF18" s="277"/>
      <c r="GG18" s="277"/>
      <c r="GH18" s="277"/>
      <c r="GI18" s="277"/>
      <c r="GJ18" s="277"/>
      <c r="GK18" s="277"/>
      <c r="GL18" s="277"/>
      <c r="GM18" s="277"/>
      <c r="GN18" s="277"/>
      <c r="GO18" s="277"/>
      <c r="GP18" s="277"/>
      <c r="GQ18" s="277"/>
      <c r="GR18" s="277"/>
      <c r="GS18" s="277"/>
      <c r="GT18" s="277"/>
      <c r="GU18" s="277"/>
      <c r="GV18" s="280"/>
      <c r="GW18" s="280"/>
      <c r="GX18" s="280"/>
      <c r="GY18" s="280"/>
      <c r="GZ18" s="280"/>
      <c r="HA18" s="280"/>
      <c r="HB18" s="280"/>
      <c r="HC18" s="280"/>
      <c r="HD18" s="280"/>
      <c r="HE18" s="280"/>
      <c r="HF18" s="280"/>
      <c r="HG18" s="280"/>
      <c r="HH18" s="280"/>
      <c r="HI18" s="280"/>
      <c r="HJ18" s="280"/>
      <c r="HK18" s="280"/>
      <c r="HL18" s="280"/>
      <c r="HM18" s="280"/>
      <c r="HN18" s="280"/>
      <c r="HO18" s="280"/>
      <c r="HP18" s="280"/>
      <c r="HQ18" s="280"/>
      <c r="HR18" s="280"/>
      <c r="HS18" s="280"/>
    </row>
    <row r="19" spans="1:227" s="278" customFormat="1" ht="23.45" customHeight="1">
      <c r="A19" s="522"/>
      <c r="B19" s="293" t="s">
        <v>266</v>
      </c>
      <c r="C19" s="291"/>
      <c r="D19" s="291">
        <v>72.3</v>
      </c>
      <c r="E19" s="290"/>
      <c r="F19" s="291">
        <f t="shared" si="1"/>
        <v>72.3</v>
      </c>
      <c r="G19" s="290"/>
      <c r="H19" s="291">
        <f t="shared" si="2"/>
        <v>72.3</v>
      </c>
      <c r="I19" s="296" t="s">
        <v>267</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7"/>
      <c r="EC19" s="277"/>
      <c r="ED19" s="277"/>
      <c r="EE19" s="277"/>
      <c r="EF19" s="277"/>
      <c r="EG19" s="277"/>
      <c r="EH19" s="277"/>
      <c r="EI19" s="277"/>
      <c r="EJ19" s="277"/>
      <c r="EK19" s="277"/>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7"/>
      <c r="GA19" s="277"/>
      <c r="GB19" s="277"/>
      <c r="GC19" s="277"/>
      <c r="GD19" s="277"/>
      <c r="GE19" s="277"/>
      <c r="GF19" s="277"/>
      <c r="GG19" s="277"/>
      <c r="GH19" s="277"/>
      <c r="GI19" s="277"/>
      <c r="GJ19" s="277"/>
      <c r="GK19" s="277"/>
      <c r="GL19" s="277"/>
      <c r="GM19" s="277"/>
      <c r="GN19" s="277"/>
      <c r="GO19" s="277"/>
      <c r="GP19" s="277"/>
      <c r="GQ19" s="277"/>
      <c r="GR19" s="277"/>
      <c r="GS19" s="277"/>
      <c r="GT19" s="277"/>
      <c r="GU19" s="277"/>
      <c r="GV19" s="280"/>
      <c r="GW19" s="280"/>
      <c r="GX19" s="280"/>
      <c r="GY19" s="280"/>
      <c r="GZ19" s="280"/>
      <c r="HA19" s="280"/>
      <c r="HB19" s="280"/>
      <c r="HC19" s="280"/>
      <c r="HD19" s="280"/>
      <c r="HE19" s="280"/>
      <c r="HF19" s="280"/>
      <c r="HG19" s="280"/>
      <c r="HH19" s="280"/>
      <c r="HI19" s="280"/>
      <c r="HJ19" s="280"/>
      <c r="HK19" s="280"/>
      <c r="HL19" s="280"/>
      <c r="HM19" s="280"/>
      <c r="HN19" s="280"/>
      <c r="HO19" s="280"/>
      <c r="HP19" s="280"/>
      <c r="HQ19" s="280"/>
      <c r="HR19" s="280"/>
      <c r="HS19" s="280"/>
    </row>
    <row r="20" spans="1:227" s="278" customFormat="1" ht="27.95" customHeight="1">
      <c r="A20" s="520" t="s">
        <v>83</v>
      </c>
      <c r="B20" s="289" t="s">
        <v>81</v>
      </c>
      <c r="C20" s="291">
        <f>C21+C22+C25</f>
        <v>538.346</v>
      </c>
      <c r="D20" s="291">
        <f>D21+D22+D23</f>
        <v>182.57310699999999</v>
      </c>
      <c r="E20" s="291">
        <f>E21+E22+E23</f>
        <v>0</v>
      </c>
      <c r="F20" s="291">
        <f t="shared" si="1"/>
        <v>720.91910700000005</v>
      </c>
      <c r="G20" s="291">
        <f>G21+G22+G23</f>
        <v>-41</v>
      </c>
      <c r="H20" s="291">
        <f t="shared" si="2"/>
        <v>679.91910700000005</v>
      </c>
      <c r="I20" s="296"/>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c r="CU20" s="277"/>
      <c r="CV20" s="277"/>
      <c r="CW20" s="277"/>
      <c r="CX20" s="277"/>
      <c r="CY20" s="277"/>
      <c r="CZ20" s="277"/>
      <c r="DA20" s="277"/>
      <c r="DB20" s="277"/>
      <c r="DC20" s="277"/>
      <c r="DD20" s="277"/>
      <c r="DE20" s="277"/>
      <c r="DF20" s="277"/>
      <c r="DG20" s="277"/>
      <c r="DH20" s="277"/>
      <c r="DI20" s="277"/>
      <c r="DJ20" s="277"/>
      <c r="DK20" s="277"/>
      <c r="DL20" s="277"/>
      <c r="DM20" s="277"/>
      <c r="DN20" s="277"/>
      <c r="DO20" s="277"/>
      <c r="DP20" s="277"/>
      <c r="DQ20" s="277"/>
      <c r="DR20" s="277"/>
      <c r="DS20" s="277"/>
      <c r="DT20" s="277"/>
      <c r="DU20" s="277"/>
      <c r="DV20" s="277"/>
      <c r="DW20" s="277"/>
      <c r="DX20" s="277"/>
      <c r="DY20" s="277"/>
      <c r="DZ20" s="277"/>
      <c r="EA20" s="277"/>
      <c r="EB20" s="277"/>
      <c r="EC20" s="277"/>
      <c r="ED20" s="277"/>
      <c r="EE20" s="277"/>
      <c r="EF20" s="277"/>
      <c r="EG20" s="277"/>
      <c r="EH20" s="277"/>
      <c r="EI20" s="277"/>
      <c r="EJ20" s="277"/>
      <c r="EK20" s="277"/>
      <c r="EL20" s="277"/>
      <c r="EM20" s="277"/>
      <c r="EN20" s="277"/>
      <c r="EO20" s="277"/>
      <c r="EP20" s="277"/>
      <c r="EQ20" s="277"/>
      <c r="ER20" s="277"/>
      <c r="ES20" s="277"/>
      <c r="ET20" s="277"/>
      <c r="EU20" s="277"/>
      <c r="EV20" s="277"/>
      <c r="EW20" s="277"/>
      <c r="EX20" s="277"/>
      <c r="EY20" s="277"/>
      <c r="EZ20" s="277"/>
      <c r="FA20" s="277"/>
      <c r="FB20" s="277"/>
      <c r="FC20" s="277"/>
      <c r="FD20" s="277"/>
      <c r="FE20" s="277"/>
      <c r="FF20" s="277"/>
      <c r="FG20" s="277"/>
      <c r="FH20" s="277"/>
      <c r="FI20" s="277"/>
      <c r="FJ20" s="277"/>
      <c r="FK20" s="277"/>
      <c r="FL20" s="277"/>
      <c r="FM20" s="277"/>
      <c r="FN20" s="277"/>
      <c r="FO20" s="277"/>
      <c r="FP20" s="277"/>
      <c r="FQ20" s="277"/>
      <c r="FR20" s="277"/>
      <c r="FS20" s="277"/>
      <c r="FT20" s="277"/>
      <c r="FU20" s="277"/>
      <c r="FV20" s="277"/>
      <c r="FW20" s="277"/>
      <c r="FX20" s="277"/>
      <c r="FY20" s="277"/>
      <c r="FZ20" s="277"/>
      <c r="GA20" s="277"/>
      <c r="GB20" s="277"/>
      <c r="GC20" s="277"/>
      <c r="GD20" s="277"/>
      <c r="GE20" s="277"/>
      <c r="GF20" s="277"/>
      <c r="GG20" s="277"/>
      <c r="GH20" s="277"/>
      <c r="GI20" s="277"/>
      <c r="GJ20" s="277"/>
      <c r="GK20" s="277"/>
      <c r="GL20" s="277"/>
      <c r="GM20" s="277"/>
      <c r="GN20" s="277"/>
      <c r="GO20" s="277"/>
      <c r="GP20" s="277"/>
      <c r="GQ20" s="277"/>
      <c r="GR20" s="277"/>
      <c r="GS20" s="277"/>
      <c r="GT20" s="277"/>
      <c r="GU20" s="277"/>
      <c r="GV20" s="280"/>
      <c r="GW20" s="280"/>
      <c r="GX20" s="280"/>
      <c r="GY20" s="280"/>
      <c r="GZ20" s="280"/>
      <c r="HA20" s="280"/>
      <c r="HB20" s="280"/>
      <c r="HC20" s="280"/>
      <c r="HD20" s="280"/>
      <c r="HE20" s="280"/>
      <c r="HF20" s="280"/>
      <c r="HG20" s="280"/>
      <c r="HH20" s="280"/>
      <c r="HI20" s="280"/>
      <c r="HJ20" s="280"/>
      <c r="HK20" s="280"/>
      <c r="HL20" s="280"/>
      <c r="HM20" s="280"/>
      <c r="HN20" s="280"/>
      <c r="HO20" s="280"/>
      <c r="HP20" s="280"/>
      <c r="HQ20" s="280"/>
      <c r="HR20" s="280"/>
      <c r="HS20" s="280"/>
    </row>
    <row r="21" spans="1:227" s="278" customFormat="1" ht="27.95" customHeight="1">
      <c r="A21" s="521"/>
      <c r="B21" s="294" t="s">
        <v>253</v>
      </c>
      <c r="C21" s="290">
        <v>265.29000000000002</v>
      </c>
      <c r="D21" s="290">
        <v>126.798107</v>
      </c>
      <c r="E21" s="290"/>
      <c r="F21" s="291">
        <f t="shared" si="1"/>
        <v>392.08810699999998</v>
      </c>
      <c r="G21" s="290"/>
      <c r="H21" s="291">
        <f t="shared" si="2"/>
        <v>392.08810699999998</v>
      </c>
      <c r="I21" s="296" t="s">
        <v>268</v>
      </c>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c r="BV21" s="277"/>
      <c r="BW21" s="277"/>
      <c r="BX21" s="277"/>
      <c r="BY21" s="277"/>
      <c r="BZ21" s="277"/>
      <c r="CA21" s="277"/>
      <c r="CB21" s="277"/>
      <c r="CC21" s="277"/>
      <c r="CD21" s="277"/>
      <c r="CE21" s="277"/>
      <c r="CF21" s="277"/>
      <c r="CG21" s="277"/>
      <c r="CH21" s="277"/>
      <c r="CI21" s="277"/>
      <c r="CJ21" s="277"/>
      <c r="CK21" s="277"/>
      <c r="CL21" s="277"/>
      <c r="CM21" s="277"/>
      <c r="CN21" s="277"/>
      <c r="CO21" s="277"/>
      <c r="CP21" s="277"/>
      <c r="CQ21" s="277"/>
      <c r="CR21" s="277"/>
      <c r="CS21" s="277"/>
      <c r="CT21" s="277"/>
      <c r="CU21" s="277"/>
      <c r="CV21" s="277"/>
      <c r="CW21" s="277"/>
      <c r="CX21" s="277"/>
      <c r="CY21" s="277"/>
      <c r="CZ21" s="277"/>
      <c r="DA21" s="277"/>
      <c r="DB21" s="277"/>
      <c r="DC21" s="277"/>
      <c r="DD21" s="277"/>
      <c r="DE21" s="277"/>
      <c r="DF21" s="277"/>
      <c r="DG21" s="277"/>
      <c r="DH21" s="277"/>
      <c r="DI21" s="277"/>
      <c r="DJ21" s="277"/>
      <c r="DK21" s="277"/>
      <c r="DL21" s="277"/>
      <c r="DM21" s="277"/>
      <c r="DN21" s="277"/>
      <c r="DO21" s="277"/>
      <c r="DP21" s="277"/>
      <c r="DQ21" s="277"/>
      <c r="DR21" s="277"/>
      <c r="DS21" s="277"/>
      <c r="DT21" s="277"/>
      <c r="DU21" s="277"/>
      <c r="DV21" s="277"/>
      <c r="DW21" s="277"/>
      <c r="DX21" s="277"/>
      <c r="DY21" s="277"/>
      <c r="DZ21" s="277"/>
      <c r="EA21" s="277"/>
      <c r="EB21" s="277"/>
      <c r="EC21" s="277"/>
      <c r="ED21" s="277"/>
      <c r="EE21" s="277"/>
      <c r="EF21" s="277"/>
      <c r="EG21" s="277"/>
      <c r="EH21" s="277"/>
      <c r="EI21" s="277"/>
      <c r="EJ21" s="277"/>
      <c r="EK21" s="277"/>
      <c r="EL21" s="277"/>
      <c r="EM21" s="277"/>
      <c r="EN21" s="277"/>
      <c r="EO21" s="277"/>
      <c r="EP21" s="277"/>
      <c r="EQ21" s="277"/>
      <c r="ER21" s="277"/>
      <c r="ES21" s="277"/>
      <c r="ET21" s="277"/>
      <c r="EU21" s="277"/>
      <c r="EV21" s="277"/>
      <c r="EW21" s="277"/>
      <c r="EX21" s="277"/>
      <c r="EY21" s="277"/>
      <c r="EZ21" s="277"/>
      <c r="FA21" s="277"/>
      <c r="FB21" s="277"/>
      <c r="FC21" s="277"/>
      <c r="FD21" s="277"/>
      <c r="FE21" s="277"/>
      <c r="FF21" s="277"/>
      <c r="FG21" s="277"/>
      <c r="FH21" s="277"/>
      <c r="FI21" s="277"/>
      <c r="FJ21" s="277"/>
      <c r="FK21" s="277"/>
      <c r="FL21" s="277"/>
      <c r="FM21" s="277"/>
      <c r="FN21" s="277"/>
      <c r="FO21" s="277"/>
      <c r="FP21" s="277"/>
      <c r="FQ21" s="277"/>
      <c r="FR21" s="277"/>
      <c r="FS21" s="277"/>
      <c r="FT21" s="277"/>
      <c r="FU21" s="277"/>
      <c r="FV21" s="277"/>
      <c r="FW21" s="277"/>
      <c r="FX21" s="277"/>
      <c r="FY21" s="277"/>
      <c r="FZ21" s="277"/>
      <c r="GA21" s="277"/>
      <c r="GB21" s="277"/>
      <c r="GC21" s="277"/>
      <c r="GD21" s="277"/>
      <c r="GE21" s="277"/>
      <c r="GF21" s="277"/>
      <c r="GG21" s="277"/>
      <c r="GH21" s="277"/>
      <c r="GI21" s="277"/>
      <c r="GJ21" s="277"/>
      <c r="GK21" s="277"/>
      <c r="GL21" s="277"/>
      <c r="GM21" s="277"/>
      <c r="GN21" s="277"/>
      <c r="GO21" s="277"/>
      <c r="GP21" s="277"/>
      <c r="GQ21" s="277"/>
      <c r="GR21" s="277"/>
      <c r="GS21" s="277"/>
      <c r="GT21" s="277"/>
      <c r="GU21" s="277"/>
      <c r="GV21" s="280"/>
      <c r="GW21" s="280"/>
      <c r="GX21" s="280"/>
      <c r="GY21" s="280"/>
      <c r="GZ21" s="280"/>
      <c r="HA21" s="280"/>
      <c r="HB21" s="280"/>
      <c r="HC21" s="280"/>
      <c r="HD21" s="280"/>
      <c r="HE21" s="280"/>
      <c r="HF21" s="280"/>
      <c r="HG21" s="280"/>
      <c r="HH21" s="280"/>
      <c r="HI21" s="280"/>
      <c r="HJ21" s="280"/>
      <c r="HK21" s="280"/>
      <c r="HL21" s="280"/>
      <c r="HM21" s="280"/>
      <c r="HN21" s="280"/>
      <c r="HO21" s="280"/>
      <c r="HP21" s="280"/>
      <c r="HQ21" s="280"/>
      <c r="HR21" s="280"/>
      <c r="HS21" s="280"/>
    </row>
    <row r="22" spans="1:227" s="278" customFormat="1" ht="27.95" customHeight="1">
      <c r="A22" s="521"/>
      <c r="B22" s="294" t="s">
        <v>255</v>
      </c>
      <c r="C22" s="290">
        <f>C23+C24</f>
        <v>53.055999999999997</v>
      </c>
      <c r="D22" s="290"/>
      <c r="E22" s="290"/>
      <c r="F22" s="291">
        <f t="shared" si="1"/>
        <v>53.055999999999997</v>
      </c>
      <c r="G22" s="290"/>
      <c r="H22" s="291">
        <f t="shared" si="2"/>
        <v>53.055999999999997</v>
      </c>
      <c r="I22" s="296"/>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c r="CX22" s="277"/>
      <c r="CY22" s="277"/>
      <c r="CZ22" s="277"/>
      <c r="DA22" s="277"/>
      <c r="DB22" s="277"/>
      <c r="DC22" s="277"/>
      <c r="DD22" s="277"/>
      <c r="DE22" s="277"/>
      <c r="DF22" s="277"/>
      <c r="DG22" s="277"/>
      <c r="DH22" s="277"/>
      <c r="DI22" s="277"/>
      <c r="DJ22" s="277"/>
      <c r="DK22" s="277"/>
      <c r="DL22" s="277"/>
      <c r="DM22" s="277"/>
      <c r="DN22" s="277"/>
      <c r="DO22" s="277"/>
      <c r="DP22" s="277"/>
      <c r="DQ22" s="277"/>
      <c r="DR22" s="277"/>
      <c r="DS22" s="277"/>
      <c r="DT22" s="277"/>
      <c r="DU22" s="277"/>
      <c r="DV22" s="277"/>
      <c r="DW22" s="277"/>
      <c r="DX22" s="277"/>
      <c r="DY22" s="277"/>
      <c r="DZ22" s="277"/>
      <c r="EA22" s="277"/>
      <c r="EB22" s="277"/>
      <c r="EC22" s="277"/>
      <c r="ED22" s="277"/>
      <c r="EE22" s="277"/>
      <c r="EF22" s="277"/>
      <c r="EG22" s="277"/>
      <c r="EH22" s="277"/>
      <c r="EI22" s="277"/>
      <c r="EJ22" s="277"/>
      <c r="EK22" s="277"/>
      <c r="EL22" s="277"/>
      <c r="EM22" s="277"/>
      <c r="EN22" s="277"/>
      <c r="EO22" s="277"/>
      <c r="EP22" s="277"/>
      <c r="EQ22" s="277"/>
      <c r="ER22" s="277"/>
      <c r="ES22" s="277"/>
      <c r="ET22" s="277"/>
      <c r="EU22" s="277"/>
      <c r="EV22" s="277"/>
      <c r="EW22" s="277"/>
      <c r="EX22" s="277"/>
      <c r="EY22" s="277"/>
      <c r="EZ22" s="277"/>
      <c r="FA22" s="277"/>
      <c r="FB22" s="277"/>
      <c r="FC22" s="277"/>
      <c r="FD22" s="277"/>
      <c r="FE22" s="277"/>
      <c r="FF22" s="277"/>
      <c r="FG22" s="277"/>
      <c r="FH22" s="277"/>
      <c r="FI22" s="277"/>
      <c r="FJ22" s="277"/>
      <c r="FK22" s="277"/>
      <c r="FL22" s="277"/>
      <c r="FM22" s="277"/>
      <c r="FN22" s="277"/>
      <c r="FO22" s="277"/>
      <c r="FP22" s="277"/>
      <c r="FQ22" s="277"/>
      <c r="FR22" s="277"/>
      <c r="FS22" s="277"/>
      <c r="FT22" s="277"/>
      <c r="FU22" s="277"/>
      <c r="FV22" s="277"/>
      <c r="FW22" s="277"/>
      <c r="FX22" s="277"/>
      <c r="FY22" s="277"/>
      <c r="FZ22" s="277"/>
      <c r="GA22" s="277"/>
      <c r="GB22" s="277"/>
      <c r="GC22" s="277"/>
      <c r="GD22" s="277"/>
      <c r="GE22" s="277"/>
      <c r="GF22" s="277"/>
      <c r="GG22" s="277"/>
      <c r="GH22" s="277"/>
      <c r="GI22" s="277"/>
      <c r="GJ22" s="277"/>
      <c r="GK22" s="277"/>
      <c r="GL22" s="277"/>
      <c r="GM22" s="277"/>
      <c r="GN22" s="277"/>
      <c r="GO22" s="277"/>
      <c r="GP22" s="277"/>
      <c r="GQ22" s="277"/>
      <c r="GR22" s="277"/>
      <c r="GS22" s="277"/>
      <c r="GT22" s="277"/>
      <c r="GU22" s="277"/>
      <c r="GV22" s="280"/>
      <c r="GW22" s="280"/>
      <c r="GX22" s="280"/>
      <c r="GY22" s="280"/>
      <c r="GZ22" s="280"/>
      <c r="HA22" s="280"/>
      <c r="HB22" s="280"/>
      <c r="HC22" s="280"/>
      <c r="HD22" s="280"/>
      <c r="HE22" s="280"/>
      <c r="HF22" s="280"/>
      <c r="HG22" s="280"/>
      <c r="HH22" s="280"/>
      <c r="HI22" s="280"/>
      <c r="HJ22" s="280"/>
      <c r="HK22" s="280"/>
      <c r="HL22" s="280"/>
      <c r="HM22" s="280"/>
      <c r="HN22" s="280"/>
      <c r="HO22" s="280"/>
      <c r="HP22" s="280"/>
      <c r="HQ22" s="280"/>
      <c r="HR22" s="280"/>
      <c r="HS22" s="280"/>
    </row>
    <row r="23" spans="1:227" s="278" customFormat="1" ht="27.95" customHeight="1">
      <c r="A23" s="521"/>
      <c r="B23" s="293" t="s">
        <v>256</v>
      </c>
      <c r="C23" s="291">
        <v>30.4</v>
      </c>
      <c r="D23" s="291">
        <f>SUM(D24:D34)</f>
        <v>55.774999999999999</v>
      </c>
      <c r="E23" s="291">
        <f>SUM(E24:E34)</f>
        <v>0</v>
      </c>
      <c r="F23" s="291">
        <f t="shared" si="1"/>
        <v>86.174999999999997</v>
      </c>
      <c r="G23" s="290">
        <f>G34</f>
        <v>-41</v>
      </c>
      <c r="H23" s="291">
        <f t="shared" si="2"/>
        <v>45.174999999999997</v>
      </c>
      <c r="I23" s="296"/>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c r="CY23" s="277"/>
      <c r="CZ23" s="277"/>
      <c r="DA23" s="277"/>
      <c r="DB23" s="277"/>
      <c r="DC23" s="277"/>
      <c r="DD23" s="277"/>
      <c r="DE23" s="277"/>
      <c r="DF23" s="277"/>
      <c r="DG23" s="277"/>
      <c r="DH23" s="277"/>
      <c r="DI23" s="277"/>
      <c r="DJ23" s="277"/>
      <c r="DK23" s="277"/>
      <c r="DL23" s="277"/>
      <c r="DM23" s="277"/>
      <c r="DN23" s="277"/>
      <c r="DO23" s="277"/>
      <c r="DP23" s="277"/>
      <c r="DQ23" s="277"/>
      <c r="DR23" s="277"/>
      <c r="DS23" s="277"/>
      <c r="DT23" s="277"/>
      <c r="DU23" s="277"/>
      <c r="DV23" s="277"/>
      <c r="DW23" s="277"/>
      <c r="DX23" s="277"/>
      <c r="DY23" s="277"/>
      <c r="DZ23" s="277"/>
      <c r="EA23" s="277"/>
      <c r="EB23" s="277"/>
      <c r="EC23" s="277"/>
      <c r="ED23" s="277"/>
      <c r="EE23" s="277"/>
      <c r="EF23" s="277"/>
      <c r="EG23" s="277"/>
      <c r="EH23" s="277"/>
      <c r="EI23" s="277"/>
      <c r="EJ23" s="277"/>
      <c r="EK23" s="277"/>
      <c r="EL23" s="277"/>
      <c r="EM23" s="277"/>
      <c r="EN23" s="277"/>
      <c r="EO23" s="277"/>
      <c r="EP23" s="277"/>
      <c r="EQ23" s="277"/>
      <c r="ER23" s="277"/>
      <c r="ES23" s="277"/>
      <c r="ET23" s="277"/>
      <c r="EU23" s="277"/>
      <c r="EV23" s="277"/>
      <c r="EW23" s="277"/>
      <c r="EX23" s="277"/>
      <c r="EY23" s="277"/>
      <c r="EZ23" s="277"/>
      <c r="FA23" s="277"/>
      <c r="FB23" s="277"/>
      <c r="FC23" s="277"/>
      <c r="FD23" s="277"/>
      <c r="FE23" s="277"/>
      <c r="FF23" s="277"/>
      <c r="FG23" s="277"/>
      <c r="FH23" s="277"/>
      <c r="FI23" s="277"/>
      <c r="FJ23" s="277"/>
      <c r="FK23" s="277"/>
      <c r="FL23" s="277"/>
      <c r="FM23" s="277"/>
      <c r="FN23" s="277"/>
      <c r="FO23" s="277"/>
      <c r="FP23" s="277"/>
      <c r="FQ23" s="277"/>
      <c r="FR23" s="277"/>
      <c r="FS23" s="277"/>
      <c r="FT23" s="277"/>
      <c r="FU23" s="277"/>
      <c r="FV23" s="277"/>
      <c r="FW23" s="277"/>
      <c r="FX23" s="277"/>
      <c r="FY23" s="277"/>
      <c r="FZ23" s="277"/>
      <c r="GA23" s="277"/>
      <c r="GB23" s="277"/>
      <c r="GC23" s="277"/>
      <c r="GD23" s="277"/>
      <c r="GE23" s="277"/>
      <c r="GF23" s="277"/>
      <c r="GG23" s="277"/>
      <c r="GH23" s="277"/>
      <c r="GI23" s="277"/>
      <c r="GJ23" s="277"/>
      <c r="GK23" s="277"/>
      <c r="GL23" s="277"/>
      <c r="GM23" s="277"/>
      <c r="GN23" s="277"/>
      <c r="GO23" s="277"/>
      <c r="GP23" s="277"/>
      <c r="GQ23" s="277"/>
      <c r="GR23" s="277"/>
      <c r="GS23" s="277"/>
      <c r="GT23" s="277"/>
      <c r="GU23" s="277"/>
      <c r="GV23" s="280"/>
      <c r="GW23" s="280"/>
      <c r="GX23" s="280"/>
      <c r="GY23" s="280"/>
      <c r="GZ23" s="280"/>
      <c r="HA23" s="280"/>
      <c r="HB23" s="280"/>
      <c r="HC23" s="280"/>
      <c r="HD23" s="280"/>
      <c r="HE23" s="280"/>
      <c r="HF23" s="280"/>
      <c r="HG23" s="280"/>
      <c r="HH23" s="280"/>
      <c r="HI23" s="280"/>
      <c r="HJ23" s="280"/>
      <c r="HK23" s="280"/>
      <c r="HL23" s="280"/>
      <c r="HM23" s="280"/>
      <c r="HN23" s="280"/>
      <c r="HO23" s="280"/>
      <c r="HP23" s="280"/>
      <c r="HQ23" s="280"/>
      <c r="HR23" s="280"/>
      <c r="HS23" s="280"/>
    </row>
    <row r="24" spans="1:227" s="278" customFormat="1" ht="27.95" customHeight="1">
      <c r="A24" s="521"/>
      <c r="B24" s="293" t="s">
        <v>257</v>
      </c>
      <c r="C24" s="290">
        <v>22.655999999999999</v>
      </c>
      <c r="D24" s="290"/>
      <c r="E24" s="290"/>
      <c r="F24" s="291">
        <f t="shared" si="1"/>
        <v>22.655999999999999</v>
      </c>
      <c r="G24" s="290"/>
      <c r="H24" s="291">
        <f t="shared" si="2"/>
        <v>22.655999999999999</v>
      </c>
      <c r="I24" s="296"/>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c r="CY24" s="277"/>
      <c r="CZ24" s="277"/>
      <c r="DA24" s="277"/>
      <c r="DB24" s="277"/>
      <c r="DC24" s="277"/>
      <c r="DD24" s="277"/>
      <c r="DE24" s="277"/>
      <c r="DF24" s="277"/>
      <c r="DG24" s="277"/>
      <c r="DH24" s="277"/>
      <c r="DI24" s="277"/>
      <c r="DJ24" s="277"/>
      <c r="DK24" s="277"/>
      <c r="DL24" s="277"/>
      <c r="DM24" s="277"/>
      <c r="DN24" s="277"/>
      <c r="DO24" s="277"/>
      <c r="DP24" s="277"/>
      <c r="DQ24" s="277"/>
      <c r="DR24" s="277"/>
      <c r="DS24" s="277"/>
      <c r="DT24" s="277"/>
      <c r="DU24" s="277"/>
      <c r="DV24" s="277"/>
      <c r="DW24" s="277"/>
      <c r="DX24" s="277"/>
      <c r="DY24" s="277"/>
      <c r="DZ24" s="277"/>
      <c r="EA24" s="277"/>
      <c r="EB24" s="277"/>
      <c r="EC24" s="277"/>
      <c r="ED24" s="277"/>
      <c r="EE24" s="277"/>
      <c r="EF24" s="277"/>
      <c r="EG24" s="277"/>
      <c r="EH24" s="277"/>
      <c r="EI24" s="277"/>
      <c r="EJ24" s="277"/>
      <c r="EK24" s="277"/>
      <c r="EL24" s="277"/>
      <c r="EM24" s="277"/>
      <c r="EN24" s="277"/>
      <c r="EO24" s="277"/>
      <c r="EP24" s="277"/>
      <c r="EQ24" s="277"/>
      <c r="ER24" s="277"/>
      <c r="ES24" s="277"/>
      <c r="ET24" s="277"/>
      <c r="EU24" s="277"/>
      <c r="EV24" s="277"/>
      <c r="EW24" s="277"/>
      <c r="EX24" s="277"/>
      <c r="EY24" s="277"/>
      <c r="EZ24" s="277"/>
      <c r="FA24" s="277"/>
      <c r="FB24" s="277"/>
      <c r="FC24" s="277"/>
      <c r="FD24" s="277"/>
      <c r="FE24" s="277"/>
      <c r="FF24" s="277"/>
      <c r="FG24" s="277"/>
      <c r="FH24" s="277"/>
      <c r="FI24" s="277"/>
      <c r="FJ24" s="277"/>
      <c r="FK24" s="277"/>
      <c r="FL24" s="277"/>
      <c r="FM24" s="277"/>
      <c r="FN24" s="277"/>
      <c r="FO24" s="277"/>
      <c r="FP24" s="277"/>
      <c r="FQ24" s="277"/>
      <c r="FR24" s="277"/>
      <c r="FS24" s="277"/>
      <c r="FT24" s="277"/>
      <c r="FU24" s="277"/>
      <c r="FV24" s="277"/>
      <c r="FW24" s="277"/>
      <c r="FX24" s="277"/>
      <c r="FY24" s="277"/>
      <c r="FZ24" s="277"/>
      <c r="GA24" s="277"/>
      <c r="GB24" s="277"/>
      <c r="GC24" s="277"/>
      <c r="GD24" s="277"/>
      <c r="GE24" s="277"/>
      <c r="GF24" s="277"/>
      <c r="GG24" s="277"/>
      <c r="GH24" s="277"/>
      <c r="GI24" s="277"/>
      <c r="GJ24" s="277"/>
      <c r="GK24" s="277"/>
      <c r="GL24" s="277"/>
      <c r="GM24" s="277"/>
      <c r="GN24" s="277"/>
      <c r="GO24" s="277"/>
      <c r="GP24" s="277"/>
      <c r="GQ24" s="277"/>
      <c r="GR24" s="277"/>
      <c r="GS24" s="277"/>
      <c r="GT24" s="277"/>
      <c r="GU24" s="277"/>
      <c r="GV24" s="280"/>
      <c r="GW24" s="280"/>
      <c r="GX24" s="280"/>
      <c r="GY24" s="280"/>
      <c r="GZ24" s="280"/>
      <c r="HA24" s="280"/>
      <c r="HB24" s="280"/>
      <c r="HC24" s="280"/>
      <c r="HD24" s="280"/>
      <c r="HE24" s="280"/>
      <c r="HF24" s="280"/>
      <c r="HG24" s="280"/>
      <c r="HH24" s="280"/>
      <c r="HI24" s="280"/>
      <c r="HJ24" s="280"/>
      <c r="HK24" s="280"/>
      <c r="HL24" s="280"/>
      <c r="HM24" s="280"/>
      <c r="HN24" s="280"/>
      <c r="HO24" s="280"/>
      <c r="HP24" s="280"/>
      <c r="HQ24" s="280"/>
      <c r="HR24" s="280"/>
      <c r="HS24" s="280"/>
    </row>
    <row r="25" spans="1:227" s="278" customFormat="1" ht="27.95" customHeight="1">
      <c r="A25" s="521"/>
      <c r="B25" s="292" t="s">
        <v>258</v>
      </c>
      <c r="C25" s="290">
        <f>SUM(C26:C34)</f>
        <v>220</v>
      </c>
      <c r="D25" s="290"/>
      <c r="E25" s="290"/>
      <c r="F25" s="291">
        <f t="shared" si="1"/>
        <v>220</v>
      </c>
      <c r="G25" s="290"/>
      <c r="H25" s="291">
        <f t="shared" si="2"/>
        <v>220</v>
      </c>
      <c r="I25" s="296"/>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277"/>
      <c r="EH25" s="277"/>
      <c r="EI25" s="277"/>
      <c r="EJ25" s="277"/>
      <c r="EK25" s="277"/>
      <c r="EL25" s="277"/>
      <c r="EM25" s="277"/>
      <c r="EN25" s="277"/>
      <c r="EO25" s="277"/>
      <c r="EP25" s="277"/>
      <c r="EQ25" s="277"/>
      <c r="ER25" s="277"/>
      <c r="ES25" s="277"/>
      <c r="ET25" s="277"/>
      <c r="EU25" s="277"/>
      <c r="EV25" s="277"/>
      <c r="EW25" s="277"/>
      <c r="EX25" s="277"/>
      <c r="EY25" s="277"/>
      <c r="EZ25" s="277"/>
      <c r="FA25" s="277"/>
      <c r="FB25" s="277"/>
      <c r="FC25" s="277"/>
      <c r="FD25" s="277"/>
      <c r="FE25" s="277"/>
      <c r="FF25" s="277"/>
      <c r="FG25" s="277"/>
      <c r="FH25" s="277"/>
      <c r="FI25" s="277"/>
      <c r="FJ25" s="277"/>
      <c r="FK25" s="277"/>
      <c r="FL25" s="277"/>
      <c r="FM25" s="277"/>
      <c r="FN25" s="277"/>
      <c r="FO25" s="277"/>
      <c r="FP25" s="277"/>
      <c r="FQ25" s="277"/>
      <c r="FR25" s="277"/>
      <c r="FS25" s="277"/>
      <c r="FT25" s="277"/>
      <c r="FU25" s="277"/>
      <c r="FV25" s="277"/>
      <c r="FW25" s="277"/>
      <c r="FX25" s="277"/>
      <c r="FY25" s="277"/>
      <c r="FZ25" s="277"/>
      <c r="GA25" s="277"/>
      <c r="GB25" s="277"/>
      <c r="GC25" s="277"/>
      <c r="GD25" s="277"/>
      <c r="GE25" s="277"/>
      <c r="GF25" s="277"/>
      <c r="GG25" s="277"/>
      <c r="GH25" s="277"/>
      <c r="GI25" s="277"/>
      <c r="GJ25" s="277"/>
      <c r="GK25" s="277"/>
      <c r="GL25" s="277"/>
      <c r="GM25" s="277"/>
      <c r="GN25" s="277"/>
      <c r="GO25" s="277"/>
      <c r="GP25" s="277"/>
      <c r="GQ25" s="277"/>
      <c r="GR25" s="277"/>
      <c r="GS25" s="277"/>
      <c r="GT25" s="277"/>
      <c r="GU25" s="277"/>
      <c r="GV25" s="280"/>
      <c r="GW25" s="280"/>
      <c r="GX25" s="280"/>
      <c r="GY25" s="280"/>
      <c r="GZ25" s="280"/>
      <c r="HA25" s="280"/>
      <c r="HB25" s="280"/>
      <c r="HC25" s="280"/>
      <c r="HD25" s="280"/>
      <c r="HE25" s="280"/>
      <c r="HF25" s="280"/>
      <c r="HG25" s="280"/>
      <c r="HH25" s="280"/>
      <c r="HI25" s="280"/>
      <c r="HJ25" s="280"/>
      <c r="HK25" s="280"/>
      <c r="HL25" s="280"/>
      <c r="HM25" s="280"/>
      <c r="HN25" s="280"/>
      <c r="HO25" s="280"/>
      <c r="HP25" s="280"/>
      <c r="HQ25" s="280"/>
      <c r="HR25" s="280"/>
      <c r="HS25" s="280"/>
    </row>
    <row r="26" spans="1:227" s="278" customFormat="1" ht="27.95" customHeight="1">
      <c r="A26" s="521"/>
      <c r="B26" s="293" t="s">
        <v>269</v>
      </c>
      <c r="C26" s="290">
        <v>50</v>
      </c>
      <c r="D26" s="290"/>
      <c r="E26" s="290"/>
      <c r="F26" s="291">
        <f t="shared" si="1"/>
        <v>50</v>
      </c>
      <c r="G26" s="290"/>
      <c r="H26" s="291">
        <f t="shared" si="2"/>
        <v>50</v>
      </c>
      <c r="I26" s="296"/>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277"/>
      <c r="CD26" s="277"/>
      <c r="CE26" s="277"/>
      <c r="CF26" s="277"/>
      <c r="CG26" s="277"/>
      <c r="CH26" s="277"/>
      <c r="CI26" s="277"/>
      <c r="CJ26" s="277"/>
      <c r="CK26" s="277"/>
      <c r="CL26" s="277"/>
      <c r="CM26" s="277"/>
      <c r="CN26" s="277"/>
      <c r="CO26" s="277"/>
      <c r="CP26" s="277"/>
      <c r="CQ26" s="277"/>
      <c r="CR26" s="277"/>
      <c r="CS26" s="277"/>
      <c r="CT26" s="277"/>
      <c r="CU26" s="277"/>
      <c r="CV26" s="277"/>
      <c r="CW26" s="277"/>
      <c r="CX26" s="277"/>
      <c r="CY26" s="277"/>
      <c r="CZ26" s="277"/>
      <c r="DA26" s="277"/>
      <c r="DB26" s="277"/>
      <c r="DC26" s="277"/>
      <c r="DD26" s="277"/>
      <c r="DE26" s="277"/>
      <c r="DF26" s="277"/>
      <c r="DG26" s="277"/>
      <c r="DH26" s="277"/>
      <c r="DI26" s="277"/>
      <c r="DJ26" s="277"/>
      <c r="DK26" s="277"/>
      <c r="DL26" s="277"/>
      <c r="DM26" s="277"/>
      <c r="DN26" s="277"/>
      <c r="DO26" s="277"/>
      <c r="DP26" s="277"/>
      <c r="DQ26" s="277"/>
      <c r="DR26" s="277"/>
      <c r="DS26" s="277"/>
      <c r="DT26" s="277"/>
      <c r="DU26" s="277"/>
      <c r="DV26" s="277"/>
      <c r="DW26" s="277"/>
      <c r="DX26" s="277"/>
      <c r="DY26" s="277"/>
      <c r="DZ26" s="277"/>
      <c r="EA26" s="277"/>
      <c r="EB26" s="277"/>
      <c r="EC26" s="277"/>
      <c r="ED26" s="277"/>
      <c r="EE26" s="277"/>
      <c r="EF26" s="277"/>
      <c r="EG26" s="277"/>
      <c r="EH26" s="277"/>
      <c r="EI26" s="277"/>
      <c r="EJ26" s="277"/>
      <c r="EK26" s="277"/>
      <c r="EL26" s="277"/>
      <c r="EM26" s="277"/>
      <c r="EN26" s="277"/>
      <c r="EO26" s="277"/>
      <c r="EP26" s="277"/>
      <c r="EQ26" s="277"/>
      <c r="ER26" s="277"/>
      <c r="ES26" s="277"/>
      <c r="ET26" s="277"/>
      <c r="EU26" s="277"/>
      <c r="EV26" s="277"/>
      <c r="EW26" s="277"/>
      <c r="EX26" s="277"/>
      <c r="EY26" s="277"/>
      <c r="EZ26" s="277"/>
      <c r="FA26" s="277"/>
      <c r="FB26" s="277"/>
      <c r="FC26" s="277"/>
      <c r="FD26" s="277"/>
      <c r="FE26" s="277"/>
      <c r="FF26" s="277"/>
      <c r="FG26" s="277"/>
      <c r="FH26" s="277"/>
      <c r="FI26" s="277"/>
      <c r="FJ26" s="277"/>
      <c r="FK26" s="277"/>
      <c r="FL26" s="277"/>
      <c r="FM26" s="277"/>
      <c r="FN26" s="277"/>
      <c r="FO26" s="277"/>
      <c r="FP26" s="277"/>
      <c r="FQ26" s="277"/>
      <c r="FR26" s="277"/>
      <c r="FS26" s="277"/>
      <c r="FT26" s="277"/>
      <c r="FU26" s="277"/>
      <c r="FV26" s="277"/>
      <c r="FW26" s="277"/>
      <c r="FX26" s="277"/>
      <c r="FY26" s="277"/>
      <c r="FZ26" s="277"/>
      <c r="GA26" s="277"/>
      <c r="GB26" s="277"/>
      <c r="GC26" s="277"/>
      <c r="GD26" s="277"/>
      <c r="GE26" s="277"/>
      <c r="GF26" s="277"/>
      <c r="GG26" s="277"/>
      <c r="GH26" s="277"/>
      <c r="GI26" s="277"/>
      <c r="GJ26" s="277"/>
      <c r="GK26" s="277"/>
      <c r="GL26" s="277"/>
      <c r="GM26" s="277"/>
      <c r="GN26" s="277"/>
      <c r="GO26" s="277"/>
      <c r="GP26" s="277"/>
      <c r="GQ26" s="277"/>
      <c r="GR26" s="277"/>
      <c r="GS26" s="277"/>
      <c r="GT26" s="277"/>
      <c r="GU26" s="277"/>
      <c r="GV26" s="280"/>
      <c r="GW26" s="280"/>
      <c r="GX26" s="280"/>
      <c r="GY26" s="280"/>
      <c r="GZ26" s="280"/>
      <c r="HA26" s="280"/>
      <c r="HB26" s="280"/>
      <c r="HC26" s="280"/>
      <c r="HD26" s="280"/>
      <c r="HE26" s="280"/>
      <c r="HF26" s="280"/>
      <c r="HG26" s="280"/>
      <c r="HH26" s="280"/>
      <c r="HI26" s="280"/>
      <c r="HJ26" s="280"/>
      <c r="HK26" s="280"/>
      <c r="HL26" s="280"/>
      <c r="HM26" s="280"/>
      <c r="HN26" s="280"/>
      <c r="HO26" s="280"/>
      <c r="HP26" s="280"/>
      <c r="HQ26" s="280"/>
      <c r="HR26" s="280"/>
      <c r="HS26" s="280"/>
    </row>
    <row r="27" spans="1:227" s="278" customFormat="1" ht="27.95" customHeight="1">
      <c r="A27" s="521"/>
      <c r="B27" s="295" t="s">
        <v>260</v>
      </c>
      <c r="C27" s="291">
        <v>20</v>
      </c>
      <c r="D27" s="291"/>
      <c r="E27" s="290"/>
      <c r="F27" s="291">
        <f t="shared" si="1"/>
        <v>20</v>
      </c>
      <c r="G27" s="290"/>
      <c r="H27" s="291">
        <f t="shared" si="2"/>
        <v>20</v>
      </c>
      <c r="I27" s="296"/>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277"/>
      <c r="CD27" s="277"/>
      <c r="CE27" s="277"/>
      <c r="CF27" s="277"/>
      <c r="CG27" s="277"/>
      <c r="CH27" s="277"/>
      <c r="CI27" s="277"/>
      <c r="CJ27" s="277"/>
      <c r="CK27" s="277"/>
      <c r="CL27" s="277"/>
      <c r="CM27" s="277"/>
      <c r="CN27" s="277"/>
      <c r="CO27" s="277"/>
      <c r="CP27" s="277"/>
      <c r="CQ27" s="277"/>
      <c r="CR27" s="277"/>
      <c r="CS27" s="277"/>
      <c r="CT27" s="277"/>
      <c r="CU27" s="277"/>
      <c r="CV27" s="277"/>
      <c r="CW27" s="277"/>
      <c r="CX27" s="277"/>
      <c r="CY27" s="277"/>
      <c r="CZ27" s="277"/>
      <c r="DA27" s="277"/>
      <c r="DB27" s="277"/>
      <c r="DC27" s="277"/>
      <c r="DD27" s="277"/>
      <c r="DE27" s="277"/>
      <c r="DF27" s="277"/>
      <c r="DG27" s="277"/>
      <c r="DH27" s="277"/>
      <c r="DI27" s="277"/>
      <c r="DJ27" s="277"/>
      <c r="DK27" s="277"/>
      <c r="DL27" s="277"/>
      <c r="DM27" s="277"/>
      <c r="DN27" s="277"/>
      <c r="DO27" s="277"/>
      <c r="DP27" s="277"/>
      <c r="DQ27" s="277"/>
      <c r="DR27" s="277"/>
      <c r="DS27" s="277"/>
      <c r="DT27" s="277"/>
      <c r="DU27" s="277"/>
      <c r="DV27" s="277"/>
      <c r="DW27" s="277"/>
      <c r="DX27" s="277"/>
      <c r="DY27" s="277"/>
      <c r="DZ27" s="277"/>
      <c r="EA27" s="277"/>
      <c r="EB27" s="277"/>
      <c r="EC27" s="277"/>
      <c r="ED27" s="277"/>
      <c r="EE27" s="277"/>
      <c r="EF27" s="277"/>
      <c r="EG27" s="277"/>
      <c r="EH27" s="277"/>
      <c r="EI27" s="277"/>
      <c r="EJ27" s="277"/>
      <c r="EK27" s="277"/>
      <c r="EL27" s="277"/>
      <c r="EM27" s="277"/>
      <c r="EN27" s="277"/>
      <c r="EO27" s="277"/>
      <c r="EP27" s="277"/>
      <c r="EQ27" s="277"/>
      <c r="ER27" s="277"/>
      <c r="ES27" s="277"/>
      <c r="ET27" s="277"/>
      <c r="EU27" s="277"/>
      <c r="EV27" s="277"/>
      <c r="EW27" s="277"/>
      <c r="EX27" s="277"/>
      <c r="EY27" s="277"/>
      <c r="EZ27" s="277"/>
      <c r="FA27" s="277"/>
      <c r="FB27" s="277"/>
      <c r="FC27" s="277"/>
      <c r="FD27" s="277"/>
      <c r="FE27" s="277"/>
      <c r="FF27" s="277"/>
      <c r="FG27" s="277"/>
      <c r="FH27" s="277"/>
      <c r="FI27" s="277"/>
      <c r="FJ27" s="277"/>
      <c r="FK27" s="277"/>
      <c r="FL27" s="277"/>
      <c r="FM27" s="277"/>
      <c r="FN27" s="277"/>
      <c r="FO27" s="277"/>
      <c r="FP27" s="277"/>
      <c r="FQ27" s="277"/>
      <c r="FR27" s="277"/>
      <c r="FS27" s="277"/>
      <c r="FT27" s="277"/>
      <c r="FU27" s="277"/>
      <c r="FV27" s="277"/>
      <c r="FW27" s="277"/>
      <c r="FX27" s="277"/>
      <c r="FY27" s="277"/>
      <c r="FZ27" s="277"/>
      <c r="GA27" s="277"/>
      <c r="GB27" s="277"/>
      <c r="GC27" s="277"/>
      <c r="GD27" s="277"/>
      <c r="GE27" s="277"/>
      <c r="GF27" s="277"/>
      <c r="GG27" s="277"/>
      <c r="GH27" s="277"/>
      <c r="GI27" s="277"/>
      <c r="GJ27" s="277"/>
      <c r="GK27" s="277"/>
      <c r="GL27" s="277"/>
      <c r="GM27" s="277"/>
      <c r="GN27" s="277"/>
      <c r="GO27" s="277"/>
      <c r="GP27" s="277"/>
      <c r="GQ27" s="277"/>
      <c r="GR27" s="277"/>
      <c r="GS27" s="277"/>
      <c r="GT27" s="277"/>
      <c r="GU27" s="277"/>
      <c r="GV27" s="280"/>
      <c r="GW27" s="280"/>
      <c r="GX27" s="280"/>
      <c r="GY27" s="280"/>
      <c r="GZ27" s="280"/>
      <c r="HA27" s="280"/>
      <c r="HB27" s="280"/>
      <c r="HC27" s="280"/>
      <c r="HD27" s="280"/>
      <c r="HE27" s="280"/>
      <c r="HF27" s="280"/>
      <c r="HG27" s="280"/>
      <c r="HH27" s="280"/>
      <c r="HI27" s="280"/>
      <c r="HJ27" s="280"/>
      <c r="HK27" s="280"/>
      <c r="HL27" s="280"/>
      <c r="HM27" s="280"/>
      <c r="HN27" s="280"/>
      <c r="HO27" s="280"/>
      <c r="HP27" s="280"/>
      <c r="HQ27" s="280"/>
      <c r="HR27" s="280"/>
      <c r="HS27" s="280"/>
    </row>
    <row r="28" spans="1:227" s="278" customFormat="1" ht="27.95" customHeight="1">
      <c r="A28" s="521"/>
      <c r="B28" s="295" t="s">
        <v>270</v>
      </c>
      <c r="C28" s="291">
        <v>30</v>
      </c>
      <c r="D28" s="291"/>
      <c r="E28" s="290"/>
      <c r="F28" s="291">
        <f t="shared" si="1"/>
        <v>30</v>
      </c>
      <c r="G28" s="290"/>
      <c r="H28" s="291">
        <f t="shared" si="2"/>
        <v>30</v>
      </c>
      <c r="I28" s="296"/>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c r="CX28" s="277"/>
      <c r="CY28" s="277"/>
      <c r="CZ28" s="277"/>
      <c r="DA28" s="277"/>
      <c r="DB28" s="277"/>
      <c r="DC28" s="277"/>
      <c r="DD28" s="277"/>
      <c r="DE28" s="277"/>
      <c r="DF28" s="277"/>
      <c r="DG28" s="277"/>
      <c r="DH28" s="277"/>
      <c r="DI28" s="277"/>
      <c r="DJ28" s="277"/>
      <c r="DK28" s="277"/>
      <c r="DL28" s="277"/>
      <c r="DM28" s="277"/>
      <c r="DN28" s="277"/>
      <c r="DO28" s="277"/>
      <c r="DP28" s="277"/>
      <c r="DQ28" s="277"/>
      <c r="DR28" s="277"/>
      <c r="DS28" s="277"/>
      <c r="DT28" s="277"/>
      <c r="DU28" s="277"/>
      <c r="DV28" s="277"/>
      <c r="DW28" s="277"/>
      <c r="DX28" s="277"/>
      <c r="DY28" s="277"/>
      <c r="DZ28" s="277"/>
      <c r="EA28" s="277"/>
      <c r="EB28" s="277"/>
      <c r="EC28" s="277"/>
      <c r="ED28" s="277"/>
      <c r="EE28" s="277"/>
      <c r="EF28" s="277"/>
      <c r="EG28" s="277"/>
      <c r="EH28" s="277"/>
      <c r="EI28" s="277"/>
      <c r="EJ28" s="277"/>
      <c r="EK28" s="277"/>
      <c r="EL28" s="277"/>
      <c r="EM28" s="277"/>
      <c r="EN28" s="277"/>
      <c r="EO28" s="277"/>
      <c r="EP28" s="277"/>
      <c r="EQ28" s="277"/>
      <c r="ER28" s="277"/>
      <c r="ES28" s="277"/>
      <c r="ET28" s="277"/>
      <c r="EU28" s="277"/>
      <c r="EV28" s="277"/>
      <c r="EW28" s="277"/>
      <c r="EX28" s="277"/>
      <c r="EY28" s="277"/>
      <c r="EZ28" s="277"/>
      <c r="FA28" s="277"/>
      <c r="FB28" s="277"/>
      <c r="FC28" s="277"/>
      <c r="FD28" s="277"/>
      <c r="FE28" s="277"/>
      <c r="FF28" s="277"/>
      <c r="FG28" s="277"/>
      <c r="FH28" s="277"/>
      <c r="FI28" s="277"/>
      <c r="FJ28" s="277"/>
      <c r="FK28" s="277"/>
      <c r="FL28" s="277"/>
      <c r="FM28" s="277"/>
      <c r="FN28" s="277"/>
      <c r="FO28" s="277"/>
      <c r="FP28" s="277"/>
      <c r="FQ28" s="277"/>
      <c r="FR28" s="277"/>
      <c r="FS28" s="277"/>
      <c r="FT28" s="277"/>
      <c r="FU28" s="277"/>
      <c r="FV28" s="277"/>
      <c r="FW28" s="277"/>
      <c r="FX28" s="277"/>
      <c r="FY28" s="277"/>
      <c r="FZ28" s="277"/>
      <c r="GA28" s="277"/>
      <c r="GB28" s="277"/>
      <c r="GC28" s="277"/>
      <c r="GD28" s="277"/>
      <c r="GE28" s="277"/>
      <c r="GF28" s="277"/>
      <c r="GG28" s="277"/>
      <c r="GH28" s="277"/>
      <c r="GI28" s="277"/>
      <c r="GJ28" s="277"/>
      <c r="GK28" s="277"/>
      <c r="GL28" s="277"/>
      <c r="GM28" s="277"/>
      <c r="GN28" s="277"/>
      <c r="GO28" s="277"/>
      <c r="GP28" s="277"/>
      <c r="GQ28" s="277"/>
      <c r="GR28" s="277"/>
      <c r="GS28" s="277"/>
      <c r="GT28" s="277"/>
      <c r="GU28" s="277"/>
      <c r="GV28" s="280"/>
      <c r="GW28" s="280"/>
      <c r="GX28" s="280"/>
      <c r="GY28" s="280"/>
      <c r="GZ28" s="280"/>
      <c r="HA28" s="280"/>
      <c r="HB28" s="280"/>
      <c r="HC28" s="280"/>
      <c r="HD28" s="280"/>
      <c r="HE28" s="280"/>
      <c r="HF28" s="280"/>
      <c r="HG28" s="280"/>
      <c r="HH28" s="280"/>
      <c r="HI28" s="280"/>
      <c r="HJ28" s="280"/>
      <c r="HK28" s="280"/>
      <c r="HL28" s="280"/>
      <c r="HM28" s="280"/>
      <c r="HN28" s="280"/>
      <c r="HO28" s="280"/>
      <c r="HP28" s="280"/>
      <c r="HQ28" s="280"/>
      <c r="HR28" s="280"/>
      <c r="HS28" s="280"/>
    </row>
    <row r="29" spans="1:227" s="278" customFormat="1" ht="27.95" customHeight="1">
      <c r="A29" s="521"/>
      <c r="B29" s="295" t="s">
        <v>271</v>
      </c>
      <c r="C29" s="291">
        <v>15</v>
      </c>
      <c r="D29" s="291"/>
      <c r="E29" s="290"/>
      <c r="F29" s="291">
        <f t="shared" si="1"/>
        <v>15</v>
      </c>
      <c r="G29" s="290"/>
      <c r="H29" s="291">
        <f t="shared" si="2"/>
        <v>15</v>
      </c>
      <c r="I29" s="296"/>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c r="CX29" s="277"/>
      <c r="CY29" s="277"/>
      <c r="CZ29" s="277"/>
      <c r="DA29" s="277"/>
      <c r="DB29" s="277"/>
      <c r="DC29" s="277"/>
      <c r="DD29" s="277"/>
      <c r="DE29" s="277"/>
      <c r="DF29" s="277"/>
      <c r="DG29" s="277"/>
      <c r="DH29" s="277"/>
      <c r="DI29" s="277"/>
      <c r="DJ29" s="277"/>
      <c r="DK29" s="277"/>
      <c r="DL29" s="277"/>
      <c r="DM29" s="277"/>
      <c r="DN29" s="277"/>
      <c r="DO29" s="277"/>
      <c r="DP29" s="277"/>
      <c r="DQ29" s="277"/>
      <c r="DR29" s="277"/>
      <c r="DS29" s="277"/>
      <c r="DT29" s="277"/>
      <c r="DU29" s="277"/>
      <c r="DV29" s="277"/>
      <c r="DW29" s="277"/>
      <c r="DX29" s="277"/>
      <c r="DY29" s="277"/>
      <c r="DZ29" s="277"/>
      <c r="EA29" s="277"/>
      <c r="EB29" s="277"/>
      <c r="EC29" s="277"/>
      <c r="ED29" s="277"/>
      <c r="EE29" s="277"/>
      <c r="EF29" s="277"/>
      <c r="EG29" s="277"/>
      <c r="EH29" s="277"/>
      <c r="EI29" s="277"/>
      <c r="EJ29" s="277"/>
      <c r="EK29" s="277"/>
      <c r="EL29" s="277"/>
      <c r="EM29" s="277"/>
      <c r="EN29" s="277"/>
      <c r="EO29" s="277"/>
      <c r="EP29" s="277"/>
      <c r="EQ29" s="277"/>
      <c r="ER29" s="277"/>
      <c r="ES29" s="277"/>
      <c r="ET29" s="277"/>
      <c r="EU29" s="277"/>
      <c r="EV29" s="277"/>
      <c r="EW29" s="277"/>
      <c r="EX29" s="277"/>
      <c r="EY29" s="277"/>
      <c r="EZ29" s="277"/>
      <c r="FA29" s="277"/>
      <c r="FB29" s="277"/>
      <c r="FC29" s="277"/>
      <c r="FD29" s="277"/>
      <c r="FE29" s="277"/>
      <c r="FF29" s="277"/>
      <c r="FG29" s="277"/>
      <c r="FH29" s="277"/>
      <c r="FI29" s="277"/>
      <c r="FJ29" s="277"/>
      <c r="FK29" s="277"/>
      <c r="FL29" s="277"/>
      <c r="FM29" s="277"/>
      <c r="FN29" s="277"/>
      <c r="FO29" s="277"/>
      <c r="FP29" s="277"/>
      <c r="FQ29" s="277"/>
      <c r="FR29" s="277"/>
      <c r="FS29" s="277"/>
      <c r="FT29" s="277"/>
      <c r="FU29" s="277"/>
      <c r="FV29" s="277"/>
      <c r="FW29" s="277"/>
      <c r="FX29" s="277"/>
      <c r="FY29" s="277"/>
      <c r="FZ29" s="277"/>
      <c r="GA29" s="277"/>
      <c r="GB29" s="277"/>
      <c r="GC29" s="277"/>
      <c r="GD29" s="277"/>
      <c r="GE29" s="277"/>
      <c r="GF29" s="277"/>
      <c r="GG29" s="277"/>
      <c r="GH29" s="277"/>
      <c r="GI29" s="277"/>
      <c r="GJ29" s="277"/>
      <c r="GK29" s="277"/>
      <c r="GL29" s="277"/>
      <c r="GM29" s="277"/>
      <c r="GN29" s="277"/>
      <c r="GO29" s="277"/>
      <c r="GP29" s="277"/>
      <c r="GQ29" s="277"/>
      <c r="GR29" s="277"/>
      <c r="GS29" s="277"/>
      <c r="GT29" s="277"/>
      <c r="GU29" s="277"/>
      <c r="GV29" s="280"/>
      <c r="GW29" s="280"/>
      <c r="GX29" s="280"/>
      <c r="GY29" s="280"/>
      <c r="GZ29" s="280"/>
      <c r="HA29" s="280"/>
      <c r="HB29" s="280"/>
      <c r="HC29" s="280"/>
      <c r="HD29" s="280"/>
      <c r="HE29" s="280"/>
      <c r="HF29" s="280"/>
      <c r="HG29" s="280"/>
      <c r="HH29" s="280"/>
      <c r="HI29" s="280"/>
      <c r="HJ29" s="280"/>
      <c r="HK29" s="280"/>
      <c r="HL29" s="280"/>
      <c r="HM29" s="280"/>
      <c r="HN29" s="280"/>
      <c r="HO29" s="280"/>
      <c r="HP29" s="280"/>
      <c r="HQ29" s="280"/>
      <c r="HR29" s="280"/>
      <c r="HS29" s="280"/>
    </row>
    <row r="30" spans="1:227" s="278" customFormat="1" ht="27.95" customHeight="1">
      <c r="A30" s="521"/>
      <c r="B30" s="295" t="s">
        <v>272</v>
      </c>
      <c r="C30" s="291">
        <v>10</v>
      </c>
      <c r="D30" s="291"/>
      <c r="E30" s="290"/>
      <c r="F30" s="291">
        <f t="shared" si="1"/>
        <v>10</v>
      </c>
      <c r="G30" s="290"/>
      <c r="H30" s="291">
        <f t="shared" si="2"/>
        <v>10</v>
      </c>
      <c r="I30" s="296"/>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77"/>
      <c r="BX30" s="277"/>
      <c r="BY30" s="277"/>
      <c r="BZ30" s="277"/>
      <c r="CA30" s="277"/>
      <c r="CB30" s="277"/>
      <c r="CC30" s="277"/>
      <c r="CD30" s="277"/>
      <c r="CE30" s="277"/>
      <c r="CF30" s="277"/>
      <c r="CG30" s="277"/>
      <c r="CH30" s="277"/>
      <c r="CI30" s="277"/>
      <c r="CJ30" s="277"/>
      <c r="CK30" s="277"/>
      <c r="CL30" s="277"/>
      <c r="CM30" s="277"/>
      <c r="CN30" s="277"/>
      <c r="CO30" s="277"/>
      <c r="CP30" s="277"/>
      <c r="CQ30" s="277"/>
      <c r="CR30" s="277"/>
      <c r="CS30" s="277"/>
      <c r="CT30" s="277"/>
      <c r="CU30" s="277"/>
      <c r="CV30" s="277"/>
      <c r="CW30" s="277"/>
      <c r="CX30" s="277"/>
      <c r="CY30" s="277"/>
      <c r="CZ30" s="277"/>
      <c r="DA30" s="277"/>
      <c r="DB30" s="277"/>
      <c r="DC30" s="277"/>
      <c r="DD30" s="277"/>
      <c r="DE30" s="277"/>
      <c r="DF30" s="277"/>
      <c r="DG30" s="277"/>
      <c r="DH30" s="277"/>
      <c r="DI30" s="277"/>
      <c r="DJ30" s="277"/>
      <c r="DK30" s="277"/>
      <c r="DL30" s="277"/>
      <c r="DM30" s="277"/>
      <c r="DN30" s="277"/>
      <c r="DO30" s="277"/>
      <c r="DP30" s="277"/>
      <c r="DQ30" s="277"/>
      <c r="DR30" s="277"/>
      <c r="DS30" s="277"/>
      <c r="DT30" s="277"/>
      <c r="DU30" s="277"/>
      <c r="DV30" s="277"/>
      <c r="DW30" s="277"/>
      <c r="DX30" s="277"/>
      <c r="DY30" s="277"/>
      <c r="DZ30" s="277"/>
      <c r="EA30" s="277"/>
      <c r="EB30" s="277"/>
      <c r="EC30" s="277"/>
      <c r="ED30" s="277"/>
      <c r="EE30" s="277"/>
      <c r="EF30" s="277"/>
      <c r="EG30" s="277"/>
      <c r="EH30" s="277"/>
      <c r="EI30" s="277"/>
      <c r="EJ30" s="277"/>
      <c r="EK30" s="277"/>
      <c r="EL30" s="277"/>
      <c r="EM30" s="277"/>
      <c r="EN30" s="277"/>
      <c r="EO30" s="277"/>
      <c r="EP30" s="277"/>
      <c r="EQ30" s="277"/>
      <c r="ER30" s="277"/>
      <c r="ES30" s="277"/>
      <c r="ET30" s="277"/>
      <c r="EU30" s="277"/>
      <c r="EV30" s="277"/>
      <c r="EW30" s="277"/>
      <c r="EX30" s="277"/>
      <c r="EY30" s="277"/>
      <c r="EZ30" s="277"/>
      <c r="FA30" s="277"/>
      <c r="FB30" s="277"/>
      <c r="FC30" s="277"/>
      <c r="FD30" s="277"/>
      <c r="FE30" s="277"/>
      <c r="FF30" s="277"/>
      <c r="FG30" s="277"/>
      <c r="FH30" s="277"/>
      <c r="FI30" s="277"/>
      <c r="FJ30" s="277"/>
      <c r="FK30" s="277"/>
      <c r="FL30" s="277"/>
      <c r="FM30" s="277"/>
      <c r="FN30" s="277"/>
      <c r="FO30" s="277"/>
      <c r="FP30" s="277"/>
      <c r="FQ30" s="277"/>
      <c r="FR30" s="277"/>
      <c r="FS30" s="277"/>
      <c r="FT30" s="277"/>
      <c r="FU30" s="277"/>
      <c r="FV30" s="277"/>
      <c r="FW30" s="277"/>
      <c r="FX30" s="277"/>
      <c r="FY30" s="277"/>
      <c r="FZ30" s="277"/>
      <c r="GA30" s="277"/>
      <c r="GB30" s="277"/>
      <c r="GC30" s="277"/>
      <c r="GD30" s="277"/>
      <c r="GE30" s="277"/>
      <c r="GF30" s="277"/>
      <c r="GG30" s="277"/>
      <c r="GH30" s="277"/>
      <c r="GI30" s="277"/>
      <c r="GJ30" s="277"/>
      <c r="GK30" s="277"/>
      <c r="GL30" s="277"/>
      <c r="GM30" s="277"/>
      <c r="GN30" s="277"/>
      <c r="GO30" s="277"/>
      <c r="GP30" s="277"/>
      <c r="GQ30" s="277"/>
      <c r="GR30" s="277"/>
      <c r="GS30" s="277"/>
      <c r="GT30" s="277"/>
      <c r="GU30" s="277"/>
      <c r="GV30" s="280"/>
      <c r="GW30" s="280"/>
      <c r="GX30" s="280"/>
      <c r="GY30" s="280"/>
      <c r="GZ30" s="280"/>
      <c r="HA30" s="280"/>
      <c r="HB30" s="280"/>
      <c r="HC30" s="280"/>
      <c r="HD30" s="280"/>
      <c r="HE30" s="280"/>
      <c r="HF30" s="280"/>
      <c r="HG30" s="280"/>
      <c r="HH30" s="280"/>
      <c r="HI30" s="280"/>
      <c r="HJ30" s="280"/>
      <c r="HK30" s="280"/>
      <c r="HL30" s="280"/>
      <c r="HM30" s="280"/>
      <c r="HN30" s="280"/>
      <c r="HO30" s="280"/>
      <c r="HP30" s="280"/>
      <c r="HQ30" s="280"/>
      <c r="HR30" s="280"/>
      <c r="HS30" s="280"/>
    </row>
    <row r="31" spans="1:227" s="278" customFormat="1" ht="27.95" customHeight="1">
      <c r="A31" s="521"/>
      <c r="B31" s="295" t="s">
        <v>273</v>
      </c>
      <c r="C31" s="291">
        <v>15</v>
      </c>
      <c r="D31" s="291"/>
      <c r="E31" s="290"/>
      <c r="F31" s="291">
        <f t="shared" si="1"/>
        <v>15</v>
      </c>
      <c r="G31" s="290"/>
      <c r="H31" s="291">
        <f t="shared" si="2"/>
        <v>15</v>
      </c>
      <c r="I31" s="296"/>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7"/>
      <c r="FD31" s="277"/>
      <c r="FE31" s="277"/>
      <c r="FF31" s="277"/>
      <c r="FG31" s="277"/>
      <c r="FH31" s="277"/>
      <c r="FI31" s="277"/>
      <c r="FJ31" s="277"/>
      <c r="FK31" s="277"/>
      <c r="FL31" s="277"/>
      <c r="FM31" s="277"/>
      <c r="FN31" s="277"/>
      <c r="FO31" s="277"/>
      <c r="FP31" s="277"/>
      <c r="FQ31" s="277"/>
      <c r="FR31" s="277"/>
      <c r="FS31" s="277"/>
      <c r="FT31" s="277"/>
      <c r="FU31" s="277"/>
      <c r="FV31" s="277"/>
      <c r="FW31" s="277"/>
      <c r="FX31" s="277"/>
      <c r="FY31" s="277"/>
      <c r="FZ31" s="277"/>
      <c r="GA31" s="277"/>
      <c r="GB31" s="277"/>
      <c r="GC31" s="277"/>
      <c r="GD31" s="277"/>
      <c r="GE31" s="277"/>
      <c r="GF31" s="277"/>
      <c r="GG31" s="277"/>
      <c r="GH31" s="277"/>
      <c r="GI31" s="277"/>
      <c r="GJ31" s="277"/>
      <c r="GK31" s="277"/>
      <c r="GL31" s="277"/>
      <c r="GM31" s="277"/>
      <c r="GN31" s="277"/>
      <c r="GO31" s="277"/>
      <c r="GP31" s="277"/>
      <c r="GQ31" s="277"/>
      <c r="GR31" s="277"/>
      <c r="GS31" s="277"/>
      <c r="GT31" s="277"/>
      <c r="GU31" s="277"/>
      <c r="GV31" s="280"/>
      <c r="GW31" s="280"/>
      <c r="GX31" s="280"/>
      <c r="GY31" s="280"/>
      <c r="GZ31" s="280"/>
      <c r="HA31" s="280"/>
      <c r="HB31" s="280"/>
      <c r="HC31" s="280"/>
      <c r="HD31" s="280"/>
      <c r="HE31" s="280"/>
      <c r="HF31" s="280"/>
      <c r="HG31" s="280"/>
      <c r="HH31" s="280"/>
      <c r="HI31" s="280"/>
      <c r="HJ31" s="280"/>
      <c r="HK31" s="280"/>
      <c r="HL31" s="280"/>
      <c r="HM31" s="280"/>
      <c r="HN31" s="280"/>
      <c r="HO31" s="280"/>
      <c r="HP31" s="280"/>
      <c r="HQ31" s="280"/>
      <c r="HR31" s="280"/>
      <c r="HS31" s="280"/>
    </row>
    <row r="32" spans="1:227" s="278" customFormat="1" ht="27.95" customHeight="1">
      <c r="A32" s="521"/>
      <c r="B32" s="295" t="s">
        <v>274</v>
      </c>
      <c r="C32" s="291">
        <v>80</v>
      </c>
      <c r="D32" s="291"/>
      <c r="E32" s="290"/>
      <c r="F32" s="291">
        <f t="shared" si="1"/>
        <v>80</v>
      </c>
      <c r="G32" s="290"/>
      <c r="H32" s="291">
        <f t="shared" si="2"/>
        <v>80</v>
      </c>
      <c r="I32" s="296"/>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C32" s="277"/>
      <c r="CD32" s="277"/>
      <c r="CE32" s="277"/>
      <c r="CF32" s="277"/>
      <c r="CG32" s="277"/>
      <c r="CH32" s="277"/>
      <c r="CI32" s="277"/>
      <c r="CJ32" s="277"/>
      <c r="CK32" s="277"/>
      <c r="CL32" s="277"/>
      <c r="CM32" s="277"/>
      <c r="CN32" s="277"/>
      <c r="CO32" s="277"/>
      <c r="CP32" s="277"/>
      <c r="CQ32" s="277"/>
      <c r="CR32" s="277"/>
      <c r="CS32" s="277"/>
      <c r="CT32" s="277"/>
      <c r="CU32" s="277"/>
      <c r="CV32" s="277"/>
      <c r="CW32" s="277"/>
      <c r="CX32" s="277"/>
      <c r="CY32" s="277"/>
      <c r="CZ32" s="277"/>
      <c r="DA32" s="277"/>
      <c r="DB32" s="277"/>
      <c r="DC32" s="277"/>
      <c r="DD32" s="277"/>
      <c r="DE32" s="277"/>
      <c r="DF32" s="277"/>
      <c r="DG32" s="277"/>
      <c r="DH32" s="277"/>
      <c r="DI32" s="277"/>
      <c r="DJ32" s="277"/>
      <c r="DK32" s="277"/>
      <c r="DL32" s="277"/>
      <c r="DM32" s="277"/>
      <c r="DN32" s="277"/>
      <c r="DO32" s="277"/>
      <c r="DP32" s="277"/>
      <c r="DQ32" s="277"/>
      <c r="DR32" s="277"/>
      <c r="DS32" s="277"/>
      <c r="DT32" s="277"/>
      <c r="DU32" s="277"/>
      <c r="DV32" s="277"/>
      <c r="DW32" s="277"/>
      <c r="DX32" s="277"/>
      <c r="DY32" s="277"/>
      <c r="DZ32" s="277"/>
      <c r="EA32" s="277"/>
      <c r="EB32" s="277"/>
      <c r="EC32" s="277"/>
      <c r="ED32" s="277"/>
      <c r="EE32" s="277"/>
      <c r="EF32" s="277"/>
      <c r="EG32" s="277"/>
      <c r="EH32" s="277"/>
      <c r="EI32" s="277"/>
      <c r="EJ32" s="277"/>
      <c r="EK32" s="277"/>
      <c r="EL32" s="277"/>
      <c r="EM32" s="277"/>
      <c r="EN32" s="277"/>
      <c r="EO32" s="277"/>
      <c r="EP32" s="277"/>
      <c r="EQ32" s="277"/>
      <c r="ER32" s="277"/>
      <c r="ES32" s="277"/>
      <c r="ET32" s="277"/>
      <c r="EU32" s="277"/>
      <c r="EV32" s="277"/>
      <c r="EW32" s="277"/>
      <c r="EX32" s="277"/>
      <c r="EY32" s="277"/>
      <c r="EZ32" s="277"/>
      <c r="FA32" s="277"/>
      <c r="FB32" s="277"/>
      <c r="FC32" s="277"/>
      <c r="FD32" s="277"/>
      <c r="FE32" s="277"/>
      <c r="FF32" s="277"/>
      <c r="FG32" s="277"/>
      <c r="FH32" s="277"/>
      <c r="FI32" s="277"/>
      <c r="FJ32" s="277"/>
      <c r="FK32" s="277"/>
      <c r="FL32" s="277"/>
      <c r="FM32" s="277"/>
      <c r="FN32" s="277"/>
      <c r="FO32" s="277"/>
      <c r="FP32" s="277"/>
      <c r="FQ32" s="277"/>
      <c r="FR32" s="277"/>
      <c r="FS32" s="277"/>
      <c r="FT32" s="277"/>
      <c r="FU32" s="277"/>
      <c r="FV32" s="277"/>
      <c r="FW32" s="277"/>
      <c r="FX32" s="277"/>
      <c r="FY32" s="277"/>
      <c r="FZ32" s="277"/>
      <c r="GA32" s="277"/>
      <c r="GB32" s="277"/>
      <c r="GC32" s="277"/>
      <c r="GD32" s="277"/>
      <c r="GE32" s="277"/>
      <c r="GF32" s="277"/>
      <c r="GG32" s="277"/>
      <c r="GH32" s="277"/>
      <c r="GI32" s="277"/>
      <c r="GJ32" s="277"/>
      <c r="GK32" s="277"/>
      <c r="GL32" s="277"/>
      <c r="GM32" s="277"/>
      <c r="GN32" s="277"/>
      <c r="GO32" s="277"/>
      <c r="GP32" s="277"/>
      <c r="GQ32" s="277"/>
      <c r="GR32" s="277"/>
      <c r="GS32" s="277"/>
      <c r="GT32" s="277"/>
      <c r="GU32" s="277"/>
      <c r="GV32" s="280"/>
      <c r="GW32" s="280"/>
      <c r="GX32" s="280"/>
      <c r="GY32" s="280"/>
      <c r="GZ32" s="280"/>
      <c r="HA32" s="280"/>
      <c r="HB32" s="280"/>
      <c r="HC32" s="280"/>
      <c r="HD32" s="280"/>
      <c r="HE32" s="280"/>
      <c r="HF32" s="280"/>
      <c r="HG32" s="280"/>
      <c r="HH32" s="280"/>
      <c r="HI32" s="280"/>
      <c r="HJ32" s="280"/>
      <c r="HK32" s="280"/>
      <c r="HL32" s="280"/>
      <c r="HM32" s="280"/>
      <c r="HN32" s="280"/>
      <c r="HO32" s="280"/>
      <c r="HP32" s="280"/>
      <c r="HQ32" s="280"/>
      <c r="HR32" s="280"/>
      <c r="HS32" s="280"/>
    </row>
    <row r="33" spans="1:227" s="278" customFormat="1" ht="27.95" customHeight="1">
      <c r="A33" s="521"/>
      <c r="B33" s="293" t="s">
        <v>266</v>
      </c>
      <c r="C33" s="291"/>
      <c r="D33" s="291">
        <v>55.774999999999999</v>
      </c>
      <c r="E33" s="290"/>
      <c r="F33" s="291">
        <f t="shared" si="1"/>
        <v>55.774999999999999</v>
      </c>
      <c r="G33" s="290"/>
      <c r="H33" s="291">
        <f t="shared" si="2"/>
        <v>55.774999999999999</v>
      </c>
      <c r="I33" s="296" t="s">
        <v>267</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277"/>
      <c r="CL33" s="277"/>
      <c r="CM33" s="277"/>
      <c r="CN33" s="277"/>
      <c r="CO33" s="277"/>
      <c r="CP33" s="277"/>
      <c r="CQ33" s="277"/>
      <c r="CR33" s="277"/>
      <c r="CS33" s="277"/>
      <c r="CT33" s="277"/>
      <c r="CU33" s="277"/>
      <c r="CV33" s="277"/>
      <c r="CW33" s="277"/>
      <c r="CX33" s="277"/>
      <c r="CY33" s="277"/>
      <c r="CZ33" s="277"/>
      <c r="DA33" s="277"/>
      <c r="DB33" s="277"/>
      <c r="DC33" s="277"/>
      <c r="DD33" s="277"/>
      <c r="DE33" s="277"/>
      <c r="DF33" s="277"/>
      <c r="DG33" s="277"/>
      <c r="DH33" s="277"/>
      <c r="DI33" s="277"/>
      <c r="DJ33" s="277"/>
      <c r="DK33" s="277"/>
      <c r="DL33" s="277"/>
      <c r="DM33" s="277"/>
      <c r="DN33" s="277"/>
      <c r="DO33" s="277"/>
      <c r="DP33" s="277"/>
      <c r="DQ33" s="277"/>
      <c r="DR33" s="277"/>
      <c r="DS33" s="277"/>
      <c r="DT33" s="277"/>
      <c r="DU33" s="277"/>
      <c r="DV33" s="277"/>
      <c r="DW33" s="277"/>
      <c r="DX33" s="277"/>
      <c r="DY33" s="277"/>
      <c r="DZ33" s="277"/>
      <c r="EA33" s="277"/>
      <c r="EB33" s="277"/>
      <c r="EC33" s="277"/>
      <c r="ED33" s="277"/>
      <c r="EE33" s="277"/>
      <c r="EF33" s="277"/>
      <c r="EG33" s="277"/>
      <c r="EH33" s="277"/>
      <c r="EI33" s="277"/>
      <c r="EJ33" s="277"/>
      <c r="EK33" s="277"/>
      <c r="EL33" s="277"/>
      <c r="EM33" s="277"/>
      <c r="EN33" s="277"/>
      <c r="EO33" s="277"/>
      <c r="EP33" s="277"/>
      <c r="EQ33" s="277"/>
      <c r="ER33" s="277"/>
      <c r="ES33" s="277"/>
      <c r="ET33" s="277"/>
      <c r="EU33" s="277"/>
      <c r="EV33" s="277"/>
      <c r="EW33" s="277"/>
      <c r="EX33" s="277"/>
      <c r="EY33" s="277"/>
      <c r="EZ33" s="277"/>
      <c r="FA33" s="277"/>
      <c r="FB33" s="277"/>
      <c r="FC33" s="277"/>
      <c r="FD33" s="277"/>
      <c r="FE33" s="277"/>
      <c r="FF33" s="277"/>
      <c r="FG33" s="277"/>
      <c r="FH33" s="277"/>
      <c r="FI33" s="277"/>
      <c r="FJ33" s="277"/>
      <c r="FK33" s="277"/>
      <c r="FL33" s="277"/>
      <c r="FM33" s="277"/>
      <c r="FN33" s="277"/>
      <c r="FO33" s="277"/>
      <c r="FP33" s="277"/>
      <c r="FQ33" s="277"/>
      <c r="FR33" s="277"/>
      <c r="FS33" s="277"/>
      <c r="FT33" s="277"/>
      <c r="FU33" s="277"/>
      <c r="FV33" s="277"/>
      <c r="FW33" s="277"/>
      <c r="FX33" s="277"/>
      <c r="FY33" s="277"/>
      <c r="FZ33" s="277"/>
      <c r="GA33" s="277"/>
      <c r="GB33" s="277"/>
      <c r="GC33" s="277"/>
      <c r="GD33" s="277"/>
      <c r="GE33" s="277"/>
      <c r="GF33" s="277"/>
      <c r="GG33" s="277"/>
      <c r="GH33" s="277"/>
      <c r="GI33" s="277"/>
      <c r="GJ33" s="277"/>
      <c r="GK33" s="277"/>
      <c r="GL33" s="277"/>
      <c r="GM33" s="277"/>
      <c r="GN33" s="277"/>
      <c r="GO33" s="277"/>
      <c r="GP33" s="277"/>
      <c r="GQ33" s="277"/>
      <c r="GR33" s="277"/>
      <c r="GS33" s="277"/>
      <c r="GT33" s="277"/>
      <c r="GU33" s="277"/>
      <c r="GV33" s="280"/>
      <c r="GW33" s="280"/>
      <c r="GX33" s="280"/>
      <c r="GY33" s="280"/>
      <c r="GZ33" s="280"/>
      <c r="HA33" s="280"/>
      <c r="HB33" s="280"/>
      <c r="HC33" s="280"/>
      <c r="HD33" s="280"/>
      <c r="HE33" s="280"/>
      <c r="HF33" s="280"/>
      <c r="HG33" s="280"/>
      <c r="HH33" s="280"/>
      <c r="HI33" s="280"/>
      <c r="HJ33" s="280"/>
      <c r="HK33" s="280"/>
      <c r="HL33" s="280"/>
      <c r="HM33" s="280"/>
      <c r="HN33" s="280"/>
      <c r="HO33" s="280"/>
      <c r="HP33" s="280"/>
      <c r="HQ33" s="280"/>
      <c r="HR33" s="280"/>
      <c r="HS33" s="280"/>
    </row>
    <row r="34" spans="1:227" s="278" customFormat="1" ht="27.95" customHeight="1">
      <c r="A34" s="522"/>
      <c r="B34" s="293" t="s">
        <v>275</v>
      </c>
      <c r="C34" s="291"/>
      <c r="D34" s="291"/>
      <c r="E34" s="290"/>
      <c r="F34" s="291">
        <f t="shared" si="1"/>
        <v>0</v>
      </c>
      <c r="G34" s="291">
        <v>-41</v>
      </c>
      <c r="H34" s="291">
        <f t="shared" si="2"/>
        <v>-41</v>
      </c>
      <c r="I34" s="296"/>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c r="BZ34" s="277"/>
      <c r="CA34" s="277"/>
      <c r="CB34" s="277"/>
      <c r="CC34" s="277"/>
      <c r="CD34" s="277"/>
      <c r="CE34" s="277"/>
      <c r="CF34" s="277"/>
      <c r="CG34" s="277"/>
      <c r="CH34" s="277"/>
      <c r="CI34" s="277"/>
      <c r="CJ34" s="277"/>
      <c r="CK34" s="277"/>
      <c r="CL34" s="277"/>
      <c r="CM34" s="277"/>
      <c r="CN34" s="277"/>
      <c r="CO34" s="277"/>
      <c r="CP34" s="277"/>
      <c r="CQ34" s="277"/>
      <c r="CR34" s="277"/>
      <c r="CS34" s="277"/>
      <c r="CT34" s="277"/>
      <c r="CU34" s="277"/>
      <c r="CV34" s="277"/>
      <c r="CW34" s="277"/>
      <c r="CX34" s="277"/>
      <c r="CY34" s="277"/>
      <c r="CZ34" s="277"/>
      <c r="DA34" s="277"/>
      <c r="DB34" s="277"/>
      <c r="DC34" s="277"/>
      <c r="DD34" s="277"/>
      <c r="DE34" s="277"/>
      <c r="DF34" s="277"/>
      <c r="DG34" s="277"/>
      <c r="DH34" s="277"/>
      <c r="DI34" s="277"/>
      <c r="DJ34" s="277"/>
      <c r="DK34" s="277"/>
      <c r="DL34" s="277"/>
      <c r="DM34" s="277"/>
      <c r="DN34" s="277"/>
      <c r="DO34" s="277"/>
      <c r="DP34" s="277"/>
      <c r="DQ34" s="277"/>
      <c r="DR34" s="277"/>
      <c r="DS34" s="277"/>
      <c r="DT34" s="277"/>
      <c r="DU34" s="277"/>
      <c r="DV34" s="277"/>
      <c r="DW34" s="277"/>
      <c r="DX34" s="277"/>
      <c r="DY34" s="277"/>
      <c r="DZ34" s="277"/>
      <c r="EA34" s="277"/>
      <c r="EB34" s="277"/>
      <c r="EC34" s="277"/>
      <c r="ED34" s="277"/>
      <c r="EE34" s="277"/>
      <c r="EF34" s="277"/>
      <c r="EG34" s="277"/>
      <c r="EH34" s="277"/>
      <c r="EI34" s="277"/>
      <c r="EJ34" s="277"/>
      <c r="EK34" s="277"/>
      <c r="EL34" s="277"/>
      <c r="EM34" s="277"/>
      <c r="EN34" s="277"/>
      <c r="EO34" s="277"/>
      <c r="EP34" s="277"/>
      <c r="EQ34" s="277"/>
      <c r="ER34" s="277"/>
      <c r="ES34" s="277"/>
      <c r="ET34" s="277"/>
      <c r="EU34" s="277"/>
      <c r="EV34" s="277"/>
      <c r="EW34" s="277"/>
      <c r="EX34" s="277"/>
      <c r="EY34" s="277"/>
      <c r="EZ34" s="277"/>
      <c r="FA34" s="277"/>
      <c r="FB34" s="277"/>
      <c r="FC34" s="277"/>
      <c r="FD34" s="277"/>
      <c r="FE34" s="277"/>
      <c r="FF34" s="277"/>
      <c r="FG34" s="277"/>
      <c r="FH34" s="277"/>
      <c r="FI34" s="277"/>
      <c r="FJ34" s="277"/>
      <c r="FK34" s="277"/>
      <c r="FL34" s="277"/>
      <c r="FM34" s="277"/>
      <c r="FN34" s="277"/>
      <c r="FO34" s="277"/>
      <c r="FP34" s="277"/>
      <c r="FQ34" s="277"/>
      <c r="FR34" s="277"/>
      <c r="FS34" s="277"/>
      <c r="FT34" s="277"/>
      <c r="FU34" s="277"/>
      <c r="FV34" s="277"/>
      <c r="FW34" s="277"/>
      <c r="FX34" s="277"/>
      <c r="FY34" s="277"/>
      <c r="FZ34" s="277"/>
      <c r="GA34" s="277"/>
      <c r="GB34" s="277"/>
      <c r="GC34" s="277"/>
      <c r="GD34" s="277"/>
      <c r="GE34" s="277"/>
      <c r="GF34" s="277"/>
      <c r="GG34" s="277"/>
      <c r="GH34" s="277"/>
      <c r="GI34" s="277"/>
      <c r="GJ34" s="277"/>
      <c r="GK34" s="277"/>
      <c r="GL34" s="277"/>
      <c r="GM34" s="277"/>
      <c r="GN34" s="277"/>
      <c r="GO34" s="277"/>
      <c r="GP34" s="277"/>
      <c r="GQ34" s="277"/>
      <c r="GR34" s="277"/>
      <c r="GS34" s="277"/>
      <c r="GT34" s="277"/>
      <c r="GU34" s="277"/>
      <c r="GV34" s="280"/>
      <c r="GW34" s="280"/>
      <c r="GX34" s="280"/>
      <c r="GY34" s="280"/>
      <c r="GZ34" s="280"/>
      <c r="HA34" s="280"/>
      <c r="HB34" s="280"/>
      <c r="HC34" s="280"/>
      <c r="HD34" s="280"/>
      <c r="HE34" s="280"/>
      <c r="HF34" s="280"/>
      <c r="HG34" s="280"/>
      <c r="HH34" s="280"/>
      <c r="HI34" s="280"/>
      <c r="HJ34" s="280"/>
      <c r="HK34" s="280"/>
      <c r="HL34" s="280"/>
      <c r="HM34" s="280"/>
      <c r="HN34" s="280"/>
      <c r="HO34" s="280"/>
      <c r="HP34" s="280"/>
      <c r="HQ34" s="280"/>
      <c r="HR34" s="280"/>
      <c r="HS34" s="280"/>
    </row>
    <row r="35" spans="1:227" s="278" customFormat="1" ht="24.95" customHeight="1">
      <c r="A35" s="520" t="s">
        <v>84</v>
      </c>
      <c r="B35" s="289" t="s">
        <v>81</v>
      </c>
      <c r="C35" s="291">
        <f>C36+C37+C40</f>
        <v>669.11</v>
      </c>
      <c r="D35" s="291">
        <f t="shared" ref="D35:G35" si="3">D36+D37+D40</f>
        <v>255.20321899999999</v>
      </c>
      <c r="E35" s="291">
        <f t="shared" si="3"/>
        <v>0</v>
      </c>
      <c r="F35" s="291">
        <f t="shared" ref="F35:F98" si="4">C35+D35+E35</f>
        <v>924.313219</v>
      </c>
      <c r="G35" s="291">
        <f t="shared" si="3"/>
        <v>374.17464999999999</v>
      </c>
      <c r="H35" s="291">
        <f t="shared" si="2"/>
        <v>1298.487869</v>
      </c>
      <c r="I35" s="296"/>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C35" s="277"/>
      <c r="CD35" s="277"/>
      <c r="CE35" s="277"/>
      <c r="CF35" s="277"/>
      <c r="CG35" s="277"/>
      <c r="CH35" s="277"/>
      <c r="CI35" s="277"/>
      <c r="CJ35" s="277"/>
      <c r="CK35" s="277"/>
      <c r="CL35" s="277"/>
      <c r="CM35" s="277"/>
      <c r="CN35" s="277"/>
      <c r="CO35" s="277"/>
      <c r="CP35" s="277"/>
      <c r="CQ35" s="277"/>
      <c r="CR35" s="277"/>
      <c r="CS35" s="277"/>
      <c r="CT35" s="277"/>
      <c r="CU35" s="277"/>
      <c r="CV35" s="277"/>
      <c r="CW35" s="277"/>
      <c r="CX35" s="277"/>
      <c r="CY35" s="277"/>
      <c r="CZ35" s="277"/>
      <c r="DA35" s="277"/>
      <c r="DB35" s="277"/>
      <c r="DC35" s="277"/>
      <c r="DD35" s="277"/>
      <c r="DE35" s="277"/>
      <c r="DF35" s="277"/>
      <c r="DG35" s="277"/>
      <c r="DH35" s="277"/>
      <c r="DI35" s="277"/>
      <c r="DJ35" s="277"/>
      <c r="DK35" s="277"/>
      <c r="DL35" s="277"/>
      <c r="DM35" s="277"/>
      <c r="DN35" s="277"/>
      <c r="DO35" s="277"/>
      <c r="DP35" s="277"/>
      <c r="DQ35" s="277"/>
      <c r="DR35" s="277"/>
      <c r="DS35" s="277"/>
      <c r="DT35" s="277"/>
      <c r="DU35" s="277"/>
      <c r="DV35" s="277"/>
      <c r="DW35" s="277"/>
      <c r="DX35" s="277"/>
      <c r="DY35" s="277"/>
      <c r="DZ35" s="277"/>
      <c r="EA35" s="277"/>
      <c r="EB35" s="277"/>
      <c r="EC35" s="277"/>
      <c r="ED35" s="277"/>
      <c r="EE35" s="277"/>
      <c r="EF35" s="277"/>
      <c r="EG35" s="277"/>
      <c r="EH35" s="277"/>
      <c r="EI35" s="277"/>
      <c r="EJ35" s="277"/>
      <c r="EK35" s="277"/>
      <c r="EL35" s="277"/>
      <c r="EM35" s="277"/>
      <c r="EN35" s="277"/>
      <c r="EO35" s="277"/>
      <c r="EP35" s="277"/>
      <c r="EQ35" s="277"/>
      <c r="ER35" s="277"/>
      <c r="ES35" s="277"/>
      <c r="ET35" s="277"/>
      <c r="EU35" s="277"/>
      <c r="EV35" s="277"/>
      <c r="EW35" s="277"/>
      <c r="EX35" s="277"/>
      <c r="EY35" s="277"/>
      <c r="EZ35" s="277"/>
      <c r="FA35" s="277"/>
      <c r="FB35" s="277"/>
      <c r="FC35" s="277"/>
      <c r="FD35" s="277"/>
      <c r="FE35" s="277"/>
      <c r="FF35" s="277"/>
      <c r="FG35" s="277"/>
      <c r="FH35" s="277"/>
      <c r="FI35" s="277"/>
      <c r="FJ35" s="277"/>
      <c r="FK35" s="277"/>
      <c r="FL35" s="277"/>
      <c r="FM35" s="277"/>
      <c r="FN35" s="277"/>
      <c r="FO35" s="277"/>
      <c r="FP35" s="277"/>
      <c r="FQ35" s="277"/>
      <c r="FR35" s="277"/>
      <c r="FS35" s="277"/>
      <c r="FT35" s="277"/>
      <c r="FU35" s="277"/>
      <c r="FV35" s="277"/>
      <c r="FW35" s="277"/>
      <c r="FX35" s="277"/>
      <c r="FY35" s="277"/>
      <c r="FZ35" s="277"/>
      <c r="GA35" s="277"/>
      <c r="GB35" s="277"/>
      <c r="GC35" s="277"/>
      <c r="GD35" s="277"/>
      <c r="GE35" s="277"/>
      <c r="GF35" s="277"/>
      <c r="GG35" s="277"/>
      <c r="GH35" s="277"/>
      <c r="GI35" s="277"/>
      <c r="GJ35" s="277"/>
      <c r="GK35" s="277"/>
      <c r="GL35" s="277"/>
      <c r="GM35" s="277"/>
      <c r="GN35" s="277"/>
      <c r="GO35" s="277"/>
      <c r="GP35" s="277"/>
      <c r="GQ35" s="277"/>
      <c r="GR35" s="277"/>
      <c r="GS35" s="277"/>
      <c r="GT35" s="277"/>
      <c r="GU35" s="277"/>
      <c r="GV35" s="280"/>
      <c r="GW35" s="280"/>
      <c r="GX35" s="280"/>
      <c r="GY35" s="280"/>
      <c r="GZ35" s="280"/>
      <c r="HA35" s="280"/>
      <c r="HB35" s="280"/>
      <c r="HC35" s="280"/>
      <c r="HD35" s="280"/>
      <c r="HE35" s="280"/>
      <c r="HF35" s="280"/>
      <c r="HG35" s="280"/>
      <c r="HH35" s="280"/>
      <c r="HI35" s="280"/>
      <c r="HJ35" s="280"/>
      <c r="HK35" s="280"/>
      <c r="HL35" s="280"/>
      <c r="HM35" s="280"/>
      <c r="HN35" s="280"/>
      <c r="HO35" s="280"/>
      <c r="HP35" s="280"/>
      <c r="HQ35" s="280"/>
      <c r="HR35" s="280"/>
      <c r="HS35" s="280"/>
    </row>
    <row r="36" spans="1:227" s="278" customFormat="1" ht="24.95" customHeight="1">
      <c r="A36" s="521"/>
      <c r="B36" s="294" t="s">
        <v>253</v>
      </c>
      <c r="C36" s="291">
        <v>319.05</v>
      </c>
      <c r="D36" s="290">
        <v>168.90321900000001</v>
      </c>
      <c r="E36" s="290"/>
      <c r="F36" s="291">
        <f t="shared" si="4"/>
        <v>487.95321899999999</v>
      </c>
      <c r="G36" s="290"/>
      <c r="H36" s="291">
        <f t="shared" si="2"/>
        <v>487.95321899999999</v>
      </c>
      <c r="I36" s="296" t="s">
        <v>276</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C36" s="277"/>
      <c r="DD36" s="277"/>
      <c r="DE36" s="277"/>
      <c r="DF36" s="277"/>
      <c r="DG36" s="277"/>
      <c r="DH36" s="277"/>
      <c r="DI36" s="277"/>
      <c r="DJ36" s="277"/>
      <c r="DK36" s="277"/>
      <c r="DL36" s="277"/>
      <c r="DM36" s="277"/>
      <c r="DN36" s="277"/>
      <c r="DO36" s="277"/>
      <c r="DP36" s="277"/>
      <c r="DQ36" s="277"/>
      <c r="DR36" s="277"/>
      <c r="DS36" s="277"/>
      <c r="DT36" s="277"/>
      <c r="DU36" s="277"/>
      <c r="DV36" s="277"/>
      <c r="DW36" s="277"/>
      <c r="DX36" s="277"/>
      <c r="DY36" s="277"/>
      <c r="DZ36" s="277"/>
      <c r="EA36" s="277"/>
      <c r="EB36" s="277"/>
      <c r="EC36" s="277"/>
      <c r="ED36" s="277"/>
      <c r="EE36" s="277"/>
      <c r="EF36" s="277"/>
      <c r="EG36" s="277"/>
      <c r="EH36" s="277"/>
      <c r="EI36" s="277"/>
      <c r="EJ36" s="277"/>
      <c r="EK36" s="277"/>
      <c r="EL36" s="277"/>
      <c r="EM36" s="277"/>
      <c r="EN36" s="277"/>
      <c r="EO36" s="277"/>
      <c r="EP36" s="277"/>
      <c r="EQ36" s="277"/>
      <c r="ER36" s="277"/>
      <c r="ES36" s="277"/>
      <c r="ET36" s="277"/>
      <c r="EU36" s="277"/>
      <c r="EV36" s="277"/>
      <c r="EW36" s="277"/>
      <c r="EX36" s="277"/>
      <c r="EY36" s="277"/>
      <c r="EZ36" s="277"/>
      <c r="FA36" s="277"/>
      <c r="FB36" s="277"/>
      <c r="FC36" s="277"/>
      <c r="FD36" s="277"/>
      <c r="FE36" s="277"/>
      <c r="FF36" s="277"/>
      <c r="FG36" s="277"/>
      <c r="FH36" s="277"/>
      <c r="FI36" s="277"/>
      <c r="FJ36" s="277"/>
      <c r="FK36" s="277"/>
      <c r="FL36" s="277"/>
      <c r="FM36" s="277"/>
      <c r="FN36" s="277"/>
      <c r="FO36" s="277"/>
      <c r="FP36" s="277"/>
      <c r="FQ36" s="277"/>
      <c r="FR36" s="277"/>
      <c r="FS36" s="277"/>
      <c r="FT36" s="277"/>
      <c r="FU36" s="277"/>
      <c r="FV36" s="277"/>
      <c r="FW36" s="277"/>
      <c r="FX36" s="277"/>
      <c r="FY36" s="277"/>
      <c r="FZ36" s="277"/>
      <c r="GA36" s="277"/>
      <c r="GB36" s="277"/>
      <c r="GC36" s="277"/>
      <c r="GD36" s="277"/>
      <c r="GE36" s="277"/>
      <c r="GF36" s="277"/>
      <c r="GG36" s="277"/>
      <c r="GH36" s="277"/>
      <c r="GI36" s="277"/>
      <c r="GJ36" s="277"/>
      <c r="GK36" s="277"/>
      <c r="GL36" s="277"/>
      <c r="GM36" s="277"/>
      <c r="GN36" s="277"/>
      <c r="GO36" s="277"/>
      <c r="GP36" s="277"/>
      <c r="GQ36" s="277"/>
      <c r="GR36" s="277"/>
      <c r="GS36" s="277"/>
      <c r="GT36" s="277"/>
      <c r="GU36" s="277"/>
      <c r="GV36" s="280"/>
      <c r="GW36" s="280"/>
      <c r="GX36" s="280"/>
      <c r="GY36" s="280"/>
      <c r="GZ36" s="280"/>
      <c r="HA36" s="280"/>
      <c r="HB36" s="280"/>
      <c r="HC36" s="280"/>
      <c r="HD36" s="280"/>
      <c r="HE36" s="280"/>
      <c r="HF36" s="280"/>
      <c r="HG36" s="280"/>
      <c r="HH36" s="280"/>
      <c r="HI36" s="280"/>
      <c r="HJ36" s="280"/>
      <c r="HK36" s="280"/>
      <c r="HL36" s="280"/>
      <c r="HM36" s="280"/>
      <c r="HN36" s="280"/>
      <c r="HO36" s="280"/>
      <c r="HP36" s="280"/>
      <c r="HQ36" s="280"/>
      <c r="HR36" s="280"/>
      <c r="HS36" s="280"/>
    </row>
    <row r="37" spans="1:227" s="278" customFormat="1" ht="24.95" customHeight="1">
      <c r="A37" s="521"/>
      <c r="B37" s="294" t="s">
        <v>255</v>
      </c>
      <c r="C37" s="290">
        <f>C38+C39</f>
        <v>62.06</v>
      </c>
      <c r="D37" s="290"/>
      <c r="E37" s="290"/>
      <c r="F37" s="291">
        <f t="shared" si="4"/>
        <v>62.06</v>
      </c>
      <c r="G37" s="290"/>
      <c r="H37" s="291">
        <f t="shared" si="2"/>
        <v>62.06</v>
      </c>
      <c r="I37" s="296"/>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77"/>
      <c r="BX37" s="277"/>
      <c r="BY37" s="277"/>
      <c r="BZ37" s="277"/>
      <c r="CA37" s="277"/>
      <c r="CB37" s="277"/>
      <c r="CC37" s="277"/>
      <c r="CD37" s="277"/>
      <c r="CE37" s="277"/>
      <c r="CF37" s="277"/>
      <c r="CG37" s="277"/>
      <c r="CH37" s="277"/>
      <c r="CI37" s="277"/>
      <c r="CJ37" s="277"/>
      <c r="CK37" s="277"/>
      <c r="CL37" s="277"/>
      <c r="CM37" s="277"/>
      <c r="CN37" s="277"/>
      <c r="CO37" s="277"/>
      <c r="CP37" s="277"/>
      <c r="CQ37" s="277"/>
      <c r="CR37" s="277"/>
      <c r="CS37" s="277"/>
      <c r="CT37" s="277"/>
      <c r="CU37" s="277"/>
      <c r="CV37" s="277"/>
      <c r="CW37" s="277"/>
      <c r="CX37" s="277"/>
      <c r="CY37" s="277"/>
      <c r="CZ37" s="277"/>
      <c r="DA37" s="277"/>
      <c r="DB37" s="277"/>
      <c r="DC37" s="277"/>
      <c r="DD37" s="277"/>
      <c r="DE37" s="277"/>
      <c r="DF37" s="277"/>
      <c r="DG37" s="277"/>
      <c r="DH37" s="277"/>
      <c r="DI37" s="277"/>
      <c r="DJ37" s="277"/>
      <c r="DK37" s="277"/>
      <c r="DL37" s="277"/>
      <c r="DM37" s="277"/>
      <c r="DN37" s="277"/>
      <c r="DO37" s="277"/>
      <c r="DP37" s="277"/>
      <c r="DQ37" s="277"/>
      <c r="DR37" s="277"/>
      <c r="DS37" s="277"/>
      <c r="DT37" s="277"/>
      <c r="DU37" s="277"/>
      <c r="DV37" s="277"/>
      <c r="DW37" s="277"/>
      <c r="DX37" s="277"/>
      <c r="DY37" s="277"/>
      <c r="DZ37" s="277"/>
      <c r="EA37" s="277"/>
      <c r="EB37" s="277"/>
      <c r="EC37" s="277"/>
      <c r="ED37" s="277"/>
      <c r="EE37" s="277"/>
      <c r="EF37" s="277"/>
      <c r="EG37" s="277"/>
      <c r="EH37" s="277"/>
      <c r="EI37" s="277"/>
      <c r="EJ37" s="277"/>
      <c r="EK37" s="277"/>
      <c r="EL37" s="277"/>
      <c r="EM37" s="277"/>
      <c r="EN37" s="277"/>
      <c r="EO37" s="277"/>
      <c r="EP37" s="277"/>
      <c r="EQ37" s="277"/>
      <c r="ER37" s="277"/>
      <c r="ES37" s="277"/>
      <c r="ET37" s="277"/>
      <c r="EU37" s="277"/>
      <c r="EV37" s="277"/>
      <c r="EW37" s="277"/>
      <c r="EX37" s="277"/>
      <c r="EY37" s="277"/>
      <c r="EZ37" s="277"/>
      <c r="FA37" s="277"/>
      <c r="FB37" s="277"/>
      <c r="FC37" s="277"/>
      <c r="FD37" s="277"/>
      <c r="FE37" s="277"/>
      <c r="FF37" s="277"/>
      <c r="FG37" s="277"/>
      <c r="FH37" s="277"/>
      <c r="FI37" s="277"/>
      <c r="FJ37" s="277"/>
      <c r="FK37" s="277"/>
      <c r="FL37" s="277"/>
      <c r="FM37" s="277"/>
      <c r="FN37" s="277"/>
      <c r="FO37" s="277"/>
      <c r="FP37" s="277"/>
      <c r="FQ37" s="277"/>
      <c r="FR37" s="277"/>
      <c r="FS37" s="277"/>
      <c r="FT37" s="277"/>
      <c r="FU37" s="277"/>
      <c r="FV37" s="277"/>
      <c r="FW37" s="277"/>
      <c r="FX37" s="277"/>
      <c r="FY37" s="277"/>
      <c r="FZ37" s="277"/>
      <c r="GA37" s="277"/>
      <c r="GB37" s="277"/>
      <c r="GC37" s="277"/>
      <c r="GD37" s="277"/>
      <c r="GE37" s="277"/>
      <c r="GF37" s="277"/>
      <c r="GG37" s="277"/>
      <c r="GH37" s="277"/>
      <c r="GI37" s="277"/>
      <c r="GJ37" s="277"/>
      <c r="GK37" s="277"/>
      <c r="GL37" s="277"/>
      <c r="GM37" s="277"/>
      <c r="GN37" s="277"/>
      <c r="GO37" s="277"/>
      <c r="GP37" s="277"/>
      <c r="GQ37" s="277"/>
      <c r="GR37" s="277"/>
      <c r="GS37" s="277"/>
      <c r="GT37" s="277"/>
      <c r="GU37" s="277"/>
      <c r="GV37" s="280"/>
      <c r="GW37" s="280"/>
      <c r="GX37" s="280"/>
      <c r="GY37" s="280"/>
      <c r="GZ37" s="280"/>
      <c r="HA37" s="280"/>
      <c r="HB37" s="280"/>
      <c r="HC37" s="280"/>
      <c r="HD37" s="280"/>
      <c r="HE37" s="280"/>
      <c r="HF37" s="280"/>
      <c r="HG37" s="280"/>
      <c r="HH37" s="280"/>
      <c r="HI37" s="280"/>
      <c r="HJ37" s="280"/>
      <c r="HK37" s="280"/>
      <c r="HL37" s="280"/>
      <c r="HM37" s="280"/>
      <c r="HN37" s="280"/>
      <c r="HO37" s="280"/>
      <c r="HP37" s="280"/>
      <c r="HQ37" s="280"/>
      <c r="HR37" s="280"/>
      <c r="HS37" s="280"/>
    </row>
    <row r="38" spans="1:227" s="278" customFormat="1" ht="24.95" customHeight="1">
      <c r="A38" s="521"/>
      <c r="B38" s="293" t="s">
        <v>256</v>
      </c>
      <c r="C38" s="291">
        <v>40.4</v>
      </c>
      <c r="D38" s="291">
        <f>SUM(D39:D51)</f>
        <v>172.6</v>
      </c>
      <c r="E38" s="291">
        <f>SUM(E39:E51)</f>
        <v>0</v>
      </c>
      <c r="F38" s="291">
        <f t="shared" si="4"/>
        <v>213</v>
      </c>
      <c r="G38" s="291"/>
      <c r="H38" s="291">
        <f t="shared" si="2"/>
        <v>213</v>
      </c>
      <c r="I38" s="296"/>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277"/>
      <c r="CD38" s="277"/>
      <c r="CE38" s="277"/>
      <c r="CF38" s="277"/>
      <c r="CG38" s="277"/>
      <c r="CH38" s="277"/>
      <c r="CI38" s="277"/>
      <c r="CJ38" s="277"/>
      <c r="CK38" s="277"/>
      <c r="CL38" s="277"/>
      <c r="CM38" s="277"/>
      <c r="CN38" s="277"/>
      <c r="CO38" s="277"/>
      <c r="CP38" s="277"/>
      <c r="CQ38" s="277"/>
      <c r="CR38" s="277"/>
      <c r="CS38" s="277"/>
      <c r="CT38" s="277"/>
      <c r="CU38" s="277"/>
      <c r="CV38" s="277"/>
      <c r="CW38" s="277"/>
      <c r="CX38" s="277"/>
      <c r="CY38" s="277"/>
      <c r="CZ38" s="277"/>
      <c r="DA38" s="277"/>
      <c r="DB38" s="277"/>
      <c r="DC38" s="277"/>
      <c r="DD38" s="277"/>
      <c r="DE38" s="277"/>
      <c r="DF38" s="277"/>
      <c r="DG38" s="277"/>
      <c r="DH38" s="277"/>
      <c r="DI38" s="277"/>
      <c r="DJ38" s="277"/>
      <c r="DK38" s="277"/>
      <c r="DL38" s="277"/>
      <c r="DM38" s="277"/>
      <c r="DN38" s="277"/>
      <c r="DO38" s="277"/>
      <c r="DP38" s="277"/>
      <c r="DQ38" s="277"/>
      <c r="DR38" s="277"/>
      <c r="DS38" s="277"/>
      <c r="DT38" s="277"/>
      <c r="DU38" s="277"/>
      <c r="DV38" s="277"/>
      <c r="DW38" s="277"/>
      <c r="DX38" s="277"/>
      <c r="DY38" s="277"/>
      <c r="DZ38" s="277"/>
      <c r="EA38" s="277"/>
      <c r="EB38" s="277"/>
      <c r="EC38" s="277"/>
      <c r="ED38" s="277"/>
      <c r="EE38" s="277"/>
      <c r="EF38" s="277"/>
      <c r="EG38" s="277"/>
      <c r="EH38" s="277"/>
      <c r="EI38" s="277"/>
      <c r="EJ38" s="277"/>
      <c r="EK38" s="277"/>
      <c r="EL38" s="277"/>
      <c r="EM38" s="277"/>
      <c r="EN38" s="277"/>
      <c r="EO38" s="277"/>
      <c r="EP38" s="277"/>
      <c r="EQ38" s="277"/>
      <c r="ER38" s="277"/>
      <c r="ES38" s="277"/>
      <c r="ET38" s="277"/>
      <c r="EU38" s="277"/>
      <c r="EV38" s="277"/>
      <c r="EW38" s="277"/>
      <c r="EX38" s="277"/>
      <c r="EY38" s="277"/>
      <c r="EZ38" s="277"/>
      <c r="FA38" s="277"/>
      <c r="FB38" s="277"/>
      <c r="FC38" s="277"/>
      <c r="FD38" s="277"/>
      <c r="FE38" s="277"/>
      <c r="FF38" s="277"/>
      <c r="FG38" s="277"/>
      <c r="FH38" s="277"/>
      <c r="FI38" s="277"/>
      <c r="FJ38" s="277"/>
      <c r="FK38" s="277"/>
      <c r="FL38" s="277"/>
      <c r="FM38" s="277"/>
      <c r="FN38" s="277"/>
      <c r="FO38" s="277"/>
      <c r="FP38" s="277"/>
      <c r="FQ38" s="277"/>
      <c r="FR38" s="277"/>
      <c r="FS38" s="277"/>
      <c r="FT38" s="277"/>
      <c r="FU38" s="277"/>
      <c r="FV38" s="277"/>
      <c r="FW38" s="277"/>
      <c r="FX38" s="277"/>
      <c r="FY38" s="277"/>
      <c r="FZ38" s="277"/>
      <c r="GA38" s="277"/>
      <c r="GB38" s="277"/>
      <c r="GC38" s="277"/>
      <c r="GD38" s="277"/>
      <c r="GE38" s="277"/>
      <c r="GF38" s="277"/>
      <c r="GG38" s="277"/>
      <c r="GH38" s="277"/>
      <c r="GI38" s="277"/>
      <c r="GJ38" s="277"/>
      <c r="GK38" s="277"/>
      <c r="GL38" s="277"/>
      <c r="GM38" s="277"/>
      <c r="GN38" s="277"/>
      <c r="GO38" s="277"/>
      <c r="GP38" s="277"/>
      <c r="GQ38" s="277"/>
      <c r="GR38" s="277"/>
      <c r="GS38" s="277"/>
      <c r="GT38" s="277"/>
      <c r="GU38" s="277"/>
      <c r="GV38" s="280"/>
      <c r="GW38" s="280"/>
      <c r="GX38" s="280"/>
      <c r="GY38" s="280"/>
      <c r="GZ38" s="280"/>
      <c r="HA38" s="280"/>
      <c r="HB38" s="280"/>
      <c r="HC38" s="280"/>
      <c r="HD38" s="280"/>
      <c r="HE38" s="280"/>
      <c r="HF38" s="280"/>
      <c r="HG38" s="280"/>
      <c r="HH38" s="280"/>
      <c r="HI38" s="280"/>
      <c r="HJ38" s="280"/>
      <c r="HK38" s="280"/>
      <c r="HL38" s="280"/>
      <c r="HM38" s="280"/>
      <c r="HN38" s="280"/>
      <c r="HO38" s="280"/>
      <c r="HP38" s="280"/>
      <c r="HQ38" s="280"/>
      <c r="HR38" s="280"/>
      <c r="HS38" s="280"/>
    </row>
    <row r="39" spans="1:227" s="278" customFormat="1" ht="24.95" customHeight="1">
      <c r="A39" s="521"/>
      <c r="B39" s="296" t="s">
        <v>257</v>
      </c>
      <c r="C39" s="291">
        <v>21.66</v>
      </c>
      <c r="D39" s="290"/>
      <c r="E39" s="290"/>
      <c r="F39" s="291">
        <f t="shared" si="4"/>
        <v>21.66</v>
      </c>
      <c r="G39" s="290"/>
      <c r="H39" s="291">
        <f t="shared" si="2"/>
        <v>21.66</v>
      </c>
      <c r="I39" s="296"/>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7"/>
      <c r="BX39" s="277"/>
      <c r="BY39" s="277"/>
      <c r="BZ39" s="277"/>
      <c r="CA39" s="277"/>
      <c r="CB39" s="277"/>
      <c r="CC39" s="277"/>
      <c r="CD39" s="277"/>
      <c r="CE39" s="277"/>
      <c r="CF39" s="277"/>
      <c r="CG39" s="277"/>
      <c r="CH39" s="277"/>
      <c r="CI39" s="277"/>
      <c r="CJ39" s="277"/>
      <c r="CK39" s="277"/>
      <c r="CL39" s="277"/>
      <c r="CM39" s="277"/>
      <c r="CN39" s="277"/>
      <c r="CO39" s="277"/>
      <c r="CP39" s="277"/>
      <c r="CQ39" s="277"/>
      <c r="CR39" s="277"/>
      <c r="CS39" s="277"/>
      <c r="CT39" s="277"/>
      <c r="CU39" s="277"/>
      <c r="CV39" s="277"/>
      <c r="CW39" s="277"/>
      <c r="CX39" s="277"/>
      <c r="CY39" s="277"/>
      <c r="CZ39" s="277"/>
      <c r="DA39" s="277"/>
      <c r="DB39" s="277"/>
      <c r="DC39" s="277"/>
      <c r="DD39" s="277"/>
      <c r="DE39" s="277"/>
      <c r="DF39" s="277"/>
      <c r="DG39" s="277"/>
      <c r="DH39" s="277"/>
      <c r="DI39" s="277"/>
      <c r="DJ39" s="277"/>
      <c r="DK39" s="277"/>
      <c r="DL39" s="277"/>
      <c r="DM39" s="277"/>
      <c r="DN39" s="277"/>
      <c r="DO39" s="277"/>
      <c r="DP39" s="277"/>
      <c r="DQ39" s="277"/>
      <c r="DR39" s="277"/>
      <c r="DS39" s="277"/>
      <c r="DT39" s="277"/>
      <c r="DU39" s="277"/>
      <c r="DV39" s="277"/>
      <c r="DW39" s="277"/>
      <c r="DX39" s="277"/>
      <c r="DY39" s="277"/>
      <c r="DZ39" s="277"/>
      <c r="EA39" s="277"/>
      <c r="EB39" s="277"/>
      <c r="EC39" s="277"/>
      <c r="ED39" s="277"/>
      <c r="EE39" s="277"/>
      <c r="EF39" s="277"/>
      <c r="EG39" s="277"/>
      <c r="EH39" s="277"/>
      <c r="EI39" s="277"/>
      <c r="EJ39" s="277"/>
      <c r="EK39" s="277"/>
      <c r="EL39" s="277"/>
      <c r="EM39" s="277"/>
      <c r="EN39" s="277"/>
      <c r="EO39" s="277"/>
      <c r="EP39" s="277"/>
      <c r="EQ39" s="277"/>
      <c r="ER39" s="277"/>
      <c r="ES39" s="277"/>
      <c r="ET39" s="277"/>
      <c r="EU39" s="277"/>
      <c r="EV39" s="277"/>
      <c r="EW39" s="277"/>
      <c r="EX39" s="277"/>
      <c r="EY39" s="277"/>
      <c r="EZ39" s="277"/>
      <c r="FA39" s="277"/>
      <c r="FB39" s="277"/>
      <c r="FC39" s="277"/>
      <c r="FD39" s="277"/>
      <c r="FE39" s="277"/>
      <c r="FF39" s="277"/>
      <c r="FG39" s="277"/>
      <c r="FH39" s="277"/>
      <c r="FI39" s="277"/>
      <c r="FJ39" s="277"/>
      <c r="FK39" s="277"/>
      <c r="FL39" s="277"/>
      <c r="FM39" s="277"/>
      <c r="FN39" s="277"/>
      <c r="FO39" s="277"/>
      <c r="FP39" s="277"/>
      <c r="FQ39" s="277"/>
      <c r="FR39" s="277"/>
      <c r="FS39" s="277"/>
      <c r="FT39" s="277"/>
      <c r="FU39" s="277"/>
      <c r="FV39" s="277"/>
      <c r="FW39" s="277"/>
      <c r="FX39" s="277"/>
      <c r="FY39" s="277"/>
      <c r="FZ39" s="277"/>
      <c r="GA39" s="277"/>
      <c r="GB39" s="277"/>
      <c r="GC39" s="277"/>
      <c r="GD39" s="277"/>
      <c r="GE39" s="277"/>
      <c r="GF39" s="277"/>
      <c r="GG39" s="277"/>
      <c r="GH39" s="277"/>
      <c r="GI39" s="277"/>
      <c r="GJ39" s="277"/>
      <c r="GK39" s="277"/>
      <c r="GL39" s="277"/>
      <c r="GM39" s="277"/>
      <c r="GN39" s="277"/>
      <c r="GO39" s="277"/>
      <c r="GP39" s="277"/>
      <c r="GQ39" s="277"/>
      <c r="GR39" s="277"/>
      <c r="GS39" s="277"/>
      <c r="GT39" s="277"/>
      <c r="GU39" s="277"/>
      <c r="GV39" s="280"/>
      <c r="GW39" s="280"/>
      <c r="GX39" s="280"/>
      <c r="GY39" s="280"/>
      <c r="GZ39" s="280"/>
      <c r="HA39" s="280"/>
      <c r="HB39" s="280"/>
      <c r="HC39" s="280"/>
      <c r="HD39" s="280"/>
      <c r="HE39" s="280"/>
      <c r="HF39" s="280"/>
      <c r="HG39" s="280"/>
      <c r="HH39" s="280"/>
      <c r="HI39" s="280"/>
      <c r="HJ39" s="280"/>
      <c r="HK39" s="280"/>
      <c r="HL39" s="280"/>
      <c r="HM39" s="280"/>
      <c r="HN39" s="280"/>
      <c r="HO39" s="280"/>
      <c r="HP39" s="280"/>
      <c r="HQ39" s="280"/>
      <c r="HR39" s="280"/>
      <c r="HS39" s="280"/>
    </row>
    <row r="40" spans="1:227" s="278" customFormat="1" ht="24.95" customHeight="1">
      <c r="A40" s="521"/>
      <c r="B40" s="294" t="s">
        <v>258</v>
      </c>
      <c r="C40" s="291">
        <f>SUM(C41:C51)</f>
        <v>288</v>
      </c>
      <c r="D40" s="291">
        <f t="shared" ref="D40:G40" si="5">SUM(D41:D51)</f>
        <v>86.3</v>
      </c>
      <c r="E40" s="291">
        <f t="shared" si="5"/>
        <v>0</v>
      </c>
      <c r="F40" s="291">
        <f t="shared" si="4"/>
        <v>374.3</v>
      </c>
      <c r="G40" s="291">
        <f t="shared" si="5"/>
        <v>374.17464999999999</v>
      </c>
      <c r="H40" s="291">
        <f t="shared" si="2"/>
        <v>748.47465</v>
      </c>
      <c r="I40" s="296"/>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7"/>
      <c r="CA40" s="277"/>
      <c r="CB40" s="277"/>
      <c r="CC40" s="277"/>
      <c r="CD40" s="277"/>
      <c r="CE40" s="277"/>
      <c r="CF40" s="277"/>
      <c r="CG40" s="277"/>
      <c r="CH40" s="277"/>
      <c r="CI40" s="277"/>
      <c r="CJ40" s="277"/>
      <c r="CK40" s="277"/>
      <c r="CL40" s="277"/>
      <c r="CM40" s="277"/>
      <c r="CN40" s="277"/>
      <c r="CO40" s="277"/>
      <c r="CP40" s="277"/>
      <c r="CQ40" s="277"/>
      <c r="CR40" s="277"/>
      <c r="CS40" s="277"/>
      <c r="CT40" s="277"/>
      <c r="CU40" s="277"/>
      <c r="CV40" s="277"/>
      <c r="CW40" s="277"/>
      <c r="CX40" s="277"/>
      <c r="CY40" s="277"/>
      <c r="CZ40" s="277"/>
      <c r="DA40" s="277"/>
      <c r="DB40" s="277"/>
      <c r="DC40" s="277"/>
      <c r="DD40" s="277"/>
      <c r="DE40" s="277"/>
      <c r="DF40" s="277"/>
      <c r="DG40" s="277"/>
      <c r="DH40" s="277"/>
      <c r="DI40" s="277"/>
      <c r="DJ40" s="277"/>
      <c r="DK40" s="277"/>
      <c r="DL40" s="277"/>
      <c r="DM40" s="277"/>
      <c r="DN40" s="277"/>
      <c r="DO40" s="277"/>
      <c r="DP40" s="277"/>
      <c r="DQ40" s="277"/>
      <c r="DR40" s="277"/>
      <c r="DS40" s="277"/>
      <c r="DT40" s="277"/>
      <c r="DU40" s="277"/>
      <c r="DV40" s="277"/>
      <c r="DW40" s="277"/>
      <c r="DX40" s="277"/>
      <c r="DY40" s="277"/>
      <c r="DZ40" s="277"/>
      <c r="EA40" s="277"/>
      <c r="EB40" s="277"/>
      <c r="EC40" s="277"/>
      <c r="ED40" s="277"/>
      <c r="EE40" s="277"/>
      <c r="EF40" s="277"/>
      <c r="EG40" s="277"/>
      <c r="EH40" s="277"/>
      <c r="EI40" s="277"/>
      <c r="EJ40" s="277"/>
      <c r="EK40" s="277"/>
      <c r="EL40" s="277"/>
      <c r="EM40" s="277"/>
      <c r="EN40" s="277"/>
      <c r="EO40" s="277"/>
      <c r="EP40" s="277"/>
      <c r="EQ40" s="277"/>
      <c r="ER40" s="277"/>
      <c r="ES40" s="277"/>
      <c r="ET40" s="277"/>
      <c r="EU40" s="277"/>
      <c r="EV40" s="277"/>
      <c r="EW40" s="277"/>
      <c r="EX40" s="277"/>
      <c r="EY40" s="277"/>
      <c r="EZ40" s="277"/>
      <c r="FA40" s="277"/>
      <c r="FB40" s="277"/>
      <c r="FC40" s="277"/>
      <c r="FD40" s="277"/>
      <c r="FE40" s="277"/>
      <c r="FF40" s="277"/>
      <c r="FG40" s="277"/>
      <c r="FH40" s="277"/>
      <c r="FI40" s="277"/>
      <c r="FJ40" s="277"/>
      <c r="FK40" s="277"/>
      <c r="FL40" s="277"/>
      <c r="FM40" s="277"/>
      <c r="FN40" s="277"/>
      <c r="FO40" s="277"/>
      <c r="FP40" s="277"/>
      <c r="FQ40" s="277"/>
      <c r="FR40" s="277"/>
      <c r="FS40" s="277"/>
      <c r="FT40" s="277"/>
      <c r="FU40" s="277"/>
      <c r="FV40" s="277"/>
      <c r="FW40" s="277"/>
      <c r="FX40" s="277"/>
      <c r="FY40" s="277"/>
      <c r="FZ40" s="277"/>
      <c r="GA40" s="277"/>
      <c r="GB40" s="277"/>
      <c r="GC40" s="277"/>
      <c r="GD40" s="277"/>
      <c r="GE40" s="277"/>
      <c r="GF40" s="277"/>
      <c r="GG40" s="277"/>
      <c r="GH40" s="277"/>
      <c r="GI40" s="277"/>
      <c r="GJ40" s="277"/>
      <c r="GK40" s="277"/>
      <c r="GL40" s="277"/>
      <c r="GM40" s="277"/>
      <c r="GN40" s="277"/>
      <c r="GO40" s="277"/>
      <c r="GP40" s="277"/>
      <c r="GQ40" s="277"/>
      <c r="GR40" s="277"/>
      <c r="GS40" s="277"/>
      <c r="GT40" s="277"/>
      <c r="GU40" s="277"/>
      <c r="GV40" s="280"/>
      <c r="GW40" s="280"/>
      <c r="GX40" s="280"/>
      <c r="GY40" s="280"/>
      <c r="GZ40" s="280"/>
      <c r="HA40" s="280"/>
      <c r="HB40" s="280"/>
      <c r="HC40" s="280"/>
      <c r="HD40" s="280"/>
      <c r="HE40" s="280"/>
      <c r="HF40" s="280"/>
      <c r="HG40" s="280"/>
      <c r="HH40" s="280"/>
      <c r="HI40" s="280"/>
      <c r="HJ40" s="280"/>
      <c r="HK40" s="280"/>
      <c r="HL40" s="280"/>
      <c r="HM40" s="280"/>
      <c r="HN40" s="280"/>
      <c r="HO40" s="280"/>
      <c r="HP40" s="280"/>
      <c r="HQ40" s="280"/>
      <c r="HR40" s="280"/>
      <c r="HS40" s="280"/>
    </row>
    <row r="41" spans="1:227" s="278" customFormat="1" ht="24.95" customHeight="1">
      <c r="A41" s="521"/>
      <c r="B41" s="296" t="s">
        <v>277</v>
      </c>
      <c r="C41" s="291">
        <v>25</v>
      </c>
      <c r="D41" s="290"/>
      <c r="E41" s="290"/>
      <c r="F41" s="291">
        <f t="shared" si="4"/>
        <v>25</v>
      </c>
      <c r="G41" s="290"/>
      <c r="H41" s="291">
        <f t="shared" si="2"/>
        <v>25</v>
      </c>
      <c r="I41" s="296"/>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c r="CU41" s="277"/>
      <c r="CV41" s="277"/>
      <c r="CW41" s="277"/>
      <c r="CX41" s="277"/>
      <c r="CY41" s="277"/>
      <c r="CZ41" s="277"/>
      <c r="DA41" s="277"/>
      <c r="DB41" s="277"/>
      <c r="DC41" s="277"/>
      <c r="DD41" s="277"/>
      <c r="DE41" s="277"/>
      <c r="DF41" s="277"/>
      <c r="DG41" s="277"/>
      <c r="DH41" s="277"/>
      <c r="DI41" s="277"/>
      <c r="DJ41" s="277"/>
      <c r="DK41" s="277"/>
      <c r="DL41" s="277"/>
      <c r="DM41" s="277"/>
      <c r="DN41" s="277"/>
      <c r="DO41" s="277"/>
      <c r="DP41" s="277"/>
      <c r="DQ41" s="277"/>
      <c r="DR41" s="277"/>
      <c r="DS41" s="277"/>
      <c r="DT41" s="277"/>
      <c r="DU41" s="277"/>
      <c r="DV41" s="277"/>
      <c r="DW41" s="277"/>
      <c r="DX41" s="277"/>
      <c r="DY41" s="277"/>
      <c r="DZ41" s="277"/>
      <c r="EA41" s="277"/>
      <c r="EB41" s="277"/>
      <c r="EC41" s="277"/>
      <c r="ED41" s="277"/>
      <c r="EE41" s="277"/>
      <c r="EF41" s="277"/>
      <c r="EG41" s="277"/>
      <c r="EH41" s="277"/>
      <c r="EI41" s="277"/>
      <c r="EJ41" s="277"/>
      <c r="EK41" s="277"/>
      <c r="EL41" s="277"/>
      <c r="EM41" s="277"/>
      <c r="EN41" s="277"/>
      <c r="EO41" s="277"/>
      <c r="EP41" s="277"/>
      <c r="EQ41" s="277"/>
      <c r="ER41" s="277"/>
      <c r="ES41" s="277"/>
      <c r="ET41" s="277"/>
      <c r="EU41" s="277"/>
      <c r="EV41" s="277"/>
      <c r="EW41" s="277"/>
      <c r="EX41" s="277"/>
      <c r="EY41" s="277"/>
      <c r="EZ41" s="277"/>
      <c r="FA41" s="277"/>
      <c r="FB41" s="277"/>
      <c r="FC41" s="277"/>
      <c r="FD41" s="277"/>
      <c r="FE41" s="277"/>
      <c r="FF41" s="277"/>
      <c r="FG41" s="277"/>
      <c r="FH41" s="277"/>
      <c r="FI41" s="277"/>
      <c r="FJ41" s="277"/>
      <c r="FK41" s="277"/>
      <c r="FL41" s="277"/>
      <c r="FM41" s="277"/>
      <c r="FN41" s="277"/>
      <c r="FO41" s="277"/>
      <c r="FP41" s="277"/>
      <c r="FQ41" s="277"/>
      <c r="FR41" s="277"/>
      <c r="FS41" s="277"/>
      <c r="FT41" s="277"/>
      <c r="FU41" s="277"/>
      <c r="FV41" s="277"/>
      <c r="FW41" s="277"/>
      <c r="FX41" s="277"/>
      <c r="FY41" s="277"/>
      <c r="FZ41" s="277"/>
      <c r="GA41" s="277"/>
      <c r="GB41" s="277"/>
      <c r="GC41" s="277"/>
      <c r="GD41" s="277"/>
      <c r="GE41" s="277"/>
      <c r="GF41" s="277"/>
      <c r="GG41" s="277"/>
      <c r="GH41" s="277"/>
      <c r="GI41" s="277"/>
      <c r="GJ41" s="277"/>
      <c r="GK41" s="277"/>
      <c r="GL41" s="277"/>
      <c r="GM41" s="277"/>
      <c r="GN41" s="277"/>
      <c r="GO41" s="277"/>
      <c r="GP41" s="277"/>
      <c r="GQ41" s="277"/>
      <c r="GR41" s="277"/>
      <c r="GS41" s="277"/>
      <c r="GT41" s="277"/>
      <c r="GU41" s="277"/>
      <c r="GV41" s="280"/>
      <c r="GW41" s="280"/>
      <c r="GX41" s="280"/>
      <c r="GY41" s="280"/>
      <c r="GZ41" s="280"/>
      <c r="HA41" s="280"/>
      <c r="HB41" s="280"/>
      <c r="HC41" s="280"/>
      <c r="HD41" s="280"/>
      <c r="HE41" s="280"/>
      <c r="HF41" s="280"/>
      <c r="HG41" s="280"/>
      <c r="HH41" s="280"/>
      <c r="HI41" s="280"/>
      <c r="HJ41" s="280"/>
      <c r="HK41" s="280"/>
      <c r="HL41" s="280"/>
      <c r="HM41" s="280"/>
      <c r="HN41" s="280"/>
      <c r="HO41" s="280"/>
      <c r="HP41" s="280"/>
      <c r="HQ41" s="280"/>
      <c r="HR41" s="280"/>
      <c r="HS41" s="280"/>
    </row>
    <row r="42" spans="1:227" s="278" customFormat="1" ht="24.95" customHeight="1">
      <c r="A42" s="521"/>
      <c r="B42" s="297" t="s">
        <v>278</v>
      </c>
      <c r="C42" s="291">
        <v>40</v>
      </c>
      <c r="D42" s="290"/>
      <c r="E42" s="290"/>
      <c r="F42" s="291">
        <f t="shared" si="4"/>
        <v>40</v>
      </c>
      <c r="G42" s="290"/>
      <c r="H42" s="291">
        <f t="shared" si="2"/>
        <v>40</v>
      </c>
      <c r="I42" s="296"/>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7"/>
      <c r="CB42" s="277"/>
      <c r="CC42" s="277"/>
      <c r="CD42" s="277"/>
      <c r="CE42" s="277"/>
      <c r="CF42" s="277"/>
      <c r="CG42" s="277"/>
      <c r="CH42" s="277"/>
      <c r="CI42" s="277"/>
      <c r="CJ42" s="277"/>
      <c r="CK42" s="277"/>
      <c r="CL42" s="277"/>
      <c r="CM42" s="277"/>
      <c r="CN42" s="277"/>
      <c r="CO42" s="277"/>
      <c r="CP42" s="277"/>
      <c r="CQ42" s="277"/>
      <c r="CR42" s="277"/>
      <c r="CS42" s="277"/>
      <c r="CT42" s="277"/>
      <c r="CU42" s="277"/>
      <c r="CV42" s="277"/>
      <c r="CW42" s="277"/>
      <c r="CX42" s="277"/>
      <c r="CY42" s="277"/>
      <c r="CZ42" s="277"/>
      <c r="DA42" s="277"/>
      <c r="DB42" s="277"/>
      <c r="DC42" s="277"/>
      <c r="DD42" s="277"/>
      <c r="DE42" s="277"/>
      <c r="DF42" s="277"/>
      <c r="DG42" s="277"/>
      <c r="DH42" s="277"/>
      <c r="DI42" s="277"/>
      <c r="DJ42" s="277"/>
      <c r="DK42" s="277"/>
      <c r="DL42" s="277"/>
      <c r="DM42" s="277"/>
      <c r="DN42" s="277"/>
      <c r="DO42" s="277"/>
      <c r="DP42" s="277"/>
      <c r="DQ42" s="277"/>
      <c r="DR42" s="277"/>
      <c r="DS42" s="277"/>
      <c r="DT42" s="277"/>
      <c r="DU42" s="277"/>
      <c r="DV42" s="277"/>
      <c r="DW42" s="277"/>
      <c r="DX42" s="277"/>
      <c r="DY42" s="277"/>
      <c r="DZ42" s="277"/>
      <c r="EA42" s="277"/>
      <c r="EB42" s="277"/>
      <c r="EC42" s="277"/>
      <c r="ED42" s="277"/>
      <c r="EE42" s="277"/>
      <c r="EF42" s="277"/>
      <c r="EG42" s="277"/>
      <c r="EH42" s="277"/>
      <c r="EI42" s="277"/>
      <c r="EJ42" s="277"/>
      <c r="EK42" s="277"/>
      <c r="EL42" s="277"/>
      <c r="EM42" s="277"/>
      <c r="EN42" s="277"/>
      <c r="EO42" s="277"/>
      <c r="EP42" s="277"/>
      <c r="EQ42" s="277"/>
      <c r="ER42" s="277"/>
      <c r="ES42" s="277"/>
      <c r="ET42" s="277"/>
      <c r="EU42" s="277"/>
      <c r="EV42" s="277"/>
      <c r="EW42" s="277"/>
      <c r="EX42" s="277"/>
      <c r="EY42" s="277"/>
      <c r="EZ42" s="277"/>
      <c r="FA42" s="277"/>
      <c r="FB42" s="277"/>
      <c r="FC42" s="277"/>
      <c r="FD42" s="277"/>
      <c r="FE42" s="277"/>
      <c r="FF42" s="277"/>
      <c r="FG42" s="277"/>
      <c r="FH42" s="277"/>
      <c r="FI42" s="277"/>
      <c r="FJ42" s="277"/>
      <c r="FK42" s="277"/>
      <c r="FL42" s="277"/>
      <c r="FM42" s="277"/>
      <c r="FN42" s="277"/>
      <c r="FO42" s="277"/>
      <c r="FP42" s="277"/>
      <c r="FQ42" s="277"/>
      <c r="FR42" s="277"/>
      <c r="FS42" s="277"/>
      <c r="FT42" s="277"/>
      <c r="FU42" s="277"/>
      <c r="FV42" s="277"/>
      <c r="FW42" s="277"/>
      <c r="FX42" s="277"/>
      <c r="FY42" s="277"/>
      <c r="FZ42" s="277"/>
      <c r="GA42" s="277"/>
      <c r="GB42" s="277"/>
      <c r="GC42" s="277"/>
      <c r="GD42" s="277"/>
      <c r="GE42" s="277"/>
      <c r="GF42" s="277"/>
      <c r="GG42" s="277"/>
      <c r="GH42" s="277"/>
      <c r="GI42" s="277"/>
      <c r="GJ42" s="277"/>
      <c r="GK42" s="277"/>
      <c r="GL42" s="277"/>
      <c r="GM42" s="277"/>
      <c r="GN42" s="277"/>
      <c r="GO42" s="277"/>
      <c r="GP42" s="277"/>
      <c r="GQ42" s="277"/>
      <c r="GR42" s="277"/>
      <c r="GS42" s="277"/>
      <c r="GT42" s="277"/>
      <c r="GU42" s="277"/>
      <c r="GV42" s="280"/>
      <c r="GW42" s="280"/>
      <c r="GX42" s="280"/>
      <c r="GY42" s="280"/>
      <c r="GZ42" s="280"/>
      <c r="HA42" s="280"/>
      <c r="HB42" s="280"/>
      <c r="HC42" s="280"/>
      <c r="HD42" s="280"/>
      <c r="HE42" s="280"/>
      <c r="HF42" s="280"/>
      <c r="HG42" s="280"/>
      <c r="HH42" s="280"/>
      <c r="HI42" s="280"/>
      <c r="HJ42" s="280"/>
      <c r="HK42" s="280"/>
      <c r="HL42" s="280"/>
      <c r="HM42" s="280"/>
      <c r="HN42" s="280"/>
      <c r="HO42" s="280"/>
      <c r="HP42" s="280"/>
      <c r="HQ42" s="280"/>
      <c r="HR42" s="280"/>
      <c r="HS42" s="280"/>
    </row>
    <row r="43" spans="1:227" s="278" customFormat="1" ht="24.95" customHeight="1">
      <c r="A43" s="521"/>
      <c r="B43" s="297" t="s">
        <v>279</v>
      </c>
      <c r="C43" s="291">
        <v>20</v>
      </c>
      <c r="D43" s="290"/>
      <c r="E43" s="290"/>
      <c r="F43" s="291">
        <f t="shared" si="4"/>
        <v>20</v>
      </c>
      <c r="G43" s="290"/>
      <c r="H43" s="291">
        <f t="shared" si="2"/>
        <v>20</v>
      </c>
      <c r="I43" s="296"/>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277"/>
      <c r="CN43" s="277"/>
      <c r="CO43" s="277"/>
      <c r="CP43" s="277"/>
      <c r="CQ43" s="277"/>
      <c r="CR43" s="277"/>
      <c r="CS43" s="277"/>
      <c r="CT43" s="277"/>
      <c r="CU43" s="277"/>
      <c r="CV43" s="277"/>
      <c r="CW43" s="277"/>
      <c r="CX43" s="277"/>
      <c r="CY43" s="277"/>
      <c r="CZ43" s="277"/>
      <c r="DA43" s="277"/>
      <c r="DB43" s="277"/>
      <c r="DC43" s="277"/>
      <c r="DD43" s="277"/>
      <c r="DE43" s="277"/>
      <c r="DF43" s="277"/>
      <c r="DG43" s="277"/>
      <c r="DH43" s="277"/>
      <c r="DI43" s="277"/>
      <c r="DJ43" s="277"/>
      <c r="DK43" s="277"/>
      <c r="DL43" s="277"/>
      <c r="DM43" s="277"/>
      <c r="DN43" s="277"/>
      <c r="DO43" s="277"/>
      <c r="DP43" s="277"/>
      <c r="DQ43" s="277"/>
      <c r="DR43" s="277"/>
      <c r="DS43" s="277"/>
      <c r="DT43" s="277"/>
      <c r="DU43" s="277"/>
      <c r="DV43" s="277"/>
      <c r="DW43" s="277"/>
      <c r="DX43" s="277"/>
      <c r="DY43" s="277"/>
      <c r="DZ43" s="277"/>
      <c r="EA43" s="277"/>
      <c r="EB43" s="277"/>
      <c r="EC43" s="277"/>
      <c r="ED43" s="277"/>
      <c r="EE43" s="277"/>
      <c r="EF43" s="277"/>
      <c r="EG43" s="277"/>
      <c r="EH43" s="277"/>
      <c r="EI43" s="277"/>
      <c r="EJ43" s="277"/>
      <c r="EK43" s="277"/>
      <c r="EL43" s="277"/>
      <c r="EM43" s="277"/>
      <c r="EN43" s="277"/>
      <c r="EO43" s="277"/>
      <c r="EP43" s="277"/>
      <c r="EQ43" s="277"/>
      <c r="ER43" s="277"/>
      <c r="ES43" s="277"/>
      <c r="ET43" s="277"/>
      <c r="EU43" s="277"/>
      <c r="EV43" s="277"/>
      <c r="EW43" s="277"/>
      <c r="EX43" s="277"/>
      <c r="EY43" s="277"/>
      <c r="EZ43" s="277"/>
      <c r="FA43" s="277"/>
      <c r="FB43" s="277"/>
      <c r="FC43" s="277"/>
      <c r="FD43" s="277"/>
      <c r="FE43" s="277"/>
      <c r="FF43" s="277"/>
      <c r="FG43" s="277"/>
      <c r="FH43" s="277"/>
      <c r="FI43" s="277"/>
      <c r="FJ43" s="277"/>
      <c r="FK43" s="277"/>
      <c r="FL43" s="277"/>
      <c r="FM43" s="277"/>
      <c r="FN43" s="277"/>
      <c r="FO43" s="277"/>
      <c r="FP43" s="277"/>
      <c r="FQ43" s="277"/>
      <c r="FR43" s="277"/>
      <c r="FS43" s="277"/>
      <c r="FT43" s="277"/>
      <c r="FU43" s="277"/>
      <c r="FV43" s="277"/>
      <c r="FW43" s="277"/>
      <c r="FX43" s="277"/>
      <c r="FY43" s="277"/>
      <c r="FZ43" s="277"/>
      <c r="GA43" s="277"/>
      <c r="GB43" s="277"/>
      <c r="GC43" s="277"/>
      <c r="GD43" s="277"/>
      <c r="GE43" s="277"/>
      <c r="GF43" s="277"/>
      <c r="GG43" s="277"/>
      <c r="GH43" s="277"/>
      <c r="GI43" s="277"/>
      <c r="GJ43" s="277"/>
      <c r="GK43" s="277"/>
      <c r="GL43" s="277"/>
      <c r="GM43" s="277"/>
      <c r="GN43" s="277"/>
      <c r="GO43" s="277"/>
      <c r="GP43" s="277"/>
      <c r="GQ43" s="277"/>
      <c r="GR43" s="277"/>
      <c r="GS43" s="277"/>
      <c r="GT43" s="277"/>
      <c r="GU43" s="277"/>
      <c r="GV43" s="280"/>
      <c r="GW43" s="280"/>
      <c r="GX43" s="280"/>
      <c r="GY43" s="280"/>
      <c r="GZ43" s="280"/>
      <c r="HA43" s="280"/>
      <c r="HB43" s="280"/>
      <c r="HC43" s="280"/>
      <c r="HD43" s="280"/>
      <c r="HE43" s="280"/>
      <c r="HF43" s="280"/>
      <c r="HG43" s="280"/>
      <c r="HH43" s="280"/>
      <c r="HI43" s="280"/>
      <c r="HJ43" s="280"/>
      <c r="HK43" s="280"/>
      <c r="HL43" s="280"/>
      <c r="HM43" s="280"/>
      <c r="HN43" s="280"/>
      <c r="HO43" s="280"/>
      <c r="HP43" s="280"/>
      <c r="HQ43" s="280"/>
      <c r="HR43" s="280"/>
      <c r="HS43" s="280"/>
    </row>
    <row r="44" spans="1:227" s="278" customFormat="1" ht="24.95" customHeight="1">
      <c r="A44" s="521"/>
      <c r="B44" s="297" t="s">
        <v>280</v>
      </c>
      <c r="C44" s="291">
        <v>30</v>
      </c>
      <c r="D44" s="290"/>
      <c r="E44" s="290"/>
      <c r="F44" s="291">
        <f t="shared" si="4"/>
        <v>30</v>
      </c>
      <c r="G44" s="290"/>
      <c r="H44" s="291">
        <f t="shared" si="2"/>
        <v>30</v>
      </c>
      <c r="I44" s="296"/>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77"/>
      <c r="CJ44" s="277"/>
      <c r="CK44" s="277"/>
      <c r="CL44" s="277"/>
      <c r="CM44" s="277"/>
      <c r="CN44" s="277"/>
      <c r="CO44" s="277"/>
      <c r="CP44" s="277"/>
      <c r="CQ44" s="277"/>
      <c r="CR44" s="277"/>
      <c r="CS44" s="277"/>
      <c r="CT44" s="277"/>
      <c r="CU44" s="277"/>
      <c r="CV44" s="277"/>
      <c r="CW44" s="277"/>
      <c r="CX44" s="277"/>
      <c r="CY44" s="277"/>
      <c r="CZ44" s="277"/>
      <c r="DA44" s="277"/>
      <c r="DB44" s="277"/>
      <c r="DC44" s="277"/>
      <c r="DD44" s="277"/>
      <c r="DE44" s="277"/>
      <c r="DF44" s="277"/>
      <c r="DG44" s="277"/>
      <c r="DH44" s="277"/>
      <c r="DI44" s="277"/>
      <c r="DJ44" s="277"/>
      <c r="DK44" s="277"/>
      <c r="DL44" s="277"/>
      <c r="DM44" s="277"/>
      <c r="DN44" s="277"/>
      <c r="DO44" s="277"/>
      <c r="DP44" s="277"/>
      <c r="DQ44" s="277"/>
      <c r="DR44" s="277"/>
      <c r="DS44" s="277"/>
      <c r="DT44" s="277"/>
      <c r="DU44" s="277"/>
      <c r="DV44" s="277"/>
      <c r="DW44" s="277"/>
      <c r="DX44" s="277"/>
      <c r="DY44" s="277"/>
      <c r="DZ44" s="277"/>
      <c r="EA44" s="277"/>
      <c r="EB44" s="277"/>
      <c r="EC44" s="277"/>
      <c r="ED44" s="277"/>
      <c r="EE44" s="277"/>
      <c r="EF44" s="277"/>
      <c r="EG44" s="277"/>
      <c r="EH44" s="277"/>
      <c r="EI44" s="277"/>
      <c r="EJ44" s="277"/>
      <c r="EK44" s="277"/>
      <c r="EL44" s="277"/>
      <c r="EM44" s="277"/>
      <c r="EN44" s="277"/>
      <c r="EO44" s="277"/>
      <c r="EP44" s="277"/>
      <c r="EQ44" s="277"/>
      <c r="ER44" s="277"/>
      <c r="ES44" s="277"/>
      <c r="ET44" s="277"/>
      <c r="EU44" s="277"/>
      <c r="EV44" s="277"/>
      <c r="EW44" s="277"/>
      <c r="EX44" s="277"/>
      <c r="EY44" s="277"/>
      <c r="EZ44" s="277"/>
      <c r="FA44" s="277"/>
      <c r="FB44" s="277"/>
      <c r="FC44" s="277"/>
      <c r="FD44" s="277"/>
      <c r="FE44" s="277"/>
      <c r="FF44" s="277"/>
      <c r="FG44" s="277"/>
      <c r="FH44" s="277"/>
      <c r="FI44" s="277"/>
      <c r="FJ44" s="277"/>
      <c r="FK44" s="277"/>
      <c r="FL44" s="277"/>
      <c r="FM44" s="277"/>
      <c r="FN44" s="277"/>
      <c r="FO44" s="277"/>
      <c r="FP44" s="277"/>
      <c r="FQ44" s="277"/>
      <c r="FR44" s="277"/>
      <c r="FS44" s="277"/>
      <c r="FT44" s="277"/>
      <c r="FU44" s="277"/>
      <c r="FV44" s="277"/>
      <c r="FW44" s="277"/>
      <c r="FX44" s="277"/>
      <c r="FY44" s="277"/>
      <c r="FZ44" s="277"/>
      <c r="GA44" s="277"/>
      <c r="GB44" s="277"/>
      <c r="GC44" s="277"/>
      <c r="GD44" s="277"/>
      <c r="GE44" s="277"/>
      <c r="GF44" s="277"/>
      <c r="GG44" s="277"/>
      <c r="GH44" s="277"/>
      <c r="GI44" s="277"/>
      <c r="GJ44" s="277"/>
      <c r="GK44" s="277"/>
      <c r="GL44" s="277"/>
      <c r="GM44" s="277"/>
      <c r="GN44" s="277"/>
      <c r="GO44" s="277"/>
      <c r="GP44" s="277"/>
      <c r="GQ44" s="277"/>
      <c r="GR44" s="277"/>
      <c r="GS44" s="277"/>
      <c r="GT44" s="277"/>
      <c r="GU44" s="277"/>
      <c r="GV44" s="280"/>
      <c r="GW44" s="280"/>
      <c r="GX44" s="280"/>
      <c r="GY44" s="280"/>
      <c r="GZ44" s="280"/>
      <c r="HA44" s="280"/>
      <c r="HB44" s="280"/>
      <c r="HC44" s="280"/>
      <c r="HD44" s="280"/>
      <c r="HE44" s="280"/>
      <c r="HF44" s="280"/>
      <c r="HG44" s="280"/>
      <c r="HH44" s="280"/>
      <c r="HI44" s="280"/>
      <c r="HJ44" s="280"/>
      <c r="HK44" s="280"/>
      <c r="HL44" s="280"/>
      <c r="HM44" s="280"/>
      <c r="HN44" s="280"/>
      <c r="HO44" s="280"/>
      <c r="HP44" s="280"/>
      <c r="HQ44" s="280"/>
      <c r="HR44" s="280"/>
      <c r="HS44" s="280"/>
    </row>
    <row r="45" spans="1:227" s="278" customFormat="1" ht="24.95" customHeight="1">
      <c r="A45" s="521"/>
      <c r="B45" s="297" t="s">
        <v>281</v>
      </c>
      <c r="C45" s="291">
        <v>40</v>
      </c>
      <c r="D45" s="290"/>
      <c r="E45" s="290"/>
      <c r="F45" s="291">
        <f t="shared" si="4"/>
        <v>40</v>
      </c>
      <c r="G45" s="290"/>
      <c r="H45" s="291">
        <f t="shared" si="2"/>
        <v>40</v>
      </c>
      <c r="I45" s="296"/>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7"/>
      <c r="CA45" s="277"/>
      <c r="CB45" s="277"/>
      <c r="CC45" s="277"/>
      <c r="CD45" s="277"/>
      <c r="CE45" s="277"/>
      <c r="CF45" s="277"/>
      <c r="CG45" s="277"/>
      <c r="CH45" s="277"/>
      <c r="CI45" s="277"/>
      <c r="CJ45" s="277"/>
      <c r="CK45" s="277"/>
      <c r="CL45" s="277"/>
      <c r="CM45" s="277"/>
      <c r="CN45" s="277"/>
      <c r="CO45" s="277"/>
      <c r="CP45" s="277"/>
      <c r="CQ45" s="277"/>
      <c r="CR45" s="277"/>
      <c r="CS45" s="277"/>
      <c r="CT45" s="277"/>
      <c r="CU45" s="277"/>
      <c r="CV45" s="277"/>
      <c r="CW45" s="277"/>
      <c r="CX45" s="277"/>
      <c r="CY45" s="277"/>
      <c r="CZ45" s="277"/>
      <c r="DA45" s="277"/>
      <c r="DB45" s="277"/>
      <c r="DC45" s="277"/>
      <c r="DD45" s="277"/>
      <c r="DE45" s="277"/>
      <c r="DF45" s="277"/>
      <c r="DG45" s="277"/>
      <c r="DH45" s="277"/>
      <c r="DI45" s="277"/>
      <c r="DJ45" s="277"/>
      <c r="DK45" s="277"/>
      <c r="DL45" s="277"/>
      <c r="DM45" s="277"/>
      <c r="DN45" s="277"/>
      <c r="DO45" s="277"/>
      <c r="DP45" s="277"/>
      <c r="DQ45" s="277"/>
      <c r="DR45" s="277"/>
      <c r="DS45" s="277"/>
      <c r="DT45" s="277"/>
      <c r="DU45" s="277"/>
      <c r="DV45" s="277"/>
      <c r="DW45" s="277"/>
      <c r="DX45" s="277"/>
      <c r="DY45" s="277"/>
      <c r="DZ45" s="277"/>
      <c r="EA45" s="277"/>
      <c r="EB45" s="277"/>
      <c r="EC45" s="277"/>
      <c r="ED45" s="277"/>
      <c r="EE45" s="277"/>
      <c r="EF45" s="277"/>
      <c r="EG45" s="277"/>
      <c r="EH45" s="277"/>
      <c r="EI45" s="277"/>
      <c r="EJ45" s="277"/>
      <c r="EK45" s="277"/>
      <c r="EL45" s="277"/>
      <c r="EM45" s="277"/>
      <c r="EN45" s="277"/>
      <c r="EO45" s="277"/>
      <c r="EP45" s="277"/>
      <c r="EQ45" s="277"/>
      <c r="ER45" s="277"/>
      <c r="ES45" s="277"/>
      <c r="ET45" s="277"/>
      <c r="EU45" s="277"/>
      <c r="EV45" s="277"/>
      <c r="EW45" s="277"/>
      <c r="EX45" s="277"/>
      <c r="EY45" s="277"/>
      <c r="EZ45" s="277"/>
      <c r="FA45" s="277"/>
      <c r="FB45" s="277"/>
      <c r="FC45" s="277"/>
      <c r="FD45" s="277"/>
      <c r="FE45" s="277"/>
      <c r="FF45" s="277"/>
      <c r="FG45" s="277"/>
      <c r="FH45" s="277"/>
      <c r="FI45" s="277"/>
      <c r="FJ45" s="277"/>
      <c r="FK45" s="277"/>
      <c r="FL45" s="277"/>
      <c r="FM45" s="277"/>
      <c r="FN45" s="277"/>
      <c r="FO45" s="277"/>
      <c r="FP45" s="277"/>
      <c r="FQ45" s="277"/>
      <c r="FR45" s="277"/>
      <c r="FS45" s="277"/>
      <c r="FT45" s="277"/>
      <c r="FU45" s="277"/>
      <c r="FV45" s="277"/>
      <c r="FW45" s="277"/>
      <c r="FX45" s="277"/>
      <c r="FY45" s="277"/>
      <c r="FZ45" s="277"/>
      <c r="GA45" s="277"/>
      <c r="GB45" s="277"/>
      <c r="GC45" s="277"/>
      <c r="GD45" s="277"/>
      <c r="GE45" s="277"/>
      <c r="GF45" s="277"/>
      <c r="GG45" s="277"/>
      <c r="GH45" s="277"/>
      <c r="GI45" s="277"/>
      <c r="GJ45" s="277"/>
      <c r="GK45" s="277"/>
      <c r="GL45" s="277"/>
      <c r="GM45" s="277"/>
      <c r="GN45" s="277"/>
      <c r="GO45" s="277"/>
      <c r="GP45" s="277"/>
      <c r="GQ45" s="277"/>
      <c r="GR45" s="277"/>
      <c r="GS45" s="277"/>
      <c r="GT45" s="277"/>
      <c r="GU45" s="277"/>
      <c r="GV45" s="280"/>
      <c r="GW45" s="280"/>
      <c r="GX45" s="280"/>
      <c r="GY45" s="280"/>
      <c r="GZ45" s="280"/>
      <c r="HA45" s="280"/>
      <c r="HB45" s="280"/>
      <c r="HC45" s="280"/>
      <c r="HD45" s="280"/>
      <c r="HE45" s="280"/>
      <c r="HF45" s="280"/>
      <c r="HG45" s="280"/>
      <c r="HH45" s="280"/>
      <c r="HI45" s="280"/>
      <c r="HJ45" s="280"/>
      <c r="HK45" s="280"/>
      <c r="HL45" s="280"/>
      <c r="HM45" s="280"/>
      <c r="HN45" s="280"/>
      <c r="HO45" s="280"/>
      <c r="HP45" s="280"/>
      <c r="HQ45" s="280"/>
      <c r="HR45" s="280"/>
      <c r="HS45" s="280"/>
    </row>
    <row r="46" spans="1:227" s="278" customFormat="1" ht="24.95" customHeight="1">
      <c r="A46" s="521"/>
      <c r="B46" s="297" t="s">
        <v>282</v>
      </c>
      <c r="C46" s="291">
        <v>5</v>
      </c>
      <c r="D46" s="290"/>
      <c r="E46" s="290"/>
      <c r="F46" s="291">
        <f t="shared" si="4"/>
        <v>5</v>
      </c>
      <c r="G46" s="290"/>
      <c r="H46" s="291">
        <f t="shared" si="2"/>
        <v>5</v>
      </c>
      <c r="I46" s="296"/>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c r="AZ46" s="277"/>
      <c r="BA46" s="277"/>
      <c r="BB46" s="277"/>
      <c r="BC46" s="277"/>
      <c r="BD46" s="277"/>
      <c r="BE46" s="277"/>
      <c r="BF46" s="277"/>
      <c r="BG46" s="277"/>
      <c r="BH46" s="277"/>
      <c r="BI46" s="277"/>
      <c r="BJ46" s="277"/>
      <c r="BK46" s="277"/>
      <c r="BL46" s="277"/>
      <c r="BM46" s="277"/>
      <c r="BN46" s="277"/>
      <c r="BO46" s="277"/>
      <c r="BP46" s="277"/>
      <c r="BQ46" s="277"/>
      <c r="BR46" s="277"/>
      <c r="BS46" s="277"/>
      <c r="BT46" s="277"/>
      <c r="BU46" s="277"/>
      <c r="BV46" s="277"/>
      <c r="BW46" s="277"/>
      <c r="BX46" s="277"/>
      <c r="BY46" s="277"/>
      <c r="BZ46" s="277"/>
      <c r="CA46" s="277"/>
      <c r="CB46" s="277"/>
      <c r="CC46" s="277"/>
      <c r="CD46" s="277"/>
      <c r="CE46" s="277"/>
      <c r="CF46" s="277"/>
      <c r="CG46" s="277"/>
      <c r="CH46" s="277"/>
      <c r="CI46" s="277"/>
      <c r="CJ46" s="277"/>
      <c r="CK46" s="277"/>
      <c r="CL46" s="277"/>
      <c r="CM46" s="277"/>
      <c r="CN46" s="277"/>
      <c r="CO46" s="277"/>
      <c r="CP46" s="277"/>
      <c r="CQ46" s="277"/>
      <c r="CR46" s="277"/>
      <c r="CS46" s="277"/>
      <c r="CT46" s="277"/>
      <c r="CU46" s="277"/>
      <c r="CV46" s="277"/>
      <c r="CW46" s="277"/>
      <c r="CX46" s="277"/>
      <c r="CY46" s="277"/>
      <c r="CZ46" s="277"/>
      <c r="DA46" s="277"/>
      <c r="DB46" s="277"/>
      <c r="DC46" s="277"/>
      <c r="DD46" s="277"/>
      <c r="DE46" s="277"/>
      <c r="DF46" s="277"/>
      <c r="DG46" s="277"/>
      <c r="DH46" s="277"/>
      <c r="DI46" s="277"/>
      <c r="DJ46" s="277"/>
      <c r="DK46" s="277"/>
      <c r="DL46" s="277"/>
      <c r="DM46" s="277"/>
      <c r="DN46" s="277"/>
      <c r="DO46" s="277"/>
      <c r="DP46" s="277"/>
      <c r="DQ46" s="277"/>
      <c r="DR46" s="277"/>
      <c r="DS46" s="277"/>
      <c r="DT46" s="277"/>
      <c r="DU46" s="277"/>
      <c r="DV46" s="277"/>
      <c r="DW46" s="277"/>
      <c r="DX46" s="277"/>
      <c r="DY46" s="277"/>
      <c r="DZ46" s="277"/>
      <c r="EA46" s="277"/>
      <c r="EB46" s="277"/>
      <c r="EC46" s="277"/>
      <c r="ED46" s="277"/>
      <c r="EE46" s="277"/>
      <c r="EF46" s="277"/>
      <c r="EG46" s="277"/>
      <c r="EH46" s="277"/>
      <c r="EI46" s="277"/>
      <c r="EJ46" s="277"/>
      <c r="EK46" s="277"/>
      <c r="EL46" s="277"/>
      <c r="EM46" s="277"/>
      <c r="EN46" s="277"/>
      <c r="EO46" s="277"/>
      <c r="EP46" s="277"/>
      <c r="EQ46" s="277"/>
      <c r="ER46" s="277"/>
      <c r="ES46" s="277"/>
      <c r="ET46" s="277"/>
      <c r="EU46" s="277"/>
      <c r="EV46" s="277"/>
      <c r="EW46" s="277"/>
      <c r="EX46" s="277"/>
      <c r="EY46" s="277"/>
      <c r="EZ46" s="277"/>
      <c r="FA46" s="277"/>
      <c r="FB46" s="277"/>
      <c r="FC46" s="277"/>
      <c r="FD46" s="277"/>
      <c r="FE46" s="277"/>
      <c r="FF46" s="277"/>
      <c r="FG46" s="277"/>
      <c r="FH46" s="277"/>
      <c r="FI46" s="277"/>
      <c r="FJ46" s="277"/>
      <c r="FK46" s="277"/>
      <c r="FL46" s="277"/>
      <c r="FM46" s="277"/>
      <c r="FN46" s="277"/>
      <c r="FO46" s="277"/>
      <c r="FP46" s="277"/>
      <c r="FQ46" s="277"/>
      <c r="FR46" s="277"/>
      <c r="FS46" s="277"/>
      <c r="FT46" s="277"/>
      <c r="FU46" s="277"/>
      <c r="FV46" s="277"/>
      <c r="FW46" s="277"/>
      <c r="FX46" s="277"/>
      <c r="FY46" s="277"/>
      <c r="FZ46" s="277"/>
      <c r="GA46" s="277"/>
      <c r="GB46" s="277"/>
      <c r="GC46" s="277"/>
      <c r="GD46" s="277"/>
      <c r="GE46" s="277"/>
      <c r="GF46" s="277"/>
      <c r="GG46" s="277"/>
      <c r="GH46" s="277"/>
      <c r="GI46" s="277"/>
      <c r="GJ46" s="277"/>
      <c r="GK46" s="277"/>
      <c r="GL46" s="277"/>
      <c r="GM46" s="277"/>
      <c r="GN46" s="277"/>
      <c r="GO46" s="277"/>
      <c r="GP46" s="277"/>
      <c r="GQ46" s="277"/>
      <c r="GR46" s="277"/>
      <c r="GS46" s="277"/>
      <c r="GT46" s="277"/>
      <c r="GU46" s="277"/>
      <c r="GV46" s="280"/>
      <c r="GW46" s="280"/>
      <c r="GX46" s="280"/>
      <c r="GY46" s="280"/>
      <c r="GZ46" s="280"/>
      <c r="HA46" s="280"/>
      <c r="HB46" s="280"/>
      <c r="HC46" s="280"/>
      <c r="HD46" s="280"/>
      <c r="HE46" s="280"/>
      <c r="HF46" s="280"/>
      <c r="HG46" s="280"/>
      <c r="HH46" s="280"/>
      <c r="HI46" s="280"/>
      <c r="HJ46" s="280"/>
      <c r="HK46" s="280"/>
      <c r="HL46" s="280"/>
      <c r="HM46" s="280"/>
      <c r="HN46" s="280"/>
      <c r="HO46" s="280"/>
      <c r="HP46" s="280"/>
      <c r="HQ46" s="280"/>
      <c r="HR46" s="280"/>
      <c r="HS46" s="280"/>
    </row>
    <row r="47" spans="1:227" s="278" customFormat="1" ht="24.95" customHeight="1">
      <c r="A47" s="521"/>
      <c r="B47" s="297" t="s">
        <v>283</v>
      </c>
      <c r="C47" s="291">
        <v>25</v>
      </c>
      <c r="D47" s="290"/>
      <c r="E47" s="290"/>
      <c r="F47" s="291">
        <f t="shared" si="4"/>
        <v>25</v>
      </c>
      <c r="G47" s="290"/>
      <c r="H47" s="291">
        <f t="shared" si="2"/>
        <v>25</v>
      </c>
      <c r="I47" s="296"/>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c r="BZ47" s="277"/>
      <c r="CA47" s="277"/>
      <c r="CB47" s="277"/>
      <c r="CC47" s="277"/>
      <c r="CD47" s="277"/>
      <c r="CE47" s="277"/>
      <c r="CF47" s="277"/>
      <c r="CG47" s="277"/>
      <c r="CH47" s="277"/>
      <c r="CI47" s="277"/>
      <c r="CJ47" s="277"/>
      <c r="CK47" s="277"/>
      <c r="CL47" s="277"/>
      <c r="CM47" s="277"/>
      <c r="CN47" s="277"/>
      <c r="CO47" s="277"/>
      <c r="CP47" s="277"/>
      <c r="CQ47" s="277"/>
      <c r="CR47" s="277"/>
      <c r="CS47" s="277"/>
      <c r="CT47" s="277"/>
      <c r="CU47" s="277"/>
      <c r="CV47" s="277"/>
      <c r="CW47" s="277"/>
      <c r="CX47" s="277"/>
      <c r="CY47" s="277"/>
      <c r="CZ47" s="277"/>
      <c r="DA47" s="277"/>
      <c r="DB47" s="277"/>
      <c r="DC47" s="277"/>
      <c r="DD47" s="277"/>
      <c r="DE47" s="277"/>
      <c r="DF47" s="277"/>
      <c r="DG47" s="277"/>
      <c r="DH47" s="277"/>
      <c r="DI47" s="277"/>
      <c r="DJ47" s="277"/>
      <c r="DK47" s="277"/>
      <c r="DL47" s="277"/>
      <c r="DM47" s="277"/>
      <c r="DN47" s="277"/>
      <c r="DO47" s="277"/>
      <c r="DP47" s="277"/>
      <c r="DQ47" s="277"/>
      <c r="DR47" s="277"/>
      <c r="DS47" s="277"/>
      <c r="DT47" s="277"/>
      <c r="DU47" s="277"/>
      <c r="DV47" s="277"/>
      <c r="DW47" s="277"/>
      <c r="DX47" s="277"/>
      <c r="DY47" s="277"/>
      <c r="DZ47" s="277"/>
      <c r="EA47" s="277"/>
      <c r="EB47" s="277"/>
      <c r="EC47" s="277"/>
      <c r="ED47" s="277"/>
      <c r="EE47" s="277"/>
      <c r="EF47" s="277"/>
      <c r="EG47" s="277"/>
      <c r="EH47" s="277"/>
      <c r="EI47" s="277"/>
      <c r="EJ47" s="277"/>
      <c r="EK47" s="277"/>
      <c r="EL47" s="277"/>
      <c r="EM47" s="277"/>
      <c r="EN47" s="277"/>
      <c r="EO47" s="277"/>
      <c r="EP47" s="277"/>
      <c r="EQ47" s="277"/>
      <c r="ER47" s="277"/>
      <c r="ES47" s="277"/>
      <c r="ET47" s="277"/>
      <c r="EU47" s="277"/>
      <c r="EV47" s="277"/>
      <c r="EW47" s="277"/>
      <c r="EX47" s="277"/>
      <c r="EY47" s="277"/>
      <c r="EZ47" s="277"/>
      <c r="FA47" s="277"/>
      <c r="FB47" s="277"/>
      <c r="FC47" s="277"/>
      <c r="FD47" s="277"/>
      <c r="FE47" s="277"/>
      <c r="FF47" s="277"/>
      <c r="FG47" s="277"/>
      <c r="FH47" s="277"/>
      <c r="FI47" s="277"/>
      <c r="FJ47" s="277"/>
      <c r="FK47" s="277"/>
      <c r="FL47" s="277"/>
      <c r="FM47" s="277"/>
      <c r="FN47" s="277"/>
      <c r="FO47" s="277"/>
      <c r="FP47" s="277"/>
      <c r="FQ47" s="277"/>
      <c r="FR47" s="277"/>
      <c r="FS47" s="277"/>
      <c r="FT47" s="277"/>
      <c r="FU47" s="277"/>
      <c r="FV47" s="277"/>
      <c r="FW47" s="277"/>
      <c r="FX47" s="277"/>
      <c r="FY47" s="277"/>
      <c r="FZ47" s="277"/>
      <c r="GA47" s="277"/>
      <c r="GB47" s="277"/>
      <c r="GC47" s="277"/>
      <c r="GD47" s="277"/>
      <c r="GE47" s="277"/>
      <c r="GF47" s="277"/>
      <c r="GG47" s="277"/>
      <c r="GH47" s="277"/>
      <c r="GI47" s="277"/>
      <c r="GJ47" s="277"/>
      <c r="GK47" s="277"/>
      <c r="GL47" s="277"/>
      <c r="GM47" s="277"/>
      <c r="GN47" s="277"/>
      <c r="GO47" s="277"/>
      <c r="GP47" s="277"/>
      <c r="GQ47" s="277"/>
      <c r="GR47" s="277"/>
      <c r="GS47" s="277"/>
      <c r="GT47" s="277"/>
      <c r="GU47" s="277"/>
      <c r="GV47" s="280"/>
      <c r="GW47" s="280"/>
      <c r="GX47" s="280"/>
      <c r="GY47" s="280"/>
      <c r="GZ47" s="280"/>
      <c r="HA47" s="280"/>
      <c r="HB47" s="280"/>
      <c r="HC47" s="280"/>
      <c r="HD47" s="280"/>
      <c r="HE47" s="280"/>
      <c r="HF47" s="280"/>
      <c r="HG47" s="280"/>
      <c r="HH47" s="280"/>
      <c r="HI47" s="280"/>
      <c r="HJ47" s="280"/>
      <c r="HK47" s="280"/>
      <c r="HL47" s="280"/>
      <c r="HM47" s="280"/>
      <c r="HN47" s="280"/>
      <c r="HO47" s="280"/>
      <c r="HP47" s="280"/>
      <c r="HQ47" s="280"/>
      <c r="HR47" s="280"/>
      <c r="HS47" s="280"/>
    </row>
    <row r="48" spans="1:227" s="278" customFormat="1" ht="24.95" customHeight="1">
      <c r="A48" s="521"/>
      <c r="B48" s="297" t="s">
        <v>284</v>
      </c>
      <c r="C48" s="291">
        <v>30</v>
      </c>
      <c r="D48" s="290"/>
      <c r="E48" s="290"/>
      <c r="F48" s="291">
        <f t="shared" si="4"/>
        <v>30</v>
      </c>
      <c r="G48" s="290"/>
      <c r="H48" s="291">
        <f t="shared" si="2"/>
        <v>30</v>
      </c>
      <c r="I48" s="296"/>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c r="BV48" s="277"/>
      <c r="BW48" s="277"/>
      <c r="BX48" s="277"/>
      <c r="BY48" s="277"/>
      <c r="BZ48" s="277"/>
      <c r="CA48" s="277"/>
      <c r="CB48" s="277"/>
      <c r="CC48" s="277"/>
      <c r="CD48" s="277"/>
      <c r="CE48" s="277"/>
      <c r="CF48" s="277"/>
      <c r="CG48" s="277"/>
      <c r="CH48" s="277"/>
      <c r="CI48" s="277"/>
      <c r="CJ48" s="277"/>
      <c r="CK48" s="277"/>
      <c r="CL48" s="277"/>
      <c r="CM48" s="277"/>
      <c r="CN48" s="277"/>
      <c r="CO48" s="277"/>
      <c r="CP48" s="277"/>
      <c r="CQ48" s="277"/>
      <c r="CR48" s="277"/>
      <c r="CS48" s="277"/>
      <c r="CT48" s="277"/>
      <c r="CU48" s="277"/>
      <c r="CV48" s="277"/>
      <c r="CW48" s="277"/>
      <c r="CX48" s="277"/>
      <c r="CY48" s="277"/>
      <c r="CZ48" s="277"/>
      <c r="DA48" s="277"/>
      <c r="DB48" s="277"/>
      <c r="DC48" s="277"/>
      <c r="DD48" s="277"/>
      <c r="DE48" s="277"/>
      <c r="DF48" s="277"/>
      <c r="DG48" s="277"/>
      <c r="DH48" s="277"/>
      <c r="DI48" s="277"/>
      <c r="DJ48" s="277"/>
      <c r="DK48" s="277"/>
      <c r="DL48" s="277"/>
      <c r="DM48" s="277"/>
      <c r="DN48" s="277"/>
      <c r="DO48" s="277"/>
      <c r="DP48" s="277"/>
      <c r="DQ48" s="277"/>
      <c r="DR48" s="277"/>
      <c r="DS48" s="277"/>
      <c r="DT48" s="277"/>
      <c r="DU48" s="277"/>
      <c r="DV48" s="277"/>
      <c r="DW48" s="277"/>
      <c r="DX48" s="277"/>
      <c r="DY48" s="277"/>
      <c r="DZ48" s="277"/>
      <c r="EA48" s="277"/>
      <c r="EB48" s="277"/>
      <c r="EC48" s="277"/>
      <c r="ED48" s="277"/>
      <c r="EE48" s="277"/>
      <c r="EF48" s="277"/>
      <c r="EG48" s="277"/>
      <c r="EH48" s="277"/>
      <c r="EI48" s="277"/>
      <c r="EJ48" s="277"/>
      <c r="EK48" s="277"/>
      <c r="EL48" s="277"/>
      <c r="EM48" s="277"/>
      <c r="EN48" s="277"/>
      <c r="EO48" s="277"/>
      <c r="EP48" s="277"/>
      <c r="EQ48" s="277"/>
      <c r="ER48" s="277"/>
      <c r="ES48" s="277"/>
      <c r="ET48" s="277"/>
      <c r="EU48" s="277"/>
      <c r="EV48" s="277"/>
      <c r="EW48" s="277"/>
      <c r="EX48" s="277"/>
      <c r="EY48" s="277"/>
      <c r="EZ48" s="277"/>
      <c r="FA48" s="277"/>
      <c r="FB48" s="277"/>
      <c r="FC48" s="277"/>
      <c r="FD48" s="277"/>
      <c r="FE48" s="277"/>
      <c r="FF48" s="277"/>
      <c r="FG48" s="277"/>
      <c r="FH48" s="277"/>
      <c r="FI48" s="277"/>
      <c r="FJ48" s="277"/>
      <c r="FK48" s="277"/>
      <c r="FL48" s="277"/>
      <c r="FM48" s="277"/>
      <c r="FN48" s="277"/>
      <c r="FO48" s="277"/>
      <c r="FP48" s="277"/>
      <c r="FQ48" s="277"/>
      <c r="FR48" s="277"/>
      <c r="FS48" s="277"/>
      <c r="FT48" s="277"/>
      <c r="FU48" s="277"/>
      <c r="FV48" s="277"/>
      <c r="FW48" s="277"/>
      <c r="FX48" s="277"/>
      <c r="FY48" s="277"/>
      <c r="FZ48" s="277"/>
      <c r="GA48" s="277"/>
      <c r="GB48" s="277"/>
      <c r="GC48" s="277"/>
      <c r="GD48" s="277"/>
      <c r="GE48" s="277"/>
      <c r="GF48" s="277"/>
      <c r="GG48" s="277"/>
      <c r="GH48" s="277"/>
      <c r="GI48" s="277"/>
      <c r="GJ48" s="277"/>
      <c r="GK48" s="277"/>
      <c r="GL48" s="277"/>
      <c r="GM48" s="277"/>
      <c r="GN48" s="277"/>
      <c r="GO48" s="277"/>
      <c r="GP48" s="277"/>
      <c r="GQ48" s="277"/>
      <c r="GR48" s="277"/>
      <c r="GS48" s="277"/>
      <c r="GT48" s="277"/>
      <c r="GU48" s="277"/>
      <c r="GV48" s="280"/>
      <c r="GW48" s="280"/>
      <c r="GX48" s="280"/>
      <c r="GY48" s="280"/>
      <c r="GZ48" s="280"/>
      <c r="HA48" s="280"/>
      <c r="HB48" s="280"/>
      <c r="HC48" s="280"/>
      <c r="HD48" s="280"/>
      <c r="HE48" s="280"/>
      <c r="HF48" s="280"/>
      <c r="HG48" s="280"/>
      <c r="HH48" s="280"/>
      <c r="HI48" s="280"/>
      <c r="HJ48" s="280"/>
      <c r="HK48" s="280"/>
      <c r="HL48" s="280"/>
      <c r="HM48" s="280"/>
      <c r="HN48" s="280"/>
      <c r="HO48" s="280"/>
      <c r="HP48" s="280"/>
      <c r="HQ48" s="280"/>
      <c r="HR48" s="280"/>
      <c r="HS48" s="280"/>
    </row>
    <row r="49" spans="1:227" s="278" customFormat="1" ht="24.95" customHeight="1">
      <c r="A49" s="521"/>
      <c r="B49" s="297" t="s">
        <v>285</v>
      </c>
      <c r="C49" s="291">
        <v>73</v>
      </c>
      <c r="D49" s="290"/>
      <c r="E49" s="290"/>
      <c r="F49" s="291">
        <f t="shared" si="4"/>
        <v>73</v>
      </c>
      <c r="G49" s="290"/>
      <c r="H49" s="291">
        <f t="shared" si="2"/>
        <v>73</v>
      </c>
      <c r="I49" s="296"/>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7"/>
      <c r="CA49" s="277"/>
      <c r="CB49" s="277"/>
      <c r="CC49" s="277"/>
      <c r="CD49" s="277"/>
      <c r="CE49" s="277"/>
      <c r="CF49" s="277"/>
      <c r="CG49" s="277"/>
      <c r="CH49" s="277"/>
      <c r="CI49" s="277"/>
      <c r="CJ49" s="277"/>
      <c r="CK49" s="277"/>
      <c r="CL49" s="277"/>
      <c r="CM49" s="277"/>
      <c r="CN49" s="277"/>
      <c r="CO49" s="277"/>
      <c r="CP49" s="277"/>
      <c r="CQ49" s="277"/>
      <c r="CR49" s="277"/>
      <c r="CS49" s="277"/>
      <c r="CT49" s="277"/>
      <c r="CU49" s="277"/>
      <c r="CV49" s="277"/>
      <c r="CW49" s="277"/>
      <c r="CX49" s="277"/>
      <c r="CY49" s="277"/>
      <c r="CZ49" s="277"/>
      <c r="DA49" s="277"/>
      <c r="DB49" s="277"/>
      <c r="DC49" s="277"/>
      <c r="DD49" s="277"/>
      <c r="DE49" s="277"/>
      <c r="DF49" s="277"/>
      <c r="DG49" s="277"/>
      <c r="DH49" s="277"/>
      <c r="DI49" s="277"/>
      <c r="DJ49" s="277"/>
      <c r="DK49" s="277"/>
      <c r="DL49" s="277"/>
      <c r="DM49" s="277"/>
      <c r="DN49" s="277"/>
      <c r="DO49" s="277"/>
      <c r="DP49" s="277"/>
      <c r="DQ49" s="277"/>
      <c r="DR49" s="277"/>
      <c r="DS49" s="277"/>
      <c r="DT49" s="277"/>
      <c r="DU49" s="277"/>
      <c r="DV49" s="277"/>
      <c r="DW49" s="277"/>
      <c r="DX49" s="277"/>
      <c r="DY49" s="277"/>
      <c r="DZ49" s="277"/>
      <c r="EA49" s="277"/>
      <c r="EB49" s="277"/>
      <c r="EC49" s="277"/>
      <c r="ED49" s="277"/>
      <c r="EE49" s="277"/>
      <c r="EF49" s="277"/>
      <c r="EG49" s="277"/>
      <c r="EH49" s="277"/>
      <c r="EI49" s="277"/>
      <c r="EJ49" s="277"/>
      <c r="EK49" s="277"/>
      <c r="EL49" s="277"/>
      <c r="EM49" s="277"/>
      <c r="EN49" s="277"/>
      <c r="EO49" s="277"/>
      <c r="EP49" s="277"/>
      <c r="EQ49" s="277"/>
      <c r="ER49" s="277"/>
      <c r="ES49" s="277"/>
      <c r="ET49" s="277"/>
      <c r="EU49" s="277"/>
      <c r="EV49" s="277"/>
      <c r="EW49" s="277"/>
      <c r="EX49" s="277"/>
      <c r="EY49" s="277"/>
      <c r="EZ49" s="277"/>
      <c r="FA49" s="277"/>
      <c r="FB49" s="277"/>
      <c r="FC49" s="277"/>
      <c r="FD49" s="277"/>
      <c r="FE49" s="277"/>
      <c r="FF49" s="277"/>
      <c r="FG49" s="277"/>
      <c r="FH49" s="277"/>
      <c r="FI49" s="277"/>
      <c r="FJ49" s="277"/>
      <c r="FK49" s="277"/>
      <c r="FL49" s="277"/>
      <c r="FM49" s="277"/>
      <c r="FN49" s="277"/>
      <c r="FO49" s="277"/>
      <c r="FP49" s="277"/>
      <c r="FQ49" s="277"/>
      <c r="FR49" s="277"/>
      <c r="FS49" s="277"/>
      <c r="FT49" s="277"/>
      <c r="FU49" s="277"/>
      <c r="FV49" s="277"/>
      <c r="FW49" s="277"/>
      <c r="FX49" s="277"/>
      <c r="FY49" s="277"/>
      <c r="FZ49" s="277"/>
      <c r="GA49" s="277"/>
      <c r="GB49" s="277"/>
      <c r="GC49" s="277"/>
      <c r="GD49" s="277"/>
      <c r="GE49" s="277"/>
      <c r="GF49" s="277"/>
      <c r="GG49" s="277"/>
      <c r="GH49" s="277"/>
      <c r="GI49" s="277"/>
      <c r="GJ49" s="277"/>
      <c r="GK49" s="277"/>
      <c r="GL49" s="277"/>
      <c r="GM49" s="277"/>
      <c r="GN49" s="277"/>
      <c r="GO49" s="277"/>
      <c r="GP49" s="277"/>
      <c r="GQ49" s="277"/>
      <c r="GR49" s="277"/>
      <c r="GS49" s="277"/>
      <c r="GT49" s="277"/>
      <c r="GU49" s="277"/>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row>
    <row r="50" spans="1:227" s="278" customFormat="1" ht="24.95" customHeight="1">
      <c r="A50" s="521"/>
      <c r="B50" s="297" t="s">
        <v>286</v>
      </c>
      <c r="C50" s="291"/>
      <c r="D50" s="290">
        <v>86.3</v>
      </c>
      <c r="E50" s="290"/>
      <c r="F50" s="291">
        <f t="shared" si="4"/>
        <v>86.3</v>
      </c>
      <c r="G50" s="290"/>
      <c r="H50" s="291">
        <f t="shared" si="2"/>
        <v>86.3</v>
      </c>
      <c r="I50" s="296" t="s">
        <v>267</v>
      </c>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7"/>
      <c r="CA50" s="277"/>
      <c r="CB50" s="277"/>
      <c r="CC50" s="277"/>
      <c r="CD50" s="277"/>
      <c r="CE50" s="277"/>
      <c r="CF50" s="277"/>
      <c r="CG50" s="277"/>
      <c r="CH50" s="277"/>
      <c r="CI50" s="277"/>
      <c r="CJ50" s="277"/>
      <c r="CK50" s="277"/>
      <c r="CL50" s="277"/>
      <c r="CM50" s="277"/>
      <c r="CN50" s="277"/>
      <c r="CO50" s="277"/>
      <c r="CP50" s="277"/>
      <c r="CQ50" s="277"/>
      <c r="CR50" s="277"/>
      <c r="CS50" s="277"/>
      <c r="CT50" s="277"/>
      <c r="CU50" s="277"/>
      <c r="CV50" s="277"/>
      <c r="CW50" s="277"/>
      <c r="CX50" s="277"/>
      <c r="CY50" s="277"/>
      <c r="CZ50" s="277"/>
      <c r="DA50" s="277"/>
      <c r="DB50" s="277"/>
      <c r="DC50" s="277"/>
      <c r="DD50" s="277"/>
      <c r="DE50" s="277"/>
      <c r="DF50" s="277"/>
      <c r="DG50" s="277"/>
      <c r="DH50" s="277"/>
      <c r="DI50" s="277"/>
      <c r="DJ50" s="277"/>
      <c r="DK50" s="277"/>
      <c r="DL50" s="277"/>
      <c r="DM50" s="277"/>
      <c r="DN50" s="277"/>
      <c r="DO50" s="277"/>
      <c r="DP50" s="277"/>
      <c r="DQ50" s="277"/>
      <c r="DR50" s="277"/>
      <c r="DS50" s="277"/>
      <c r="DT50" s="277"/>
      <c r="DU50" s="277"/>
      <c r="DV50" s="277"/>
      <c r="DW50" s="277"/>
      <c r="DX50" s="277"/>
      <c r="DY50" s="277"/>
      <c r="DZ50" s="277"/>
      <c r="EA50" s="277"/>
      <c r="EB50" s="277"/>
      <c r="EC50" s="277"/>
      <c r="ED50" s="277"/>
      <c r="EE50" s="277"/>
      <c r="EF50" s="277"/>
      <c r="EG50" s="277"/>
      <c r="EH50" s="277"/>
      <c r="EI50" s="277"/>
      <c r="EJ50" s="277"/>
      <c r="EK50" s="277"/>
      <c r="EL50" s="277"/>
      <c r="EM50" s="277"/>
      <c r="EN50" s="277"/>
      <c r="EO50" s="277"/>
      <c r="EP50" s="277"/>
      <c r="EQ50" s="277"/>
      <c r="ER50" s="277"/>
      <c r="ES50" s="277"/>
      <c r="ET50" s="277"/>
      <c r="EU50" s="277"/>
      <c r="EV50" s="277"/>
      <c r="EW50" s="277"/>
      <c r="EX50" s="277"/>
      <c r="EY50" s="277"/>
      <c r="EZ50" s="277"/>
      <c r="FA50" s="277"/>
      <c r="FB50" s="277"/>
      <c r="FC50" s="277"/>
      <c r="FD50" s="277"/>
      <c r="FE50" s="277"/>
      <c r="FF50" s="277"/>
      <c r="FG50" s="277"/>
      <c r="FH50" s="277"/>
      <c r="FI50" s="277"/>
      <c r="FJ50" s="277"/>
      <c r="FK50" s="277"/>
      <c r="FL50" s="277"/>
      <c r="FM50" s="277"/>
      <c r="FN50" s="277"/>
      <c r="FO50" s="277"/>
      <c r="FP50" s="277"/>
      <c r="FQ50" s="277"/>
      <c r="FR50" s="277"/>
      <c r="FS50" s="277"/>
      <c r="FT50" s="277"/>
      <c r="FU50" s="277"/>
      <c r="FV50" s="277"/>
      <c r="FW50" s="277"/>
      <c r="FX50" s="277"/>
      <c r="FY50" s="277"/>
      <c r="FZ50" s="277"/>
      <c r="GA50" s="277"/>
      <c r="GB50" s="277"/>
      <c r="GC50" s="277"/>
      <c r="GD50" s="277"/>
      <c r="GE50" s="277"/>
      <c r="GF50" s="277"/>
      <c r="GG50" s="277"/>
      <c r="GH50" s="277"/>
      <c r="GI50" s="277"/>
      <c r="GJ50" s="277"/>
      <c r="GK50" s="277"/>
      <c r="GL50" s="277"/>
      <c r="GM50" s="277"/>
      <c r="GN50" s="277"/>
      <c r="GO50" s="277"/>
      <c r="GP50" s="277"/>
      <c r="GQ50" s="277"/>
      <c r="GR50" s="277"/>
      <c r="GS50" s="277"/>
      <c r="GT50" s="277"/>
      <c r="GU50" s="277"/>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row>
    <row r="51" spans="1:227" s="278" customFormat="1" ht="24.95" customHeight="1">
      <c r="A51" s="522"/>
      <c r="B51" s="297" t="s">
        <v>287</v>
      </c>
      <c r="C51" s="291"/>
      <c r="D51" s="290"/>
      <c r="E51" s="290"/>
      <c r="F51" s="291">
        <f t="shared" si="4"/>
        <v>0</v>
      </c>
      <c r="G51" s="290">
        <v>374.17464999999999</v>
      </c>
      <c r="H51" s="291">
        <f t="shared" si="2"/>
        <v>374.17464999999999</v>
      </c>
      <c r="I51" s="296"/>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7"/>
      <c r="CA51" s="277"/>
      <c r="CB51" s="277"/>
      <c r="CC51" s="277"/>
      <c r="CD51" s="277"/>
      <c r="CE51" s="277"/>
      <c r="CF51" s="277"/>
      <c r="CG51" s="277"/>
      <c r="CH51" s="277"/>
      <c r="CI51" s="277"/>
      <c r="CJ51" s="277"/>
      <c r="CK51" s="277"/>
      <c r="CL51" s="277"/>
      <c r="CM51" s="277"/>
      <c r="CN51" s="277"/>
      <c r="CO51" s="277"/>
      <c r="CP51" s="277"/>
      <c r="CQ51" s="277"/>
      <c r="CR51" s="277"/>
      <c r="CS51" s="277"/>
      <c r="CT51" s="277"/>
      <c r="CU51" s="277"/>
      <c r="CV51" s="277"/>
      <c r="CW51" s="277"/>
      <c r="CX51" s="277"/>
      <c r="CY51" s="277"/>
      <c r="CZ51" s="277"/>
      <c r="DA51" s="277"/>
      <c r="DB51" s="277"/>
      <c r="DC51" s="277"/>
      <c r="DD51" s="277"/>
      <c r="DE51" s="277"/>
      <c r="DF51" s="277"/>
      <c r="DG51" s="277"/>
      <c r="DH51" s="277"/>
      <c r="DI51" s="277"/>
      <c r="DJ51" s="277"/>
      <c r="DK51" s="277"/>
      <c r="DL51" s="277"/>
      <c r="DM51" s="277"/>
      <c r="DN51" s="277"/>
      <c r="DO51" s="277"/>
      <c r="DP51" s="277"/>
      <c r="DQ51" s="277"/>
      <c r="DR51" s="277"/>
      <c r="DS51" s="277"/>
      <c r="DT51" s="277"/>
      <c r="DU51" s="277"/>
      <c r="DV51" s="277"/>
      <c r="DW51" s="277"/>
      <c r="DX51" s="277"/>
      <c r="DY51" s="277"/>
      <c r="DZ51" s="277"/>
      <c r="EA51" s="277"/>
      <c r="EB51" s="277"/>
      <c r="EC51" s="277"/>
      <c r="ED51" s="277"/>
      <c r="EE51" s="277"/>
      <c r="EF51" s="277"/>
      <c r="EG51" s="277"/>
      <c r="EH51" s="277"/>
      <c r="EI51" s="277"/>
      <c r="EJ51" s="277"/>
      <c r="EK51" s="277"/>
      <c r="EL51" s="277"/>
      <c r="EM51" s="277"/>
      <c r="EN51" s="277"/>
      <c r="EO51" s="277"/>
      <c r="EP51" s="277"/>
      <c r="EQ51" s="277"/>
      <c r="ER51" s="277"/>
      <c r="ES51" s="277"/>
      <c r="ET51" s="277"/>
      <c r="EU51" s="277"/>
      <c r="EV51" s="277"/>
      <c r="EW51" s="277"/>
      <c r="EX51" s="277"/>
      <c r="EY51" s="277"/>
      <c r="EZ51" s="277"/>
      <c r="FA51" s="277"/>
      <c r="FB51" s="277"/>
      <c r="FC51" s="277"/>
      <c r="FD51" s="277"/>
      <c r="FE51" s="277"/>
      <c r="FF51" s="277"/>
      <c r="FG51" s="277"/>
      <c r="FH51" s="277"/>
      <c r="FI51" s="277"/>
      <c r="FJ51" s="277"/>
      <c r="FK51" s="277"/>
      <c r="FL51" s="277"/>
      <c r="FM51" s="277"/>
      <c r="FN51" s="277"/>
      <c r="FO51" s="277"/>
      <c r="FP51" s="277"/>
      <c r="FQ51" s="277"/>
      <c r="FR51" s="277"/>
      <c r="FS51" s="277"/>
      <c r="FT51" s="277"/>
      <c r="FU51" s="277"/>
      <c r="FV51" s="277"/>
      <c r="FW51" s="277"/>
      <c r="FX51" s="277"/>
      <c r="FY51" s="277"/>
      <c r="FZ51" s="277"/>
      <c r="GA51" s="277"/>
      <c r="GB51" s="277"/>
      <c r="GC51" s="277"/>
      <c r="GD51" s="277"/>
      <c r="GE51" s="277"/>
      <c r="GF51" s="277"/>
      <c r="GG51" s="277"/>
      <c r="GH51" s="277"/>
      <c r="GI51" s="277"/>
      <c r="GJ51" s="277"/>
      <c r="GK51" s="277"/>
      <c r="GL51" s="277"/>
      <c r="GM51" s="277"/>
      <c r="GN51" s="277"/>
      <c r="GO51" s="277"/>
      <c r="GP51" s="277"/>
      <c r="GQ51" s="277"/>
      <c r="GR51" s="277"/>
      <c r="GS51" s="277"/>
      <c r="GT51" s="277"/>
      <c r="GU51" s="277"/>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row>
    <row r="52" spans="1:227" s="278" customFormat="1" ht="30" customHeight="1">
      <c r="A52" s="520" t="s">
        <v>85</v>
      </c>
      <c r="B52" s="289" t="s">
        <v>81</v>
      </c>
      <c r="C52" s="291">
        <f>C53+C54+C57</f>
        <v>286.01</v>
      </c>
      <c r="D52" s="291">
        <f t="shared" ref="D52:E52" si="6">D53+D54+D57</f>
        <v>146.85078200000001</v>
      </c>
      <c r="E52" s="291">
        <f t="shared" si="6"/>
        <v>0</v>
      </c>
      <c r="F52" s="291">
        <f t="shared" si="4"/>
        <v>432.86078199999997</v>
      </c>
      <c r="G52" s="291">
        <f>G53+G54+G57</f>
        <v>-50.814736000000003</v>
      </c>
      <c r="H52" s="291">
        <f t="shared" si="2"/>
        <v>382.04604599999999</v>
      </c>
      <c r="I52" s="296"/>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277"/>
      <c r="BN52" s="277"/>
      <c r="BO52" s="277"/>
      <c r="BP52" s="277"/>
      <c r="BQ52" s="277"/>
      <c r="BR52" s="277"/>
      <c r="BS52" s="277"/>
      <c r="BT52" s="277"/>
      <c r="BU52" s="277"/>
      <c r="BV52" s="277"/>
      <c r="BW52" s="277"/>
      <c r="BX52" s="277"/>
      <c r="BY52" s="277"/>
      <c r="BZ52" s="277"/>
      <c r="CA52" s="277"/>
      <c r="CB52" s="277"/>
      <c r="CC52" s="277"/>
      <c r="CD52" s="277"/>
      <c r="CE52" s="277"/>
      <c r="CF52" s="277"/>
      <c r="CG52" s="277"/>
      <c r="CH52" s="277"/>
      <c r="CI52" s="277"/>
      <c r="CJ52" s="277"/>
      <c r="CK52" s="277"/>
      <c r="CL52" s="277"/>
      <c r="CM52" s="277"/>
      <c r="CN52" s="277"/>
      <c r="CO52" s="277"/>
      <c r="CP52" s="277"/>
      <c r="CQ52" s="277"/>
      <c r="CR52" s="277"/>
      <c r="CS52" s="277"/>
      <c r="CT52" s="277"/>
      <c r="CU52" s="277"/>
      <c r="CV52" s="277"/>
      <c r="CW52" s="277"/>
      <c r="CX52" s="277"/>
      <c r="CY52" s="277"/>
      <c r="CZ52" s="277"/>
      <c r="DA52" s="277"/>
      <c r="DB52" s="277"/>
      <c r="DC52" s="277"/>
      <c r="DD52" s="277"/>
      <c r="DE52" s="277"/>
      <c r="DF52" s="277"/>
      <c r="DG52" s="277"/>
      <c r="DH52" s="277"/>
      <c r="DI52" s="277"/>
      <c r="DJ52" s="277"/>
      <c r="DK52" s="277"/>
      <c r="DL52" s="277"/>
      <c r="DM52" s="277"/>
      <c r="DN52" s="277"/>
      <c r="DO52" s="277"/>
      <c r="DP52" s="277"/>
      <c r="DQ52" s="277"/>
      <c r="DR52" s="277"/>
      <c r="DS52" s="277"/>
      <c r="DT52" s="277"/>
      <c r="DU52" s="277"/>
      <c r="DV52" s="277"/>
      <c r="DW52" s="277"/>
      <c r="DX52" s="277"/>
      <c r="DY52" s="277"/>
      <c r="DZ52" s="277"/>
      <c r="EA52" s="277"/>
      <c r="EB52" s="277"/>
      <c r="EC52" s="277"/>
      <c r="ED52" s="277"/>
      <c r="EE52" s="277"/>
      <c r="EF52" s="277"/>
      <c r="EG52" s="277"/>
      <c r="EH52" s="277"/>
      <c r="EI52" s="277"/>
      <c r="EJ52" s="277"/>
      <c r="EK52" s="277"/>
      <c r="EL52" s="277"/>
      <c r="EM52" s="277"/>
      <c r="EN52" s="277"/>
      <c r="EO52" s="277"/>
      <c r="EP52" s="277"/>
      <c r="EQ52" s="277"/>
      <c r="ER52" s="277"/>
      <c r="ES52" s="277"/>
      <c r="ET52" s="277"/>
      <c r="EU52" s="277"/>
      <c r="EV52" s="277"/>
      <c r="EW52" s="277"/>
      <c r="EX52" s="277"/>
      <c r="EY52" s="277"/>
      <c r="EZ52" s="277"/>
      <c r="FA52" s="277"/>
      <c r="FB52" s="277"/>
      <c r="FC52" s="277"/>
      <c r="FD52" s="277"/>
      <c r="FE52" s="277"/>
      <c r="FF52" s="277"/>
      <c r="FG52" s="277"/>
      <c r="FH52" s="277"/>
      <c r="FI52" s="277"/>
      <c r="FJ52" s="277"/>
      <c r="FK52" s="277"/>
      <c r="FL52" s="277"/>
      <c r="FM52" s="277"/>
      <c r="FN52" s="277"/>
      <c r="FO52" s="277"/>
      <c r="FP52" s="277"/>
      <c r="FQ52" s="277"/>
      <c r="FR52" s="277"/>
      <c r="FS52" s="277"/>
      <c r="FT52" s="277"/>
      <c r="FU52" s="277"/>
      <c r="FV52" s="277"/>
      <c r="FW52" s="277"/>
      <c r="FX52" s="277"/>
      <c r="FY52" s="277"/>
      <c r="FZ52" s="277"/>
      <c r="GA52" s="277"/>
      <c r="GB52" s="277"/>
      <c r="GC52" s="277"/>
      <c r="GD52" s="277"/>
      <c r="GE52" s="277"/>
      <c r="GF52" s="277"/>
      <c r="GG52" s="277"/>
      <c r="GH52" s="277"/>
      <c r="GI52" s="277"/>
      <c r="GJ52" s="277"/>
      <c r="GK52" s="277"/>
      <c r="GL52" s="277"/>
      <c r="GM52" s="277"/>
      <c r="GN52" s="277"/>
      <c r="GO52" s="277"/>
      <c r="GP52" s="277"/>
      <c r="GQ52" s="277"/>
      <c r="GR52" s="277"/>
      <c r="GS52" s="277"/>
      <c r="GT52" s="277"/>
      <c r="GU52" s="277"/>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row>
    <row r="53" spans="1:227" s="278" customFormat="1" ht="30" customHeight="1">
      <c r="A53" s="521"/>
      <c r="B53" s="294" t="s">
        <v>253</v>
      </c>
      <c r="C53" s="291">
        <v>144.33000000000001</v>
      </c>
      <c r="D53" s="290">
        <v>113.700782</v>
      </c>
      <c r="E53" s="290"/>
      <c r="F53" s="291">
        <f t="shared" si="4"/>
        <v>258.03078199999999</v>
      </c>
      <c r="G53" s="290"/>
      <c r="H53" s="291">
        <f t="shared" si="2"/>
        <v>258.03078199999999</v>
      </c>
      <c r="I53" s="296" t="s">
        <v>288</v>
      </c>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277"/>
      <c r="CD53" s="277"/>
      <c r="CE53" s="277"/>
      <c r="CF53" s="277"/>
      <c r="CG53" s="277"/>
      <c r="CH53" s="277"/>
      <c r="CI53" s="277"/>
      <c r="CJ53" s="277"/>
      <c r="CK53" s="277"/>
      <c r="CL53" s="277"/>
      <c r="CM53" s="277"/>
      <c r="CN53" s="277"/>
      <c r="CO53" s="277"/>
      <c r="CP53" s="277"/>
      <c r="CQ53" s="277"/>
      <c r="CR53" s="277"/>
      <c r="CS53" s="277"/>
      <c r="CT53" s="277"/>
      <c r="CU53" s="277"/>
      <c r="CV53" s="277"/>
      <c r="CW53" s="277"/>
      <c r="CX53" s="277"/>
      <c r="CY53" s="277"/>
      <c r="CZ53" s="277"/>
      <c r="DA53" s="277"/>
      <c r="DB53" s="277"/>
      <c r="DC53" s="277"/>
      <c r="DD53" s="277"/>
      <c r="DE53" s="277"/>
      <c r="DF53" s="277"/>
      <c r="DG53" s="277"/>
      <c r="DH53" s="277"/>
      <c r="DI53" s="277"/>
      <c r="DJ53" s="277"/>
      <c r="DK53" s="277"/>
      <c r="DL53" s="277"/>
      <c r="DM53" s="277"/>
      <c r="DN53" s="277"/>
      <c r="DO53" s="277"/>
      <c r="DP53" s="277"/>
      <c r="DQ53" s="277"/>
      <c r="DR53" s="277"/>
      <c r="DS53" s="277"/>
      <c r="DT53" s="277"/>
      <c r="DU53" s="277"/>
      <c r="DV53" s="277"/>
      <c r="DW53" s="277"/>
      <c r="DX53" s="277"/>
      <c r="DY53" s="277"/>
      <c r="DZ53" s="277"/>
      <c r="EA53" s="277"/>
      <c r="EB53" s="277"/>
      <c r="EC53" s="277"/>
      <c r="ED53" s="277"/>
      <c r="EE53" s="277"/>
      <c r="EF53" s="277"/>
      <c r="EG53" s="277"/>
      <c r="EH53" s="277"/>
      <c r="EI53" s="277"/>
      <c r="EJ53" s="277"/>
      <c r="EK53" s="277"/>
      <c r="EL53" s="277"/>
      <c r="EM53" s="277"/>
      <c r="EN53" s="277"/>
      <c r="EO53" s="277"/>
      <c r="EP53" s="277"/>
      <c r="EQ53" s="277"/>
      <c r="ER53" s="277"/>
      <c r="ES53" s="277"/>
      <c r="ET53" s="277"/>
      <c r="EU53" s="277"/>
      <c r="EV53" s="277"/>
      <c r="EW53" s="277"/>
      <c r="EX53" s="277"/>
      <c r="EY53" s="277"/>
      <c r="EZ53" s="277"/>
      <c r="FA53" s="277"/>
      <c r="FB53" s="277"/>
      <c r="FC53" s="277"/>
      <c r="FD53" s="277"/>
      <c r="FE53" s="277"/>
      <c r="FF53" s="277"/>
      <c r="FG53" s="277"/>
      <c r="FH53" s="277"/>
      <c r="FI53" s="277"/>
      <c r="FJ53" s="277"/>
      <c r="FK53" s="277"/>
      <c r="FL53" s="277"/>
      <c r="FM53" s="277"/>
      <c r="FN53" s="277"/>
      <c r="FO53" s="277"/>
      <c r="FP53" s="277"/>
      <c r="FQ53" s="277"/>
      <c r="FR53" s="277"/>
      <c r="FS53" s="277"/>
      <c r="FT53" s="277"/>
      <c r="FU53" s="277"/>
      <c r="FV53" s="277"/>
      <c r="FW53" s="277"/>
      <c r="FX53" s="277"/>
      <c r="FY53" s="277"/>
      <c r="FZ53" s="277"/>
      <c r="GA53" s="277"/>
      <c r="GB53" s="277"/>
      <c r="GC53" s="277"/>
      <c r="GD53" s="277"/>
      <c r="GE53" s="277"/>
      <c r="GF53" s="277"/>
      <c r="GG53" s="277"/>
      <c r="GH53" s="277"/>
      <c r="GI53" s="277"/>
      <c r="GJ53" s="277"/>
      <c r="GK53" s="277"/>
      <c r="GL53" s="277"/>
      <c r="GM53" s="277"/>
      <c r="GN53" s="277"/>
      <c r="GO53" s="277"/>
      <c r="GP53" s="277"/>
      <c r="GQ53" s="277"/>
      <c r="GR53" s="277"/>
      <c r="GS53" s="277"/>
      <c r="GT53" s="277"/>
      <c r="GU53" s="277"/>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row>
    <row r="54" spans="1:227" s="278" customFormat="1" ht="30" customHeight="1">
      <c r="A54" s="521"/>
      <c r="B54" s="294" t="s">
        <v>255</v>
      </c>
      <c r="C54" s="291">
        <v>30.08</v>
      </c>
      <c r="D54" s="290"/>
      <c r="E54" s="290"/>
      <c r="F54" s="291">
        <f t="shared" si="4"/>
        <v>30.08</v>
      </c>
      <c r="G54" s="290"/>
      <c r="H54" s="291">
        <f t="shared" si="2"/>
        <v>30.08</v>
      </c>
      <c r="I54" s="296"/>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277"/>
      <c r="CD54" s="277"/>
      <c r="CE54" s="277"/>
      <c r="CF54" s="277"/>
      <c r="CG54" s="277"/>
      <c r="CH54" s="277"/>
      <c r="CI54" s="277"/>
      <c r="CJ54" s="277"/>
      <c r="CK54" s="277"/>
      <c r="CL54" s="277"/>
      <c r="CM54" s="277"/>
      <c r="CN54" s="277"/>
      <c r="CO54" s="277"/>
      <c r="CP54" s="277"/>
      <c r="CQ54" s="277"/>
      <c r="CR54" s="277"/>
      <c r="CS54" s="277"/>
      <c r="CT54" s="277"/>
      <c r="CU54" s="277"/>
      <c r="CV54" s="277"/>
      <c r="CW54" s="277"/>
      <c r="CX54" s="277"/>
      <c r="CY54" s="277"/>
      <c r="CZ54" s="277"/>
      <c r="DA54" s="277"/>
      <c r="DB54" s="277"/>
      <c r="DC54" s="277"/>
      <c r="DD54" s="277"/>
      <c r="DE54" s="277"/>
      <c r="DF54" s="277"/>
      <c r="DG54" s="277"/>
      <c r="DH54" s="277"/>
      <c r="DI54" s="277"/>
      <c r="DJ54" s="277"/>
      <c r="DK54" s="277"/>
      <c r="DL54" s="277"/>
      <c r="DM54" s="277"/>
      <c r="DN54" s="277"/>
      <c r="DO54" s="277"/>
      <c r="DP54" s="277"/>
      <c r="DQ54" s="277"/>
      <c r="DR54" s="277"/>
      <c r="DS54" s="277"/>
      <c r="DT54" s="277"/>
      <c r="DU54" s="277"/>
      <c r="DV54" s="277"/>
      <c r="DW54" s="277"/>
      <c r="DX54" s="277"/>
      <c r="DY54" s="277"/>
      <c r="DZ54" s="277"/>
      <c r="EA54" s="277"/>
      <c r="EB54" s="277"/>
      <c r="EC54" s="277"/>
      <c r="ED54" s="277"/>
      <c r="EE54" s="277"/>
      <c r="EF54" s="277"/>
      <c r="EG54" s="277"/>
      <c r="EH54" s="277"/>
      <c r="EI54" s="277"/>
      <c r="EJ54" s="277"/>
      <c r="EK54" s="277"/>
      <c r="EL54" s="277"/>
      <c r="EM54" s="277"/>
      <c r="EN54" s="277"/>
      <c r="EO54" s="277"/>
      <c r="EP54" s="277"/>
      <c r="EQ54" s="277"/>
      <c r="ER54" s="277"/>
      <c r="ES54" s="277"/>
      <c r="ET54" s="277"/>
      <c r="EU54" s="277"/>
      <c r="EV54" s="277"/>
      <c r="EW54" s="277"/>
      <c r="EX54" s="277"/>
      <c r="EY54" s="277"/>
      <c r="EZ54" s="277"/>
      <c r="FA54" s="277"/>
      <c r="FB54" s="277"/>
      <c r="FC54" s="277"/>
      <c r="FD54" s="277"/>
      <c r="FE54" s="277"/>
      <c r="FF54" s="277"/>
      <c r="FG54" s="277"/>
      <c r="FH54" s="277"/>
      <c r="FI54" s="277"/>
      <c r="FJ54" s="277"/>
      <c r="FK54" s="277"/>
      <c r="FL54" s="277"/>
      <c r="FM54" s="277"/>
      <c r="FN54" s="277"/>
      <c r="FO54" s="277"/>
      <c r="FP54" s="277"/>
      <c r="FQ54" s="277"/>
      <c r="FR54" s="277"/>
      <c r="FS54" s="277"/>
      <c r="FT54" s="277"/>
      <c r="FU54" s="277"/>
      <c r="FV54" s="277"/>
      <c r="FW54" s="277"/>
      <c r="FX54" s="277"/>
      <c r="FY54" s="277"/>
      <c r="FZ54" s="277"/>
      <c r="GA54" s="277"/>
      <c r="GB54" s="277"/>
      <c r="GC54" s="277"/>
      <c r="GD54" s="277"/>
      <c r="GE54" s="277"/>
      <c r="GF54" s="277"/>
      <c r="GG54" s="277"/>
      <c r="GH54" s="277"/>
      <c r="GI54" s="277"/>
      <c r="GJ54" s="277"/>
      <c r="GK54" s="277"/>
      <c r="GL54" s="277"/>
      <c r="GM54" s="277"/>
      <c r="GN54" s="277"/>
      <c r="GO54" s="277"/>
      <c r="GP54" s="277"/>
      <c r="GQ54" s="277"/>
      <c r="GR54" s="277"/>
      <c r="GS54" s="277"/>
      <c r="GT54" s="277"/>
      <c r="GU54" s="277"/>
      <c r="GV54" s="280"/>
      <c r="GW54" s="280"/>
      <c r="GX54" s="280"/>
      <c r="GY54" s="280"/>
      <c r="GZ54" s="280"/>
      <c r="HA54" s="280"/>
      <c r="HB54" s="280"/>
      <c r="HC54" s="280"/>
      <c r="HD54" s="280"/>
      <c r="HE54" s="280"/>
      <c r="HF54" s="280"/>
      <c r="HG54" s="280"/>
      <c r="HH54" s="280"/>
      <c r="HI54" s="280"/>
      <c r="HJ54" s="280"/>
      <c r="HK54" s="280"/>
      <c r="HL54" s="280"/>
      <c r="HM54" s="280"/>
      <c r="HN54" s="280"/>
      <c r="HO54" s="280"/>
      <c r="HP54" s="280"/>
      <c r="HQ54" s="280"/>
      <c r="HR54" s="280"/>
      <c r="HS54" s="280"/>
    </row>
    <row r="55" spans="1:227" s="278" customFormat="1" ht="30" customHeight="1">
      <c r="A55" s="521"/>
      <c r="B55" s="293" t="s">
        <v>256</v>
      </c>
      <c r="C55" s="291">
        <v>18.399999999999999</v>
      </c>
      <c r="D55" s="291">
        <f>SUM(D56:D65)</f>
        <v>66.3</v>
      </c>
      <c r="E55" s="291">
        <f>SUM(E56:E65)</f>
        <v>0</v>
      </c>
      <c r="F55" s="291">
        <f t="shared" si="4"/>
        <v>84.7</v>
      </c>
      <c r="G55" s="291"/>
      <c r="H55" s="291">
        <f t="shared" si="2"/>
        <v>84.7</v>
      </c>
      <c r="I55" s="296"/>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c r="BX55" s="277"/>
      <c r="BY55" s="277"/>
      <c r="BZ55" s="277"/>
      <c r="CA55" s="277"/>
      <c r="CB55" s="277"/>
      <c r="CC55" s="277"/>
      <c r="CD55" s="277"/>
      <c r="CE55" s="277"/>
      <c r="CF55" s="277"/>
      <c r="CG55" s="277"/>
      <c r="CH55" s="277"/>
      <c r="CI55" s="277"/>
      <c r="CJ55" s="277"/>
      <c r="CK55" s="277"/>
      <c r="CL55" s="277"/>
      <c r="CM55" s="277"/>
      <c r="CN55" s="277"/>
      <c r="CO55" s="277"/>
      <c r="CP55" s="277"/>
      <c r="CQ55" s="277"/>
      <c r="CR55" s="277"/>
      <c r="CS55" s="277"/>
      <c r="CT55" s="277"/>
      <c r="CU55" s="277"/>
      <c r="CV55" s="277"/>
      <c r="CW55" s="277"/>
      <c r="CX55" s="277"/>
      <c r="CY55" s="277"/>
      <c r="CZ55" s="277"/>
      <c r="DA55" s="277"/>
      <c r="DB55" s="277"/>
      <c r="DC55" s="277"/>
      <c r="DD55" s="277"/>
      <c r="DE55" s="277"/>
      <c r="DF55" s="277"/>
      <c r="DG55" s="277"/>
      <c r="DH55" s="277"/>
      <c r="DI55" s="277"/>
      <c r="DJ55" s="277"/>
      <c r="DK55" s="277"/>
      <c r="DL55" s="277"/>
      <c r="DM55" s="277"/>
      <c r="DN55" s="277"/>
      <c r="DO55" s="277"/>
      <c r="DP55" s="277"/>
      <c r="DQ55" s="277"/>
      <c r="DR55" s="277"/>
      <c r="DS55" s="277"/>
      <c r="DT55" s="277"/>
      <c r="DU55" s="277"/>
      <c r="DV55" s="277"/>
      <c r="DW55" s="277"/>
      <c r="DX55" s="277"/>
      <c r="DY55" s="277"/>
      <c r="DZ55" s="277"/>
      <c r="EA55" s="277"/>
      <c r="EB55" s="277"/>
      <c r="EC55" s="277"/>
      <c r="ED55" s="277"/>
      <c r="EE55" s="277"/>
      <c r="EF55" s="277"/>
      <c r="EG55" s="277"/>
      <c r="EH55" s="277"/>
      <c r="EI55" s="277"/>
      <c r="EJ55" s="277"/>
      <c r="EK55" s="277"/>
      <c r="EL55" s="277"/>
      <c r="EM55" s="277"/>
      <c r="EN55" s="277"/>
      <c r="EO55" s="277"/>
      <c r="EP55" s="277"/>
      <c r="EQ55" s="277"/>
      <c r="ER55" s="277"/>
      <c r="ES55" s="277"/>
      <c r="ET55" s="277"/>
      <c r="EU55" s="277"/>
      <c r="EV55" s="277"/>
      <c r="EW55" s="277"/>
      <c r="EX55" s="277"/>
      <c r="EY55" s="277"/>
      <c r="EZ55" s="277"/>
      <c r="FA55" s="277"/>
      <c r="FB55" s="277"/>
      <c r="FC55" s="277"/>
      <c r="FD55" s="277"/>
      <c r="FE55" s="277"/>
      <c r="FF55" s="277"/>
      <c r="FG55" s="277"/>
      <c r="FH55" s="277"/>
      <c r="FI55" s="277"/>
      <c r="FJ55" s="277"/>
      <c r="FK55" s="277"/>
      <c r="FL55" s="277"/>
      <c r="FM55" s="277"/>
      <c r="FN55" s="277"/>
      <c r="FO55" s="277"/>
      <c r="FP55" s="277"/>
      <c r="FQ55" s="277"/>
      <c r="FR55" s="277"/>
      <c r="FS55" s="277"/>
      <c r="FT55" s="277"/>
      <c r="FU55" s="277"/>
      <c r="FV55" s="277"/>
      <c r="FW55" s="277"/>
      <c r="FX55" s="277"/>
      <c r="FY55" s="277"/>
      <c r="FZ55" s="277"/>
      <c r="GA55" s="277"/>
      <c r="GB55" s="277"/>
      <c r="GC55" s="277"/>
      <c r="GD55" s="277"/>
      <c r="GE55" s="277"/>
      <c r="GF55" s="277"/>
      <c r="GG55" s="277"/>
      <c r="GH55" s="277"/>
      <c r="GI55" s="277"/>
      <c r="GJ55" s="277"/>
      <c r="GK55" s="277"/>
      <c r="GL55" s="277"/>
      <c r="GM55" s="277"/>
      <c r="GN55" s="277"/>
      <c r="GO55" s="277"/>
      <c r="GP55" s="277"/>
      <c r="GQ55" s="277"/>
      <c r="GR55" s="277"/>
      <c r="GS55" s="277"/>
      <c r="GT55" s="277"/>
      <c r="GU55" s="277"/>
      <c r="GV55" s="280"/>
      <c r="GW55" s="280"/>
      <c r="GX55" s="280"/>
      <c r="GY55" s="280"/>
      <c r="GZ55" s="280"/>
      <c r="HA55" s="280"/>
      <c r="HB55" s="280"/>
      <c r="HC55" s="280"/>
      <c r="HD55" s="280"/>
      <c r="HE55" s="280"/>
      <c r="HF55" s="280"/>
      <c r="HG55" s="280"/>
      <c r="HH55" s="280"/>
      <c r="HI55" s="280"/>
      <c r="HJ55" s="280"/>
      <c r="HK55" s="280"/>
      <c r="HL55" s="280"/>
      <c r="HM55" s="280"/>
      <c r="HN55" s="280"/>
      <c r="HO55" s="280"/>
      <c r="HP55" s="280"/>
      <c r="HQ55" s="280"/>
      <c r="HR55" s="280"/>
      <c r="HS55" s="280"/>
    </row>
    <row r="56" spans="1:227" s="278" customFormat="1" ht="30" customHeight="1">
      <c r="A56" s="521"/>
      <c r="B56" s="296" t="s">
        <v>257</v>
      </c>
      <c r="C56" s="290">
        <v>11.68</v>
      </c>
      <c r="D56" s="290"/>
      <c r="E56" s="290"/>
      <c r="F56" s="291">
        <f t="shared" si="4"/>
        <v>11.68</v>
      </c>
      <c r="G56" s="290"/>
      <c r="H56" s="291">
        <f t="shared" si="2"/>
        <v>11.68</v>
      </c>
      <c r="I56" s="296"/>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77"/>
      <c r="CI56" s="277"/>
      <c r="CJ56" s="277"/>
      <c r="CK56" s="277"/>
      <c r="CL56" s="277"/>
      <c r="CM56" s="277"/>
      <c r="CN56" s="277"/>
      <c r="CO56" s="277"/>
      <c r="CP56" s="277"/>
      <c r="CQ56" s="277"/>
      <c r="CR56" s="277"/>
      <c r="CS56" s="277"/>
      <c r="CT56" s="277"/>
      <c r="CU56" s="277"/>
      <c r="CV56" s="277"/>
      <c r="CW56" s="277"/>
      <c r="CX56" s="277"/>
      <c r="CY56" s="277"/>
      <c r="CZ56" s="277"/>
      <c r="DA56" s="277"/>
      <c r="DB56" s="277"/>
      <c r="DC56" s="277"/>
      <c r="DD56" s="277"/>
      <c r="DE56" s="277"/>
      <c r="DF56" s="277"/>
      <c r="DG56" s="277"/>
      <c r="DH56" s="277"/>
      <c r="DI56" s="277"/>
      <c r="DJ56" s="277"/>
      <c r="DK56" s="277"/>
      <c r="DL56" s="277"/>
      <c r="DM56" s="277"/>
      <c r="DN56" s="277"/>
      <c r="DO56" s="277"/>
      <c r="DP56" s="277"/>
      <c r="DQ56" s="277"/>
      <c r="DR56" s="277"/>
      <c r="DS56" s="277"/>
      <c r="DT56" s="277"/>
      <c r="DU56" s="277"/>
      <c r="DV56" s="277"/>
      <c r="DW56" s="277"/>
      <c r="DX56" s="277"/>
      <c r="DY56" s="277"/>
      <c r="DZ56" s="277"/>
      <c r="EA56" s="277"/>
      <c r="EB56" s="277"/>
      <c r="EC56" s="277"/>
      <c r="ED56" s="277"/>
      <c r="EE56" s="277"/>
      <c r="EF56" s="277"/>
      <c r="EG56" s="277"/>
      <c r="EH56" s="277"/>
      <c r="EI56" s="277"/>
      <c r="EJ56" s="277"/>
      <c r="EK56" s="277"/>
      <c r="EL56" s="277"/>
      <c r="EM56" s="277"/>
      <c r="EN56" s="277"/>
      <c r="EO56" s="277"/>
      <c r="EP56" s="277"/>
      <c r="EQ56" s="277"/>
      <c r="ER56" s="277"/>
      <c r="ES56" s="277"/>
      <c r="ET56" s="277"/>
      <c r="EU56" s="277"/>
      <c r="EV56" s="277"/>
      <c r="EW56" s="277"/>
      <c r="EX56" s="277"/>
      <c r="EY56" s="277"/>
      <c r="EZ56" s="277"/>
      <c r="FA56" s="277"/>
      <c r="FB56" s="277"/>
      <c r="FC56" s="277"/>
      <c r="FD56" s="277"/>
      <c r="FE56" s="277"/>
      <c r="FF56" s="277"/>
      <c r="FG56" s="277"/>
      <c r="FH56" s="277"/>
      <c r="FI56" s="277"/>
      <c r="FJ56" s="277"/>
      <c r="FK56" s="277"/>
      <c r="FL56" s="277"/>
      <c r="FM56" s="277"/>
      <c r="FN56" s="277"/>
      <c r="FO56" s="277"/>
      <c r="FP56" s="277"/>
      <c r="FQ56" s="277"/>
      <c r="FR56" s="277"/>
      <c r="FS56" s="277"/>
      <c r="FT56" s="277"/>
      <c r="FU56" s="277"/>
      <c r="FV56" s="277"/>
      <c r="FW56" s="277"/>
      <c r="FX56" s="277"/>
      <c r="FY56" s="277"/>
      <c r="FZ56" s="277"/>
      <c r="GA56" s="277"/>
      <c r="GB56" s="277"/>
      <c r="GC56" s="277"/>
      <c r="GD56" s="277"/>
      <c r="GE56" s="277"/>
      <c r="GF56" s="277"/>
      <c r="GG56" s="277"/>
      <c r="GH56" s="277"/>
      <c r="GI56" s="277"/>
      <c r="GJ56" s="277"/>
      <c r="GK56" s="277"/>
      <c r="GL56" s="277"/>
      <c r="GM56" s="277"/>
      <c r="GN56" s="277"/>
      <c r="GO56" s="277"/>
      <c r="GP56" s="277"/>
      <c r="GQ56" s="277"/>
      <c r="GR56" s="277"/>
      <c r="GS56" s="277"/>
      <c r="GT56" s="277"/>
      <c r="GU56" s="277"/>
      <c r="GV56" s="280"/>
      <c r="GW56" s="280"/>
      <c r="GX56" s="280"/>
      <c r="GY56" s="280"/>
      <c r="GZ56" s="280"/>
      <c r="HA56" s="280"/>
      <c r="HB56" s="280"/>
      <c r="HC56" s="280"/>
      <c r="HD56" s="280"/>
      <c r="HE56" s="280"/>
      <c r="HF56" s="280"/>
      <c r="HG56" s="280"/>
      <c r="HH56" s="280"/>
      <c r="HI56" s="280"/>
      <c r="HJ56" s="280"/>
      <c r="HK56" s="280"/>
      <c r="HL56" s="280"/>
      <c r="HM56" s="280"/>
      <c r="HN56" s="280"/>
      <c r="HO56" s="280"/>
      <c r="HP56" s="280"/>
      <c r="HQ56" s="280"/>
      <c r="HR56" s="280"/>
      <c r="HS56" s="280"/>
    </row>
    <row r="57" spans="1:227" s="278" customFormat="1" ht="30" customHeight="1">
      <c r="A57" s="521"/>
      <c r="B57" s="294" t="s">
        <v>258</v>
      </c>
      <c r="C57" s="290">
        <f>SUM(C58:C65)</f>
        <v>111.6</v>
      </c>
      <c r="D57" s="290">
        <f t="shared" ref="D57:G57" si="7">SUM(D58:D65)</f>
        <v>33.15</v>
      </c>
      <c r="E57" s="290">
        <f t="shared" si="7"/>
        <v>0</v>
      </c>
      <c r="F57" s="291">
        <f t="shared" si="4"/>
        <v>144.75</v>
      </c>
      <c r="G57" s="290">
        <f t="shared" si="7"/>
        <v>-50.814736000000003</v>
      </c>
      <c r="H57" s="291">
        <f t="shared" si="2"/>
        <v>93.935264000000004</v>
      </c>
      <c r="I57" s="296"/>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c r="BJ57" s="277"/>
      <c r="BK57" s="277"/>
      <c r="BL57" s="277"/>
      <c r="BM57" s="277"/>
      <c r="BN57" s="277"/>
      <c r="BO57" s="277"/>
      <c r="BP57" s="277"/>
      <c r="BQ57" s="277"/>
      <c r="BR57" s="277"/>
      <c r="BS57" s="277"/>
      <c r="BT57" s="277"/>
      <c r="BU57" s="277"/>
      <c r="BV57" s="277"/>
      <c r="BW57" s="277"/>
      <c r="BX57" s="277"/>
      <c r="BY57" s="277"/>
      <c r="BZ57" s="277"/>
      <c r="CA57" s="277"/>
      <c r="CB57" s="277"/>
      <c r="CC57" s="277"/>
      <c r="CD57" s="277"/>
      <c r="CE57" s="277"/>
      <c r="CF57" s="277"/>
      <c r="CG57" s="277"/>
      <c r="CH57" s="277"/>
      <c r="CI57" s="277"/>
      <c r="CJ57" s="277"/>
      <c r="CK57" s="277"/>
      <c r="CL57" s="277"/>
      <c r="CM57" s="277"/>
      <c r="CN57" s="277"/>
      <c r="CO57" s="277"/>
      <c r="CP57" s="277"/>
      <c r="CQ57" s="277"/>
      <c r="CR57" s="277"/>
      <c r="CS57" s="277"/>
      <c r="CT57" s="277"/>
      <c r="CU57" s="277"/>
      <c r="CV57" s="277"/>
      <c r="CW57" s="277"/>
      <c r="CX57" s="277"/>
      <c r="CY57" s="277"/>
      <c r="CZ57" s="277"/>
      <c r="DA57" s="277"/>
      <c r="DB57" s="277"/>
      <c r="DC57" s="277"/>
      <c r="DD57" s="277"/>
      <c r="DE57" s="277"/>
      <c r="DF57" s="277"/>
      <c r="DG57" s="277"/>
      <c r="DH57" s="277"/>
      <c r="DI57" s="277"/>
      <c r="DJ57" s="277"/>
      <c r="DK57" s="277"/>
      <c r="DL57" s="277"/>
      <c r="DM57" s="277"/>
      <c r="DN57" s="277"/>
      <c r="DO57" s="277"/>
      <c r="DP57" s="277"/>
      <c r="DQ57" s="277"/>
      <c r="DR57" s="277"/>
      <c r="DS57" s="277"/>
      <c r="DT57" s="277"/>
      <c r="DU57" s="277"/>
      <c r="DV57" s="277"/>
      <c r="DW57" s="277"/>
      <c r="DX57" s="277"/>
      <c r="DY57" s="277"/>
      <c r="DZ57" s="277"/>
      <c r="EA57" s="277"/>
      <c r="EB57" s="277"/>
      <c r="EC57" s="277"/>
      <c r="ED57" s="277"/>
      <c r="EE57" s="277"/>
      <c r="EF57" s="277"/>
      <c r="EG57" s="277"/>
      <c r="EH57" s="277"/>
      <c r="EI57" s="277"/>
      <c r="EJ57" s="277"/>
      <c r="EK57" s="277"/>
      <c r="EL57" s="277"/>
      <c r="EM57" s="277"/>
      <c r="EN57" s="277"/>
      <c r="EO57" s="277"/>
      <c r="EP57" s="277"/>
      <c r="EQ57" s="277"/>
      <c r="ER57" s="277"/>
      <c r="ES57" s="277"/>
      <c r="ET57" s="277"/>
      <c r="EU57" s="277"/>
      <c r="EV57" s="277"/>
      <c r="EW57" s="277"/>
      <c r="EX57" s="277"/>
      <c r="EY57" s="277"/>
      <c r="EZ57" s="277"/>
      <c r="FA57" s="277"/>
      <c r="FB57" s="277"/>
      <c r="FC57" s="277"/>
      <c r="FD57" s="277"/>
      <c r="FE57" s="277"/>
      <c r="FF57" s="277"/>
      <c r="FG57" s="277"/>
      <c r="FH57" s="277"/>
      <c r="FI57" s="277"/>
      <c r="FJ57" s="277"/>
      <c r="FK57" s="277"/>
      <c r="FL57" s="277"/>
      <c r="FM57" s="277"/>
      <c r="FN57" s="277"/>
      <c r="FO57" s="277"/>
      <c r="FP57" s="277"/>
      <c r="FQ57" s="277"/>
      <c r="FR57" s="277"/>
      <c r="FS57" s="277"/>
      <c r="FT57" s="277"/>
      <c r="FU57" s="277"/>
      <c r="FV57" s="277"/>
      <c r="FW57" s="277"/>
      <c r="FX57" s="277"/>
      <c r="FY57" s="277"/>
      <c r="FZ57" s="277"/>
      <c r="GA57" s="277"/>
      <c r="GB57" s="277"/>
      <c r="GC57" s="277"/>
      <c r="GD57" s="277"/>
      <c r="GE57" s="277"/>
      <c r="GF57" s="277"/>
      <c r="GG57" s="277"/>
      <c r="GH57" s="277"/>
      <c r="GI57" s="277"/>
      <c r="GJ57" s="277"/>
      <c r="GK57" s="277"/>
      <c r="GL57" s="277"/>
      <c r="GM57" s="277"/>
      <c r="GN57" s="277"/>
      <c r="GO57" s="277"/>
      <c r="GP57" s="277"/>
      <c r="GQ57" s="277"/>
      <c r="GR57" s="277"/>
      <c r="GS57" s="277"/>
      <c r="GT57" s="277"/>
      <c r="GU57" s="277"/>
      <c r="GV57" s="280"/>
      <c r="GW57" s="280"/>
      <c r="GX57" s="280"/>
      <c r="GY57" s="280"/>
      <c r="GZ57" s="280"/>
      <c r="HA57" s="280"/>
      <c r="HB57" s="280"/>
      <c r="HC57" s="280"/>
      <c r="HD57" s="280"/>
      <c r="HE57" s="280"/>
      <c r="HF57" s="280"/>
      <c r="HG57" s="280"/>
      <c r="HH57" s="280"/>
      <c r="HI57" s="280"/>
      <c r="HJ57" s="280"/>
      <c r="HK57" s="280"/>
      <c r="HL57" s="280"/>
      <c r="HM57" s="280"/>
      <c r="HN57" s="280"/>
      <c r="HO57" s="280"/>
      <c r="HP57" s="280"/>
      <c r="HQ57" s="280"/>
      <c r="HR57" s="280"/>
      <c r="HS57" s="280"/>
    </row>
    <row r="58" spans="1:227" s="278" customFormat="1" ht="30" customHeight="1">
      <c r="A58" s="521"/>
      <c r="B58" s="296" t="s">
        <v>289</v>
      </c>
      <c r="C58" s="290">
        <v>18</v>
      </c>
      <c r="D58" s="290"/>
      <c r="E58" s="290"/>
      <c r="F58" s="291">
        <f t="shared" si="4"/>
        <v>18</v>
      </c>
      <c r="G58" s="290"/>
      <c r="H58" s="291">
        <f t="shared" si="2"/>
        <v>18</v>
      </c>
      <c r="I58" s="296"/>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277"/>
      <c r="CC58" s="277"/>
      <c r="CD58" s="277"/>
      <c r="CE58" s="277"/>
      <c r="CF58" s="277"/>
      <c r="CG58" s="277"/>
      <c r="CH58" s="277"/>
      <c r="CI58" s="277"/>
      <c r="CJ58" s="277"/>
      <c r="CK58" s="277"/>
      <c r="CL58" s="277"/>
      <c r="CM58" s="277"/>
      <c r="CN58" s="277"/>
      <c r="CO58" s="277"/>
      <c r="CP58" s="277"/>
      <c r="CQ58" s="277"/>
      <c r="CR58" s="277"/>
      <c r="CS58" s="277"/>
      <c r="CT58" s="277"/>
      <c r="CU58" s="277"/>
      <c r="CV58" s="277"/>
      <c r="CW58" s="277"/>
      <c r="CX58" s="277"/>
      <c r="CY58" s="277"/>
      <c r="CZ58" s="277"/>
      <c r="DA58" s="277"/>
      <c r="DB58" s="277"/>
      <c r="DC58" s="277"/>
      <c r="DD58" s="277"/>
      <c r="DE58" s="277"/>
      <c r="DF58" s="277"/>
      <c r="DG58" s="277"/>
      <c r="DH58" s="277"/>
      <c r="DI58" s="277"/>
      <c r="DJ58" s="277"/>
      <c r="DK58" s="277"/>
      <c r="DL58" s="277"/>
      <c r="DM58" s="277"/>
      <c r="DN58" s="277"/>
      <c r="DO58" s="277"/>
      <c r="DP58" s="277"/>
      <c r="DQ58" s="277"/>
      <c r="DR58" s="277"/>
      <c r="DS58" s="277"/>
      <c r="DT58" s="277"/>
      <c r="DU58" s="277"/>
      <c r="DV58" s="277"/>
      <c r="DW58" s="277"/>
      <c r="DX58" s="277"/>
      <c r="DY58" s="277"/>
      <c r="DZ58" s="277"/>
      <c r="EA58" s="277"/>
      <c r="EB58" s="277"/>
      <c r="EC58" s="277"/>
      <c r="ED58" s="277"/>
      <c r="EE58" s="277"/>
      <c r="EF58" s="277"/>
      <c r="EG58" s="277"/>
      <c r="EH58" s="277"/>
      <c r="EI58" s="277"/>
      <c r="EJ58" s="277"/>
      <c r="EK58" s="277"/>
      <c r="EL58" s="277"/>
      <c r="EM58" s="277"/>
      <c r="EN58" s="277"/>
      <c r="EO58" s="277"/>
      <c r="EP58" s="277"/>
      <c r="EQ58" s="277"/>
      <c r="ER58" s="277"/>
      <c r="ES58" s="277"/>
      <c r="ET58" s="277"/>
      <c r="EU58" s="277"/>
      <c r="EV58" s="277"/>
      <c r="EW58" s="277"/>
      <c r="EX58" s="277"/>
      <c r="EY58" s="277"/>
      <c r="EZ58" s="277"/>
      <c r="FA58" s="277"/>
      <c r="FB58" s="277"/>
      <c r="FC58" s="277"/>
      <c r="FD58" s="277"/>
      <c r="FE58" s="277"/>
      <c r="FF58" s="277"/>
      <c r="FG58" s="277"/>
      <c r="FH58" s="277"/>
      <c r="FI58" s="277"/>
      <c r="FJ58" s="277"/>
      <c r="FK58" s="277"/>
      <c r="FL58" s="277"/>
      <c r="FM58" s="277"/>
      <c r="FN58" s="277"/>
      <c r="FO58" s="277"/>
      <c r="FP58" s="277"/>
      <c r="FQ58" s="277"/>
      <c r="FR58" s="277"/>
      <c r="FS58" s="277"/>
      <c r="FT58" s="277"/>
      <c r="FU58" s="277"/>
      <c r="FV58" s="277"/>
      <c r="FW58" s="277"/>
      <c r="FX58" s="277"/>
      <c r="FY58" s="277"/>
      <c r="FZ58" s="277"/>
      <c r="GA58" s="277"/>
      <c r="GB58" s="277"/>
      <c r="GC58" s="277"/>
      <c r="GD58" s="277"/>
      <c r="GE58" s="277"/>
      <c r="GF58" s="277"/>
      <c r="GG58" s="277"/>
      <c r="GH58" s="277"/>
      <c r="GI58" s="277"/>
      <c r="GJ58" s="277"/>
      <c r="GK58" s="277"/>
      <c r="GL58" s="277"/>
      <c r="GM58" s="277"/>
      <c r="GN58" s="277"/>
      <c r="GO58" s="277"/>
      <c r="GP58" s="277"/>
      <c r="GQ58" s="277"/>
      <c r="GR58" s="277"/>
      <c r="GS58" s="277"/>
      <c r="GT58" s="277"/>
      <c r="GU58" s="277"/>
      <c r="GV58" s="280"/>
      <c r="GW58" s="280"/>
      <c r="GX58" s="280"/>
      <c r="GY58" s="280"/>
      <c r="GZ58" s="280"/>
      <c r="HA58" s="280"/>
      <c r="HB58" s="280"/>
      <c r="HC58" s="280"/>
      <c r="HD58" s="280"/>
      <c r="HE58" s="280"/>
      <c r="HF58" s="280"/>
      <c r="HG58" s="280"/>
      <c r="HH58" s="280"/>
      <c r="HI58" s="280"/>
      <c r="HJ58" s="280"/>
      <c r="HK58" s="280"/>
      <c r="HL58" s="280"/>
      <c r="HM58" s="280"/>
      <c r="HN58" s="280"/>
      <c r="HO58" s="280"/>
      <c r="HP58" s="280"/>
      <c r="HQ58" s="280"/>
      <c r="HR58" s="280"/>
      <c r="HS58" s="280"/>
    </row>
    <row r="59" spans="1:227" s="278" customFormat="1" ht="30" customHeight="1">
      <c r="A59" s="521"/>
      <c r="B59" s="297" t="s">
        <v>290</v>
      </c>
      <c r="C59" s="290">
        <v>14</v>
      </c>
      <c r="D59" s="291"/>
      <c r="E59" s="290"/>
      <c r="F59" s="291">
        <f t="shared" si="4"/>
        <v>14</v>
      </c>
      <c r="G59" s="290"/>
      <c r="H59" s="291">
        <f t="shared" si="2"/>
        <v>14</v>
      </c>
      <c r="I59" s="296"/>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c r="BJ59" s="277"/>
      <c r="BK59" s="277"/>
      <c r="BL59" s="277"/>
      <c r="BM59" s="277"/>
      <c r="BN59" s="277"/>
      <c r="BO59" s="277"/>
      <c r="BP59" s="277"/>
      <c r="BQ59" s="277"/>
      <c r="BR59" s="277"/>
      <c r="BS59" s="277"/>
      <c r="BT59" s="277"/>
      <c r="BU59" s="277"/>
      <c r="BV59" s="277"/>
      <c r="BW59" s="277"/>
      <c r="BX59" s="277"/>
      <c r="BY59" s="277"/>
      <c r="BZ59" s="277"/>
      <c r="CA59" s="277"/>
      <c r="CB59" s="277"/>
      <c r="CC59" s="277"/>
      <c r="CD59" s="277"/>
      <c r="CE59" s="277"/>
      <c r="CF59" s="277"/>
      <c r="CG59" s="277"/>
      <c r="CH59" s="277"/>
      <c r="CI59" s="277"/>
      <c r="CJ59" s="277"/>
      <c r="CK59" s="277"/>
      <c r="CL59" s="277"/>
      <c r="CM59" s="277"/>
      <c r="CN59" s="277"/>
      <c r="CO59" s="277"/>
      <c r="CP59" s="277"/>
      <c r="CQ59" s="277"/>
      <c r="CR59" s="277"/>
      <c r="CS59" s="277"/>
      <c r="CT59" s="277"/>
      <c r="CU59" s="277"/>
      <c r="CV59" s="277"/>
      <c r="CW59" s="277"/>
      <c r="CX59" s="277"/>
      <c r="CY59" s="277"/>
      <c r="CZ59" s="277"/>
      <c r="DA59" s="277"/>
      <c r="DB59" s="277"/>
      <c r="DC59" s="277"/>
      <c r="DD59" s="277"/>
      <c r="DE59" s="277"/>
      <c r="DF59" s="277"/>
      <c r="DG59" s="277"/>
      <c r="DH59" s="277"/>
      <c r="DI59" s="277"/>
      <c r="DJ59" s="277"/>
      <c r="DK59" s="277"/>
      <c r="DL59" s="277"/>
      <c r="DM59" s="277"/>
      <c r="DN59" s="277"/>
      <c r="DO59" s="277"/>
      <c r="DP59" s="277"/>
      <c r="DQ59" s="277"/>
      <c r="DR59" s="277"/>
      <c r="DS59" s="277"/>
      <c r="DT59" s="277"/>
      <c r="DU59" s="277"/>
      <c r="DV59" s="277"/>
      <c r="DW59" s="277"/>
      <c r="DX59" s="277"/>
      <c r="DY59" s="277"/>
      <c r="DZ59" s="277"/>
      <c r="EA59" s="277"/>
      <c r="EB59" s="277"/>
      <c r="EC59" s="277"/>
      <c r="ED59" s="277"/>
      <c r="EE59" s="277"/>
      <c r="EF59" s="277"/>
      <c r="EG59" s="277"/>
      <c r="EH59" s="277"/>
      <c r="EI59" s="277"/>
      <c r="EJ59" s="277"/>
      <c r="EK59" s="277"/>
      <c r="EL59" s="277"/>
      <c r="EM59" s="277"/>
      <c r="EN59" s="277"/>
      <c r="EO59" s="277"/>
      <c r="EP59" s="277"/>
      <c r="EQ59" s="277"/>
      <c r="ER59" s="277"/>
      <c r="ES59" s="277"/>
      <c r="ET59" s="277"/>
      <c r="EU59" s="277"/>
      <c r="EV59" s="277"/>
      <c r="EW59" s="277"/>
      <c r="EX59" s="277"/>
      <c r="EY59" s="277"/>
      <c r="EZ59" s="277"/>
      <c r="FA59" s="277"/>
      <c r="FB59" s="277"/>
      <c r="FC59" s="277"/>
      <c r="FD59" s="277"/>
      <c r="FE59" s="277"/>
      <c r="FF59" s="277"/>
      <c r="FG59" s="277"/>
      <c r="FH59" s="277"/>
      <c r="FI59" s="277"/>
      <c r="FJ59" s="277"/>
      <c r="FK59" s="277"/>
      <c r="FL59" s="277"/>
      <c r="FM59" s="277"/>
      <c r="FN59" s="277"/>
      <c r="FO59" s="277"/>
      <c r="FP59" s="277"/>
      <c r="FQ59" s="277"/>
      <c r="FR59" s="277"/>
      <c r="FS59" s="277"/>
      <c r="FT59" s="277"/>
      <c r="FU59" s="277"/>
      <c r="FV59" s="277"/>
      <c r="FW59" s="277"/>
      <c r="FX59" s="277"/>
      <c r="FY59" s="277"/>
      <c r="FZ59" s="277"/>
      <c r="GA59" s="277"/>
      <c r="GB59" s="277"/>
      <c r="GC59" s="277"/>
      <c r="GD59" s="277"/>
      <c r="GE59" s="277"/>
      <c r="GF59" s="277"/>
      <c r="GG59" s="277"/>
      <c r="GH59" s="277"/>
      <c r="GI59" s="277"/>
      <c r="GJ59" s="277"/>
      <c r="GK59" s="277"/>
      <c r="GL59" s="277"/>
      <c r="GM59" s="277"/>
      <c r="GN59" s="277"/>
      <c r="GO59" s="277"/>
      <c r="GP59" s="277"/>
      <c r="GQ59" s="277"/>
      <c r="GR59" s="277"/>
      <c r="GS59" s="277"/>
      <c r="GT59" s="277"/>
      <c r="GU59" s="277"/>
      <c r="GV59" s="280"/>
      <c r="GW59" s="280"/>
      <c r="GX59" s="280"/>
      <c r="GY59" s="280"/>
      <c r="GZ59" s="280"/>
      <c r="HA59" s="280"/>
      <c r="HB59" s="280"/>
      <c r="HC59" s="280"/>
      <c r="HD59" s="280"/>
      <c r="HE59" s="280"/>
      <c r="HF59" s="280"/>
      <c r="HG59" s="280"/>
      <c r="HH59" s="280"/>
      <c r="HI59" s="280"/>
      <c r="HJ59" s="280"/>
      <c r="HK59" s="280"/>
      <c r="HL59" s="280"/>
      <c r="HM59" s="280"/>
      <c r="HN59" s="280"/>
      <c r="HO59" s="280"/>
      <c r="HP59" s="280"/>
      <c r="HQ59" s="280"/>
      <c r="HR59" s="280"/>
      <c r="HS59" s="280"/>
    </row>
    <row r="60" spans="1:227" s="278" customFormat="1" ht="30" customHeight="1">
      <c r="A60" s="521"/>
      <c r="B60" s="297" t="s">
        <v>291</v>
      </c>
      <c r="C60" s="290">
        <v>18</v>
      </c>
      <c r="D60" s="291"/>
      <c r="E60" s="290"/>
      <c r="F60" s="291">
        <f t="shared" si="4"/>
        <v>18</v>
      </c>
      <c r="G60" s="290"/>
      <c r="H60" s="291">
        <f t="shared" si="2"/>
        <v>18</v>
      </c>
      <c r="I60" s="296"/>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277"/>
      <c r="CC60" s="277"/>
      <c r="CD60" s="277"/>
      <c r="CE60" s="277"/>
      <c r="CF60" s="277"/>
      <c r="CG60" s="277"/>
      <c r="CH60" s="277"/>
      <c r="CI60" s="277"/>
      <c r="CJ60" s="277"/>
      <c r="CK60" s="277"/>
      <c r="CL60" s="277"/>
      <c r="CM60" s="277"/>
      <c r="CN60" s="277"/>
      <c r="CO60" s="277"/>
      <c r="CP60" s="277"/>
      <c r="CQ60" s="277"/>
      <c r="CR60" s="277"/>
      <c r="CS60" s="277"/>
      <c r="CT60" s="277"/>
      <c r="CU60" s="277"/>
      <c r="CV60" s="277"/>
      <c r="CW60" s="277"/>
      <c r="CX60" s="277"/>
      <c r="CY60" s="277"/>
      <c r="CZ60" s="277"/>
      <c r="DA60" s="277"/>
      <c r="DB60" s="277"/>
      <c r="DC60" s="277"/>
      <c r="DD60" s="277"/>
      <c r="DE60" s="277"/>
      <c r="DF60" s="277"/>
      <c r="DG60" s="277"/>
      <c r="DH60" s="277"/>
      <c r="DI60" s="277"/>
      <c r="DJ60" s="277"/>
      <c r="DK60" s="277"/>
      <c r="DL60" s="277"/>
      <c r="DM60" s="277"/>
      <c r="DN60" s="277"/>
      <c r="DO60" s="277"/>
      <c r="DP60" s="277"/>
      <c r="DQ60" s="277"/>
      <c r="DR60" s="277"/>
      <c r="DS60" s="277"/>
      <c r="DT60" s="277"/>
      <c r="DU60" s="277"/>
      <c r="DV60" s="277"/>
      <c r="DW60" s="277"/>
      <c r="DX60" s="277"/>
      <c r="DY60" s="277"/>
      <c r="DZ60" s="277"/>
      <c r="EA60" s="277"/>
      <c r="EB60" s="277"/>
      <c r="EC60" s="277"/>
      <c r="ED60" s="277"/>
      <c r="EE60" s="277"/>
      <c r="EF60" s="277"/>
      <c r="EG60" s="277"/>
      <c r="EH60" s="277"/>
      <c r="EI60" s="277"/>
      <c r="EJ60" s="277"/>
      <c r="EK60" s="277"/>
      <c r="EL60" s="277"/>
      <c r="EM60" s="277"/>
      <c r="EN60" s="277"/>
      <c r="EO60" s="277"/>
      <c r="EP60" s="277"/>
      <c r="EQ60" s="277"/>
      <c r="ER60" s="277"/>
      <c r="ES60" s="277"/>
      <c r="ET60" s="277"/>
      <c r="EU60" s="277"/>
      <c r="EV60" s="277"/>
      <c r="EW60" s="277"/>
      <c r="EX60" s="277"/>
      <c r="EY60" s="277"/>
      <c r="EZ60" s="277"/>
      <c r="FA60" s="277"/>
      <c r="FB60" s="277"/>
      <c r="FC60" s="277"/>
      <c r="FD60" s="277"/>
      <c r="FE60" s="277"/>
      <c r="FF60" s="277"/>
      <c r="FG60" s="277"/>
      <c r="FH60" s="277"/>
      <c r="FI60" s="277"/>
      <c r="FJ60" s="277"/>
      <c r="FK60" s="277"/>
      <c r="FL60" s="277"/>
      <c r="FM60" s="277"/>
      <c r="FN60" s="277"/>
      <c r="FO60" s="277"/>
      <c r="FP60" s="277"/>
      <c r="FQ60" s="277"/>
      <c r="FR60" s="277"/>
      <c r="FS60" s="277"/>
      <c r="FT60" s="277"/>
      <c r="FU60" s="277"/>
      <c r="FV60" s="277"/>
      <c r="FW60" s="277"/>
      <c r="FX60" s="277"/>
      <c r="FY60" s="277"/>
      <c r="FZ60" s="277"/>
      <c r="GA60" s="277"/>
      <c r="GB60" s="277"/>
      <c r="GC60" s="277"/>
      <c r="GD60" s="277"/>
      <c r="GE60" s="277"/>
      <c r="GF60" s="277"/>
      <c r="GG60" s="277"/>
      <c r="GH60" s="277"/>
      <c r="GI60" s="277"/>
      <c r="GJ60" s="277"/>
      <c r="GK60" s="277"/>
      <c r="GL60" s="277"/>
      <c r="GM60" s="277"/>
      <c r="GN60" s="277"/>
      <c r="GO60" s="277"/>
      <c r="GP60" s="277"/>
      <c r="GQ60" s="277"/>
      <c r="GR60" s="277"/>
      <c r="GS60" s="277"/>
      <c r="GT60" s="277"/>
      <c r="GU60" s="277"/>
      <c r="GV60" s="280"/>
      <c r="GW60" s="280"/>
      <c r="GX60" s="280"/>
      <c r="GY60" s="280"/>
      <c r="GZ60" s="280"/>
      <c r="HA60" s="280"/>
      <c r="HB60" s="280"/>
      <c r="HC60" s="280"/>
      <c r="HD60" s="280"/>
      <c r="HE60" s="280"/>
      <c r="HF60" s="280"/>
      <c r="HG60" s="280"/>
      <c r="HH60" s="280"/>
      <c r="HI60" s="280"/>
      <c r="HJ60" s="280"/>
      <c r="HK60" s="280"/>
      <c r="HL60" s="280"/>
      <c r="HM60" s="280"/>
      <c r="HN60" s="280"/>
      <c r="HO60" s="280"/>
      <c r="HP60" s="280"/>
      <c r="HQ60" s="280"/>
      <c r="HR60" s="280"/>
      <c r="HS60" s="280"/>
    </row>
    <row r="61" spans="1:227" s="278" customFormat="1" ht="30" customHeight="1">
      <c r="A61" s="521"/>
      <c r="B61" s="297" t="s">
        <v>292</v>
      </c>
      <c r="C61" s="290">
        <v>11.6</v>
      </c>
      <c r="D61" s="291"/>
      <c r="E61" s="290"/>
      <c r="F61" s="291">
        <f t="shared" si="4"/>
        <v>11.6</v>
      </c>
      <c r="G61" s="290"/>
      <c r="H61" s="291">
        <f t="shared" si="2"/>
        <v>11.6</v>
      </c>
      <c r="I61" s="296"/>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277"/>
      <c r="CC61" s="277"/>
      <c r="CD61" s="277"/>
      <c r="CE61" s="277"/>
      <c r="CF61" s="277"/>
      <c r="CG61" s="277"/>
      <c r="CH61" s="277"/>
      <c r="CI61" s="277"/>
      <c r="CJ61" s="277"/>
      <c r="CK61" s="277"/>
      <c r="CL61" s="277"/>
      <c r="CM61" s="277"/>
      <c r="CN61" s="277"/>
      <c r="CO61" s="277"/>
      <c r="CP61" s="277"/>
      <c r="CQ61" s="277"/>
      <c r="CR61" s="277"/>
      <c r="CS61" s="277"/>
      <c r="CT61" s="277"/>
      <c r="CU61" s="277"/>
      <c r="CV61" s="277"/>
      <c r="CW61" s="277"/>
      <c r="CX61" s="277"/>
      <c r="CY61" s="277"/>
      <c r="CZ61" s="277"/>
      <c r="DA61" s="277"/>
      <c r="DB61" s="277"/>
      <c r="DC61" s="277"/>
      <c r="DD61" s="277"/>
      <c r="DE61" s="277"/>
      <c r="DF61" s="277"/>
      <c r="DG61" s="277"/>
      <c r="DH61" s="277"/>
      <c r="DI61" s="277"/>
      <c r="DJ61" s="277"/>
      <c r="DK61" s="277"/>
      <c r="DL61" s="277"/>
      <c r="DM61" s="277"/>
      <c r="DN61" s="277"/>
      <c r="DO61" s="277"/>
      <c r="DP61" s="277"/>
      <c r="DQ61" s="277"/>
      <c r="DR61" s="277"/>
      <c r="DS61" s="277"/>
      <c r="DT61" s="277"/>
      <c r="DU61" s="277"/>
      <c r="DV61" s="277"/>
      <c r="DW61" s="277"/>
      <c r="DX61" s="277"/>
      <c r="DY61" s="277"/>
      <c r="DZ61" s="277"/>
      <c r="EA61" s="277"/>
      <c r="EB61" s="277"/>
      <c r="EC61" s="277"/>
      <c r="ED61" s="277"/>
      <c r="EE61" s="277"/>
      <c r="EF61" s="277"/>
      <c r="EG61" s="277"/>
      <c r="EH61" s="277"/>
      <c r="EI61" s="277"/>
      <c r="EJ61" s="277"/>
      <c r="EK61" s="277"/>
      <c r="EL61" s="277"/>
      <c r="EM61" s="277"/>
      <c r="EN61" s="277"/>
      <c r="EO61" s="277"/>
      <c r="EP61" s="277"/>
      <c r="EQ61" s="277"/>
      <c r="ER61" s="277"/>
      <c r="ES61" s="277"/>
      <c r="ET61" s="277"/>
      <c r="EU61" s="277"/>
      <c r="EV61" s="277"/>
      <c r="EW61" s="277"/>
      <c r="EX61" s="277"/>
      <c r="EY61" s="277"/>
      <c r="EZ61" s="277"/>
      <c r="FA61" s="277"/>
      <c r="FB61" s="277"/>
      <c r="FC61" s="277"/>
      <c r="FD61" s="277"/>
      <c r="FE61" s="277"/>
      <c r="FF61" s="277"/>
      <c r="FG61" s="277"/>
      <c r="FH61" s="277"/>
      <c r="FI61" s="277"/>
      <c r="FJ61" s="277"/>
      <c r="FK61" s="277"/>
      <c r="FL61" s="277"/>
      <c r="FM61" s="277"/>
      <c r="FN61" s="277"/>
      <c r="FO61" s="277"/>
      <c r="FP61" s="277"/>
      <c r="FQ61" s="277"/>
      <c r="FR61" s="277"/>
      <c r="FS61" s="277"/>
      <c r="FT61" s="277"/>
      <c r="FU61" s="277"/>
      <c r="FV61" s="277"/>
      <c r="FW61" s="277"/>
      <c r="FX61" s="277"/>
      <c r="FY61" s="277"/>
      <c r="FZ61" s="277"/>
      <c r="GA61" s="277"/>
      <c r="GB61" s="277"/>
      <c r="GC61" s="277"/>
      <c r="GD61" s="277"/>
      <c r="GE61" s="277"/>
      <c r="GF61" s="277"/>
      <c r="GG61" s="277"/>
      <c r="GH61" s="277"/>
      <c r="GI61" s="277"/>
      <c r="GJ61" s="277"/>
      <c r="GK61" s="277"/>
      <c r="GL61" s="277"/>
      <c r="GM61" s="277"/>
      <c r="GN61" s="277"/>
      <c r="GO61" s="277"/>
      <c r="GP61" s="277"/>
      <c r="GQ61" s="277"/>
      <c r="GR61" s="277"/>
      <c r="GS61" s="277"/>
      <c r="GT61" s="277"/>
      <c r="GU61" s="277"/>
      <c r="GV61" s="280"/>
      <c r="GW61" s="280"/>
      <c r="GX61" s="280"/>
      <c r="GY61" s="280"/>
      <c r="GZ61" s="280"/>
      <c r="HA61" s="280"/>
      <c r="HB61" s="280"/>
      <c r="HC61" s="280"/>
      <c r="HD61" s="280"/>
      <c r="HE61" s="280"/>
      <c r="HF61" s="280"/>
      <c r="HG61" s="280"/>
      <c r="HH61" s="280"/>
      <c r="HI61" s="280"/>
      <c r="HJ61" s="280"/>
      <c r="HK61" s="280"/>
      <c r="HL61" s="280"/>
      <c r="HM61" s="280"/>
      <c r="HN61" s="280"/>
      <c r="HO61" s="280"/>
      <c r="HP61" s="280"/>
      <c r="HQ61" s="280"/>
      <c r="HR61" s="280"/>
      <c r="HS61" s="280"/>
    </row>
    <row r="62" spans="1:227" s="278" customFormat="1" ht="30" customHeight="1">
      <c r="A62" s="521"/>
      <c r="B62" s="297" t="s">
        <v>281</v>
      </c>
      <c r="C62" s="290">
        <v>40</v>
      </c>
      <c r="D62" s="291"/>
      <c r="E62" s="290"/>
      <c r="F62" s="291">
        <f t="shared" si="4"/>
        <v>40</v>
      </c>
      <c r="G62" s="290"/>
      <c r="H62" s="291">
        <f t="shared" si="2"/>
        <v>40</v>
      </c>
      <c r="I62" s="296"/>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77"/>
      <c r="BF62" s="277"/>
      <c r="BG62" s="277"/>
      <c r="BH62" s="277"/>
      <c r="BI62" s="277"/>
      <c r="BJ62" s="277"/>
      <c r="BK62" s="277"/>
      <c r="BL62" s="277"/>
      <c r="BM62" s="277"/>
      <c r="BN62" s="277"/>
      <c r="BO62" s="277"/>
      <c r="BP62" s="277"/>
      <c r="BQ62" s="277"/>
      <c r="BR62" s="277"/>
      <c r="BS62" s="277"/>
      <c r="BT62" s="277"/>
      <c r="BU62" s="277"/>
      <c r="BV62" s="277"/>
      <c r="BW62" s="277"/>
      <c r="BX62" s="277"/>
      <c r="BY62" s="277"/>
      <c r="BZ62" s="277"/>
      <c r="CA62" s="277"/>
      <c r="CB62" s="277"/>
      <c r="CC62" s="277"/>
      <c r="CD62" s="277"/>
      <c r="CE62" s="277"/>
      <c r="CF62" s="277"/>
      <c r="CG62" s="277"/>
      <c r="CH62" s="277"/>
      <c r="CI62" s="277"/>
      <c r="CJ62" s="277"/>
      <c r="CK62" s="277"/>
      <c r="CL62" s="277"/>
      <c r="CM62" s="277"/>
      <c r="CN62" s="277"/>
      <c r="CO62" s="277"/>
      <c r="CP62" s="277"/>
      <c r="CQ62" s="277"/>
      <c r="CR62" s="277"/>
      <c r="CS62" s="277"/>
      <c r="CT62" s="277"/>
      <c r="CU62" s="277"/>
      <c r="CV62" s="277"/>
      <c r="CW62" s="277"/>
      <c r="CX62" s="277"/>
      <c r="CY62" s="277"/>
      <c r="CZ62" s="277"/>
      <c r="DA62" s="277"/>
      <c r="DB62" s="277"/>
      <c r="DC62" s="277"/>
      <c r="DD62" s="277"/>
      <c r="DE62" s="277"/>
      <c r="DF62" s="277"/>
      <c r="DG62" s="277"/>
      <c r="DH62" s="277"/>
      <c r="DI62" s="277"/>
      <c r="DJ62" s="277"/>
      <c r="DK62" s="277"/>
      <c r="DL62" s="277"/>
      <c r="DM62" s="277"/>
      <c r="DN62" s="277"/>
      <c r="DO62" s="277"/>
      <c r="DP62" s="277"/>
      <c r="DQ62" s="277"/>
      <c r="DR62" s="277"/>
      <c r="DS62" s="277"/>
      <c r="DT62" s="277"/>
      <c r="DU62" s="277"/>
      <c r="DV62" s="277"/>
      <c r="DW62" s="277"/>
      <c r="DX62" s="277"/>
      <c r="DY62" s="277"/>
      <c r="DZ62" s="277"/>
      <c r="EA62" s="277"/>
      <c r="EB62" s="277"/>
      <c r="EC62" s="277"/>
      <c r="ED62" s="277"/>
      <c r="EE62" s="277"/>
      <c r="EF62" s="277"/>
      <c r="EG62" s="277"/>
      <c r="EH62" s="277"/>
      <c r="EI62" s="277"/>
      <c r="EJ62" s="277"/>
      <c r="EK62" s="277"/>
      <c r="EL62" s="277"/>
      <c r="EM62" s="277"/>
      <c r="EN62" s="277"/>
      <c r="EO62" s="277"/>
      <c r="EP62" s="277"/>
      <c r="EQ62" s="277"/>
      <c r="ER62" s="277"/>
      <c r="ES62" s="277"/>
      <c r="ET62" s="277"/>
      <c r="EU62" s="277"/>
      <c r="EV62" s="277"/>
      <c r="EW62" s="277"/>
      <c r="EX62" s="277"/>
      <c r="EY62" s="277"/>
      <c r="EZ62" s="277"/>
      <c r="FA62" s="277"/>
      <c r="FB62" s="277"/>
      <c r="FC62" s="277"/>
      <c r="FD62" s="277"/>
      <c r="FE62" s="277"/>
      <c r="FF62" s="277"/>
      <c r="FG62" s="277"/>
      <c r="FH62" s="277"/>
      <c r="FI62" s="277"/>
      <c r="FJ62" s="277"/>
      <c r="FK62" s="277"/>
      <c r="FL62" s="277"/>
      <c r="FM62" s="277"/>
      <c r="FN62" s="277"/>
      <c r="FO62" s="277"/>
      <c r="FP62" s="277"/>
      <c r="FQ62" s="277"/>
      <c r="FR62" s="277"/>
      <c r="FS62" s="277"/>
      <c r="FT62" s="277"/>
      <c r="FU62" s="277"/>
      <c r="FV62" s="277"/>
      <c r="FW62" s="277"/>
      <c r="FX62" s="277"/>
      <c r="FY62" s="277"/>
      <c r="FZ62" s="277"/>
      <c r="GA62" s="277"/>
      <c r="GB62" s="277"/>
      <c r="GC62" s="277"/>
      <c r="GD62" s="277"/>
      <c r="GE62" s="277"/>
      <c r="GF62" s="277"/>
      <c r="GG62" s="277"/>
      <c r="GH62" s="277"/>
      <c r="GI62" s="277"/>
      <c r="GJ62" s="277"/>
      <c r="GK62" s="277"/>
      <c r="GL62" s="277"/>
      <c r="GM62" s="277"/>
      <c r="GN62" s="277"/>
      <c r="GO62" s="277"/>
      <c r="GP62" s="277"/>
      <c r="GQ62" s="277"/>
      <c r="GR62" s="277"/>
      <c r="GS62" s="277"/>
      <c r="GT62" s="277"/>
      <c r="GU62" s="277"/>
      <c r="GV62" s="280"/>
      <c r="GW62" s="280"/>
      <c r="GX62" s="280"/>
      <c r="GY62" s="280"/>
      <c r="GZ62" s="280"/>
      <c r="HA62" s="280"/>
      <c r="HB62" s="280"/>
      <c r="HC62" s="280"/>
      <c r="HD62" s="280"/>
      <c r="HE62" s="280"/>
      <c r="HF62" s="280"/>
      <c r="HG62" s="280"/>
      <c r="HH62" s="280"/>
      <c r="HI62" s="280"/>
      <c r="HJ62" s="280"/>
      <c r="HK62" s="280"/>
      <c r="HL62" s="280"/>
      <c r="HM62" s="280"/>
      <c r="HN62" s="280"/>
      <c r="HO62" s="280"/>
      <c r="HP62" s="280"/>
      <c r="HQ62" s="280"/>
      <c r="HR62" s="280"/>
      <c r="HS62" s="280"/>
    </row>
    <row r="63" spans="1:227" s="278" customFormat="1" ht="30" customHeight="1">
      <c r="A63" s="521"/>
      <c r="B63" s="297" t="s">
        <v>293</v>
      </c>
      <c r="C63" s="290">
        <v>10</v>
      </c>
      <c r="D63" s="291"/>
      <c r="E63" s="290"/>
      <c r="F63" s="291">
        <f t="shared" si="4"/>
        <v>10</v>
      </c>
      <c r="G63" s="290"/>
      <c r="H63" s="291">
        <f t="shared" si="2"/>
        <v>10</v>
      </c>
      <c r="I63" s="296"/>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7"/>
      <c r="AW63" s="277"/>
      <c r="AX63" s="277"/>
      <c r="AY63" s="277"/>
      <c r="AZ63" s="277"/>
      <c r="BA63" s="277"/>
      <c r="BB63" s="277"/>
      <c r="BC63" s="277"/>
      <c r="BD63" s="277"/>
      <c r="BE63" s="277"/>
      <c r="BF63" s="277"/>
      <c r="BG63" s="277"/>
      <c r="BH63" s="277"/>
      <c r="BI63" s="277"/>
      <c r="BJ63" s="277"/>
      <c r="BK63" s="277"/>
      <c r="BL63" s="277"/>
      <c r="BM63" s="277"/>
      <c r="BN63" s="277"/>
      <c r="BO63" s="277"/>
      <c r="BP63" s="277"/>
      <c r="BQ63" s="277"/>
      <c r="BR63" s="277"/>
      <c r="BS63" s="277"/>
      <c r="BT63" s="277"/>
      <c r="BU63" s="277"/>
      <c r="BV63" s="277"/>
      <c r="BW63" s="277"/>
      <c r="BX63" s="277"/>
      <c r="BY63" s="277"/>
      <c r="BZ63" s="277"/>
      <c r="CA63" s="277"/>
      <c r="CB63" s="277"/>
      <c r="CC63" s="277"/>
      <c r="CD63" s="277"/>
      <c r="CE63" s="277"/>
      <c r="CF63" s="277"/>
      <c r="CG63" s="277"/>
      <c r="CH63" s="277"/>
      <c r="CI63" s="277"/>
      <c r="CJ63" s="277"/>
      <c r="CK63" s="277"/>
      <c r="CL63" s="277"/>
      <c r="CM63" s="277"/>
      <c r="CN63" s="277"/>
      <c r="CO63" s="277"/>
      <c r="CP63" s="277"/>
      <c r="CQ63" s="277"/>
      <c r="CR63" s="277"/>
      <c r="CS63" s="277"/>
      <c r="CT63" s="277"/>
      <c r="CU63" s="277"/>
      <c r="CV63" s="277"/>
      <c r="CW63" s="277"/>
      <c r="CX63" s="277"/>
      <c r="CY63" s="277"/>
      <c r="CZ63" s="277"/>
      <c r="DA63" s="277"/>
      <c r="DB63" s="277"/>
      <c r="DC63" s="277"/>
      <c r="DD63" s="277"/>
      <c r="DE63" s="277"/>
      <c r="DF63" s="277"/>
      <c r="DG63" s="277"/>
      <c r="DH63" s="277"/>
      <c r="DI63" s="277"/>
      <c r="DJ63" s="277"/>
      <c r="DK63" s="277"/>
      <c r="DL63" s="277"/>
      <c r="DM63" s="277"/>
      <c r="DN63" s="277"/>
      <c r="DO63" s="277"/>
      <c r="DP63" s="277"/>
      <c r="DQ63" s="277"/>
      <c r="DR63" s="277"/>
      <c r="DS63" s="277"/>
      <c r="DT63" s="277"/>
      <c r="DU63" s="277"/>
      <c r="DV63" s="277"/>
      <c r="DW63" s="277"/>
      <c r="DX63" s="277"/>
      <c r="DY63" s="277"/>
      <c r="DZ63" s="277"/>
      <c r="EA63" s="277"/>
      <c r="EB63" s="277"/>
      <c r="EC63" s="277"/>
      <c r="ED63" s="277"/>
      <c r="EE63" s="277"/>
      <c r="EF63" s="277"/>
      <c r="EG63" s="277"/>
      <c r="EH63" s="277"/>
      <c r="EI63" s="277"/>
      <c r="EJ63" s="277"/>
      <c r="EK63" s="277"/>
      <c r="EL63" s="277"/>
      <c r="EM63" s="277"/>
      <c r="EN63" s="277"/>
      <c r="EO63" s="277"/>
      <c r="EP63" s="277"/>
      <c r="EQ63" s="277"/>
      <c r="ER63" s="277"/>
      <c r="ES63" s="277"/>
      <c r="ET63" s="277"/>
      <c r="EU63" s="277"/>
      <c r="EV63" s="277"/>
      <c r="EW63" s="277"/>
      <c r="EX63" s="277"/>
      <c r="EY63" s="277"/>
      <c r="EZ63" s="277"/>
      <c r="FA63" s="277"/>
      <c r="FB63" s="277"/>
      <c r="FC63" s="277"/>
      <c r="FD63" s="277"/>
      <c r="FE63" s="277"/>
      <c r="FF63" s="277"/>
      <c r="FG63" s="277"/>
      <c r="FH63" s="277"/>
      <c r="FI63" s="277"/>
      <c r="FJ63" s="277"/>
      <c r="FK63" s="277"/>
      <c r="FL63" s="277"/>
      <c r="FM63" s="277"/>
      <c r="FN63" s="277"/>
      <c r="FO63" s="277"/>
      <c r="FP63" s="277"/>
      <c r="FQ63" s="277"/>
      <c r="FR63" s="277"/>
      <c r="FS63" s="277"/>
      <c r="FT63" s="277"/>
      <c r="FU63" s="277"/>
      <c r="FV63" s="277"/>
      <c r="FW63" s="277"/>
      <c r="FX63" s="277"/>
      <c r="FY63" s="277"/>
      <c r="FZ63" s="277"/>
      <c r="GA63" s="277"/>
      <c r="GB63" s="277"/>
      <c r="GC63" s="277"/>
      <c r="GD63" s="277"/>
      <c r="GE63" s="277"/>
      <c r="GF63" s="277"/>
      <c r="GG63" s="277"/>
      <c r="GH63" s="277"/>
      <c r="GI63" s="277"/>
      <c r="GJ63" s="277"/>
      <c r="GK63" s="277"/>
      <c r="GL63" s="277"/>
      <c r="GM63" s="277"/>
      <c r="GN63" s="277"/>
      <c r="GO63" s="277"/>
      <c r="GP63" s="277"/>
      <c r="GQ63" s="277"/>
      <c r="GR63" s="277"/>
      <c r="GS63" s="277"/>
      <c r="GT63" s="277"/>
      <c r="GU63" s="277"/>
      <c r="GV63" s="280"/>
      <c r="GW63" s="280"/>
      <c r="GX63" s="280"/>
      <c r="GY63" s="280"/>
      <c r="GZ63" s="280"/>
      <c r="HA63" s="280"/>
      <c r="HB63" s="280"/>
      <c r="HC63" s="280"/>
      <c r="HD63" s="280"/>
      <c r="HE63" s="280"/>
      <c r="HF63" s="280"/>
      <c r="HG63" s="280"/>
      <c r="HH63" s="280"/>
      <c r="HI63" s="280"/>
      <c r="HJ63" s="280"/>
      <c r="HK63" s="280"/>
      <c r="HL63" s="280"/>
      <c r="HM63" s="280"/>
      <c r="HN63" s="280"/>
      <c r="HO63" s="280"/>
      <c r="HP63" s="280"/>
      <c r="HQ63" s="280"/>
      <c r="HR63" s="280"/>
      <c r="HS63" s="280"/>
    </row>
    <row r="64" spans="1:227" s="278" customFormat="1" ht="30" customHeight="1">
      <c r="A64" s="521"/>
      <c r="B64" s="297" t="s">
        <v>294</v>
      </c>
      <c r="C64" s="290"/>
      <c r="D64" s="291">
        <v>33.15</v>
      </c>
      <c r="E64" s="290"/>
      <c r="F64" s="291">
        <f t="shared" si="4"/>
        <v>33.15</v>
      </c>
      <c r="G64" s="290"/>
      <c r="H64" s="291">
        <f t="shared" si="2"/>
        <v>33.15</v>
      </c>
      <c r="I64" s="296" t="s">
        <v>267</v>
      </c>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c r="AZ64" s="277"/>
      <c r="BA64" s="277"/>
      <c r="BB64" s="277"/>
      <c r="BC64" s="277"/>
      <c r="BD64" s="277"/>
      <c r="BE64" s="277"/>
      <c r="BF64" s="277"/>
      <c r="BG64" s="277"/>
      <c r="BH64" s="277"/>
      <c r="BI64" s="277"/>
      <c r="BJ64" s="277"/>
      <c r="BK64" s="277"/>
      <c r="BL64" s="277"/>
      <c r="BM64" s="277"/>
      <c r="BN64" s="277"/>
      <c r="BO64" s="277"/>
      <c r="BP64" s="277"/>
      <c r="BQ64" s="277"/>
      <c r="BR64" s="277"/>
      <c r="BS64" s="277"/>
      <c r="BT64" s="277"/>
      <c r="BU64" s="277"/>
      <c r="BV64" s="277"/>
      <c r="BW64" s="277"/>
      <c r="BX64" s="277"/>
      <c r="BY64" s="277"/>
      <c r="BZ64" s="277"/>
      <c r="CA64" s="277"/>
      <c r="CB64" s="277"/>
      <c r="CC64" s="277"/>
      <c r="CD64" s="277"/>
      <c r="CE64" s="277"/>
      <c r="CF64" s="277"/>
      <c r="CG64" s="277"/>
      <c r="CH64" s="277"/>
      <c r="CI64" s="277"/>
      <c r="CJ64" s="277"/>
      <c r="CK64" s="277"/>
      <c r="CL64" s="277"/>
      <c r="CM64" s="277"/>
      <c r="CN64" s="277"/>
      <c r="CO64" s="277"/>
      <c r="CP64" s="277"/>
      <c r="CQ64" s="277"/>
      <c r="CR64" s="277"/>
      <c r="CS64" s="277"/>
      <c r="CT64" s="277"/>
      <c r="CU64" s="277"/>
      <c r="CV64" s="277"/>
      <c r="CW64" s="277"/>
      <c r="CX64" s="277"/>
      <c r="CY64" s="277"/>
      <c r="CZ64" s="277"/>
      <c r="DA64" s="277"/>
      <c r="DB64" s="277"/>
      <c r="DC64" s="277"/>
      <c r="DD64" s="277"/>
      <c r="DE64" s="277"/>
      <c r="DF64" s="277"/>
      <c r="DG64" s="277"/>
      <c r="DH64" s="277"/>
      <c r="DI64" s="277"/>
      <c r="DJ64" s="277"/>
      <c r="DK64" s="277"/>
      <c r="DL64" s="277"/>
      <c r="DM64" s="277"/>
      <c r="DN64" s="277"/>
      <c r="DO64" s="277"/>
      <c r="DP64" s="277"/>
      <c r="DQ64" s="277"/>
      <c r="DR64" s="277"/>
      <c r="DS64" s="277"/>
      <c r="DT64" s="277"/>
      <c r="DU64" s="277"/>
      <c r="DV64" s="277"/>
      <c r="DW64" s="277"/>
      <c r="DX64" s="277"/>
      <c r="DY64" s="277"/>
      <c r="DZ64" s="277"/>
      <c r="EA64" s="277"/>
      <c r="EB64" s="277"/>
      <c r="EC64" s="277"/>
      <c r="ED64" s="277"/>
      <c r="EE64" s="277"/>
      <c r="EF64" s="277"/>
      <c r="EG64" s="277"/>
      <c r="EH64" s="277"/>
      <c r="EI64" s="277"/>
      <c r="EJ64" s="277"/>
      <c r="EK64" s="277"/>
      <c r="EL64" s="277"/>
      <c r="EM64" s="277"/>
      <c r="EN64" s="277"/>
      <c r="EO64" s="277"/>
      <c r="EP64" s="277"/>
      <c r="EQ64" s="277"/>
      <c r="ER64" s="277"/>
      <c r="ES64" s="277"/>
      <c r="ET64" s="277"/>
      <c r="EU64" s="277"/>
      <c r="EV64" s="277"/>
      <c r="EW64" s="277"/>
      <c r="EX64" s="277"/>
      <c r="EY64" s="277"/>
      <c r="EZ64" s="277"/>
      <c r="FA64" s="277"/>
      <c r="FB64" s="277"/>
      <c r="FC64" s="277"/>
      <c r="FD64" s="277"/>
      <c r="FE64" s="277"/>
      <c r="FF64" s="277"/>
      <c r="FG64" s="277"/>
      <c r="FH64" s="277"/>
      <c r="FI64" s="277"/>
      <c r="FJ64" s="277"/>
      <c r="FK64" s="277"/>
      <c r="FL64" s="277"/>
      <c r="FM64" s="277"/>
      <c r="FN64" s="277"/>
      <c r="FO64" s="277"/>
      <c r="FP64" s="277"/>
      <c r="FQ64" s="277"/>
      <c r="FR64" s="277"/>
      <c r="FS64" s="277"/>
      <c r="FT64" s="277"/>
      <c r="FU64" s="277"/>
      <c r="FV64" s="277"/>
      <c r="FW64" s="277"/>
      <c r="FX64" s="277"/>
      <c r="FY64" s="277"/>
      <c r="FZ64" s="277"/>
      <c r="GA64" s="277"/>
      <c r="GB64" s="277"/>
      <c r="GC64" s="277"/>
      <c r="GD64" s="277"/>
      <c r="GE64" s="277"/>
      <c r="GF64" s="277"/>
      <c r="GG64" s="277"/>
      <c r="GH64" s="277"/>
      <c r="GI64" s="277"/>
      <c r="GJ64" s="277"/>
      <c r="GK64" s="277"/>
      <c r="GL64" s="277"/>
      <c r="GM64" s="277"/>
      <c r="GN64" s="277"/>
      <c r="GO64" s="277"/>
      <c r="GP64" s="277"/>
      <c r="GQ64" s="277"/>
      <c r="GR64" s="277"/>
      <c r="GS64" s="277"/>
      <c r="GT64" s="277"/>
      <c r="GU64" s="277"/>
      <c r="GV64" s="280"/>
      <c r="GW64" s="280"/>
      <c r="GX64" s="280"/>
      <c r="GY64" s="280"/>
      <c r="GZ64" s="280"/>
      <c r="HA64" s="280"/>
      <c r="HB64" s="280"/>
      <c r="HC64" s="280"/>
      <c r="HD64" s="280"/>
      <c r="HE64" s="280"/>
      <c r="HF64" s="280"/>
      <c r="HG64" s="280"/>
      <c r="HH64" s="280"/>
      <c r="HI64" s="280"/>
      <c r="HJ64" s="280"/>
      <c r="HK64" s="280"/>
      <c r="HL64" s="280"/>
      <c r="HM64" s="280"/>
      <c r="HN64" s="280"/>
      <c r="HO64" s="280"/>
      <c r="HP64" s="280"/>
      <c r="HQ64" s="280"/>
      <c r="HR64" s="280"/>
      <c r="HS64" s="280"/>
    </row>
    <row r="65" spans="1:227" s="278" customFormat="1" ht="30" customHeight="1">
      <c r="A65" s="522"/>
      <c r="B65" s="297" t="s">
        <v>295</v>
      </c>
      <c r="C65" s="290"/>
      <c r="D65" s="291"/>
      <c r="E65" s="290"/>
      <c r="F65" s="291">
        <f t="shared" si="4"/>
        <v>0</v>
      </c>
      <c r="G65" s="291">
        <v>-50.814736000000003</v>
      </c>
      <c r="H65" s="291">
        <f t="shared" si="2"/>
        <v>-50.814736000000003</v>
      </c>
      <c r="I65" s="296"/>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277"/>
      <c r="BU65" s="277"/>
      <c r="BV65" s="277"/>
      <c r="BW65" s="277"/>
      <c r="BX65" s="277"/>
      <c r="BY65" s="277"/>
      <c r="BZ65" s="277"/>
      <c r="CA65" s="277"/>
      <c r="CB65" s="277"/>
      <c r="CC65" s="277"/>
      <c r="CD65" s="277"/>
      <c r="CE65" s="277"/>
      <c r="CF65" s="277"/>
      <c r="CG65" s="277"/>
      <c r="CH65" s="277"/>
      <c r="CI65" s="277"/>
      <c r="CJ65" s="277"/>
      <c r="CK65" s="277"/>
      <c r="CL65" s="277"/>
      <c r="CM65" s="277"/>
      <c r="CN65" s="277"/>
      <c r="CO65" s="277"/>
      <c r="CP65" s="277"/>
      <c r="CQ65" s="277"/>
      <c r="CR65" s="277"/>
      <c r="CS65" s="277"/>
      <c r="CT65" s="277"/>
      <c r="CU65" s="277"/>
      <c r="CV65" s="277"/>
      <c r="CW65" s="277"/>
      <c r="CX65" s="277"/>
      <c r="CY65" s="277"/>
      <c r="CZ65" s="277"/>
      <c r="DA65" s="277"/>
      <c r="DB65" s="277"/>
      <c r="DC65" s="277"/>
      <c r="DD65" s="277"/>
      <c r="DE65" s="277"/>
      <c r="DF65" s="277"/>
      <c r="DG65" s="277"/>
      <c r="DH65" s="277"/>
      <c r="DI65" s="277"/>
      <c r="DJ65" s="277"/>
      <c r="DK65" s="277"/>
      <c r="DL65" s="277"/>
      <c r="DM65" s="277"/>
      <c r="DN65" s="277"/>
      <c r="DO65" s="277"/>
      <c r="DP65" s="277"/>
      <c r="DQ65" s="277"/>
      <c r="DR65" s="277"/>
      <c r="DS65" s="277"/>
      <c r="DT65" s="277"/>
      <c r="DU65" s="277"/>
      <c r="DV65" s="277"/>
      <c r="DW65" s="277"/>
      <c r="DX65" s="277"/>
      <c r="DY65" s="277"/>
      <c r="DZ65" s="277"/>
      <c r="EA65" s="277"/>
      <c r="EB65" s="277"/>
      <c r="EC65" s="277"/>
      <c r="ED65" s="277"/>
      <c r="EE65" s="277"/>
      <c r="EF65" s="277"/>
      <c r="EG65" s="277"/>
      <c r="EH65" s="277"/>
      <c r="EI65" s="277"/>
      <c r="EJ65" s="277"/>
      <c r="EK65" s="277"/>
      <c r="EL65" s="277"/>
      <c r="EM65" s="277"/>
      <c r="EN65" s="277"/>
      <c r="EO65" s="277"/>
      <c r="EP65" s="277"/>
      <c r="EQ65" s="277"/>
      <c r="ER65" s="277"/>
      <c r="ES65" s="277"/>
      <c r="ET65" s="277"/>
      <c r="EU65" s="277"/>
      <c r="EV65" s="277"/>
      <c r="EW65" s="277"/>
      <c r="EX65" s="277"/>
      <c r="EY65" s="277"/>
      <c r="EZ65" s="277"/>
      <c r="FA65" s="277"/>
      <c r="FB65" s="277"/>
      <c r="FC65" s="277"/>
      <c r="FD65" s="277"/>
      <c r="FE65" s="277"/>
      <c r="FF65" s="277"/>
      <c r="FG65" s="277"/>
      <c r="FH65" s="277"/>
      <c r="FI65" s="277"/>
      <c r="FJ65" s="277"/>
      <c r="FK65" s="277"/>
      <c r="FL65" s="277"/>
      <c r="FM65" s="277"/>
      <c r="FN65" s="277"/>
      <c r="FO65" s="277"/>
      <c r="FP65" s="277"/>
      <c r="FQ65" s="277"/>
      <c r="FR65" s="277"/>
      <c r="FS65" s="277"/>
      <c r="FT65" s="277"/>
      <c r="FU65" s="277"/>
      <c r="FV65" s="277"/>
      <c r="FW65" s="277"/>
      <c r="FX65" s="277"/>
      <c r="FY65" s="277"/>
      <c r="FZ65" s="277"/>
      <c r="GA65" s="277"/>
      <c r="GB65" s="277"/>
      <c r="GC65" s="277"/>
      <c r="GD65" s="277"/>
      <c r="GE65" s="277"/>
      <c r="GF65" s="277"/>
      <c r="GG65" s="277"/>
      <c r="GH65" s="277"/>
      <c r="GI65" s="277"/>
      <c r="GJ65" s="277"/>
      <c r="GK65" s="277"/>
      <c r="GL65" s="277"/>
      <c r="GM65" s="277"/>
      <c r="GN65" s="277"/>
      <c r="GO65" s="277"/>
      <c r="GP65" s="277"/>
      <c r="GQ65" s="277"/>
      <c r="GR65" s="277"/>
      <c r="GS65" s="277"/>
      <c r="GT65" s="277"/>
      <c r="GU65" s="277"/>
      <c r="GV65" s="280"/>
      <c r="GW65" s="280"/>
      <c r="GX65" s="280"/>
      <c r="GY65" s="280"/>
      <c r="GZ65" s="280"/>
      <c r="HA65" s="280"/>
      <c r="HB65" s="280"/>
      <c r="HC65" s="280"/>
      <c r="HD65" s="280"/>
      <c r="HE65" s="280"/>
      <c r="HF65" s="280"/>
      <c r="HG65" s="280"/>
      <c r="HH65" s="280"/>
      <c r="HI65" s="280"/>
      <c r="HJ65" s="280"/>
      <c r="HK65" s="280"/>
      <c r="HL65" s="280"/>
      <c r="HM65" s="280"/>
      <c r="HN65" s="280"/>
      <c r="HO65" s="280"/>
      <c r="HP65" s="280"/>
      <c r="HQ65" s="280"/>
      <c r="HR65" s="280"/>
      <c r="HS65" s="280"/>
    </row>
    <row r="66" spans="1:227" s="278" customFormat="1" ht="32.1" customHeight="1">
      <c r="A66" s="520" t="s">
        <v>218</v>
      </c>
      <c r="B66" s="289" t="s">
        <v>81</v>
      </c>
      <c r="C66" s="290">
        <f>C67+C68+C71</f>
        <v>830.54</v>
      </c>
      <c r="D66" s="290">
        <f t="shared" ref="D66:E66" si="8">D67+D68+D71</f>
        <v>387.410662</v>
      </c>
      <c r="E66" s="290">
        <f t="shared" si="8"/>
        <v>0</v>
      </c>
      <c r="F66" s="291">
        <f t="shared" si="4"/>
        <v>1217.950662</v>
      </c>
      <c r="G66" s="290">
        <f t="shared" ref="G66" si="9">G67+G68+G71</f>
        <v>-400</v>
      </c>
      <c r="H66" s="291">
        <f t="shared" si="2"/>
        <v>817.95066199999997</v>
      </c>
      <c r="I66" s="296"/>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O66" s="277"/>
      <c r="AP66" s="277"/>
      <c r="AQ66" s="277"/>
      <c r="AR66" s="277"/>
      <c r="AS66" s="277"/>
      <c r="AT66" s="277"/>
      <c r="AU66" s="277"/>
      <c r="AV66" s="277"/>
      <c r="AW66" s="277"/>
      <c r="AX66" s="277"/>
      <c r="AY66" s="277"/>
      <c r="AZ66" s="277"/>
      <c r="BA66" s="277"/>
      <c r="BB66" s="277"/>
      <c r="BC66" s="277"/>
      <c r="BD66" s="277"/>
      <c r="BE66" s="277"/>
      <c r="BF66" s="277"/>
      <c r="BG66" s="277"/>
      <c r="BH66" s="277"/>
      <c r="BI66" s="277"/>
      <c r="BJ66" s="277"/>
      <c r="BK66" s="277"/>
      <c r="BL66" s="277"/>
      <c r="BM66" s="277"/>
      <c r="BN66" s="277"/>
      <c r="BO66" s="277"/>
      <c r="BP66" s="277"/>
      <c r="BQ66" s="277"/>
      <c r="BR66" s="277"/>
      <c r="BS66" s="277"/>
      <c r="BT66" s="277"/>
      <c r="BU66" s="277"/>
      <c r="BV66" s="277"/>
      <c r="BW66" s="277"/>
      <c r="BX66" s="277"/>
      <c r="BY66" s="277"/>
      <c r="BZ66" s="277"/>
      <c r="CA66" s="277"/>
      <c r="CB66" s="277"/>
      <c r="CC66" s="277"/>
      <c r="CD66" s="277"/>
      <c r="CE66" s="277"/>
      <c r="CF66" s="277"/>
      <c r="CG66" s="277"/>
      <c r="CH66" s="277"/>
      <c r="CI66" s="277"/>
      <c r="CJ66" s="277"/>
      <c r="CK66" s="277"/>
      <c r="CL66" s="277"/>
      <c r="CM66" s="277"/>
      <c r="CN66" s="277"/>
      <c r="CO66" s="277"/>
      <c r="CP66" s="277"/>
      <c r="CQ66" s="277"/>
      <c r="CR66" s="277"/>
      <c r="CS66" s="277"/>
      <c r="CT66" s="277"/>
      <c r="CU66" s="277"/>
      <c r="CV66" s="277"/>
      <c r="CW66" s="277"/>
      <c r="CX66" s="277"/>
      <c r="CY66" s="277"/>
      <c r="CZ66" s="277"/>
      <c r="DA66" s="277"/>
      <c r="DB66" s="277"/>
      <c r="DC66" s="277"/>
      <c r="DD66" s="277"/>
      <c r="DE66" s="277"/>
      <c r="DF66" s="277"/>
      <c r="DG66" s="277"/>
      <c r="DH66" s="277"/>
      <c r="DI66" s="277"/>
      <c r="DJ66" s="277"/>
      <c r="DK66" s="277"/>
      <c r="DL66" s="277"/>
      <c r="DM66" s="277"/>
      <c r="DN66" s="277"/>
      <c r="DO66" s="277"/>
      <c r="DP66" s="277"/>
      <c r="DQ66" s="277"/>
      <c r="DR66" s="277"/>
      <c r="DS66" s="277"/>
      <c r="DT66" s="277"/>
      <c r="DU66" s="277"/>
      <c r="DV66" s="277"/>
      <c r="DW66" s="277"/>
      <c r="DX66" s="277"/>
      <c r="DY66" s="277"/>
      <c r="DZ66" s="277"/>
      <c r="EA66" s="277"/>
      <c r="EB66" s="277"/>
      <c r="EC66" s="277"/>
      <c r="ED66" s="277"/>
      <c r="EE66" s="277"/>
      <c r="EF66" s="277"/>
      <c r="EG66" s="277"/>
      <c r="EH66" s="277"/>
      <c r="EI66" s="277"/>
      <c r="EJ66" s="277"/>
      <c r="EK66" s="277"/>
      <c r="EL66" s="277"/>
      <c r="EM66" s="277"/>
      <c r="EN66" s="277"/>
      <c r="EO66" s="277"/>
      <c r="EP66" s="277"/>
      <c r="EQ66" s="277"/>
      <c r="ER66" s="277"/>
      <c r="ES66" s="277"/>
      <c r="ET66" s="277"/>
      <c r="EU66" s="277"/>
      <c r="EV66" s="277"/>
      <c r="EW66" s="277"/>
      <c r="EX66" s="277"/>
      <c r="EY66" s="277"/>
      <c r="EZ66" s="277"/>
      <c r="FA66" s="277"/>
      <c r="FB66" s="277"/>
      <c r="FC66" s="277"/>
      <c r="FD66" s="277"/>
      <c r="FE66" s="277"/>
      <c r="FF66" s="277"/>
      <c r="FG66" s="277"/>
      <c r="FH66" s="277"/>
      <c r="FI66" s="277"/>
      <c r="FJ66" s="277"/>
      <c r="FK66" s="277"/>
      <c r="FL66" s="277"/>
      <c r="FM66" s="277"/>
      <c r="FN66" s="277"/>
      <c r="FO66" s="277"/>
      <c r="FP66" s="277"/>
      <c r="FQ66" s="277"/>
      <c r="FR66" s="277"/>
      <c r="FS66" s="277"/>
      <c r="FT66" s="277"/>
      <c r="FU66" s="277"/>
      <c r="FV66" s="277"/>
      <c r="FW66" s="277"/>
      <c r="FX66" s="277"/>
      <c r="FY66" s="277"/>
      <c r="FZ66" s="277"/>
      <c r="GA66" s="277"/>
      <c r="GB66" s="277"/>
      <c r="GC66" s="277"/>
      <c r="GD66" s="277"/>
      <c r="GE66" s="277"/>
      <c r="GF66" s="277"/>
      <c r="GG66" s="277"/>
      <c r="GH66" s="277"/>
      <c r="GI66" s="277"/>
      <c r="GJ66" s="277"/>
      <c r="GK66" s="277"/>
      <c r="GL66" s="277"/>
      <c r="GM66" s="277"/>
      <c r="GN66" s="277"/>
      <c r="GO66" s="277"/>
      <c r="GP66" s="277"/>
      <c r="GQ66" s="277"/>
      <c r="GR66" s="277"/>
      <c r="GS66" s="277"/>
      <c r="GT66" s="277"/>
      <c r="GU66" s="277"/>
      <c r="GV66" s="280"/>
      <c r="GW66" s="280"/>
      <c r="GX66" s="280"/>
      <c r="GY66" s="280"/>
      <c r="GZ66" s="280"/>
      <c r="HA66" s="280"/>
      <c r="HB66" s="280"/>
      <c r="HC66" s="280"/>
      <c r="HD66" s="280"/>
      <c r="HE66" s="280"/>
      <c r="HF66" s="280"/>
      <c r="HG66" s="280"/>
      <c r="HH66" s="280"/>
      <c r="HI66" s="280"/>
      <c r="HJ66" s="280"/>
      <c r="HK66" s="280"/>
      <c r="HL66" s="280"/>
      <c r="HM66" s="280"/>
      <c r="HN66" s="280"/>
      <c r="HO66" s="280"/>
      <c r="HP66" s="280"/>
      <c r="HQ66" s="280"/>
      <c r="HR66" s="280"/>
      <c r="HS66" s="280"/>
    </row>
    <row r="67" spans="1:227" s="278" customFormat="1" ht="32.1" customHeight="1">
      <c r="A67" s="521"/>
      <c r="B67" s="294" t="s">
        <v>253</v>
      </c>
      <c r="C67" s="290">
        <v>498.86</v>
      </c>
      <c r="D67" s="290">
        <v>263.96066200000001</v>
      </c>
      <c r="E67" s="290"/>
      <c r="F67" s="291">
        <f t="shared" si="4"/>
        <v>762.82066199999997</v>
      </c>
      <c r="G67" s="291"/>
      <c r="H67" s="291">
        <f t="shared" si="2"/>
        <v>762.82066199999997</v>
      </c>
      <c r="I67" s="296" t="s">
        <v>296</v>
      </c>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277"/>
      <c r="CC67" s="277"/>
      <c r="CD67" s="277"/>
      <c r="CE67" s="277"/>
      <c r="CF67" s="277"/>
      <c r="CG67" s="277"/>
      <c r="CH67" s="277"/>
      <c r="CI67" s="277"/>
      <c r="CJ67" s="277"/>
      <c r="CK67" s="277"/>
      <c r="CL67" s="277"/>
      <c r="CM67" s="277"/>
      <c r="CN67" s="277"/>
      <c r="CO67" s="277"/>
      <c r="CP67" s="277"/>
      <c r="CQ67" s="277"/>
      <c r="CR67" s="277"/>
      <c r="CS67" s="277"/>
      <c r="CT67" s="277"/>
      <c r="CU67" s="277"/>
      <c r="CV67" s="277"/>
      <c r="CW67" s="277"/>
      <c r="CX67" s="277"/>
      <c r="CY67" s="277"/>
      <c r="CZ67" s="277"/>
      <c r="DA67" s="277"/>
      <c r="DB67" s="277"/>
      <c r="DC67" s="277"/>
      <c r="DD67" s="277"/>
      <c r="DE67" s="277"/>
      <c r="DF67" s="277"/>
      <c r="DG67" s="277"/>
      <c r="DH67" s="277"/>
      <c r="DI67" s="277"/>
      <c r="DJ67" s="277"/>
      <c r="DK67" s="277"/>
      <c r="DL67" s="277"/>
      <c r="DM67" s="277"/>
      <c r="DN67" s="277"/>
      <c r="DO67" s="277"/>
      <c r="DP67" s="277"/>
      <c r="DQ67" s="277"/>
      <c r="DR67" s="277"/>
      <c r="DS67" s="277"/>
      <c r="DT67" s="277"/>
      <c r="DU67" s="277"/>
      <c r="DV67" s="277"/>
      <c r="DW67" s="277"/>
      <c r="DX67" s="277"/>
      <c r="DY67" s="277"/>
      <c r="DZ67" s="277"/>
      <c r="EA67" s="277"/>
      <c r="EB67" s="277"/>
      <c r="EC67" s="277"/>
      <c r="ED67" s="277"/>
      <c r="EE67" s="277"/>
      <c r="EF67" s="277"/>
      <c r="EG67" s="277"/>
      <c r="EH67" s="277"/>
      <c r="EI67" s="277"/>
      <c r="EJ67" s="277"/>
      <c r="EK67" s="277"/>
      <c r="EL67" s="277"/>
      <c r="EM67" s="277"/>
      <c r="EN67" s="277"/>
      <c r="EO67" s="277"/>
      <c r="EP67" s="277"/>
      <c r="EQ67" s="277"/>
      <c r="ER67" s="277"/>
      <c r="ES67" s="277"/>
      <c r="ET67" s="277"/>
      <c r="EU67" s="277"/>
      <c r="EV67" s="277"/>
      <c r="EW67" s="277"/>
      <c r="EX67" s="277"/>
      <c r="EY67" s="277"/>
      <c r="EZ67" s="277"/>
      <c r="FA67" s="277"/>
      <c r="FB67" s="277"/>
      <c r="FC67" s="277"/>
      <c r="FD67" s="277"/>
      <c r="FE67" s="277"/>
      <c r="FF67" s="277"/>
      <c r="FG67" s="277"/>
      <c r="FH67" s="277"/>
      <c r="FI67" s="277"/>
      <c r="FJ67" s="277"/>
      <c r="FK67" s="277"/>
      <c r="FL67" s="277"/>
      <c r="FM67" s="277"/>
      <c r="FN67" s="277"/>
      <c r="FO67" s="277"/>
      <c r="FP67" s="277"/>
      <c r="FQ67" s="277"/>
      <c r="FR67" s="277"/>
      <c r="FS67" s="277"/>
      <c r="FT67" s="277"/>
      <c r="FU67" s="277"/>
      <c r="FV67" s="277"/>
      <c r="FW67" s="277"/>
      <c r="FX67" s="277"/>
      <c r="FY67" s="277"/>
      <c r="FZ67" s="277"/>
      <c r="GA67" s="277"/>
      <c r="GB67" s="277"/>
      <c r="GC67" s="277"/>
      <c r="GD67" s="277"/>
      <c r="GE67" s="277"/>
      <c r="GF67" s="277"/>
      <c r="GG67" s="277"/>
      <c r="GH67" s="277"/>
      <c r="GI67" s="277"/>
      <c r="GJ67" s="277"/>
      <c r="GK67" s="277"/>
      <c r="GL67" s="277"/>
      <c r="GM67" s="277"/>
      <c r="GN67" s="277"/>
      <c r="GO67" s="277"/>
      <c r="GP67" s="277"/>
      <c r="GQ67" s="277"/>
      <c r="GR67" s="277"/>
      <c r="GS67" s="277"/>
      <c r="GT67" s="277"/>
      <c r="GU67" s="277"/>
      <c r="GV67" s="280"/>
      <c r="GW67" s="280"/>
      <c r="GX67" s="280"/>
      <c r="GY67" s="280"/>
      <c r="GZ67" s="280"/>
      <c r="HA67" s="280"/>
      <c r="HB67" s="280"/>
      <c r="HC67" s="280"/>
      <c r="HD67" s="280"/>
      <c r="HE67" s="280"/>
      <c r="HF67" s="280"/>
      <c r="HG67" s="280"/>
      <c r="HH67" s="280"/>
      <c r="HI67" s="280"/>
      <c r="HJ67" s="280"/>
      <c r="HK67" s="280"/>
      <c r="HL67" s="280"/>
      <c r="HM67" s="280"/>
      <c r="HN67" s="280"/>
      <c r="HO67" s="280"/>
      <c r="HP67" s="280"/>
      <c r="HQ67" s="280"/>
      <c r="HR67" s="280"/>
      <c r="HS67" s="280"/>
    </row>
    <row r="68" spans="1:227" s="278" customFormat="1" ht="32.1" customHeight="1">
      <c r="A68" s="521"/>
      <c r="B68" s="294" t="s">
        <v>255</v>
      </c>
      <c r="C68" s="290">
        <v>218.68</v>
      </c>
      <c r="D68" s="290"/>
      <c r="E68" s="290"/>
      <c r="F68" s="291">
        <f t="shared" si="4"/>
        <v>218.68</v>
      </c>
      <c r="G68" s="291"/>
      <c r="H68" s="291">
        <f t="shared" si="2"/>
        <v>218.68</v>
      </c>
      <c r="I68" s="296"/>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277"/>
      <c r="CC68" s="277"/>
      <c r="CD68" s="277"/>
      <c r="CE68" s="277"/>
      <c r="CF68" s="277"/>
      <c r="CG68" s="277"/>
      <c r="CH68" s="277"/>
      <c r="CI68" s="277"/>
      <c r="CJ68" s="277"/>
      <c r="CK68" s="277"/>
      <c r="CL68" s="277"/>
      <c r="CM68" s="277"/>
      <c r="CN68" s="277"/>
      <c r="CO68" s="277"/>
      <c r="CP68" s="277"/>
      <c r="CQ68" s="277"/>
      <c r="CR68" s="277"/>
      <c r="CS68" s="277"/>
      <c r="CT68" s="277"/>
      <c r="CU68" s="277"/>
      <c r="CV68" s="277"/>
      <c r="CW68" s="277"/>
      <c r="CX68" s="277"/>
      <c r="CY68" s="277"/>
      <c r="CZ68" s="277"/>
      <c r="DA68" s="277"/>
      <c r="DB68" s="277"/>
      <c r="DC68" s="277"/>
      <c r="DD68" s="277"/>
      <c r="DE68" s="277"/>
      <c r="DF68" s="277"/>
      <c r="DG68" s="277"/>
      <c r="DH68" s="277"/>
      <c r="DI68" s="277"/>
      <c r="DJ68" s="277"/>
      <c r="DK68" s="277"/>
      <c r="DL68" s="277"/>
      <c r="DM68" s="277"/>
      <c r="DN68" s="277"/>
      <c r="DO68" s="277"/>
      <c r="DP68" s="277"/>
      <c r="DQ68" s="277"/>
      <c r="DR68" s="277"/>
      <c r="DS68" s="277"/>
      <c r="DT68" s="277"/>
      <c r="DU68" s="277"/>
      <c r="DV68" s="277"/>
      <c r="DW68" s="277"/>
      <c r="DX68" s="277"/>
      <c r="DY68" s="277"/>
      <c r="DZ68" s="277"/>
      <c r="EA68" s="277"/>
      <c r="EB68" s="277"/>
      <c r="EC68" s="277"/>
      <c r="ED68" s="277"/>
      <c r="EE68" s="277"/>
      <c r="EF68" s="277"/>
      <c r="EG68" s="277"/>
      <c r="EH68" s="277"/>
      <c r="EI68" s="277"/>
      <c r="EJ68" s="277"/>
      <c r="EK68" s="277"/>
      <c r="EL68" s="277"/>
      <c r="EM68" s="277"/>
      <c r="EN68" s="277"/>
      <c r="EO68" s="277"/>
      <c r="EP68" s="277"/>
      <c r="EQ68" s="277"/>
      <c r="ER68" s="277"/>
      <c r="ES68" s="277"/>
      <c r="ET68" s="277"/>
      <c r="EU68" s="277"/>
      <c r="EV68" s="277"/>
      <c r="EW68" s="277"/>
      <c r="EX68" s="277"/>
      <c r="EY68" s="277"/>
      <c r="EZ68" s="277"/>
      <c r="FA68" s="277"/>
      <c r="FB68" s="277"/>
      <c r="FC68" s="277"/>
      <c r="FD68" s="277"/>
      <c r="FE68" s="277"/>
      <c r="FF68" s="277"/>
      <c r="FG68" s="277"/>
      <c r="FH68" s="277"/>
      <c r="FI68" s="277"/>
      <c r="FJ68" s="277"/>
      <c r="FK68" s="277"/>
      <c r="FL68" s="277"/>
      <c r="FM68" s="277"/>
      <c r="FN68" s="277"/>
      <c r="FO68" s="277"/>
      <c r="FP68" s="277"/>
      <c r="FQ68" s="277"/>
      <c r="FR68" s="277"/>
      <c r="FS68" s="277"/>
      <c r="FT68" s="277"/>
      <c r="FU68" s="277"/>
      <c r="FV68" s="277"/>
      <c r="FW68" s="277"/>
      <c r="FX68" s="277"/>
      <c r="FY68" s="277"/>
      <c r="FZ68" s="277"/>
      <c r="GA68" s="277"/>
      <c r="GB68" s="277"/>
      <c r="GC68" s="277"/>
      <c r="GD68" s="277"/>
      <c r="GE68" s="277"/>
      <c r="GF68" s="277"/>
      <c r="GG68" s="277"/>
      <c r="GH68" s="277"/>
      <c r="GI68" s="277"/>
      <c r="GJ68" s="277"/>
      <c r="GK68" s="277"/>
      <c r="GL68" s="277"/>
      <c r="GM68" s="277"/>
      <c r="GN68" s="277"/>
      <c r="GO68" s="277"/>
      <c r="GP68" s="277"/>
      <c r="GQ68" s="277"/>
      <c r="GR68" s="277"/>
      <c r="GS68" s="277"/>
      <c r="GT68" s="277"/>
      <c r="GU68" s="277"/>
      <c r="GV68" s="280"/>
      <c r="GW68" s="280"/>
      <c r="GX68" s="280"/>
      <c r="GY68" s="280"/>
      <c r="GZ68" s="280"/>
      <c r="HA68" s="280"/>
      <c r="HB68" s="280"/>
      <c r="HC68" s="280"/>
      <c r="HD68" s="280"/>
      <c r="HE68" s="280"/>
      <c r="HF68" s="280"/>
      <c r="HG68" s="280"/>
      <c r="HH68" s="280"/>
      <c r="HI68" s="280"/>
      <c r="HJ68" s="280"/>
      <c r="HK68" s="280"/>
      <c r="HL68" s="280"/>
      <c r="HM68" s="280"/>
      <c r="HN68" s="280"/>
      <c r="HO68" s="280"/>
      <c r="HP68" s="280"/>
      <c r="HQ68" s="280"/>
      <c r="HR68" s="280"/>
      <c r="HS68" s="280"/>
    </row>
    <row r="69" spans="1:227" s="278" customFormat="1" ht="32.1" customHeight="1">
      <c r="A69" s="521"/>
      <c r="B69" s="293" t="s">
        <v>256</v>
      </c>
      <c r="C69" s="291">
        <v>172</v>
      </c>
      <c r="D69" s="291"/>
      <c r="E69" s="291"/>
      <c r="F69" s="291">
        <f t="shared" si="4"/>
        <v>172</v>
      </c>
      <c r="G69" s="291"/>
      <c r="H69" s="291">
        <f t="shared" si="2"/>
        <v>172</v>
      </c>
      <c r="I69" s="296"/>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c r="AM69" s="277"/>
      <c r="AN69" s="277"/>
      <c r="AO69" s="277"/>
      <c r="AP69" s="277"/>
      <c r="AQ69" s="277"/>
      <c r="AR69" s="277"/>
      <c r="AS69" s="277"/>
      <c r="AT69" s="277"/>
      <c r="AU69" s="277"/>
      <c r="AV69" s="277"/>
      <c r="AW69" s="277"/>
      <c r="AX69" s="277"/>
      <c r="AY69" s="277"/>
      <c r="AZ69" s="277"/>
      <c r="BA69" s="277"/>
      <c r="BB69" s="277"/>
      <c r="BC69" s="277"/>
      <c r="BD69" s="277"/>
      <c r="BE69" s="277"/>
      <c r="BF69" s="277"/>
      <c r="BG69" s="277"/>
      <c r="BH69" s="277"/>
      <c r="BI69" s="277"/>
      <c r="BJ69" s="277"/>
      <c r="BK69" s="277"/>
      <c r="BL69" s="277"/>
      <c r="BM69" s="277"/>
      <c r="BN69" s="277"/>
      <c r="BO69" s="277"/>
      <c r="BP69" s="277"/>
      <c r="BQ69" s="277"/>
      <c r="BR69" s="277"/>
      <c r="BS69" s="277"/>
      <c r="BT69" s="277"/>
      <c r="BU69" s="277"/>
      <c r="BV69" s="277"/>
      <c r="BW69" s="277"/>
      <c r="BX69" s="277"/>
      <c r="BY69" s="277"/>
      <c r="BZ69" s="277"/>
      <c r="CA69" s="277"/>
      <c r="CB69" s="277"/>
      <c r="CC69" s="277"/>
      <c r="CD69" s="277"/>
      <c r="CE69" s="277"/>
      <c r="CF69" s="277"/>
      <c r="CG69" s="277"/>
      <c r="CH69" s="277"/>
      <c r="CI69" s="277"/>
      <c r="CJ69" s="277"/>
      <c r="CK69" s="277"/>
      <c r="CL69" s="277"/>
      <c r="CM69" s="277"/>
      <c r="CN69" s="277"/>
      <c r="CO69" s="277"/>
      <c r="CP69" s="277"/>
      <c r="CQ69" s="277"/>
      <c r="CR69" s="277"/>
      <c r="CS69" s="277"/>
      <c r="CT69" s="277"/>
      <c r="CU69" s="277"/>
      <c r="CV69" s="277"/>
      <c r="CW69" s="277"/>
      <c r="CX69" s="277"/>
      <c r="CY69" s="277"/>
      <c r="CZ69" s="277"/>
      <c r="DA69" s="277"/>
      <c r="DB69" s="277"/>
      <c r="DC69" s="277"/>
      <c r="DD69" s="277"/>
      <c r="DE69" s="277"/>
      <c r="DF69" s="277"/>
      <c r="DG69" s="277"/>
      <c r="DH69" s="277"/>
      <c r="DI69" s="277"/>
      <c r="DJ69" s="277"/>
      <c r="DK69" s="277"/>
      <c r="DL69" s="277"/>
      <c r="DM69" s="277"/>
      <c r="DN69" s="277"/>
      <c r="DO69" s="277"/>
      <c r="DP69" s="277"/>
      <c r="DQ69" s="277"/>
      <c r="DR69" s="277"/>
      <c r="DS69" s="277"/>
      <c r="DT69" s="277"/>
      <c r="DU69" s="277"/>
      <c r="DV69" s="277"/>
      <c r="DW69" s="277"/>
      <c r="DX69" s="277"/>
      <c r="DY69" s="277"/>
      <c r="DZ69" s="277"/>
      <c r="EA69" s="277"/>
      <c r="EB69" s="277"/>
      <c r="EC69" s="277"/>
      <c r="ED69" s="277"/>
      <c r="EE69" s="277"/>
      <c r="EF69" s="277"/>
      <c r="EG69" s="277"/>
      <c r="EH69" s="277"/>
      <c r="EI69" s="277"/>
      <c r="EJ69" s="277"/>
      <c r="EK69" s="277"/>
      <c r="EL69" s="277"/>
      <c r="EM69" s="277"/>
      <c r="EN69" s="277"/>
      <c r="EO69" s="277"/>
      <c r="EP69" s="277"/>
      <c r="EQ69" s="277"/>
      <c r="ER69" s="277"/>
      <c r="ES69" s="277"/>
      <c r="ET69" s="277"/>
      <c r="EU69" s="277"/>
      <c r="EV69" s="277"/>
      <c r="EW69" s="277"/>
      <c r="EX69" s="277"/>
      <c r="EY69" s="277"/>
      <c r="EZ69" s="277"/>
      <c r="FA69" s="277"/>
      <c r="FB69" s="277"/>
      <c r="FC69" s="277"/>
      <c r="FD69" s="277"/>
      <c r="FE69" s="277"/>
      <c r="FF69" s="277"/>
      <c r="FG69" s="277"/>
      <c r="FH69" s="277"/>
      <c r="FI69" s="277"/>
      <c r="FJ69" s="277"/>
      <c r="FK69" s="277"/>
      <c r="FL69" s="277"/>
      <c r="FM69" s="277"/>
      <c r="FN69" s="277"/>
      <c r="FO69" s="277"/>
      <c r="FP69" s="277"/>
      <c r="FQ69" s="277"/>
      <c r="FR69" s="277"/>
      <c r="FS69" s="277"/>
      <c r="FT69" s="277"/>
      <c r="FU69" s="277"/>
      <c r="FV69" s="277"/>
      <c r="FW69" s="277"/>
      <c r="FX69" s="277"/>
      <c r="FY69" s="277"/>
      <c r="FZ69" s="277"/>
      <c r="GA69" s="277"/>
      <c r="GB69" s="277"/>
      <c r="GC69" s="277"/>
      <c r="GD69" s="277"/>
      <c r="GE69" s="277"/>
      <c r="GF69" s="277"/>
      <c r="GG69" s="277"/>
      <c r="GH69" s="277"/>
      <c r="GI69" s="277"/>
      <c r="GJ69" s="277"/>
      <c r="GK69" s="277"/>
      <c r="GL69" s="277"/>
      <c r="GM69" s="277"/>
      <c r="GN69" s="277"/>
      <c r="GO69" s="277"/>
      <c r="GP69" s="277"/>
      <c r="GQ69" s="277"/>
      <c r="GR69" s="277"/>
      <c r="GS69" s="277"/>
      <c r="GT69" s="277"/>
      <c r="GU69" s="277"/>
      <c r="GV69" s="280"/>
      <c r="GW69" s="280"/>
      <c r="GX69" s="280"/>
      <c r="GY69" s="280"/>
      <c r="GZ69" s="280"/>
      <c r="HA69" s="280"/>
      <c r="HB69" s="280"/>
      <c r="HC69" s="280"/>
      <c r="HD69" s="280"/>
      <c r="HE69" s="280"/>
      <c r="HF69" s="280"/>
      <c r="HG69" s="280"/>
      <c r="HH69" s="280"/>
      <c r="HI69" s="280"/>
      <c r="HJ69" s="280"/>
      <c r="HK69" s="280"/>
      <c r="HL69" s="280"/>
      <c r="HM69" s="280"/>
      <c r="HN69" s="280"/>
      <c r="HO69" s="280"/>
      <c r="HP69" s="280"/>
      <c r="HQ69" s="280"/>
      <c r="HR69" s="280"/>
      <c r="HS69" s="280"/>
    </row>
    <row r="70" spans="1:227" s="278" customFormat="1" ht="32.1" customHeight="1">
      <c r="A70" s="521"/>
      <c r="B70" s="296" t="s">
        <v>257</v>
      </c>
      <c r="C70" s="291">
        <v>46.68</v>
      </c>
      <c r="D70" s="290"/>
      <c r="E70" s="290"/>
      <c r="F70" s="291">
        <f t="shared" si="4"/>
        <v>46.68</v>
      </c>
      <c r="G70" s="291"/>
      <c r="H70" s="291">
        <f t="shared" si="2"/>
        <v>46.68</v>
      </c>
      <c r="I70" s="296"/>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277"/>
      <c r="CC70" s="277"/>
      <c r="CD70" s="277"/>
      <c r="CE70" s="277"/>
      <c r="CF70" s="277"/>
      <c r="CG70" s="277"/>
      <c r="CH70" s="277"/>
      <c r="CI70" s="277"/>
      <c r="CJ70" s="277"/>
      <c r="CK70" s="277"/>
      <c r="CL70" s="277"/>
      <c r="CM70" s="277"/>
      <c r="CN70" s="277"/>
      <c r="CO70" s="277"/>
      <c r="CP70" s="277"/>
      <c r="CQ70" s="277"/>
      <c r="CR70" s="277"/>
      <c r="CS70" s="277"/>
      <c r="CT70" s="277"/>
      <c r="CU70" s="277"/>
      <c r="CV70" s="277"/>
      <c r="CW70" s="277"/>
      <c r="CX70" s="277"/>
      <c r="CY70" s="277"/>
      <c r="CZ70" s="277"/>
      <c r="DA70" s="277"/>
      <c r="DB70" s="277"/>
      <c r="DC70" s="277"/>
      <c r="DD70" s="277"/>
      <c r="DE70" s="277"/>
      <c r="DF70" s="277"/>
      <c r="DG70" s="277"/>
      <c r="DH70" s="277"/>
      <c r="DI70" s="277"/>
      <c r="DJ70" s="277"/>
      <c r="DK70" s="277"/>
      <c r="DL70" s="277"/>
      <c r="DM70" s="277"/>
      <c r="DN70" s="277"/>
      <c r="DO70" s="277"/>
      <c r="DP70" s="277"/>
      <c r="DQ70" s="277"/>
      <c r="DR70" s="277"/>
      <c r="DS70" s="277"/>
      <c r="DT70" s="277"/>
      <c r="DU70" s="277"/>
      <c r="DV70" s="277"/>
      <c r="DW70" s="277"/>
      <c r="DX70" s="277"/>
      <c r="DY70" s="277"/>
      <c r="DZ70" s="277"/>
      <c r="EA70" s="277"/>
      <c r="EB70" s="277"/>
      <c r="EC70" s="277"/>
      <c r="ED70" s="277"/>
      <c r="EE70" s="277"/>
      <c r="EF70" s="277"/>
      <c r="EG70" s="277"/>
      <c r="EH70" s="277"/>
      <c r="EI70" s="277"/>
      <c r="EJ70" s="277"/>
      <c r="EK70" s="277"/>
      <c r="EL70" s="277"/>
      <c r="EM70" s="277"/>
      <c r="EN70" s="277"/>
      <c r="EO70" s="277"/>
      <c r="EP70" s="277"/>
      <c r="EQ70" s="277"/>
      <c r="ER70" s="277"/>
      <c r="ES70" s="277"/>
      <c r="ET70" s="277"/>
      <c r="EU70" s="277"/>
      <c r="EV70" s="277"/>
      <c r="EW70" s="277"/>
      <c r="EX70" s="277"/>
      <c r="EY70" s="277"/>
      <c r="EZ70" s="277"/>
      <c r="FA70" s="277"/>
      <c r="FB70" s="277"/>
      <c r="FC70" s="277"/>
      <c r="FD70" s="277"/>
      <c r="FE70" s="277"/>
      <c r="FF70" s="277"/>
      <c r="FG70" s="277"/>
      <c r="FH70" s="277"/>
      <c r="FI70" s="277"/>
      <c r="FJ70" s="277"/>
      <c r="FK70" s="277"/>
      <c r="FL70" s="277"/>
      <c r="FM70" s="277"/>
      <c r="FN70" s="277"/>
      <c r="FO70" s="277"/>
      <c r="FP70" s="277"/>
      <c r="FQ70" s="277"/>
      <c r="FR70" s="277"/>
      <c r="FS70" s="277"/>
      <c r="FT70" s="277"/>
      <c r="FU70" s="277"/>
      <c r="FV70" s="277"/>
      <c r="FW70" s="277"/>
      <c r="FX70" s="277"/>
      <c r="FY70" s="277"/>
      <c r="FZ70" s="277"/>
      <c r="GA70" s="277"/>
      <c r="GB70" s="277"/>
      <c r="GC70" s="277"/>
      <c r="GD70" s="277"/>
      <c r="GE70" s="277"/>
      <c r="GF70" s="277"/>
      <c r="GG70" s="277"/>
      <c r="GH70" s="277"/>
      <c r="GI70" s="277"/>
      <c r="GJ70" s="277"/>
      <c r="GK70" s="277"/>
      <c r="GL70" s="277"/>
      <c r="GM70" s="277"/>
      <c r="GN70" s="277"/>
      <c r="GO70" s="277"/>
      <c r="GP70" s="277"/>
      <c r="GQ70" s="277"/>
      <c r="GR70" s="277"/>
      <c r="GS70" s="277"/>
      <c r="GT70" s="277"/>
      <c r="GU70" s="277"/>
      <c r="GV70" s="280"/>
      <c r="GW70" s="280"/>
      <c r="GX70" s="280"/>
      <c r="GY70" s="280"/>
      <c r="GZ70" s="280"/>
      <c r="HA70" s="280"/>
      <c r="HB70" s="280"/>
      <c r="HC70" s="280"/>
      <c r="HD70" s="280"/>
      <c r="HE70" s="280"/>
      <c r="HF70" s="280"/>
      <c r="HG70" s="280"/>
      <c r="HH70" s="280"/>
      <c r="HI70" s="280"/>
      <c r="HJ70" s="280"/>
      <c r="HK70" s="280"/>
      <c r="HL70" s="280"/>
      <c r="HM70" s="280"/>
      <c r="HN70" s="280"/>
      <c r="HO70" s="280"/>
      <c r="HP70" s="280"/>
      <c r="HQ70" s="280"/>
      <c r="HR70" s="280"/>
      <c r="HS70" s="280"/>
    </row>
    <row r="71" spans="1:227" s="278" customFormat="1" ht="32.1" customHeight="1">
      <c r="A71" s="521"/>
      <c r="B71" s="294" t="s">
        <v>258</v>
      </c>
      <c r="C71" s="291">
        <f>SUM(C72:C78)</f>
        <v>113</v>
      </c>
      <c r="D71" s="291">
        <f t="shared" ref="D71:G71" si="10">SUM(D72:D78)</f>
        <v>123.45</v>
      </c>
      <c r="E71" s="291">
        <f t="shared" si="10"/>
        <v>0</v>
      </c>
      <c r="F71" s="291">
        <f t="shared" si="4"/>
        <v>236.45</v>
      </c>
      <c r="G71" s="291">
        <f t="shared" si="10"/>
        <v>-400</v>
      </c>
      <c r="H71" s="291">
        <f t="shared" ref="H71:H134" si="11">F71+G71</f>
        <v>-163.55000000000001</v>
      </c>
      <c r="I71" s="296"/>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277"/>
      <c r="CC71" s="277"/>
      <c r="CD71" s="277"/>
      <c r="CE71" s="277"/>
      <c r="CF71" s="277"/>
      <c r="CG71" s="277"/>
      <c r="CH71" s="277"/>
      <c r="CI71" s="277"/>
      <c r="CJ71" s="277"/>
      <c r="CK71" s="277"/>
      <c r="CL71" s="277"/>
      <c r="CM71" s="277"/>
      <c r="CN71" s="277"/>
      <c r="CO71" s="277"/>
      <c r="CP71" s="277"/>
      <c r="CQ71" s="277"/>
      <c r="CR71" s="277"/>
      <c r="CS71" s="277"/>
      <c r="CT71" s="277"/>
      <c r="CU71" s="277"/>
      <c r="CV71" s="277"/>
      <c r="CW71" s="277"/>
      <c r="CX71" s="277"/>
      <c r="CY71" s="277"/>
      <c r="CZ71" s="277"/>
      <c r="DA71" s="277"/>
      <c r="DB71" s="277"/>
      <c r="DC71" s="277"/>
      <c r="DD71" s="277"/>
      <c r="DE71" s="277"/>
      <c r="DF71" s="277"/>
      <c r="DG71" s="277"/>
      <c r="DH71" s="277"/>
      <c r="DI71" s="277"/>
      <c r="DJ71" s="277"/>
      <c r="DK71" s="277"/>
      <c r="DL71" s="277"/>
      <c r="DM71" s="277"/>
      <c r="DN71" s="277"/>
      <c r="DO71" s="277"/>
      <c r="DP71" s="277"/>
      <c r="DQ71" s="277"/>
      <c r="DR71" s="277"/>
      <c r="DS71" s="277"/>
      <c r="DT71" s="277"/>
      <c r="DU71" s="277"/>
      <c r="DV71" s="277"/>
      <c r="DW71" s="277"/>
      <c r="DX71" s="277"/>
      <c r="DY71" s="277"/>
      <c r="DZ71" s="277"/>
      <c r="EA71" s="277"/>
      <c r="EB71" s="277"/>
      <c r="EC71" s="277"/>
      <c r="ED71" s="277"/>
      <c r="EE71" s="277"/>
      <c r="EF71" s="277"/>
      <c r="EG71" s="277"/>
      <c r="EH71" s="277"/>
      <c r="EI71" s="277"/>
      <c r="EJ71" s="277"/>
      <c r="EK71" s="277"/>
      <c r="EL71" s="277"/>
      <c r="EM71" s="277"/>
      <c r="EN71" s="277"/>
      <c r="EO71" s="277"/>
      <c r="EP71" s="277"/>
      <c r="EQ71" s="277"/>
      <c r="ER71" s="277"/>
      <c r="ES71" s="277"/>
      <c r="ET71" s="277"/>
      <c r="EU71" s="277"/>
      <c r="EV71" s="277"/>
      <c r="EW71" s="277"/>
      <c r="EX71" s="277"/>
      <c r="EY71" s="277"/>
      <c r="EZ71" s="277"/>
      <c r="FA71" s="277"/>
      <c r="FB71" s="277"/>
      <c r="FC71" s="277"/>
      <c r="FD71" s="277"/>
      <c r="FE71" s="277"/>
      <c r="FF71" s="277"/>
      <c r="FG71" s="277"/>
      <c r="FH71" s="277"/>
      <c r="FI71" s="277"/>
      <c r="FJ71" s="277"/>
      <c r="FK71" s="277"/>
      <c r="FL71" s="277"/>
      <c r="FM71" s="277"/>
      <c r="FN71" s="277"/>
      <c r="FO71" s="277"/>
      <c r="FP71" s="277"/>
      <c r="FQ71" s="277"/>
      <c r="FR71" s="277"/>
      <c r="FS71" s="277"/>
      <c r="FT71" s="277"/>
      <c r="FU71" s="277"/>
      <c r="FV71" s="277"/>
      <c r="FW71" s="277"/>
      <c r="FX71" s="277"/>
      <c r="FY71" s="277"/>
      <c r="FZ71" s="277"/>
      <c r="GA71" s="277"/>
      <c r="GB71" s="277"/>
      <c r="GC71" s="277"/>
      <c r="GD71" s="277"/>
      <c r="GE71" s="277"/>
      <c r="GF71" s="277"/>
      <c r="GG71" s="277"/>
      <c r="GH71" s="277"/>
      <c r="GI71" s="277"/>
      <c r="GJ71" s="277"/>
      <c r="GK71" s="277"/>
      <c r="GL71" s="277"/>
      <c r="GM71" s="277"/>
      <c r="GN71" s="277"/>
      <c r="GO71" s="277"/>
      <c r="GP71" s="277"/>
      <c r="GQ71" s="277"/>
      <c r="GR71" s="277"/>
      <c r="GS71" s="277"/>
      <c r="GT71" s="277"/>
      <c r="GU71" s="277"/>
      <c r="GV71" s="280"/>
      <c r="GW71" s="280"/>
      <c r="GX71" s="280"/>
      <c r="GY71" s="280"/>
      <c r="GZ71" s="280"/>
      <c r="HA71" s="280"/>
      <c r="HB71" s="280"/>
      <c r="HC71" s="280"/>
      <c r="HD71" s="280"/>
      <c r="HE71" s="280"/>
      <c r="HF71" s="280"/>
      <c r="HG71" s="280"/>
      <c r="HH71" s="280"/>
      <c r="HI71" s="280"/>
      <c r="HJ71" s="280"/>
      <c r="HK71" s="280"/>
      <c r="HL71" s="280"/>
      <c r="HM71" s="280"/>
      <c r="HN71" s="280"/>
      <c r="HO71" s="280"/>
      <c r="HP71" s="280"/>
      <c r="HQ71" s="280"/>
      <c r="HR71" s="280"/>
      <c r="HS71" s="280"/>
    </row>
    <row r="72" spans="1:227" s="278" customFormat="1" ht="32.1" customHeight="1">
      <c r="A72" s="521"/>
      <c r="B72" s="296" t="s">
        <v>297</v>
      </c>
      <c r="C72" s="291">
        <v>35</v>
      </c>
      <c r="D72" s="290"/>
      <c r="E72" s="290"/>
      <c r="F72" s="291">
        <f t="shared" si="4"/>
        <v>35</v>
      </c>
      <c r="G72" s="291"/>
      <c r="H72" s="291">
        <f t="shared" si="11"/>
        <v>35</v>
      </c>
      <c r="I72" s="296"/>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277"/>
      <c r="BT72" s="277"/>
      <c r="BU72" s="277"/>
      <c r="BV72" s="277"/>
      <c r="BW72" s="277"/>
      <c r="BX72" s="277"/>
      <c r="BY72" s="277"/>
      <c r="BZ72" s="277"/>
      <c r="CA72" s="277"/>
      <c r="CB72" s="277"/>
      <c r="CC72" s="277"/>
      <c r="CD72" s="277"/>
      <c r="CE72" s="277"/>
      <c r="CF72" s="277"/>
      <c r="CG72" s="277"/>
      <c r="CH72" s="277"/>
      <c r="CI72" s="277"/>
      <c r="CJ72" s="277"/>
      <c r="CK72" s="277"/>
      <c r="CL72" s="277"/>
      <c r="CM72" s="277"/>
      <c r="CN72" s="277"/>
      <c r="CO72" s="277"/>
      <c r="CP72" s="277"/>
      <c r="CQ72" s="277"/>
      <c r="CR72" s="277"/>
      <c r="CS72" s="277"/>
      <c r="CT72" s="277"/>
      <c r="CU72" s="277"/>
      <c r="CV72" s="277"/>
      <c r="CW72" s="277"/>
      <c r="CX72" s="277"/>
      <c r="CY72" s="277"/>
      <c r="CZ72" s="277"/>
      <c r="DA72" s="277"/>
      <c r="DB72" s="277"/>
      <c r="DC72" s="277"/>
      <c r="DD72" s="277"/>
      <c r="DE72" s="277"/>
      <c r="DF72" s="277"/>
      <c r="DG72" s="277"/>
      <c r="DH72" s="277"/>
      <c r="DI72" s="277"/>
      <c r="DJ72" s="277"/>
      <c r="DK72" s="277"/>
      <c r="DL72" s="277"/>
      <c r="DM72" s="277"/>
      <c r="DN72" s="277"/>
      <c r="DO72" s="277"/>
      <c r="DP72" s="277"/>
      <c r="DQ72" s="277"/>
      <c r="DR72" s="277"/>
      <c r="DS72" s="277"/>
      <c r="DT72" s="277"/>
      <c r="DU72" s="277"/>
      <c r="DV72" s="277"/>
      <c r="DW72" s="277"/>
      <c r="DX72" s="277"/>
      <c r="DY72" s="277"/>
      <c r="DZ72" s="277"/>
      <c r="EA72" s="277"/>
      <c r="EB72" s="277"/>
      <c r="EC72" s="277"/>
      <c r="ED72" s="277"/>
      <c r="EE72" s="277"/>
      <c r="EF72" s="277"/>
      <c r="EG72" s="277"/>
      <c r="EH72" s="277"/>
      <c r="EI72" s="277"/>
      <c r="EJ72" s="277"/>
      <c r="EK72" s="277"/>
      <c r="EL72" s="277"/>
      <c r="EM72" s="277"/>
      <c r="EN72" s="277"/>
      <c r="EO72" s="277"/>
      <c r="EP72" s="277"/>
      <c r="EQ72" s="277"/>
      <c r="ER72" s="277"/>
      <c r="ES72" s="277"/>
      <c r="ET72" s="277"/>
      <c r="EU72" s="277"/>
      <c r="EV72" s="277"/>
      <c r="EW72" s="277"/>
      <c r="EX72" s="277"/>
      <c r="EY72" s="277"/>
      <c r="EZ72" s="277"/>
      <c r="FA72" s="277"/>
      <c r="FB72" s="277"/>
      <c r="FC72" s="277"/>
      <c r="FD72" s="277"/>
      <c r="FE72" s="277"/>
      <c r="FF72" s="277"/>
      <c r="FG72" s="277"/>
      <c r="FH72" s="277"/>
      <c r="FI72" s="277"/>
      <c r="FJ72" s="277"/>
      <c r="FK72" s="277"/>
      <c r="FL72" s="277"/>
      <c r="FM72" s="277"/>
      <c r="FN72" s="277"/>
      <c r="FO72" s="277"/>
      <c r="FP72" s="277"/>
      <c r="FQ72" s="277"/>
      <c r="FR72" s="277"/>
      <c r="FS72" s="277"/>
      <c r="FT72" s="277"/>
      <c r="FU72" s="277"/>
      <c r="FV72" s="277"/>
      <c r="FW72" s="277"/>
      <c r="FX72" s="277"/>
      <c r="FY72" s="277"/>
      <c r="FZ72" s="277"/>
      <c r="GA72" s="277"/>
      <c r="GB72" s="277"/>
      <c r="GC72" s="277"/>
      <c r="GD72" s="277"/>
      <c r="GE72" s="277"/>
      <c r="GF72" s="277"/>
      <c r="GG72" s="277"/>
      <c r="GH72" s="277"/>
      <c r="GI72" s="277"/>
      <c r="GJ72" s="277"/>
      <c r="GK72" s="277"/>
      <c r="GL72" s="277"/>
      <c r="GM72" s="277"/>
      <c r="GN72" s="277"/>
      <c r="GO72" s="277"/>
      <c r="GP72" s="277"/>
      <c r="GQ72" s="277"/>
      <c r="GR72" s="277"/>
      <c r="GS72" s="277"/>
      <c r="GT72" s="277"/>
      <c r="GU72" s="277"/>
      <c r="GV72" s="280"/>
      <c r="GW72" s="280"/>
      <c r="GX72" s="280"/>
      <c r="GY72" s="280"/>
      <c r="GZ72" s="280"/>
      <c r="HA72" s="280"/>
      <c r="HB72" s="280"/>
      <c r="HC72" s="280"/>
      <c r="HD72" s="280"/>
      <c r="HE72" s="280"/>
      <c r="HF72" s="280"/>
      <c r="HG72" s="280"/>
      <c r="HH72" s="280"/>
      <c r="HI72" s="280"/>
      <c r="HJ72" s="280"/>
      <c r="HK72" s="280"/>
      <c r="HL72" s="280"/>
      <c r="HM72" s="280"/>
      <c r="HN72" s="280"/>
      <c r="HO72" s="280"/>
      <c r="HP72" s="280"/>
      <c r="HQ72" s="280"/>
      <c r="HR72" s="280"/>
      <c r="HS72" s="280"/>
    </row>
    <row r="73" spans="1:227" s="278" customFormat="1" ht="32.1" customHeight="1">
      <c r="A73" s="521"/>
      <c r="B73" s="296" t="s">
        <v>298</v>
      </c>
      <c r="C73" s="291">
        <v>8</v>
      </c>
      <c r="D73" s="290"/>
      <c r="E73" s="290"/>
      <c r="F73" s="291">
        <f t="shared" si="4"/>
        <v>8</v>
      </c>
      <c r="G73" s="291"/>
      <c r="H73" s="291">
        <f t="shared" si="11"/>
        <v>8</v>
      </c>
      <c r="I73" s="296"/>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277"/>
      <c r="CC73" s="277"/>
      <c r="CD73" s="277"/>
      <c r="CE73" s="277"/>
      <c r="CF73" s="277"/>
      <c r="CG73" s="277"/>
      <c r="CH73" s="277"/>
      <c r="CI73" s="277"/>
      <c r="CJ73" s="277"/>
      <c r="CK73" s="277"/>
      <c r="CL73" s="277"/>
      <c r="CM73" s="277"/>
      <c r="CN73" s="277"/>
      <c r="CO73" s="277"/>
      <c r="CP73" s="277"/>
      <c r="CQ73" s="277"/>
      <c r="CR73" s="277"/>
      <c r="CS73" s="277"/>
      <c r="CT73" s="277"/>
      <c r="CU73" s="277"/>
      <c r="CV73" s="277"/>
      <c r="CW73" s="277"/>
      <c r="CX73" s="277"/>
      <c r="CY73" s="277"/>
      <c r="CZ73" s="277"/>
      <c r="DA73" s="277"/>
      <c r="DB73" s="277"/>
      <c r="DC73" s="277"/>
      <c r="DD73" s="277"/>
      <c r="DE73" s="277"/>
      <c r="DF73" s="277"/>
      <c r="DG73" s="277"/>
      <c r="DH73" s="277"/>
      <c r="DI73" s="277"/>
      <c r="DJ73" s="277"/>
      <c r="DK73" s="277"/>
      <c r="DL73" s="277"/>
      <c r="DM73" s="277"/>
      <c r="DN73" s="277"/>
      <c r="DO73" s="277"/>
      <c r="DP73" s="277"/>
      <c r="DQ73" s="277"/>
      <c r="DR73" s="277"/>
      <c r="DS73" s="277"/>
      <c r="DT73" s="277"/>
      <c r="DU73" s="277"/>
      <c r="DV73" s="277"/>
      <c r="DW73" s="277"/>
      <c r="DX73" s="277"/>
      <c r="DY73" s="277"/>
      <c r="DZ73" s="277"/>
      <c r="EA73" s="277"/>
      <c r="EB73" s="277"/>
      <c r="EC73" s="277"/>
      <c r="ED73" s="277"/>
      <c r="EE73" s="277"/>
      <c r="EF73" s="277"/>
      <c r="EG73" s="277"/>
      <c r="EH73" s="277"/>
      <c r="EI73" s="277"/>
      <c r="EJ73" s="277"/>
      <c r="EK73" s="277"/>
      <c r="EL73" s="277"/>
      <c r="EM73" s="277"/>
      <c r="EN73" s="277"/>
      <c r="EO73" s="277"/>
      <c r="EP73" s="277"/>
      <c r="EQ73" s="277"/>
      <c r="ER73" s="277"/>
      <c r="ES73" s="277"/>
      <c r="ET73" s="277"/>
      <c r="EU73" s="277"/>
      <c r="EV73" s="277"/>
      <c r="EW73" s="277"/>
      <c r="EX73" s="277"/>
      <c r="EY73" s="277"/>
      <c r="EZ73" s="277"/>
      <c r="FA73" s="277"/>
      <c r="FB73" s="277"/>
      <c r="FC73" s="277"/>
      <c r="FD73" s="277"/>
      <c r="FE73" s="277"/>
      <c r="FF73" s="277"/>
      <c r="FG73" s="277"/>
      <c r="FH73" s="277"/>
      <c r="FI73" s="277"/>
      <c r="FJ73" s="277"/>
      <c r="FK73" s="277"/>
      <c r="FL73" s="277"/>
      <c r="FM73" s="277"/>
      <c r="FN73" s="277"/>
      <c r="FO73" s="277"/>
      <c r="FP73" s="277"/>
      <c r="FQ73" s="277"/>
      <c r="FR73" s="277"/>
      <c r="FS73" s="277"/>
      <c r="FT73" s="277"/>
      <c r="FU73" s="277"/>
      <c r="FV73" s="277"/>
      <c r="FW73" s="277"/>
      <c r="FX73" s="277"/>
      <c r="FY73" s="277"/>
      <c r="FZ73" s="277"/>
      <c r="GA73" s="277"/>
      <c r="GB73" s="277"/>
      <c r="GC73" s="277"/>
      <c r="GD73" s="277"/>
      <c r="GE73" s="277"/>
      <c r="GF73" s="277"/>
      <c r="GG73" s="277"/>
      <c r="GH73" s="277"/>
      <c r="GI73" s="277"/>
      <c r="GJ73" s="277"/>
      <c r="GK73" s="277"/>
      <c r="GL73" s="277"/>
      <c r="GM73" s="277"/>
      <c r="GN73" s="277"/>
      <c r="GO73" s="277"/>
      <c r="GP73" s="277"/>
      <c r="GQ73" s="277"/>
      <c r="GR73" s="277"/>
      <c r="GS73" s="277"/>
      <c r="GT73" s="277"/>
      <c r="GU73" s="277"/>
      <c r="GV73" s="280"/>
      <c r="GW73" s="280"/>
      <c r="GX73" s="280"/>
      <c r="GY73" s="280"/>
      <c r="GZ73" s="280"/>
      <c r="HA73" s="280"/>
      <c r="HB73" s="280"/>
      <c r="HC73" s="280"/>
      <c r="HD73" s="280"/>
      <c r="HE73" s="280"/>
      <c r="HF73" s="280"/>
      <c r="HG73" s="280"/>
      <c r="HH73" s="280"/>
      <c r="HI73" s="280"/>
      <c r="HJ73" s="280"/>
      <c r="HK73" s="280"/>
      <c r="HL73" s="280"/>
      <c r="HM73" s="280"/>
      <c r="HN73" s="280"/>
      <c r="HO73" s="280"/>
      <c r="HP73" s="280"/>
      <c r="HQ73" s="280"/>
      <c r="HR73" s="280"/>
      <c r="HS73" s="280"/>
    </row>
    <row r="74" spans="1:227" s="278" customFormat="1" ht="32.1" customHeight="1">
      <c r="A74" s="521"/>
      <c r="B74" s="296" t="s">
        <v>299</v>
      </c>
      <c r="C74" s="291">
        <v>20</v>
      </c>
      <c r="D74" s="290"/>
      <c r="E74" s="290"/>
      <c r="F74" s="291">
        <f t="shared" si="4"/>
        <v>20</v>
      </c>
      <c r="G74" s="291"/>
      <c r="H74" s="291">
        <f t="shared" si="11"/>
        <v>20</v>
      </c>
      <c r="I74" s="296"/>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277"/>
      <c r="CC74" s="277"/>
      <c r="CD74" s="277"/>
      <c r="CE74" s="277"/>
      <c r="CF74" s="277"/>
      <c r="CG74" s="277"/>
      <c r="CH74" s="277"/>
      <c r="CI74" s="277"/>
      <c r="CJ74" s="277"/>
      <c r="CK74" s="277"/>
      <c r="CL74" s="277"/>
      <c r="CM74" s="277"/>
      <c r="CN74" s="277"/>
      <c r="CO74" s="277"/>
      <c r="CP74" s="277"/>
      <c r="CQ74" s="277"/>
      <c r="CR74" s="277"/>
      <c r="CS74" s="277"/>
      <c r="CT74" s="277"/>
      <c r="CU74" s="277"/>
      <c r="CV74" s="277"/>
      <c r="CW74" s="277"/>
      <c r="CX74" s="277"/>
      <c r="CY74" s="277"/>
      <c r="CZ74" s="277"/>
      <c r="DA74" s="277"/>
      <c r="DB74" s="277"/>
      <c r="DC74" s="277"/>
      <c r="DD74" s="277"/>
      <c r="DE74" s="277"/>
      <c r="DF74" s="277"/>
      <c r="DG74" s="277"/>
      <c r="DH74" s="277"/>
      <c r="DI74" s="277"/>
      <c r="DJ74" s="277"/>
      <c r="DK74" s="277"/>
      <c r="DL74" s="277"/>
      <c r="DM74" s="277"/>
      <c r="DN74" s="277"/>
      <c r="DO74" s="277"/>
      <c r="DP74" s="277"/>
      <c r="DQ74" s="277"/>
      <c r="DR74" s="277"/>
      <c r="DS74" s="277"/>
      <c r="DT74" s="277"/>
      <c r="DU74" s="277"/>
      <c r="DV74" s="277"/>
      <c r="DW74" s="277"/>
      <c r="DX74" s="277"/>
      <c r="DY74" s="277"/>
      <c r="DZ74" s="277"/>
      <c r="EA74" s="277"/>
      <c r="EB74" s="277"/>
      <c r="EC74" s="277"/>
      <c r="ED74" s="277"/>
      <c r="EE74" s="277"/>
      <c r="EF74" s="277"/>
      <c r="EG74" s="277"/>
      <c r="EH74" s="277"/>
      <c r="EI74" s="277"/>
      <c r="EJ74" s="277"/>
      <c r="EK74" s="277"/>
      <c r="EL74" s="277"/>
      <c r="EM74" s="277"/>
      <c r="EN74" s="277"/>
      <c r="EO74" s="277"/>
      <c r="EP74" s="277"/>
      <c r="EQ74" s="277"/>
      <c r="ER74" s="277"/>
      <c r="ES74" s="277"/>
      <c r="ET74" s="277"/>
      <c r="EU74" s="277"/>
      <c r="EV74" s="277"/>
      <c r="EW74" s="277"/>
      <c r="EX74" s="277"/>
      <c r="EY74" s="277"/>
      <c r="EZ74" s="277"/>
      <c r="FA74" s="277"/>
      <c r="FB74" s="277"/>
      <c r="FC74" s="277"/>
      <c r="FD74" s="277"/>
      <c r="FE74" s="277"/>
      <c r="FF74" s="277"/>
      <c r="FG74" s="277"/>
      <c r="FH74" s="277"/>
      <c r="FI74" s="277"/>
      <c r="FJ74" s="277"/>
      <c r="FK74" s="277"/>
      <c r="FL74" s="277"/>
      <c r="FM74" s="277"/>
      <c r="FN74" s="277"/>
      <c r="FO74" s="277"/>
      <c r="FP74" s="277"/>
      <c r="FQ74" s="277"/>
      <c r="FR74" s="277"/>
      <c r="FS74" s="277"/>
      <c r="FT74" s="277"/>
      <c r="FU74" s="277"/>
      <c r="FV74" s="277"/>
      <c r="FW74" s="277"/>
      <c r="FX74" s="277"/>
      <c r="FY74" s="277"/>
      <c r="FZ74" s="277"/>
      <c r="GA74" s="277"/>
      <c r="GB74" s="277"/>
      <c r="GC74" s="277"/>
      <c r="GD74" s="277"/>
      <c r="GE74" s="277"/>
      <c r="GF74" s="277"/>
      <c r="GG74" s="277"/>
      <c r="GH74" s="277"/>
      <c r="GI74" s="277"/>
      <c r="GJ74" s="277"/>
      <c r="GK74" s="277"/>
      <c r="GL74" s="277"/>
      <c r="GM74" s="277"/>
      <c r="GN74" s="277"/>
      <c r="GO74" s="277"/>
      <c r="GP74" s="277"/>
      <c r="GQ74" s="277"/>
      <c r="GR74" s="277"/>
      <c r="GS74" s="277"/>
      <c r="GT74" s="277"/>
      <c r="GU74" s="277"/>
      <c r="GV74" s="280"/>
      <c r="GW74" s="280"/>
      <c r="GX74" s="280"/>
      <c r="GY74" s="280"/>
      <c r="GZ74" s="280"/>
      <c r="HA74" s="280"/>
      <c r="HB74" s="280"/>
      <c r="HC74" s="280"/>
      <c r="HD74" s="280"/>
      <c r="HE74" s="280"/>
      <c r="HF74" s="280"/>
      <c r="HG74" s="280"/>
      <c r="HH74" s="280"/>
      <c r="HI74" s="280"/>
      <c r="HJ74" s="280"/>
      <c r="HK74" s="280"/>
      <c r="HL74" s="280"/>
      <c r="HM74" s="280"/>
      <c r="HN74" s="280"/>
      <c r="HO74" s="280"/>
      <c r="HP74" s="280"/>
      <c r="HQ74" s="280"/>
      <c r="HR74" s="280"/>
      <c r="HS74" s="280"/>
    </row>
    <row r="75" spans="1:227" s="278" customFormat="1" ht="32.1" customHeight="1">
      <c r="A75" s="521"/>
      <c r="B75" s="296" t="s">
        <v>300</v>
      </c>
      <c r="C75" s="291">
        <v>22</v>
      </c>
      <c r="D75" s="290"/>
      <c r="E75" s="290"/>
      <c r="F75" s="291">
        <f t="shared" si="4"/>
        <v>22</v>
      </c>
      <c r="G75" s="291"/>
      <c r="H75" s="291">
        <f t="shared" si="11"/>
        <v>22</v>
      </c>
      <c r="I75" s="296"/>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7"/>
      <c r="CA75" s="277"/>
      <c r="CB75" s="277"/>
      <c r="CC75" s="277"/>
      <c r="CD75" s="277"/>
      <c r="CE75" s="277"/>
      <c r="CF75" s="277"/>
      <c r="CG75" s="277"/>
      <c r="CH75" s="277"/>
      <c r="CI75" s="277"/>
      <c r="CJ75" s="277"/>
      <c r="CK75" s="277"/>
      <c r="CL75" s="277"/>
      <c r="CM75" s="277"/>
      <c r="CN75" s="277"/>
      <c r="CO75" s="277"/>
      <c r="CP75" s="277"/>
      <c r="CQ75" s="277"/>
      <c r="CR75" s="277"/>
      <c r="CS75" s="277"/>
      <c r="CT75" s="277"/>
      <c r="CU75" s="277"/>
      <c r="CV75" s="277"/>
      <c r="CW75" s="277"/>
      <c r="CX75" s="277"/>
      <c r="CY75" s="277"/>
      <c r="CZ75" s="277"/>
      <c r="DA75" s="277"/>
      <c r="DB75" s="277"/>
      <c r="DC75" s="277"/>
      <c r="DD75" s="277"/>
      <c r="DE75" s="277"/>
      <c r="DF75" s="277"/>
      <c r="DG75" s="277"/>
      <c r="DH75" s="277"/>
      <c r="DI75" s="277"/>
      <c r="DJ75" s="277"/>
      <c r="DK75" s="277"/>
      <c r="DL75" s="277"/>
      <c r="DM75" s="277"/>
      <c r="DN75" s="277"/>
      <c r="DO75" s="277"/>
      <c r="DP75" s="277"/>
      <c r="DQ75" s="277"/>
      <c r="DR75" s="277"/>
      <c r="DS75" s="277"/>
      <c r="DT75" s="277"/>
      <c r="DU75" s="277"/>
      <c r="DV75" s="277"/>
      <c r="DW75" s="277"/>
      <c r="DX75" s="277"/>
      <c r="DY75" s="277"/>
      <c r="DZ75" s="277"/>
      <c r="EA75" s="277"/>
      <c r="EB75" s="277"/>
      <c r="EC75" s="277"/>
      <c r="ED75" s="277"/>
      <c r="EE75" s="277"/>
      <c r="EF75" s="277"/>
      <c r="EG75" s="277"/>
      <c r="EH75" s="277"/>
      <c r="EI75" s="277"/>
      <c r="EJ75" s="277"/>
      <c r="EK75" s="277"/>
      <c r="EL75" s="277"/>
      <c r="EM75" s="277"/>
      <c r="EN75" s="277"/>
      <c r="EO75" s="277"/>
      <c r="EP75" s="277"/>
      <c r="EQ75" s="277"/>
      <c r="ER75" s="277"/>
      <c r="ES75" s="277"/>
      <c r="ET75" s="277"/>
      <c r="EU75" s="277"/>
      <c r="EV75" s="277"/>
      <c r="EW75" s="277"/>
      <c r="EX75" s="277"/>
      <c r="EY75" s="277"/>
      <c r="EZ75" s="277"/>
      <c r="FA75" s="277"/>
      <c r="FB75" s="277"/>
      <c r="FC75" s="277"/>
      <c r="FD75" s="277"/>
      <c r="FE75" s="277"/>
      <c r="FF75" s="277"/>
      <c r="FG75" s="277"/>
      <c r="FH75" s="277"/>
      <c r="FI75" s="277"/>
      <c r="FJ75" s="277"/>
      <c r="FK75" s="277"/>
      <c r="FL75" s="277"/>
      <c r="FM75" s="277"/>
      <c r="FN75" s="277"/>
      <c r="FO75" s="277"/>
      <c r="FP75" s="277"/>
      <c r="FQ75" s="277"/>
      <c r="FR75" s="277"/>
      <c r="FS75" s="277"/>
      <c r="FT75" s="277"/>
      <c r="FU75" s="277"/>
      <c r="FV75" s="277"/>
      <c r="FW75" s="277"/>
      <c r="FX75" s="277"/>
      <c r="FY75" s="277"/>
      <c r="FZ75" s="277"/>
      <c r="GA75" s="277"/>
      <c r="GB75" s="277"/>
      <c r="GC75" s="277"/>
      <c r="GD75" s="277"/>
      <c r="GE75" s="277"/>
      <c r="GF75" s="277"/>
      <c r="GG75" s="277"/>
      <c r="GH75" s="277"/>
      <c r="GI75" s="277"/>
      <c r="GJ75" s="277"/>
      <c r="GK75" s="277"/>
      <c r="GL75" s="277"/>
      <c r="GM75" s="277"/>
      <c r="GN75" s="277"/>
      <c r="GO75" s="277"/>
      <c r="GP75" s="277"/>
      <c r="GQ75" s="277"/>
      <c r="GR75" s="277"/>
      <c r="GS75" s="277"/>
      <c r="GT75" s="277"/>
      <c r="GU75" s="277"/>
      <c r="GV75" s="280"/>
      <c r="GW75" s="280"/>
      <c r="GX75" s="280"/>
      <c r="GY75" s="280"/>
      <c r="GZ75" s="280"/>
      <c r="HA75" s="280"/>
      <c r="HB75" s="280"/>
      <c r="HC75" s="280"/>
      <c r="HD75" s="280"/>
      <c r="HE75" s="280"/>
      <c r="HF75" s="280"/>
      <c r="HG75" s="280"/>
      <c r="HH75" s="280"/>
      <c r="HI75" s="280"/>
      <c r="HJ75" s="280"/>
      <c r="HK75" s="280"/>
      <c r="HL75" s="280"/>
      <c r="HM75" s="280"/>
      <c r="HN75" s="280"/>
      <c r="HO75" s="280"/>
      <c r="HP75" s="280"/>
      <c r="HQ75" s="280"/>
      <c r="HR75" s="280"/>
      <c r="HS75" s="280"/>
    </row>
    <row r="76" spans="1:227" s="278" customFormat="1" ht="32.1" customHeight="1">
      <c r="A76" s="521"/>
      <c r="B76" s="296" t="s">
        <v>301</v>
      </c>
      <c r="C76" s="291">
        <v>28</v>
      </c>
      <c r="D76" s="290"/>
      <c r="E76" s="290"/>
      <c r="F76" s="291">
        <f t="shared" si="4"/>
        <v>28</v>
      </c>
      <c r="G76" s="291"/>
      <c r="H76" s="291">
        <f t="shared" si="11"/>
        <v>28</v>
      </c>
      <c r="I76" s="296"/>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277"/>
      <c r="BP76" s="277"/>
      <c r="BQ76" s="277"/>
      <c r="BR76" s="277"/>
      <c r="BS76" s="277"/>
      <c r="BT76" s="277"/>
      <c r="BU76" s="277"/>
      <c r="BV76" s="277"/>
      <c r="BW76" s="277"/>
      <c r="BX76" s="277"/>
      <c r="BY76" s="277"/>
      <c r="BZ76" s="277"/>
      <c r="CA76" s="277"/>
      <c r="CB76" s="277"/>
      <c r="CC76" s="277"/>
      <c r="CD76" s="277"/>
      <c r="CE76" s="277"/>
      <c r="CF76" s="277"/>
      <c r="CG76" s="277"/>
      <c r="CH76" s="277"/>
      <c r="CI76" s="277"/>
      <c r="CJ76" s="277"/>
      <c r="CK76" s="277"/>
      <c r="CL76" s="277"/>
      <c r="CM76" s="277"/>
      <c r="CN76" s="277"/>
      <c r="CO76" s="277"/>
      <c r="CP76" s="277"/>
      <c r="CQ76" s="277"/>
      <c r="CR76" s="277"/>
      <c r="CS76" s="277"/>
      <c r="CT76" s="277"/>
      <c r="CU76" s="277"/>
      <c r="CV76" s="277"/>
      <c r="CW76" s="277"/>
      <c r="CX76" s="277"/>
      <c r="CY76" s="277"/>
      <c r="CZ76" s="277"/>
      <c r="DA76" s="277"/>
      <c r="DB76" s="277"/>
      <c r="DC76" s="277"/>
      <c r="DD76" s="277"/>
      <c r="DE76" s="277"/>
      <c r="DF76" s="277"/>
      <c r="DG76" s="277"/>
      <c r="DH76" s="277"/>
      <c r="DI76" s="277"/>
      <c r="DJ76" s="277"/>
      <c r="DK76" s="277"/>
      <c r="DL76" s="277"/>
      <c r="DM76" s="277"/>
      <c r="DN76" s="277"/>
      <c r="DO76" s="277"/>
      <c r="DP76" s="277"/>
      <c r="DQ76" s="277"/>
      <c r="DR76" s="277"/>
      <c r="DS76" s="277"/>
      <c r="DT76" s="277"/>
      <c r="DU76" s="277"/>
      <c r="DV76" s="277"/>
      <c r="DW76" s="277"/>
      <c r="DX76" s="277"/>
      <c r="DY76" s="277"/>
      <c r="DZ76" s="277"/>
      <c r="EA76" s="277"/>
      <c r="EB76" s="277"/>
      <c r="EC76" s="277"/>
      <c r="ED76" s="277"/>
      <c r="EE76" s="277"/>
      <c r="EF76" s="277"/>
      <c r="EG76" s="277"/>
      <c r="EH76" s="277"/>
      <c r="EI76" s="277"/>
      <c r="EJ76" s="277"/>
      <c r="EK76" s="277"/>
      <c r="EL76" s="277"/>
      <c r="EM76" s="277"/>
      <c r="EN76" s="277"/>
      <c r="EO76" s="277"/>
      <c r="EP76" s="277"/>
      <c r="EQ76" s="277"/>
      <c r="ER76" s="277"/>
      <c r="ES76" s="277"/>
      <c r="ET76" s="277"/>
      <c r="EU76" s="277"/>
      <c r="EV76" s="277"/>
      <c r="EW76" s="277"/>
      <c r="EX76" s="277"/>
      <c r="EY76" s="277"/>
      <c r="EZ76" s="277"/>
      <c r="FA76" s="277"/>
      <c r="FB76" s="277"/>
      <c r="FC76" s="277"/>
      <c r="FD76" s="277"/>
      <c r="FE76" s="277"/>
      <c r="FF76" s="277"/>
      <c r="FG76" s="277"/>
      <c r="FH76" s="277"/>
      <c r="FI76" s="277"/>
      <c r="FJ76" s="277"/>
      <c r="FK76" s="277"/>
      <c r="FL76" s="277"/>
      <c r="FM76" s="277"/>
      <c r="FN76" s="277"/>
      <c r="FO76" s="277"/>
      <c r="FP76" s="277"/>
      <c r="FQ76" s="277"/>
      <c r="FR76" s="277"/>
      <c r="FS76" s="277"/>
      <c r="FT76" s="277"/>
      <c r="FU76" s="277"/>
      <c r="FV76" s="277"/>
      <c r="FW76" s="277"/>
      <c r="FX76" s="277"/>
      <c r="FY76" s="277"/>
      <c r="FZ76" s="277"/>
      <c r="GA76" s="277"/>
      <c r="GB76" s="277"/>
      <c r="GC76" s="277"/>
      <c r="GD76" s="277"/>
      <c r="GE76" s="277"/>
      <c r="GF76" s="277"/>
      <c r="GG76" s="277"/>
      <c r="GH76" s="277"/>
      <c r="GI76" s="277"/>
      <c r="GJ76" s="277"/>
      <c r="GK76" s="277"/>
      <c r="GL76" s="277"/>
      <c r="GM76" s="277"/>
      <c r="GN76" s="277"/>
      <c r="GO76" s="277"/>
      <c r="GP76" s="277"/>
      <c r="GQ76" s="277"/>
      <c r="GR76" s="277"/>
      <c r="GS76" s="277"/>
      <c r="GT76" s="277"/>
      <c r="GU76" s="277"/>
      <c r="GV76" s="280"/>
      <c r="GW76" s="280"/>
      <c r="GX76" s="280"/>
      <c r="GY76" s="280"/>
      <c r="GZ76" s="280"/>
      <c r="HA76" s="280"/>
      <c r="HB76" s="280"/>
      <c r="HC76" s="280"/>
      <c r="HD76" s="280"/>
      <c r="HE76" s="280"/>
      <c r="HF76" s="280"/>
      <c r="HG76" s="280"/>
      <c r="HH76" s="280"/>
      <c r="HI76" s="280"/>
      <c r="HJ76" s="280"/>
      <c r="HK76" s="280"/>
      <c r="HL76" s="280"/>
      <c r="HM76" s="280"/>
      <c r="HN76" s="280"/>
      <c r="HO76" s="280"/>
      <c r="HP76" s="280"/>
      <c r="HQ76" s="280"/>
      <c r="HR76" s="280"/>
      <c r="HS76" s="280"/>
    </row>
    <row r="77" spans="1:227" s="278" customFormat="1" ht="32.1" customHeight="1">
      <c r="A77" s="521"/>
      <c r="B77" s="297" t="s">
        <v>302</v>
      </c>
      <c r="C77" s="291"/>
      <c r="D77" s="290">
        <v>123.45</v>
      </c>
      <c r="E77" s="290"/>
      <c r="F77" s="291">
        <f t="shared" si="4"/>
        <v>123.45</v>
      </c>
      <c r="G77" s="291"/>
      <c r="H77" s="291">
        <f t="shared" si="11"/>
        <v>123.45</v>
      </c>
      <c r="I77" s="296" t="s">
        <v>267</v>
      </c>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277"/>
      <c r="BN77" s="277"/>
      <c r="BO77" s="277"/>
      <c r="BP77" s="277"/>
      <c r="BQ77" s="277"/>
      <c r="BR77" s="277"/>
      <c r="BS77" s="277"/>
      <c r="BT77" s="277"/>
      <c r="BU77" s="277"/>
      <c r="BV77" s="277"/>
      <c r="BW77" s="277"/>
      <c r="BX77" s="277"/>
      <c r="BY77" s="277"/>
      <c r="BZ77" s="277"/>
      <c r="CA77" s="277"/>
      <c r="CB77" s="277"/>
      <c r="CC77" s="277"/>
      <c r="CD77" s="277"/>
      <c r="CE77" s="277"/>
      <c r="CF77" s="277"/>
      <c r="CG77" s="277"/>
      <c r="CH77" s="277"/>
      <c r="CI77" s="277"/>
      <c r="CJ77" s="277"/>
      <c r="CK77" s="277"/>
      <c r="CL77" s="277"/>
      <c r="CM77" s="277"/>
      <c r="CN77" s="277"/>
      <c r="CO77" s="277"/>
      <c r="CP77" s="277"/>
      <c r="CQ77" s="277"/>
      <c r="CR77" s="277"/>
      <c r="CS77" s="277"/>
      <c r="CT77" s="277"/>
      <c r="CU77" s="277"/>
      <c r="CV77" s="277"/>
      <c r="CW77" s="277"/>
      <c r="CX77" s="277"/>
      <c r="CY77" s="277"/>
      <c r="CZ77" s="277"/>
      <c r="DA77" s="277"/>
      <c r="DB77" s="277"/>
      <c r="DC77" s="277"/>
      <c r="DD77" s="277"/>
      <c r="DE77" s="277"/>
      <c r="DF77" s="277"/>
      <c r="DG77" s="277"/>
      <c r="DH77" s="277"/>
      <c r="DI77" s="277"/>
      <c r="DJ77" s="277"/>
      <c r="DK77" s="277"/>
      <c r="DL77" s="277"/>
      <c r="DM77" s="277"/>
      <c r="DN77" s="277"/>
      <c r="DO77" s="277"/>
      <c r="DP77" s="277"/>
      <c r="DQ77" s="277"/>
      <c r="DR77" s="277"/>
      <c r="DS77" s="277"/>
      <c r="DT77" s="277"/>
      <c r="DU77" s="277"/>
      <c r="DV77" s="277"/>
      <c r="DW77" s="277"/>
      <c r="DX77" s="277"/>
      <c r="DY77" s="277"/>
      <c r="DZ77" s="277"/>
      <c r="EA77" s="277"/>
      <c r="EB77" s="277"/>
      <c r="EC77" s="277"/>
      <c r="ED77" s="277"/>
      <c r="EE77" s="277"/>
      <c r="EF77" s="277"/>
      <c r="EG77" s="277"/>
      <c r="EH77" s="277"/>
      <c r="EI77" s="277"/>
      <c r="EJ77" s="277"/>
      <c r="EK77" s="277"/>
      <c r="EL77" s="277"/>
      <c r="EM77" s="277"/>
      <c r="EN77" s="277"/>
      <c r="EO77" s="277"/>
      <c r="EP77" s="277"/>
      <c r="EQ77" s="277"/>
      <c r="ER77" s="277"/>
      <c r="ES77" s="277"/>
      <c r="ET77" s="277"/>
      <c r="EU77" s="277"/>
      <c r="EV77" s="277"/>
      <c r="EW77" s="277"/>
      <c r="EX77" s="277"/>
      <c r="EY77" s="277"/>
      <c r="EZ77" s="277"/>
      <c r="FA77" s="277"/>
      <c r="FB77" s="277"/>
      <c r="FC77" s="277"/>
      <c r="FD77" s="277"/>
      <c r="FE77" s="277"/>
      <c r="FF77" s="277"/>
      <c r="FG77" s="277"/>
      <c r="FH77" s="277"/>
      <c r="FI77" s="277"/>
      <c r="FJ77" s="277"/>
      <c r="FK77" s="277"/>
      <c r="FL77" s="277"/>
      <c r="FM77" s="277"/>
      <c r="FN77" s="277"/>
      <c r="FO77" s="277"/>
      <c r="FP77" s="277"/>
      <c r="FQ77" s="277"/>
      <c r="FR77" s="277"/>
      <c r="FS77" s="277"/>
      <c r="FT77" s="277"/>
      <c r="FU77" s="277"/>
      <c r="FV77" s="277"/>
      <c r="FW77" s="277"/>
      <c r="FX77" s="277"/>
      <c r="FY77" s="277"/>
      <c r="FZ77" s="277"/>
      <c r="GA77" s="277"/>
      <c r="GB77" s="277"/>
      <c r="GC77" s="277"/>
      <c r="GD77" s="277"/>
      <c r="GE77" s="277"/>
      <c r="GF77" s="277"/>
      <c r="GG77" s="277"/>
      <c r="GH77" s="277"/>
      <c r="GI77" s="277"/>
      <c r="GJ77" s="277"/>
      <c r="GK77" s="277"/>
      <c r="GL77" s="277"/>
      <c r="GM77" s="277"/>
      <c r="GN77" s="277"/>
      <c r="GO77" s="277"/>
      <c r="GP77" s="277"/>
      <c r="GQ77" s="277"/>
      <c r="GR77" s="277"/>
      <c r="GS77" s="277"/>
      <c r="GT77" s="277"/>
      <c r="GU77" s="277"/>
      <c r="GV77" s="280"/>
      <c r="GW77" s="280"/>
      <c r="GX77" s="280"/>
      <c r="GY77" s="280"/>
      <c r="GZ77" s="280"/>
      <c r="HA77" s="280"/>
      <c r="HB77" s="280"/>
      <c r="HC77" s="280"/>
      <c r="HD77" s="280"/>
      <c r="HE77" s="280"/>
      <c r="HF77" s="280"/>
      <c r="HG77" s="280"/>
      <c r="HH77" s="280"/>
      <c r="HI77" s="280"/>
      <c r="HJ77" s="280"/>
      <c r="HK77" s="280"/>
      <c r="HL77" s="280"/>
      <c r="HM77" s="280"/>
      <c r="HN77" s="280"/>
      <c r="HO77" s="280"/>
      <c r="HP77" s="280"/>
      <c r="HQ77" s="280"/>
      <c r="HR77" s="280"/>
      <c r="HS77" s="280"/>
    </row>
    <row r="78" spans="1:227" s="278" customFormat="1" ht="32.1" customHeight="1">
      <c r="A78" s="522"/>
      <c r="B78" s="297" t="s">
        <v>303</v>
      </c>
      <c r="C78" s="291"/>
      <c r="D78" s="290"/>
      <c r="E78" s="290"/>
      <c r="F78" s="291">
        <f t="shared" si="4"/>
        <v>0</v>
      </c>
      <c r="G78" s="291">
        <v>-400</v>
      </c>
      <c r="H78" s="291">
        <f t="shared" si="11"/>
        <v>-400</v>
      </c>
      <c r="I78" s="296"/>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c r="BJ78" s="277"/>
      <c r="BK78" s="277"/>
      <c r="BL78" s="277"/>
      <c r="BM78" s="277"/>
      <c r="BN78" s="277"/>
      <c r="BO78" s="277"/>
      <c r="BP78" s="277"/>
      <c r="BQ78" s="277"/>
      <c r="BR78" s="277"/>
      <c r="BS78" s="277"/>
      <c r="BT78" s="277"/>
      <c r="BU78" s="277"/>
      <c r="BV78" s="277"/>
      <c r="BW78" s="277"/>
      <c r="BX78" s="277"/>
      <c r="BY78" s="277"/>
      <c r="BZ78" s="277"/>
      <c r="CA78" s="277"/>
      <c r="CB78" s="277"/>
      <c r="CC78" s="277"/>
      <c r="CD78" s="277"/>
      <c r="CE78" s="277"/>
      <c r="CF78" s="277"/>
      <c r="CG78" s="277"/>
      <c r="CH78" s="277"/>
      <c r="CI78" s="277"/>
      <c r="CJ78" s="277"/>
      <c r="CK78" s="277"/>
      <c r="CL78" s="277"/>
      <c r="CM78" s="277"/>
      <c r="CN78" s="277"/>
      <c r="CO78" s="277"/>
      <c r="CP78" s="277"/>
      <c r="CQ78" s="277"/>
      <c r="CR78" s="277"/>
      <c r="CS78" s="277"/>
      <c r="CT78" s="277"/>
      <c r="CU78" s="277"/>
      <c r="CV78" s="277"/>
      <c r="CW78" s="277"/>
      <c r="CX78" s="277"/>
      <c r="CY78" s="277"/>
      <c r="CZ78" s="277"/>
      <c r="DA78" s="277"/>
      <c r="DB78" s="277"/>
      <c r="DC78" s="277"/>
      <c r="DD78" s="277"/>
      <c r="DE78" s="277"/>
      <c r="DF78" s="277"/>
      <c r="DG78" s="277"/>
      <c r="DH78" s="277"/>
      <c r="DI78" s="277"/>
      <c r="DJ78" s="277"/>
      <c r="DK78" s="277"/>
      <c r="DL78" s="277"/>
      <c r="DM78" s="277"/>
      <c r="DN78" s="277"/>
      <c r="DO78" s="277"/>
      <c r="DP78" s="277"/>
      <c r="DQ78" s="277"/>
      <c r="DR78" s="277"/>
      <c r="DS78" s="277"/>
      <c r="DT78" s="277"/>
      <c r="DU78" s="277"/>
      <c r="DV78" s="277"/>
      <c r="DW78" s="277"/>
      <c r="DX78" s="277"/>
      <c r="DY78" s="277"/>
      <c r="DZ78" s="277"/>
      <c r="EA78" s="277"/>
      <c r="EB78" s="277"/>
      <c r="EC78" s="277"/>
      <c r="ED78" s="277"/>
      <c r="EE78" s="277"/>
      <c r="EF78" s="277"/>
      <c r="EG78" s="277"/>
      <c r="EH78" s="277"/>
      <c r="EI78" s="277"/>
      <c r="EJ78" s="277"/>
      <c r="EK78" s="277"/>
      <c r="EL78" s="277"/>
      <c r="EM78" s="277"/>
      <c r="EN78" s="277"/>
      <c r="EO78" s="277"/>
      <c r="EP78" s="277"/>
      <c r="EQ78" s="277"/>
      <c r="ER78" s="277"/>
      <c r="ES78" s="277"/>
      <c r="ET78" s="277"/>
      <c r="EU78" s="277"/>
      <c r="EV78" s="277"/>
      <c r="EW78" s="277"/>
      <c r="EX78" s="277"/>
      <c r="EY78" s="277"/>
      <c r="EZ78" s="277"/>
      <c r="FA78" s="277"/>
      <c r="FB78" s="277"/>
      <c r="FC78" s="277"/>
      <c r="FD78" s="277"/>
      <c r="FE78" s="277"/>
      <c r="FF78" s="277"/>
      <c r="FG78" s="277"/>
      <c r="FH78" s="277"/>
      <c r="FI78" s="277"/>
      <c r="FJ78" s="277"/>
      <c r="FK78" s="277"/>
      <c r="FL78" s="277"/>
      <c r="FM78" s="277"/>
      <c r="FN78" s="277"/>
      <c r="FO78" s="277"/>
      <c r="FP78" s="277"/>
      <c r="FQ78" s="277"/>
      <c r="FR78" s="277"/>
      <c r="FS78" s="277"/>
      <c r="FT78" s="277"/>
      <c r="FU78" s="277"/>
      <c r="FV78" s="277"/>
      <c r="FW78" s="277"/>
      <c r="FX78" s="277"/>
      <c r="FY78" s="277"/>
      <c r="FZ78" s="277"/>
      <c r="GA78" s="277"/>
      <c r="GB78" s="277"/>
      <c r="GC78" s="277"/>
      <c r="GD78" s="277"/>
      <c r="GE78" s="277"/>
      <c r="GF78" s="277"/>
      <c r="GG78" s="277"/>
      <c r="GH78" s="277"/>
      <c r="GI78" s="277"/>
      <c r="GJ78" s="277"/>
      <c r="GK78" s="277"/>
      <c r="GL78" s="277"/>
      <c r="GM78" s="277"/>
      <c r="GN78" s="277"/>
      <c r="GO78" s="277"/>
      <c r="GP78" s="277"/>
      <c r="GQ78" s="277"/>
      <c r="GR78" s="277"/>
      <c r="GS78" s="277"/>
      <c r="GT78" s="277"/>
      <c r="GU78" s="277"/>
      <c r="GV78" s="280"/>
      <c r="GW78" s="280"/>
      <c r="GX78" s="280"/>
      <c r="GY78" s="280"/>
      <c r="GZ78" s="280"/>
      <c r="HA78" s="280"/>
      <c r="HB78" s="280"/>
      <c r="HC78" s="280"/>
      <c r="HD78" s="280"/>
      <c r="HE78" s="280"/>
      <c r="HF78" s="280"/>
      <c r="HG78" s="280"/>
      <c r="HH78" s="280"/>
      <c r="HI78" s="280"/>
      <c r="HJ78" s="280"/>
      <c r="HK78" s="280"/>
      <c r="HL78" s="280"/>
      <c r="HM78" s="280"/>
      <c r="HN78" s="280"/>
      <c r="HO78" s="280"/>
      <c r="HP78" s="280"/>
      <c r="HQ78" s="280"/>
      <c r="HR78" s="280"/>
      <c r="HS78" s="280"/>
    </row>
    <row r="79" spans="1:227" s="278" customFormat="1" ht="38.1" customHeight="1">
      <c r="A79" s="523" t="s">
        <v>87</v>
      </c>
      <c r="B79" s="289" t="s">
        <v>81</v>
      </c>
      <c r="C79" s="290">
        <f>C80+C81+C84</f>
        <v>64.47</v>
      </c>
      <c r="D79" s="290">
        <f t="shared" ref="D79:E79" si="12">D80+D81+D84</f>
        <v>25.509065999999901</v>
      </c>
      <c r="E79" s="290">
        <f t="shared" si="12"/>
        <v>0</v>
      </c>
      <c r="F79" s="291">
        <f t="shared" si="4"/>
        <v>89.979065999999904</v>
      </c>
      <c r="G79" s="290">
        <f t="shared" ref="G79" si="13">G80+G81+G84</f>
        <v>11.22</v>
      </c>
      <c r="H79" s="291">
        <f t="shared" si="11"/>
        <v>101.199066</v>
      </c>
      <c r="I79" s="296"/>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c r="BJ79" s="277"/>
      <c r="BK79" s="277"/>
      <c r="BL79" s="277"/>
      <c r="BM79" s="277"/>
      <c r="BN79" s="277"/>
      <c r="BO79" s="277"/>
      <c r="BP79" s="277"/>
      <c r="BQ79" s="277"/>
      <c r="BR79" s="277"/>
      <c r="BS79" s="277"/>
      <c r="BT79" s="277"/>
      <c r="BU79" s="277"/>
      <c r="BV79" s="277"/>
      <c r="BW79" s="277"/>
      <c r="BX79" s="277"/>
      <c r="BY79" s="277"/>
      <c r="BZ79" s="277"/>
      <c r="CA79" s="277"/>
      <c r="CB79" s="277"/>
      <c r="CC79" s="277"/>
      <c r="CD79" s="277"/>
      <c r="CE79" s="277"/>
      <c r="CF79" s="277"/>
      <c r="CG79" s="277"/>
      <c r="CH79" s="277"/>
      <c r="CI79" s="277"/>
      <c r="CJ79" s="277"/>
      <c r="CK79" s="277"/>
      <c r="CL79" s="277"/>
      <c r="CM79" s="277"/>
      <c r="CN79" s="277"/>
      <c r="CO79" s="277"/>
      <c r="CP79" s="277"/>
      <c r="CQ79" s="277"/>
      <c r="CR79" s="277"/>
      <c r="CS79" s="277"/>
      <c r="CT79" s="277"/>
      <c r="CU79" s="277"/>
      <c r="CV79" s="277"/>
      <c r="CW79" s="277"/>
      <c r="CX79" s="277"/>
      <c r="CY79" s="277"/>
      <c r="CZ79" s="277"/>
      <c r="DA79" s="277"/>
      <c r="DB79" s="277"/>
      <c r="DC79" s="277"/>
      <c r="DD79" s="277"/>
      <c r="DE79" s="277"/>
      <c r="DF79" s="277"/>
      <c r="DG79" s="277"/>
      <c r="DH79" s="277"/>
      <c r="DI79" s="277"/>
      <c r="DJ79" s="277"/>
      <c r="DK79" s="277"/>
      <c r="DL79" s="277"/>
      <c r="DM79" s="277"/>
      <c r="DN79" s="277"/>
      <c r="DO79" s="277"/>
      <c r="DP79" s="277"/>
      <c r="DQ79" s="277"/>
      <c r="DR79" s="277"/>
      <c r="DS79" s="277"/>
      <c r="DT79" s="277"/>
      <c r="DU79" s="277"/>
      <c r="DV79" s="277"/>
      <c r="DW79" s="277"/>
      <c r="DX79" s="277"/>
      <c r="DY79" s="277"/>
      <c r="DZ79" s="277"/>
      <c r="EA79" s="277"/>
      <c r="EB79" s="277"/>
      <c r="EC79" s="277"/>
      <c r="ED79" s="277"/>
      <c r="EE79" s="277"/>
      <c r="EF79" s="277"/>
      <c r="EG79" s="277"/>
      <c r="EH79" s="277"/>
      <c r="EI79" s="277"/>
      <c r="EJ79" s="277"/>
      <c r="EK79" s="277"/>
      <c r="EL79" s="277"/>
      <c r="EM79" s="277"/>
      <c r="EN79" s="277"/>
      <c r="EO79" s="277"/>
      <c r="EP79" s="277"/>
      <c r="EQ79" s="277"/>
      <c r="ER79" s="277"/>
      <c r="ES79" s="277"/>
      <c r="ET79" s="277"/>
      <c r="EU79" s="277"/>
      <c r="EV79" s="277"/>
      <c r="EW79" s="277"/>
      <c r="EX79" s="277"/>
      <c r="EY79" s="277"/>
      <c r="EZ79" s="277"/>
      <c r="FA79" s="277"/>
      <c r="FB79" s="277"/>
      <c r="FC79" s="277"/>
      <c r="FD79" s="277"/>
      <c r="FE79" s="277"/>
      <c r="FF79" s="277"/>
      <c r="FG79" s="277"/>
      <c r="FH79" s="277"/>
      <c r="FI79" s="277"/>
      <c r="FJ79" s="277"/>
      <c r="FK79" s="277"/>
      <c r="FL79" s="277"/>
      <c r="FM79" s="277"/>
      <c r="FN79" s="277"/>
      <c r="FO79" s="277"/>
      <c r="FP79" s="277"/>
      <c r="FQ79" s="277"/>
      <c r="FR79" s="277"/>
      <c r="FS79" s="277"/>
      <c r="FT79" s="277"/>
      <c r="FU79" s="277"/>
      <c r="FV79" s="277"/>
      <c r="FW79" s="277"/>
      <c r="FX79" s="277"/>
      <c r="FY79" s="277"/>
      <c r="FZ79" s="277"/>
      <c r="GA79" s="277"/>
      <c r="GB79" s="277"/>
      <c r="GC79" s="277"/>
      <c r="GD79" s="277"/>
      <c r="GE79" s="277"/>
      <c r="GF79" s="277"/>
      <c r="GG79" s="277"/>
      <c r="GH79" s="277"/>
      <c r="GI79" s="277"/>
      <c r="GJ79" s="277"/>
      <c r="GK79" s="277"/>
      <c r="GL79" s="277"/>
      <c r="GM79" s="277"/>
      <c r="GN79" s="277"/>
      <c r="GO79" s="277"/>
      <c r="GP79" s="277"/>
      <c r="GQ79" s="277"/>
      <c r="GR79" s="277"/>
      <c r="GS79" s="277"/>
      <c r="GT79" s="277"/>
      <c r="GU79" s="277"/>
      <c r="GV79" s="280"/>
      <c r="GW79" s="280"/>
      <c r="GX79" s="280"/>
      <c r="GY79" s="280"/>
      <c r="GZ79" s="280"/>
      <c r="HA79" s="280"/>
      <c r="HB79" s="280"/>
      <c r="HC79" s="280"/>
      <c r="HD79" s="280"/>
      <c r="HE79" s="280"/>
      <c r="HF79" s="280"/>
      <c r="HG79" s="280"/>
      <c r="HH79" s="280"/>
      <c r="HI79" s="280"/>
      <c r="HJ79" s="280"/>
      <c r="HK79" s="280"/>
      <c r="HL79" s="280"/>
      <c r="HM79" s="280"/>
      <c r="HN79" s="280"/>
      <c r="HO79" s="280"/>
      <c r="HP79" s="280"/>
      <c r="HQ79" s="280"/>
      <c r="HR79" s="280"/>
      <c r="HS79" s="280"/>
    </row>
    <row r="80" spans="1:227" s="278" customFormat="1" ht="38.1" customHeight="1">
      <c r="A80" s="523"/>
      <c r="B80" s="294" t="s">
        <v>253</v>
      </c>
      <c r="C80" s="290">
        <v>31.19</v>
      </c>
      <c r="D80" s="290">
        <v>19.509065999999901</v>
      </c>
      <c r="E80" s="290"/>
      <c r="F80" s="291">
        <f t="shared" si="4"/>
        <v>50.699065999999902</v>
      </c>
      <c r="G80" s="290"/>
      <c r="H80" s="291">
        <f t="shared" si="11"/>
        <v>50.699065999999902</v>
      </c>
      <c r="I80" s="296" t="s">
        <v>304</v>
      </c>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c r="AZ80" s="277"/>
      <c r="BA80" s="277"/>
      <c r="BB80" s="277"/>
      <c r="BC80" s="277"/>
      <c r="BD80" s="277"/>
      <c r="BE80" s="277"/>
      <c r="BF80" s="277"/>
      <c r="BG80" s="277"/>
      <c r="BH80" s="277"/>
      <c r="BI80" s="277"/>
      <c r="BJ80" s="277"/>
      <c r="BK80" s="277"/>
      <c r="BL80" s="277"/>
      <c r="BM80" s="277"/>
      <c r="BN80" s="277"/>
      <c r="BO80" s="277"/>
      <c r="BP80" s="277"/>
      <c r="BQ80" s="277"/>
      <c r="BR80" s="277"/>
      <c r="BS80" s="277"/>
      <c r="BT80" s="277"/>
      <c r="BU80" s="277"/>
      <c r="BV80" s="277"/>
      <c r="BW80" s="277"/>
      <c r="BX80" s="277"/>
      <c r="BY80" s="277"/>
      <c r="BZ80" s="277"/>
      <c r="CA80" s="277"/>
      <c r="CB80" s="277"/>
      <c r="CC80" s="277"/>
      <c r="CD80" s="277"/>
      <c r="CE80" s="277"/>
      <c r="CF80" s="277"/>
      <c r="CG80" s="277"/>
      <c r="CH80" s="277"/>
      <c r="CI80" s="277"/>
      <c r="CJ80" s="277"/>
      <c r="CK80" s="277"/>
      <c r="CL80" s="277"/>
      <c r="CM80" s="277"/>
      <c r="CN80" s="277"/>
      <c r="CO80" s="277"/>
      <c r="CP80" s="277"/>
      <c r="CQ80" s="277"/>
      <c r="CR80" s="277"/>
      <c r="CS80" s="277"/>
      <c r="CT80" s="277"/>
      <c r="CU80" s="277"/>
      <c r="CV80" s="277"/>
      <c r="CW80" s="277"/>
      <c r="CX80" s="277"/>
      <c r="CY80" s="277"/>
      <c r="CZ80" s="277"/>
      <c r="DA80" s="277"/>
      <c r="DB80" s="277"/>
      <c r="DC80" s="277"/>
      <c r="DD80" s="277"/>
      <c r="DE80" s="277"/>
      <c r="DF80" s="277"/>
      <c r="DG80" s="277"/>
      <c r="DH80" s="277"/>
      <c r="DI80" s="277"/>
      <c r="DJ80" s="277"/>
      <c r="DK80" s="277"/>
      <c r="DL80" s="277"/>
      <c r="DM80" s="277"/>
      <c r="DN80" s="277"/>
      <c r="DO80" s="277"/>
      <c r="DP80" s="277"/>
      <c r="DQ80" s="277"/>
      <c r="DR80" s="277"/>
      <c r="DS80" s="277"/>
      <c r="DT80" s="277"/>
      <c r="DU80" s="277"/>
      <c r="DV80" s="277"/>
      <c r="DW80" s="277"/>
      <c r="DX80" s="277"/>
      <c r="DY80" s="277"/>
      <c r="DZ80" s="277"/>
      <c r="EA80" s="277"/>
      <c r="EB80" s="277"/>
      <c r="EC80" s="277"/>
      <c r="ED80" s="277"/>
      <c r="EE80" s="277"/>
      <c r="EF80" s="277"/>
      <c r="EG80" s="277"/>
      <c r="EH80" s="277"/>
      <c r="EI80" s="277"/>
      <c r="EJ80" s="277"/>
      <c r="EK80" s="277"/>
      <c r="EL80" s="277"/>
      <c r="EM80" s="277"/>
      <c r="EN80" s="277"/>
      <c r="EO80" s="277"/>
      <c r="EP80" s="277"/>
      <c r="EQ80" s="277"/>
      <c r="ER80" s="277"/>
      <c r="ES80" s="277"/>
      <c r="ET80" s="277"/>
      <c r="EU80" s="277"/>
      <c r="EV80" s="277"/>
      <c r="EW80" s="277"/>
      <c r="EX80" s="277"/>
      <c r="EY80" s="277"/>
      <c r="EZ80" s="277"/>
      <c r="FA80" s="277"/>
      <c r="FB80" s="277"/>
      <c r="FC80" s="277"/>
      <c r="FD80" s="277"/>
      <c r="FE80" s="277"/>
      <c r="FF80" s="277"/>
      <c r="FG80" s="277"/>
      <c r="FH80" s="277"/>
      <c r="FI80" s="277"/>
      <c r="FJ80" s="277"/>
      <c r="FK80" s="277"/>
      <c r="FL80" s="277"/>
      <c r="FM80" s="277"/>
      <c r="FN80" s="277"/>
      <c r="FO80" s="277"/>
      <c r="FP80" s="277"/>
      <c r="FQ80" s="277"/>
      <c r="FR80" s="277"/>
      <c r="FS80" s="277"/>
      <c r="FT80" s="277"/>
      <c r="FU80" s="277"/>
      <c r="FV80" s="277"/>
      <c r="FW80" s="277"/>
      <c r="FX80" s="277"/>
      <c r="FY80" s="277"/>
      <c r="FZ80" s="277"/>
      <c r="GA80" s="277"/>
      <c r="GB80" s="277"/>
      <c r="GC80" s="277"/>
      <c r="GD80" s="277"/>
      <c r="GE80" s="277"/>
      <c r="GF80" s="277"/>
      <c r="GG80" s="277"/>
      <c r="GH80" s="277"/>
      <c r="GI80" s="277"/>
      <c r="GJ80" s="277"/>
      <c r="GK80" s="277"/>
      <c r="GL80" s="277"/>
      <c r="GM80" s="277"/>
      <c r="GN80" s="277"/>
      <c r="GO80" s="277"/>
      <c r="GP80" s="277"/>
      <c r="GQ80" s="277"/>
      <c r="GR80" s="277"/>
      <c r="GS80" s="277"/>
      <c r="GT80" s="277"/>
      <c r="GU80" s="277"/>
      <c r="GV80" s="280"/>
      <c r="GW80" s="280"/>
      <c r="GX80" s="280"/>
      <c r="GY80" s="280"/>
      <c r="GZ80" s="280"/>
      <c r="HA80" s="280"/>
      <c r="HB80" s="280"/>
      <c r="HC80" s="280"/>
      <c r="HD80" s="280"/>
      <c r="HE80" s="280"/>
      <c r="HF80" s="280"/>
      <c r="HG80" s="280"/>
      <c r="HH80" s="280"/>
      <c r="HI80" s="280"/>
      <c r="HJ80" s="280"/>
      <c r="HK80" s="280"/>
      <c r="HL80" s="280"/>
      <c r="HM80" s="280"/>
      <c r="HN80" s="280"/>
      <c r="HO80" s="280"/>
      <c r="HP80" s="280"/>
      <c r="HQ80" s="280"/>
      <c r="HR80" s="280"/>
      <c r="HS80" s="280"/>
    </row>
    <row r="81" spans="1:227" s="278" customFormat="1" ht="38.1" customHeight="1">
      <c r="A81" s="523"/>
      <c r="B81" s="294" t="s">
        <v>255</v>
      </c>
      <c r="C81" s="290">
        <v>8.2799999999999994</v>
      </c>
      <c r="D81" s="290"/>
      <c r="E81" s="290"/>
      <c r="F81" s="291">
        <f t="shared" si="4"/>
        <v>8.2799999999999994</v>
      </c>
      <c r="G81" s="290"/>
      <c r="H81" s="291">
        <f t="shared" si="11"/>
        <v>8.2799999999999994</v>
      </c>
      <c r="I81" s="296"/>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277"/>
      <c r="BJ81" s="277"/>
      <c r="BK81" s="277"/>
      <c r="BL81" s="277"/>
      <c r="BM81" s="277"/>
      <c r="BN81" s="277"/>
      <c r="BO81" s="277"/>
      <c r="BP81" s="277"/>
      <c r="BQ81" s="277"/>
      <c r="BR81" s="277"/>
      <c r="BS81" s="277"/>
      <c r="BT81" s="277"/>
      <c r="BU81" s="277"/>
      <c r="BV81" s="277"/>
      <c r="BW81" s="277"/>
      <c r="BX81" s="277"/>
      <c r="BY81" s="277"/>
      <c r="BZ81" s="277"/>
      <c r="CA81" s="277"/>
      <c r="CB81" s="277"/>
      <c r="CC81" s="277"/>
      <c r="CD81" s="277"/>
      <c r="CE81" s="277"/>
      <c r="CF81" s="277"/>
      <c r="CG81" s="277"/>
      <c r="CH81" s="277"/>
      <c r="CI81" s="277"/>
      <c r="CJ81" s="277"/>
      <c r="CK81" s="277"/>
      <c r="CL81" s="277"/>
      <c r="CM81" s="277"/>
      <c r="CN81" s="277"/>
      <c r="CO81" s="277"/>
      <c r="CP81" s="277"/>
      <c r="CQ81" s="277"/>
      <c r="CR81" s="277"/>
      <c r="CS81" s="277"/>
      <c r="CT81" s="277"/>
      <c r="CU81" s="277"/>
      <c r="CV81" s="277"/>
      <c r="CW81" s="277"/>
      <c r="CX81" s="277"/>
      <c r="CY81" s="277"/>
      <c r="CZ81" s="277"/>
      <c r="DA81" s="277"/>
      <c r="DB81" s="277"/>
      <c r="DC81" s="277"/>
      <c r="DD81" s="277"/>
      <c r="DE81" s="277"/>
      <c r="DF81" s="277"/>
      <c r="DG81" s="277"/>
      <c r="DH81" s="277"/>
      <c r="DI81" s="277"/>
      <c r="DJ81" s="277"/>
      <c r="DK81" s="277"/>
      <c r="DL81" s="277"/>
      <c r="DM81" s="277"/>
      <c r="DN81" s="277"/>
      <c r="DO81" s="277"/>
      <c r="DP81" s="277"/>
      <c r="DQ81" s="277"/>
      <c r="DR81" s="277"/>
      <c r="DS81" s="277"/>
      <c r="DT81" s="277"/>
      <c r="DU81" s="277"/>
      <c r="DV81" s="277"/>
      <c r="DW81" s="277"/>
      <c r="DX81" s="277"/>
      <c r="DY81" s="277"/>
      <c r="DZ81" s="277"/>
      <c r="EA81" s="277"/>
      <c r="EB81" s="277"/>
      <c r="EC81" s="277"/>
      <c r="ED81" s="277"/>
      <c r="EE81" s="277"/>
      <c r="EF81" s="277"/>
      <c r="EG81" s="277"/>
      <c r="EH81" s="277"/>
      <c r="EI81" s="277"/>
      <c r="EJ81" s="277"/>
      <c r="EK81" s="277"/>
      <c r="EL81" s="277"/>
      <c r="EM81" s="277"/>
      <c r="EN81" s="277"/>
      <c r="EO81" s="277"/>
      <c r="EP81" s="277"/>
      <c r="EQ81" s="277"/>
      <c r="ER81" s="277"/>
      <c r="ES81" s="277"/>
      <c r="ET81" s="277"/>
      <c r="EU81" s="277"/>
      <c r="EV81" s="277"/>
      <c r="EW81" s="277"/>
      <c r="EX81" s="277"/>
      <c r="EY81" s="277"/>
      <c r="EZ81" s="277"/>
      <c r="FA81" s="277"/>
      <c r="FB81" s="277"/>
      <c r="FC81" s="277"/>
      <c r="FD81" s="277"/>
      <c r="FE81" s="277"/>
      <c r="FF81" s="277"/>
      <c r="FG81" s="277"/>
      <c r="FH81" s="277"/>
      <c r="FI81" s="277"/>
      <c r="FJ81" s="277"/>
      <c r="FK81" s="277"/>
      <c r="FL81" s="277"/>
      <c r="FM81" s="277"/>
      <c r="FN81" s="277"/>
      <c r="FO81" s="277"/>
      <c r="FP81" s="277"/>
      <c r="FQ81" s="277"/>
      <c r="FR81" s="277"/>
      <c r="FS81" s="277"/>
      <c r="FT81" s="277"/>
      <c r="FU81" s="277"/>
      <c r="FV81" s="277"/>
      <c r="FW81" s="277"/>
      <c r="FX81" s="277"/>
      <c r="FY81" s="277"/>
      <c r="FZ81" s="277"/>
      <c r="GA81" s="277"/>
      <c r="GB81" s="277"/>
      <c r="GC81" s="277"/>
      <c r="GD81" s="277"/>
      <c r="GE81" s="277"/>
      <c r="GF81" s="277"/>
      <c r="GG81" s="277"/>
      <c r="GH81" s="277"/>
      <c r="GI81" s="277"/>
      <c r="GJ81" s="277"/>
      <c r="GK81" s="277"/>
      <c r="GL81" s="277"/>
      <c r="GM81" s="277"/>
      <c r="GN81" s="277"/>
      <c r="GO81" s="277"/>
      <c r="GP81" s="277"/>
      <c r="GQ81" s="277"/>
      <c r="GR81" s="277"/>
      <c r="GS81" s="277"/>
      <c r="GT81" s="277"/>
      <c r="GU81" s="277"/>
      <c r="GV81" s="280"/>
      <c r="GW81" s="280"/>
      <c r="GX81" s="280"/>
      <c r="GY81" s="280"/>
      <c r="GZ81" s="280"/>
      <c r="HA81" s="280"/>
      <c r="HB81" s="280"/>
      <c r="HC81" s="280"/>
      <c r="HD81" s="280"/>
      <c r="HE81" s="280"/>
      <c r="HF81" s="280"/>
      <c r="HG81" s="280"/>
      <c r="HH81" s="280"/>
      <c r="HI81" s="280"/>
      <c r="HJ81" s="280"/>
      <c r="HK81" s="280"/>
      <c r="HL81" s="280"/>
      <c r="HM81" s="280"/>
      <c r="HN81" s="280"/>
      <c r="HO81" s="280"/>
      <c r="HP81" s="280"/>
      <c r="HQ81" s="280"/>
      <c r="HR81" s="280"/>
      <c r="HS81" s="280"/>
    </row>
    <row r="82" spans="1:227" s="278" customFormat="1" ht="38.1" customHeight="1">
      <c r="A82" s="523"/>
      <c r="B82" s="293" t="s">
        <v>256</v>
      </c>
      <c r="C82" s="290">
        <v>5.4</v>
      </c>
      <c r="D82" s="290"/>
      <c r="E82" s="290"/>
      <c r="F82" s="291">
        <f t="shared" si="4"/>
        <v>5.4</v>
      </c>
      <c r="G82" s="290"/>
      <c r="H82" s="291">
        <f t="shared" si="11"/>
        <v>5.4</v>
      </c>
      <c r="I82" s="296"/>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c r="BX82" s="277"/>
      <c r="BY82" s="277"/>
      <c r="BZ82" s="277"/>
      <c r="CA82" s="277"/>
      <c r="CB82" s="277"/>
      <c r="CC82" s="277"/>
      <c r="CD82" s="277"/>
      <c r="CE82" s="277"/>
      <c r="CF82" s="277"/>
      <c r="CG82" s="277"/>
      <c r="CH82" s="277"/>
      <c r="CI82" s="277"/>
      <c r="CJ82" s="277"/>
      <c r="CK82" s="277"/>
      <c r="CL82" s="277"/>
      <c r="CM82" s="277"/>
      <c r="CN82" s="277"/>
      <c r="CO82" s="277"/>
      <c r="CP82" s="277"/>
      <c r="CQ82" s="277"/>
      <c r="CR82" s="277"/>
      <c r="CS82" s="277"/>
      <c r="CT82" s="277"/>
      <c r="CU82" s="277"/>
      <c r="CV82" s="277"/>
      <c r="CW82" s="277"/>
      <c r="CX82" s="277"/>
      <c r="CY82" s="277"/>
      <c r="CZ82" s="277"/>
      <c r="DA82" s="277"/>
      <c r="DB82" s="277"/>
      <c r="DC82" s="277"/>
      <c r="DD82" s="277"/>
      <c r="DE82" s="277"/>
      <c r="DF82" s="277"/>
      <c r="DG82" s="277"/>
      <c r="DH82" s="277"/>
      <c r="DI82" s="277"/>
      <c r="DJ82" s="277"/>
      <c r="DK82" s="277"/>
      <c r="DL82" s="277"/>
      <c r="DM82" s="277"/>
      <c r="DN82" s="277"/>
      <c r="DO82" s="277"/>
      <c r="DP82" s="277"/>
      <c r="DQ82" s="277"/>
      <c r="DR82" s="277"/>
      <c r="DS82" s="277"/>
      <c r="DT82" s="277"/>
      <c r="DU82" s="277"/>
      <c r="DV82" s="277"/>
      <c r="DW82" s="277"/>
      <c r="DX82" s="277"/>
      <c r="DY82" s="277"/>
      <c r="DZ82" s="277"/>
      <c r="EA82" s="277"/>
      <c r="EB82" s="277"/>
      <c r="EC82" s="277"/>
      <c r="ED82" s="277"/>
      <c r="EE82" s="277"/>
      <c r="EF82" s="277"/>
      <c r="EG82" s="277"/>
      <c r="EH82" s="277"/>
      <c r="EI82" s="277"/>
      <c r="EJ82" s="277"/>
      <c r="EK82" s="277"/>
      <c r="EL82" s="277"/>
      <c r="EM82" s="277"/>
      <c r="EN82" s="277"/>
      <c r="EO82" s="277"/>
      <c r="EP82" s="277"/>
      <c r="EQ82" s="277"/>
      <c r="ER82" s="277"/>
      <c r="ES82" s="277"/>
      <c r="ET82" s="277"/>
      <c r="EU82" s="277"/>
      <c r="EV82" s="277"/>
      <c r="EW82" s="277"/>
      <c r="EX82" s="277"/>
      <c r="EY82" s="277"/>
      <c r="EZ82" s="277"/>
      <c r="FA82" s="277"/>
      <c r="FB82" s="277"/>
      <c r="FC82" s="277"/>
      <c r="FD82" s="277"/>
      <c r="FE82" s="277"/>
      <c r="FF82" s="277"/>
      <c r="FG82" s="277"/>
      <c r="FH82" s="277"/>
      <c r="FI82" s="277"/>
      <c r="FJ82" s="277"/>
      <c r="FK82" s="277"/>
      <c r="FL82" s="277"/>
      <c r="FM82" s="277"/>
      <c r="FN82" s="277"/>
      <c r="FO82" s="277"/>
      <c r="FP82" s="277"/>
      <c r="FQ82" s="277"/>
      <c r="FR82" s="277"/>
      <c r="FS82" s="277"/>
      <c r="FT82" s="277"/>
      <c r="FU82" s="277"/>
      <c r="FV82" s="277"/>
      <c r="FW82" s="277"/>
      <c r="FX82" s="277"/>
      <c r="FY82" s="277"/>
      <c r="FZ82" s="277"/>
      <c r="GA82" s="277"/>
      <c r="GB82" s="277"/>
      <c r="GC82" s="277"/>
      <c r="GD82" s="277"/>
      <c r="GE82" s="277"/>
      <c r="GF82" s="277"/>
      <c r="GG82" s="277"/>
      <c r="GH82" s="277"/>
      <c r="GI82" s="277"/>
      <c r="GJ82" s="277"/>
      <c r="GK82" s="277"/>
      <c r="GL82" s="277"/>
      <c r="GM82" s="277"/>
      <c r="GN82" s="277"/>
      <c r="GO82" s="277"/>
      <c r="GP82" s="277"/>
      <c r="GQ82" s="277"/>
      <c r="GR82" s="277"/>
      <c r="GS82" s="277"/>
      <c r="GT82" s="277"/>
      <c r="GU82" s="277"/>
      <c r="GV82" s="280"/>
      <c r="GW82" s="280"/>
      <c r="GX82" s="280"/>
      <c r="GY82" s="280"/>
      <c r="GZ82" s="280"/>
      <c r="HA82" s="280"/>
      <c r="HB82" s="280"/>
      <c r="HC82" s="280"/>
      <c r="HD82" s="280"/>
      <c r="HE82" s="280"/>
      <c r="HF82" s="280"/>
      <c r="HG82" s="280"/>
      <c r="HH82" s="280"/>
      <c r="HI82" s="280"/>
      <c r="HJ82" s="280"/>
      <c r="HK82" s="280"/>
      <c r="HL82" s="280"/>
      <c r="HM82" s="280"/>
      <c r="HN82" s="280"/>
      <c r="HO82" s="280"/>
      <c r="HP82" s="280"/>
      <c r="HQ82" s="280"/>
      <c r="HR82" s="280"/>
      <c r="HS82" s="280"/>
    </row>
    <row r="83" spans="1:227" s="278" customFormat="1" ht="38.1" customHeight="1">
      <c r="A83" s="523"/>
      <c r="B83" s="296" t="s">
        <v>257</v>
      </c>
      <c r="C83" s="290">
        <v>2.88</v>
      </c>
      <c r="D83" s="290"/>
      <c r="E83" s="290"/>
      <c r="F83" s="291">
        <f t="shared" si="4"/>
        <v>2.88</v>
      </c>
      <c r="G83" s="290"/>
      <c r="H83" s="291">
        <f t="shared" si="11"/>
        <v>2.88</v>
      </c>
      <c r="I83" s="296"/>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c r="BX83" s="277"/>
      <c r="BY83" s="277"/>
      <c r="BZ83" s="277"/>
      <c r="CA83" s="277"/>
      <c r="CB83" s="277"/>
      <c r="CC83" s="277"/>
      <c r="CD83" s="277"/>
      <c r="CE83" s="277"/>
      <c r="CF83" s="277"/>
      <c r="CG83" s="277"/>
      <c r="CH83" s="277"/>
      <c r="CI83" s="277"/>
      <c r="CJ83" s="277"/>
      <c r="CK83" s="277"/>
      <c r="CL83" s="277"/>
      <c r="CM83" s="277"/>
      <c r="CN83" s="277"/>
      <c r="CO83" s="277"/>
      <c r="CP83" s="277"/>
      <c r="CQ83" s="277"/>
      <c r="CR83" s="277"/>
      <c r="CS83" s="277"/>
      <c r="CT83" s="277"/>
      <c r="CU83" s="277"/>
      <c r="CV83" s="277"/>
      <c r="CW83" s="277"/>
      <c r="CX83" s="277"/>
      <c r="CY83" s="277"/>
      <c r="CZ83" s="277"/>
      <c r="DA83" s="277"/>
      <c r="DB83" s="277"/>
      <c r="DC83" s="277"/>
      <c r="DD83" s="277"/>
      <c r="DE83" s="277"/>
      <c r="DF83" s="277"/>
      <c r="DG83" s="277"/>
      <c r="DH83" s="277"/>
      <c r="DI83" s="277"/>
      <c r="DJ83" s="277"/>
      <c r="DK83" s="277"/>
      <c r="DL83" s="277"/>
      <c r="DM83" s="277"/>
      <c r="DN83" s="277"/>
      <c r="DO83" s="277"/>
      <c r="DP83" s="277"/>
      <c r="DQ83" s="277"/>
      <c r="DR83" s="277"/>
      <c r="DS83" s="277"/>
      <c r="DT83" s="277"/>
      <c r="DU83" s="277"/>
      <c r="DV83" s="277"/>
      <c r="DW83" s="277"/>
      <c r="DX83" s="277"/>
      <c r="DY83" s="277"/>
      <c r="DZ83" s="277"/>
      <c r="EA83" s="277"/>
      <c r="EB83" s="277"/>
      <c r="EC83" s="277"/>
      <c r="ED83" s="277"/>
      <c r="EE83" s="277"/>
      <c r="EF83" s="277"/>
      <c r="EG83" s="277"/>
      <c r="EH83" s="277"/>
      <c r="EI83" s="277"/>
      <c r="EJ83" s="277"/>
      <c r="EK83" s="277"/>
      <c r="EL83" s="277"/>
      <c r="EM83" s="277"/>
      <c r="EN83" s="277"/>
      <c r="EO83" s="277"/>
      <c r="EP83" s="277"/>
      <c r="EQ83" s="277"/>
      <c r="ER83" s="277"/>
      <c r="ES83" s="277"/>
      <c r="ET83" s="277"/>
      <c r="EU83" s="277"/>
      <c r="EV83" s="277"/>
      <c r="EW83" s="277"/>
      <c r="EX83" s="277"/>
      <c r="EY83" s="277"/>
      <c r="EZ83" s="277"/>
      <c r="FA83" s="277"/>
      <c r="FB83" s="277"/>
      <c r="FC83" s="277"/>
      <c r="FD83" s="277"/>
      <c r="FE83" s="277"/>
      <c r="FF83" s="277"/>
      <c r="FG83" s="277"/>
      <c r="FH83" s="277"/>
      <c r="FI83" s="277"/>
      <c r="FJ83" s="277"/>
      <c r="FK83" s="277"/>
      <c r="FL83" s="277"/>
      <c r="FM83" s="277"/>
      <c r="FN83" s="277"/>
      <c r="FO83" s="277"/>
      <c r="FP83" s="277"/>
      <c r="FQ83" s="277"/>
      <c r="FR83" s="277"/>
      <c r="FS83" s="277"/>
      <c r="FT83" s="277"/>
      <c r="FU83" s="277"/>
      <c r="FV83" s="277"/>
      <c r="FW83" s="277"/>
      <c r="FX83" s="277"/>
      <c r="FY83" s="277"/>
      <c r="FZ83" s="277"/>
      <c r="GA83" s="277"/>
      <c r="GB83" s="277"/>
      <c r="GC83" s="277"/>
      <c r="GD83" s="277"/>
      <c r="GE83" s="277"/>
      <c r="GF83" s="277"/>
      <c r="GG83" s="277"/>
      <c r="GH83" s="277"/>
      <c r="GI83" s="277"/>
      <c r="GJ83" s="277"/>
      <c r="GK83" s="277"/>
      <c r="GL83" s="277"/>
      <c r="GM83" s="277"/>
      <c r="GN83" s="277"/>
      <c r="GO83" s="277"/>
      <c r="GP83" s="277"/>
      <c r="GQ83" s="277"/>
      <c r="GR83" s="277"/>
      <c r="GS83" s="277"/>
      <c r="GT83" s="277"/>
      <c r="GU83" s="277"/>
      <c r="GV83" s="280"/>
      <c r="GW83" s="280"/>
      <c r="GX83" s="280"/>
      <c r="GY83" s="280"/>
      <c r="GZ83" s="280"/>
      <c r="HA83" s="280"/>
      <c r="HB83" s="280"/>
      <c r="HC83" s="280"/>
      <c r="HD83" s="280"/>
      <c r="HE83" s="280"/>
      <c r="HF83" s="280"/>
      <c r="HG83" s="280"/>
      <c r="HH83" s="280"/>
      <c r="HI83" s="280"/>
      <c r="HJ83" s="280"/>
      <c r="HK83" s="280"/>
      <c r="HL83" s="280"/>
      <c r="HM83" s="280"/>
      <c r="HN83" s="280"/>
      <c r="HO83" s="280"/>
      <c r="HP83" s="280"/>
      <c r="HQ83" s="280"/>
      <c r="HR83" s="280"/>
      <c r="HS83" s="280"/>
    </row>
    <row r="84" spans="1:227" s="278" customFormat="1" ht="38.1" customHeight="1">
      <c r="A84" s="523"/>
      <c r="B84" s="294" t="s">
        <v>258</v>
      </c>
      <c r="C84" s="290">
        <f>SUM(C85:C89)</f>
        <v>25</v>
      </c>
      <c r="D84" s="290">
        <f t="shared" ref="D84:G84" si="14">SUM(D85:D89)</f>
        <v>6</v>
      </c>
      <c r="E84" s="290">
        <f t="shared" si="14"/>
        <v>0</v>
      </c>
      <c r="F84" s="291">
        <f t="shared" si="4"/>
        <v>31</v>
      </c>
      <c r="G84" s="290">
        <f t="shared" si="14"/>
        <v>11.22</v>
      </c>
      <c r="H84" s="291">
        <f t="shared" si="11"/>
        <v>42.22</v>
      </c>
      <c r="I84" s="296"/>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277"/>
      <c r="CC84" s="277"/>
      <c r="CD84" s="277"/>
      <c r="CE84" s="277"/>
      <c r="CF84" s="277"/>
      <c r="CG84" s="277"/>
      <c r="CH84" s="277"/>
      <c r="CI84" s="277"/>
      <c r="CJ84" s="277"/>
      <c r="CK84" s="277"/>
      <c r="CL84" s="277"/>
      <c r="CM84" s="277"/>
      <c r="CN84" s="277"/>
      <c r="CO84" s="277"/>
      <c r="CP84" s="277"/>
      <c r="CQ84" s="277"/>
      <c r="CR84" s="277"/>
      <c r="CS84" s="277"/>
      <c r="CT84" s="277"/>
      <c r="CU84" s="277"/>
      <c r="CV84" s="277"/>
      <c r="CW84" s="277"/>
      <c r="CX84" s="277"/>
      <c r="CY84" s="277"/>
      <c r="CZ84" s="277"/>
      <c r="DA84" s="277"/>
      <c r="DB84" s="277"/>
      <c r="DC84" s="277"/>
      <c r="DD84" s="277"/>
      <c r="DE84" s="277"/>
      <c r="DF84" s="277"/>
      <c r="DG84" s="277"/>
      <c r="DH84" s="277"/>
      <c r="DI84" s="277"/>
      <c r="DJ84" s="277"/>
      <c r="DK84" s="277"/>
      <c r="DL84" s="277"/>
      <c r="DM84" s="277"/>
      <c r="DN84" s="277"/>
      <c r="DO84" s="277"/>
      <c r="DP84" s="277"/>
      <c r="DQ84" s="277"/>
      <c r="DR84" s="277"/>
      <c r="DS84" s="277"/>
      <c r="DT84" s="277"/>
      <c r="DU84" s="277"/>
      <c r="DV84" s="277"/>
      <c r="DW84" s="277"/>
      <c r="DX84" s="277"/>
      <c r="DY84" s="277"/>
      <c r="DZ84" s="277"/>
      <c r="EA84" s="277"/>
      <c r="EB84" s="277"/>
      <c r="EC84" s="277"/>
      <c r="ED84" s="277"/>
      <c r="EE84" s="277"/>
      <c r="EF84" s="277"/>
      <c r="EG84" s="277"/>
      <c r="EH84" s="277"/>
      <c r="EI84" s="277"/>
      <c r="EJ84" s="277"/>
      <c r="EK84" s="277"/>
      <c r="EL84" s="277"/>
      <c r="EM84" s="277"/>
      <c r="EN84" s="277"/>
      <c r="EO84" s="277"/>
      <c r="EP84" s="277"/>
      <c r="EQ84" s="277"/>
      <c r="ER84" s="277"/>
      <c r="ES84" s="277"/>
      <c r="ET84" s="277"/>
      <c r="EU84" s="277"/>
      <c r="EV84" s="277"/>
      <c r="EW84" s="277"/>
      <c r="EX84" s="277"/>
      <c r="EY84" s="277"/>
      <c r="EZ84" s="277"/>
      <c r="FA84" s="277"/>
      <c r="FB84" s="277"/>
      <c r="FC84" s="277"/>
      <c r="FD84" s="277"/>
      <c r="FE84" s="277"/>
      <c r="FF84" s="277"/>
      <c r="FG84" s="277"/>
      <c r="FH84" s="277"/>
      <c r="FI84" s="277"/>
      <c r="FJ84" s="277"/>
      <c r="FK84" s="277"/>
      <c r="FL84" s="277"/>
      <c r="FM84" s="277"/>
      <c r="FN84" s="277"/>
      <c r="FO84" s="277"/>
      <c r="FP84" s="277"/>
      <c r="FQ84" s="277"/>
      <c r="FR84" s="277"/>
      <c r="FS84" s="277"/>
      <c r="FT84" s="277"/>
      <c r="FU84" s="277"/>
      <c r="FV84" s="277"/>
      <c r="FW84" s="277"/>
      <c r="FX84" s="277"/>
      <c r="FY84" s="277"/>
      <c r="FZ84" s="277"/>
      <c r="GA84" s="277"/>
      <c r="GB84" s="277"/>
      <c r="GC84" s="277"/>
      <c r="GD84" s="277"/>
      <c r="GE84" s="277"/>
      <c r="GF84" s="277"/>
      <c r="GG84" s="277"/>
      <c r="GH84" s="277"/>
      <c r="GI84" s="277"/>
      <c r="GJ84" s="277"/>
      <c r="GK84" s="277"/>
      <c r="GL84" s="277"/>
      <c r="GM84" s="277"/>
      <c r="GN84" s="277"/>
      <c r="GO84" s="277"/>
      <c r="GP84" s="277"/>
      <c r="GQ84" s="277"/>
      <c r="GR84" s="277"/>
      <c r="GS84" s="277"/>
      <c r="GT84" s="277"/>
      <c r="GU84" s="277"/>
      <c r="GV84" s="280"/>
      <c r="GW84" s="280"/>
      <c r="GX84" s="280"/>
      <c r="GY84" s="280"/>
      <c r="GZ84" s="280"/>
      <c r="HA84" s="280"/>
      <c r="HB84" s="280"/>
      <c r="HC84" s="280"/>
      <c r="HD84" s="280"/>
      <c r="HE84" s="280"/>
      <c r="HF84" s="280"/>
      <c r="HG84" s="280"/>
      <c r="HH84" s="280"/>
      <c r="HI84" s="280"/>
      <c r="HJ84" s="280"/>
      <c r="HK84" s="280"/>
      <c r="HL84" s="280"/>
      <c r="HM84" s="280"/>
      <c r="HN84" s="280"/>
      <c r="HO84" s="280"/>
      <c r="HP84" s="280"/>
      <c r="HQ84" s="280"/>
      <c r="HR84" s="280"/>
      <c r="HS84" s="280"/>
    </row>
    <row r="85" spans="1:227" s="278" customFormat="1" ht="38.1" customHeight="1">
      <c r="A85" s="523"/>
      <c r="B85" s="296" t="s">
        <v>305</v>
      </c>
      <c r="C85" s="290">
        <v>15</v>
      </c>
      <c r="D85" s="290"/>
      <c r="E85" s="290"/>
      <c r="F85" s="291">
        <f t="shared" si="4"/>
        <v>15</v>
      </c>
      <c r="G85" s="290"/>
      <c r="H85" s="291">
        <f t="shared" si="11"/>
        <v>15</v>
      </c>
      <c r="I85" s="296"/>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277"/>
      <c r="BP85" s="277"/>
      <c r="BQ85" s="277"/>
      <c r="BR85" s="277"/>
      <c r="BS85" s="277"/>
      <c r="BT85" s="277"/>
      <c r="BU85" s="277"/>
      <c r="BV85" s="277"/>
      <c r="BW85" s="277"/>
      <c r="BX85" s="277"/>
      <c r="BY85" s="277"/>
      <c r="BZ85" s="277"/>
      <c r="CA85" s="277"/>
      <c r="CB85" s="277"/>
      <c r="CC85" s="277"/>
      <c r="CD85" s="277"/>
      <c r="CE85" s="277"/>
      <c r="CF85" s="277"/>
      <c r="CG85" s="277"/>
      <c r="CH85" s="277"/>
      <c r="CI85" s="277"/>
      <c r="CJ85" s="277"/>
      <c r="CK85" s="277"/>
      <c r="CL85" s="277"/>
      <c r="CM85" s="277"/>
      <c r="CN85" s="277"/>
      <c r="CO85" s="277"/>
      <c r="CP85" s="277"/>
      <c r="CQ85" s="277"/>
      <c r="CR85" s="277"/>
      <c r="CS85" s="277"/>
      <c r="CT85" s="277"/>
      <c r="CU85" s="277"/>
      <c r="CV85" s="277"/>
      <c r="CW85" s="277"/>
      <c r="CX85" s="277"/>
      <c r="CY85" s="277"/>
      <c r="CZ85" s="277"/>
      <c r="DA85" s="277"/>
      <c r="DB85" s="277"/>
      <c r="DC85" s="277"/>
      <c r="DD85" s="277"/>
      <c r="DE85" s="277"/>
      <c r="DF85" s="277"/>
      <c r="DG85" s="277"/>
      <c r="DH85" s="277"/>
      <c r="DI85" s="277"/>
      <c r="DJ85" s="277"/>
      <c r="DK85" s="277"/>
      <c r="DL85" s="277"/>
      <c r="DM85" s="277"/>
      <c r="DN85" s="277"/>
      <c r="DO85" s="277"/>
      <c r="DP85" s="277"/>
      <c r="DQ85" s="277"/>
      <c r="DR85" s="277"/>
      <c r="DS85" s="277"/>
      <c r="DT85" s="277"/>
      <c r="DU85" s="277"/>
      <c r="DV85" s="277"/>
      <c r="DW85" s="277"/>
      <c r="DX85" s="277"/>
      <c r="DY85" s="277"/>
      <c r="DZ85" s="277"/>
      <c r="EA85" s="277"/>
      <c r="EB85" s="277"/>
      <c r="EC85" s="277"/>
      <c r="ED85" s="277"/>
      <c r="EE85" s="277"/>
      <c r="EF85" s="277"/>
      <c r="EG85" s="277"/>
      <c r="EH85" s="277"/>
      <c r="EI85" s="277"/>
      <c r="EJ85" s="277"/>
      <c r="EK85" s="277"/>
      <c r="EL85" s="277"/>
      <c r="EM85" s="277"/>
      <c r="EN85" s="277"/>
      <c r="EO85" s="277"/>
      <c r="EP85" s="277"/>
      <c r="EQ85" s="277"/>
      <c r="ER85" s="277"/>
      <c r="ES85" s="277"/>
      <c r="ET85" s="277"/>
      <c r="EU85" s="277"/>
      <c r="EV85" s="277"/>
      <c r="EW85" s="277"/>
      <c r="EX85" s="277"/>
      <c r="EY85" s="277"/>
      <c r="EZ85" s="277"/>
      <c r="FA85" s="277"/>
      <c r="FB85" s="277"/>
      <c r="FC85" s="277"/>
      <c r="FD85" s="277"/>
      <c r="FE85" s="277"/>
      <c r="FF85" s="277"/>
      <c r="FG85" s="277"/>
      <c r="FH85" s="277"/>
      <c r="FI85" s="277"/>
      <c r="FJ85" s="277"/>
      <c r="FK85" s="277"/>
      <c r="FL85" s="277"/>
      <c r="FM85" s="277"/>
      <c r="FN85" s="277"/>
      <c r="FO85" s="277"/>
      <c r="FP85" s="277"/>
      <c r="FQ85" s="277"/>
      <c r="FR85" s="277"/>
      <c r="FS85" s="277"/>
      <c r="FT85" s="277"/>
      <c r="FU85" s="277"/>
      <c r="FV85" s="277"/>
      <c r="FW85" s="277"/>
      <c r="FX85" s="277"/>
      <c r="FY85" s="277"/>
      <c r="FZ85" s="277"/>
      <c r="GA85" s="277"/>
      <c r="GB85" s="277"/>
      <c r="GC85" s="277"/>
      <c r="GD85" s="277"/>
      <c r="GE85" s="277"/>
      <c r="GF85" s="277"/>
      <c r="GG85" s="277"/>
      <c r="GH85" s="277"/>
      <c r="GI85" s="277"/>
      <c r="GJ85" s="277"/>
      <c r="GK85" s="277"/>
      <c r="GL85" s="277"/>
      <c r="GM85" s="277"/>
      <c r="GN85" s="277"/>
      <c r="GO85" s="277"/>
      <c r="GP85" s="277"/>
      <c r="GQ85" s="277"/>
      <c r="GR85" s="277"/>
      <c r="GS85" s="277"/>
      <c r="GT85" s="277"/>
      <c r="GU85" s="277"/>
      <c r="GV85" s="280"/>
      <c r="GW85" s="280"/>
      <c r="GX85" s="280"/>
      <c r="GY85" s="280"/>
      <c r="GZ85" s="280"/>
      <c r="HA85" s="280"/>
      <c r="HB85" s="280"/>
      <c r="HC85" s="280"/>
      <c r="HD85" s="280"/>
      <c r="HE85" s="280"/>
      <c r="HF85" s="280"/>
      <c r="HG85" s="280"/>
      <c r="HH85" s="280"/>
      <c r="HI85" s="280"/>
      <c r="HJ85" s="280"/>
      <c r="HK85" s="280"/>
      <c r="HL85" s="280"/>
      <c r="HM85" s="280"/>
      <c r="HN85" s="280"/>
      <c r="HO85" s="280"/>
      <c r="HP85" s="280"/>
      <c r="HQ85" s="280"/>
      <c r="HR85" s="280"/>
      <c r="HS85" s="280"/>
    </row>
    <row r="86" spans="1:227" s="278" customFormat="1" ht="38.1" customHeight="1">
      <c r="A86" s="523"/>
      <c r="B86" s="296" t="s">
        <v>306</v>
      </c>
      <c r="C86" s="290">
        <v>10</v>
      </c>
      <c r="D86" s="290"/>
      <c r="E86" s="290"/>
      <c r="F86" s="291">
        <f t="shared" si="4"/>
        <v>10</v>
      </c>
      <c r="G86" s="290"/>
      <c r="H86" s="291">
        <f t="shared" si="11"/>
        <v>10</v>
      </c>
      <c r="I86" s="296"/>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c r="AZ86" s="277"/>
      <c r="BA86" s="277"/>
      <c r="BB86" s="277"/>
      <c r="BC86" s="277"/>
      <c r="BD86" s="277"/>
      <c r="BE86" s="277"/>
      <c r="BF86" s="277"/>
      <c r="BG86" s="277"/>
      <c r="BH86" s="277"/>
      <c r="BI86" s="277"/>
      <c r="BJ86" s="277"/>
      <c r="BK86" s="277"/>
      <c r="BL86" s="277"/>
      <c r="BM86" s="277"/>
      <c r="BN86" s="277"/>
      <c r="BO86" s="277"/>
      <c r="BP86" s="277"/>
      <c r="BQ86" s="277"/>
      <c r="BR86" s="277"/>
      <c r="BS86" s="277"/>
      <c r="BT86" s="277"/>
      <c r="BU86" s="277"/>
      <c r="BV86" s="277"/>
      <c r="BW86" s="277"/>
      <c r="BX86" s="277"/>
      <c r="BY86" s="277"/>
      <c r="BZ86" s="277"/>
      <c r="CA86" s="277"/>
      <c r="CB86" s="277"/>
      <c r="CC86" s="277"/>
      <c r="CD86" s="277"/>
      <c r="CE86" s="277"/>
      <c r="CF86" s="277"/>
      <c r="CG86" s="277"/>
      <c r="CH86" s="277"/>
      <c r="CI86" s="277"/>
      <c r="CJ86" s="277"/>
      <c r="CK86" s="277"/>
      <c r="CL86" s="277"/>
      <c r="CM86" s="277"/>
      <c r="CN86" s="277"/>
      <c r="CO86" s="277"/>
      <c r="CP86" s="277"/>
      <c r="CQ86" s="277"/>
      <c r="CR86" s="277"/>
      <c r="CS86" s="277"/>
      <c r="CT86" s="277"/>
      <c r="CU86" s="277"/>
      <c r="CV86" s="277"/>
      <c r="CW86" s="277"/>
      <c r="CX86" s="277"/>
      <c r="CY86" s="277"/>
      <c r="CZ86" s="277"/>
      <c r="DA86" s="277"/>
      <c r="DB86" s="277"/>
      <c r="DC86" s="277"/>
      <c r="DD86" s="277"/>
      <c r="DE86" s="277"/>
      <c r="DF86" s="277"/>
      <c r="DG86" s="277"/>
      <c r="DH86" s="277"/>
      <c r="DI86" s="277"/>
      <c r="DJ86" s="277"/>
      <c r="DK86" s="277"/>
      <c r="DL86" s="277"/>
      <c r="DM86" s="277"/>
      <c r="DN86" s="277"/>
      <c r="DO86" s="277"/>
      <c r="DP86" s="277"/>
      <c r="DQ86" s="277"/>
      <c r="DR86" s="277"/>
      <c r="DS86" s="277"/>
      <c r="DT86" s="277"/>
      <c r="DU86" s="277"/>
      <c r="DV86" s="277"/>
      <c r="DW86" s="277"/>
      <c r="DX86" s="277"/>
      <c r="DY86" s="277"/>
      <c r="DZ86" s="277"/>
      <c r="EA86" s="277"/>
      <c r="EB86" s="277"/>
      <c r="EC86" s="277"/>
      <c r="ED86" s="277"/>
      <c r="EE86" s="277"/>
      <c r="EF86" s="277"/>
      <c r="EG86" s="277"/>
      <c r="EH86" s="277"/>
      <c r="EI86" s="277"/>
      <c r="EJ86" s="277"/>
      <c r="EK86" s="277"/>
      <c r="EL86" s="277"/>
      <c r="EM86" s="277"/>
      <c r="EN86" s="277"/>
      <c r="EO86" s="277"/>
      <c r="EP86" s="277"/>
      <c r="EQ86" s="277"/>
      <c r="ER86" s="277"/>
      <c r="ES86" s="277"/>
      <c r="ET86" s="277"/>
      <c r="EU86" s="277"/>
      <c r="EV86" s="277"/>
      <c r="EW86" s="277"/>
      <c r="EX86" s="277"/>
      <c r="EY86" s="277"/>
      <c r="EZ86" s="277"/>
      <c r="FA86" s="277"/>
      <c r="FB86" s="277"/>
      <c r="FC86" s="277"/>
      <c r="FD86" s="277"/>
      <c r="FE86" s="277"/>
      <c r="FF86" s="277"/>
      <c r="FG86" s="277"/>
      <c r="FH86" s="277"/>
      <c r="FI86" s="277"/>
      <c r="FJ86" s="277"/>
      <c r="FK86" s="277"/>
      <c r="FL86" s="277"/>
      <c r="FM86" s="277"/>
      <c r="FN86" s="277"/>
      <c r="FO86" s="277"/>
      <c r="FP86" s="277"/>
      <c r="FQ86" s="277"/>
      <c r="FR86" s="277"/>
      <c r="FS86" s="277"/>
      <c r="FT86" s="277"/>
      <c r="FU86" s="277"/>
      <c r="FV86" s="277"/>
      <c r="FW86" s="277"/>
      <c r="FX86" s="277"/>
      <c r="FY86" s="277"/>
      <c r="FZ86" s="277"/>
      <c r="GA86" s="277"/>
      <c r="GB86" s="277"/>
      <c r="GC86" s="277"/>
      <c r="GD86" s="277"/>
      <c r="GE86" s="277"/>
      <c r="GF86" s="277"/>
      <c r="GG86" s="277"/>
      <c r="GH86" s="277"/>
      <c r="GI86" s="277"/>
      <c r="GJ86" s="277"/>
      <c r="GK86" s="277"/>
      <c r="GL86" s="277"/>
      <c r="GM86" s="277"/>
      <c r="GN86" s="277"/>
      <c r="GO86" s="277"/>
      <c r="GP86" s="277"/>
      <c r="GQ86" s="277"/>
      <c r="GR86" s="277"/>
      <c r="GS86" s="277"/>
      <c r="GT86" s="277"/>
      <c r="GU86" s="277"/>
      <c r="GV86" s="280"/>
      <c r="GW86" s="280"/>
      <c r="GX86" s="280"/>
      <c r="GY86" s="280"/>
      <c r="GZ86" s="280"/>
      <c r="HA86" s="280"/>
      <c r="HB86" s="280"/>
      <c r="HC86" s="280"/>
      <c r="HD86" s="280"/>
      <c r="HE86" s="280"/>
      <c r="HF86" s="280"/>
      <c r="HG86" s="280"/>
      <c r="HH86" s="280"/>
      <c r="HI86" s="280"/>
      <c r="HJ86" s="280"/>
      <c r="HK86" s="280"/>
      <c r="HL86" s="280"/>
      <c r="HM86" s="280"/>
      <c r="HN86" s="280"/>
      <c r="HO86" s="280"/>
      <c r="HP86" s="280"/>
      <c r="HQ86" s="280"/>
      <c r="HR86" s="280"/>
      <c r="HS86" s="280"/>
    </row>
    <row r="87" spans="1:227" s="278" customFormat="1" ht="38.1" customHeight="1">
      <c r="A87" s="523"/>
      <c r="B87" s="296" t="s">
        <v>307</v>
      </c>
      <c r="C87" s="290"/>
      <c r="D87" s="290">
        <v>6</v>
      </c>
      <c r="E87" s="290"/>
      <c r="F87" s="291">
        <f t="shared" si="4"/>
        <v>6</v>
      </c>
      <c r="G87" s="290"/>
      <c r="H87" s="291">
        <f t="shared" si="11"/>
        <v>6</v>
      </c>
      <c r="I87" s="296" t="s">
        <v>267</v>
      </c>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7"/>
      <c r="AY87" s="277"/>
      <c r="AZ87" s="277"/>
      <c r="BA87" s="277"/>
      <c r="BB87" s="277"/>
      <c r="BC87" s="277"/>
      <c r="BD87" s="277"/>
      <c r="BE87" s="277"/>
      <c r="BF87" s="277"/>
      <c r="BG87" s="277"/>
      <c r="BH87" s="277"/>
      <c r="BI87" s="277"/>
      <c r="BJ87" s="277"/>
      <c r="BK87" s="277"/>
      <c r="BL87" s="277"/>
      <c r="BM87" s="277"/>
      <c r="BN87" s="277"/>
      <c r="BO87" s="277"/>
      <c r="BP87" s="277"/>
      <c r="BQ87" s="277"/>
      <c r="BR87" s="277"/>
      <c r="BS87" s="277"/>
      <c r="BT87" s="277"/>
      <c r="BU87" s="277"/>
      <c r="BV87" s="277"/>
      <c r="BW87" s="277"/>
      <c r="BX87" s="277"/>
      <c r="BY87" s="277"/>
      <c r="BZ87" s="277"/>
      <c r="CA87" s="277"/>
      <c r="CB87" s="277"/>
      <c r="CC87" s="277"/>
      <c r="CD87" s="277"/>
      <c r="CE87" s="277"/>
      <c r="CF87" s="277"/>
      <c r="CG87" s="277"/>
      <c r="CH87" s="277"/>
      <c r="CI87" s="277"/>
      <c r="CJ87" s="277"/>
      <c r="CK87" s="277"/>
      <c r="CL87" s="277"/>
      <c r="CM87" s="277"/>
      <c r="CN87" s="277"/>
      <c r="CO87" s="277"/>
      <c r="CP87" s="277"/>
      <c r="CQ87" s="277"/>
      <c r="CR87" s="277"/>
      <c r="CS87" s="277"/>
      <c r="CT87" s="277"/>
      <c r="CU87" s="277"/>
      <c r="CV87" s="277"/>
      <c r="CW87" s="277"/>
      <c r="CX87" s="277"/>
      <c r="CY87" s="277"/>
      <c r="CZ87" s="277"/>
      <c r="DA87" s="277"/>
      <c r="DB87" s="277"/>
      <c r="DC87" s="277"/>
      <c r="DD87" s="277"/>
      <c r="DE87" s="277"/>
      <c r="DF87" s="277"/>
      <c r="DG87" s="277"/>
      <c r="DH87" s="277"/>
      <c r="DI87" s="277"/>
      <c r="DJ87" s="277"/>
      <c r="DK87" s="277"/>
      <c r="DL87" s="277"/>
      <c r="DM87" s="277"/>
      <c r="DN87" s="277"/>
      <c r="DO87" s="277"/>
      <c r="DP87" s="277"/>
      <c r="DQ87" s="277"/>
      <c r="DR87" s="277"/>
      <c r="DS87" s="277"/>
      <c r="DT87" s="277"/>
      <c r="DU87" s="277"/>
      <c r="DV87" s="277"/>
      <c r="DW87" s="277"/>
      <c r="DX87" s="277"/>
      <c r="DY87" s="277"/>
      <c r="DZ87" s="277"/>
      <c r="EA87" s="277"/>
      <c r="EB87" s="277"/>
      <c r="EC87" s="277"/>
      <c r="ED87" s="277"/>
      <c r="EE87" s="277"/>
      <c r="EF87" s="277"/>
      <c r="EG87" s="277"/>
      <c r="EH87" s="277"/>
      <c r="EI87" s="277"/>
      <c r="EJ87" s="277"/>
      <c r="EK87" s="277"/>
      <c r="EL87" s="277"/>
      <c r="EM87" s="277"/>
      <c r="EN87" s="277"/>
      <c r="EO87" s="277"/>
      <c r="EP87" s="277"/>
      <c r="EQ87" s="277"/>
      <c r="ER87" s="277"/>
      <c r="ES87" s="277"/>
      <c r="ET87" s="277"/>
      <c r="EU87" s="277"/>
      <c r="EV87" s="277"/>
      <c r="EW87" s="277"/>
      <c r="EX87" s="277"/>
      <c r="EY87" s="277"/>
      <c r="EZ87" s="277"/>
      <c r="FA87" s="277"/>
      <c r="FB87" s="277"/>
      <c r="FC87" s="277"/>
      <c r="FD87" s="277"/>
      <c r="FE87" s="277"/>
      <c r="FF87" s="277"/>
      <c r="FG87" s="277"/>
      <c r="FH87" s="277"/>
      <c r="FI87" s="277"/>
      <c r="FJ87" s="277"/>
      <c r="FK87" s="277"/>
      <c r="FL87" s="277"/>
      <c r="FM87" s="277"/>
      <c r="FN87" s="277"/>
      <c r="FO87" s="277"/>
      <c r="FP87" s="277"/>
      <c r="FQ87" s="277"/>
      <c r="FR87" s="277"/>
      <c r="FS87" s="277"/>
      <c r="FT87" s="277"/>
      <c r="FU87" s="277"/>
      <c r="FV87" s="277"/>
      <c r="FW87" s="277"/>
      <c r="FX87" s="277"/>
      <c r="FY87" s="277"/>
      <c r="FZ87" s="277"/>
      <c r="GA87" s="277"/>
      <c r="GB87" s="277"/>
      <c r="GC87" s="277"/>
      <c r="GD87" s="277"/>
      <c r="GE87" s="277"/>
      <c r="GF87" s="277"/>
      <c r="GG87" s="277"/>
      <c r="GH87" s="277"/>
      <c r="GI87" s="277"/>
      <c r="GJ87" s="277"/>
      <c r="GK87" s="277"/>
      <c r="GL87" s="277"/>
      <c r="GM87" s="277"/>
      <c r="GN87" s="277"/>
      <c r="GO87" s="277"/>
      <c r="GP87" s="277"/>
      <c r="GQ87" s="277"/>
      <c r="GR87" s="277"/>
      <c r="GS87" s="277"/>
      <c r="GT87" s="277"/>
      <c r="GU87" s="277"/>
      <c r="GV87" s="280"/>
      <c r="GW87" s="280"/>
      <c r="GX87" s="280"/>
      <c r="GY87" s="280"/>
      <c r="GZ87" s="280"/>
      <c r="HA87" s="280"/>
      <c r="HB87" s="280"/>
      <c r="HC87" s="280"/>
      <c r="HD87" s="280"/>
      <c r="HE87" s="280"/>
      <c r="HF87" s="280"/>
      <c r="HG87" s="280"/>
      <c r="HH87" s="280"/>
      <c r="HI87" s="280"/>
      <c r="HJ87" s="280"/>
      <c r="HK87" s="280"/>
      <c r="HL87" s="280"/>
      <c r="HM87" s="280"/>
      <c r="HN87" s="280"/>
      <c r="HO87" s="280"/>
      <c r="HP87" s="280"/>
      <c r="HQ87" s="280"/>
      <c r="HR87" s="280"/>
      <c r="HS87" s="280"/>
    </row>
    <row r="88" spans="1:227" s="278" customFormat="1" ht="38.1" customHeight="1">
      <c r="A88" s="523"/>
      <c r="B88" s="296" t="s">
        <v>308</v>
      </c>
      <c r="C88" s="290"/>
      <c r="D88" s="290"/>
      <c r="E88" s="290"/>
      <c r="F88" s="291">
        <f t="shared" si="4"/>
        <v>0</v>
      </c>
      <c r="G88" s="290">
        <v>26.22</v>
      </c>
      <c r="H88" s="291">
        <f t="shared" si="11"/>
        <v>26.22</v>
      </c>
      <c r="I88" s="296"/>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7"/>
      <c r="BN88" s="277"/>
      <c r="BO88" s="277"/>
      <c r="BP88" s="277"/>
      <c r="BQ88" s="277"/>
      <c r="BR88" s="277"/>
      <c r="BS88" s="277"/>
      <c r="BT88" s="277"/>
      <c r="BU88" s="277"/>
      <c r="BV88" s="277"/>
      <c r="BW88" s="277"/>
      <c r="BX88" s="277"/>
      <c r="BY88" s="277"/>
      <c r="BZ88" s="277"/>
      <c r="CA88" s="277"/>
      <c r="CB88" s="277"/>
      <c r="CC88" s="277"/>
      <c r="CD88" s="277"/>
      <c r="CE88" s="277"/>
      <c r="CF88" s="277"/>
      <c r="CG88" s="277"/>
      <c r="CH88" s="277"/>
      <c r="CI88" s="277"/>
      <c r="CJ88" s="277"/>
      <c r="CK88" s="277"/>
      <c r="CL88" s="277"/>
      <c r="CM88" s="277"/>
      <c r="CN88" s="277"/>
      <c r="CO88" s="277"/>
      <c r="CP88" s="277"/>
      <c r="CQ88" s="277"/>
      <c r="CR88" s="277"/>
      <c r="CS88" s="277"/>
      <c r="CT88" s="277"/>
      <c r="CU88" s="277"/>
      <c r="CV88" s="277"/>
      <c r="CW88" s="277"/>
      <c r="CX88" s="277"/>
      <c r="CY88" s="277"/>
      <c r="CZ88" s="277"/>
      <c r="DA88" s="277"/>
      <c r="DB88" s="277"/>
      <c r="DC88" s="277"/>
      <c r="DD88" s="277"/>
      <c r="DE88" s="277"/>
      <c r="DF88" s="277"/>
      <c r="DG88" s="277"/>
      <c r="DH88" s="277"/>
      <c r="DI88" s="277"/>
      <c r="DJ88" s="277"/>
      <c r="DK88" s="277"/>
      <c r="DL88" s="277"/>
      <c r="DM88" s="277"/>
      <c r="DN88" s="277"/>
      <c r="DO88" s="277"/>
      <c r="DP88" s="277"/>
      <c r="DQ88" s="277"/>
      <c r="DR88" s="277"/>
      <c r="DS88" s="277"/>
      <c r="DT88" s="277"/>
      <c r="DU88" s="277"/>
      <c r="DV88" s="277"/>
      <c r="DW88" s="277"/>
      <c r="DX88" s="277"/>
      <c r="DY88" s="277"/>
      <c r="DZ88" s="277"/>
      <c r="EA88" s="277"/>
      <c r="EB88" s="277"/>
      <c r="EC88" s="277"/>
      <c r="ED88" s="277"/>
      <c r="EE88" s="277"/>
      <c r="EF88" s="277"/>
      <c r="EG88" s="277"/>
      <c r="EH88" s="277"/>
      <c r="EI88" s="277"/>
      <c r="EJ88" s="277"/>
      <c r="EK88" s="277"/>
      <c r="EL88" s="277"/>
      <c r="EM88" s="277"/>
      <c r="EN88" s="277"/>
      <c r="EO88" s="277"/>
      <c r="EP88" s="277"/>
      <c r="EQ88" s="277"/>
      <c r="ER88" s="277"/>
      <c r="ES88" s="277"/>
      <c r="ET88" s="277"/>
      <c r="EU88" s="277"/>
      <c r="EV88" s="277"/>
      <c r="EW88" s="277"/>
      <c r="EX88" s="277"/>
      <c r="EY88" s="277"/>
      <c r="EZ88" s="277"/>
      <c r="FA88" s="277"/>
      <c r="FB88" s="277"/>
      <c r="FC88" s="277"/>
      <c r="FD88" s="277"/>
      <c r="FE88" s="277"/>
      <c r="FF88" s="277"/>
      <c r="FG88" s="277"/>
      <c r="FH88" s="277"/>
      <c r="FI88" s="277"/>
      <c r="FJ88" s="277"/>
      <c r="FK88" s="277"/>
      <c r="FL88" s="277"/>
      <c r="FM88" s="277"/>
      <c r="FN88" s="277"/>
      <c r="FO88" s="277"/>
      <c r="FP88" s="277"/>
      <c r="FQ88" s="277"/>
      <c r="FR88" s="277"/>
      <c r="FS88" s="277"/>
      <c r="FT88" s="277"/>
      <c r="FU88" s="277"/>
      <c r="FV88" s="277"/>
      <c r="FW88" s="277"/>
      <c r="FX88" s="277"/>
      <c r="FY88" s="277"/>
      <c r="FZ88" s="277"/>
      <c r="GA88" s="277"/>
      <c r="GB88" s="277"/>
      <c r="GC88" s="277"/>
      <c r="GD88" s="277"/>
      <c r="GE88" s="277"/>
      <c r="GF88" s="277"/>
      <c r="GG88" s="277"/>
      <c r="GH88" s="277"/>
      <c r="GI88" s="277"/>
      <c r="GJ88" s="277"/>
      <c r="GK88" s="277"/>
      <c r="GL88" s="277"/>
      <c r="GM88" s="277"/>
      <c r="GN88" s="277"/>
      <c r="GO88" s="277"/>
      <c r="GP88" s="277"/>
      <c r="GQ88" s="277"/>
      <c r="GR88" s="277"/>
      <c r="GS88" s="277"/>
      <c r="GT88" s="277"/>
      <c r="GU88" s="277"/>
      <c r="GV88" s="280"/>
      <c r="GW88" s="280"/>
      <c r="GX88" s="280"/>
      <c r="GY88" s="280"/>
      <c r="GZ88" s="280"/>
      <c r="HA88" s="280"/>
      <c r="HB88" s="280"/>
      <c r="HC88" s="280"/>
      <c r="HD88" s="280"/>
      <c r="HE88" s="280"/>
      <c r="HF88" s="280"/>
      <c r="HG88" s="280"/>
      <c r="HH88" s="280"/>
      <c r="HI88" s="280"/>
      <c r="HJ88" s="280"/>
      <c r="HK88" s="280"/>
      <c r="HL88" s="280"/>
      <c r="HM88" s="280"/>
      <c r="HN88" s="280"/>
      <c r="HO88" s="280"/>
      <c r="HP88" s="280"/>
      <c r="HQ88" s="280"/>
      <c r="HR88" s="280"/>
      <c r="HS88" s="280"/>
    </row>
    <row r="89" spans="1:227" s="278" customFormat="1" ht="38.1" customHeight="1">
      <c r="A89" s="523"/>
      <c r="B89" s="296" t="s">
        <v>303</v>
      </c>
      <c r="C89" s="290"/>
      <c r="D89" s="290"/>
      <c r="E89" s="290"/>
      <c r="F89" s="291">
        <f t="shared" si="4"/>
        <v>0</v>
      </c>
      <c r="G89" s="290">
        <v>-15</v>
      </c>
      <c r="H89" s="291">
        <f t="shared" si="11"/>
        <v>-15</v>
      </c>
      <c r="I89" s="296"/>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c r="BX89" s="277"/>
      <c r="BY89" s="277"/>
      <c r="BZ89" s="277"/>
      <c r="CA89" s="277"/>
      <c r="CB89" s="277"/>
      <c r="CC89" s="277"/>
      <c r="CD89" s="277"/>
      <c r="CE89" s="277"/>
      <c r="CF89" s="277"/>
      <c r="CG89" s="277"/>
      <c r="CH89" s="277"/>
      <c r="CI89" s="277"/>
      <c r="CJ89" s="277"/>
      <c r="CK89" s="277"/>
      <c r="CL89" s="277"/>
      <c r="CM89" s="277"/>
      <c r="CN89" s="277"/>
      <c r="CO89" s="277"/>
      <c r="CP89" s="277"/>
      <c r="CQ89" s="277"/>
      <c r="CR89" s="277"/>
      <c r="CS89" s="277"/>
      <c r="CT89" s="277"/>
      <c r="CU89" s="277"/>
      <c r="CV89" s="277"/>
      <c r="CW89" s="277"/>
      <c r="CX89" s="277"/>
      <c r="CY89" s="277"/>
      <c r="CZ89" s="277"/>
      <c r="DA89" s="277"/>
      <c r="DB89" s="277"/>
      <c r="DC89" s="277"/>
      <c r="DD89" s="277"/>
      <c r="DE89" s="277"/>
      <c r="DF89" s="277"/>
      <c r="DG89" s="277"/>
      <c r="DH89" s="277"/>
      <c r="DI89" s="277"/>
      <c r="DJ89" s="277"/>
      <c r="DK89" s="277"/>
      <c r="DL89" s="277"/>
      <c r="DM89" s="277"/>
      <c r="DN89" s="277"/>
      <c r="DO89" s="277"/>
      <c r="DP89" s="277"/>
      <c r="DQ89" s="277"/>
      <c r="DR89" s="277"/>
      <c r="DS89" s="277"/>
      <c r="DT89" s="277"/>
      <c r="DU89" s="277"/>
      <c r="DV89" s="277"/>
      <c r="DW89" s="277"/>
      <c r="DX89" s="277"/>
      <c r="DY89" s="277"/>
      <c r="DZ89" s="277"/>
      <c r="EA89" s="277"/>
      <c r="EB89" s="277"/>
      <c r="EC89" s="277"/>
      <c r="ED89" s="277"/>
      <c r="EE89" s="277"/>
      <c r="EF89" s="277"/>
      <c r="EG89" s="277"/>
      <c r="EH89" s="277"/>
      <c r="EI89" s="277"/>
      <c r="EJ89" s="277"/>
      <c r="EK89" s="277"/>
      <c r="EL89" s="277"/>
      <c r="EM89" s="277"/>
      <c r="EN89" s="277"/>
      <c r="EO89" s="277"/>
      <c r="EP89" s="277"/>
      <c r="EQ89" s="277"/>
      <c r="ER89" s="277"/>
      <c r="ES89" s="277"/>
      <c r="ET89" s="277"/>
      <c r="EU89" s="277"/>
      <c r="EV89" s="277"/>
      <c r="EW89" s="277"/>
      <c r="EX89" s="277"/>
      <c r="EY89" s="277"/>
      <c r="EZ89" s="277"/>
      <c r="FA89" s="277"/>
      <c r="FB89" s="277"/>
      <c r="FC89" s="277"/>
      <c r="FD89" s="277"/>
      <c r="FE89" s="277"/>
      <c r="FF89" s="277"/>
      <c r="FG89" s="277"/>
      <c r="FH89" s="277"/>
      <c r="FI89" s="277"/>
      <c r="FJ89" s="277"/>
      <c r="FK89" s="277"/>
      <c r="FL89" s="277"/>
      <c r="FM89" s="277"/>
      <c r="FN89" s="277"/>
      <c r="FO89" s="277"/>
      <c r="FP89" s="277"/>
      <c r="FQ89" s="277"/>
      <c r="FR89" s="277"/>
      <c r="FS89" s="277"/>
      <c r="FT89" s="277"/>
      <c r="FU89" s="277"/>
      <c r="FV89" s="277"/>
      <c r="FW89" s="277"/>
      <c r="FX89" s="277"/>
      <c r="FY89" s="277"/>
      <c r="FZ89" s="277"/>
      <c r="GA89" s="277"/>
      <c r="GB89" s="277"/>
      <c r="GC89" s="277"/>
      <c r="GD89" s="277"/>
      <c r="GE89" s="277"/>
      <c r="GF89" s="277"/>
      <c r="GG89" s="277"/>
      <c r="GH89" s="277"/>
      <c r="GI89" s="277"/>
      <c r="GJ89" s="277"/>
      <c r="GK89" s="277"/>
      <c r="GL89" s="277"/>
      <c r="GM89" s="277"/>
      <c r="GN89" s="277"/>
      <c r="GO89" s="277"/>
      <c r="GP89" s="277"/>
      <c r="GQ89" s="277"/>
      <c r="GR89" s="277"/>
      <c r="GS89" s="277"/>
      <c r="GT89" s="277"/>
      <c r="GU89" s="277"/>
      <c r="GV89" s="280"/>
      <c r="GW89" s="280"/>
      <c r="GX89" s="280"/>
      <c r="GY89" s="280"/>
      <c r="GZ89" s="280"/>
      <c r="HA89" s="280"/>
      <c r="HB89" s="280"/>
      <c r="HC89" s="280"/>
      <c r="HD89" s="280"/>
      <c r="HE89" s="280"/>
      <c r="HF89" s="280"/>
      <c r="HG89" s="280"/>
      <c r="HH89" s="280"/>
      <c r="HI89" s="280"/>
      <c r="HJ89" s="280"/>
      <c r="HK89" s="280"/>
      <c r="HL89" s="280"/>
      <c r="HM89" s="280"/>
      <c r="HN89" s="280"/>
      <c r="HO89" s="280"/>
      <c r="HP89" s="280"/>
      <c r="HQ89" s="280"/>
      <c r="HR89" s="280"/>
      <c r="HS89" s="280"/>
    </row>
    <row r="90" spans="1:227" s="278" customFormat="1" ht="26.45" customHeight="1">
      <c r="A90" s="523" t="s">
        <v>88</v>
      </c>
      <c r="B90" s="289" t="s">
        <v>81</v>
      </c>
      <c r="C90" s="290">
        <f>C91+C92+C95+C105</f>
        <v>293.13</v>
      </c>
      <c r="D90" s="290">
        <f t="shared" ref="D90:G90" si="15">D91+D92+D95+D105</f>
        <v>150.440888</v>
      </c>
      <c r="E90" s="290">
        <f t="shared" si="15"/>
        <v>32.11</v>
      </c>
      <c r="F90" s="291">
        <f t="shared" si="4"/>
        <v>475.68088799999998</v>
      </c>
      <c r="G90" s="290">
        <f t="shared" si="15"/>
        <v>13.583600000000001</v>
      </c>
      <c r="H90" s="291">
        <f t="shared" si="11"/>
        <v>489.26448799999997</v>
      </c>
      <c r="I90" s="296"/>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277"/>
      <c r="CG90" s="277"/>
      <c r="CH90" s="277"/>
      <c r="CI90" s="277"/>
      <c r="CJ90" s="277"/>
      <c r="CK90" s="277"/>
      <c r="CL90" s="277"/>
      <c r="CM90" s="277"/>
      <c r="CN90" s="277"/>
      <c r="CO90" s="277"/>
      <c r="CP90" s="277"/>
      <c r="CQ90" s="277"/>
      <c r="CR90" s="277"/>
      <c r="CS90" s="277"/>
      <c r="CT90" s="277"/>
      <c r="CU90" s="277"/>
      <c r="CV90" s="277"/>
      <c r="CW90" s="277"/>
      <c r="CX90" s="277"/>
      <c r="CY90" s="277"/>
      <c r="CZ90" s="277"/>
      <c r="DA90" s="277"/>
      <c r="DB90" s="277"/>
      <c r="DC90" s="277"/>
      <c r="DD90" s="277"/>
      <c r="DE90" s="277"/>
      <c r="DF90" s="277"/>
      <c r="DG90" s="277"/>
      <c r="DH90" s="277"/>
      <c r="DI90" s="277"/>
      <c r="DJ90" s="277"/>
      <c r="DK90" s="277"/>
      <c r="DL90" s="277"/>
      <c r="DM90" s="277"/>
      <c r="DN90" s="277"/>
      <c r="DO90" s="277"/>
      <c r="DP90" s="277"/>
      <c r="DQ90" s="277"/>
      <c r="DR90" s="277"/>
      <c r="DS90" s="277"/>
      <c r="DT90" s="277"/>
      <c r="DU90" s="277"/>
      <c r="DV90" s="277"/>
      <c r="DW90" s="277"/>
      <c r="DX90" s="277"/>
      <c r="DY90" s="277"/>
      <c r="DZ90" s="277"/>
      <c r="EA90" s="277"/>
      <c r="EB90" s="277"/>
      <c r="EC90" s="277"/>
      <c r="ED90" s="277"/>
      <c r="EE90" s="277"/>
      <c r="EF90" s="277"/>
      <c r="EG90" s="277"/>
      <c r="EH90" s="277"/>
      <c r="EI90" s="277"/>
      <c r="EJ90" s="277"/>
      <c r="EK90" s="277"/>
      <c r="EL90" s="277"/>
      <c r="EM90" s="277"/>
      <c r="EN90" s="277"/>
      <c r="EO90" s="277"/>
      <c r="EP90" s="277"/>
      <c r="EQ90" s="277"/>
      <c r="ER90" s="277"/>
      <c r="ES90" s="277"/>
      <c r="ET90" s="277"/>
      <c r="EU90" s="277"/>
      <c r="EV90" s="277"/>
      <c r="EW90" s="277"/>
      <c r="EX90" s="277"/>
      <c r="EY90" s="277"/>
      <c r="EZ90" s="277"/>
      <c r="FA90" s="277"/>
      <c r="FB90" s="277"/>
      <c r="FC90" s="277"/>
      <c r="FD90" s="277"/>
      <c r="FE90" s="277"/>
      <c r="FF90" s="277"/>
      <c r="FG90" s="277"/>
      <c r="FH90" s="277"/>
      <c r="FI90" s="277"/>
      <c r="FJ90" s="277"/>
      <c r="FK90" s="277"/>
      <c r="FL90" s="277"/>
      <c r="FM90" s="277"/>
      <c r="FN90" s="277"/>
      <c r="FO90" s="277"/>
      <c r="FP90" s="277"/>
      <c r="FQ90" s="277"/>
      <c r="FR90" s="277"/>
      <c r="FS90" s="277"/>
      <c r="FT90" s="277"/>
      <c r="FU90" s="277"/>
      <c r="FV90" s="277"/>
      <c r="FW90" s="277"/>
      <c r="FX90" s="277"/>
      <c r="FY90" s="277"/>
      <c r="FZ90" s="277"/>
      <c r="GA90" s="277"/>
      <c r="GB90" s="277"/>
      <c r="GC90" s="277"/>
      <c r="GD90" s="277"/>
      <c r="GE90" s="277"/>
      <c r="GF90" s="277"/>
      <c r="GG90" s="277"/>
      <c r="GH90" s="277"/>
      <c r="GI90" s="277"/>
      <c r="GJ90" s="277"/>
      <c r="GK90" s="277"/>
      <c r="GL90" s="277"/>
      <c r="GM90" s="277"/>
      <c r="GN90" s="277"/>
      <c r="GO90" s="277"/>
      <c r="GP90" s="277"/>
      <c r="GQ90" s="277"/>
      <c r="GR90" s="277"/>
      <c r="GS90" s="277"/>
      <c r="GT90" s="277"/>
      <c r="GU90" s="277"/>
      <c r="GV90" s="280"/>
      <c r="GW90" s="280"/>
      <c r="GX90" s="280"/>
      <c r="GY90" s="280"/>
      <c r="GZ90" s="280"/>
      <c r="HA90" s="280"/>
      <c r="HB90" s="280"/>
      <c r="HC90" s="280"/>
      <c r="HD90" s="280"/>
      <c r="HE90" s="280"/>
      <c r="HF90" s="280"/>
      <c r="HG90" s="280"/>
      <c r="HH90" s="280"/>
      <c r="HI90" s="280"/>
      <c r="HJ90" s="280"/>
      <c r="HK90" s="280"/>
      <c r="HL90" s="280"/>
      <c r="HM90" s="280"/>
      <c r="HN90" s="280"/>
      <c r="HO90" s="280"/>
      <c r="HP90" s="280"/>
      <c r="HQ90" s="280"/>
      <c r="HR90" s="280"/>
      <c r="HS90" s="280"/>
    </row>
    <row r="91" spans="1:227" s="278" customFormat="1" ht="26.45" customHeight="1">
      <c r="A91" s="523"/>
      <c r="B91" s="294" t="s">
        <v>253</v>
      </c>
      <c r="C91" s="290">
        <v>149.85</v>
      </c>
      <c r="D91" s="290">
        <v>85.790887999999995</v>
      </c>
      <c r="E91" s="290"/>
      <c r="F91" s="291">
        <f t="shared" si="4"/>
        <v>235.64088799999999</v>
      </c>
      <c r="G91" s="290"/>
      <c r="H91" s="291">
        <f t="shared" si="11"/>
        <v>235.64088799999999</v>
      </c>
      <c r="I91" s="296" t="s">
        <v>309</v>
      </c>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277"/>
      <c r="CC91" s="277"/>
      <c r="CD91" s="277"/>
      <c r="CE91" s="277"/>
      <c r="CF91" s="277"/>
      <c r="CG91" s="277"/>
      <c r="CH91" s="277"/>
      <c r="CI91" s="277"/>
      <c r="CJ91" s="277"/>
      <c r="CK91" s="277"/>
      <c r="CL91" s="277"/>
      <c r="CM91" s="277"/>
      <c r="CN91" s="277"/>
      <c r="CO91" s="277"/>
      <c r="CP91" s="277"/>
      <c r="CQ91" s="277"/>
      <c r="CR91" s="277"/>
      <c r="CS91" s="277"/>
      <c r="CT91" s="277"/>
      <c r="CU91" s="277"/>
      <c r="CV91" s="277"/>
      <c r="CW91" s="277"/>
      <c r="CX91" s="277"/>
      <c r="CY91" s="277"/>
      <c r="CZ91" s="277"/>
      <c r="DA91" s="277"/>
      <c r="DB91" s="277"/>
      <c r="DC91" s="277"/>
      <c r="DD91" s="277"/>
      <c r="DE91" s="277"/>
      <c r="DF91" s="277"/>
      <c r="DG91" s="277"/>
      <c r="DH91" s="277"/>
      <c r="DI91" s="277"/>
      <c r="DJ91" s="277"/>
      <c r="DK91" s="277"/>
      <c r="DL91" s="277"/>
      <c r="DM91" s="277"/>
      <c r="DN91" s="277"/>
      <c r="DO91" s="277"/>
      <c r="DP91" s="277"/>
      <c r="DQ91" s="277"/>
      <c r="DR91" s="277"/>
      <c r="DS91" s="277"/>
      <c r="DT91" s="277"/>
      <c r="DU91" s="277"/>
      <c r="DV91" s="277"/>
      <c r="DW91" s="277"/>
      <c r="DX91" s="277"/>
      <c r="DY91" s="277"/>
      <c r="DZ91" s="277"/>
      <c r="EA91" s="277"/>
      <c r="EB91" s="277"/>
      <c r="EC91" s="277"/>
      <c r="ED91" s="277"/>
      <c r="EE91" s="277"/>
      <c r="EF91" s="277"/>
      <c r="EG91" s="277"/>
      <c r="EH91" s="277"/>
      <c r="EI91" s="277"/>
      <c r="EJ91" s="277"/>
      <c r="EK91" s="277"/>
      <c r="EL91" s="277"/>
      <c r="EM91" s="277"/>
      <c r="EN91" s="277"/>
      <c r="EO91" s="277"/>
      <c r="EP91" s="277"/>
      <c r="EQ91" s="277"/>
      <c r="ER91" s="277"/>
      <c r="ES91" s="277"/>
      <c r="ET91" s="277"/>
      <c r="EU91" s="277"/>
      <c r="EV91" s="277"/>
      <c r="EW91" s="277"/>
      <c r="EX91" s="277"/>
      <c r="EY91" s="277"/>
      <c r="EZ91" s="277"/>
      <c r="FA91" s="277"/>
      <c r="FB91" s="277"/>
      <c r="FC91" s="277"/>
      <c r="FD91" s="277"/>
      <c r="FE91" s="277"/>
      <c r="FF91" s="277"/>
      <c r="FG91" s="277"/>
      <c r="FH91" s="277"/>
      <c r="FI91" s="277"/>
      <c r="FJ91" s="277"/>
      <c r="FK91" s="277"/>
      <c r="FL91" s="277"/>
      <c r="FM91" s="277"/>
      <c r="FN91" s="277"/>
      <c r="FO91" s="277"/>
      <c r="FP91" s="277"/>
      <c r="FQ91" s="277"/>
      <c r="FR91" s="277"/>
      <c r="FS91" s="277"/>
      <c r="FT91" s="277"/>
      <c r="FU91" s="277"/>
      <c r="FV91" s="277"/>
      <c r="FW91" s="277"/>
      <c r="FX91" s="277"/>
      <c r="FY91" s="277"/>
      <c r="FZ91" s="277"/>
      <c r="GA91" s="277"/>
      <c r="GB91" s="277"/>
      <c r="GC91" s="277"/>
      <c r="GD91" s="277"/>
      <c r="GE91" s="277"/>
      <c r="GF91" s="277"/>
      <c r="GG91" s="277"/>
      <c r="GH91" s="277"/>
      <c r="GI91" s="277"/>
      <c r="GJ91" s="277"/>
      <c r="GK91" s="277"/>
      <c r="GL91" s="277"/>
      <c r="GM91" s="277"/>
      <c r="GN91" s="277"/>
      <c r="GO91" s="277"/>
      <c r="GP91" s="277"/>
      <c r="GQ91" s="277"/>
      <c r="GR91" s="277"/>
      <c r="GS91" s="277"/>
      <c r="GT91" s="277"/>
      <c r="GU91" s="277"/>
      <c r="GV91" s="280"/>
      <c r="GW91" s="280"/>
      <c r="GX91" s="280"/>
      <c r="GY91" s="280"/>
      <c r="GZ91" s="280"/>
      <c r="HA91" s="280"/>
      <c r="HB91" s="280"/>
      <c r="HC91" s="280"/>
      <c r="HD91" s="280"/>
      <c r="HE91" s="280"/>
      <c r="HF91" s="280"/>
      <c r="HG91" s="280"/>
      <c r="HH91" s="280"/>
      <c r="HI91" s="280"/>
      <c r="HJ91" s="280"/>
      <c r="HK91" s="280"/>
      <c r="HL91" s="280"/>
      <c r="HM91" s="280"/>
      <c r="HN91" s="280"/>
      <c r="HO91" s="280"/>
      <c r="HP91" s="280"/>
      <c r="HQ91" s="280"/>
      <c r="HR91" s="280"/>
      <c r="HS91" s="280"/>
    </row>
    <row r="92" spans="1:227" s="278" customFormat="1" ht="26.45" customHeight="1">
      <c r="A92" s="523"/>
      <c r="B92" s="294" t="s">
        <v>255</v>
      </c>
      <c r="C92" s="291">
        <v>33.78</v>
      </c>
      <c r="D92" s="290"/>
      <c r="E92" s="290"/>
      <c r="F92" s="291">
        <f t="shared" si="4"/>
        <v>33.78</v>
      </c>
      <c r="G92" s="290"/>
      <c r="H92" s="291">
        <f t="shared" si="11"/>
        <v>33.78</v>
      </c>
      <c r="I92" s="296"/>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277"/>
      <c r="CC92" s="277"/>
      <c r="CD92" s="277"/>
      <c r="CE92" s="277"/>
      <c r="CF92" s="277"/>
      <c r="CG92" s="277"/>
      <c r="CH92" s="277"/>
      <c r="CI92" s="277"/>
      <c r="CJ92" s="277"/>
      <c r="CK92" s="277"/>
      <c r="CL92" s="277"/>
      <c r="CM92" s="277"/>
      <c r="CN92" s="277"/>
      <c r="CO92" s="277"/>
      <c r="CP92" s="277"/>
      <c r="CQ92" s="277"/>
      <c r="CR92" s="277"/>
      <c r="CS92" s="277"/>
      <c r="CT92" s="277"/>
      <c r="CU92" s="277"/>
      <c r="CV92" s="277"/>
      <c r="CW92" s="277"/>
      <c r="CX92" s="277"/>
      <c r="CY92" s="277"/>
      <c r="CZ92" s="277"/>
      <c r="DA92" s="277"/>
      <c r="DB92" s="277"/>
      <c r="DC92" s="277"/>
      <c r="DD92" s="277"/>
      <c r="DE92" s="277"/>
      <c r="DF92" s="277"/>
      <c r="DG92" s="277"/>
      <c r="DH92" s="277"/>
      <c r="DI92" s="277"/>
      <c r="DJ92" s="277"/>
      <c r="DK92" s="277"/>
      <c r="DL92" s="277"/>
      <c r="DM92" s="277"/>
      <c r="DN92" s="277"/>
      <c r="DO92" s="277"/>
      <c r="DP92" s="277"/>
      <c r="DQ92" s="277"/>
      <c r="DR92" s="277"/>
      <c r="DS92" s="277"/>
      <c r="DT92" s="277"/>
      <c r="DU92" s="277"/>
      <c r="DV92" s="277"/>
      <c r="DW92" s="277"/>
      <c r="DX92" s="277"/>
      <c r="DY92" s="277"/>
      <c r="DZ92" s="277"/>
      <c r="EA92" s="277"/>
      <c r="EB92" s="277"/>
      <c r="EC92" s="277"/>
      <c r="ED92" s="277"/>
      <c r="EE92" s="277"/>
      <c r="EF92" s="277"/>
      <c r="EG92" s="277"/>
      <c r="EH92" s="277"/>
      <c r="EI92" s="277"/>
      <c r="EJ92" s="277"/>
      <c r="EK92" s="277"/>
      <c r="EL92" s="277"/>
      <c r="EM92" s="277"/>
      <c r="EN92" s="277"/>
      <c r="EO92" s="277"/>
      <c r="EP92" s="277"/>
      <c r="EQ92" s="277"/>
      <c r="ER92" s="277"/>
      <c r="ES92" s="277"/>
      <c r="ET92" s="277"/>
      <c r="EU92" s="277"/>
      <c r="EV92" s="277"/>
      <c r="EW92" s="277"/>
      <c r="EX92" s="277"/>
      <c r="EY92" s="277"/>
      <c r="EZ92" s="277"/>
      <c r="FA92" s="277"/>
      <c r="FB92" s="277"/>
      <c r="FC92" s="277"/>
      <c r="FD92" s="277"/>
      <c r="FE92" s="277"/>
      <c r="FF92" s="277"/>
      <c r="FG92" s="277"/>
      <c r="FH92" s="277"/>
      <c r="FI92" s="277"/>
      <c r="FJ92" s="277"/>
      <c r="FK92" s="277"/>
      <c r="FL92" s="277"/>
      <c r="FM92" s="277"/>
      <c r="FN92" s="277"/>
      <c r="FO92" s="277"/>
      <c r="FP92" s="277"/>
      <c r="FQ92" s="277"/>
      <c r="FR92" s="277"/>
      <c r="FS92" s="277"/>
      <c r="FT92" s="277"/>
      <c r="FU92" s="277"/>
      <c r="FV92" s="277"/>
      <c r="FW92" s="277"/>
      <c r="FX92" s="277"/>
      <c r="FY92" s="277"/>
      <c r="FZ92" s="277"/>
      <c r="GA92" s="277"/>
      <c r="GB92" s="277"/>
      <c r="GC92" s="277"/>
      <c r="GD92" s="277"/>
      <c r="GE92" s="277"/>
      <c r="GF92" s="277"/>
      <c r="GG92" s="277"/>
      <c r="GH92" s="277"/>
      <c r="GI92" s="277"/>
      <c r="GJ92" s="277"/>
      <c r="GK92" s="277"/>
      <c r="GL92" s="277"/>
      <c r="GM92" s="277"/>
      <c r="GN92" s="277"/>
      <c r="GO92" s="277"/>
      <c r="GP92" s="277"/>
      <c r="GQ92" s="277"/>
      <c r="GR92" s="277"/>
      <c r="GS92" s="277"/>
      <c r="GT92" s="277"/>
      <c r="GU92" s="277"/>
      <c r="GV92" s="280"/>
      <c r="GW92" s="280"/>
      <c r="GX92" s="280"/>
      <c r="GY92" s="280"/>
      <c r="GZ92" s="280"/>
      <c r="HA92" s="280"/>
      <c r="HB92" s="280"/>
      <c r="HC92" s="280"/>
      <c r="HD92" s="280"/>
      <c r="HE92" s="280"/>
      <c r="HF92" s="280"/>
      <c r="HG92" s="280"/>
      <c r="HH92" s="280"/>
      <c r="HI92" s="280"/>
      <c r="HJ92" s="280"/>
      <c r="HK92" s="280"/>
      <c r="HL92" s="280"/>
      <c r="HM92" s="280"/>
      <c r="HN92" s="280"/>
      <c r="HO92" s="280"/>
      <c r="HP92" s="280"/>
      <c r="HQ92" s="280"/>
      <c r="HR92" s="280"/>
      <c r="HS92" s="280"/>
    </row>
    <row r="93" spans="1:227" s="278" customFormat="1" ht="26.45" customHeight="1">
      <c r="A93" s="523"/>
      <c r="B93" s="296" t="s">
        <v>256</v>
      </c>
      <c r="C93" s="291">
        <v>21</v>
      </c>
      <c r="D93" s="291"/>
      <c r="E93" s="291"/>
      <c r="F93" s="291">
        <f t="shared" si="4"/>
        <v>21</v>
      </c>
      <c r="G93" s="290"/>
      <c r="H93" s="291">
        <f t="shared" si="11"/>
        <v>21</v>
      </c>
      <c r="I93" s="296"/>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c r="CK93" s="277"/>
      <c r="CL93" s="277"/>
      <c r="CM93" s="277"/>
      <c r="CN93" s="277"/>
      <c r="CO93" s="277"/>
      <c r="CP93" s="277"/>
      <c r="CQ93" s="277"/>
      <c r="CR93" s="277"/>
      <c r="CS93" s="277"/>
      <c r="CT93" s="277"/>
      <c r="CU93" s="277"/>
      <c r="CV93" s="277"/>
      <c r="CW93" s="277"/>
      <c r="CX93" s="277"/>
      <c r="CY93" s="277"/>
      <c r="CZ93" s="277"/>
      <c r="DA93" s="277"/>
      <c r="DB93" s="277"/>
      <c r="DC93" s="277"/>
      <c r="DD93" s="277"/>
      <c r="DE93" s="277"/>
      <c r="DF93" s="277"/>
      <c r="DG93" s="277"/>
      <c r="DH93" s="277"/>
      <c r="DI93" s="277"/>
      <c r="DJ93" s="277"/>
      <c r="DK93" s="277"/>
      <c r="DL93" s="277"/>
      <c r="DM93" s="277"/>
      <c r="DN93" s="277"/>
      <c r="DO93" s="277"/>
      <c r="DP93" s="277"/>
      <c r="DQ93" s="277"/>
      <c r="DR93" s="277"/>
      <c r="DS93" s="277"/>
      <c r="DT93" s="277"/>
      <c r="DU93" s="277"/>
      <c r="DV93" s="277"/>
      <c r="DW93" s="277"/>
      <c r="DX93" s="277"/>
      <c r="DY93" s="277"/>
      <c r="DZ93" s="277"/>
      <c r="EA93" s="277"/>
      <c r="EB93" s="277"/>
      <c r="EC93" s="277"/>
      <c r="ED93" s="277"/>
      <c r="EE93" s="277"/>
      <c r="EF93" s="277"/>
      <c r="EG93" s="277"/>
      <c r="EH93" s="277"/>
      <c r="EI93" s="277"/>
      <c r="EJ93" s="277"/>
      <c r="EK93" s="277"/>
      <c r="EL93" s="277"/>
      <c r="EM93" s="277"/>
      <c r="EN93" s="277"/>
      <c r="EO93" s="277"/>
      <c r="EP93" s="277"/>
      <c r="EQ93" s="277"/>
      <c r="ER93" s="277"/>
      <c r="ES93" s="277"/>
      <c r="ET93" s="277"/>
      <c r="EU93" s="277"/>
      <c r="EV93" s="277"/>
      <c r="EW93" s="277"/>
      <c r="EX93" s="277"/>
      <c r="EY93" s="277"/>
      <c r="EZ93" s="277"/>
      <c r="FA93" s="277"/>
      <c r="FB93" s="277"/>
      <c r="FC93" s="277"/>
      <c r="FD93" s="277"/>
      <c r="FE93" s="277"/>
      <c r="FF93" s="277"/>
      <c r="FG93" s="277"/>
      <c r="FH93" s="277"/>
      <c r="FI93" s="277"/>
      <c r="FJ93" s="277"/>
      <c r="FK93" s="277"/>
      <c r="FL93" s="277"/>
      <c r="FM93" s="277"/>
      <c r="FN93" s="277"/>
      <c r="FO93" s="277"/>
      <c r="FP93" s="277"/>
      <c r="FQ93" s="277"/>
      <c r="FR93" s="277"/>
      <c r="FS93" s="277"/>
      <c r="FT93" s="277"/>
      <c r="FU93" s="277"/>
      <c r="FV93" s="277"/>
      <c r="FW93" s="277"/>
      <c r="FX93" s="277"/>
      <c r="FY93" s="277"/>
      <c r="FZ93" s="277"/>
      <c r="GA93" s="277"/>
      <c r="GB93" s="277"/>
      <c r="GC93" s="277"/>
      <c r="GD93" s="277"/>
      <c r="GE93" s="277"/>
      <c r="GF93" s="277"/>
      <c r="GG93" s="277"/>
      <c r="GH93" s="277"/>
      <c r="GI93" s="277"/>
      <c r="GJ93" s="277"/>
      <c r="GK93" s="277"/>
      <c r="GL93" s="277"/>
      <c r="GM93" s="277"/>
      <c r="GN93" s="277"/>
      <c r="GO93" s="277"/>
      <c r="GP93" s="277"/>
      <c r="GQ93" s="277"/>
      <c r="GR93" s="277"/>
      <c r="GS93" s="277"/>
      <c r="GT93" s="277"/>
      <c r="GU93" s="277"/>
      <c r="GV93" s="280"/>
      <c r="GW93" s="280"/>
      <c r="GX93" s="280"/>
      <c r="GY93" s="280"/>
      <c r="GZ93" s="280"/>
      <c r="HA93" s="280"/>
      <c r="HB93" s="280"/>
      <c r="HC93" s="280"/>
      <c r="HD93" s="280"/>
      <c r="HE93" s="280"/>
      <c r="HF93" s="280"/>
      <c r="HG93" s="280"/>
      <c r="HH93" s="280"/>
      <c r="HI93" s="280"/>
      <c r="HJ93" s="280"/>
      <c r="HK93" s="280"/>
      <c r="HL93" s="280"/>
      <c r="HM93" s="280"/>
      <c r="HN93" s="280"/>
      <c r="HO93" s="280"/>
      <c r="HP93" s="280"/>
      <c r="HQ93" s="280"/>
      <c r="HR93" s="280"/>
      <c r="HS93" s="280"/>
    </row>
    <row r="94" spans="1:227" s="278" customFormat="1" ht="26.45" customHeight="1">
      <c r="A94" s="523"/>
      <c r="B94" s="296" t="s">
        <v>257</v>
      </c>
      <c r="C94" s="290">
        <v>12.78</v>
      </c>
      <c r="D94" s="290"/>
      <c r="E94" s="290"/>
      <c r="F94" s="291">
        <f t="shared" si="4"/>
        <v>12.78</v>
      </c>
      <c r="G94" s="290"/>
      <c r="H94" s="291">
        <f t="shared" si="11"/>
        <v>12.78</v>
      </c>
      <c r="I94" s="296"/>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277"/>
      <c r="CG94" s="277"/>
      <c r="CH94" s="277"/>
      <c r="CI94" s="277"/>
      <c r="CJ94" s="277"/>
      <c r="CK94" s="277"/>
      <c r="CL94" s="277"/>
      <c r="CM94" s="277"/>
      <c r="CN94" s="277"/>
      <c r="CO94" s="277"/>
      <c r="CP94" s="277"/>
      <c r="CQ94" s="277"/>
      <c r="CR94" s="277"/>
      <c r="CS94" s="277"/>
      <c r="CT94" s="277"/>
      <c r="CU94" s="277"/>
      <c r="CV94" s="277"/>
      <c r="CW94" s="277"/>
      <c r="CX94" s="277"/>
      <c r="CY94" s="277"/>
      <c r="CZ94" s="277"/>
      <c r="DA94" s="277"/>
      <c r="DB94" s="277"/>
      <c r="DC94" s="277"/>
      <c r="DD94" s="277"/>
      <c r="DE94" s="277"/>
      <c r="DF94" s="277"/>
      <c r="DG94" s="277"/>
      <c r="DH94" s="277"/>
      <c r="DI94" s="277"/>
      <c r="DJ94" s="277"/>
      <c r="DK94" s="277"/>
      <c r="DL94" s="277"/>
      <c r="DM94" s="277"/>
      <c r="DN94" s="277"/>
      <c r="DO94" s="277"/>
      <c r="DP94" s="277"/>
      <c r="DQ94" s="277"/>
      <c r="DR94" s="277"/>
      <c r="DS94" s="277"/>
      <c r="DT94" s="277"/>
      <c r="DU94" s="277"/>
      <c r="DV94" s="277"/>
      <c r="DW94" s="277"/>
      <c r="DX94" s="277"/>
      <c r="DY94" s="277"/>
      <c r="DZ94" s="277"/>
      <c r="EA94" s="277"/>
      <c r="EB94" s="277"/>
      <c r="EC94" s="277"/>
      <c r="ED94" s="277"/>
      <c r="EE94" s="277"/>
      <c r="EF94" s="277"/>
      <c r="EG94" s="277"/>
      <c r="EH94" s="277"/>
      <c r="EI94" s="277"/>
      <c r="EJ94" s="277"/>
      <c r="EK94" s="277"/>
      <c r="EL94" s="277"/>
      <c r="EM94" s="277"/>
      <c r="EN94" s="277"/>
      <c r="EO94" s="277"/>
      <c r="EP94" s="277"/>
      <c r="EQ94" s="277"/>
      <c r="ER94" s="277"/>
      <c r="ES94" s="277"/>
      <c r="ET94" s="277"/>
      <c r="EU94" s="277"/>
      <c r="EV94" s="277"/>
      <c r="EW94" s="277"/>
      <c r="EX94" s="277"/>
      <c r="EY94" s="277"/>
      <c r="EZ94" s="277"/>
      <c r="FA94" s="277"/>
      <c r="FB94" s="277"/>
      <c r="FC94" s="277"/>
      <c r="FD94" s="277"/>
      <c r="FE94" s="277"/>
      <c r="FF94" s="277"/>
      <c r="FG94" s="277"/>
      <c r="FH94" s="277"/>
      <c r="FI94" s="277"/>
      <c r="FJ94" s="277"/>
      <c r="FK94" s="277"/>
      <c r="FL94" s="277"/>
      <c r="FM94" s="277"/>
      <c r="FN94" s="277"/>
      <c r="FO94" s="277"/>
      <c r="FP94" s="277"/>
      <c r="FQ94" s="277"/>
      <c r="FR94" s="277"/>
      <c r="FS94" s="277"/>
      <c r="FT94" s="277"/>
      <c r="FU94" s="277"/>
      <c r="FV94" s="277"/>
      <c r="FW94" s="277"/>
      <c r="FX94" s="277"/>
      <c r="FY94" s="277"/>
      <c r="FZ94" s="277"/>
      <c r="GA94" s="277"/>
      <c r="GB94" s="277"/>
      <c r="GC94" s="277"/>
      <c r="GD94" s="277"/>
      <c r="GE94" s="277"/>
      <c r="GF94" s="277"/>
      <c r="GG94" s="277"/>
      <c r="GH94" s="277"/>
      <c r="GI94" s="277"/>
      <c r="GJ94" s="277"/>
      <c r="GK94" s="277"/>
      <c r="GL94" s="277"/>
      <c r="GM94" s="277"/>
      <c r="GN94" s="277"/>
      <c r="GO94" s="277"/>
      <c r="GP94" s="277"/>
      <c r="GQ94" s="277"/>
      <c r="GR94" s="277"/>
      <c r="GS94" s="277"/>
      <c r="GT94" s="277"/>
      <c r="GU94" s="277"/>
      <c r="GV94" s="280"/>
      <c r="GW94" s="280"/>
      <c r="GX94" s="280"/>
      <c r="GY94" s="280"/>
      <c r="GZ94" s="280"/>
      <c r="HA94" s="280"/>
      <c r="HB94" s="280"/>
      <c r="HC94" s="280"/>
      <c r="HD94" s="280"/>
      <c r="HE94" s="280"/>
      <c r="HF94" s="280"/>
      <c r="HG94" s="280"/>
      <c r="HH94" s="280"/>
      <c r="HI94" s="280"/>
      <c r="HJ94" s="280"/>
      <c r="HK94" s="280"/>
      <c r="HL94" s="280"/>
      <c r="HM94" s="280"/>
      <c r="HN94" s="280"/>
      <c r="HO94" s="280"/>
      <c r="HP94" s="280"/>
      <c r="HQ94" s="280"/>
      <c r="HR94" s="280"/>
      <c r="HS94" s="280"/>
    </row>
    <row r="95" spans="1:227" s="278" customFormat="1" ht="26.45" customHeight="1">
      <c r="A95" s="523"/>
      <c r="B95" s="294" t="s">
        <v>258</v>
      </c>
      <c r="C95" s="290">
        <f>SUM(C96:C104)</f>
        <v>109.5</v>
      </c>
      <c r="D95" s="290">
        <f t="shared" ref="D95:G95" si="16">SUM(D96:D104)</f>
        <v>64.650000000000006</v>
      </c>
      <c r="E95" s="290">
        <f t="shared" si="16"/>
        <v>0</v>
      </c>
      <c r="F95" s="291">
        <f t="shared" si="4"/>
        <v>174.15</v>
      </c>
      <c r="G95" s="290">
        <f t="shared" si="16"/>
        <v>13.583600000000001</v>
      </c>
      <c r="H95" s="291">
        <f t="shared" si="11"/>
        <v>187.7336</v>
      </c>
      <c r="I95" s="296"/>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77"/>
      <c r="CI95" s="277"/>
      <c r="CJ95" s="277"/>
      <c r="CK95" s="277"/>
      <c r="CL95" s="277"/>
      <c r="CM95" s="277"/>
      <c r="CN95" s="277"/>
      <c r="CO95" s="277"/>
      <c r="CP95" s="277"/>
      <c r="CQ95" s="277"/>
      <c r="CR95" s="277"/>
      <c r="CS95" s="277"/>
      <c r="CT95" s="277"/>
      <c r="CU95" s="277"/>
      <c r="CV95" s="277"/>
      <c r="CW95" s="277"/>
      <c r="CX95" s="277"/>
      <c r="CY95" s="277"/>
      <c r="CZ95" s="277"/>
      <c r="DA95" s="277"/>
      <c r="DB95" s="277"/>
      <c r="DC95" s="277"/>
      <c r="DD95" s="277"/>
      <c r="DE95" s="277"/>
      <c r="DF95" s="277"/>
      <c r="DG95" s="277"/>
      <c r="DH95" s="277"/>
      <c r="DI95" s="277"/>
      <c r="DJ95" s="277"/>
      <c r="DK95" s="277"/>
      <c r="DL95" s="277"/>
      <c r="DM95" s="277"/>
      <c r="DN95" s="277"/>
      <c r="DO95" s="277"/>
      <c r="DP95" s="277"/>
      <c r="DQ95" s="277"/>
      <c r="DR95" s="277"/>
      <c r="DS95" s="277"/>
      <c r="DT95" s="277"/>
      <c r="DU95" s="277"/>
      <c r="DV95" s="277"/>
      <c r="DW95" s="277"/>
      <c r="DX95" s="277"/>
      <c r="DY95" s="277"/>
      <c r="DZ95" s="277"/>
      <c r="EA95" s="277"/>
      <c r="EB95" s="277"/>
      <c r="EC95" s="277"/>
      <c r="ED95" s="277"/>
      <c r="EE95" s="277"/>
      <c r="EF95" s="277"/>
      <c r="EG95" s="277"/>
      <c r="EH95" s="277"/>
      <c r="EI95" s="277"/>
      <c r="EJ95" s="277"/>
      <c r="EK95" s="277"/>
      <c r="EL95" s="277"/>
      <c r="EM95" s="277"/>
      <c r="EN95" s="277"/>
      <c r="EO95" s="277"/>
      <c r="EP95" s="277"/>
      <c r="EQ95" s="277"/>
      <c r="ER95" s="277"/>
      <c r="ES95" s="277"/>
      <c r="ET95" s="277"/>
      <c r="EU95" s="277"/>
      <c r="EV95" s="277"/>
      <c r="EW95" s="277"/>
      <c r="EX95" s="277"/>
      <c r="EY95" s="277"/>
      <c r="EZ95" s="277"/>
      <c r="FA95" s="277"/>
      <c r="FB95" s="277"/>
      <c r="FC95" s="277"/>
      <c r="FD95" s="277"/>
      <c r="FE95" s="277"/>
      <c r="FF95" s="277"/>
      <c r="FG95" s="277"/>
      <c r="FH95" s="277"/>
      <c r="FI95" s="277"/>
      <c r="FJ95" s="277"/>
      <c r="FK95" s="277"/>
      <c r="FL95" s="277"/>
      <c r="FM95" s="277"/>
      <c r="FN95" s="277"/>
      <c r="FO95" s="277"/>
      <c r="FP95" s="277"/>
      <c r="FQ95" s="277"/>
      <c r="FR95" s="277"/>
      <c r="FS95" s="277"/>
      <c r="FT95" s="277"/>
      <c r="FU95" s="277"/>
      <c r="FV95" s="277"/>
      <c r="FW95" s="277"/>
      <c r="FX95" s="277"/>
      <c r="FY95" s="277"/>
      <c r="FZ95" s="277"/>
      <c r="GA95" s="277"/>
      <c r="GB95" s="277"/>
      <c r="GC95" s="277"/>
      <c r="GD95" s="277"/>
      <c r="GE95" s="277"/>
      <c r="GF95" s="277"/>
      <c r="GG95" s="277"/>
      <c r="GH95" s="277"/>
      <c r="GI95" s="277"/>
      <c r="GJ95" s="277"/>
      <c r="GK95" s="277"/>
      <c r="GL95" s="277"/>
      <c r="GM95" s="277"/>
      <c r="GN95" s="277"/>
      <c r="GO95" s="277"/>
      <c r="GP95" s="277"/>
      <c r="GQ95" s="277"/>
      <c r="GR95" s="277"/>
      <c r="GS95" s="277"/>
      <c r="GT95" s="277"/>
      <c r="GU95" s="277"/>
      <c r="GV95" s="280"/>
      <c r="GW95" s="280"/>
      <c r="GX95" s="280"/>
      <c r="GY95" s="280"/>
      <c r="GZ95" s="280"/>
      <c r="HA95" s="280"/>
      <c r="HB95" s="280"/>
      <c r="HC95" s="280"/>
      <c r="HD95" s="280"/>
      <c r="HE95" s="280"/>
      <c r="HF95" s="280"/>
      <c r="HG95" s="280"/>
      <c r="HH95" s="280"/>
      <c r="HI95" s="280"/>
      <c r="HJ95" s="280"/>
      <c r="HK95" s="280"/>
      <c r="HL95" s="280"/>
      <c r="HM95" s="280"/>
      <c r="HN95" s="280"/>
      <c r="HO95" s="280"/>
      <c r="HP95" s="280"/>
      <c r="HQ95" s="280"/>
      <c r="HR95" s="280"/>
      <c r="HS95" s="280"/>
    </row>
    <row r="96" spans="1:227" s="278" customFormat="1" ht="26.45" customHeight="1">
      <c r="A96" s="523"/>
      <c r="B96" s="296" t="s">
        <v>310</v>
      </c>
      <c r="C96" s="290">
        <v>15</v>
      </c>
      <c r="D96" s="290"/>
      <c r="E96" s="290"/>
      <c r="F96" s="291">
        <f t="shared" si="4"/>
        <v>15</v>
      </c>
      <c r="G96" s="290"/>
      <c r="H96" s="291">
        <f t="shared" si="11"/>
        <v>15</v>
      </c>
      <c r="I96" s="296"/>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277"/>
      <c r="BK96" s="277"/>
      <c r="BL96" s="277"/>
      <c r="BM96" s="277"/>
      <c r="BN96" s="277"/>
      <c r="BO96" s="277"/>
      <c r="BP96" s="277"/>
      <c r="BQ96" s="277"/>
      <c r="BR96" s="277"/>
      <c r="BS96" s="277"/>
      <c r="BT96" s="277"/>
      <c r="BU96" s="277"/>
      <c r="BV96" s="277"/>
      <c r="BW96" s="277"/>
      <c r="BX96" s="277"/>
      <c r="BY96" s="277"/>
      <c r="BZ96" s="277"/>
      <c r="CA96" s="277"/>
      <c r="CB96" s="277"/>
      <c r="CC96" s="277"/>
      <c r="CD96" s="277"/>
      <c r="CE96" s="277"/>
      <c r="CF96" s="277"/>
      <c r="CG96" s="277"/>
      <c r="CH96" s="277"/>
      <c r="CI96" s="277"/>
      <c r="CJ96" s="277"/>
      <c r="CK96" s="277"/>
      <c r="CL96" s="277"/>
      <c r="CM96" s="277"/>
      <c r="CN96" s="277"/>
      <c r="CO96" s="277"/>
      <c r="CP96" s="277"/>
      <c r="CQ96" s="277"/>
      <c r="CR96" s="277"/>
      <c r="CS96" s="277"/>
      <c r="CT96" s="277"/>
      <c r="CU96" s="277"/>
      <c r="CV96" s="277"/>
      <c r="CW96" s="277"/>
      <c r="CX96" s="277"/>
      <c r="CY96" s="277"/>
      <c r="CZ96" s="277"/>
      <c r="DA96" s="277"/>
      <c r="DB96" s="277"/>
      <c r="DC96" s="277"/>
      <c r="DD96" s="277"/>
      <c r="DE96" s="277"/>
      <c r="DF96" s="277"/>
      <c r="DG96" s="277"/>
      <c r="DH96" s="277"/>
      <c r="DI96" s="277"/>
      <c r="DJ96" s="277"/>
      <c r="DK96" s="277"/>
      <c r="DL96" s="277"/>
      <c r="DM96" s="277"/>
      <c r="DN96" s="277"/>
      <c r="DO96" s="277"/>
      <c r="DP96" s="277"/>
      <c r="DQ96" s="277"/>
      <c r="DR96" s="277"/>
      <c r="DS96" s="277"/>
      <c r="DT96" s="277"/>
      <c r="DU96" s="277"/>
      <c r="DV96" s="277"/>
      <c r="DW96" s="277"/>
      <c r="DX96" s="277"/>
      <c r="DY96" s="277"/>
      <c r="DZ96" s="277"/>
      <c r="EA96" s="277"/>
      <c r="EB96" s="277"/>
      <c r="EC96" s="277"/>
      <c r="ED96" s="277"/>
      <c r="EE96" s="277"/>
      <c r="EF96" s="277"/>
      <c r="EG96" s="277"/>
      <c r="EH96" s="277"/>
      <c r="EI96" s="277"/>
      <c r="EJ96" s="277"/>
      <c r="EK96" s="277"/>
      <c r="EL96" s="277"/>
      <c r="EM96" s="277"/>
      <c r="EN96" s="277"/>
      <c r="EO96" s="277"/>
      <c r="EP96" s="277"/>
      <c r="EQ96" s="277"/>
      <c r="ER96" s="277"/>
      <c r="ES96" s="277"/>
      <c r="ET96" s="277"/>
      <c r="EU96" s="277"/>
      <c r="EV96" s="277"/>
      <c r="EW96" s="277"/>
      <c r="EX96" s="277"/>
      <c r="EY96" s="277"/>
      <c r="EZ96" s="277"/>
      <c r="FA96" s="277"/>
      <c r="FB96" s="277"/>
      <c r="FC96" s="277"/>
      <c r="FD96" s="277"/>
      <c r="FE96" s="277"/>
      <c r="FF96" s="277"/>
      <c r="FG96" s="277"/>
      <c r="FH96" s="277"/>
      <c r="FI96" s="277"/>
      <c r="FJ96" s="277"/>
      <c r="FK96" s="277"/>
      <c r="FL96" s="277"/>
      <c r="FM96" s="277"/>
      <c r="FN96" s="277"/>
      <c r="FO96" s="277"/>
      <c r="FP96" s="277"/>
      <c r="FQ96" s="277"/>
      <c r="FR96" s="277"/>
      <c r="FS96" s="277"/>
      <c r="FT96" s="277"/>
      <c r="FU96" s="277"/>
      <c r="FV96" s="277"/>
      <c r="FW96" s="277"/>
      <c r="FX96" s="277"/>
      <c r="FY96" s="277"/>
      <c r="FZ96" s="277"/>
      <c r="GA96" s="277"/>
      <c r="GB96" s="277"/>
      <c r="GC96" s="277"/>
      <c r="GD96" s="277"/>
      <c r="GE96" s="277"/>
      <c r="GF96" s="277"/>
      <c r="GG96" s="277"/>
      <c r="GH96" s="277"/>
      <c r="GI96" s="277"/>
      <c r="GJ96" s="277"/>
      <c r="GK96" s="277"/>
      <c r="GL96" s="277"/>
      <c r="GM96" s="277"/>
      <c r="GN96" s="277"/>
      <c r="GO96" s="277"/>
      <c r="GP96" s="277"/>
      <c r="GQ96" s="277"/>
      <c r="GR96" s="277"/>
      <c r="GS96" s="277"/>
      <c r="GT96" s="277"/>
      <c r="GU96" s="277"/>
      <c r="GV96" s="280"/>
      <c r="GW96" s="280"/>
      <c r="GX96" s="280"/>
      <c r="GY96" s="280"/>
      <c r="GZ96" s="280"/>
      <c r="HA96" s="280"/>
      <c r="HB96" s="280"/>
      <c r="HC96" s="280"/>
      <c r="HD96" s="280"/>
      <c r="HE96" s="280"/>
      <c r="HF96" s="280"/>
      <c r="HG96" s="280"/>
      <c r="HH96" s="280"/>
      <c r="HI96" s="280"/>
      <c r="HJ96" s="280"/>
      <c r="HK96" s="280"/>
      <c r="HL96" s="280"/>
      <c r="HM96" s="280"/>
      <c r="HN96" s="280"/>
      <c r="HO96" s="280"/>
      <c r="HP96" s="280"/>
      <c r="HQ96" s="280"/>
      <c r="HR96" s="280"/>
      <c r="HS96" s="280"/>
    </row>
    <row r="97" spans="1:227" s="278" customFormat="1" ht="26.45" customHeight="1">
      <c r="A97" s="523"/>
      <c r="B97" s="296" t="s">
        <v>311</v>
      </c>
      <c r="C97" s="290">
        <v>10</v>
      </c>
      <c r="D97" s="290"/>
      <c r="E97" s="290"/>
      <c r="F97" s="291">
        <f t="shared" si="4"/>
        <v>10</v>
      </c>
      <c r="G97" s="290"/>
      <c r="H97" s="291">
        <f t="shared" si="11"/>
        <v>10</v>
      </c>
      <c r="I97" s="296"/>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277"/>
      <c r="CD97" s="277"/>
      <c r="CE97" s="277"/>
      <c r="CF97" s="277"/>
      <c r="CG97" s="277"/>
      <c r="CH97" s="277"/>
      <c r="CI97" s="277"/>
      <c r="CJ97" s="277"/>
      <c r="CK97" s="277"/>
      <c r="CL97" s="277"/>
      <c r="CM97" s="277"/>
      <c r="CN97" s="277"/>
      <c r="CO97" s="277"/>
      <c r="CP97" s="277"/>
      <c r="CQ97" s="277"/>
      <c r="CR97" s="277"/>
      <c r="CS97" s="277"/>
      <c r="CT97" s="277"/>
      <c r="CU97" s="277"/>
      <c r="CV97" s="277"/>
      <c r="CW97" s="277"/>
      <c r="CX97" s="277"/>
      <c r="CY97" s="277"/>
      <c r="CZ97" s="277"/>
      <c r="DA97" s="277"/>
      <c r="DB97" s="277"/>
      <c r="DC97" s="277"/>
      <c r="DD97" s="277"/>
      <c r="DE97" s="277"/>
      <c r="DF97" s="277"/>
      <c r="DG97" s="277"/>
      <c r="DH97" s="277"/>
      <c r="DI97" s="277"/>
      <c r="DJ97" s="277"/>
      <c r="DK97" s="277"/>
      <c r="DL97" s="277"/>
      <c r="DM97" s="277"/>
      <c r="DN97" s="277"/>
      <c r="DO97" s="277"/>
      <c r="DP97" s="277"/>
      <c r="DQ97" s="277"/>
      <c r="DR97" s="277"/>
      <c r="DS97" s="277"/>
      <c r="DT97" s="277"/>
      <c r="DU97" s="277"/>
      <c r="DV97" s="277"/>
      <c r="DW97" s="277"/>
      <c r="DX97" s="277"/>
      <c r="DY97" s="277"/>
      <c r="DZ97" s="277"/>
      <c r="EA97" s="277"/>
      <c r="EB97" s="277"/>
      <c r="EC97" s="277"/>
      <c r="ED97" s="277"/>
      <c r="EE97" s="277"/>
      <c r="EF97" s="277"/>
      <c r="EG97" s="277"/>
      <c r="EH97" s="277"/>
      <c r="EI97" s="277"/>
      <c r="EJ97" s="277"/>
      <c r="EK97" s="277"/>
      <c r="EL97" s="277"/>
      <c r="EM97" s="277"/>
      <c r="EN97" s="277"/>
      <c r="EO97" s="277"/>
      <c r="EP97" s="277"/>
      <c r="EQ97" s="277"/>
      <c r="ER97" s="277"/>
      <c r="ES97" s="277"/>
      <c r="ET97" s="277"/>
      <c r="EU97" s="277"/>
      <c r="EV97" s="277"/>
      <c r="EW97" s="277"/>
      <c r="EX97" s="277"/>
      <c r="EY97" s="277"/>
      <c r="EZ97" s="277"/>
      <c r="FA97" s="277"/>
      <c r="FB97" s="277"/>
      <c r="FC97" s="277"/>
      <c r="FD97" s="277"/>
      <c r="FE97" s="277"/>
      <c r="FF97" s="277"/>
      <c r="FG97" s="277"/>
      <c r="FH97" s="277"/>
      <c r="FI97" s="277"/>
      <c r="FJ97" s="277"/>
      <c r="FK97" s="277"/>
      <c r="FL97" s="277"/>
      <c r="FM97" s="277"/>
      <c r="FN97" s="277"/>
      <c r="FO97" s="277"/>
      <c r="FP97" s="277"/>
      <c r="FQ97" s="277"/>
      <c r="FR97" s="277"/>
      <c r="FS97" s="277"/>
      <c r="FT97" s="277"/>
      <c r="FU97" s="277"/>
      <c r="FV97" s="277"/>
      <c r="FW97" s="277"/>
      <c r="FX97" s="277"/>
      <c r="FY97" s="277"/>
      <c r="FZ97" s="277"/>
      <c r="GA97" s="277"/>
      <c r="GB97" s="277"/>
      <c r="GC97" s="277"/>
      <c r="GD97" s="277"/>
      <c r="GE97" s="277"/>
      <c r="GF97" s="277"/>
      <c r="GG97" s="277"/>
      <c r="GH97" s="277"/>
      <c r="GI97" s="277"/>
      <c r="GJ97" s="277"/>
      <c r="GK97" s="277"/>
      <c r="GL97" s="277"/>
      <c r="GM97" s="277"/>
      <c r="GN97" s="277"/>
      <c r="GO97" s="277"/>
      <c r="GP97" s="277"/>
      <c r="GQ97" s="277"/>
      <c r="GR97" s="277"/>
      <c r="GS97" s="277"/>
      <c r="GT97" s="277"/>
      <c r="GU97" s="277"/>
      <c r="GV97" s="280"/>
      <c r="GW97" s="280"/>
      <c r="GX97" s="280"/>
      <c r="GY97" s="280"/>
      <c r="GZ97" s="280"/>
      <c r="HA97" s="280"/>
      <c r="HB97" s="280"/>
      <c r="HC97" s="280"/>
      <c r="HD97" s="280"/>
      <c r="HE97" s="280"/>
      <c r="HF97" s="280"/>
      <c r="HG97" s="280"/>
      <c r="HH97" s="280"/>
      <c r="HI97" s="280"/>
      <c r="HJ97" s="280"/>
      <c r="HK97" s="280"/>
      <c r="HL97" s="280"/>
      <c r="HM97" s="280"/>
      <c r="HN97" s="280"/>
      <c r="HO97" s="280"/>
      <c r="HP97" s="280"/>
      <c r="HQ97" s="280"/>
      <c r="HR97" s="280"/>
      <c r="HS97" s="280"/>
    </row>
    <row r="98" spans="1:227" s="278" customFormat="1" ht="26.45" customHeight="1">
      <c r="A98" s="523"/>
      <c r="B98" s="296" t="s">
        <v>312</v>
      </c>
      <c r="C98" s="290">
        <v>51.5</v>
      </c>
      <c r="D98" s="290"/>
      <c r="E98" s="290"/>
      <c r="F98" s="291">
        <f t="shared" si="4"/>
        <v>51.5</v>
      </c>
      <c r="G98" s="290"/>
      <c r="H98" s="291">
        <f t="shared" si="11"/>
        <v>51.5</v>
      </c>
      <c r="I98" s="296"/>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277"/>
      <c r="CC98" s="277"/>
      <c r="CD98" s="277"/>
      <c r="CE98" s="277"/>
      <c r="CF98" s="277"/>
      <c r="CG98" s="277"/>
      <c r="CH98" s="277"/>
      <c r="CI98" s="277"/>
      <c r="CJ98" s="277"/>
      <c r="CK98" s="277"/>
      <c r="CL98" s="277"/>
      <c r="CM98" s="277"/>
      <c r="CN98" s="277"/>
      <c r="CO98" s="277"/>
      <c r="CP98" s="277"/>
      <c r="CQ98" s="277"/>
      <c r="CR98" s="277"/>
      <c r="CS98" s="277"/>
      <c r="CT98" s="277"/>
      <c r="CU98" s="277"/>
      <c r="CV98" s="277"/>
      <c r="CW98" s="277"/>
      <c r="CX98" s="277"/>
      <c r="CY98" s="277"/>
      <c r="CZ98" s="277"/>
      <c r="DA98" s="277"/>
      <c r="DB98" s="277"/>
      <c r="DC98" s="277"/>
      <c r="DD98" s="277"/>
      <c r="DE98" s="277"/>
      <c r="DF98" s="277"/>
      <c r="DG98" s="277"/>
      <c r="DH98" s="277"/>
      <c r="DI98" s="277"/>
      <c r="DJ98" s="277"/>
      <c r="DK98" s="277"/>
      <c r="DL98" s="277"/>
      <c r="DM98" s="277"/>
      <c r="DN98" s="277"/>
      <c r="DO98" s="277"/>
      <c r="DP98" s="277"/>
      <c r="DQ98" s="277"/>
      <c r="DR98" s="277"/>
      <c r="DS98" s="277"/>
      <c r="DT98" s="277"/>
      <c r="DU98" s="277"/>
      <c r="DV98" s="277"/>
      <c r="DW98" s="277"/>
      <c r="DX98" s="277"/>
      <c r="DY98" s="277"/>
      <c r="DZ98" s="277"/>
      <c r="EA98" s="277"/>
      <c r="EB98" s="277"/>
      <c r="EC98" s="277"/>
      <c r="ED98" s="277"/>
      <c r="EE98" s="277"/>
      <c r="EF98" s="277"/>
      <c r="EG98" s="277"/>
      <c r="EH98" s="277"/>
      <c r="EI98" s="277"/>
      <c r="EJ98" s="277"/>
      <c r="EK98" s="277"/>
      <c r="EL98" s="277"/>
      <c r="EM98" s="277"/>
      <c r="EN98" s="277"/>
      <c r="EO98" s="277"/>
      <c r="EP98" s="277"/>
      <c r="EQ98" s="277"/>
      <c r="ER98" s="277"/>
      <c r="ES98" s="277"/>
      <c r="ET98" s="277"/>
      <c r="EU98" s="277"/>
      <c r="EV98" s="277"/>
      <c r="EW98" s="277"/>
      <c r="EX98" s="277"/>
      <c r="EY98" s="277"/>
      <c r="EZ98" s="277"/>
      <c r="FA98" s="277"/>
      <c r="FB98" s="277"/>
      <c r="FC98" s="277"/>
      <c r="FD98" s="277"/>
      <c r="FE98" s="277"/>
      <c r="FF98" s="277"/>
      <c r="FG98" s="277"/>
      <c r="FH98" s="277"/>
      <c r="FI98" s="277"/>
      <c r="FJ98" s="277"/>
      <c r="FK98" s="277"/>
      <c r="FL98" s="277"/>
      <c r="FM98" s="277"/>
      <c r="FN98" s="277"/>
      <c r="FO98" s="277"/>
      <c r="FP98" s="277"/>
      <c r="FQ98" s="277"/>
      <c r="FR98" s="277"/>
      <c r="FS98" s="277"/>
      <c r="FT98" s="277"/>
      <c r="FU98" s="277"/>
      <c r="FV98" s="277"/>
      <c r="FW98" s="277"/>
      <c r="FX98" s="277"/>
      <c r="FY98" s="277"/>
      <c r="FZ98" s="277"/>
      <c r="GA98" s="277"/>
      <c r="GB98" s="277"/>
      <c r="GC98" s="277"/>
      <c r="GD98" s="277"/>
      <c r="GE98" s="277"/>
      <c r="GF98" s="277"/>
      <c r="GG98" s="277"/>
      <c r="GH98" s="277"/>
      <c r="GI98" s="277"/>
      <c r="GJ98" s="277"/>
      <c r="GK98" s="277"/>
      <c r="GL98" s="277"/>
      <c r="GM98" s="277"/>
      <c r="GN98" s="277"/>
      <c r="GO98" s="277"/>
      <c r="GP98" s="277"/>
      <c r="GQ98" s="277"/>
      <c r="GR98" s="277"/>
      <c r="GS98" s="277"/>
      <c r="GT98" s="277"/>
      <c r="GU98" s="277"/>
      <c r="GV98" s="280"/>
      <c r="GW98" s="280"/>
      <c r="GX98" s="280"/>
      <c r="GY98" s="280"/>
      <c r="GZ98" s="280"/>
      <c r="HA98" s="280"/>
      <c r="HB98" s="280"/>
      <c r="HC98" s="280"/>
      <c r="HD98" s="280"/>
      <c r="HE98" s="280"/>
      <c r="HF98" s="280"/>
      <c r="HG98" s="280"/>
      <c r="HH98" s="280"/>
      <c r="HI98" s="280"/>
      <c r="HJ98" s="280"/>
      <c r="HK98" s="280"/>
      <c r="HL98" s="280"/>
      <c r="HM98" s="280"/>
      <c r="HN98" s="280"/>
      <c r="HO98" s="280"/>
      <c r="HP98" s="280"/>
      <c r="HQ98" s="280"/>
      <c r="HR98" s="280"/>
      <c r="HS98" s="280"/>
    </row>
    <row r="99" spans="1:227" s="278" customFormat="1" ht="26.45" customHeight="1">
      <c r="A99" s="523"/>
      <c r="B99" s="296" t="s">
        <v>262</v>
      </c>
      <c r="C99" s="290">
        <v>8</v>
      </c>
      <c r="D99" s="290"/>
      <c r="E99" s="290"/>
      <c r="F99" s="291">
        <f t="shared" ref="F99:F162" si="17">C99+D99+E99</f>
        <v>8</v>
      </c>
      <c r="G99" s="290"/>
      <c r="H99" s="291">
        <f t="shared" si="11"/>
        <v>8</v>
      </c>
      <c r="I99" s="296"/>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277"/>
      <c r="CC99" s="277"/>
      <c r="CD99" s="277"/>
      <c r="CE99" s="277"/>
      <c r="CF99" s="277"/>
      <c r="CG99" s="277"/>
      <c r="CH99" s="277"/>
      <c r="CI99" s="277"/>
      <c r="CJ99" s="277"/>
      <c r="CK99" s="277"/>
      <c r="CL99" s="277"/>
      <c r="CM99" s="277"/>
      <c r="CN99" s="277"/>
      <c r="CO99" s="277"/>
      <c r="CP99" s="277"/>
      <c r="CQ99" s="277"/>
      <c r="CR99" s="277"/>
      <c r="CS99" s="277"/>
      <c r="CT99" s="277"/>
      <c r="CU99" s="277"/>
      <c r="CV99" s="277"/>
      <c r="CW99" s="277"/>
      <c r="CX99" s="277"/>
      <c r="CY99" s="277"/>
      <c r="CZ99" s="277"/>
      <c r="DA99" s="277"/>
      <c r="DB99" s="277"/>
      <c r="DC99" s="277"/>
      <c r="DD99" s="277"/>
      <c r="DE99" s="277"/>
      <c r="DF99" s="277"/>
      <c r="DG99" s="277"/>
      <c r="DH99" s="277"/>
      <c r="DI99" s="277"/>
      <c r="DJ99" s="277"/>
      <c r="DK99" s="277"/>
      <c r="DL99" s="277"/>
      <c r="DM99" s="277"/>
      <c r="DN99" s="277"/>
      <c r="DO99" s="277"/>
      <c r="DP99" s="277"/>
      <c r="DQ99" s="277"/>
      <c r="DR99" s="277"/>
      <c r="DS99" s="277"/>
      <c r="DT99" s="277"/>
      <c r="DU99" s="277"/>
      <c r="DV99" s="277"/>
      <c r="DW99" s="277"/>
      <c r="DX99" s="277"/>
      <c r="DY99" s="277"/>
      <c r="DZ99" s="277"/>
      <c r="EA99" s="277"/>
      <c r="EB99" s="277"/>
      <c r="EC99" s="277"/>
      <c r="ED99" s="277"/>
      <c r="EE99" s="277"/>
      <c r="EF99" s="277"/>
      <c r="EG99" s="277"/>
      <c r="EH99" s="277"/>
      <c r="EI99" s="277"/>
      <c r="EJ99" s="277"/>
      <c r="EK99" s="277"/>
      <c r="EL99" s="277"/>
      <c r="EM99" s="277"/>
      <c r="EN99" s="277"/>
      <c r="EO99" s="277"/>
      <c r="EP99" s="277"/>
      <c r="EQ99" s="277"/>
      <c r="ER99" s="277"/>
      <c r="ES99" s="277"/>
      <c r="ET99" s="277"/>
      <c r="EU99" s="277"/>
      <c r="EV99" s="277"/>
      <c r="EW99" s="277"/>
      <c r="EX99" s="277"/>
      <c r="EY99" s="277"/>
      <c r="EZ99" s="277"/>
      <c r="FA99" s="277"/>
      <c r="FB99" s="277"/>
      <c r="FC99" s="277"/>
      <c r="FD99" s="277"/>
      <c r="FE99" s="277"/>
      <c r="FF99" s="277"/>
      <c r="FG99" s="277"/>
      <c r="FH99" s="277"/>
      <c r="FI99" s="277"/>
      <c r="FJ99" s="277"/>
      <c r="FK99" s="277"/>
      <c r="FL99" s="277"/>
      <c r="FM99" s="277"/>
      <c r="FN99" s="277"/>
      <c r="FO99" s="277"/>
      <c r="FP99" s="277"/>
      <c r="FQ99" s="277"/>
      <c r="FR99" s="277"/>
      <c r="FS99" s="277"/>
      <c r="FT99" s="277"/>
      <c r="FU99" s="277"/>
      <c r="FV99" s="277"/>
      <c r="FW99" s="277"/>
      <c r="FX99" s="277"/>
      <c r="FY99" s="277"/>
      <c r="FZ99" s="277"/>
      <c r="GA99" s="277"/>
      <c r="GB99" s="277"/>
      <c r="GC99" s="277"/>
      <c r="GD99" s="277"/>
      <c r="GE99" s="277"/>
      <c r="GF99" s="277"/>
      <c r="GG99" s="277"/>
      <c r="GH99" s="277"/>
      <c r="GI99" s="277"/>
      <c r="GJ99" s="277"/>
      <c r="GK99" s="277"/>
      <c r="GL99" s="277"/>
      <c r="GM99" s="277"/>
      <c r="GN99" s="277"/>
      <c r="GO99" s="277"/>
      <c r="GP99" s="277"/>
      <c r="GQ99" s="277"/>
      <c r="GR99" s="277"/>
      <c r="GS99" s="277"/>
      <c r="GT99" s="277"/>
      <c r="GU99" s="277"/>
      <c r="GV99" s="280"/>
      <c r="GW99" s="280"/>
      <c r="GX99" s="280"/>
      <c r="GY99" s="280"/>
      <c r="GZ99" s="280"/>
      <c r="HA99" s="280"/>
      <c r="HB99" s="280"/>
      <c r="HC99" s="280"/>
      <c r="HD99" s="280"/>
      <c r="HE99" s="280"/>
      <c r="HF99" s="280"/>
      <c r="HG99" s="280"/>
      <c r="HH99" s="280"/>
      <c r="HI99" s="280"/>
      <c r="HJ99" s="280"/>
      <c r="HK99" s="280"/>
      <c r="HL99" s="280"/>
      <c r="HM99" s="280"/>
      <c r="HN99" s="280"/>
      <c r="HO99" s="280"/>
      <c r="HP99" s="280"/>
      <c r="HQ99" s="280"/>
      <c r="HR99" s="280"/>
      <c r="HS99" s="280"/>
    </row>
    <row r="100" spans="1:227" s="278" customFormat="1" ht="26.45" customHeight="1">
      <c r="A100" s="523"/>
      <c r="B100" s="296" t="s">
        <v>313</v>
      </c>
      <c r="C100" s="290">
        <v>5</v>
      </c>
      <c r="D100" s="290"/>
      <c r="E100" s="290"/>
      <c r="F100" s="291">
        <f t="shared" si="17"/>
        <v>5</v>
      </c>
      <c r="G100" s="290"/>
      <c r="H100" s="291">
        <f t="shared" si="11"/>
        <v>5</v>
      </c>
      <c r="I100" s="296"/>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277"/>
      <c r="BP100" s="277"/>
      <c r="BQ100" s="277"/>
      <c r="BR100" s="277"/>
      <c r="BS100" s="277"/>
      <c r="BT100" s="277"/>
      <c r="BU100" s="277"/>
      <c r="BV100" s="277"/>
      <c r="BW100" s="277"/>
      <c r="BX100" s="277"/>
      <c r="BY100" s="277"/>
      <c r="BZ100" s="277"/>
      <c r="CA100" s="277"/>
      <c r="CB100" s="277"/>
      <c r="CC100" s="277"/>
      <c r="CD100" s="277"/>
      <c r="CE100" s="277"/>
      <c r="CF100" s="277"/>
      <c r="CG100" s="277"/>
      <c r="CH100" s="277"/>
      <c r="CI100" s="277"/>
      <c r="CJ100" s="277"/>
      <c r="CK100" s="277"/>
      <c r="CL100" s="277"/>
      <c r="CM100" s="277"/>
      <c r="CN100" s="277"/>
      <c r="CO100" s="277"/>
      <c r="CP100" s="277"/>
      <c r="CQ100" s="277"/>
      <c r="CR100" s="277"/>
      <c r="CS100" s="277"/>
      <c r="CT100" s="277"/>
      <c r="CU100" s="277"/>
      <c r="CV100" s="277"/>
      <c r="CW100" s="277"/>
      <c r="CX100" s="277"/>
      <c r="CY100" s="277"/>
      <c r="CZ100" s="277"/>
      <c r="DA100" s="277"/>
      <c r="DB100" s="277"/>
      <c r="DC100" s="277"/>
      <c r="DD100" s="277"/>
      <c r="DE100" s="277"/>
      <c r="DF100" s="277"/>
      <c r="DG100" s="277"/>
      <c r="DH100" s="277"/>
      <c r="DI100" s="277"/>
      <c r="DJ100" s="277"/>
      <c r="DK100" s="277"/>
      <c r="DL100" s="277"/>
      <c r="DM100" s="277"/>
      <c r="DN100" s="277"/>
      <c r="DO100" s="277"/>
      <c r="DP100" s="277"/>
      <c r="DQ100" s="277"/>
      <c r="DR100" s="277"/>
      <c r="DS100" s="277"/>
      <c r="DT100" s="277"/>
      <c r="DU100" s="277"/>
      <c r="DV100" s="277"/>
      <c r="DW100" s="277"/>
      <c r="DX100" s="277"/>
      <c r="DY100" s="277"/>
      <c r="DZ100" s="277"/>
      <c r="EA100" s="277"/>
      <c r="EB100" s="277"/>
      <c r="EC100" s="277"/>
      <c r="ED100" s="277"/>
      <c r="EE100" s="277"/>
      <c r="EF100" s="277"/>
      <c r="EG100" s="277"/>
      <c r="EH100" s="277"/>
      <c r="EI100" s="277"/>
      <c r="EJ100" s="277"/>
      <c r="EK100" s="277"/>
      <c r="EL100" s="277"/>
      <c r="EM100" s="277"/>
      <c r="EN100" s="277"/>
      <c r="EO100" s="277"/>
      <c r="EP100" s="277"/>
      <c r="EQ100" s="277"/>
      <c r="ER100" s="277"/>
      <c r="ES100" s="277"/>
      <c r="ET100" s="277"/>
      <c r="EU100" s="277"/>
      <c r="EV100" s="277"/>
      <c r="EW100" s="277"/>
      <c r="EX100" s="277"/>
      <c r="EY100" s="277"/>
      <c r="EZ100" s="277"/>
      <c r="FA100" s="277"/>
      <c r="FB100" s="277"/>
      <c r="FC100" s="277"/>
      <c r="FD100" s="277"/>
      <c r="FE100" s="277"/>
      <c r="FF100" s="277"/>
      <c r="FG100" s="277"/>
      <c r="FH100" s="277"/>
      <c r="FI100" s="277"/>
      <c r="FJ100" s="277"/>
      <c r="FK100" s="277"/>
      <c r="FL100" s="277"/>
      <c r="FM100" s="277"/>
      <c r="FN100" s="277"/>
      <c r="FO100" s="277"/>
      <c r="FP100" s="277"/>
      <c r="FQ100" s="277"/>
      <c r="FR100" s="277"/>
      <c r="FS100" s="277"/>
      <c r="FT100" s="277"/>
      <c r="FU100" s="277"/>
      <c r="FV100" s="277"/>
      <c r="FW100" s="277"/>
      <c r="FX100" s="277"/>
      <c r="FY100" s="277"/>
      <c r="FZ100" s="277"/>
      <c r="GA100" s="277"/>
      <c r="GB100" s="277"/>
      <c r="GC100" s="277"/>
      <c r="GD100" s="277"/>
      <c r="GE100" s="277"/>
      <c r="GF100" s="277"/>
      <c r="GG100" s="277"/>
      <c r="GH100" s="277"/>
      <c r="GI100" s="277"/>
      <c r="GJ100" s="277"/>
      <c r="GK100" s="277"/>
      <c r="GL100" s="277"/>
      <c r="GM100" s="277"/>
      <c r="GN100" s="277"/>
      <c r="GO100" s="277"/>
      <c r="GP100" s="277"/>
      <c r="GQ100" s="277"/>
      <c r="GR100" s="277"/>
      <c r="GS100" s="277"/>
      <c r="GT100" s="277"/>
      <c r="GU100" s="277"/>
      <c r="GV100" s="280"/>
      <c r="GW100" s="280"/>
      <c r="GX100" s="280"/>
      <c r="GY100" s="280"/>
      <c r="GZ100" s="280"/>
      <c r="HA100" s="280"/>
      <c r="HB100" s="280"/>
      <c r="HC100" s="280"/>
      <c r="HD100" s="280"/>
      <c r="HE100" s="280"/>
      <c r="HF100" s="280"/>
      <c r="HG100" s="280"/>
      <c r="HH100" s="280"/>
      <c r="HI100" s="280"/>
      <c r="HJ100" s="280"/>
      <c r="HK100" s="280"/>
      <c r="HL100" s="280"/>
      <c r="HM100" s="280"/>
      <c r="HN100" s="280"/>
      <c r="HO100" s="280"/>
      <c r="HP100" s="280"/>
      <c r="HQ100" s="280"/>
      <c r="HR100" s="280"/>
      <c r="HS100" s="280"/>
    </row>
    <row r="101" spans="1:227" s="278" customFormat="1" ht="26.45" customHeight="1">
      <c r="A101" s="523"/>
      <c r="B101" s="296" t="s">
        <v>314</v>
      </c>
      <c r="C101" s="290">
        <v>10</v>
      </c>
      <c r="D101" s="290"/>
      <c r="E101" s="290"/>
      <c r="F101" s="291">
        <f t="shared" si="17"/>
        <v>10</v>
      </c>
      <c r="G101" s="290"/>
      <c r="H101" s="291">
        <f t="shared" si="11"/>
        <v>10</v>
      </c>
      <c r="I101" s="296"/>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277"/>
      <c r="CL101" s="277"/>
      <c r="CM101" s="277"/>
      <c r="CN101" s="277"/>
      <c r="CO101" s="277"/>
      <c r="CP101" s="277"/>
      <c r="CQ101" s="277"/>
      <c r="CR101" s="277"/>
      <c r="CS101" s="277"/>
      <c r="CT101" s="277"/>
      <c r="CU101" s="277"/>
      <c r="CV101" s="277"/>
      <c r="CW101" s="277"/>
      <c r="CX101" s="277"/>
      <c r="CY101" s="277"/>
      <c r="CZ101" s="277"/>
      <c r="DA101" s="277"/>
      <c r="DB101" s="277"/>
      <c r="DC101" s="277"/>
      <c r="DD101" s="277"/>
      <c r="DE101" s="277"/>
      <c r="DF101" s="277"/>
      <c r="DG101" s="277"/>
      <c r="DH101" s="277"/>
      <c r="DI101" s="277"/>
      <c r="DJ101" s="277"/>
      <c r="DK101" s="277"/>
      <c r="DL101" s="277"/>
      <c r="DM101" s="277"/>
      <c r="DN101" s="277"/>
      <c r="DO101" s="277"/>
      <c r="DP101" s="277"/>
      <c r="DQ101" s="277"/>
      <c r="DR101" s="277"/>
      <c r="DS101" s="277"/>
      <c r="DT101" s="277"/>
      <c r="DU101" s="277"/>
      <c r="DV101" s="277"/>
      <c r="DW101" s="277"/>
      <c r="DX101" s="277"/>
      <c r="DY101" s="277"/>
      <c r="DZ101" s="277"/>
      <c r="EA101" s="277"/>
      <c r="EB101" s="277"/>
      <c r="EC101" s="277"/>
      <c r="ED101" s="277"/>
      <c r="EE101" s="277"/>
      <c r="EF101" s="277"/>
      <c r="EG101" s="277"/>
      <c r="EH101" s="277"/>
      <c r="EI101" s="277"/>
      <c r="EJ101" s="277"/>
      <c r="EK101" s="277"/>
      <c r="EL101" s="277"/>
      <c r="EM101" s="277"/>
      <c r="EN101" s="277"/>
      <c r="EO101" s="277"/>
      <c r="EP101" s="277"/>
      <c r="EQ101" s="277"/>
      <c r="ER101" s="277"/>
      <c r="ES101" s="277"/>
      <c r="ET101" s="277"/>
      <c r="EU101" s="277"/>
      <c r="EV101" s="277"/>
      <c r="EW101" s="277"/>
      <c r="EX101" s="277"/>
      <c r="EY101" s="277"/>
      <c r="EZ101" s="277"/>
      <c r="FA101" s="277"/>
      <c r="FB101" s="277"/>
      <c r="FC101" s="277"/>
      <c r="FD101" s="277"/>
      <c r="FE101" s="277"/>
      <c r="FF101" s="277"/>
      <c r="FG101" s="277"/>
      <c r="FH101" s="277"/>
      <c r="FI101" s="277"/>
      <c r="FJ101" s="277"/>
      <c r="FK101" s="277"/>
      <c r="FL101" s="277"/>
      <c r="FM101" s="277"/>
      <c r="FN101" s="277"/>
      <c r="FO101" s="277"/>
      <c r="FP101" s="277"/>
      <c r="FQ101" s="277"/>
      <c r="FR101" s="277"/>
      <c r="FS101" s="277"/>
      <c r="FT101" s="277"/>
      <c r="FU101" s="277"/>
      <c r="FV101" s="277"/>
      <c r="FW101" s="277"/>
      <c r="FX101" s="277"/>
      <c r="FY101" s="277"/>
      <c r="FZ101" s="277"/>
      <c r="GA101" s="277"/>
      <c r="GB101" s="277"/>
      <c r="GC101" s="277"/>
      <c r="GD101" s="277"/>
      <c r="GE101" s="277"/>
      <c r="GF101" s="277"/>
      <c r="GG101" s="277"/>
      <c r="GH101" s="277"/>
      <c r="GI101" s="277"/>
      <c r="GJ101" s="277"/>
      <c r="GK101" s="277"/>
      <c r="GL101" s="277"/>
      <c r="GM101" s="277"/>
      <c r="GN101" s="277"/>
      <c r="GO101" s="277"/>
      <c r="GP101" s="277"/>
      <c r="GQ101" s="277"/>
      <c r="GR101" s="277"/>
      <c r="GS101" s="277"/>
      <c r="GT101" s="277"/>
      <c r="GU101" s="277"/>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row>
    <row r="102" spans="1:227" s="278" customFormat="1" ht="26.45" customHeight="1">
      <c r="A102" s="523"/>
      <c r="B102" s="296" t="s">
        <v>315</v>
      </c>
      <c r="C102" s="290">
        <v>10</v>
      </c>
      <c r="D102" s="290"/>
      <c r="E102" s="290"/>
      <c r="F102" s="291">
        <f t="shared" si="17"/>
        <v>10</v>
      </c>
      <c r="G102" s="290"/>
      <c r="H102" s="291">
        <f t="shared" si="11"/>
        <v>10</v>
      </c>
      <c r="I102" s="296"/>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277"/>
      <c r="CL102" s="277"/>
      <c r="CM102" s="277"/>
      <c r="CN102" s="277"/>
      <c r="CO102" s="277"/>
      <c r="CP102" s="277"/>
      <c r="CQ102" s="277"/>
      <c r="CR102" s="277"/>
      <c r="CS102" s="277"/>
      <c r="CT102" s="277"/>
      <c r="CU102" s="277"/>
      <c r="CV102" s="277"/>
      <c r="CW102" s="277"/>
      <c r="CX102" s="277"/>
      <c r="CY102" s="277"/>
      <c r="CZ102" s="277"/>
      <c r="DA102" s="277"/>
      <c r="DB102" s="277"/>
      <c r="DC102" s="277"/>
      <c r="DD102" s="277"/>
      <c r="DE102" s="277"/>
      <c r="DF102" s="277"/>
      <c r="DG102" s="277"/>
      <c r="DH102" s="277"/>
      <c r="DI102" s="277"/>
      <c r="DJ102" s="277"/>
      <c r="DK102" s="277"/>
      <c r="DL102" s="277"/>
      <c r="DM102" s="277"/>
      <c r="DN102" s="277"/>
      <c r="DO102" s="277"/>
      <c r="DP102" s="277"/>
      <c r="DQ102" s="277"/>
      <c r="DR102" s="277"/>
      <c r="DS102" s="277"/>
      <c r="DT102" s="277"/>
      <c r="DU102" s="277"/>
      <c r="DV102" s="277"/>
      <c r="DW102" s="277"/>
      <c r="DX102" s="277"/>
      <c r="DY102" s="277"/>
      <c r="DZ102" s="277"/>
      <c r="EA102" s="277"/>
      <c r="EB102" s="277"/>
      <c r="EC102" s="277"/>
      <c r="ED102" s="277"/>
      <c r="EE102" s="277"/>
      <c r="EF102" s="277"/>
      <c r="EG102" s="277"/>
      <c r="EH102" s="277"/>
      <c r="EI102" s="277"/>
      <c r="EJ102" s="277"/>
      <c r="EK102" s="277"/>
      <c r="EL102" s="277"/>
      <c r="EM102" s="277"/>
      <c r="EN102" s="277"/>
      <c r="EO102" s="277"/>
      <c r="EP102" s="277"/>
      <c r="EQ102" s="277"/>
      <c r="ER102" s="277"/>
      <c r="ES102" s="277"/>
      <c r="ET102" s="277"/>
      <c r="EU102" s="277"/>
      <c r="EV102" s="277"/>
      <c r="EW102" s="277"/>
      <c r="EX102" s="277"/>
      <c r="EY102" s="277"/>
      <c r="EZ102" s="277"/>
      <c r="FA102" s="277"/>
      <c r="FB102" s="277"/>
      <c r="FC102" s="277"/>
      <c r="FD102" s="277"/>
      <c r="FE102" s="277"/>
      <c r="FF102" s="277"/>
      <c r="FG102" s="277"/>
      <c r="FH102" s="277"/>
      <c r="FI102" s="277"/>
      <c r="FJ102" s="277"/>
      <c r="FK102" s="277"/>
      <c r="FL102" s="277"/>
      <c r="FM102" s="277"/>
      <c r="FN102" s="277"/>
      <c r="FO102" s="277"/>
      <c r="FP102" s="277"/>
      <c r="FQ102" s="277"/>
      <c r="FR102" s="277"/>
      <c r="FS102" s="277"/>
      <c r="FT102" s="277"/>
      <c r="FU102" s="277"/>
      <c r="FV102" s="277"/>
      <c r="FW102" s="277"/>
      <c r="FX102" s="277"/>
      <c r="FY102" s="277"/>
      <c r="FZ102" s="277"/>
      <c r="GA102" s="277"/>
      <c r="GB102" s="277"/>
      <c r="GC102" s="277"/>
      <c r="GD102" s="277"/>
      <c r="GE102" s="277"/>
      <c r="GF102" s="277"/>
      <c r="GG102" s="277"/>
      <c r="GH102" s="277"/>
      <c r="GI102" s="277"/>
      <c r="GJ102" s="277"/>
      <c r="GK102" s="277"/>
      <c r="GL102" s="277"/>
      <c r="GM102" s="277"/>
      <c r="GN102" s="277"/>
      <c r="GO102" s="277"/>
      <c r="GP102" s="277"/>
      <c r="GQ102" s="277"/>
      <c r="GR102" s="277"/>
      <c r="GS102" s="277"/>
      <c r="GT102" s="277"/>
      <c r="GU102" s="277"/>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row>
    <row r="103" spans="1:227" s="278" customFormat="1" ht="26.45" customHeight="1">
      <c r="A103" s="523"/>
      <c r="B103" s="296" t="s">
        <v>266</v>
      </c>
      <c r="C103" s="290"/>
      <c r="D103" s="290">
        <v>64.650000000000006</v>
      </c>
      <c r="E103" s="290"/>
      <c r="F103" s="291">
        <f t="shared" si="17"/>
        <v>64.650000000000006</v>
      </c>
      <c r="G103" s="290"/>
      <c r="H103" s="291">
        <f t="shared" si="11"/>
        <v>64.650000000000006</v>
      </c>
      <c r="I103" s="296" t="s">
        <v>267</v>
      </c>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277"/>
      <c r="CD103" s="277"/>
      <c r="CE103" s="277"/>
      <c r="CF103" s="277"/>
      <c r="CG103" s="277"/>
      <c r="CH103" s="277"/>
      <c r="CI103" s="277"/>
      <c r="CJ103" s="277"/>
      <c r="CK103" s="277"/>
      <c r="CL103" s="277"/>
      <c r="CM103" s="277"/>
      <c r="CN103" s="277"/>
      <c r="CO103" s="277"/>
      <c r="CP103" s="277"/>
      <c r="CQ103" s="277"/>
      <c r="CR103" s="277"/>
      <c r="CS103" s="277"/>
      <c r="CT103" s="277"/>
      <c r="CU103" s="277"/>
      <c r="CV103" s="277"/>
      <c r="CW103" s="277"/>
      <c r="CX103" s="277"/>
      <c r="CY103" s="277"/>
      <c r="CZ103" s="277"/>
      <c r="DA103" s="277"/>
      <c r="DB103" s="277"/>
      <c r="DC103" s="277"/>
      <c r="DD103" s="277"/>
      <c r="DE103" s="277"/>
      <c r="DF103" s="277"/>
      <c r="DG103" s="277"/>
      <c r="DH103" s="277"/>
      <c r="DI103" s="277"/>
      <c r="DJ103" s="277"/>
      <c r="DK103" s="277"/>
      <c r="DL103" s="277"/>
      <c r="DM103" s="277"/>
      <c r="DN103" s="277"/>
      <c r="DO103" s="277"/>
      <c r="DP103" s="277"/>
      <c r="DQ103" s="277"/>
      <c r="DR103" s="277"/>
      <c r="DS103" s="277"/>
      <c r="DT103" s="277"/>
      <c r="DU103" s="277"/>
      <c r="DV103" s="277"/>
      <c r="DW103" s="277"/>
      <c r="DX103" s="277"/>
      <c r="DY103" s="277"/>
      <c r="DZ103" s="277"/>
      <c r="EA103" s="277"/>
      <c r="EB103" s="277"/>
      <c r="EC103" s="277"/>
      <c r="ED103" s="277"/>
      <c r="EE103" s="277"/>
      <c r="EF103" s="277"/>
      <c r="EG103" s="277"/>
      <c r="EH103" s="277"/>
      <c r="EI103" s="277"/>
      <c r="EJ103" s="277"/>
      <c r="EK103" s="277"/>
      <c r="EL103" s="277"/>
      <c r="EM103" s="277"/>
      <c r="EN103" s="277"/>
      <c r="EO103" s="277"/>
      <c r="EP103" s="277"/>
      <c r="EQ103" s="277"/>
      <c r="ER103" s="277"/>
      <c r="ES103" s="277"/>
      <c r="ET103" s="277"/>
      <c r="EU103" s="277"/>
      <c r="EV103" s="277"/>
      <c r="EW103" s="277"/>
      <c r="EX103" s="277"/>
      <c r="EY103" s="277"/>
      <c r="EZ103" s="277"/>
      <c r="FA103" s="277"/>
      <c r="FB103" s="277"/>
      <c r="FC103" s="277"/>
      <c r="FD103" s="277"/>
      <c r="FE103" s="277"/>
      <c r="FF103" s="277"/>
      <c r="FG103" s="277"/>
      <c r="FH103" s="277"/>
      <c r="FI103" s="277"/>
      <c r="FJ103" s="277"/>
      <c r="FK103" s="277"/>
      <c r="FL103" s="277"/>
      <c r="FM103" s="277"/>
      <c r="FN103" s="277"/>
      <c r="FO103" s="277"/>
      <c r="FP103" s="277"/>
      <c r="FQ103" s="277"/>
      <c r="FR103" s="277"/>
      <c r="FS103" s="277"/>
      <c r="FT103" s="277"/>
      <c r="FU103" s="277"/>
      <c r="FV103" s="277"/>
      <c r="FW103" s="277"/>
      <c r="FX103" s="277"/>
      <c r="FY103" s="277"/>
      <c r="FZ103" s="277"/>
      <c r="GA103" s="277"/>
      <c r="GB103" s="277"/>
      <c r="GC103" s="277"/>
      <c r="GD103" s="277"/>
      <c r="GE103" s="277"/>
      <c r="GF103" s="277"/>
      <c r="GG103" s="277"/>
      <c r="GH103" s="277"/>
      <c r="GI103" s="277"/>
      <c r="GJ103" s="277"/>
      <c r="GK103" s="277"/>
      <c r="GL103" s="277"/>
      <c r="GM103" s="277"/>
      <c r="GN103" s="277"/>
      <c r="GO103" s="277"/>
      <c r="GP103" s="277"/>
      <c r="GQ103" s="277"/>
      <c r="GR103" s="277"/>
      <c r="GS103" s="277"/>
      <c r="GT103" s="277"/>
      <c r="GU103" s="277"/>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row>
    <row r="104" spans="1:227" s="278" customFormat="1" ht="26.45" customHeight="1">
      <c r="A104" s="523"/>
      <c r="B104" s="296" t="s">
        <v>316</v>
      </c>
      <c r="C104" s="290"/>
      <c r="D104" s="290"/>
      <c r="E104" s="290"/>
      <c r="F104" s="291">
        <f t="shared" si="17"/>
        <v>0</v>
      </c>
      <c r="G104" s="290">
        <v>13.583600000000001</v>
      </c>
      <c r="H104" s="291">
        <f t="shared" si="11"/>
        <v>13.583600000000001</v>
      </c>
      <c r="I104" s="296"/>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277"/>
      <c r="CD104" s="277"/>
      <c r="CE104" s="277"/>
      <c r="CF104" s="277"/>
      <c r="CG104" s="277"/>
      <c r="CH104" s="277"/>
      <c r="CI104" s="277"/>
      <c r="CJ104" s="277"/>
      <c r="CK104" s="277"/>
      <c r="CL104" s="277"/>
      <c r="CM104" s="277"/>
      <c r="CN104" s="277"/>
      <c r="CO104" s="277"/>
      <c r="CP104" s="277"/>
      <c r="CQ104" s="277"/>
      <c r="CR104" s="277"/>
      <c r="CS104" s="277"/>
      <c r="CT104" s="277"/>
      <c r="CU104" s="277"/>
      <c r="CV104" s="277"/>
      <c r="CW104" s="277"/>
      <c r="CX104" s="277"/>
      <c r="CY104" s="277"/>
      <c r="CZ104" s="277"/>
      <c r="DA104" s="277"/>
      <c r="DB104" s="277"/>
      <c r="DC104" s="277"/>
      <c r="DD104" s="277"/>
      <c r="DE104" s="277"/>
      <c r="DF104" s="277"/>
      <c r="DG104" s="277"/>
      <c r="DH104" s="277"/>
      <c r="DI104" s="277"/>
      <c r="DJ104" s="277"/>
      <c r="DK104" s="277"/>
      <c r="DL104" s="277"/>
      <c r="DM104" s="277"/>
      <c r="DN104" s="277"/>
      <c r="DO104" s="277"/>
      <c r="DP104" s="277"/>
      <c r="DQ104" s="277"/>
      <c r="DR104" s="277"/>
      <c r="DS104" s="277"/>
      <c r="DT104" s="277"/>
      <c r="DU104" s="277"/>
      <c r="DV104" s="277"/>
      <c r="DW104" s="277"/>
      <c r="DX104" s="277"/>
      <c r="DY104" s="277"/>
      <c r="DZ104" s="277"/>
      <c r="EA104" s="277"/>
      <c r="EB104" s="277"/>
      <c r="EC104" s="277"/>
      <c r="ED104" s="277"/>
      <c r="EE104" s="277"/>
      <c r="EF104" s="277"/>
      <c r="EG104" s="277"/>
      <c r="EH104" s="277"/>
      <c r="EI104" s="277"/>
      <c r="EJ104" s="277"/>
      <c r="EK104" s="277"/>
      <c r="EL104" s="277"/>
      <c r="EM104" s="277"/>
      <c r="EN104" s="277"/>
      <c r="EO104" s="277"/>
      <c r="EP104" s="277"/>
      <c r="EQ104" s="277"/>
      <c r="ER104" s="277"/>
      <c r="ES104" s="277"/>
      <c r="ET104" s="277"/>
      <c r="EU104" s="277"/>
      <c r="EV104" s="277"/>
      <c r="EW104" s="277"/>
      <c r="EX104" s="277"/>
      <c r="EY104" s="277"/>
      <c r="EZ104" s="277"/>
      <c r="FA104" s="277"/>
      <c r="FB104" s="277"/>
      <c r="FC104" s="277"/>
      <c r="FD104" s="277"/>
      <c r="FE104" s="277"/>
      <c r="FF104" s="277"/>
      <c r="FG104" s="277"/>
      <c r="FH104" s="277"/>
      <c r="FI104" s="277"/>
      <c r="FJ104" s="277"/>
      <c r="FK104" s="277"/>
      <c r="FL104" s="277"/>
      <c r="FM104" s="277"/>
      <c r="FN104" s="277"/>
      <c r="FO104" s="277"/>
      <c r="FP104" s="277"/>
      <c r="FQ104" s="277"/>
      <c r="FR104" s="277"/>
      <c r="FS104" s="277"/>
      <c r="FT104" s="277"/>
      <c r="FU104" s="277"/>
      <c r="FV104" s="277"/>
      <c r="FW104" s="277"/>
      <c r="FX104" s="277"/>
      <c r="FY104" s="277"/>
      <c r="FZ104" s="277"/>
      <c r="GA104" s="277"/>
      <c r="GB104" s="277"/>
      <c r="GC104" s="277"/>
      <c r="GD104" s="277"/>
      <c r="GE104" s="277"/>
      <c r="GF104" s="277"/>
      <c r="GG104" s="277"/>
      <c r="GH104" s="277"/>
      <c r="GI104" s="277"/>
      <c r="GJ104" s="277"/>
      <c r="GK104" s="277"/>
      <c r="GL104" s="277"/>
      <c r="GM104" s="277"/>
      <c r="GN104" s="277"/>
      <c r="GO104" s="277"/>
      <c r="GP104" s="277"/>
      <c r="GQ104" s="277"/>
      <c r="GR104" s="277"/>
      <c r="GS104" s="277"/>
      <c r="GT104" s="277"/>
      <c r="GU104" s="277"/>
      <c r="GV104" s="280"/>
      <c r="GW104" s="280"/>
      <c r="GX104" s="280"/>
      <c r="GY104" s="280"/>
      <c r="GZ104" s="280"/>
      <c r="HA104" s="280"/>
      <c r="HB104" s="280"/>
      <c r="HC104" s="280"/>
      <c r="HD104" s="280"/>
      <c r="HE104" s="280"/>
      <c r="HF104" s="280"/>
      <c r="HG104" s="280"/>
      <c r="HH104" s="280"/>
      <c r="HI104" s="280"/>
      <c r="HJ104" s="280"/>
      <c r="HK104" s="280"/>
      <c r="HL104" s="280"/>
      <c r="HM104" s="280"/>
      <c r="HN104" s="280"/>
      <c r="HO104" s="280"/>
      <c r="HP104" s="280"/>
      <c r="HQ104" s="280"/>
      <c r="HR104" s="280"/>
      <c r="HS104" s="280"/>
    </row>
    <row r="105" spans="1:227" s="278" customFormat="1" ht="26.45" customHeight="1">
      <c r="A105" s="523"/>
      <c r="B105" s="294" t="s">
        <v>317</v>
      </c>
      <c r="C105" s="290"/>
      <c r="D105" s="290"/>
      <c r="E105" s="290">
        <v>32.11</v>
      </c>
      <c r="F105" s="291">
        <f t="shared" si="17"/>
        <v>32.11</v>
      </c>
      <c r="G105" s="290"/>
      <c r="H105" s="291">
        <f t="shared" si="11"/>
        <v>32.11</v>
      </c>
      <c r="I105" s="296" t="s">
        <v>318</v>
      </c>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c r="BC105" s="277"/>
      <c r="BD105" s="277"/>
      <c r="BE105" s="277"/>
      <c r="BF105" s="277"/>
      <c r="BG105" s="277"/>
      <c r="BH105" s="277"/>
      <c r="BI105" s="277"/>
      <c r="BJ105" s="277"/>
      <c r="BK105" s="277"/>
      <c r="BL105" s="277"/>
      <c r="BM105" s="277"/>
      <c r="BN105" s="277"/>
      <c r="BO105" s="277"/>
      <c r="BP105" s="277"/>
      <c r="BQ105" s="277"/>
      <c r="BR105" s="277"/>
      <c r="BS105" s="277"/>
      <c r="BT105" s="277"/>
      <c r="BU105" s="277"/>
      <c r="BV105" s="277"/>
      <c r="BW105" s="277"/>
      <c r="BX105" s="277"/>
      <c r="BY105" s="277"/>
      <c r="BZ105" s="277"/>
      <c r="CA105" s="277"/>
      <c r="CB105" s="277"/>
      <c r="CC105" s="277"/>
      <c r="CD105" s="277"/>
      <c r="CE105" s="277"/>
      <c r="CF105" s="277"/>
      <c r="CG105" s="277"/>
      <c r="CH105" s="277"/>
      <c r="CI105" s="277"/>
      <c r="CJ105" s="277"/>
      <c r="CK105" s="277"/>
      <c r="CL105" s="277"/>
      <c r="CM105" s="277"/>
      <c r="CN105" s="277"/>
      <c r="CO105" s="277"/>
      <c r="CP105" s="277"/>
      <c r="CQ105" s="277"/>
      <c r="CR105" s="277"/>
      <c r="CS105" s="277"/>
      <c r="CT105" s="277"/>
      <c r="CU105" s="277"/>
      <c r="CV105" s="277"/>
      <c r="CW105" s="277"/>
      <c r="CX105" s="277"/>
      <c r="CY105" s="277"/>
      <c r="CZ105" s="277"/>
      <c r="DA105" s="277"/>
      <c r="DB105" s="277"/>
      <c r="DC105" s="277"/>
      <c r="DD105" s="277"/>
      <c r="DE105" s="277"/>
      <c r="DF105" s="277"/>
      <c r="DG105" s="277"/>
      <c r="DH105" s="277"/>
      <c r="DI105" s="277"/>
      <c r="DJ105" s="277"/>
      <c r="DK105" s="277"/>
      <c r="DL105" s="277"/>
      <c r="DM105" s="277"/>
      <c r="DN105" s="277"/>
      <c r="DO105" s="277"/>
      <c r="DP105" s="277"/>
      <c r="DQ105" s="277"/>
      <c r="DR105" s="277"/>
      <c r="DS105" s="277"/>
      <c r="DT105" s="277"/>
      <c r="DU105" s="277"/>
      <c r="DV105" s="277"/>
      <c r="DW105" s="277"/>
      <c r="DX105" s="277"/>
      <c r="DY105" s="277"/>
      <c r="DZ105" s="277"/>
      <c r="EA105" s="277"/>
      <c r="EB105" s="277"/>
      <c r="EC105" s="277"/>
      <c r="ED105" s="277"/>
      <c r="EE105" s="277"/>
      <c r="EF105" s="277"/>
      <c r="EG105" s="277"/>
      <c r="EH105" s="277"/>
      <c r="EI105" s="277"/>
      <c r="EJ105" s="277"/>
      <c r="EK105" s="277"/>
      <c r="EL105" s="277"/>
      <c r="EM105" s="277"/>
      <c r="EN105" s="277"/>
      <c r="EO105" s="277"/>
      <c r="EP105" s="277"/>
      <c r="EQ105" s="277"/>
      <c r="ER105" s="277"/>
      <c r="ES105" s="277"/>
      <c r="ET105" s="277"/>
      <c r="EU105" s="277"/>
      <c r="EV105" s="277"/>
      <c r="EW105" s="277"/>
      <c r="EX105" s="277"/>
      <c r="EY105" s="277"/>
      <c r="EZ105" s="277"/>
      <c r="FA105" s="277"/>
      <c r="FB105" s="277"/>
      <c r="FC105" s="277"/>
      <c r="FD105" s="277"/>
      <c r="FE105" s="277"/>
      <c r="FF105" s="277"/>
      <c r="FG105" s="277"/>
      <c r="FH105" s="277"/>
      <c r="FI105" s="277"/>
      <c r="FJ105" s="277"/>
      <c r="FK105" s="277"/>
      <c r="FL105" s="277"/>
      <c r="FM105" s="277"/>
      <c r="FN105" s="277"/>
      <c r="FO105" s="277"/>
      <c r="FP105" s="277"/>
      <c r="FQ105" s="277"/>
      <c r="FR105" s="277"/>
      <c r="FS105" s="277"/>
      <c r="FT105" s="277"/>
      <c r="FU105" s="277"/>
      <c r="FV105" s="277"/>
      <c r="FW105" s="277"/>
      <c r="FX105" s="277"/>
      <c r="FY105" s="277"/>
      <c r="FZ105" s="277"/>
      <c r="GA105" s="277"/>
      <c r="GB105" s="277"/>
      <c r="GC105" s="277"/>
      <c r="GD105" s="277"/>
      <c r="GE105" s="277"/>
      <c r="GF105" s="277"/>
      <c r="GG105" s="277"/>
      <c r="GH105" s="277"/>
      <c r="GI105" s="277"/>
      <c r="GJ105" s="277"/>
      <c r="GK105" s="277"/>
      <c r="GL105" s="277"/>
      <c r="GM105" s="277"/>
      <c r="GN105" s="277"/>
      <c r="GO105" s="277"/>
      <c r="GP105" s="277"/>
      <c r="GQ105" s="277"/>
      <c r="GR105" s="277"/>
      <c r="GS105" s="277"/>
      <c r="GT105" s="277"/>
      <c r="GU105" s="277"/>
      <c r="GV105" s="280"/>
      <c r="GW105" s="280"/>
      <c r="GX105" s="280"/>
      <c r="GY105" s="280"/>
      <c r="GZ105" s="280"/>
      <c r="HA105" s="280"/>
      <c r="HB105" s="280"/>
      <c r="HC105" s="280"/>
      <c r="HD105" s="280"/>
      <c r="HE105" s="280"/>
      <c r="HF105" s="280"/>
      <c r="HG105" s="280"/>
      <c r="HH105" s="280"/>
      <c r="HI105" s="280"/>
      <c r="HJ105" s="280"/>
      <c r="HK105" s="280"/>
      <c r="HL105" s="280"/>
      <c r="HM105" s="280"/>
      <c r="HN105" s="280"/>
      <c r="HO105" s="280"/>
      <c r="HP105" s="280"/>
      <c r="HQ105" s="280"/>
      <c r="HR105" s="280"/>
      <c r="HS105" s="280"/>
    </row>
    <row r="106" spans="1:227" s="278" customFormat="1" ht="27.95" customHeight="1">
      <c r="A106" s="523" t="s">
        <v>90</v>
      </c>
      <c r="B106" s="289" t="s">
        <v>81</v>
      </c>
      <c r="C106" s="290">
        <f>C107+C108+C111</f>
        <v>518.04</v>
      </c>
      <c r="D106" s="290">
        <f t="shared" ref="D106:G106" si="18">D107+D108+D111+D129</f>
        <v>389.53721999999999</v>
      </c>
      <c r="E106" s="290">
        <f t="shared" si="18"/>
        <v>70</v>
      </c>
      <c r="F106" s="291">
        <f t="shared" si="17"/>
        <v>977.57722000000001</v>
      </c>
      <c r="G106" s="290">
        <f t="shared" si="18"/>
        <v>-209.89250000000001</v>
      </c>
      <c r="H106" s="291">
        <f t="shared" si="11"/>
        <v>767.68471999999997</v>
      </c>
      <c r="I106" s="296"/>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277"/>
      <c r="CD106" s="277"/>
      <c r="CE106" s="277"/>
      <c r="CF106" s="277"/>
      <c r="CG106" s="277"/>
      <c r="CH106" s="277"/>
      <c r="CI106" s="277"/>
      <c r="CJ106" s="277"/>
      <c r="CK106" s="277"/>
      <c r="CL106" s="277"/>
      <c r="CM106" s="277"/>
      <c r="CN106" s="277"/>
      <c r="CO106" s="277"/>
      <c r="CP106" s="277"/>
      <c r="CQ106" s="277"/>
      <c r="CR106" s="277"/>
      <c r="CS106" s="277"/>
      <c r="CT106" s="277"/>
      <c r="CU106" s="277"/>
      <c r="CV106" s="277"/>
      <c r="CW106" s="277"/>
      <c r="CX106" s="277"/>
      <c r="CY106" s="277"/>
      <c r="CZ106" s="277"/>
      <c r="DA106" s="277"/>
      <c r="DB106" s="277"/>
      <c r="DC106" s="277"/>
      <c r="DD106" s="277"/>
      <c r="DE106" s="277"/>
      <c r="DF106" s="277"/>
      <c r="DG106" s="277"/>
      <c r="DH106" s="277"/>
      <c r="DI106" s="277"/>
      <c r="DJ106" s="277"/>
      <c r="DK106" s="277"/>
      <c r="DL106" s="277"/>
      <c r="DM106" s="277"/>
      <c r="DN106" s="277"/>
      <c r="DO106" s="277"/>
      <c r="DP106" s="277"/>
      <c r="DQ106" s="277"/>
      <c r="DR106" s="277"/>
      <c r="DS106" s="277"/>
      <c r="DT106" s="277"/>
      <c r="DU106" s="277"/>
      <c r="DV106" s="277"/>
      <c r="DW106" s="277"/>
      <c r="DX106" s="277"/>
      <c r="DY106" s="277"/>
      <c r="DZ106" s="277"/>
      <c r="EA106" s="277"/>
      <c r="EB106" s="277"/>
      <c r="EC106" s="277"/>
      <c r="ED106" s="277"/>
      <c r="EE106" s="277"/>
      <c r="EF106" s="277"/>
      <c r="EG106" s="277"/>
      <c r="EH106" s="277"/>
      <c r="EI106" s="277"/>
      <c r="EJ106" s="277"/>
      <c r="EK106" s="277"/>
      <c r="EL106" s="277"/>
      <c r="EM106" s="277"/>
      <c r="EN106" s="277"/>
      <c r="EO106" s="277"/>
      <c r="EP106" s="277"/>
      <c r="EQ106" s="277"/>
      <c r="ER106" s="277"/>
      <c r="ES106" s="277"/>
      <c r="ET106" s="277"/>
      <c r="EU106" s="277"/>
      <c r="EV106" s="277"/>
      <c r="EW106" s="277"/>
      <c r="EX106" s="277"/>
      <c r="EY106" s="277"/>
      <c r="EZ106" s="277"/>
      <c r="FA106" s="277"/>
      <c r="FB106" s="277"/>
      <c r="FC106" s="277"/>
      <c r="FD106" s="277"/>
      <c r="FE106" s="277"/>
      <c r="FF106" s="277"/>
      <c r="FG106" s="277"/>
      <c r="FH106" s="277"/>
      <c r="FI106" s="277"/>
      <c r="FJ106" s="277"/>
      <c r="FK106" s="277"/>
      <c r="FL106" s="277"/>
      <c r="FM106" s="277"/>
      <c r="FN106" s="277"/>
      <c r="FO106" s="277"/>
      <c r="FP106" s="277"/>
      <c r="FQ106" s="277"/>
      <c r="FR106" s="277"/>
      <c r="FS106" s="277"/>
      <c r="FT106" s="277"/>
      <c r="FU106" s="277"/>
      <c r="FV106" s="277"/>
      <c r="FW106" s="277"/>
      <c r="FX106" s="277"/>
      <c r="FY106" s="277"/>
      <c r="FZ106" s="277"/>
      <c r="GA106" s="277"/>
      <c r="GB106" s="277"/>
      <c r="GC106" s="277"/>
      <c r="GD106" s="277"/>
      <c r="GE106" s="277"/>
      <c r="GF106" s="277"/>
      <c r="GG106" s="277"/>
      <c r="GH106" s="277"/>
      <c r="GI106" s="277"/>
      <c r="GJ106" s="277"/>
      <c r="GK106" s="277"/>
      <c r="GL106" s="277"/>
      <c r="GM106" s="277"/>
      <c r="GN106" s="277"/>
      <c r="GO106" s="277"/>
      <c r="GP106" s="277"/>
      <c r="GQ106" s="277"/>
      <c r="GR106" s="277"/>
      <c r="GS106" s="277"/>
      <c r="GT106" s="277"/>
      <c r="GU106" s="277"/>
      <c r="GV106" s="280"/>
      <c r="GW106" s="280"/>
      <c r="GX106" s="280"/>
      <c r="GY106" s="280"/>
      <c r="GZ106" s="280"/>
      <c r="HA106" s="280"/>
      <c r="HB106" s="280"/>
      <c r="HC106" s="280"/>
      <c r="HD106" s="280"/>
      <c r="HE106" s="280"/>
      <c r="HF106" s="280"/>
      <c r="HG106" s="280"/>
      <c r="HH106" s="280"/>
      <c r="HI106" s="280"/>
      <c r="HJ106" s="280"/>
      <c r="HK106" s="280"/>
      <c r="HL106" s="280"/>
      <c r="HM106" s="280"/>
      <c r="HN106" s="280"/>
      <c r="HO106" s="280"/>
      <c r="HP106" s="280"/>
      <c r="HQ106" s="280"/>
      <c r="HR106" s="280"/>
      <c r="HS106" s="280"/>
    </row>
    <row r="107" spans="1:227" s="278" customFormat="1" ht="27.95" customHeight="1">
      <c r="A107" s="523"/>
      <c r="B107" s="294" t="s">
        <v>253</v>
      </c>
      <c r="C107" s="290">
        <v>120.51</v>
      </c>
      <c r="D107" s="290">
        <v>341.76222000000001</v>
      </c>
      <c r="E107" s="290"/>
      <c r="F107" s="291">
        <f t="shared" si="17"/>
        <v>462.27222</v>
      </c>
      <c r="G107" s="300"/>
      <c r="H107" s="291">
        <f t="shared" si="11"/>
        <v>462.27222</v>
      </c>
      <c r="I107" s="296" t="s">
        <v>319</v>
      </c>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c r="AZ107" s="277"/>
      <c r="BA107" s="277"/>
      <c r="BB107" s="277"/>
      <c r="BC107" s="277"/>
      <c r="BD107" s="277"/>
      <c r="BE107" s="277"/>
      <c r="BF107" s="277"/>
      <c r="BG107" s="277"/>
      <c r="BH107" s="277"/>
      <c r="BI107" s="277"/>
      <c r="BJ107" s="277"/>
      <c r="BK107" s="277"/>
      <c r="BL107" s="277"/>
      <c r="BM107" s="277"/>
      <c r="BN107" s="277"/>
      <c r="BO107" s="277"/>
      <c r="BP107" s="277"/>
      <c r="BQ107" s="277"/>
      <c r="BR107" s="277"/>
      <c r="BS107" s="277"/>
      <c r="BT107" s="277"/>
      <c r="BU107" s="277"/>
      <c r="BV107" s="277"/>
      <c r="BW107" s="277"/>
      <c r="BX107" s="277"/>
      <c r="BY107" s="277"/>
      <c r="BZ107" s="277"/>
      <c r="CA107" s="277"/>
      <c r="CB107" s="277"/>
      <c r="CC107" s="277"/>
      <c r="CD107" s="277"/>
      <c r="CE107" s="277"/>
      <c r="CF107" s="277"/>
      <c r="CG107" s="277"/>
      <c r="CH107" s="277"/>
      <c r="CI107" s="277"/>
      <c r="CJ107" s="277"/>
      <c r="CK107" s="277"/>
      <c r="CL107" s="277"/>
      <c r="CM107" s="277"/>
      <c r="CN107" s="277"/>
      <c r="CO107" s="277"/>
      <c r="CP107" s="277"/>
      <c r="CQ107" s="277"/>
      <c r="CR107" s="277"/>
      <c r="CS107" s="277"/>
      <c r="CT107" s="277"/>
      <c r="CU107" s="277"/>
      <c r="CV107" s="277"/>
      <c r="CW107" s="277"/>
      <c r="CX107" s="277"/>
      <c r="CY107" s="277"/>
      <c r="CZ107" s="277"/>
      <c r="DA107" s="277"/>
      <c r="DB107" s="277"/>
      <c r="DC107" s="277"/>
      <c r="DD107" s="277"/>
      <c r="DE107" s="277"/>
      <c r="DF107" s="277"/>
      <c r="DG107" s="277"/>
      <c r="DH107" s="277"/>
      <c r="DI107" s="277"/>
      <c r="DJ107" s="277"/>
      <c r="DK107" s="277"/>
      <c r="DL107" s="277"/>
      <c r="DM107" s="277"/>
      <c r="DN107" s="277"/>
      <c r="DO107" s="277"/>
      <c r="DP107" s="277"/>
      <c r="DQ107" s="277"/>
      <c r="DR107" s="277"/>
      <c r="DS107" s="277"/>
      <c r="DT107" s="277"/>
      <c r="DU107" s="277"/>
      <c r="DV107" s="277"/>
      <c r="DW107" s="277"/>
      <c r="DX107" s="277"/>
      <c r="DY107" s="277"/>
      <c r="DZ107" s="277"/>
      <c r="EA107" s="277"/>
      <c r="EB107" s="277"/>
      <c r="EC107" s="277"/>
      <c r="ED107" s="277"/>
      <c r="EE107" s="277"/>
      <c r="EF107" s="277"/>
      <c r="EG107" s="277"/>
      <c r="EH107" s="277"/>
      <c r="EI107" s="277"/>
      <c r="EJ107" s="277"/>
      <c r="EK107" s="277"/>
      <c r="EL107" s="277"/>
      <c r="EM107" s="277"/>
      <c r="EN107" s="277"/>
      <c r="EO107" s="277"/>
      <c r="EP107" s="277"/>
      <c r="EQ107" s="277"/>
      <c r="ER107" s="277"/>
      <c r="ES107" s="277"/>
      <c r="ET107" s="277"/>
      <c r="EU107" s="277"/>
      <c r="EV107" s="277"/>
      <c r="EW107" s="277"/>
      <c r="EX107" s="277"/>
      <c r="EY107" s="277"/>
      <c r="EZ107" s="277"/>
      <c r="FA107" s="277"/>
      <c r="FB107" s="277"/>
      <c r="FC107" s="277"/>
      <c r="FD107" s="277"/>
      <c r="FE107" s="277"/>
      <c r="FF107" s="277"/>
      <c r="FG107" s="277"/>
      <c r="FH107" s="277"/>
      <c r="FI107" s="277"/>
      <c r="FJ107" s="277"/>
      <c r="FK107" s="277"/>
      <c r="FL107" s="277"/>
      <c r="FM107" s="277"/>
      <c r="FN107" s="277"/>
      <c r="FO107" s="277"/>
      <c r="FP107" s="277"/>
      <c r="FQ107" s="277"/>
      <c r="FR107" s="277"/>
      <c r="FS107" s="277"/>
      <c r="FT107" s="277"/>
      <c r="FU107" s="277"/>
      <c r="FV107" s="277"/>
      <c r="FW107" s="277"/>
      <c r="FX107" s="277"/>
      <c r="FY107" s="277"/>
      <c r="FZ107" s="277"/>
      <c r="GA107" s="277"/>
      <c r="GB107" s="277"/>
      <c r="GC107" s="277"/>
      <c r="GD107" s="277"/>
      <c r="GE107" s="277"/>
      <c r="GF107" s="277"/>
      <c r="GG107" s="277"/>
      <c r="GH107" s="277"/>
      <c r="GI107" s="277"/>
      <c r="GJ107" s="277"/>
      <c r="GK107" s="277"/>
      <c r="GL107" s="277"/>
      <c r="GM107" s="277"/>
      <c r="GN107" s="277"/>
      <c r="GO107" s="277"/>
      <c r="GP107" s="277"/>
      <c r="GQ107" s="277"/>
      <c r="GR107" s="277"/>
      <c r="GS107" s="277"/>
      <c r="GT107" s="277"/>
      <c r="GU107" s="277"/>
      <c r="GV107" s="280"/>
      <c r="GW107" s="280"/>
      <c r="GX107" s="280"/>
      <c r="GY107" s="280"/>
      <c r="GZ107" s="280"/>
      <c r="HA107" s="280"/>
      <c r="HB107" s="280"/>
      <c r="HC107" s="280"/>
      <c r="HD107" s="280"/>
      <c r="HE107" s="280"/>
      <c r="HF107" s="280"/>
      <c r="HG107" s="280"/>
      <c r="HH107" s="280"/>
      <c r="HI107" s="280"/>
      <c r="HJ107" s="280"/>
      <c r="HK107" s="280"/>
      <c r="HL107" s="280"/>
      <c r="HM107" s="280"/>
      <c r="HN107" s="280"/>
      <c r="HO107" s="280"/>
      <c r="HP107" s="280"/>
      <c r="HQ107" s="280"/>
      <c r="HR107" s="280"/>
      <c r="HS107" s="280"/>
    </row>
    <row r="108" spans="1:227" s="278" customFormat="1" ht="27.95" customHeight="1">
      <c r="A108" s="523"/>
      <c r="B108" s="294" t="s">
        <v>255</v>
      </c>
      <c r="C108" s="290">
        <v>29.96</v>
      </c>
      <c r="D108" s="290"/>
      <c r="E108" s="290"/>
      <c r="F108" s="291">
        <f t="shared" si="17"/>
        <v>29.96</v>
      </c>
      <c r="G108" s="300"/>
      <c r="H108" s="291">
        <f t="shared" si="11"/>
        <v>29.96</v>
      </c>
      <c r="I108" s="296"/>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c r="AZ108" s="277"/>
      <c r="BA108" s="277"/>
      <c r="BB108" s="277"/>
      <c r="BC108" s="277"/>
      <c r="BD108" s="277"/>
      <c r="BE108" s="277"/>
      <c r="BF108" s="277"/>
      <c r="BG108" s="277"/>
      <c r="BH108" s="277"/>
      <c r="BI108" s="277"/>
      <c r="BJ108" s="277"/>
      <c r="BK108" s="277"/>
      <c r="BL108" s="277"/>
      <c r="BM108" s="277"/>
      <c r="BN108" s="277"/>
      <c r="BO108" s="277"/>
      <c r="BP108" s="277"/>
      <c r="BQ108" s="277"/>
      <c r="BR108" s="277"/>
      <c r="BS108" s="277"/>
      <c r="BT108" s="277"/>
      <c r="BU108" s="277"/>
      <c r="BV108" s="277"/>
      <c r="BW108" s="277"/>
      <c r="BX108" s="277"/>
      <c r="BY108" s="277"/>
      <c r="BZ108" s="277"/>
      <c r="CA108" s="277"/>
      <c r="CB108" s="277"/>
      <c r="CC108" s="277"/>
      <c r="CD108" s="277"/>
      <c r="CE108" s="277"/>
      <c r="CF108" s="277"/>
      <c r="CG108" s="277"/>
      <c r="CH108" s="277"/>
      <c r="CI108" s="277"/>
      <c r="CJ108" s="277"/>
      <c r="CK108" s="277"/>
      <c r="CL108" s="277"/>
      <c r="CM108" s="277"/>
      <c r="CN108" s="277"/>
      <c r="CO108" s="277"/>
      <c r="CP108" s="277"/>
      <c r="CQ108" s="277"/>
      <c r="CR108" s="277"/>
      <c r="CS108" s="277"/>
      <c r="CT108" s="277"/>
      <c r="CU108" s="277"/>
      <c r="CV108" s="277"/>
      <c r="CW108" s="277"/>
      <c r="CX108" s="277"/>
      <c r="CY108" s="277"/>
      <c r="CZ108" s="277"/>
      <c r="DA108" s="277"/>
      <c r="DB108" s="277"/>
      <c r="DC108" s="277"/>
      <c r="DD108" s="277"/>
      <c r="DE108" s="277"/>
      <c r="DF108" s="277"/>
      <c r="DG108" s="277"/>
      <c r="DH108" s="277"/>
      <c r="DI108" s="277"/>
      <c r="DJ108" s="277"/>
      <c r="DK108" s="277"/>
      <c r="DL108" s="277"/>
      <c r="DM108" s="277"/>
      <c r="DN108" s="277"/>
      <c r="DO108" s="277"/>
      <c r="DP108" s="277"/>
      <c r="DQ108" s="277"/>
      <c r="DR108" s="277"/>
      <c r="DS108" s="277"/>
      <c r="DT108" s="277"/>
      <c r="DU108" s="277"/>
      <c r="DV108" s="277"/>
      <c r="DW108" s="277"/>
      <c r="DX108" s="277"/>
      <c r="DY108" s="277"/>
      <c r="DZ108" s="277"/>
      <c r="EA108" s="277"/>
      <c r="EB108" s="277"/>
      <c r="EC108" s="277"/>
      <c r="ED108" s="277"/>
      <c r="EE108" s="277"/>
      <c r="EF108" s="277"/>
      <c r="EG108" s="277"/>
      <c r="EH108" s="277"/>
      <c r="EI108" s="277"/>
      <c r="EJ108" s="277"/>
      <c r="EK108" s="277"/>
      <c r="EL108" s="277"/>
      <c r="EM108" s="277"/>
      <c r="EN108" s="277"/>
      <c r="EO108" s="277"/>
      <c r="EP108" s="277"/>
      <c r="EQ108" s="277"/>
      <c r="ER108" s="277"/>
      <c r="ES108" s="277"/>
      <c r="ET108" s="277"/>
      <c r="EU108" s="277"/>
      <c r="EV108" s="277"/>
      <c r="EW108" s="277"/>
      <c r="EX108" s="277"/>
      <c r="EY108" s="277"/>
      <c r="EZ108" s="277"/>
      <c r="FA108" s="277"/>
      <c r="FB108" s="277"/>
      <c r="FC108" s="277"/>
      <c r="FD108" s="277"/>
      <c r="FE108" s="277"/>
      <c r="FF108" s="277"/>
      <c r="FG108" s="277"/>
      <c r="FH108" s="277"/>
      <c r="FI108" s="277"/>
      <c r="FJ108" s="277"/>
      <c r="FK108" s="277"/>
      <c r="FL108" s="277"/>
      <c r="FM108" s="277"/>
      <c r="FN108" s="277"/>
      <c r="FO108" s="277"/>
      <c r="FP108" s="277"/>
      <c r="FQ108" s="277"/>
      <c r="FR108" s="277"/>
      <c r="FS108" s="277"/>
      <c r="FT108" s="277"/>
      <c r="FU108" s="277"/>
      <c r="FV108" s="277"/>
      <c r="FW108" s="277"/>
      <c r="FX108" s="277"/>
      <c r="FY108" s="277"/>
      <c r="FZ108" s="277"/>
      <c r="GA108" s="277"/>
      <c r="GB108" s="277"/>
      <c r="GC108" s="277"/>
      <c r="GD108" s="277"/>
      <c r="GE108" s="277"/>
      <c r="GF108" s="277"/>
      <c r="GG108" s="277"/>
      <c r="GH108" s="277"/>
      <c r="GI108" s="277"/>
      <c r="GJ108" s="277"/>
      <c r="GK108" s="277"/>
      <c r="GL108" s="277"/>
      <c r="GM108" s="277"/>
      <c r="GN108" s="277"/>
      <c r="GO108" s="277"/>
      <c r="GP108" s="277"/>
      <c r="GQ108" s="277"/>
      <c r="GR108" s="277"/>
      <c r="GS108" s="277"/>
      <c r="GT108" s="277"/>
      <c r="GU108" s="277"/>
      <c r="GV108" s="280"/>
      <c r="GW108" s="280"/>
      <c r="GX108" s="280"/>
      <c r="GY108" s="280"/>
      <c r="GZ108" s="280"/>
      <c r="HA108" s="280"/>
      <c r="HB108" s="280"/>
      <c r="HC108" s="280"/>
      <c r="HD108" s="280"/>
      <c r="HE108" s="280"/>
      <c r="HF108" s="280"/>
      <c r="HG108" s="280"/>
      <c r="HH108" s="280"/>
      <c r="HI108" s="280"/>
      <c r="HJ108" s="280"/>
      <c r="HK108" s="280"/>
      <c r="HL108" s="280"/>
      <c r="HM108" s="280"/>
      <c r="HN108" s="280"/>
      <c r="HO108" s="280"/>
      <c r="HP108" s="280"/>
      <c r="HQ108" s="280"/>
      <c r="HR108" s="280"/>
      <c r="HS108" s="280"/>
    </row>
    <row r="109" spans="1:227" s="278" customFormat="1" ht="27.95" customHeight="1">
      <c r="A109" s="523"/>
      <c r="B109" s="293" t="s">
        <v>256</v>
      </c>
      <c r="C109" s="300">
        <v>22.4</v>
      </c>
      <c r="D109" s="300"/>
      <c r="E109" s="300"/>
      <c r="F109" s="291">
        <f t="shared" si="17"/>
        <v>22.4</v>
      </c>
      <c r="G109" s="300"/>
      <c r="H109" s="291">
        <f t="shared" si="11"/>
        <v>22.4</v>
      </c>
      <c r="I109" s="296"/>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c r="BC109" s="277"/>
      <c r="BD109" s="277"/>
      <c r="BE109" s="277"/>
      <c r="BF109" s="277"/>
      <c r="BG109" s="277"/>
      <c r="BH109" s="277"/>
      <c r="BI109" s="277"/>
      <c r="BJ109" s="277"/>
      <c r="BK109" s="277"/>
      <c r="BL109" s="277"/>
      <c r="BM109" s="277"/>
      <c r="BN109" s="277"/>
      <c r="BO109" s="277"/>
      <c r="BP109" s="277"/>
      <c r="BQ109" s="277"/>
      <c r="BR109" s="277"/>
      <c r="BS109" s="277"/>
      <c r="BT109" s="277"/>
      <c r="BU109" s="277"/>
      <c r="BV109" s="277"/>
      <c r="BW109" s="277"/>
      <c r="BX109" s="277"/>
      <c r="BY109" s="277"/>
      <c r="BZ109" s="277"/>
      <c r="CA109" s="277"/>
      <c r="CB109" s="277"/>
      <c r="CC109" s="277"/>
      <c r="CD109" s="277"/>
      <c r="CE109" s="277"/>
      <c r="CF109" s="277"/>
      <c r="CG109" s="277"/>
      <c r="CH109" s="277"/>
      <c r="CI109" s="277"/>
      <c r="CJ109" s="277"/>
      <c r="CK109" s="277"/>
      <c r="CL109" s="277"/>
      <c r="CM109" s="277"/>
      <c r="CN109" s="277"/>
      <c r="CO109" s="277"/>
      <c r="CP109" s="277"/>
      <c r="CQ109" s="277"/>
      <c r="CR109" s="277"/>
      <c r="CS109" s="277"/>
      <c r="CT109" s="277"/>
      <c r="CU109" s="277"/>
      <c r="CV109" s="277"/>
      <c r="CW109" s="277"/>
      <c r="CX109" s="277"/>
      <c r="CY109" s="277"/>
      <c r="CZ109" s="277"/>
      <c r="DA109" s="277"/>
      <c r="DB109" s="277"/>
      <c r="DC109" s="277"/>
      <c r="DD109" s="277"/>
      <c r="DE109" s="277"/>
      <c r="DF109" s="277"/>
      <c r="DG109" s="277"/>
      <c r="DH109" s="277"/>
      <c r="DI109" s="277"/>
      <c r="DJ109" s="277"/>
      <c r="DK109" s="277"/>
      <c r="DL109" s="277"/>
      <c r="DM109" s="277"/>
      <c r="DN109" s="277"/>
      <c r="DO109" s="277"/>
      <c r="DP109" s="277"/>
      <c r="DQ109" s="277"/>
      <c r="DR109" s="277"/>
      <c r="DS109" s="277"/>
      <c r="DT109" s="277"/>
      <c r="DU109" s="277"/>
      <c r="DV109" s="277"/>
      <c r="DW109" s="277"/>
      <c r="DX109" s="277"/>
      <c r="DY109" s="277"/>
      <c r="DZ109" s="277"/>
      <c r="EA109" s="277"/>
      <c r="EB109" s="277"/>
      <c r="EC109" s="277"/>
      <c r="ED109" s="277"/>
      <c r="EE109" s="277"/>
      <c r="EF109" s="277"/>
      <c r="EG109" s="277"/>
      <c r="EH109" s="277"/>
      <c r="EI109" s="277"/>
      <c r="EJ109" s="277"/>
      <c r="EK109" s="277"/>
      <c r="EL109" s="277"/>
      <c r="EM109" s="277"/>
      <c r="EN109" s="277"/>
      <c r="EO109" s="277"/>
      <c r="EP109" s="277"/>
      <c r="EQ109" s="277"/>
      <c r="ER109" s="277"/>
      <c r="ES109" s="277"/>
      <c r="ET109" s="277"/>
      <c r="EU109" s="277"/>
      <c r="EV109" s="277"/>
      <c r="EW109" s="277"/>
      <c r="EX109" s="277"/>
      <c r="EY109" s="277"/>
      <c r="EZ109" s="277"/>
      <c r="FA109" s="277"/>
      <c r="FB109" s="277"/>
      <c r="FC109" s="277"/>
      <c r="FD109" s="277"/>
      <c r="FE109" s="277"/>
      <c r="FF109" s="277"/>
      <c r="FG109" s="277"/>
      <c r="FH109" s="277"/>
      <c r="FI109" s="277"/>
      <c r="FJ109" s="277"/>
      <c r="FK109" s="277"/>
      <c r="FL109" s="277"/>
      <c r="FM109" s="277"/>
      <c r="FN109" s="277"/>
      <c r="FO109" s="277"/>
      <c r="FP109" s="277"/>
      <c r="FQ109" s="277"/>
      <c r="FR109" s="277"/>
      <c r="FS109" s="277"/>
      <c r="FT109" s="277"/>
      <c r="FU109" s="277"/>
      <c r="FV109" s="277"/>
      <c r="FW109" s="277"/>
      <c r="FX109" s="277"/>
      <c r="FY109" s="277"/>
      <c r="FZ109" s="277"/>
      <c r="GA109" s="277"/>
      <c r="GB109" s="277"/>
      <c r="GC109" s="277"/>
      <c r="GD109" s="277"/>
      <c r="GE109" s="277"/>
      <c r="GF109" s="277"/>
      <c r="GG109" s="277"/>
      <c r="GH109" s="277"/>
      <c r="GI109" s="277"/>
      <c r="GJ109" s="277"/>
      <c r="GK109" s="277"/>
      <c r="GL109" s="277"/>
      <c r="GM109" s="277"/>
      <c r="GN109" s="277"/>
      <c r="GO109" s="277"/>
      <c r="GP109" s="277"/>
      <c r="GQ109" s="277"/>
      <c r="GR109" s="277"/>
      <c r="GS109" s="277"/>
      <c r="GT109" s="277"/>
      <c r="GU109" s="277"/>
      <c r="GV109" s="280"/>
      <c r="GW109" s="280"/>
      <c r="GX109" s="280"/>
      <c r="GY109" s="280"/>
      <c r="GZ109" s="280"/>
      <c r="HA109" s="280"/>
      <c r="HB109" s="280"/>
      <c r="HC109" s="280"/>
      <c r="HD109" s="280"/>
      <c r="HE109" s="280"/>
      <c r="HF109" s="280"/>
      <c r="HG109" s="280"/>
      <c r="HH109" s="280"/>
      <c r="HI109" s="280"/>
      <c r="HJ109" s="280"/>
      <c r="HK109" s="280"/>
      <c r="HL109" s="280"/>
      <c r="HM109" s="280"/>
      <c r="HN109" s="280"/>
      <c r="HO109" s="280"/>
      <c r="HP109" s="280"/>
      <c r="HQ109" s="280"/>
      <c r="HR109" s="280"/>
      <c r="HS109" s="280"/>
    </row>
    <row r="110" spans="1:227" s="278" customFormat="1" ht="27.95" customHeight="1">
      <c r="A110" s="523"/>
      <c r="B110" s="301" t="s">
        <v>257</v>
      </c>
      <c r="C110" s="300">
        <v>7.56</v>
      </c>
      <c r="D110" s="302"/>
      <c r="E110" s="290"/>
      <c r="F110" s="291">
        <f t="shared" si="17"/>
        <v>7.56</v>
      </c>
      <c r="G110" s="300"/>
      <c r="H110" s="291">
        <f t="shared" si="11"/>
        <v>7.56</v>
      </c>
      <c r="I110" s="296"/>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7"/>
      <c r="BF110" s="277"/>
      <c r="BG110" s="277"/>
      <c r="BH110" s="277"/>
      <c r="BI110" s="277"/>
      <c r="BJ110" s="277"/>
      <c r="BK110" s="277"/>
      <c r="BL110" s="277"/>
      <c r="BM110" s="277"/>
      <c r="BN110" s="277"/>
      <c r="BO110" s="277"/>
      <c r="BP110" s="277"/>
      <c r="BQ110" s="277"/>
      <c r="BR110" s="277"/>
      <c r="BS110" s="277"/>
      <c r="BT110" s="277"/>
      <c r="BU110" s="277"/>
      <c r="BV110" s="277"/>
      <c r="BW110" s="277"/>
      <c r="BX110" s="277"/>
      <c r="BY110" s="277"/>
      <c r="BZ110" s="277"/>
      <c r="CA110" s="277"/>
      <c r="CB110" s="277"/>
      <c r="CC110" s="277"/>
      <c r="CD110" s="277"/>
      <c r="CE110" s="277"/>
      <c r="CF110" s="277"/>
      <c r="CG110" s="277"/>
      <c r="CH110" s="277"/>
      <c r="CI110" s="277"/>
      <c r="CJ110" s="277"/>
      <c r="CK110" s="277"/>
      <c r="CL110" s="277"/>
      <c r="CM110" s="277"/>
      <c r="CN110" s="277"/>
      <c r="CO110" s="277"/>
      <c r="CP110" s="277"/>
      <c r="CQ110" s="277"/>
      <c r="CR110" s="277"/>
      <c r="CS110" s="277"/>
      <c r="CT110" s="277"/>
      <c r="CU110" s="277"/>
      <c r="CV110" s="277"/>
      <c r="CW110" s="277"/>
      <c r="CX110" s="277"/>
      <c r="CY110" s="277"/>
      <c r="CZ110" s="277"/>
      <c r="DA110" s="277"/>
      <c r="DB110" s="277"/>
      <c r="DC110" s="277"/>
      <c r="DD110" s="277"/>
      <c r="DE110" s="277"/>
      <c r="DF110" s="277"/>
      <c r="DG110" s="277"/>
      <c r="DH110" s="277"/>
      <c r="DI110" s="277"/>
      <c r="DJ110" s="277"/>
      <c r="DK110" s="277"/>
      <c r="DL110" s="277"/>
      <c r="DM110" s="277"/>
      <c r="DN110" s="277"/>
      <c r="DO110" s="277"/>
      <c r="DP110" s="277"/>
      <c r="DQ110" s="277"/>
      <c r="DR110" s="277"/>
      <c r="DS110" s="277"/>
      <c r="DT110" s="277"/>
      <c r="DU110" s="277"/>
      <c r="DV110" s="277"/>
      <c r="DW110" s="277"/>
      <c r="DX110" s="277"/>
      <c r="DY110" s="277"/>
      <c r="DZ110" s="277"/>
      <c r="EA110" s="277"/>
      <c r="EB110" s="277"/>
      <c r="EC110" s="277"/>
      <c r="ED110" s="277"/>
      <c r="EE110" s="277"/>
      <c r="EF110" s="277"/>
      <c r="EG110" s="277"/>
      <c r="EH110" s="277"/>
      <c r="EI110" s="277"/>
      <c r="EJ110" s="277"/>
      <c r="EK110" s="277"/>
      <c r="EL110" s="277"/>
      <c r="EM110" s="277"/>
      <c r="EN110" s="277"/>
      <c r="EO110" s="277"/>
      <c r="EP110" s="277"/>
      <c r="EQ110" s="277"/>
      <c r="ER110" s="277"/>
      <c r="ES110" s="277"/>
      <c r="ET110" s="277"/>
      <c r="EU110" s="277"/>
      <c r="EV110" s="277"/>
      <c r="EW110" s="277"/>
      <c r="EX110" s="277"/>
      <c r="EY110" s="277"/>
      <c r="EZ110" s="277"/>
      <c r="FA110" s="277"/>
      <c r="FB110" s="277"/>
      <c r="FC110" s="277"/>
      <c r="FD110" s="277"/>
      <c r="FE110" s="277"/>
      <c r="FF110" s="277"/>
      <c r="FG110" s="277"/>
      <c r="FH110" s="277"/>
      <c r="FI110" s="277"/>
      <c r="FJ110" s="277"/>
      <c r="FK110" s="277"/>
      <c r="FL110" s="277"/>
      <c r="FM110" s="277"/>
      <c r="FN110" s="277"/>
      <c r="FO110" s="277"/>
      <c r="FP110" s="277"/>
      <c r="FQ110" s="277"/>
      <c r="FR110" s="277"/>
      <c r="FS110" s="277"/>
      <c r="FT110" s="277"/>
      <c r="FU110" s="277"/>
      <c r="FV110" s="277"/>
      <c r="FW110" s="277"/>
      <c r="FX110" s="277"/>
      <c r="FY110" s="277"/>
      <c r="FZ110" s="277"/>
      <c r="GA110" s="277"/>
      <c r="GB110" s="277"/>
      <c r="GC110" s="277"/>
      <c r="GD110" s="277"/>
      <c r="GE110" s="277"/>
      <c r="GF110" s="277"/>
      <c r="GG110" s="277"/>
      <c r="GH110" s="277"/>
      <c r="GI110" s="277"/>
      <c r="GJ110" s="277"/>
      <c r="GK110" s="277"/>
      <c r="GL110" s="277"/>
      <c r="GM110" s="277"/>
      <c r="GN110" s="277"/>
      <c r="GO110" s="277"/>
      <c r="GP110" s="277"/>
      <c r="GQ110" s="277"/>
      <c r="GR110" s="277"/>
      <c r="GS110" s="277"/>
      <c r="GT110" s="277"/>
      <c r="GU110" s="277"/>
      <c r="GV110" s="280"/>
      <c r="GW110" s="280"/>
      <c r="GX110" s="280"/>
      <c r="GY110" s="280"/>
      <c r="GZ110" s="280"/>
      <c r="HA110" s="280"/>
      <c r="HB110" s="280"/>
      <c r="HC110" s="280"/>
      <c r="HD110" s="280"/>
      <c r="HE110" s="280"/>
      <c r="HF110" s="280"/>
      <c r="HG110" s="280"/>
      <c r="HH110" s="280"/>
      <c r="HI110" s="280"/>
      <c r="HJ110" s="280"/>
      <c r="HK110" s="280"/>
      <c r="HL110" s="280"/>
      <c r="HM110" s="280"/>
      <c r="HN110" s="280"/>
      <c r="HO110" s="280"/>
      <c r="HP110" s="280"/>
      <c r="HQ110" s="280"/>
      <c r="HR110" s="280"/>
      <c r="HS110" s="280"/>
    </row>
    <row r="111" spans="1:227" s="278" customFormat="1" ht="27.95" customHeight="1">
      <c r="A111" s="523"/>
      <c r="B111" s="294" t="s">
        <v>258</v>
      </c>
      <c r="C111" s="300">
        <f>SUM(C112:C128)</f>
        <v>367.57</v>
      </c>
      <c r="D111" s="300">
        <f t="shared" ref="D111:G111" si="19">SUM(D112:D128)</f>
        <v>47.774999999999999</v>
      </c>
      <c r="E111" s="300">
        <f t="shared" si="19"/>
        <v>0</v>
      </c>
      <c r="F111" s="291">
        <f t="shared" si="17"/>
        <v>415.34500000000003</v>
      </c>
      <c r="G111" s="300">
        <f t="shared" si="19"/>
        <v>-209.89250000000001</v>
      </c>
      <c r="H111" s="291">
        <f t="shared" si="11"/>
        <v>205.45249999999999</v>
      </c>
      <c r="I111" s="296"/>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277"/>
      <c r="BU111" s="277"/>
      <c r="BV111" s="277"/>
      <c r="BW111" s="277"/>
      <c r="BX111" s="277"/>
      <c r="BY111" s="277"/>
      <c r="BZ111" s="277"/>
      <c r="CA111" s="277"/>
      <c r="CB111" s="277"/>
      <c r="CC111" s="277"/>
      <c r="CD111" s="277"/>
      <c r="CE111" s="277"/>
      <c r="CF111" s="277"/>
      <c r="CG111" s="277"/>
      <c r="CH111" s="277"/>
      <c r="CI111" s="277"/>
      <c r="CJ111" s="277"/>
      <c r="CK111" s="277"/>
      <c r="CL111" s="277"/>
      <c r="CM111" s="277"/>
      <c r="CN111" s="277"/>
      <c r="CO111" s="277"/>
      <c r="CP111" s="277"/>
      <c r="CQ111" s="277"/>
      <c r="CR111" s="277"/>
      <c r="CS111" s="277"/>
      <c r="CT111" s="277"/>
      <c r="CU111" s="277"/>
      <c r="CV111" s="277"/>
      <c r="CW111" s="277"/>
      <c r="CX111" s="277"/>
      <c r="CY111" s="277"/>
      <c r="CZ111" s="277"/>
      <c r="DA111" s="277"/>
      <c r="DB111" s="277"/>
      <c r="DC111" s="277"/>
      <c r="DD111" s="277"/>
      <c r="DE111" s="277"/>
      <c r="DF111" s="277"/>
      <c r="DG111" s="277"/>
      <c r="DH111" s="277"/>
      <c r="DI111" s="277"/>
      <c r="DJ111" s="277"/>
      <c r="DK111" s="277"/>
      <c r="DL111" s="277"/>
      <c r="DM111" s="277"/>
      <c r="DN111" s="277"/>
      <c r="DO111" s="277"/>
      <c r="DP111" s="277"/>
      <c r="DQ111" s="277"/>
      <c r="DR111" s="277"/>
      <c r="DS111" s="277"/>
      <c r="DT111" s="277"/>
      <c r="DU111" s="277"/>
      <c r="DV111" s="277"/>
      <c r="DW111" s="277"/>
      <c r="DX111" s="277"/>
      <c r="DY111" s="277"/>
      <c r="DZ111" s="277"/>
      <c r="EA111" s="277"/>
      <c r="EB111" s="277"/>
      <c r="EC111" s="277"/>
      <c r="ED111" s="277"/>
      <c r="EE111" s="277"/>
      <c r="EF111" s="277"/>
      <c r="EG111" s="277"/>
      <c r="EH111" s="277"/>
      <c r="EI111" s="277"/>
      <c r="EJ111" s="277"/>
      <c r="EK111" s="277"/>
      <c r="EL111" s="277"/>
      <c r="EM111" s="277"/>
      <c r="EN111" s="277"/>
      <c r="EO111" s="277"/>
      <c r="EP111" s="277"/>
      <c r="EQ111" s="277"/>
      <c r="ER111" s="277"/>
      <c r="ES111" s="277"/>
      <c r="ET111" s="277"/>
      <c r="EU111" s="277"/>
      <c r="EV111" s="277"/>
      <c r="EW111" s="277"/>
      <c r="EX111" s="277"/>
      <c r="EY111" s="277"/>
      <c r="EZ111" s="277"/>
      <c r="FA111" s="277"/>
      <c r="FB111" s="277"/>
      <c r="FC111" s="277"/>
      <c r="FD111" s="277"/>
      <c r="FE111" s="277"/>
      <c r="FF111" s="277"/>
      <c r="FG111" s="277"/>
      <c r="FH111" s="277"/>
      <c r="FI111" s="277"/>
      <c r="FJ111" s="277"/>
      <c r="FK111" s="277"/>
      <c r="FL111" s="277"/>
      <c r="FM111" s="277"/>
      <c r="FN111" s="277"/>
      <c r="FO111" s="277"/>
      <c r="FP111" s="277"/>
      <c r="FQ111" s="277"/>
      <c r="FR111" s="277"/>
      <c r="FS111" s="277"/>
      <c r="FT111" s="277"/>
      <c r="FU111" s="277"/>
      <c r="FV111" s="277"/>
      <c r="FW111" s="277"/>
      <c r="FX111" s="277"/>
      <c r="FY111" s="277"/>
      <c r="FZ111" s="277"/>
      <c r="GA111" s="277"/>
      <c r="GB111" s="277"/>
      <c r="GC111" s="277"/>
      <c r="GD111" s="277"/>
      <c r="GE111" s="277"/>
      <c r="GF111" s="277"/>
      <c r="GG111" s="277"/>
      <c r="GH111" s="277"/>
      <c r="GI111" s="277"/>
      <c r="GJ111" s="277"/>
      <c r="GK111" s="277"/>
      <c r="GL111" s="277"/>
      <c r="GM111" s="277"/>
      <c r="GN111" s="277"/>
      <c r="GO111" s="277"/>
      <c r="GP111" s="277"/>
      <c r="GQ111" s="277"/>
      <c r="GR111" s="277"/>
      <c r="GS111" s="277"/>
      <c r="GT111" s="277"/>
      <c r="GU111" s="277"/>
      <c r="GV111" s="280"/>
      <c r="GW111" s="280"/>
      <c r="GX111" s="280"/>
      <c r="GY111" s="280"/>
      <c r="GZ111" s="280"/>
      <c r="HA111" s="280"/>
      <c r="HB111" s="280"/>
      <c r="HC111" s="280"/>
      <c r="HD111" s="280"/>
      <c r="HE111" s="280"/>
      <c r="HF111" s="280"/>
      <c r="HG111" s="280"/>
      <c r="HH111" s="280"/>
      <c r="HI111" s="280"/>
      <c r="HJ111" s="280"/>
      <c r="HK111" s="280"/>
      <c r="HL111" s="280"/>
      <c r="HM111" s="280"/>
      <c r="HN111" s="280"/>
      <c r="HO111" s="280"/>
      <c r="HP111" s="280"/>
      <c r="HQ111" s="280"/>
      <c r="HR111" s="280"/>
      <c r="HS111" s="280"/>
    </row>
    <row r="112" spans="1:227" s="278" customFormat="1" ht="27.95" customHeight="1">
      <c r="A112" s="523"/>
      <c r="B112" s="301" t="s">
        <v>320</v>
      </c>
      <c r="C112" s="300">
        <v>15</v>
      </c>
      <c r="D112" s="302"/>
      <c r="E112" s="290"/>
      <c r="F112" s="291">
        <f t="shared" si="17"/>
        <v>15</v>
      </c>
      <c r="G112" s="300"/>
      <c r="H112" s="291">
        <f t="shared" si="11"/>
        <v>15</v>
      </c>
      <c r="I112" s="296"/>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c r="AZ112" s="277"/>
      <c r="BA112" s="277"/>
      <c r="BB112" s="277"/>
      <c r="BC112" s="277"/>
      <c r="BD112" s="277"/>
      <c r="BE112" s="277"/>
      <c r="BF112" s="277"/>
      <c r="BG112" s="277"/>
      <c r="BH112" s="277"/>
      <c r="BI112" s="277"/>
      <c r="BJ112" s="277"/>
      <c r="BK112" s="277"/>
      <c r="BL112" s="277"/>
      <c r="BM112" s="277"/>
      <c r="BN112" s="277"/>
      <c r="BO112" s="277"/>
      <c r="BP112" s="277"/>
      <c r="BQ112" s="277"/>
      <c r="BR112" s="277"/>
      <c r="BS112" s="277"/>
      <c r="BT112" s="277"/>
      <c r="BU112" s="277"/>
      <c r="BV112" s="277"/>
      <c r="BW112" s="277"/>
      <c r="BX112" s="277"/>
      <c r="BY112" s="277"/>
      <c r="BZ112" s="277"/>
      <c r="CA112" s="277"/>
      <c r="CB112" s="277"/>
      <c r="CC112" s="277"/>
      <c r="CD112" s="277"/>
      <c r="CE112" s="277"/>
      <c r="CF112" s="277"/>
      <c r="CG112" s="277"/>
      <c r="CH112" s="277"/>
      <c r="CI112" s="277"/>
      <c r="CJ112" s="277"/>
      <c r="CK112" s="277"/>
      <c r="CL112" s="277"/>
      <c r="CM112" s="277"/>
      <c r="CN112" s="277"/>
      <c r="CO112" s="277"/>
      <c r="CP112" s="277"/>
      <c r="CQ112" s="277"/>
      <c r="CR112" s="277"/>
      <c r="CS112" s="277"/>
      <c r="CT112" s="277"/>
      <c r="CU112" s="277"/>
      <c r="CV112" s="277"/>
      <c r="CW112" s="277"/>
      <c r="CX112" s="277"/>
      <c r="CY112" s="277"/>
      <c r="CZ112" s="277"/>
      <c r="DA112" s="277"/>
      <c r="DB112" s="277"/>
      <c r="DC112" s="277"/>
      <c r="DD112" s="277"/>
      <c r="DE112" s="277"/>
      <c r="DF112" s="277"/>
      <c r="DG112" s="277"/>
      <c r="DH112" s="277"/>
      <c r="DI112" s="277"/>
      <c r="DJ112" s="277"/>
      <c r="DK112" s="277"/>
      <c r="DL112" s="277"/>
      <c r="DM112" s="277"/>
      <c r="DN112" s="277"/>
      <c r="DO112" s="277"/>
      <c r="DP112" s="277"/>
      <c r="DQ112" s="277"/>
      <c r="DR112" s="277"/>
      <c r="DS112" s="277"/>
      <c r="DT112" s="277"/>
      <c r="DU112" s="277"/>
      <c r="DV112" s="277"/>
      <c r="DW112" s="277"/>
      <c r="DX112" s="277"/>
      <c r="DY112" s="277"/>
      <c r="DZ112" s="277"/>
      <c r="EA112" s="277"/>
      <c r="EB112" s="277"/>
      <c r="EC112" s="277"/>
      <c r="ED112" s="277"/>
      <c r="EE112" s="277"/>
      <c r="EF112" s="277"/>
      <c r="EG112" s="277"/>
      <c r="EH112" s="277"/>
      <c r="EI112" s="277"/>
      <c r="EJ112" s="277"/>
      <c r="EK112" s="277"/>
      <c r="EL112" s="277"/>
      <c r="EM112" s="277"/>
      <c r="EN112" s="277"/>
      <c r="EO112" s="277"/>
      <c r="EP112" s="277"/>
      <c r="EQ112" s="277"/>
      <c r="ER112" s="277"/>
      <c r="ES112" s="277"/>
      <c r="ET112" s="277"/>
      <c r="EU112" s="277"/>
      <c r="EV112" s="277"/>
      <c r="EW112" s="277"/>
      <c r="EX112" s="277"/>
      <c r="EY112" s="277"/>
      <c r="EZ112" s="277"/>
      <c r="FA112" s="277"/>
      <c r="FB112" s="277"/>
      <c r="FC112" s="277"/>
      <c r="FD112" s="277"/>
      <c r="FE112" s="277"/>
      <c r="FF112" s="277"/>
      <c r="FG112" s="277"/>
      <c r="FH112" s="277"/>
      <c r="FI112" s="277"/>
      <c r="FJ112" s="277"/>
      <c r="FK112" s="277"/>
      <c r="FL112" s="277"/>
      <c r="FM112" s="277"/>
      <c r="FN112" s="277"/>
      <c r="FO112" s="277"/>
      <c r="FP112" s="277"/>
      <c r="FQ112" s="277"/>
      <c r="FR112" s="277"/>
      <c r="FS112" s="277"/>
      <c r="FT112" s="277"/>
      <c r="FU112" s="277"/>
      <c r="FV112" s="277"/>
      <c r="FW112" s="277"/>
      <c r="FX112" s="277"/>
      <c r="FY112" s="277"/>
      <c r="FZ112" s="277"/>
      <c r="GA112" s="277"/>
      <c r="GB112" s="277"/>
      <c r="GC112" s="277"/>
      <c r="GD112" s="277"/>
      <c r="GE112" s="277"/>
      <c r="GF112" s="277"/>
      <c r="GG112" s="277"/>
      <c r="GH112" s="277"/>
      <c r="GI112" s="277"/>
      <c r="GJ112" s="277"/>
      <c r="GK112" s="277"/>
      <c r="GL112" s="277"/>
      <c r="GM112" s="277"/>
      <c r="GN112" s="277"/>
      <c r="GO112" s="277"/>
      <c r="GP112" s="277"/>
      <c r="GQ112" s="277"/>
      <c r="GR112" s="277"/>
      <c r="GS112" s="277"/>
      <c r="GT112" s="277"/>
      <c r="GU112" s="277"/>
      <c r="GV112" s="280"/>
      <c r="GW112" s="280"/>
      <c r="GX112" s="280"/>
      <c r="GY112" s="280"/>
      <c r="GZ112" s="280"/>
      <c r="HA112" s="280"/>
      <c r="HB112" s="280"/>
      <c r="HC112" s="280"/>
      <c r="HD112" s="280"/>
      <c r="HE112" s="280"/>
      <c r="HF112" s="280"/>
      <c r="HG112" s="280"/>
      <c r="HH112" s="280"/>
      <c r="HI112" s="280"/>
      <c r="HJ112" s="280"/>
      <c r="HK112" s="280"/>
      <c r="HL112" s="280"/>
      <c r="HM112" s="280"/>
      <c r="HN112" s="280"/>
      <c r="HO112" s="280"/>
      <c r="HP112" s="280"/>
      <c r="HQ112" s="280"/>
      <c r="HR112" s="280"/>
      <c r="HS112" s="280"/>
    </row>
    <row r="113" spans="1:227" s="278" customFormat="1" ht="27.95" customHeight="1">
      <c r="A113" s="523"/>
      <c r="B113" s="301" t="s">
        <v>298</v>
      </c>
      <c r="C113" s="300">
        <v>8</v>
      </c>
      <c r="D113" s="302"/>
      <c r="E113" s="290"/>
      <c r="F113" s="291">
        <f t="shared" si="17"/>
        <v>8</v>
      </c>
      <c r="G113" s="300"/>
      <c r="H113" s="291">
        <f t="shared" si="11"/>
        <v>8</v>
      </c>
      <c r="I113" s="296"/>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c r="BC113" s="277"/>
      <c r="BD113" s="277"/>
      <c r="BE113" s="277"/>
      <c r="BF113" s="277"/>
      <c r="BG113" s="277"/>
      <c r="BH113" s="277"/>
      <c r="BI113" s="277"/>
      <c r="BJ113" s="277"/>
      <c r="BK113" s="277"/>
      <c r="BL113" s="277"/>
      <c r="BM113" s="277"/>
      <c r="BN113" s="277"/>
      <c r="BO113" s="277"/>
      <c r="BP113" s="277"/>
      <c r="BQ113" s="277"/>
      <c r="BR113" s="277"/>
      <c r="BS113" s="277"/>
      <c r="BT113" s="277"/>
      <c r="BU113" s="277"/>
      <c r="BV113" s="277"/>
      <c r="BW113" s="277"/>
      <c r="BX113" s="277"/>
      <c r="BY113" s="277"/>
      <c r="BZ113" s="277"/>
      <c r="CA113" s="277"/>
      <c r="CB113" s="277"/>
      <c r="CC113" s="277"/>
      <c r="CD113" s="277"/>
      <c r="CE113" s="277"/>
      <c r="CF113" s="277"/>
      <c r="CG113" s="277"/>
      <c r="CH113" s="277"/>
      <c r="CI113" s="277"/>
      <c r="CJ113" s="277"/>
      <c r="CK113" s="277"/>
      <c r="CL113" s="277"/>
      <c r="CM113" s="277"/>
      <c r="CN113" s="277"/>
      <c r="CO113" s="277"/>
      <c r="CP113" s="277"/>
      <c r="CQ113" s="277"/>
      <c r="CR113" s="277"/>
      <c r="CS113" s="277"/>
      <c r="CT113" s="277"/>
      <c r="CU113" s="277"/>
      <c r="CV113" s="277"/>
      <c r="CW113" s="277"/>
      <c r="CX113" s="277"/>
      <c r="CY113" s="277"/>
      <c r="CZ113" s="277"/>
      <c r="DA113" s="277"/>
      <c r="DB113" s="277"/>
      <c r="DC113" s="277"/>
      <c r="DD113" s="277"/>
      <c r="DE113" s="277"/>
      <c r="DF113" s="277"/>
      <c r="DG113" s="277"/>
      <c r="DH113" s="277"/>
      <c r="DI113" s="277"/>
      <c r="DJ113" s="277"/>
      <c r="DK113" s="277"/>
      <c r="DL113" s="277"/>
      <c r="DM113" s="277"/>
      <c r="DN113" s="277"/>
      <c r="DO113" s="277"/>
      <c r="DP113" s="277"/>
      <c r="DQ113" s="277"/>
      <c r="DR113" s="277"/>
      <c r="DS113" s="277"/>
      <c r="DT113" s="277"/>
      <c r="DU113" s="277"/>
      <c r="DV113" s="277"/>
      <c r="DW113" s="277"/>
      <c r="DX113" s="277"/>
      <c r="DY113" s="277"/>
      <c r="DZ113" s="277"/>
      <c r="EA113" s="277"/>
      <c r="EB113" s="277"/>
      <c r="EC113" s="277"/>
      <c r="ED113" s="277"/>
      <c r="EE113" s="277"/>
      <c r="EF113" s="277"/>
      <c r="EG113" s="277"/>
      <c r="EH113" s="277"/>
      <c r="EI113" s="277"/>
      <c r="EJ113" s="277"/>
      <c r="EK113" s="277"/>
      <c r="EL113" s="277"/>
      <c r="EM113" s="277"/>
      <c r="EN113" s="277"/>
      <c r="EO113" s="277"/>
      <c r="EP113" s="277"/>
      <c r="EQ113" s="277"/>
      <c r="ER113" s="277"/>
      <c r="ES113" s="277"/>
      <c r="ET113" s="277"/>
      <c r="EU113" s="277"/>
      <c r="EV113" s="277"/>
      <c r="EW113" s="277"/>
      <c r="EX113" s="277"/>
      <c r="EY113" s="277"/>
      <c r="EZ113" s="277"/>
      <c r="FA113" s="277"/>
      <c r="FB113" s="277"/>
      <c r="FC113" s="277"/>
      <c r="FD113" s="277"/>
      <c r="FE113" s="277"/>
      <c r="FF113" s="277"/>
      <c r="FG113" s="277"/>
      <c r="FH113" s="277"/>
      <c r="FI113" s="277"/>
      <c r="FJ113" s="277"/>
      <c r="FK113" s="277"/>
      <c r="FL113" s="277"/>
      <c r="FM113" s="277"/>
      <c r="FN113" s="277"/>
      <c r="FO113" s="277"/>
      <c r="FP113" s="277"/>
      <c r="FQ113" s="277"/>
      <c r="FR113" s="277"/>
      <c r="FS113" s="277"/>
      <c r="FT113" s="277"/>
      <c r="FU113" s="277"/>
      <c r="FV113" s="277"/>
      <c r="FW113" s="277"/>
      <c r="FX113" s="277"/>
      <c r="FY113" s="277"/>
      <c r="FZ113" s="277"/>
      <c r="GA113" s="277"/>
      <c r="GB113" s="277"/>
      <c r="GC113" s="277"/>
      <c r="GD113" s="277"/>
      <c r="GE113" s="277"/>
      <c r="GF113" s="277"/>
      <c r="GG113" s="277"/>
      <c r="GH113" s="277"/>
      <c r="GI113" s="277"/>
      <c r="GJ113" s="277"/>
      <c r="GK113" s="277"/>
      <c r="GL113" s="277"/>
      <c r="GM113" s="277"/>
      <c r="GN113" s="277"/>
      <c r="GO113" s="277"/>
      <c r="GP113" s="277"/>
      <c r="GQ113" s="277"/>
      <c r="GR113" s="277"/>
      <c r="GS113" s="277"/>
      <c r="GT113" s="277"/>
      <c r="GU113" s="277"/>
      <c r="GV113" s="280"/>
      <c r="GW113" s="280"/>
      <c r="GX113" s="280"/>
      <c r="GY113" s="280"/>
      <c r="GZ113" s="280"/>
      <c r="HA113" s="280"/>
      <c r="HB113" s="280"/>
      <c r="HC113" s="280"/>
      <c r="HD113" s="280"/>
      <c r="HE113" s="280"/>
      <c r="HF113" s="280"/>
      <c r="HG113" s="280"/>
      <c r="HH113" s="280"/>
      <c r="HI113" s="280"/>
      <c r="HJ113" s="280"/>
      <c r="HK113" s="280"/>
      <c r="HL113" s="280"/>
      <c r="HM113" s="280"/>
      <c r="HN113" s="280"/>
      <c r="HO113" s="280"/>
      <c r="HP113" s="280"/>
      <c r="HQ113" s="280"/>
      <c r="HR113" s="280"/>
      <c r="HS113" s="280"/>
    </row>
    <row r="114" spans="1:227" s="278" customFormat="1" ht="27.95" customHeight="1">
      <c r="A114" s="523"/>
      <c r="B114" s="303" t="s">
        <v>321</v>
      </c>
      <c r="C114" s="300">
        <v>10</v>
      </c>
      <c r="D114" s="302"/>
      <c r="E114" s="290"/>
      <c r="F114" s="291">
        <f t="shared" si="17"/>
        <v>10</v>
      </c>
      <c r="G114" s="300"/>
      <c r="H114" s="291">
        <f t="shared" si="11"/>
        <v>10</v>
      </c>
      <c r="I114" s="296"/>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c r="AZ114" s="277"/>
      <c r="BA114" s="277"/>
      <c r="BB114" s="277"/>
      <c r="BC114" s="277"/>
      <c r="BD114" s="277"/>
      <c r="BE114" s="277"/>
      <c r="BF114" s="277"/>
      <c r="BG114" s="277"/>
      <c r="BH114" s="277"/>
      <c r="BI114" s="277"/>
      <c r="BJ114" s="277"/>
      <c r="BK114" s="277"/>
      <c r="BL114" s="277"/>
      <c r="BM114" s="277"/>
      <c r="BN114" s="277"/>
      <c r="BO114" s="277"/>
      <c r="BP114" s="277"/>
      <c r="BQ114" s="277"/>
      <c r="BR114" s="277"/>
      <c r="BS114" s="277"/>
      <c r="BT114" s="277"/>
      <c r="BU114" s="277"/>
      <c r="BV114" s="277"/>
      <c r="BW114" s="277"/>
      <c r="BX114" s="277"/>
      <c r="BY114" s="277"/>
      <c r="BZ114" s="277"/>
      <c r="CA114" s="277"/>
      <c r="CB114" s="277"/>
      <c r="CC114" s="277"/>
      <c r="CD114" s="277"/>
      <c r="CE114" s="277"/>
      <c r="CF114" s="277"/>
      <c r="CG114" s="277"/>
      <c r="CH114" s="277"/>
      <c r="CI114" s="277"/>
      <c r="CJ114" s="277"/>
      <c r="CK114" s="277"/>
      <c r="CL114" s="277"/>
      <c r="CM114" s="277"/>
      <c r="CN114" s="277"/>
      <c r="CO114" s="277"/>
      <c r="CP114" s="277"/>
      <c r="CQ114" s="277"/>
      <c r="CR114" s="277"/>
      <c r="CS114" s="277"/>
      <c r="CT114" s="277"/>
      <c r="CU114" s="277"/>
      <c r="CV114" s="277"/>
      <c r="CW114" s="277"/>
      <c r="CX114" s="277"/>
      <c r="CY114" s="277"/>
      <c r="CZ114" s="277"/>
      <c r="DA114" s="277"/>
      <c r="DB114" s="277"/>
      <c r="DC114" s="277"/>
      <c r="DD114" s="277"/>
      <c r="DE114" s="277"/>
      <c r="DF114" s="277"/>
      <c r="DG114" s="277"/>
      <c r="DH114" s="277"/>
      <c r="DI114" s="277"/>
      <c r="DJ114" s="277"/>
      <c r="DK114" s="277"/>
      <c r="DL114" s="277"/>
      <c r="DM114" s="277"/>
      <c r="DN114" s="277"/>
      <c r="DO114" s="277"/>
      <c r="DP114" s="277"/>
      <c r="DQ114" s="277"/>
      <c r="DR114" s="277"/>
      <c r="DS114" s="277"/>
      <c r="DT114" s="277"/>
      <c r="DU114" s="277"/>
      <c r="DV114" s="277"/>
      <c r="DW114" s="277"/>
      <c r="DX114" s="277"/>
      <c r="DY114" s="277"/>
      <c r="DZ114" s="277"/>
      <c r="EA114" s="277"/>
      <c r="EB114" s="277"/>
      <c r="EC114" s="277"/>
      <c r="ED114" s="277"/>
      <c r="EE114" s="277"/>
      <c r="EF114" s="277"/>
      <c r="EG114" s="277"/>
      <c r="EH114" s="277"/>
      <c r="EI114" s="277"/>
      <c r="EJ114" s="277"/>
      <c r="EK114" s="277"/>
      <c r="EL114" s="277"/>
      <c r="EM114" s="277"/>
      <c r="EN114" s="277"/>
      <c r="EO114" s="277"/>
      <c r="EP114" s="277"/>
      <c r="EQ114" s="277"/>
      <c r="ER114" s="277"/>
      <c r="ES114" s="277"/>
      <c r="ET114" s="277"/>
      <c r="EU114" s="277"/>
      <c r="EV114" s="277"/>
      <c r="EW114" s="277"/>
      <c r="EX114" s="277"/>
      <c r="EY114" s="277"/>
      <c r="EZ114" s="277"/>
      <c r="FA114" s="277"/>
      <c r="FB114" s="277"/>
      <c r="FC114" s="277"/>
      <c r="FD114" s="277"/>
      <c r="FE114" s="277"/>
      <c r="FF114" s="277"/>
      <c r="FG114" s="277"/>
      <c r="FH114" s="277"/>
      <c r="FI114" s="277"/>
      <c r="FJ114" s="277"/>
      <c r="FK114" s="277"/>
      <c r="FL114" s="277"/>
      <c r="FM114" s="277"/>
      <c r="FN114" s="277"/>
      <c r="FO114" s="277"/>
      <c r="FP114" s="277"/>
      <c r="FQ114" s="277"/>
      <c r="FR114" s="277"/>
      <c r="FS114" s="277"/>
      <c r="FT114" s="277"/>
      <c r="FU114" s="277"/>
      <c r="FV114" s="277"/>
      <c r="FW114" s="277"/>
      <c r="FX114" s="277"/>
      <c r="FY114" s="277"/>
      <c r="FZ114" s="277"/>
      <c r="GA114" s="277"/>
      <c r="GB114" s="277"/>
      <c r="GC114" s="277"/>
      <c r="GD114" s="277"/>
      <c r="GE114" s="277"/>
      <c r="GF114" s="277"/>
      <c r="GG114" s="277"/>
      <c r="GH114" s="277"/>
      <c r="GI114" s="277"/>
      <c r="GJ114" s="277"/>
      <c r="GK114" s="277"/>
      <c r="GL114" s="277"/>
      <c r="GM114" s="277"/>
      <c r="GN114" s="277"/>
      <c r="GO114" s="277"/>
      <c r="GP114" s="277"/>
      <c r="GQ114" s="277"/>
      <c r="GR114" s="277"/>
      <c r="GS114" s="277"/>
      <c r="GT114" s="277"/>
      <c r="GU114" s="277"/>
      <c r="GV114" s="280"/>
      <c r="GW114" s="280"/>
      <c r="GX114" s="280"/>
      <c r="GY114" s="280"/>
      <c r="GZ114" s="280"/>
      <c r="HA114" s="280"/>
      <c r="HB114" s="280"/>
      <c r="HC114" s="280"/>
      <c r="HD114" s="280"/>
      <c r="HE114" s="280"/>
      <c r="HF114" s="280"/>
      <c r="HG114" s="280"/>
      <c r="HH114" s="280"/>
      <c r="HI114" s="280"/>
      <c r="HJ114" s="280"/>
      <c r="HK114" s="280"/>
      <c r="HL114" s="280"/>
      <c r="HM114" s="280"/>
      <c r="HN114" s="280"/>
      <c r="HO114" s="280"/>
      <c r="HP114" s="280"/>
      <c r="HQ114" s="280"/>
      <c r="HR114" s="280"/>
      <c r="HS114" s="280"/>
    </row>
    <row r="115" spans="1:227" s="278" customFormat="1" ht="27.95" customHeight="1">
      <c r="A115" s="523"/>
      <c r="B115" s="303" t="s">
        <v>322</v>
      </c>
      <c r="C115" s="300">
        <v>35</v>
      </c>
      <c r="D115" s="302"/>
      <c r="E115" s="290"/>
      <c r="F115" s="291">
        <f t="shared" si="17"/>
        <v>35</v>
      </c>
      <c r="G115" s="300"/>
      <c r="H115" s="291">
        <f t="shared" si="11"/>
        <v>35</v>
      </c>
      <c r="I115" s="296"/>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c r="BC115" s="277"/>
      <c r="BD115" s="277"/>
      <c r="BE115" s="277"/>
      <c r="BF115" s="277"/>
      <c r="BG115" s="277"/>
      <c r="BH115" s="277"/>
      <c r="BI115" s="277"/>
      <c r="BJ115" s="277"/>
      <c r="BK115" s="277"/>
      <c r="BL115" s="277"/>
      <c r="BM115" s="277"/>
      <c r="BN115" s="277"/>
      <c r="BO115" s="277"/>
      <c r="BP115" s="277"/>
      <c r="BQ115" s="277"/>
      <c r="BR115" s="277"/>
      <c r="BS115" s="277"/>
      <c r="BT115" s="277"/>
      <c r="BU115" s="277"/>
      <c r="BV115" s="277"/>
      <c r="BW115" s="277"/>
      <c r="BX115" s="277"/>
      <c r="BY115" s="277"/>
      <c r="BZ115" s="277"/>
      <c r="CA115" s="277"/>
      <c r="CB115" s="277"/>
      <c r="CC115" s="277"/>
      <c r="CD115" s="277"/>
      <c r="CE115" s="277"/>
      <c r="CF115" s="277"/>
      <c r="CG115" s="277"/>
      <c r="CH115" s="277"/>
      <c r="CI115" s="277"/>
      <c r="CJ115" s="277"/>
      <c r="CK115" s="277"/>
      <c r="CL115" s="277"/>
      <c r="CM115" s="277"/>
      <c r="CN115" s="277"/>
      <c r="CO115" s="277"/>
      <c r="CP115" s="277"/>
      <c r="CQ115" s="277"/>
      <c r="CR115" s="277"/>
      <c r="CS115" s="277"/>
      <c r="CT115" s="277"/>
      <c r="CU115" s="277"/>
      <c r="CV115" s="277"/>
      <c r="CW115" s="277"/>
      <c r="CX115" s="277"/>
      <c r="CY115" s="277"/>
      <c r="CZ115" s="277"/>
      <c r="DA115" s="277"/>
      <c r="DB115" s="277"/>
      <c r="DC115" s="277"/>
      <c r="DD115" s="277"/>
      <c r="DE115" s="277"/>
      <c r="DF115" s="277"/>
      <c r="DG115" s="277"/>
      <c r="DH115" s="277"/>
      <c r="DI115" s="277"/>
      <c r="DJ115" s="277"/>
      <c r="DK115" s="277"/>
      <c r="DL115" s="277"/>
      <c r="DM115" s="277"/>
      <c r="DN115" s="277"/>
      <c r="DO115" s="277"/>
      <c r="DP115" s="277"/>
      <c r="DQ115" s="277"/>
      <c r="DR115" s="277"/>
      <c r="DS115" s="277"/>
      <c r="DT115" s="277"/>
      <c r="DU115" s="277"/>
      <c r="DV115" s="277"/>
      <c r="DW115" s="277"/>
      <c r="DX115" s="277"/>
      <c r="DY115" s="277"/>
      <c r="DZ115" s="277"/>
      <c r="EA115" s="277"/>
      <c r="EB115" s="277"/>
      <c r="EC115" s="277"/>
      <c r="ED115" s="277"/>
      <c r="EE115" s="277"/>
      <c r="EF115" s="277"/>
      <c r="EG115" s="277"/>
      <c r="EH115" s="277"/>
      <c r="EI115" s="277"/>
      <c r="EJ115" s="277"/>
      <c r="EK115" s="277"/>
      <c r="EL115" s="277"/>
      <c r="EM115" s="277"/>
      <c r="EN115" s="277"/>
      <c r="EO115" s="277"/>
      <c r="EP115" s="277"/>
      <c r="EQ115" s="277"/>
      <c r="ER115" s="277"/>
      <c r="ES115" s="277"/>
      <c r="ET115" s="277"/>
      <c r="EU115" s="277"/>
      <c r="EV115" s="277"/>
      <c r="EW115" s="277"/>
      <c r="EX115" s="277"/>
      <c r="EY115" s="277"/>
      <c r="EZ115" s="277"/>
      <c r="FA115" s="277"/>
      <c r="FB115" s="277"/>
      <c r="FC115" s="277"/>
      <c r="FD115" s="277"/>
      <c r="FE115" s="277"/>
      <c r="FF115" s="277"/>
      <c r="FG115" s="277"/>
      <c r="FH115" s="277"/>
      <c r="FI115" s="277"/>
      <c r="FJ115" s="277"/>
      <c r="FK115" s="277"/>
      <c r="FL115" s="277"/>
      <c r="FM115" s="277"/>
      <c r="FN115" s="277"/>
      <c r="FO115" s="277"/>
      <c r="FP115" s="277"/>
      <c r="FQ115" s="277"/>
      <c r="FR115" s="277"/>
      <c r="FS115" s="277"/>
      <c r="FT115" s="277"/>
      <c r="FU115" s="277"/>
      <c r="FV115" s="277"/>
      <c r="FW115" s="277"/>
      <c r="FX115" s="277"/>
      <c r="FY115" s="277"/>
      <c r="FZ115" s="277"/>
      <c r="GA115" s="277"/>
      <c r="GB115" s="277"/>
      <c r="GC115" s="277"/>
      <c r="GD115" s="277"/>
      <c r="GE115" s="277"/>
      <c r="GF115" s="277"/>
      <c r="GG115" s="277"/>
      <c r="GH115" s="277"/>
      <c r="GI115" s="277"/>
      <c r="GJ115" s="277"/>
      <c r="GK115" s="277"/>
      <c r="GL115" s="277"/>
      <c r="GM115" s="277"/>
      <c r="GN115" s="277"/>
      <c r="GO115" s="277"/>
      <c r="GP115" s="277"/>
      <c r="GQ115" s="277"/>
      <c r="GR115" s="277"/>
      <c r="GS115" s="277"/>
      <c r="GT115" s="277"/>
      <c r="GU115" s="277"/>
      <c r="GV115" s="280"/>
      <c r="GW115" s="280"/>
      <c r="GX115" s="280"/>
      <c r="GY115" s="280"/>
      <c r="GZ115" s="280"/>
      <c r="HA115" s="280"/>
      <c r="HB115" s="280"/>
      <c r="HC115" s="280"/>
      <c r="HD115" s="280"/>
      <c r="HE115" s="280"/>
      <c r="HF115" s="280"/>
      <c r="HG115" s="280"/>
      <c r="HH115" s="280"/>
      <c r="HI115" s="280"/>
      <c r="HJ115" s="280"/>
      <c r="HK115" s="280"/>
      <c r="HL115" s="280"/>
      <c r="HM115" s="280"/>
      <c r="HN115" s="280"/>
      <c r="HO115" s="280"/>
      <c r="HP115" s="280"/>
      <c r="HQ115" s="280"/>
      <c r="HR115" s="280"/>
      <c r="HS115" s="280"/>
    </row>
    <row r="116" spans="1:227" s="278" customFormat="1" ht="27.95" customHeight="1">
      <c r="A116" s="523"/>
      <c r="B116" s="301" t="s">
        <v>323</v>
      </c>
      <c r="C116" s="300">
        <v>10</v>
      </c>
      <c r="D116" s="302"/>
      <c r="E116" s="290"/>
      <c r="F116" s="291">
        <f t="shared" si="17"/>
        <v>10</v>
      </c>
      <c r="G116" s="300"/>
      <c r="H116" s="291">
        <f t="shared" si="11"/>
        <v>10</v>
      </c>
      <c r="I116" s="296"/>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c r="AZ116" s="277"/>
      <c r="BA116" s="277"/>
      <c r="BB116" s="277"/>
      <c r="BC116" s="277"/>
      <c r="BD116" s="277"/>
      <c r="BE116" s="277"/>
      <c r="BF116" s="277"/>
      <c r="BG116" s="277"/>
      <c r="BH116" s="277"/>
      <c r="BI116" s="277"/>
      <c r="BJ116" s="277"/>
      <c r="BK116" s="277"/>
      <c r="BL116" s="277"/>
      <c r="BM116" s="277"/>
      <c r="BN116" s="277"/>
      <c r="BO116" s="277"/>
      <c r="BP116" s="277"/>
      <c r="BQ116" s="277"/>
      <c r="BR116" s="277"/>
      <c r="BS116" s="277"/>
      <c r="BT116" s="277"/>
      <c r="BU116" s="277"/>
      <c r="BV116" s="277"/>
      <c r="BW116" s="277"/>
      <c r="BX116" s="277"/>
      <c r="BY116" s="277"/>
      <c r="BZ116" s="277"/>
      <c r="CA116" s="277"/>
      <c r="CB116" s="277"/>
      <c r="CC116" s="277"/>
      <c r="CD116" s="277"/>
      <c r="CE116" s="277"/>
      <c r="CF116" s="277"/>
      <c r="CG116" s="277"/>
      <c r="CH116" s="277"/>
      <c r="CI116" s="277"/>
      <c r="CJ116" s="277"/>
      <c r="CK116" s="277"/>
      <c r="CL116" s="277"/>
      <c r="CM116" s="277"/>
      <c r="CN116" s="277"/>
      <c r="CO116" s="277"/>
      <c r="CP116" s="277"/>
      <c r="CQ116" s="277"/>
      <c r="CR116" s="277"/>
      <c r="CS116" s="277"/>
      <c r="CT116" s="277"/>
      <c r="CU116" s="277"/>
      <c r="CV116" s="277"/>
      <c r="CW116" s="277"/>
      <c r="CX116" s="277"/>
      <c r="CY116" s="277"/>
      <c r="CZ116" s="277"/>
      <c r="DA116" s="277"/>
      <c r="DB116" s="277"/>
      <c r="DC116" s="277"/>
      <c r="DD116" s="277"/>
      <c r="DE116" s="277"/>
      <c r="DF116" s="277"/>
      <c r="DG116" s="277"/>
      <c r="DH116" s="277"/>
      <c r="DI116" s="277"/>
      <c r="DJ116" s="277"/>
      <c r="DK116" s="277"/>
      <c r="DL116" s="277"/>
      <c r="DM116" s="277"/>
      <c r="DN116" s="277"/>
      <c r="DO116" s="277"/>
      <c r="DP116" s="277"/>
      <c r="DQ116" s="277"/>
      <c r="DR116" s="277"/>
      <c r="DS116" s="277"/>
      <c r="DT116" s="277"/>
      <c r="DU116" s="277"/>
      <c r="DV116" s="277"/>
      <c r="DW116" s="277"/>
      <c r="DX116" s="277"/>
      <c r="DY116" s="277"/>
      <c r="DZ116" s="277"/>
      <c r="EA116" s="277"/>
      <c r="EB116" s="277"/>
      <c r="EC116" s="277"/>
      <c r="ED116" s="277"/>
      <c r="EE116" s="277"/>
      <c r="EF116" s="277"/>
      <c r="EG116" s="277"/>
      <c r="EH116" s="277"/>
      <c r="EI116" s="277"/>
      <c r="EJ116" s="277"/>
      <c r="EK116" s="277"/>
      <c r="EL116" s="277"/>
      <c r="EM116" s="277"/>
      <c r="EN116" s="277"/>
      <c r="EO116" s="277"/>
      <c r="EP116" s="277"/>
      <c r="EQ116" s="277"/>
      <c r="ER116" s="277"/>
      <c r="ES116" s="277"/>
      <c r="ET116" s="277"/>
      <c r="EU116" s="277"/>
      <c r="EV116" s="277"/>
      <c r="EW116" s="277"/>
      <c r="EX116" s="277"/>
      <c r="EY116" s="277"/>
      <c r="EZ116" s="277"/>
      <c r="FA116" s="277"/>
      <c r="FB116" s="277"/>
      <c r="FC116" s="277"/>
      <c r="FD116" s="277"/>
      <c r="FE116" s="277"/>
      <c r="FF116" s="277"/>
      <c r="FG116" s="277"/>
      <c r="FH116" s="277"/>
      <c r="FI116" s="277"/>
      <c r="FJ116" s="277"/>
      <c r="FK116" s="277"/>
      <c r="FL116" s="277"/>
      <c r="FM116" s="277"/>
      <c r="FN116" s="277"/>
      <c r="FO116" s="277"/>
      <c r="FP116" s="277"/>
      <c r="FQ116" s="277"/>
      <c r="FR116" s="277"/>
      <c r="FS116" s="277"/>
      <c r="FT116" s="277"/>
      <c r="FU116" s="277"/>
      <c r="FV116" s="277"/>
      <c r="FW116" s="277"/>
      <c r="FX116" s="277"/>
      <c r="FY116" s="277"/>
      <c r="FZ116" s="277"/>
      <c r="GA116" s="277"/>
      <c r="GB116" s="277"/>
      <c r="GC116" s="277"/>
      <c r="GD116" s="277"/>
      <c r="GE116" s="277"/>
      <c r="GF116" s="277"/>
      <c r="GG116" s="277"/>
      <c r="GH116" s="277"/>
      <c r="GI116" s="277"/>
      <c r="GJ116" s="277"/>
      <c r="GK116" s="277"/>
      <c r="GL116" s="277"/>
      <c r="GM116" s="277"/>
      <c r="GN116" s="277"/>
      <c r="GO116" s="277"/>
      <c r="GP116" s="277"/>
      <c r="GQ116" s="277"/>
      <c r="GR116" s="277"/>
      <c r="GS116" s="277"/>
      <c r="GT116" s="277"/>
      <c r="GU116" s="277"/>
      <c r="GV116" s="280"/>
      <c r="GW116" s="280"/>
      <c r="GX116" s="280"/>
      <c r="GY116" s="280"/>
      <c r="GZ116" s="280"/>
      <c r="HA116" s="280"/>
      <c r="HB116" s="280"/>
      <c r="HC116" s="280"/>
      <c r="HD116" s="280"/>
      <c r="HE116" s="280"/>
      <c r="HF116" s="280"/>
      <c r="HG116" s="280"/>
      <c r="HH116" s="280"/>
      <c r="HI116" s="280"/>
      <c r="HJ116" s="280"/>
      <c r="HK116" s="280"/>
      <c r="HL116" s="280"/>
      <c r="HM116" s="280"/>
      <c r="HN116" s="280"/>
      <c r="HO116" s="280"/>
      <c r="HP116" s="280"/>
      <c r="HQ116" s="280"/>
      <c r="HR116" s="280"/>
      <c r="HS116" s="280"/>
    </row>
    <row r="117" spans="1:227" s="278" customFormat="1" ht="27.95" customHeight="1">
      <c r="A117" s="523"/>
      <c r="B117" s="301" t="s">
        <v>324</v>
      </c>
      <c r="C117" s="300">
        <v>8</v>
      </c>
      <c r="D117" s="302"/>
      <c r="E117" s="290"/>
      <c r="F117" s="291">
        <f t="shared" si="17"/>
        <v>8</v>
      </c>
      <c r="G117" s="300"/>
      <c r="H117" s="291">
        <f t="shared" si="11"/>
        <v>8</v>
      </c>
      <c r="I117" s="296"/>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c r="BC117" s="277"/>
      <c r="BD117" s="277"/>
      <c r="BE117" s="277"/>
      <c r="BF117" s="277"/>
      <c r="BG117" s="277"/>
      <c r="BH117" s="277"/>
      <c r="BI117" s="277"/>
      <c r="BJ117" s="277"/>
      <c r="BK117" s="277"/>
      <c r="BL117" s="277"/>
      <c r="BM117" s="277"/>
      <c r="BN117" s="277"/>
      <c r="BO117" s="277"/>
      <c r="BP117" s="277"/>
      <c r="BQ117" s="277"/>
      <c r="BR117" s="277"/>
      <c r="BS117" s="277"/>
      <c r="BT117" s="277"/>
      <c r="BU117" s="277"/>
      <c r="BV117" s="277"/>
      <c r="BW117" s="277"/>
      <c r="BX117" s="277"/>
      <c r="BY117" s="277"/>
      <c r="BZ117" s="277"/>
      <c r="CA117" s="277"/>
      <c r="CB117" s="277"/>
      <c r="CC117" s="277"/>
      <c r="CD117" s="277"/>
      <c r="CE117" s="277"/>
      <c r="CF117" s="277"/>
      <c r="CG117" s="277"/>
      <c r="CH117" s="277"/>
      <c r="CI117" s="277"/>
      <c r="CJ117" s="277"/>
      <c r="CK117" s="277"/>
      <c r="CL117" s="277"/>
      <c r="CM117" s="277"/>
      <c r="CN117" s="277"/>
      <c r="CO117" s="277"/>
      <c r="CP117" s="277"/>
      <c r="CQ117" s="277"/>
      <c r="CR117" s="277"/>
      <c r="CS117" s="277"/>
      <c r="CT117" s="277"/>
      <c r="CU117" s="277"/>
      <c r="CV117" s="277"/>
      <c r="CW117" s="277"/>
      <c r="CX117" s="277"/>
      <c r="CY117" s="277"/>
      <c r="CZ117" s="277"/>
      <c r="DA117" s="277"/>
      <c r="DB117" s="277"/>
      <c r="DC117" s="277"/>
      <c r="DD117" s="277"/>
      <c r="DE117" s="277"/>
      <c r="DF117" s="277"/>
      <c r="DG117" s="277"/>
      <c r="DH117" s="277"/>
      <c r="DI117" s="277"/>
      <c r="DJ117" s="277"/>
      <c r="DK117" s="277"/>
      <c r="DL117" s="277"/>
      <c r="DM117" s="277"/>
      <c r="DN117" s="277"/>
      <c r="DO117" s="277"/>
      <c r="DP117" s="277"/>
      <c r="DQ117" s="277"/>
      <c r="DR117" s="277"/>
      <c r="DS117" s="277"/>
      <c r="DT117" s="277"/>
      <c r="DU117" s="277"/>
      <c r="DV117" s="277"/>
      <c r="DW117" s="277"/>
      <c r="DX117" s="277"/>
      <c r="DY117" s="277"/>
      <c r="DZ117" s="277"/>
      <c r="EA117" s="277"/>
      <c r="EB117" s="277"/>
      <c r="EC117" s="277"/>
      <c r="ED117" s="277"/>
      <c r="EE117" s="277"/>
      <c r="EF117" s="277"/>
      <c r="EG117" s="277"/>
      <c r="EH117" s="277"/>
      <c r="EI117" s="277"/>
      <c r="EJ117" s="277"/>
      <c r="EK117" s="277"/>
      <c r="EL117" s="277"/>
      <c r="EM117" s="277"/>
      <c r="EN117" s="277"/>
      <c r="EO117" s="277"/>
      <c r="EP117" s="277"/>
      <c r="EQ117" s="277"/>
      <c r="ER117" s="277"/>
      <c r="ES117" s="277"/>
      <c r="ET117" s="277"/>
      <c r="EU117" s="277"/>
      <c r="EV117" s="277"/>
      <c r="EW117" s="277"/>
      <c r="EX117" s="277"/>
      <c r="EY117" s="277"/>
      <c r="EZ117" s="277"/>
      <c r="FA117" s="277"/>
      <c r="FB117" s="277"/>
      <c r="FC117" s="277"/>
      <c r="FD117" s="277"/>
      <c r="FE117" s="277"/>
      <c r="FF117" s="277"/>
      <c r="FG117" s="277"/>
      <c r="FH117" s="277"/>
      <c r="FI117" s="277"/>
      <c r="FJ117" s="277"/>
      <c r="FK117" s="277"/>
      <c r="FL117" s="277"/>
      <c r="FM117" s="277"/>
      <c r="FN117" s="277"/>
      <c r="FO117" s="277"/>
      <c r="FP117" s="277"/>
      <c r="FQ117" s="277"/>
      <c r="FR117" s="277"/>
      <c r="FS117" s="277"/>
      <c r="FT117" s="277"/>
      <c r="FU117" s="277"/>
      <c r="FV117" s="277"/>
      <c r="FW117" s="277"/>
      <c r="FX117" s="277"/>
      <c r="FY117" s="277"/>
      <c r="FZ117" s="277"/>
      <c r="GA117" s="277"/>
      <c r="GB117" s="277"/>
      <c r="GC117" s="277"/>
      <c r="GD117" s="277"/>
      <c r="GE117" s="277"/>
      <c r="GF117" s="277"/>
      <c r="GG117" s="277"/>
      <c r="GH117" s="277"/>
      <c r="GI117" s="277"/>
      <c r="GJ117" s="277"/>
      <c r="GK117" s="277"/>
      <c r="GL117" s="277"/>
      <c r="GM117" s="277"/>
      <c r="GN117" s="277"/>
      <c r="GO117" s="277"/>
      <c r="GP117" s="277"/>
      <c r="GQ117" s="277"/>
      <c r="GR117" s="277"/>
      <c r="GS117" s="277"/>
      <c r="GT117" s="277"/>
      <c r="GU117" s="277"/>
      <c r="GV117" s="280"/>
      <c r="GW117" s="280"/>
      <c r="GX117" s="280"/>
      <c r="GY117" s="280"/>
      <c r="GZ117" s="280"/>
      <c r="HA117" s="280"/>
      <c r="HB117" s="280"/>
      <c r="HC117" s="280"/>
      <c r="HD117" s="280"/>
      <c r="HE117" s="280"/>
      <c r="HF117" s="280"/>
      <c r="HG117" s="280"/>
      <c r="HH117" s="280"/>
      <c r="HI117" s="280"/>
      <c r="HJ117" s="280"/>
      <c r="HK117" s="280"/>
      <c r="HL117" s="280"/>
      <c r="HM117" s="280"/>
      <c r="HN117" s="280"/>
      <c r="HO117" s="280"/>
      <c r="HP117" s="280"/>
      <c r="HQ117" s="280"/>
      <c r="HR117" s="280"/>
      <c r="HS117" s="280"/>
    </row>
    <row r="118" spans="1:227" s="278" customFormat="1" ht="27.95" customHeight="1">
      <c r="A118" s="523"/>
      <c r="B118" s="301" t="s">
        <v>325</v>
      </c>
      <c r="C118" s="300">
        <v>4.57</v>
      </c>
      <c r="D118" s="302"/>
      <c r="E118" s="290"/>
      <c r="F118" s="291">
        <f t="shared" si="17"/>
        <v>4.57</v>
      </c>
      <c r="G118" s="300"/>
      <c r="H118" s="291">
        <f t="shared" si="11"/>
        <v>4.57</v>
      </c>
      <c r="I118" s="296"/>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277"/>
      <c r="CC118" s="277"/>
      <c r="CD118" s="277"/>
      <c r="CE118" s="277"/>
      <c r="CF118" s="277"/>
      <c r="CG118" s="277"/>
      <c r="CH118" s="277"/>
      <c r="CI118" s="277"/>
      <c r="CJ118" s="277"/>
      <c r="CK118" s="277"/>
      <c r="CL118" s="277"/>
      <c r="CM118" s="277"/>
      <c r="CN118" s="277"/>
      <c r="CO118" s="277"/>
      <c r="CP118" s="277"/>
      <c r="CQ118" s="277"/>
      <c r="CR118" s="277"/>
      <c r="CS118" s="277"/>
      <c r="CT118" s="277"/>
      <c r="CU118" s="277"/>
      <c r="CV118" s="277"/>
      <c r="CW118" s="277"/>
      <c r="CX118" s="277"/>
      <c r="CY118" s="277"/>
      <c r="CZ118" s="277"/>
      <c r="DA118" s="277"/>
      <c r="DB118" s="277"/>
      <c r="DC118" s="277"/>
      <c r="DD118" s="277"/>
      <c r="DE118" s="277"/>
      <c r="DF118" s="277"/>
      <c r="DG118" s="277"/>
      <c r="DH118" s="277"/>
      <c r="DI118" s="277"/>
      <c r="DJ118" s="277"/>
      <c r="DK118" s="277"/>
      <c r="DL118" s="277"/>
      <c r="DM118" s="277"/>
      <c r="DN118" s="277"/>
      <c r="DO118" s="277"/>
      <c r="DP118" s="277"/>
      <c r="DQ118" s="277"/>
      <c r="DR118" s="277"/>
      <c r="DS118" s="277"/>
      <c r="DT118" s="277"/>
      <c r="DU118" s="277"/>
      <c r="DV118" s="277"/>
      <c r="DW118" s="277"/>
      <c r="DX118" s="277"/>
      <c r="DY118" s="277"/>
      <c r="DZ118" s="277"/>
      <c r="EA118" s="277"/>
      <c r="EB118" s="277"/>
      <c r="EC118" s="277"/>
      <c r="ED118" s="277"/>
      <c r="EE118" s="277"/>
      <c r="EF118" s="277"/>
      <c r="EG118" s="277"/>
      <c r="EH118" s="277"/>
      <c r="EI118" s="277"/>
      <c r="EJ118" s="277"/>
      <c r="EK118" s="277"/>
      <c r="EL118" s="277"/>
      <c r="EM118" s="277"/>
      <c r="EN118" s="277"/>
      <c r="EO118" s="277"/>
      <c r="EP118" s="277"/>
      <c r="EQ118" s="277"/>
      <c r="ER118" s="277"/>
      <c r="ES118" s="277"/>
      <c r="ET118" s="277"/>
      <c r="EU118" s="277"/>
      <c r="EV118" s="277"/>
      <c r="EW118" s="277"/>
      <c r="EX118" s="277"/>
      <c r="EY118" s="277"/>
      <c r="EZ118" s="277"/>
      <c r="FA118" s="277"/>
      <c r="FB118" s="277"/>
      <c r="FC118" s="277"/>
      <c r="FD118" s="277"/>
      <c r="FE118" s="277"/>
      <c r="FF118" s="277"/>
      <c r="FG118" s="277"/>
      <c r="FH118" s="277"/>
      <c r="FI118" s="277"/>
      <c r="FJ118" s="277"/>
      <c r="FK118" s="277"/>
      <c r="FL118" s="277"/>
      <c r="FM118" s="277"/>
      <c r="FN118" s="277"/>
      <c r="FO118" s="277"/>
      <c r="FP118" s="277"/>
      <c r="FQ118" s="277"/>
      <c r="FR118" s="277"/>
      <c r="FS118" s="277"/>
      <c r="FT118" s="277"/>
      <c r="FU118" s="277"/>
      <c r="FV118" s="277"/>
      <c r="FW118" s="277"/>
      <c r="FX118" s="277"/>
      <c r="FY118" s="277"/>
      <c r="FZ118" s="277"/>
      <c r="GA118" s="277"/>
      <c r="GB118" s="277"/>
      <c r="GC118" s="277"/>
      <c r="GD118" s="277"/>
      <c r="GE118" s="277"/>
      <c r="GF118" s="277"/>
      <c r="GG118" s="277"/>
      <c r="GH118" s="277"/>
      <c r="GI118" s="277"/>
      <c r="GJ118" s="277"/>
      <c r="GK118" s="277"/>
      <c r="GL118" s="277"/>
      <c r="GM118" s="277"/>
      <c r="GN118" s="277"/>
      <c r="GO118" s="277"/>
      <c r="GP118" s="277"/>
      <c r="GQ118" s="277"/>
      <c r="GR118" s="277"/>
      <c r="GS118" s="277"/>
      <c r="GT118" s="277"/>
      <c r="GU118" s="277"/>
      <c r="GV118" s="280"/>
      <c r="GW118" s="280"/>
      <c r="GX118" s="280"/>
      <c r="GY118" s="280"/>
      <c r="GZ118" s="280"/>
      <c r="HA118" s="280"/>
      <c r="HB118" s="280"/>
      <c r="HC118" s="280"/>
      <c r="HD118" s="280"/>
      <c r="HE118" s="280"/>
      <c r="HF118" s="280"/>
      <c r="HG118" s="280"/>
      <c r="HH118" s="280"/>
      <c r="HI118" s="280"/>
      <c r="HJ118" s="280"/>
      <c r="HK118" s="280"/>
      <c r="HL118" s="280"/>
      <c r="HM118" s="280"/>
      <c r="HN118" s="280"/>
      <c r="HO118" s="280"/>
      <c r="HP118" s="280"/>
      <c r="HQ118" s="280"/>
      <c r="HR118" s="280"/>
      <c r="HS118" s="280"/>
    </row>
    <row r="119" spans="1:227" s="278" customFormat="1" ht="27.95" customHeight="1">
      <c r="A119" s="523"/>
      <c r="B119" s="301" t="s">
        <v>326</v>
      </c>
      <c r="C119" s="302">
        <v>106</v>
      </c>
      <c r="D119" s="302"/>
      <c r="E119" s="290"/>
      <c r="F119" s="291">
        <f t="shared" si="17"/>
        <v>106</v>
      </c>
      <c r="G119" s="300"/>
      <c r="H119" s="291">
        <f t="shared" si="11"/>
        <v>106</v>
      </c>
      <c r="I119" s="296"/>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c r="BC119" s="277"/>
      <c r="BD119" s="277"/>
      <c r="BE119" s="277"/>
      <c r="BF119" s="277"/>
      <c r="BG119" s="277"/>
      <c r="BH119" s="277"/>
      <c r="BI119" s="277"/>
      <c r="BJ119" s="277"/>
      <c r="BK119" s="277"/>
      <c r="BL119" s="277"/>
      <c r="BM119" s="277"/>
      <c r="BN119" s="277"/>
      <c r="BO119" s="277"/>
      <c r="BP119" s="277"/>
      <c r="BQ119" s="277"/>
      <c r="BR119" s="277"/>
      <c r="BS119" s="277"/>
      <c r="BT119" s="277"/>
      <c r="BU119" s="277"/>
      <c r="BV119" s="277"/>
      <c r="BW119" s="277"/>
      <c r="BX119" s="277"/>
      <c r="BY119" s="277"/>
      <c r="BZ119" s="277"/>
      <c r="CA119" s="277"/>
      <c r="CB119" s="277"/>
      <c r="CC119" s="277"/>
      <c r="CD119" s="277"/>
      <c r="CE119" s="277"/>
      <c r="CF119" s="277"/>
      <c r="CG119" s="277"/>
      <c r="CH119" s="277"/>
      <c r="CI119" s="277"/>
      <c r="CJ119" s="277"/>
      <c r="CK119" s="277"/>
      <c r="CL119" s="277"/>
      <c r="CM119" s="277"/>
      <c r="CN119" s="277"/>
      <c r="CO119" s="277"/>
      <c r="CP119" s="277"/>
      <c r="CQ119" s="277"/>
      <c r="CR119" s="277"/>
      <c r="CS119" s="277"/>
      <c r="CT119" s="277"/>
      <c r="CU119" s="277"/>
      <c r="CV119" s="277"/>
      <c r="CW119" s="277"/>
      <c r="CX119" s="277"/>
      <c r="CY119" s="277"/>
      <c r="CZ119" s="277"/>
      <c r="DA119" s="277"/>
      <c r="DB119" s="277"/>
      <c r="DC119" s="277"/>
      <c r="DD119" s="277"/>
      <c r="DE119" s="277"/>
      <c r="DF119" s="277"/>
      <c r="DG119" s="277"/>
      <c r="DH119" s="277"/>
      <c r="DI119" s="277"/>
      <c r="DJ119" s="277"/>
      <c r="DK119" s="277"/>
      <c r="DL119" s="277"/>
      <c r="DM119" s="277"/>
      <c r="DN119" s="277"/>
      <c r="DO119" s="277"/>
      <c r="DP119" s="277"/>
      <c r="DQ119" s="277"/>
      <c r="DR119" s="277"/>
      <c r="DS119" s="277"/>
      <c r="DT119" s="277"/>
      <c r="DU119" s="277"/>
      <c r="DV119" s="277"/>
      <c r="DW119" s="277"/>
      <c r="DX119" s="277"/>
      <c r="DY119" s="277"/>
      <c r="DZ119" s="277"/>
      <c r="EA119" s="277"/>
      <c r="EB119" s="277"/>
      <c r="EC119" s="277"/>
      <c r="ED119" s="277"/>
      <c r="EE119" s="277"/>
      <c r="EF119" s="277"/>
      <c r="EG119" s="277"/>
      <c r="EH119" s="277"/>
      <c r="EI119" s="277"/>
      <c r="EJ119" s="277"/>
      <c r="EK119" s="277"/>
      <c r="EL119" s="277"/>
      <c r="EM119" s="277"/>
      <c r="EN119" s="277"/>
      <c r="EO119" s="277"/>
      <c r="EP119" s="277"/>
      <c r="EQ119" s="277"/>
      <c r="ER119" s="277"/>
      <c r="ES119" s="277"/>
      <c r="ET119" s="277"/>
      <c r="EU119" s="277"/>
      <c r="EV119" s="277"/>
      <c r="EW119" s="277"/>
      <c r="EX119" s="277"/>
      <c r="EY119" s="277"/>
      <c r="EZ119" s="277"/>
      <c r="FA119" s="277"/>
      <c r="FB119" s="277"/>
      <c r="FC119" s="277"/>
      <c r="FD119" s="277"/>
      <c r="FE119" s="277"/>
      <c r="FF119" s="277"/>
      <c r="FG119" s="277"/>
      <c r="FH119" s="277"/>
      <c r="FI119" s="277"/>
      <c r="FJ119" s="277"/>
      <c r="FK119" s="277"/>
      <c r="FL119" s="277"/>
      <c r="FM119" s="277"/>
      <c r="FN119" s="277"/>
      <c r="FO119" s="277"/>
      <c r="FP119" s="277"/>
      <c r="FQ119" s="277"/>
      <c r="FR119" s="277"/>
      <c r="FS119" s="277"/>
      <c r="FT119" s="277"/>
      <c r="FU119" s="277"/>
      <c r="FV119" s="277"/>
      <c r="FW119" s="277"/>
      <c r="FX119" s="277"/>
      <c r="FY119" s="277"/>
      <c r="FZ119" s="277"/>
      <c r="GA119" s="277"/>
      <c r="GB119" s="277"/>
      <c r="GC119" s="277"/>
      <c r="GD119" s="277"/>
      <c r="GE119" s="277"/>
      <c r="GF119" s="277"/>
      <c r="GG119" s="277"/>
      <c r="GH119" s="277"/>
      <c r="GI119" s="277"/>
      <c r="GJ119" s="277"/>
      <c r="GK119" s="277"/>
      <c r="GL119" s="277"/>
      <c r="GM119" s="277"/>
      <c r="GN119" s="277"/>
      <c r="GO119" s="277"/>
      <c r="GP119" s="277"/>
      <c r="GQ119" s="277"/>
      <c r="GR119" s="277"/>
      <c r="GS119" s="277"/>
      <c r="GT119" s="277"/>
      <c r="GU119" s="277"/>
      <c r="GV119" s="280"/>
      <c r="GW119" s="280"/>
      <c r="GX119" s="280"/>
      <c r="GY119" s="280"/>
      <c r="GZ119" s="280"/>
      <c r="HA119" s="280"/>
      <c r="HB119" s="280"/>
      <c r="HC119" s="280"/>
      <c r="HD119" s="280"/>
      <c r="HE119" s="280"/>
      <c r="HF119" s="280"/>
      <c r="HG119" s="280"/>
      <c r="HH119" s="280"/>
      <c r="HI119" s="280"/>
      <c r="HJ119" s="280"/>
      <c r="HK119" s="280"/>
      <c r="HL119" s="280"/>
      <c r="HM119" s="280"/>
      <c r="HN119" s="280"/>
      <c r="HO119" s="280"/>
      <c r="HP119" s="280"/>
      <c r="HQ119" s="280"/>
      <c r="HR119" s="280"/>
      <c r="HS119" s="280"/>
    </row>
    <row r="120" spans="1:227" s="278" customFormat="1" ht="27.95" customHeight="1">
      <c r="A120" s="523"/>
      <c r="B120" s="301" t="s">
        <v>327</v>
      </c>
      <c r="C120" s="302">
        <v>6</v>
      </c>
      <c r="D120" s="302"/>
      <c r="E120" s="290"/>
      <c r="F120" s="291">
        <f t="shared" si="17"/>
        <v>6</v>
      </c>
      <c r="G120" s="300"/>
      <c r="H120" s="291">
        <f t="shared" si="11"/>
        <v>6</v>
      </c>
      <c r="I120" s="296"/>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c r="BC120" s="277"/>
      <c r="BD120" s="277"/>
      <c r="BE120" s="277"/>
      <c r="BF120" s="277"/>
      <c r="BG120" s="277"/>
      <c r="BH120" s="277"/>
      <c r="BI120" s="277"/>
      <c r="BJ120" s="277"/>
      <c r="BK120" s="277"/>
      <c r="BL120" s="277"/>
      <c r="BM120" s="277"/>
      <c r="BN120" s="277"/>
      <c r="BO120" s="277"/>
      <c r="BP120" s="277"/>
      <c r="BQ120" s="277"/>
      <c r="BR120" s="277"/>
      <c r="BS120" s="277"/>
      <c r="BT120" s="277"/>
      <c r="BU120" s="277"/>
      <c r="BV120" s="277"/>
      <c r="BW120" s="277"/>
      <c r="BX120" s="277"/>
      <c r="BY120" s="277"/>
      <c r="BZ120" s="277"/>
      <c r="CA120" s="277"/>
      <c r="CB120" s="277"/>
      <c r="CC120" s="277"/>
      <c r="CD120" s="277"/>
      <c r="CE120" s="277"/>
      <c r="CF120" s="277"/>
      <c r="CG120" s="277"/>
      <c r="CH120" s="277"/>
      <c r="CI120" s="277"/>
      <c r="CJ120" s="277"/>
      <c r="CK120" s="277"/>
      <c r="CL120" s="277"/>
      <c r="CM120" s="277"/>
      <c r="CN120" s="277"/>
      <c r="CO120" s="277"/>
      <c r="CP120" s="277"/>
      <c r="CQ120" s="277"/>
      <c r="CR120" s="277"/>
      <c r="CS120" s="277"/>
      <c r="CT120" s="277"/>
      <c r="CU120" s="277"/>
      <c r="CV120" s="277"/>
      <c r="CW120" s="277"/>
      <c r="CX120" s="277"/>
      <c r="CY120" s="277"/>
      <c r="CZ120" s="277"/>
      <c r="DA120" s="277"/>
      <c r="DB120" s="277"/>
      <c r="DC120" s="277"/>
      <c r="DD120" s="277"/>
      <c r="DE120" s="277"/>
      <c r="DF120" s="277"/>
      <c r="DG120" s="277"/>
      <c r="DH120" s="277"/>
      <c r="DI120" s="277"/>
      <c r="DJ120" s="277"/>
      <c r="DK120" s="277"/>
      <c r="DL120" s="277"/>
      <c r="DM120" s="277"/>
      <c r="DN120" s="277"/>
      <c r="DO120" s="277"/>
      <c r="DP120" s="277"/>
      <c r="DQ120" s="277"/>
      <c r="DR120" s="277"/>
      <c r="DS120" s="277"/>
      <c r="DT120" s="277"/>
      <c r="DU120" s="277"/>
      <c r="DV120" s="277"/>
      <c r="DW120" s="277"/>
      <c r="DX120" s="277"/>
      <c r="DY120" s="277"/>
      <c r="DZ120" s="277"/>
      <c r="EA120" s="277"/>
      <c r="EB120" s="277"/>
      <c r="EC120" s="277"/>
      <c r="ED120" s="277"/>
      <c r="EE120" s="277"/>
      <c r="EF120" s="277"/>
      <c r="EG120" s="277"/>
      <c r="EH120" s="277"/>
      <c r="EI120" s="277"/>
      <c r="EJ120" s="277"/>
      <c r="EK120" s="277"/>
      <c r="EL120" s="277"/>
      <c r="EM120" s="277"/>
      <c r="EN120" s="277"/>
      <c r="EO120" s="277"/>
      <c r="EP120" s="277"/>
      <c r="EQ120" s="277"/>
      <c r="ER120" s="277"/>
      <c r="ES120" s="277"/>
      <c r="ET120" s="277"/>
      <c r="EU120" s="277"/>
      <c r="EV120" s="277"/>
      <c r="EW120" s="277"/>
      <c r="EX120" s="277"/>
      <c r="EY120" s="277"/>
      <c r="EZ120" s="277"/>
      <c r="FA120" s="277"/>
      <c r="FB120" s="277"/>
      <c r="FC120" s="277"/>
      <c r="FD120" s="277"/>
      <c r="FE120" s="277"/>
      <c r="FF120" s="277"/>
      <c r="FG120" s="277"/>
      <c r="FH120" s="277"/>
      <c r="FI120" s="277"/>
      <c r="FJ120" s="277"/>
      <c r="FK120" s="277"/>
      <c r="FL120" s="277"/>
      <c r="FM120" s="277"/>
      <c r="FN120" s="277"/>
      <c r="FO120" s="277"/>
      <c r="FP120" s="277"/>
      <c r="FQ120" s="277"/>
      <c r="FR120" s="277"/>
      <c r="FS120" s="277"/>
      <c r="FT120" s="277"/>
      <c r="FU120" s="277"/>
      <c r="FV120" s="277"/>
      <c r="FW120" s="277"/>
      <c r="FX120" s="277"/>
      <c r="FY120" s="277"/>
      <c r="FZ120" s="277"/>
      <c r="GA120" s="277"/>
      <c r="GB120" s="277"/>
      <c r="GC120" s="277"/>
      <c r="GD120" s="277"/>
      <c r="GE120" s="277"/>
      <c r="GF120" s="277"/>
      <c r="GG120" s="277"/>
      <c r="GH120" s="277"/>
      <c r="GI120" s="277"/>
      <c r="GJ120" s="277"/>
      <c r="GK120" s="277"/>
      <c r="GL120" s="277"/>
      <c r="GM120" s="277"/>
      <c r="GN120" s="277"/>
      <c r="GO120" s="277"/>
      <c r="GP120" s="277"/>
      <c r="GQ120" s="277"/>
      <c r="GR120" s="277"/>
      <c r="GS120" s="277"/>
      <c r="GT120" s="277"/>
      <c r="GU120" s="277"/>
      <c r="GV120" s="280"/>
      <c r="GW120" s="280"/>
      <c r="GX120" s="280"/>
      <c r="GY120" s="280"/>
      <c r="GZ120" s="280"/>
      <c r="HA120" s="280"/>
      <c r="HB120" s="280"/>
      <c r="HC120" s="280"/>
      <c r="HD120" s="280"/>
      <c r="HE120" s="280"/>
      <c r="HF120" s="280"/>
      <c r="HG120" s="280"/>
      <c r="HH120" s="280"/>
      <c r="HI120" s="280"/>
      <c r="HJ120" s="280"/>
      <c r="HK120" s="280"/>
      <c r="HL120" s="280"/>
      <c r="HM120" s="280"/>
      <c r="HN120" s="280"/>
      <c r="HO120" s="280"/>
      <c r="HP120" s="280"/>
      <c r="HQ120" s="280"/>
      <c r="HR120" s="280"/>
      <c r="HS120" s="280"/>
    </row>
    <row r="121" spans="1:227" s="278" customFormat="1" ht="27.95" customHeight="1">
      <c r="A121" s="523" t="s">
        <v>90</v>
      </c>
      <c r="B121" s="301" t="s">
        <v>328</v>
      </c>
      <c r="C121" s="300">
        <v>5</v>
      </c>
      <c r="D121" s="302"/>
      <c r="E121" s="290"/>
      <c r="F121" s="291">
        <f t="shared" si="17"/>
        <v>5</v>
      </c>
      <c r="G121" s="300"/>
      <c r="H121" s="291">
        <f t="shared" si="11"/>
        <v>5</v>
      </c>
      <c r="I121" s="296"/>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277"/>
      <c r="AF121" s="277"/>
      <c r="AG121" s="277"/>
      <c r="AH121" s="277"/>
      <c r="AI121" s="277"/>
      <c r="AJ121" s="277"/>
      <c r="AK121" s="277"/>
      <c r="AL121" s="277"/>
      <c r="AM121" s="277"/>
      <c r="AN121" s="277"/>
      <c r="AO121" s="277"/>
      <c r="AP121" s="277"/>
      <c r="AQ121" s="277"/>
      <c r="AR121" s="277"/>
      <c r="AS121" s="277"/>
      <c r="AT121" s="277"/>
      <c r="AU121" s="277"/>
      <c r="AV121" s="277"/>
      <c r="AW121" s="277"/>
      <c r="AX121" s="277"/>
      <c r="AY121" s="277"/>
      <c r="AZ121" s="277"/>
      <c r="BA121" s="277"/>
      <c r="BB121" s="277"/>
      <c r="BC121" s="277"/>
      <c r="BD121" s="277"/>
      <c r="BE121" s="277"/>
      <c r="BF121" s="277"/>
      <c r="BG121" s="277"/>
      <c r="BH121" s="277"/>
      <c r="BI121" s="277"/>
      <c r="BJ121" s="277"/>
      <c r="BK121" s="277"/>
      <c r="BL121" s="277"/>
      <c r="BM121" s="277"/>
      <c r="BN121" s="277"/>
      <c r="BO121" s="277"/>
      <c r="BP121" s="277"/>
      <c r="BQ121" s="277"/>
      <c r="BR121" s="277"/>
      <c r="BS121" s="277"/>
      <c r="BT121" s="277"/>
      <c r="BU121" s="277"/>
      <c r="BV121" s="277"/>
      <c r="BW121" s="277"/>
      <c r="BX121" s="277"/>
      <c r="BY121" s="277"/>
      <c r="BZ121" s="277"/>
      <c r="CA121" s="277"/>
      <c r="CB121" s="277"/>
      <c r="CC121" s="277"/>
      <c r="CD121" s="277"/>
      <c r="CE121" s="277"/>
      <c r="CF121" s="277"/>
      <c r="CG121" s="277"/>
      <c r="CH121" s="277"/>
      <c r="CI121" s="277"/>
      <c r="CJ121" s="277"/>
      <c r="CK121" s="277"/>
      <c r="CL121" s="277"/>
      <c r="CM121" s="277"/>
      <c r="CN121" s="277"/>
      <c r="CO121" s="277"/>
      <c r="CP121" s="277"/>
      <c r="CQ121" s="277"/>
      <c r="CR121" s="277"/>
      <c r="CS121" s="277"/>
      <c r="CT121" s="277"/>
      <c r="CU121" s="277"/>
      <c r="CV121" s="277"/>
      <c r="CW121" s="277"/>
      <c r="CX121" s="277"/>
      <c r="CY121" s="277"/>
      <c r="CZ121" s="277"/>
      <c r="DA121" s="277"/>
      <c r="DB121" s="277"/>
      <c r="DC121" s="277"/>
      <c r="DD121" s="277"/>
      <c r="DE121" s="277"/>
      <c r="DF121" s="277"/>
      <c r="DG121" s="277"/>
      <c r="DH121" s="277"/>
      <c r="DI121" s="277"/>
      <c r="DJ121" s="277"/>
      <c r="DK121" s="277"/>
      <c r="DL121" s="277"/>
      <c r="DM121" s="277"/>
      <c r="DN121" s="277"/>
      <c r="DO121" s="277"/>
      <c r="DP121" s="277"/>
      <c r="DQ121" s="277"/>
      <c r="DR121" s="277"/>
      <c r="DS121" s="277"/>
      <c r="DT121" s="277"/>
      <c r="DU121" s="277"/>
      <c r="DV121" s="277"/>
      <c r="DW121" s="277"/>
      <c r="DX121" s="277"/>
      <c r="DY121" s="277"/>
      <c r="DZ121" s="277"/>
      <c r="EA121" s="277"/>
      <c r="EB121" s="277"/>
      <c r="EC121" s="277"/>
      <c r="ED121" s="277"/>
      <c r="EE121" s="277"/>
      <c r="EF121" s="277"/>
      <c r="EG121" s="277"/>
      <c r="EH121" s="277"/>
      <c r="EI121" s="277"/>
      <c r="EJ121" s="277"/>
      <c r="EK121" s="277"/>
      <c r="EL121" s="277"/>
      <c r="EM121" s="277"/>
      <c r="EN121" s="277"/>
      <c r="EO121" s="277"/>
      <c r="EP121" s="277"/>
      <c r="EQ121" s="277"/>
      <c r="ER121" s="277"/>
      <c r="ES121" s="277"/>
      <c r="ET121" s="277"/>
      <c r="EU121" s="277"/>
      <c r="EV121" s="277"/>
      <c r="EW121" s="277"/>
      <c r="EX121" s="277"/>
      <c r="EY121" s="277"/>
      <c r="EZ121" s="277"/>
      <c r="FA121" s="277"/>
      <c r="FB121" s="277"/>
      <c r="FC121" s="277"/>
      <c r="FD121" s="277"/>
      <c r="FE121" s="277"/>
      <c r="FF121" s="277"/>
      <c r="FG121" s="277"/>
      <c r="FH121" s="277"/>
      <c r="FI121" s="277"/>
      <c r="FJ121" s="277"/>
      <c r="FK121" s="277"/>
      <c r="FL121" s="277"/>
      <c r="FM121" s="277"/>
      <c r="FN121" s="277"/>
      <c r="FO121" s="277"/>
      <c r="FP121" s="277"/>
      <c r="FQ121" s="277"/>
      <c r="FR121" s="277"/>
      <c r="FS121" s="277"/>
      <c r="FT121" s="277"/>
      <c r="FU121" s="277"/>
      <c r="FV121" s="277"/>
      <c r="FW121" s="277"/>
      <c r="FX121" s="277"/>
      <c r="FY121" s="277"/>
      <c r="FZ121" s="277"/>
      <c r="GA121" s="277"/>
      <c r="GB121" s="277"/>
      <c r="GC121" s="277"/>
      <c r="GD121" s="277"/>
      <c r="GE121" s="277"/>
      <c r="GF121" s="277"/>
      <c r="GG121" s="277"/>
      <c r="GH121" s="277"/>
      <c r="GI121" s="277"/>
      <c r="GJ121" s="277"/>
      <c r="GK121" s="277"/>
      <c r="GL121" s="277"/>
      <c r="GM121" s="277"/>
      <c r="GN121" s="277"/>
      <c r="GO121" s="277"/>
      <c r="GP121" s="277"/>
      <c r="GQ121" s="277"/>
      <c r="GR121" s="277"/>
      <c r="GS121" s="277"/>
      <c r="GT121" s="277"/>
      <c r="GU121" s="277"/>
      <c r="GV121" s="280"/>
      <c r="GW121" s="280"/>
      <c r="GX121" s="280"/>
      <c r="GY121" s="280"/>
      <c r="GZ121" s="280"/>
      <c r="HA121" s="280"/>
      <c r="HB121" s="280"/>
      <c r="HC121" s="280"/>
      <c r="HD121" s="280"/>
      <c r="HE121" s="280"/>
      <c r="HF121" s="280"/>
      <c r="HG121" s="280"/>
      <c r="HH121" s="280"/>
      <c r="HI121" s="280"/>
      <c r="HJ121" s="280"/>
      <c r="HK121" s="280"/>
      <c r="HL121" s="280"/>
      <c r="HM121" s="280"/>
      <c r="HN121" s="280"/>
      <c r="HO121" s="280"/>
      <c r="HP121" s="280"/>
      <c r="HQ121" s="280"/>
      <c r="HR121" s="280"/>
      <c r="HS121" s="280"/>
    </row>
    <row r="122" spans="1:227" s="278" customFormat="1" ht="27.95" customHeight="1">
      <c r="A122" s="523"/>
      <c r="B122" s="301" t="s">
        <v>329</v>
      </c>
      <c r="C122" s="300">
        <v>20</v>
      </c>
      <c r="D122" s="302"/>
      <c r="E122" s="290"/>
      <c r="F122" s="291">
        <f t="shared" si="17"/>
        <v>20</v>
      </c>
      <c r="G122" s="300"/>
      <c r="H122" s="291">
        <f t="shared" si="11"/>
        <v>20</v>
      </c>
      <c r="I122" s="296"/>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c r="AN122" s="277"/>
      <c r="AO122" s="277"/>
      <c r="AP122" s="277"/>
      <c r="AQ122" s="277"/>
      <c r="AR122" s="277"/>
      <c r="AS122" s="277"/>
      <c r="AT122" s="277"/>
      <c r="AU122" s="277"/>
      <c r="AV122" s="277"/>
      <c r="AW122" s="277"/>
      <c r="AX122" s="277"/>
      <c r="AY122" s="277"/>
      <c r="AZ122" s="277"/>
      <c r="BA122" s="277"/>
      <c r="BB122" s="277"/>
      <c r="BC122" s="277"/>
      <c r="BD122" s="277"/>
      <c r="BE122" s="277"/>
      <c r="BF122" s="277"/>
      <c r="BG122" s="277"/>
      <c r="BH122" s="277"/>
      <c r="BI122" s="277"/>
      <c r="BJ122" s="277"/>
      <c r="BK122" s="277"/>
      <c r="BL122" s="277"/>
      <c r="BM122" s="277"/>
      <c r="BN122" s="277"/>
      <c r="BO122" s="277"/>
      <c r="BP122" s="277"/>
      <c r="BQ122" s="277"/>
      <c r="BR122" s="277"/>
      <c r="BS122" s="277"/>
      <c r="BT122" s="277"/>
      <c r="BU122" s="277"/>
      <c r="BV122" s="277"/>
      <c r="BW122" s="277"/>
      <c r="BX122" s="277"/>
      <c r="BY122" s="277"/>
      <c r="BZ122" s="277"/>
      <c r="CA122" s="277"/>
      <c r="CB122" s="277"/>
      <c r="CC122" s="277"/>
      <c r="CD122" s="277"/>
      <c r="CE122" s="277"/>
      <c r="CF122" s="277"/>
      <c r="CG122" s="277"/>
      <c r="CH122" s="277"/>
      <c r="CI122" s="277"/>
      <c r="CJ122" s="277"/>
      <c r="CK122" s="277"/>
      <c r="CL122" s="277"/>
      <c r="CM122" s="277"/>
      <c r="CN122" s="277"/>
      <c r="CO122" s="277"/>
      <c r="CP122" s="277"/>
      <c r="CQ122" s="277"/>
      <c r="CR122" s="277"/>
      <c r="CS122" s="277"/>
      <c r="CT122" s="277"/>
      <c r="CU122" s="277"/>
      <c r="CV122" s="277"/>
      <c r="CW122" s="277"/>
      <c r="CX122" s="277"/>
      <c r="CY122" s="277"/>
      <c r="CZ122" s="277"/>
      <c r="DA122" s="277"/>
      <c r="DB122" s="277"/>
      <c r="DC122" s="277"/>
      <c r="DD122" s="277"/>
      <c r="DE122" s="277"/>
      <c r="DF122" s="277"/>
      <c r="DG122" s="277"/>
      <c r="DH122" s="277"/>
      <c r="DI122" s="277"/>
      <c r="DJ122" s="277"/>
      <c r="DK122" s="277"/>
      <c r="DL122" s="277"/>
      <c r="DM122" s="277"/>
      <c r="DN122" s="277"/>
      <c r="DO122" s="277"/>
      <c r="DP122" s="277"/>
      <c r="DQ122" s="277"/>
      <c r="DR122" s="277"/>
      <c r="DS122" s="277"/>
      <c r="DT122" s="277"/>
      <c r="DU122" s="277"/>
      <c r="DV122" s="277"/>
      <c r="DW122" s="277"/>
      <c r="DX122" s="277"/>
      <c r="DY122" s="277"/>
      <c r="DZ122" s="277"/>
      <c r="EA122" s="277"/>
      <c r="EB122" s="277"/>
      <c r="EC122" s="277"/>
      <c r="ED122" s="277"/>
      <c r="EE122" s="277"/>
      <c r="EF122" s="277"/>
      <c r="EG122" s="277"/>
      <c r="EH122" s="277"/>
      <c r="EI122" s="277"/>
      <c r="EJ122" s="277"/>
      <c r="EK122" s="277"/>
      <c r="EL122" s="277"/>
      <c r="EM122" s="277"/>
      <c r="EN122" s="277"/>
      <c r="EO122" s="277"/>
      <c r="EP122" s="277"/>
      <c r="EQ122" s="277"/>
      <c r="ER122" s="277"/>
      <c r="ES122" s="277"/>
      <c r="ET122" s="277"/>
      <c r="EU122" s="277"/>
      <c r="EV122" s="277"/>
      <c r="EW122" s="277"/>
      <c r="EX122" s="277"/>
      <c r="EY122" s="277"/>
      <c r="EZ122" s="277"/>
      <c r="FA122" s="277"/>
      <c r="FB122" s="277"/>
      <c r="FC122" s="277"/>
      <c r="FD122" s="277"/>
      <c r="FE122" s="277"/>
      <c r="FF122" s="277"/>
      <c r="FG122" s="277"/>
      <c r="FH122" s="277"/>
      <c r="FI122" s="277"/>
      <c r="FJ122" s="277"/>
      <c r="FK122" s="277"/>
      <c r="FL122" s="277"/>
      <c r="FM122" s="277"/>
      <c r="FN122" s="277"/>
      <c r="FO122" s="277"/>
      <c r="FP122" s="277"/>
      <c r="FQ122" s="277"/>
      <c r="FR122" s="277"/>
      <c r="FS122" s="277"/>
      <c r="FT122" s="277"/>
      <c r="FU122" s="277"/>
      <c r="FV122" s="277"/>
      <c r="FW122" s="277"/>
      <c r="FX122" s="277"/>
      <c r="FY122" s="277"/>
      <c r="FZ122" s="277"/>
      <c r="GA122" s="277"/>
      <c r="GB122" s="277"/>
      <c r="GC122" s="277"/>
      <c r="GD122" s="277"/>
      <c r="GE122" s="277"/>
      <c r="GF122" s="277"/>
      <c r="GG122" s="277"/>
      <c r="GH122" s="277"/>
      <c r="GI122" s="277"/>
      <c r="GJ122" s="277"/>
      <c r="GK122" s="277"/>
      <c r="GL122" s="277"/>
      <c r="GM122" s="277"/>
      <c r="GN122" s="277"/>
      <c r="GO122" s="277"/>
      <c r="GP122" s="277"/>
      <c r="GQ122" s="277"/>
      <c r="GR122" s="277"/>
      <c r="GS122" s="277"/>
      <c r="GT122" s="277"/>
      <c r="GU122" s="277"/>
      <c r="GV122" s="280"/>
      <c r="GW122" s="280"/>
      <c r="GX122" s="280"/>
      <c r="GY122" s="280"/>
      <c r="GZ122" s="280"/>
      <c r="HA122" s="280"/>
      <c r="HB122" s="280"/>
      <c r="HC122" s="280"/>
      <c r="HD122" s="280"/>
      <c r="HE122" s="280"/>
      <c r="HF122" s="280"/>
      <c r="HG122" s="280"/>
      <c r="HH122" s="280"/>
      <c r="HI122" s="280"/>
      <c r="HJ122" s="280"/>
      <c r="HK122" s="280"/>
      <c r="HL122" s="280"/>
      <c r="HM122" s="280"/>
      <c r="HN122" s="280"/>
      <c r="HO122" s="280"/>
      <c r="HP122" s="280"/>
      <c r="HQ122" s="280"/>
      <c r="HR122" s="280"/>
      <c r="HS122" s="280"/>
    </row>
    <row r="123" spans="1:227" s="278" customFormat="1" ht="27.95" customHeight="1">
      <c r="A123" s="523"/>
      <c r="B123" s="303" t="s">
        <v>330</v>
      </c>
      <c r="C123" s="300">
        <v>20</v>
      </c>
      <c r="D123" s="302"/>
      <c r="E123" s="290"/>
      <c r="F123" s="291">
        <f t="shared" si="17"/>
        <v>20</v>
      </c>
      <c r="G123" s="300"/>
      <c r="H123" s="291">
        <f t="shared" si="11"/>
        <v>20</v>
      </c>
      <c r="I123" s="296"/>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277"/>
      <c r="BV123" s="277"/>
      <c r="BW123" s="277"/>
      <c r="BX123" s="277"/>
      <c r="BY123" s="277"/>
      <c r="BZ123" s="277"/>
      <c r="CA123" s="277"/>
      <c r="CB123" s="277"/>
      <c r="CC123" s="277"/>
      <c r="CD123" s="277"/>
      <c r="CE123" s="277"/>
      <c r="CF123" s="277"/>
      <c r="CG123" s="277"/>
      <c r="CH123" s="277"/>
      <c r="CI123" s="277"/>
      <c r="CJ123" s="277"/>
      <c r="CK123" s="277"/>
      <c r="CL123" s="277"/>
      <c r="CM123" s="277"/>
      <c r="CN123" s="277"/>
      <c r="CO123" s="277"/>
      <c r="CP123" s="277"/>
      <c r="CQ123" s="277"/>
      <c r="CR123" s="277"/>
      <c r="CS123" s="277"/>
      <c r="CT123" s="277"/>
      <c r="CU123" s="277"/>
      <c r="CV123" s="277"/>
      <c r="CW123" s="277"/>
      <c r="CX123" s="277"/>
      <c r="CY123" s="277"/>
      <c r="CZ123" s="277"/>
      <c r="DA123" s="277"/>
      <c r="DB123" s="277"/>
      <c r="DC123" s="277"/>
      <c r="DD123" s="277"/>
      <c r="DE123" s="277"/>
      <c r="DF123" s="277"/>
      <c r="DG123" s="277"/>
      <c r="DH123" s="277"/>
      <c r="DI123" s="277"/>
      <c r="DJ123" s="277"/>
      <c r="DK123" s="277"/>
      <c r="DL123" s="277"/>
      <c r="DM123" s="277"/>
      <c r="DN123" s="277"/>
      <c r="DO123" s="277"/>
      <c r="DP123" s="277"/>
      <c r="DQ123" s="277"/>
      <c r="DR123" s="277"/>
      <c r="DS123" s="277"/>
      <c r="DT123" s="277"/>
      <c r="DU123" s="277"/>
      <c r="DV123" s="277"/>
      <c r="DW123" s="277"/>
      <c r="DX123" s="277"/>
      <c r="DY123" s="277"/>
      <c r="DZ123" s="277"/>
      <c r="EA123" s="277"/>
      <c r="EB123" s="277"/>
      <c r="EC123" s="277"/>
      <c r="ED123" s="277"/>
      <c r="EE123" s="277"/>
      <c r="EF123" s="277"/>
      <c r="EG123" s="277"/>
      <c r="EH123" s="277"/>
      <c r="EI123" s="277"/>
      <c r="EJ123" s="277"/>
      <c r="EK123" s="277"/>
      <c r="EL123" s="277"/>
      <c r="EM123" s="277"/>
      <c r="EN123" s="277"/>
      <c r="EO123" s="277"/>
      <c r="EP123" s="277"/>
      <c r="EQ123" s="277"/>
      <c r="ER123" s="277"/>
      <c r="ES123" s="277"/>
      <c r="ET123" s="277"/>
      <c r="EU123" s="277"/>
      <c r="EV123" s="277"/>
      <c r="EW123" s="277"/>
      <c r="EX123" s="277"/>
      <c r="EY123" s="277"/>
      <c r="EZ123" s="277"/>
      <c r="FA123" s="277"/>
      <c r="FB123" s="277"/>
      <c r="FC123" s="277"/>
      <c r="FD123" s="277"/>
      <c r="FE123" s="277"/>
      <c r="FF123" s="277"/>
      <c r="FG123" s="277"/>
      <c r="FH123" s="277"/>
      <c r="FI123" s="277"/>
      <c r="FJ123" s="277"/>
      <c r="FK123" s="277"/>
      <c r="FL123" s="277"/>
      <c r="FM123" s="277"/>
      <c r="FN123" s="277"/>
      <c r="FO123" s="277"/>
      <c r="FP123" s="277"/>
      <c r="FQ123" s="277"/>
      <c r="FR123" s="277"/>
      <c r="FS123" s="277"/>
      <c r="FT123" s="277"/>
      <c r="FU123" s="277"/>
      <c r="FV123" s="277"/>
      <c r="FW123" s="277"/>
      <c r="FX123" s="277"/>
      <c r="FY123" s="277"/>
      <c r="FZ123" s="277"/>
      <c r="GA123" s="277"/>
      <c r="GB123" s="277"/>
      <c r="GC123" s="277"/>
      <c r="GD123" s="277"/>
      <c r="GE123" s="277"/>
      <c r="GF123" s="277"/>
      <c r="GG123" s="277"/>
      <c r="GH123" s="277"/>
      <c r="GI123" s="277"/>
      <c r="GJ123" s="277"/>
      <c r="GK123" s="277"/>
      <c r="GL123" s="277"/>
      <c r="GM123" s="277"/>
      <c r="GN123" s="277"/>
      <c r="GO123" s="277"/>
      <c r="GP123" s="277"/>
      <c r="GQ123" s="277"/>
      <c r="GR123" s="277"/>
      <c r="GS123" s="277"/>
      <c r="GT123" s="277"/>
      <c r="GU123" s="277"/>
      <c r="GV123" s="280"/>
      <c r="GW123" s="280"/>
      <c r="GX123" s="280"/>
      <c r="GY123" s="280"/>
      <c r="GZ123" s="280"/>
      <c r="HA123" s="280"/>
      <c r="HB123" s="280"/>
      <c r="HC123" s="280"/>
      <c r="HD123" s="280"/>
      <c r="HE123" s="280"/>
      <c r="HF123" s="280"/>
      <c r="HG123" s="280"/>
      <c r="HH123" s="280"/>
      <c r="HI123" s="280"/>
      <c r="HJ123" s="280"/>
      <c r="HK123" s="280"/>
      <c r="HL123" s="280"/>
      <c r="HM123" s="280"/>
      <c r="HN123" s="280"/>
      <c r="HO123" s="280"/>
      <c r="HP123" s="280"/>
      <c r="HQ123" s="280"/>
      <c r="HR123" s="280"/>
      <c r="HS123" s="280"/>
    </row>
    <row r="124" spans="1:227" s="278" customFormat="1" ht="27.95" customHeight="1">
      <c r="A124" s="523"/>
      <c r="B124" s="303" t="s">
        <v>331</v>
      </c>
      <c r="C124" s="300">
        <v>100</v>
      </c>
      <c r="D124" s="302"/>
      <c r="E124" s="290"/>
      <c r="F124" s="291">
        <f t="shared" si="17"/>
        <v>100</v>
      </c>
      <c r="G124" s="300"/>
      <c r="H124" s="291">
        <f t="shared" si="11"/>
        <v>100</v>
      </c>
      <c r="I124" s="296"/>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c r="AZ124" s="277"/>
      <c r="BA124" s="277"/>
      <c r="BB124" s="277"/>
      <c r="BC124" s="277"/>
      <c r="BD124" s="277"/>
      <c r="BE124" s="277"/>
      <c r="BF124" s="277"/>
      <c r="BG124" s="277"/>
      <c r="BH124" s="277"/>
      <c r="BI124" s="277"/>
      <c r="BJ124" s="277"/>
      <c r="BK124" s="277"/>
      <c r="BL124" s="277"/>
      <c r="BM124" s="277"/>
      <c r="BN124" s="277"/>
      <c r="BO124" s="277"/>
      <c r="BP124" s="277"/>
      <c r="BQ124" s="277"/>
      <c r="BR124" s="277"/>
      <c r="BS124" s="277"/>
      <c r="BT124" s="277"/>
      <c r="BU124" s="277"/>
      <c r="BV124" s="277"/>
      <c r="BW124" s="277"/>
      <c r="BX124" s="277"/>
      <c r="BY124" s="277"/>
      <c r="BZ124" s="277"/>
      <c r="CA124" s="277"/>
      <c r="CB124" s="277"/>
      <c r="CC124" s="277"/>
      <c r="CD124" s="277"/>
      <c r="CE124" s="277"/>
      <c r="CF124" s="277"/>
      <c r="CG124" s="277"/>
      <c r="CH124" s="277"/>
      <c r="CI124" s="277"/>
      <c r="CJ124" s="277"/>
      <c r="CK124" s="277"/>
      <c r="CL124" s="277"/>
      <c r="CM124" s="277"/>
      <c r="CN124" s="277"/>
      <c r="CO124" s="277"/>
      <c r="CP124" s="277"/>
      <c r="CQ124" s="277"/>
      <c r="CR124" s="277"/>
      <c r="CS124" s="277"/>
      <c r="CT124" s="277"/>
      <c r="CU124" s="277"/>
      <c r="CV124" s="277"/>
      <c r="CW124" s="277"/>
      <c r="CX124" s="277"/>
      <c r="CY124" s="277"/>
      <c r="CZ124" s="277"/>
      <c r="DA124" s="277"/>
      <c r="DB124" s="277"/>
      <c r="DC124" s="277"/>
      <c r="DD124" s="277"/>
      <c r="DE124" s="277"/>
      <c r="DF124" s="277"/>
      <c r="DG124" s="277"/>
      <c r="DH124" s="277"/>
      <c r="DI124" s="277"/>
      <c r="DJ124" s="277"/>
      <c r="DK124" s="277"/>
      <c r="DL124" s="277"/>
      <c r="DM124" s="277"/>
      <c r="DN124" s="277"/>
      <c r="DO124" s="277"/>
      <c r="DP124" s="277"/>
      <c r="DQ124" s="277"/>
      <c r="DR124" s="277"/>
      <c r="DS124" s="277"/>
      <c r="DT124" s="277"/>
      <c r="DU124" s="277"/>
      <c r="DV124" s="277"/>
      <c r="DW124" s="277"/>
      <c r="DX124" s="277"/>
      <c r="DY124" s="277"/>
      <c r="DZ124" s="277"/>
      <c r="EA124" s="277"/>
      <c r="EB124" s="277"/>
      <c r="EC124" s="277"/>
      <c r="ED124" s="277"/>
      <c r="EE124" s="277"/>
      <c r="EF124" s="277"/>
      <c r="EG124" s="277"/>
      <c r="EH124" s="277"/>
      <c r="EI124" s="277"/>
      <c r="EJ124" s="277"/>
      <c r="EK124" s="277"/>
      <c r="EL124" s="277"/>
      <c r="EM124" s="277"/>
      <c r="EN124" s="277"/>
      <c r="EO124" s="277"/>
      <c r="EP124" s="277"/>
      <c r="EQ124" s="277"/>
      <c r="ER124" s="277"/>
      <c r="ES124" s="277"/>
      <c r="ET124" s="277"/>
      <c r="EU124" s="277"/>
      <c r="EV124" s="277"/>
      <c r="EW124" s="277"/>
      <c r="EX124" s="277"/>
      <c r="EY124" s="277"/>
      <c r="EZ124" s="277"/>
      <c r="FA124" s="277"/>
      <c r="FB124" s="277"/>
      <c r="FC124" s="277"/>
      <c r="FD124" s="277"/>
      <c r="FE124" s="277"/>
      <c r="FF124" s="277"/>
      <c r="FG124" s="277"/>
      <c r="FH124" s="277"/>
      <c r="FI124" s="277"/>
      <c r="FJ124" s="277"/>
      <c r="FK124" s="277"/>
      <c r="FL124" s="277"/>
      <c r="FM124" s="277"/>
      <c r="FN124" s="277"/>
      <c r="FO124" s="277"/>
      <c r="FP124" s="277"/>
      <c r="FQ124" s="277"/>
      <c r="FR124" s="277"/>
      <c r="FS124" s="277"/>
      <c r="FT124" s="277"/>
      <c r="FU124" s="277"/>
      <c r="FV124" s="277"/>
      <c r="FW124" s="277"/>
      <c r="FX124" s="277"/>
      <c r="FY124" s="277"/>
      <c r="FZ124" s="277"/>
      <c r="GA124" s="277"/>
      <c r="GB124" s="277"/>
      <c r="GC124" s="277"/>
      <c r="GD124" s="277"/>
      <c r="GE124" s="277"/>
      <c r="GF124" s="277"/>
      <c r="GG124" s="277"/>
      <c r="GH124" s="277"/>
      <c r="GI124" s="277"/>
      <c r="GJ124" s="277"/>
      <c r="GK124" s="277"/>
      <c r="GL124" s="277"/>
      <c r="GM124" s="277"/>
      <c r="GN124" s="277"/>
      <c r="GO124" s="277"/>
      <c r="GP124" s="277"/>
      <c r="GQ124" s="277"/>
      <c r="GR124" s="277"/>
      <c r="GS124" s="277"/>
      <c r="GT124" s="277"/>
      <c r="GU124" s="277"/>
      <c r="GV124" s="280"/>
      <c r="GW124" s="280"/>
      <c r="GX124" s="280"/>
      <c r="GY124" s="280"/>
      <c r="GZ124" s="280"/>
      <c r="HA124" s="280"/>
      <c r="HB124" s="280"/>
      <c r="HC124" s="280"/>
      <c r="HD124" s="280"/>
      <c r="HE124" s="280"/>
      <c r="HF124" s="280"/>
      <c r="HG124" s="280"/>
      <c r="HH124" s="280"/>
      <c r="HI124" s="280"/>
      <c r="HJ124" s="280"/>
      <c r="HK124" s="280"/>
      <c r="HL124" s="280"/>
      <c r="HM124" s="280"/>
      <c r="HN124" s="280"/>
      <c r="HO124" s="280"/>
      <c r="HP124" s="280"/>
      <c r="HQ124" s="280"/>
      <c r="HR124" s="280"/>
      <c r="HS124" s="280"/>
    </row>
    <row r="125" spans="1:227" s="278" customFormat="1" ht="27.95" customHeight="1">
      <c r="A125" s="523"/>
      <c r="B125" s="303" t="s">
        <v>332</v>
      </c>
      <c r="C125" s="300">
        <v>20</v>
      </c>
      <c r="D125" s="302"/>
      <c r="E125" s="290"/>
      <c r="F125" s="291">
        <f t="shared" si="17"/>
        <v>20</v>
      </c>
      <c r="G125" s="300"/>
      <c r="H125" s="291">
        <f t="shared" si="11"/>
        <v>20</v>
      </c>
      <c r="I125" s="296"/>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c r="AZ125" s="277"/>
      <c r="BA125" s="277"/>
      <c r="BB125" s="277"/>
      <c r="BC125" s="277"/>
      <c r="BD125" s="277"/>
      <c r="BE125" s="277"/>
      <c r="BF125" s="277"/>
      <c r="BG125" s="277"/>
      <c r="BH125" s="277"/>
      <c r="BI125" s="277"/>
      <c r="BJ125" s="277"/>
      <c r="BK125" s="277"/>
      <c r="BL125" s="277"/>
      <c r="BM125" s="277"/>
      <c r="BN125" s="277"/>
      <c r="BO125" s="277"/>
      <c r="BP125" s="277"/>
      <c r="BQ125" s="277"/>
      <c r="BR125" s="277"/>
      <c r="BS125" s="277"/>
      <c r="BT125" s="277"/>
      <c r="BU125" s="277"/>
      <c r="BV125" s="277"/>
      <c r="BW125" s="277"/>
      <c r="BX125" s="277"/>
      <c r="BY125" s="277"/>
      <c r="BZ125" s="277"/>
      <c r="CA125" s="277"/>
      <c r="CB125" s="277"/>
      <c r="CC125" s="277"/>
      <c r="CD125" s="277"/>
      <c r="CE125" s="277"/>
      <c r="CF125" s="277"/>
      <c r="CG125" s="277"/>
      <c r="CH125" s="277"/>
      <c r="CI125" s="277"/>
      <c r="CJ125" s="277"/>
      <c r="CK125" s="277"/>
      <c r="CL125" s="277"/>
      <c r="CM125" s="277"/>
      <c r="CN125" s="277"/>
      <c r="CO125" s="277"/>
      <c r="CP125" s="277"/>
      <c r="CQ125" s="277"/>
      <c r="CR125" s="277"/>
      <c r="CS125" s="277"/>
      <c r="CT125" s="277"/>
      <c r="CU125" s="277"/>
      <c r="CV125" s="277"/>
      <c r="CW125" s="277"/>
      <c r="CX125" s="277"/>
      <c r="CY125" s="277"/>
      <c r="CZ125" s="277"/>
      <c r="DA125" s="277"/>
      <c r="DB125" s="277"/>
      <c r="DC125" s="277"/>
      <c r="DD125" s="277"/>
      <c r="DE125" s="277"/>
      <c r="DF125" s="277"/>
      <c r="DG125" s="277"/>
      <c r="DH125" s="277"/>
      <c r="DI125" s="277"/>
      <c r="DJ125" s="277"/>
      <c r="DK125" s="277"/>
      <c r="DL125" s="277"/>
      <c r="DM125" s="277"/>
      <c r="DN125" s="277"/>
      <c r="DO125" s="277"/>
      <c r="DP125" s="277"/>
      <c r="DQ125" s="277"/>
      <c r="DR125" s="277"/>
      <c r="DS125" s="277"/>
      <c r="DT125" s="277"/>
      <c r="DU125" s="277"/>
      <c r="DV125" s="277"/>
      <c r="DW125" s="277"/>
      <c r="DX125" s="277"/>
      <c r="DY125" s="277"/>
      <c r="DZ125" s="277"/>
      <c r="EA125" s="277"/>
      <c r="EB125" s="277"/>
      <c r="EC125" s="277"/>
      <c r="ED125" s="277"/>
      <c r="EE125" s="277"/>
      <c r="EF125" s="277"/>
      <c r="EG125" s="277"/>
      <c r="EH125" s="277"/>
      <c r="EI125" s="277"/>
      <c r="EJ125" s="277"/>
      <c r="EK125" s="277"/>
      <c r="EL125" s="277"/>
      <c r="EM125" s="277"/>
      <c r="EN125" s="277"/>
      <c r="EO125" s="277"/>
      <c r="EP125" s="277"/>
      <c r="EQ125" s="277"/>
      <c r="ER125" s="277"/>
      <c r="ES125" s="277"/>
      <c r="ET125" s="277"/>
      <c r="EU125" s="277"/>
      <c r="EV125" s="277"/>
      <c r="EW125" s="277"/>
      <c r="EX125" s="277"/>
      <c r="EY125" s="277"/>
      <c r="EZ125" s="277"/>
      <c r="FA125" s="277"/>
      <c r="FB125" s="277"/>
      <c r="FC125" s="277"/>
      <c r="FD125" s="277"/>
      <c r="FE125" s="277"/>
      <c r="FF125" s="277"/>
      <c r="FG125" s="277"/>
      <c r="FH125" s="277"/>
      <c r="FI125" s="277"/>
      <c r="FJ125" s="277"/>
      <c r="FK125" s="277"/>
      <c r="FL125" s="277"/>
      <c r="FM125" s="277"/>
      <c r="FN125" s="277"/>
      <c r="FO125" s="277"/>
      <c r="FP125" s="277"/>
      <c r="FQ125" s="277"/>
      <c r="FR125" s="277"/>
      <c r="FS125" s="277"/>
      <c r="FT125" s="277"/>
      <c r="FU125" s="277"/>
      <c r="FV125" s="277"/>
      <c r="FW125" s="277"/>
      <c r="FX125" s="277"/>
      <c r="FY125" s="277"/>
      <c r="FZ125" s="277"/>
      <c r="GA125" s="277"/>
      <c r="GB125" s="277"/>
      <c r="GC125" s="277"/>
      <c r="GD125" s="277"/>
      <c r="GE125" s="277"/>
      <c r="GF125" s="277"/>
      <c r="GG125" s="277"/>
      <c r="GH125" s="277"/>
      <c r="GI125" s="277"/>
      <c r="GJ125" s="277"/>
      <c r="GK125" s="277"/>
      <c r="GL125" s="277"/>
      <c r="GM125" s="277"/>
      <c r="GN125" s="277"/>
      <c r="GO125" s="277"/>
      <c r="GP125" s="277"/>
      <c r="GQ125" s="277"/>
      <c r="GR125" s="277"/>
      <c r="GS125" s="277"/>
      <c r="GT125" s="277"/>
      <c r="GU125" s="277"/>
      <c r="GV125" s="280"/>
      <c r="GW125" s="280"/>
      <c r="GX125" s="280"/>
      <c r="GY125" s="280"/>
      <c r="GZ125" s="280"/>
      <c r="HA125" s="280"/>
      <c r="HB125" s="280"/>
      <c r="HC125" s="280"/>
      <c r="HD125" s="280"/>
      <c r="HE125" s="280"/>
      <c r="HF125" s="280"/>
      <c r="HG125" s="280"/>
      <c r="HH125" s="280"/>
      <c r="HI125" s="280"/>
      <c r="HJ125" s="280"/>
      <c r="HK125" s="280"/>
      <c r="HL125" s="280"/>
      <c r="HM125" s="280"/>
      <c r="HN125" s="280"/>
      <c r="HO125" s="280"/>
      <c r="HP125" s="280"/>
      <c r="HQ125" s="280"/>
      <c r="HR125" s="280"/>
      <c r="HS125" s="280"/>
    </row>
    <row r="126" spans="1:227" s="278" customFormat="1" ht="27.95" customHeight="1">
      <c r="A126" s="523"/>
      <c r="B126" s="303" t="s">
        <v>333</v>
      </c>
      <c r="C126" s="300"/>
      <c r="D126" s="302">
        <v>47.774999999999999</v>
      </c>
      <c r="E126" s="290"/>
      <c r="F126" s="291">
        <f t="shared" si="17"/>
        <v>47.774999999999999</v>
      </c>
      <c r="G126" s="300"/>
      <c r="H126" s="291">
        <f t="shared" si="11"/>
        <v>47.774999999999999</v>
      </c>
      <c r="I126" s="296" t="s">
        <v>267</v>
      </c>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s="277"/>
      <c r="AG126" s="277"/>
      <c r="AH126" s="277"/>
      <c r="AI126" s="277"/>
      <c r="AJ126" s="277"/>
      <c r="AK126" s="277"/>
      <c r="AL126" s="277"/>
      <c r="AM126" s="277"/>
      <c r="AN126" s="277"/>
      <c r="AO126" s="277"/>
      <c r="AP126" s="277"/>
      <c r="AQ126" s="277"/>
      <c r="AR126" s="277"/>
      <c r="AS126" s="277"/>
      <c r="AT126" s="277"/>
      <c r="AU126" s="277"/>
      <c r="AV126" s="277"/>
      <c r="AW126" s="277"/>
      <c r="AX126" s="277"/>
      <c r="AY126" s="277"/>
      <c r="AZ126" s="277"/>
      <c r="BA126" s="277"/>
      <c r="BB126" s="277"/>
      <c r="BC126" s="277"/>
      <c r="BD126" s="277"/>
      <c r="BE126" s="277"/>
      <c r="BF126" s="277"/>
      <c r="BG126" s="277"/>
      <c r="BH126" s="277"/>
      <c r="BI126" s="277"/>
      <c r="BJ126" s="277"/>
      <c r="BK126" s="277"/>
      <c r="BL126" s="277"/>
      <c r="BM126" s="277"/>
      <c r="BN126" s="277"/>
      <c r="BO126" s="277"/>
      <c r="BP126" s="277"/>
      <c r="BQ126" s="277"/>
      <c r="BR126" s="277"/>
      <c r="BS126" s="277"/>
      <c r="BT126" s="277"/>
      <c r="BU126" s="277"/>
      <c r="BV126" s="277"/>
      <c r="BW126" s="277"/>
      <c r="BX126" s="277"/>
      <c r="BY126" s="277"/>
      <c r="BZ126" s="277"/>
      <c r="CA126" s="277"/>
      <c r="CB126" s="277"/>
      <c r="CC126" s="277"/>
      <c r="CD126" s="277"/>
      <c r="CE126" s="277"/>
      <c r="CF126" s="277"/>
      <c r="CG126" s="277"/>
      <c r="CH126" s="277"/>
      <c r="CI126" s="277"/>
      <c r="CJ126" s="277"/>
      <c r="CK126" s="277"/>
      <c r="CL126" s="277"/>
      <c r="CM126" s="277"/>
      <c r="CN126" s="277"/>
      <c r="CO126" s="277"/>
      <c r="CP126" s="277"/>
      <c r="CQ126" s="277"/>
      <c r="CR126" s="277"/>
      <c r="CS126" s="277"/>
      <c r="CT126" s="277"/>
      <c r="CU126" s="277"/>
      <c r="CV126" s="277"/>
      <c r="CW126" s="277"/>
      <c r="CX126" s="277"/>
      <c r="CY126" s="277"/>
      <c r="CZ126" s="277"/>
      <c r="DA126" s="277"/>
      <c r="DB126" s="277"/>
      <c r="DC126" s="277"/>
      <c r="DD126" s="277"/>
      <c r="DE126" s="277"/>
      <c r="DF126" s="277"/>
      <c r="DG126" s="277"/>
      <c r="DH126" s="277"/>
      <c r="DI126" s="277"/>
      <c r="DJ126" s="277"/>
      <c r="DK126" s="277"/>
      <c r="DL126" s="277"/>
      <c r="DM126" s="277"/>
      <c r="DN126" s="277"/>
      <c r="DO126" s="277"/>
      <c r="DP126" s="277"/>
      <c r="DQ126" s="277"/>
      <c r="DR126" s="277"/>
      <c r="DS126" s="277"/>
      <c r="DT126" s="277"/>
      <c r="DU126" s="277"/>
      <c r="DV126" s="277"/>
      <c r="DW126" s="277"/>
      <c r="DX126" s="277"/>
      <c r="DY126" s="277"/>
      <c r="DZ126" s="277"/>
      <c r="EA126" s="277"/>
      <c r="EB126" s="277"/>
      <c r="EC126" s="277"/>
      <c r="ED126" s="277"/>
      <c r="EE126" s="277"/>
      <c r="EF126" s="277"/>
      <c r="EG126" s="277"/>
      <c r="EH126" s="277"/>
      <c r="EI126" s="277"/>
      <c r="EJ126" s="277"/>
      <c r="EK126" s="277"/>
      <c r="EL126" s="277"/>
      <c r="EM126" s="277"/>
      <c r="EN126" s="277"/>
      <c r="EO126" s="277"/>
      <c r="EP126" s="277"/>
      <c r="EQ126" s="277"/>
      <c r="ER126" s="277"/>
      <c r="ES126" s="277"/>
      <c r="ET126" s="277"/>
      <c r="EU126" s="277"/>
      <c r="EV126" s="277"/>
      <c r="EW126" s="277"/>
      <c r="EX126" s="277"/>
      <c r="EY126" s="277"/>
      <c r="EZ126" s="277"/>
      <c r="FA126" s="277"/>
      <c r="FB126" s="277"/>
      <c r="FC126" s="277"/>
      <c r="FD126" s="277"/>
      <c r="FE126" s="277"/>
      <c r="FF126" s="277"/>
      <c r="FG126" s="277"/>
      <c r="FH126" s="277"/>
      <c r="FI126" s="277"/>
      <c r="FJ126" s="277"/>
      <c r="FK126" s="277"/>
      <c r="FL126" s="277"/>
      <c r="FM126" s="277"/>
      <c r="FN126" s="277"/>
      <c r="FO126" s="277"/>
      <c r="FP126" s="277"/>
      <c r="FQ126" s="277"/>
      <c r="FR126" s="277"/>
      <c r="FS126" s="277"/>
      <c r="FT126" s="277"/>
      <c r="FU126" s="277"/>
      <c r="FV126" s="277"/>
      <c r="FW126" s="277"/>
      <c r="FX126" s="277"/>
      <c r="FY126" s="277"/>
      <c r="FZ126" s="277"/>
      <c r="GA126" s="277"/>
      <c r="GB126" s="277"/>
      <c r="GC126" s="277"/>
      <c r="GD126" s="277"/>
      <c r="GE126" s="277"/>
      <c r="GF126" s="277"/>
      <c r="GG126" s="277"/>
      <c r="GH126" s="277"/>
      <c r="GI126" s="277"/>
      <c r="GJ126" s="277"/>
      <c r="GK126" s="277"/>
      <c r="GL126" s="277"/>
      <c r="GM126" s="277"/>
      <c r="GN126" s="277"/>
      <c r="GO126" s="277"/>
      <c r="GP126" s="277"/>
      <c r="GQ126" s="277"/>
      <c r="GR126" s="277"/>
      <c r="GS126" s="277"/>
      <c r="GT126" s="277"/>
      <c r="GU126" s="277"/>
      <c r="GV126" s="280"/>
      <c r="GW126" s="280"/>
      <c r="GX126" s="280"/>
      <c r="GY126" s="280"/>
      <c r="GZ126" s="280"/>
      <c r="HA126" s="280"/>
      <c r="HB126" s="280"/>
      <c r="HC126" s="280"/>
      <c r="HD126" s="280"/>
      <c r="HE126" s="280"/>
      <c r="HF126" s="280"/>
      <c r="HG126" s="280"/>
      <c r="HH126" s="280"/>
      <c r="HI126" s="280"/>
      <c r="HJ126" s="280"/>
      <c r="HK126" s="280"/>
      <c r="HL126" s="280"/>
      <c r="HM126" s="280"/>
      <c r="HN126" s="280"/>
      <c r="HO126" s="280"/>
      <c r="HP126" s="280"/>
      <c r="HQ126" s="280"/>
      <c r="HR126" s="280"/>
      <c r="HS126" s="280"/>
    </row>
    <row r="127" spans="1:227" s="278" customFormat="1" ht="27.95" customHeight="1">
      <c r="A127" s="523"/>
      <c r="B127" s="303" t="s">
        <v>334</v>
      </c>
      <c r="C127" s="300"/>
      <c r="D127" s="302"/>
      <c r="E127" s="290"/>
      <c r="F127" s="291">
        <f t="shared" si="17"/>
        <v>0</v>
      </c>
      <c r="G127" s="300">
        <f>146.2075-2.1</f>
        <v>144.10749999999999</v>
      </c>
      <c r="H127" s="291">
        <f t="shared" si="11"/>
        <v>144.10749999999999</v>
      </c>
      <c r="I127" s="296"/>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c r="BC127" s="277"/>
      <c r="BD127" s="277"/>
      <c r="BE127" s="277"/>
      <c r="BF127" s="277"/>
      <c r="BG127" s="277"/>
      <c r="BH127" s="277"/>
      <c r="BI127" s="277"/>
      <c r="BJ127" s="277"/>
      <c r="BK127" s="277"/>
      <c r="BL127" s="277"/>
      <c r="BM127" s="277"/>
      <c r="BN127" s="277"/>
      <c r="BO127" s="277"/>
      <c r="BP127" s="277"/>
      <c r="BQ127" s="277"/>
      <c r="BR127" s="277"/>
      <c r="BS127" s="277"/>
      <c r="BT127" s="277"/>
      <c r="BU127" s="277"/>
      <c r="BV127" s="277"/>
      <c r="BW127" s="277"/>
      <c r="BX127" s="277"/>
      <c r="BY127" s="277"/>
      <c r="BZ127" s="277"/>
      <c r="CA127" s="277"/>
      <c r="CB127" s="277"/>
      <c r="CC127" s="277"/>
      <c r="CD127" s="277"/>
      <c r="CE127" s="277"/>
      <c r="CF127" s="277"/>
      <c r="CG127" s="277"/>
      <c r="CH127" s="277"/>
      <c r="CI127" s="277"/>
      <c r="CJ127" s="277"/>
      <c r="CK127" s="277"/>
      <c r="CL127" s="277"/>
      <c r="CM127" s="277"/>
      <c r="CN127" s="277"/>
      <c r="CO127" s="277"/>
      <c r="CP127" s="277"/>
      <c r="CQ127" s="277"/>
      <c r="CR127" s="277"/>
      <c r="CS127" s="277"/>
      <c r="CT127" s="277"/>
      <c r="CU127" s="277"/>
      <c r="CV127" s="277"/>
      <c r="CW127" s="277"/>
      <c r="CX127" s="277"/>
      <c r="CY127" s="277"/>
      <c r="CZ127" s="277"/>
      <c r="DA127" s="277"/>
      <c r="DB127" s="277"/>
      <c r="DC127" s="277"/>
      <c r="DD127" s="277"/>
      <c r="DE127" s="277"/>
      <c r="DF127" s="277"/>
      <c r="DG127" s="277"/>
      <c r="DH127" s="277"/>
      <c r="DI127" s="277"/>
      <c r="DJ127" s="277"/>
      <c r="DK127" s="277"/>
      <c r="DL127" s="277"/>
      <c r="DM127" s="277"/>
      <c r="DN127" s="277"/>
      <c r="DO127" s="277"/>
      <c r="DP127" s="277"/>
      <c r="DQ127" s="277"/>
      <c r="DR127" s="277"/>
      <c r="DS127" s="277"/>
      <c r="DT127" s="277"/>
      <c r="DU127" s="277"/>
      <c r="DV127" s="277"/>
      <c r="DW127" s="277"/>
      <c r="DX127" s="277"/>
      <c r="DY127" s="277"/>
      <c r="DZ127" s="277"/>
      <c r="EA127" s="277"/>
      <c r="EB127" s="277"/>
      <c r="EC127" s="277"/>
      <c r="ED127" s="277"/>
      <c r="EE127" s="277"/>
      <c r="EF127" s="277"/>
      <c r="EG127" s="277"/>
      <c r="EH127" s="277"/>
      <c r="EI127" s="277"/>
      <c r="EJ127" s="277"/>
      <c r="EK127" s="277"/>
      <c r="EL127" s="277"/>
      <c r="EM127" s="277"/>
      <c r="EN127" s="277"/>
      <c r="EO127" s="277"/>
      <c r="EP127" s="277"/>
      <c r="EQ127" s="277"/>
      <c r="ER127" s="277"/>
      <c r="ES127" s="277"/>
      <c r="ET127" s="277"/>
      <c r="EU127" s="277"/>
      <c r="EV127" s="277"/>
      <c r="EW127" s="277"/>
      <c r="EX127" s="277"/>
      <c r="EY127" s="277"/>
      <c r="EZ127" s="277"/>
      <c r="FA127" s="277"/>
      <c r="FB127" s="277"/>
      <c r="FC127" s="277"/>
      <c r="FD127" s="277"/>
      <c r="FE127" s="277"/>
      <c r="FF127" s="277"/>
      <c r="FG127" s="277"/>
      <c r="FH127" s="277"/>
      <c r="FI127" s="277"/>
      <c r="FJ127" s="277"/>
      <c r="FK127" s="277"/>
      <c r="FL127" s="277"/>
      <c r="FM127" s="277"/>
      <c r="FN127" s="277"/>
      <c r="FO127" s="277"/>
      <c r="FP127" s="277"/>
      <c r="FQ127" s="277"/>
      <c r="FR127" s="277"/>
      <c r="FS127" s="277"/>
      <c r="FT127" s="277"/>
      <c r="FU127" s="277"/>
      <c r="FV127" s="277"/>
      <c r="FW127" s="277"/>
      <c r="FX127" s="277"/>
      <c r="FY127" s="277"/>
      <c r="FZ127" s="277"/>
      <c r="GA127" s="277"/>
      <c r="GB127" s="277"/>
      <c r="GC127" s="277"/>
      <c r="GD127" s="277"/>
      <c r="GE127" s="277"/>
      <c r="GF127" s="277"/>
      <c r="GG127" s="277"/>
      <c r="GH127" s="277"/>
      <c r="GI127" s="277"/>
      <c r="GJ127" s="277"/>
      <c r="GK127" s="277"/>
      <c r="GL127" s="277"/>
      <c r="GM127" s="277"/>
      <c r="GN127" s="277"/>
      <c r="GO127" s="277"/>
      <c r="GP127" s="277"/>
      <c r="GQ127" s="277"/>
      <c r="GR127" s="277"/>
      <c r="GS127" s="277"/>
      <c r="GT127" s="277"/>
      <c r="GU127" s="277"/>
      <c r="GV127" s="280"/>
      <c r="GW127" s="280"/>
      <c r="GX127" s="280"/>
      <c r="GY127" s="280"/>
      <c r="GZ127" s="280"/>
      <c r="HA127" s="280"/>
      <c r="HB127" s="280"/>
      <c r="HC127" s="280"/>
      <c r="HD127" s="280"/>
      <c r="HE127" s="280"/>
      <c r="HF127" s="280"/>
      <c r="HG127" s="280"/>
      <c r="HH127" s="280"/>
      <c r="HI127" s="280"/>
      <c r="HJ127" s="280"/>
      <c r="HK127" s="280"/>
      <c r="HL127" s="280"/>
      <c r="HM127" s="280"/>
      <c r="HN127" s="280"/>
      <c r="HO127" s="280"/>
      <c r="HP127" s="280"/>
      <c r="HQ127" s="280"/>
      <c r="HR127" s="280"/>
      <c r="HS127" s="280"/>
    </row>
    <row r="128" spans="1:227" s="278" customFormat="1" ht="27.95" customHeight="1">
      <c r="A128" s="523"/>
      <c r="B128" s="303" t="s">
        <v>335</v>
      </c>
      <c r="C128" s="300"/>
      <c r="D128" s="302"/>
      <c r="E128" s="290"/>
      <c r="F128" s="291">
        <f t="shared" si="17"/>
        <v>0</v>
      </c>
      <c r="G128" s="300">
        <v>-354</v>
      </c>
      <c r="H128" s="291">
        <f t="shared" si="11"/>
        <v>-354</v>
      </c>
      <c r="I128" s="296"/>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c r="BB128" s="277"/>
      <c r="BC128" s="277"/>
      <c r="BD128" s="277"/>
      <c r="BE128" s="277"/>
      <c r="BF128" s="277"/>
      <c r="BG128" s="277"/>
      <c r="BH128" s="277"/>
      <c r="BI128" s="277"/>
      <c r="BJ128" s="277"/>
      <c r="BK128" s="277"/>
      <c r="BL128" s="277"/>
      <c r="BM128" s="277"/>
      <c r="BN128" s="277"/>
      <c r="BO128" s="277"/>
      <c r="BP128" s="277"/>
      <c r="BQ128" s="277"/>
      <c r="BR128" s="277"/>
      <c r="BS128" s="277"/>
      <c r="BT128" s="277"/>
      <c r="BU128" s="277"/>
      <c r="BV128" s="277"/>
      <c r="BW128" s="277"/>
      <c r="BX128" s="277"/>
      <c r="BY128" s="277"/>
      <c r="BZ128" s="277"/>
      <c r="CA128" s="277"/>
      <c r="CB128" s="277"/>
      <c r="CC128" s="277"/>
      <c r="CD128" s="277"/>
      <c r="CE128" s="277"/>
      <c r="CF128" s="277"/>
      <c r="CG128" s="277"/>
      <c r="CH128" s="277"/>
      <c r="CI128" s="277"/>
      <c r="CJ128" s="277"/>
      <c r="CK128" s="277"/>
      <c r="CL128" s="277"/>
      <c r="CM128" s="277"/>
      <c r="CN128" s="277"/>
      <c r="CO128" s="277"/>
      <c r="CP128" s="277"/>
      <c r="CQ128" s="277"/>
      <c r="CR128" s="277"/>
      <c r="CS128" s="277"/>
      <c r="CT128" s="277"/>
      <c r="CU128" s="277"/>
      <c r="CV128" s="277"/>
      <c r="CW128" s="277"/>
      <c r="CX128" s="277"/>
      <c r="CY128" s="277"/>
      <c r="CZ128" s="277"/>
      <c r="DA128" s="277"/>
      <c r="DB128" s="277"/>
      <c r="DC128" s="277"/>
      <c r="DD128" s="277"/>
      <c r="DE128" s="277"/>
      <c r="DF128" s="277"/>
      <c r="DG128" s="277"/>
      <c r="DH128" s="277"/>
      <c r="DI128" s="277"/>
      <c r="DJ128" s="277"/>
      <c r="DK128" s="277"/>
      <c r="DL128" s="277"/>
      <c r="DM128" s="277"/>
      <c r="DN128" s="277"/>
      <c r="DO128" s="277"/>
      <c r="DP128" s="277"/>
      <c r="DQ128" s="277"/>
      <c r="DR128" s="277"/>
      <c r="DS128" s="277"/>
      <c r="DT128" s="277"/>
      <c r="DU128" s="277"/>
      <c r="DV128" s="277"/>
      <c r="DW128" s="277"/>
      <c r="DX128" s="277"/>
      <c r="DY128" s="277"/>
      <c r="DZ128" s="277"/>
      <c r="EA128" s="277"/>
      <c r="EB128" s="277"/>
      <c r="EC128" s="277"/>
      <c r="ED128" s="277"/>
      <c r="EE128" s="277"/>
      <c r="EF128" s="277"/>
      <c r="EG128" s="277"/>
      <c r="EH128" s="277"/>
      <c r="EI128" s="277"/>
      <c r="EJ128" s="277"/>
      <c r="EK128" s="277"/>
      <c r="EL128" s="277"/>
      <c r="EM128" s="277"/>
      <c r="EN128" s="277"/>
      <c r="EO128" s="277"/>
      <c r="EP128" s="277"/>
      <c r="EQ128" s="277"/>
      <c r="ER128" s="277"/>
      <c r="ES128" s="277"/>
      <c r="ET128" s="277"/>
      <c r="EU128" s="277"/>
      <c r="EV128" s="277"/>
      <c r="EW128" s="277"/>
      <c r="EX128" s="277"/>
      <c r="EY128" s="277"/>
      <c r="EZ128" s="277"/>
      <c r="FA128" s="277"/>
      <c r="FB128" s="277"/>
      <c r="FC128" s="277"/>
      <c r="FD128" s="277"/>
      <c r="FE128" s="277"/>
      <c r="FF128" s="277"/>
      <c r="FG128" s="277"/>
      <c r="FH128" s="277"/>
      <c r="FI128" s="277"/>
      <c r="FJ128" s="277"/>
      <c r="FK128" s="277"/>
      <c r="FL128" s="277"/>
      <c r="FM128" s="277"/>
      <c r="FN128" s="277"/>
      <c r="FO128" s="277"/>
      <c r="FP128" s="277"/>
      <c r="FQ128" s="277"/>
      <c r="FR128" s="277"/>
      <c r="FS128" s="277"/>
      <c r="FT128" s="277"/>
      <c r="FU128" s="277"/>
      <c r="FV128" s="277"/>
      <c r="FW128" s="277"/>
      <c r="FX128" s="277"/>
      <c r="FY128" s="277"/>
      <c r="FZ128" s="277"/>
      <c r="GA128" s="277"/>
      <c r="GB128" s="277"/>
      <c r="GC128" s="277"/>
      <c r="GD128" s="277"/>
      <c r="GE128" s="277"/>
      <c r="GF128" s="277"/>
      <c r="GG128" s="277"/>
      <c r="GH128" s="277"/>
      <c r="GI128" s="277"/>
      <c r="GJ128" s="277"/>
      <c r="GK128" s="277"/>
      <c r="GL128" s="277"/>
      <c r="GM128" s="277"/>
      <c r="GN128" s="277"/>
      <c r="GO128" s="277"/>
      <c r="GP128" s="277"/>
      <c r="GQ128" s="277"/>
      <c r="GR128" s="277"/>
      <c r="GS128" s="277"/>
      <c r="GT128" s="277"/>
      <c r="GU128" s="277"/>
      <c r="GV128" s="280"/>
      <c r="GW128" s="280"/>
      <c r="GX128" s="280"/>
      <c r="GY128" s="280"/>
      <c r="GZ128" s="280"/>
      <c r="HA128" s="280"/>
      <c r="HB128" s="280"/>
      <c r="HC128" s="280"/>
      <c r="HD128" s="280"/>
      <c r="HE128" s="280"/>
      <c r="HF128" s="280"/>
      <c r="HG128" s="280"/>
      <c r="HH128" s="280"/>
      <c r="HI128" s="280"/>
      <c r="HJ128" s="280"/>
      <c r="HK128" s="280"/>
      <c r="HL128" s="280"/>
      <c r="HM128" s="280"/>
      <c r="HN128" s="280"/>
      <c r="HO128" s="280"/>
      <c r="HP128" s="280"/>
      <c r="HQ128" s="280"/>
      <c r="HR128" s="280"/>
      <c r="HS128" s="280"/>
    </row>
    <row r="129" spans="1:227" s="278" customFormat="1" ht="27.95" customHeight="1">
      <c r="A129" s="523"/>
      <c r="B129" s="294" t="s">
        <v>317</v>
      </c>
      <c r="C129" s="300"/>
      <c r="D129" s="302"/>
      <c r="E129" s="300">
        <v>70</v>
      </c>
      <c r="F129" s="291">
        <f t="shared" si="17"/>
        <v>70</v>
      </c>
      <c r="G129" s="300"/>
      <c r="H129" s="291">
        <f t="shared" si="11"/>
        <v>70</v>
      </c>
      <c r="I129" s="296" t="s">
        <v>336</v>
      </c>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277"/>
      <c r="AF129" s="277"/>
      <c r="AG129" s="277"/>
      <c r="AH129" s="277"/>
      <c r="AI129" s="277"/>
      <c r="AJ129" s="277"/>
      <c r="AK129" s="277"/>
      <c r="AL129" s="277"/>
      <c r="AM129" s="277"/>
      <c r="AN129" s="277"/>
      <c r="AO129" s="277"/>
      <c r="AP129" s="277"/>
      <c r="AQ129" s="277"/>
      <c r="AR129" s="277"/>
      <c r="AS129" s="277"/>
      <c r="AT129" s="277"/>
      <c r="AU129" s="277"/>
      <c r="AV129" s="277"/>
      <c r="AW129" s="277"/>
      <c r="AX129" s="277"/>
      <c r="AY129" s="277"/>
      <c r="AZ129" s="277"/>
      <c r="BA129" s="277"/>
      <c r="BB129" s="277"/>
      <c r="BC129" s="277"/>
      <c r="BD129" s="277"/>
      <c r="BE129" s="277"/>
      <c r="BF129" s="277"/>
      <c r="BG129" s="277"/>
      <c r="BH129" s="277"/>
      <c r="BI129" s="277"/>
      <c r="BJ129" s="277"/>
      <c r="BK129" s="277"/>
      <c r="BL129" s="277"/>
      <c r="BM129" s="277"/>
      <c r="BN129" s="277"/>
      <c r="BO129" s="277"/>
      <c r="BP129" s="277"/>
      <c r="BQ129" s="277"/>
      <c r="BR129" s="277"/>
      <c r="BS129" s="277"/>
      <c r="BT129" s="277"/>
      <c r="BU129" s="277"/>
      <c r="BV129" s="277"/>
      <c r="BW129" s="277"/>
      <c r="BX129" s="277"/>
      <c r="BY129" s="277"/>
      <c r="BZ129" s="277"/>
      <c r="CA129" s="277"/>
      <c r="CB129" s="277"/>
      <c r="CC129" s="277"/>
      <c r="CD129" s="277"/>
      <c r="CE129" s="277"/>
      <c r="CF129" s="277"/>
      <c r="CG129" s="277"/>
      <c r="CH129" s="277"/>
      <c r="CI129" s="277"/>
      <c r="CJ129" s="277"/>
      <c r="CK129" s="277"/>
      <c r="CL129" s="277"/>
      <c r="CM129" s="277"/>
      <c r="CN129" s="277"/>
      <c r="CO129" s="277"/>
      <c r="CP129" s="277"/>
      <c r="CQ129" s="277"/>
      <c r="CR129" s="277"/>
      <c r="CS129" s="277"/>
      <c r="CT129" s="277"/>
      <c r="CU129" s="277"/>
      <c r="CV129" s="277"/>
      <c r="CW129" s="277"/>
      <c r="CX129" s="277"/>
      <c r="CY129" s="277"/>
      <c r="CZ129" s="277"/>
      <c r="DA129" s="277"/>
      <c r="DB129" s="277"/>
      <c r="DC129" s="277"/>
      <c r="DD129" s="277"/>
      <c r="DE129" s="277"/>
      <c r="DF129" s="277"/>
      <c r="DG129" s="277"/>
      <c r="DH129" s="277"/>
      <c r="DI129" s="277"/>
      <c r="DJ129" s="277"/>
      <c r="DK129" s="277"/>
      <c r="DL129" s="277"/>
      <c r="DM129" s="277"/>
      <c r="DN129" s="277"/>
      <c r="DO129" s="277"/>
      <c r="DP129" s="277"/>
      <c r="DQ129" s="277"/>
      <c r="DR129" s="277"/>
      <c r="DS129" s="277"/>
      <c r="DT129" s="277"/>
      <c r="DU129" s="277"/>
      <c r="DV129" s="277"/>
      <c r="DW129" s="277"/>
      <c r="DX129" s="277"/>
      <c r="DY129" s="277"/>
      <c r="DZ129" s="277"/>
      <c r="EA129" s="277"/>
      <c r="EB129" s="277"/>
      <c r="EC129" s="277"/>
      <c r="ED129" s="277"/>
      <c r="EE129" s="277"/>
      <c r="EF129" s="277"/>
      <c r="EG129" s="277"/>
      <c r="EH129" s="277"/>
      <c r="EI129" s="277"/>
      <c r="EJ129" s="277"/>
      <c r="EK129" s="277"/>
      <c r="EL129" s="277"/>
      <c r="EM129" s="277"/>
      <c r="EN129" s="277"/>
      <c r="EO129" s="277"/>
      <c r="EP129" s="277"/>
      <c r="EQ129" s="277"/>
      <c r="ER129" s="277"/>
      <c r="ES129" s="277"/>
      <c r="ET129" s="277"/>
      <c r="EU129" s="277"/>
      <c r="EV129" s="277"/>
      <c r="EW129" s="277"/>
      <c r="EX129" s="277"/>
      <c r="EY129" s="277"/>
      <c r="EZ129" s="277"/>
      <c r="FA129" s="277"/>
      <c r="FB129" s="277"/>
      <c r="FC129" s="277"/>
      <c r="FD129" s="277"/>
      <c r="FE129" s="277"/>
      <c r="FF129" s="277"/>
      <c r="FG129" s="277"/>
      <c r="FH129" s="277"/>
      <c r="FI129" s="277"/>
      <c r="FJ129" s="277"/>
      <c r="FK129" s="277"/>
      <c r="FL129" s="277"/>
      <c r="FM129" s="277"/>
      <c r="FN129" s="277"/>
      <c r="FO129" s="277"/>
      <c r="FP129" s="277"/>
      <c r="FQ129" s="277"/>
      <c r="FR129" s="277"/>
      <c r="FS129" s="277"/>
      <c r="FT129" s="277"/>
      <c r="FU129" s="277"/>
      <c r="FV129" s="277"/>
      <c r="FW129" s="277"/>
      <c r="FX129" s="277"/>
      <c r="FY129" s="277"/>
      <c r="FZ129" s="277"/>
      <c r="GA129" s="277"/>
      <c r="GB129" s="277"/>
      <c r="GC129" s="277"/>
      <c r="GD129" s="277"/>
      <c r="GE129" s="277"/>
      <c r="GF129" s="277"/>
      <c r="GG129" s="277"/>
      <c r="GH129" s="277"/>
      <c r="GI129" s="277"/>
      <c r="GJ129" s="277"/>
      <c r="GK129" s="277"/>
      <c r="GL129" s="277"/>
      <c r="GM129" s="277"/>
      <c r="GN129" s="277"/>
      <c r="GO129" s="277"/>
      <c r="GP129" s="277"/>
      <c r="GQ129" s="277"/>
      <c r="GR129" s="277"/>
      <c r="GS129" s="277"/>
      <c r="GT129" s="277"/>
      <c r="GU129" s="277"/>
      <c r="GV129" s="280"/>
      <c r="GW129" s="280"/>
      <c r="GX129" s="280"/>
      <c r="GY129" s="280"/>
      <c r="GZ129" s="280"/>
      <c r="HA129" s="280"/>
      <c r="HB129" s="280"/>
      <c r="HC129" s="280"/>
      <c r="HD129" s="280"/>
      <c r="HE129" s="280"/>
      <c r="HF129" s="280"/>
      <c r="HG129" s="280"/>
      <c r="HH129" s="280"/>
      <c r="HI129" s="280"/>
      <c r="HJ129" s="280"/>
      <c r="HK129" s="280"/>
      <c r="HL129" s="280"/>
      <c r="HM129" s="280"/>
      <c r="HN129" s="280"/>
      <c r="HO129" s="280"/>
      <c r="HP129" s="280"/>
      <c r="HQ129" s="280"/>
      <c r="HR129" s="280"/>
      <c r="HS129" s="280"/>
    </row>
    <row r="130" spans="1:227" s="278" customFormat="1" ht="27.95" customHeight="1">
      <c r="A130" s="523" t="s">
        <v>92</v>
      </c>
      <c r="B130" s="289" t="s">
        <v>81</v>
      </c>
      <c r="C130" s="290">
        <f>C131+C132+C135</f>
        <v>219.79</v>
      </c>
      <c r="D130" s="290">
        <f t="shared" ref="D130:G130" si="20">D131+D132+D135</f>
        <v>104.092747</v>
      </c>
      <c r="E130" s="290">
        <f t="shared" si="20"/>
        <v>0</v>
      </c>
      <c r="F130" s="291">
        <f t="shared" si="17"/>
        <v>323.88274699999999</v>
      </c>
      <c r="G130" s="290">
        <f t="shared" si="20"/>
        <v>-159.51926</v>
      </c>
      <c r="H130" s="291">
        <f t="shared" si="11"/>
        <v>164.36348699999999</v>
      </c>
      <c r="I130" s="296"/>
      <c r="J130" s="277"/>
      <c r="K130" s="277"/>
      <c r="L130" s="277"/>
      <c r="M130" s="277"/>
      <c r="N130" s="277"/>
      <c r="O130" s="277"/>
      <c r="P130" s="277"/>
      <c r="Q130" s="277"/>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c r="AN130" s="277"/>
      <c r="AO130" s="277"/>
      <c r="AP130" s="277"/>
      <c r="AQ130" s="277"/>
      <c r="AR130" s="277"/>
      <c r="AS130" s="277"/>
      <c r="AT130" s="277"/>
      <c r="AU130" s="277"/>
      <c r="AV130" s="277"/>
      <c r="AW130" s="277"/>
      <c r="AX130" s="277"/>
      <c r="AY130" s="277"/>
      <c r="AZ130" s="277"/>
      <c r="BA130" s="277"/>
      <c r="BB130" s="277"/>
      <c r="BC130" s="277"/>
      <c r="BD130" s="277"/>
      <c r="BE130" s="277"/>
      <c r="BF130" s="277"/>
      <c r="BG130" s="277"/>
      <c r="BH130" s="277"/>
      <c r="BI130" s="277"/>
      <c r="BJ130" s="277"/>
      <c r="BK130" s="277"/>
      <c r="BL130" s="277"/>
      <c r="BM130" s="277"/>
      <c r="BN130" s="277"/>
      <c r="BO130" s="277"/>
      <c r="BP130" s="277"/>
      <c r="BQ130" s="277"/>
      <c r="BR130" s="277"/>
      <c r="BS130" s="277"/>
      <c r="BT130" s="277"/>
      <c r="BU130" s="277"/>
      <c r="BV130" s="277"/>
      <c r="BW130" s="277"/>
      <c r="BX130" s="277"/>
      <c r="BY130" s="277"/>
      <c r="BZ130" s="277"/>
      <c r="CA130" s="277"/>
      <c r="CB130" s="277"/>
      <c r="CC130" s="277"/>
      <c r="CD130" s="277"/>
      <c r="CE130" s="277"/>
      <c r="CF130" s="277"/>
      <c r="CG130" s="277"/>
      <c r="CH130" s="277"/>
      <c r="CI130" s="277"/>
      <c r="CJ130" s="277"/>
      <c r="CK130" s="277"/>
      <c r="CL130" s="277"/>
      <c r="CM130" s="277"/>
      <c r="CN130" s="277"/>
      <c r="CO130" s="277"/>
      <c r="CP130" s="277"/>
      <c r="CQ130" s="277"/>
      <c r="CR130" s="277"/>
      <c r="CS130" s="277"/>
      <c r="CT130" s="277"/>
      <c r="CU130" s="277"/>
      <c r="CV130" s="277"/>
      <c r="CW130" s="277"/>
      <c r="CX130" s="277"/>
      <c r="CY130" s="277"/>
      <c r="CZ130" s="277"/>
      <c r="DA130" s="277"/>
      <c r="DB130" s="277"/>
      <c r="DC130" s="277"/>
      <c r="DD130" s="277"/>
      <c r="DE130" s="277"/>
      <c r="DF130" s="277"/>
      <c r="DG130" s="277"/>
      <c r="DH130" s="277"/>
      <c r="DI130" s="277"/>
      <c r="DJ130" s="277"/>
      <c r="DK130" s="277"/>
      <c r="DL130" s="277"/>
      <c r="DM130" s="277"/>
      <c r="DN130" s="277"/>
      <c r="DO130" s="277"/>
      <c r="DP130" s="277"/>
      <c r="DQ130" s="277"/>
      <c r="DR130" s="277"/>
      <c r="DS130" s="277"/>
      <c r="DT130" s="277"/>
      <c r="DU130" s="277"/>
      <c r="DV130" s="277"/>
      <c r="DW130" s="277"/>
      <c r="DX130" s="277"/>
      <c r="DY130" s="277"/>
      <c r="DZ130" s="277"/>
      <c r="EA130" s="277"/>
      <c r="EB130" s="277"/>
      <c r="EC130" s="277"/>
      <c r="ED130" s="277"/>
      <c r="EE130" s="277"/>
      <c r="EF130" s="277"/>
      <c r="EG130" s="277"/>
      <c r="EH130" s="277"/>
      <c r="EI130" s="277"/>
      <c r="EJ130" s="277"/>
      <c r="EK130" s="277"/>
      <c r="EL130" s="277"/>
      <c r="EM130" s="277"/>
      <c r="EN130" s="277"/>
      <c r="EO130" s="277"/>
      <c r="EP130" s="277"/>
      <c r="EQ130" s="277"/>
      <c r="ER130" s="277"/>
      <c r="ES130" s="277"/>
      <c r="ET130" s="277"/>
      <c r="EU130" s="277"/>
      <c r="EV130" s="277"/>
      <c r="EW130" s="277"/>
      <c r="EX130" s="277"/>
      <c r="EY130" s="277"/>
      <c r="EZ130" s="277"/>
      <c r="FA130" s="277"/>
      <c r="FB130" s="277"/>
      <c r="FC130" s="277"/>
      <c r="FD130" s="277"/>
      <c r="FE130" s="277"/>
      <c r="FF130" s="277"/>
      <c r="FG130" s="277"/>
      <c r="FH130" s="277"/>
      <c r="FI130" s="277"/>
      <c r="FJ130" s="277"/>
      <c r="FK130" s="277"/>
      <c r="FL130" s="277"/>
      <c r="FM130" s="277"/>
      <c r="FN130" s="277"/>
      <c r="FO130" s="277"/>
      <c r="FP130" s="277"/>
      <c r="FQ130" s="277"/>
      <c r="FR130" s="277"/>
      <c r="FS130" s="277"/>
      <c r="FT130" s="277"/>
      <c r="FU130" s="277"/>
      <c r="FV130" s="277"/>
      <c r="FW130" s="277"/>
      <c r="FX130" s="277"/>
      <c r="FY130" s="277"/>
      <c r="FZ130" s="277"/>
      <c r="GA130" s="277"/>
      <c r="GB130" s="277"/>
      <c r="GC130" s="277"/>
      <c r="GD130" s="277"/>
      <c r="GE130" s="277"/>
      <c r="GF130" s="277"/>
      <c r="GG130" s="277"/>
      <c r="GH130" s="277"/>
      <c r="GI130" s="277"/>
      <c r="GJ130" s="277"/>
      <c r="GK130" s="277"/>
      <c r="GL130" s="277"/>
      <c r="GM130" s="277"/>
      <c r="GN130" s="277"/>
      <c r="GO130" s="277"/>
      <c r="GP130" s="277"/>
      <c r="GQ130" s="277"/>
      <c r="GR130" s="277"/>
      <c r="GS130" s="277"/>
      <c r="GT130" s="277"/>
      <c r="GU130" s="277"/>
      <c r="GV130" s="280"/>
      <c r="GW130" s="280"/>
      <c r="GX130" s="280"/>
      <c r="GY130" s="280"/>
      <c r="GZ130" s="280"/>
      <c r="HA130" s="280"/>
      <c r="HB130" s="280"/>
      <c r="HC130" s="280"/>
      <c r="HD130" s="280"/>
      <c r="HE130" s="280"/>
      <c r="HF130" s="280"/>
      <c r="HG130" s="280"/>
      <c r="HH130" s="280"/>
      <c r="HI130" s="280"/>
      <c r="HJ130" s="280"/>
      <c r="HK130" s="280"/>
      <c r="HL130" s="280"/>
      <c r="HM130" s="280"/>
      <c r="HN130" s="280"/>
      <c r="HO130" s="280"/>
      <c r="HP130" s="280"/>
      <c r="HQ130" s="280"/>
      <c r="HR130" s="280"/>
      <c r="HS130" s="280"/>
    </row>
    <row r="131" spans="1:227" s="278" customFormat="1" ht="27.95" customHeight="1">
      <c r="A131" s="523"/>
      <c r="B131" s="294" t="s">
        <v>253</v>
      </c>
      <c r="C131" s="290">
        <v>103.99</v>
      </c>
      <c r="D131" s="290">
        <v>79.942746999999997</v>
      </c>
      <c r="E131" s="300"/>
      <c r="F131" s="291">
        <f t="shared" si="17"/>
        <v>183.93274700000001</v>
      </c>
      <c r="G131" s="290"/>
      <c r="H131" s="291">
        <f t="shared" si="11"/>
        <v>183.93274700000001</v>
      </c>
      <c r="I131" s="296" t="s">
        <v>337</v>
      </c>
      <c r="J131" s="277"/>
      <c r="K131" s="277"/>
      <c r="L131" s="277"/>
      <c r="M131" s="277"/>
      <c r="N131" s="277"/>
      <c r="O131" s="277"/>
      <c r="P131" s="277"/>
      <c r="Q131" s="277"/>
      <c r="R131" s="277"/>
      <c r="S131" s="277"/>
      <c r="T131" s="277"/>
      <c r="U131" s="277"/>
      <c r="V131" s="277"/>
      <c r="W131" s="277"/>
      <c r="X131" s="277"/>
      <c r="Y131" s="277"/>
      <c r="Z131" s="277"/>
      <c r="AA131" s="277"/>
      <c r="AB131" s="277"/>
      <c r="AC131" s="277"/>
      <c r="AD131" s="277"/>
      <c r="AE131" s="277"/>
      <c r="AF131" s="277"/>
      <c r="AG131" s="277"/>
      <c r="AH131" s="277"/>
      <c r="AI131" s="277"/>
      <c r="AJ131" s="277"/>
      <c r="AK131" s="277"/>
      <c r="AL131" s="277"/>
      <c r="AM131" s="277"/>
      <c r="AN131" s="277"/>
      <c r="AO131" s="277"/>
      <c r="AP131" s="277"/>
      <c r="AQ131" s="277"/>
      <c r="AR131" s="277"/>
      <c r="AS131" s="277"/>
      <c r="AT131" s="277"/>
      <c r="AU131" s="277"/>
      <c r="AV131" s="277"/>
      <c r="AW131" s="277"/>
      <c r="AX131" s="277"/>
      <c r="AY131" s="277"/>
      <c r="AZ131" s="277"/>
      <c r="BA131" s="277"/>
      <c r="BB131" s="277"/>
      <c r="BC131" s="277"/>
      <c r="BD131" s="277"/>
      <c r="BE131" s="277"/>
      <c r="BF131" s="277"/>
      <c r="BG131" s="277"/>
      <c r="BH131" s="277"/>
      <c r="BI131" s="277"/>
      <c r="BJ131" s="277"/>
      <c r="BK131" s="277"/>
      <c r="BL131" s="277"/>
      <c r="BM131" s="277"/>
      <c r="BN131" s="277"/>
      <c r="BO131" s="277"/>
      <c r="BP131" s="277"/>
      <c r="BQ131" s="277"/>
      <c r="BR131" s="277"/>
      <c r="BS131" s="277"/>
      <c r="BT131" s="277"/>
      <c r="BU131" s="277"/>
      <c r="BV131" s="277"/>
      <c r="BW131" s="277"/>
      <c r="BX131" s="277"/>
      <c r="BY131" s="277"/>
      <c r="BZ131" s="277"/>
      <c r="CA131" s="277"/>
      <c r="CB131" s="277"/>
      <c r="CC131" s="277"/>
      <c r="CD131" s="277"/>
      <c r="CE131" s="277"/>
      <c r="CF131" s="277"/>
      <c r="CG131" s="277"/>
      <c r="CH131" s="277"/>
      <c r="CI131" s="277"/>
      <c r="CJ131" s="277"/>
      <c r="CK131" s="277"/>
      <c r="CL131" s="277"/>
      <c r="CM131" s="277"/>
      <c r="CN131" s="277"/>
      <c r="CO131" s="277"/>
      <c r="CP131" s="277"/>
      <c r="CQ131" s="277"/>
      <c r="CR131" s="277"/>
      <c r="CS131" s="277"/>
      <c r="CT131" s="277"/>
      <c r="CU131" s="277"/>
      <c r="CV131" s="277"/>
      <c r="CW131" s="277"/>
      <c r="CX131" s="277"/>
      <c r="CY131" s="277"/>
      <c r="CZ131" s="277"/>
      <c r="DA131" s="277"/>
      <c r="DB131" s="277"/>
      <c r="DC131" s="277"/>
      <c r="DD131" s="277"/>
      <c r="DE131" s="277"/>
      <c r="DF131" s="277"/>
      <c r="DG131" s="277"/>
      <c r="DH131" s="277"/>
      <c r="DI131" s="277"/>
      <c r="DJ131" s="277"/>
      <c r="DK131" s="277"/>
      <c r="DL131" s="277"/>
      <c r="DM131" s="277"/>
      <c r="DN131" s="277"/>
      <c r="DO131" s="277"/>
      <c r="DP131" s="277"/>
      <c r="DQ131" s="277"/>
      <c r="DR131" s="277"/>
      <c r="DS131" s="277"/>
      <c r="DT131" s="277"/>
      <c r="DU131" s="277"/>
      <c r="DV131" s="277"/>
      <c r="DW131" s="277"/>
      <c r="DX131" s="277"/>
      <c r="DY131" s="277"/>
      <c r="DZ131" s="277"/>
      <c r="EA131" s="277"/>
      <c r="EB131" s="277"/>
      <c r="EC131" s="277"/>
      <c r="ED131" s="277"/>
      <c r="EE131" s="277"/>
      <c r="EF131" s="277"/>
      <c r="EG131" s="277"/>
      <c r="EH131" s="277"/>
      <c r="EI131" s="277"/>
      <c r="EJ131" s="277"/>
      <c r="EK131" s="277"/>
      <c r="EL131" s="277"/>
      <c r="EM131" s="277"/>
      <c r="EN131" s="277"/>
      <c r="EO131" s="277"/>
      <c r="EP131" s="277"/>
      <c r="EQ131" s="277"/>
      <c r="ER131" s="277"/>
      <c r="ES131" s="277"/>
      <c r="ET131" s="277"/>
      <c r="EU131" s="277"/>
      <c r="EV131" s="277"/>
      <c r="EW131" s="277"/>
      <c r="EX131" s="277"/>
      <c r="EY131" s="277"/>
      <c r="EZ131" s="277"/>
      <c r="FA131" s="277"/>
      <c r="FB131" s="277"/>
      <c r="FC131" s="277"/>
      <c r="FD131" s="277"/>
      <c r="FE131" s="277"/>
      <c r="FF131" s="277"/>
      <c r="FG131" s="277"/>
      <c r="FH131" s="277"/>
      <c r="FI131" s="277"/>
      <c r="FJ131" s="277"/>
      <c r="FK131" s="277"/>
      <c r="FL131" s="277"/>
      <c r="FM131" s="277"/>
      <c r="FN131" s="277"/>
      <c r="FO131" s="277"/>
      <c r="FP131" s="277"/>
      <c r="FQ131" s="277"/>
      <c r="FR131" s="277"/>
      <c r="FS131" s="277"/>
      <c r="FT131" s="277"/>
      <c r="FU131" s="277"/>
      <c r="FV131" s="277"/>
      <c r="FW131" s="277"/>
      <c r="FX131" s="277"/>
      <c r="FY131" s="277"/>
      <c r="FZ131" s="277"/>
      <c r="GA131" s="277"/>
      <c r="GB131" s="277"/>
      <c r="GC131" s="277"/>
      <c r="GD131" s="277"/>
      <c r="GE131" s="277"/>
      <c r="GF131" s="277"/>
      <c r="GG131" s="277"/>
      <c r="GH131" s="277"/>
      <c r="GI131" s="277"/>
      <c r="GJ131" s="277"/>
      <c r="GK131" s="277"/>
      <c r="GL131" s="277"/>
      <c r="GM131" s="277"/>
      <c r="GN131" s="277"/>
      <c r="GO131" s="277"/>
      <c r="GP131" s="277"/>
      <c r="GQ131" s="277"/>
      <c r="GR131" s="277"/>
      <c r="GS131" s="277"/>
      <c r="GT131" s="277"/>
      <c r="GU131" s="277"/>
      <c r="GV131" s="280"/>
      <c r="GW131" s="280"/>
      <c r="GX131" s="280"/>
      <c r="GY131" s="280"/>
      <c r="GZ131" s="280"/>
      <c r="HA131" s="280"/>
      <c r="HB131" s="280"/>
      <c r="HC131" s="280"/>
      <c r="HD131" s="280"/>
      <c r="HE131" s="280"/>
      <c r="HF131" s="280"/>
      <c r="HG131" s="280"/>
      <c r="HH131" s="280"/>
      <c r="HI131" s="280"/>
      <c r="HJ131" s="280"/>
      <c r="HK131" s="280"/>
      <c r="HL131" s="280"/>
      <c r="HM131" s="280"/>
      <c r="HN131" s="280"/>
      <c r="HO131" s="280"/>
      <c r="HP131" s="280"/>
      <c r="HQ131" s="280"/>
      <c r="HR131" s="280"/>
      <c r="HS131" s="280"/>
    </row>
    <row r="132" spans="1:227" s="278" customFormat="1" ht="27.95" customHeight="1">
      <c r="A132" s="523"/>
      <c r="B132" s="294" t="s">
        <v>255</v>
      </c>
      <c r="C132" s="291">
        <v>25.8</v>
      </c>
      <c r="D132" s="290"/>
      <c r="E132" s="300"/>
      <c r="F132" s="291">
        <f t="shared" si="17"/>
        <v>25.8</v>
      </c>
      <c r="G132" s="291"/>
      <c r="H132" s="291">
        <f t="shared" si="11"/>
        <v>25.8</v>
      </c>
      <c r="I132" s="296"/>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7"/>
      <c r="AN132" s="277"/>
      <c r="AO132" s="277"/>
      <c r="AP132" s="277"/>
      <c r="AQ132" s="277"/>
      <c r="AR132" s="277"/>
      <c r="AS132" s="277"/>
      <c r="AT132" s="277"/>
      <c r="AU132" s="277"/>
      <c r="AV132" s="277"/>
      <c r="AW132" s="277"/>
      <c r="AX132" s="277"/>
      <c r="AY132" s="277"/>
      <c r="AZ132" s="277"/>
      <c r="BA132" s="277"/>
      <c r="BB132" s="277"/>
      <c r="BC132" s="277"/>
      <c r="BD132" s="277"/>
      <c r="BE132" s="277"/>
      <c r="BF132" s="277"/>
      <c r="BG132" s="277"/>
      <c r="BH132" s="277"/>
      <c r="BI132" s="277"/>
      <c r="BJ132" s="277"/>
      <c r="BK132" s="277"/>
      <c r="BL132" s="277"/>
      <c r="BM132" s="277"/>
      <c r="BN132" s="277"/>
      <c r="BO132" s="277"/>
      <c r="BP132" s="277"/>
      <c r="BQ132" s="277"/>
      <c r="BR132" s="277"/>
      <c r="BS132" s="277"/>
      <c r="BT132" s="277"/>
      <c r="BU132" s="277"/>
      <c r="BV132" s="277"/>
      <c r="BW132" s="277"/>
      <c r="BX132" s="277"/>
      <c r="BY132" s="277"/>
      <c r="BZ132" s="277"/>
      <c r="CA132" s="277"/>
      <c r="CB132" s="277"/>
      <c r="CC132" s="277"/>
      <c r="CD132" s="277"/>
      <c r="CE132" s="277"/>
      <c r="CF132" s="277"/>
      <c r="CG132" s="277"/>
      <c r="CH132" s="277"/>
      <c r="CI132" s="277"/>
      <c r="CJ132" s="277"/>
      <c r="CK132" s="277"/>
      <c r="CL132" s="277"/>
      <c r="CM132" s="277"/>
      <c r="CN132" s="277"/>
      <c r="CO132" s="277"/>
      <c r="CP132" s="277"/>
      <c r="CQ132" s="277"/>
      <c r="CR132" s="277"/>
      <c r="CS132" s="277"/>
      <c r="CT132" s="277"/>
      <c r="CU132" s="277"/>
      <c r="CV132" s="277"/>
      <c r="CW132" s="277"/>
      <c r="CX132" s="277"/>
      <c r="CY132" s="277"/>
      <c r="CZ132" s="277"/>
      <c r="DA132" s="277"/>
      <c r="DB132" s="277"/>
      <c r="DC132" s="277"/>
      <c r="DD132" s="277"/>
      <c r="DE132" s="277"/>
      <c r="DF132" s="277"/>
      <c r="DG132" s="277"/>
      <c r="DH132" s="277"/>
      <c r="DI132" s="277"/>
      <c r="DJ132" s="277"/>
      <c r="DK132" s="277"/>
      <c r="DL132" s="277"/>
      <c r="DM132" s="277"/>
      <c r="DN132" s="277"/>
      <c r="DO132" s="277"/>
      <c r="DP132" s="277"/>
      <c r="DQ132" s="277"/>
      <c r="DR132" s="277"/>
      <c r="DS132" s="277"/>
      <c r="DT132" s="277"/>
      <c r="DU132" s="277"/>
      <c r="DV132" s="277"/>
      <c r="DW132" s="277"/>
      <c r="DX132" s="277"/>
      <c r="DY132" s="277"/>
      <c r="DZ132" s="277"/>
      <c r="EA132" s="277"/>
      <c r="EB132" s="277"/>
      <c r="EC132" s="277"/>
      <c r="ED132" s="277"/>
      <c r="EE132" s="277"/>
      <c r="EF132" s="277"/>
      <c r="EG132" s="277"/>
      <c r="EH132" s="277"/>
      <c r="EI132" s="277"/>
      <c r="EJ132" s="277"/>
      <c r="EK132" s="277"/>
      <c r="EL132" s="277"/>
      <c r="EM132" s="277"/>
      <c r="EN132" s="277"/>
      <c r="EO132" s="277"/>
      <c r="EP132" s="277"/>
      <c r="EQ132" s="277"/>
      <c r="ER132" s="277"/>
      <c r="ES132" s="277"/>
      <c r="ET132" s="277"/>
      <c r="EU132" s="277"/>
      <c r="EV132" s="277"/>
      <c r="EW132" s="277"/>
      <c r="EX132" s="277"/>
      <c r="EY132" s="277"/>
      <c r="EZ132" s="277"/>
      <c r="FA132" s="277"/>
      <c r="FB132" s="277"/>
      <c r="FC132" s="277"/>
      <c r="FD132" s="277"/>
      <c r="FE132" s="277"/>
      <c r="FF132" s="277"/>
      <c r="FG132" s="277"/>
      <c r="FH132" s="277"/>
      <c r="FI132" s="277"/>
      <c r="FJ132" s="277"/>
      <c r="FK132" s="277"/>
      <c r="FL132" s="277"/>
      <c r="FM132" s="277"/>
      <c r="FN132" s="277"/>
      <c r="FO132" s="277"/>
      <c r="FP132" s="277"/>
      <c r="FQ132" s="277"/>
      <c r="FR132" s="277"/>
      <c r="FS132" s="277"/>
      <c r="FT132" s="277"/>
      <c r="FU132" s="277"/>
      <c r="FV132" s="277"/>
      <c r="FW132" s="277"/>
      <c r="FX132" s="277"/>
      <c r="FY132" s="277"/>
      <c r="FZ132" s="277"/>
      <c r="GA132" s="277"/>
      <c r="GB132" s="277"/>
      <c r="GC132" s="277"/>
      <c r="GD132" s="277"/>
      <c r="GE132" s="277"/>
      <c r="GF132" s="277"/>
      <c r="GG132" s="277"/>
      <c r="GH132" s="277"/>
      <c r="GI132" s="277"/>
      <c r="GJ132" s="277"/>
      <c r="GK132" s="277"/>
      <c r="GL132" s="277"/>
      <c r="GM132" s="277"/>
      <c r="GN132" s="277"/>
      <c r="GO132" s="277"/>
      <c r="GP132" s="277"/>
      <c r="GQ132" s="277"/>
      <c r="GR132" s="277"/>
      <c r="GS132" s="277"/>
      <c r="GT132" s="277"/>
      <c r="GU132" s="277"/>
      <c r="GV132" s="280"/>
      <c r="GW132" s="280"/>
      <c r="GX132" s="280"/>
      <c r="GY132" s="280"/>
      <c r="GZ132" s="280"/>
      <c r="HA132" s="280"/>
      <c r="HB132" s="280"/>
      <c r="HC132" s="280"/>
      <c r="HD132" s="280"/>
      <c r="HE132" s="280"/>
      <c r="HF132" s="280"/>
      <c r="HG132" s="280"/>
      <c r="HH132" s="280"/>
      <c r="HI132" s="280"/>
      <c r="HJ132" s="280"/>
      <c r="HK132" s="280"/>
      <c r="HL132" s="280"/>
      <c r="HM132" s="280"/>
      <c r="HN132" s="280"/>
      <c r="HO132" s="280"/>
      <c r="HP132" s="280"/>
      <c r="HQ132" s="280"/>
      <c r="HR132" s="280"/>
      <c r="HS132" s="280"/>
    </row>
    <row r="133" spans="1:227" s="278" customFormat="1" ht="27.95" customHeight="1">
      <c r="A133" s="523"/>
      <c r="B133" s="293" t="s">
        <v>256</v>
      </c>
      <c r="C133" s="291">
        <v>18</v>
      </c>
      <c r="D133" s="291"/>
      <c r="E133" s="291"/>
      <c r="F133" s="291">
        <f t="shared" si="17"/>
        <v>18</v>
      </c>
      <c r="G133" s="291"/>
      <c r="H133" s="291">
        <f t="shared" si="11"/>
        <v>18</v>
      </c>
      <c r="I133" s="296"/>
      <c r="J133" s="277"/>
      <c r="K133" s="277"/>
      <c r="L133" s="277"/>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c r="AN133" s="277"/>
      <c r="AO133" s="277"/>
      <c r="AP133" s="277"/>
      <c r="AQ133" s="277"/>
      <c r="AR133" s="277"/>
      <c r="AS133" s="277"/>
      <c r="AT133" s="277"/>
      <c r="AU133" s="277"/>
      <c r="AV133" s="277"/>
      <c r="AW133" s="277"/>
      <c r="AX133" s="277"/>
      <c r="AY133" s="277"/>
      <c r="AZ133" s="277"/>
      <c r="BA133" s="277"/>
      <c r="BB133" s="277"/>
      <c r="BC133" s="277"/>
      <c r="BD133" s="277"/>
      <c r="BE133" s="277"/>
      <c r="BF133" s="277"/>
      <c r="BG133" s="277"/>
      <c r="BH133" s="277"/>
      <c r="BI133" s="277"/>
      <c r="BJ133" s="277"/>
      <c r="BK133" s="277"/>
      <c r="BL133" s="277"/>
      <c r="BM133" s="277"/>
      <c r="BN133" s="277"/>
      <c r="BO133" s="277"/>
      <c r="BP133" s="277"/>
      <c r="BQ133" s="277"/>
      <c r="BR133" s="277"/>
      <c r="BS133" s="277"/>
      <c r="BT133" s="277"/>
      <c r="BU133" s="277"/>
      <c r="BV133" s="277"/>
      <c r="BW133" s="277"/>
      <c r="BX133" s="277"/>
      <c r="BY133" s="277"/>
      <c r="BZ133" s="277"/>
      <c r="CA133" s="277"/>
      <c r="CB133" s="277"/>
      <c r="CC133" s="277"/>
      <c r="CD133" s="277"/>
      <c r="CE133" s="277"/>
      <c r="CF133" s="277"/>
      <c r="CG133" s="277"/>
      <c r="CH133" s="277"/>
      <c r="CI133" s="277"/>
      <c r="CJ133" s="277"/>
      <c r="CK133" s="277"/>
      <c r="CL133" s="277"/>
      <c r="CM133" s="277"/>
      <c r="CN133" s="277"/>
      <c r="CO133" s="277"/>
      <c r="CP133" s="277"/>
      <c r="CQ133" s="277"/>
      <c r="CR133" s="277"/>
      <c r="CS133" s="277"/>
      <c r="CT133" s="277"/>
      <c r="CU133" s="277"/>
      <c r="CV133" s="277"/>
      <c r="CW133" s="277"/>
      <c r="CX133" s="277"/>
      <c r="CY133" s="277"/>
      <c r="CZ133" s="277"/>
      <c r="DA133" s="277"/>
      <c r="DB133" s="277"/>
      <c r="DC133" s="277"/>
      <c r="DD133" s="277"/>
      <c r="DE133" s="277"/>
      <c r="DF133" s="277"/>
      <c r="DG133" s="277"/>
      <c r="DH133" s="277"/>
      <c r="DI133" s="277"/>
      <c r="DJ133" s="277"/>
      <c r="DK133" s="277"/>
      <c r="DL133" s="277"/>
      <c r="DM133" s="277"/>
      <c r="DN133" s="277"/>
      <c r="DO133" s="277"/>
      <c r="DP133" s="277"/>
      <c r="DQ133" s="277"/>
      <c r="DR133" s="277"/>
      <c r="DS133" s="277"/>
      <c r="DT133" s="277"/>
      <c r="DU133" s="277"/>
      <c r="DV133" s="277"/>
      <c r="DW133" s="277"/>
      <c r="DX133" s="277"/>
      <c r="DY133" s="277"/>
      <c r="DZ133" s="277"/>
      <c r="EA133" s="277"/>
      <c r="EB133" s="277"/>
      <c r="EC133" s="277"/>
      <c r="ED133" s="277"/>
      <c r="EE133" s="277"/>
      <c r="EF133" s="277"/>
      <c r="EG133" s="277"/>
      <c r="EH133" s="277"/>
      <c r="EI133" s="277"/>
      <c r="EJ133" s="277"/>
      <c r="EK133" s="277"/>
      <c r="EL133" s="277"/>
      <c r="EM133" s="277"/>
      <c r="EN133" s="277"/>
      <c r="EO133" s="277"/>
      <c r="EP133" s="277"/>
      <c r="EQ133" s="277"/>
      <c r="ER133" s="277"/>
      <c r="ES133" s="277"/>
      <c r="ET133" s="277"/>
      <c r="EU133" s="277"/>
      <c r="EV133" s="277"/>
      <c r="EW133" s="277"/>
      <c r="EX133" s="277"/>
      <c r="EY133" s="277"/>
      <c r="EZ133" s="277"/>
      <c r="FA133" s="277"/>
      <c r="FB133" s="277"/>
      <c r="FC133" s="277"/>
      <c r="FD133" s="277"/>
      <c r="FE133" s="277"/>
      <c r="FF133" s="277"/>
      <c r="FG133" s="277"/>
      <c r="FH133" s="277"/>
      <c r="FI133" s="277"/>
      <c r="FJ133" s="277"/>
      <c r="FK133" s="277"/>
      <c r="FL133" s="277"/>
      <c r="FM133" s="277"/>
      <c r="FN133" s="277"/>
      <c r="FO133" s="277"/>
      <c r="FP133" s="277"/>
      <c r="FQ133" s="277"/>
      <c r="FR133" s="277"/>
      <c r="FS133" s="277"/>
      <c r="FT133" s="277"/>
      <c r="FU133" s="277"/>
      <c r="FV133" s="277"/>
      <c r="FW133" s="277"/>
      <c r="FX133" s="277"/>
      <c r="FY133" s="277"/>
      <c r="FZ133" s="277"/>
      <c r="GA133" s="277"/>
      <c r="GB133" s="277"/>
      <c r="GC133" s="277"/>
      <c r="GD133" s="277"/>
      <c r="GE133" s="277"/>
      <c r="GF133" s="277"/>
      <c r="GG133" s="277"/>
      <c r="GH133" s="277"/>
      <c r="GI133" s="277"/>
      <c r="GJ133" s="277"/>
      <c r="GK133" s="277"/>
      <c r="GL133" s="277"/>
      <c r="GM133" s="277"/>
      <c r="GN133" s="277"/>
      <c r="GO133" s="277"/>
      <c r="GP133" s="277"/>
      <c r="GQ133" s="277"/>
      <c r="GR133" s="277"/>
      <c r="GS133" s="277"/>
      <c r="GT133" s="277"/>
      <c r="GU133" s="277"/>
      <c r="GV133" s="280"/>
      <c r="GW133" s="280"/>
      <c r="GX133" s="280"/>
      <c r="GY133" s="280"/>
      <c r="GZ133" s="280"/>
      <c r="HA133" s="280"/>
      <c r="HB133" s="280"/>
      <c r="HC133" s="280"/>
      <c r="HD133" s="280"/>
      <c r="HE133" s="280"/>
      <c r="HF133" s="280"/>
      <c r="HG133" s="280"/>
      <c r="HH133" s="280"/>
      <c r="HI133" s="280"/>
      <c r="HJ133" s="280"/>
      <c r="HK133" s="280"/>
      <c r="HL133" s="280"/>
      <c r="HM133" s="280"/>
      <c r="HN133" s="280"/>
      <c r="HO133" s="280"/>
      <c r="HP133" s="280"/>
      <c r="HQ133" s="280"/>
      <c r="HR133" s="280"/>
      <c r="HS133" s="280"/>
    </row>
    <row r="134" spans="1:227" s="278" customFormat="1" ht="27.95" customHeight="1">
      <c r="A134" s="523"/>
      <c r="B134" s="296" t="s">
        <v>257</v>
      </c>
      <c r="C134" s="291">
        <v>7.8</v>
      </c>
      <c r="D134" s="290"/>
      <c r="E134" s="300"/>
      <c r="F134" s="291">
        <f t="shared" si="17"/>
        <v>7.8</v>
      </c>
      <c r="G134" s="291"/>
      <c r="H134" s="291">
        <f t="shared" si="11"/>
        <v>7.8</v>
      </c>
      <c r="I134" s="296"/>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7"/>
      <c r="AV134" s="277"/>
      <c r="AW134" s="277"/>
      <c r="AX134" s="277"/>
      <c r="AY134" s="277"/>
      <c r="AZ134" s="277"/>
      <c r="BA134" s="277"/>
      <c r="BB134" s="277"/>
      <c r="BC134" s="277"/>
      <c r="BD134" s="277"/>
      <c r="BE134" s="277"/>
      <c r="BF134" s="277"/>
      <c r="BG134" s="277"/>
      <c r="BH134" s="277"/>
      <c r="BI134" s="277"/>
      <c r="BJ134" s="277"/>
      <c r="BK134" s="277"/>
      <c r="BL134" s="277"/>
      <c r="BM134" s="277"/>
      <c r="BN134" s="277"/>
      <c r="BO134" s="277"/>
      <c r="BP134" s="277"/>
      <c r="BQ134" s="277"/>
      <c r="BR134" s="277"/>
      <c r="BS134" s="277"/>
      <c r="BT134" s="277"/>
      <c r="BU134" s="277"/>
      <c r="BV134" s="277"/>
      <c r="BW134" s="277"/>
      <c r="BX134" s="277"/>
      <c r="BY134" s="277"/>
      <c r="BZ134" s="277"/>
      <c r="CA134" s="277"/>
      <c r="CB134" s="277"/>
      <c r="CC134" s="277"/>
      <c r="CD134" s="277"/>
      <c r="CE134" s="277"/>
      <c r="CF134" s="277"/>
      <c r="CG134" s="277"/>
      <c r="CH134" s="277"/>
      <c r="CI134" s="277"/>
      <c r="CJ134" s="277"/>
      <c r="CK134" s="277"/>
      <c r="CL134" s="277"/>
      <c r="CM134" s="277"/>
      <c r="CN134" s="277"/>
      <c r="CO134" s="277"/>
      <c r="CP134" s="277"/>
      <c r="CQ134" s="277"/>
      <c r="CR134" s="277"/>
      <c r="CS134" s="277"/>
      <c r="CT134" s="277"/>
      <c r="CU134" s="277"/>
      <c r="CV134" s="277"/>
      <c r="CW134" s="277"/>
      <c r="CX134" s="277"/>
      <c r="CY134" s="277"/>
      <c r="CZ134" s="277"/>
      <c r="DA134" s="277"/>
      <c r="DB134" s="277"/>
      <c r="DC134" s="277"/>
      <c r="DD134" s="277"/>
      <c r="DE134" s="277"/>
      <c r="DF134" s="277"/>
      <c r="DG134" s="277"/>
      <c r="DH134" s="277"/>
      <c r="DI134" s="277"/>
      <c r="DJ134" s="277"/>
      <c r="DK134" s="277"/>
      <c r="DL134" s="277"/>
      <c r="DM134" s="277"/>
      <c r="DN134" s="277"/>
      <c r="DO134" s="277"/>
      <c r="DP134" s="277"/>
      <c r="DQ134" s="277"/>
      <c r="DR134" s="277"/>
      <c r="DS134" s="277"/>
      <c r="DT134" s="277"/>
      <c r="DU134" s="277"/>
      <c r="DV134" s="277"/>
      <c r="DW134" s="277"/>
      <c r="DX134" s="277"/>
      <c r="DY134" s="277"/>
      <c r="DZ134" s="277"/>
      <c r="EA134" s="277"/>
      <c r="EB134" s="277"/>
      <c r="EC134" s="277"/>
      <c r="ED134" s="277"/>
      <c r="EE134" s="277"/>
      <c r="EF134" s="277"/>
      <c r="EG134" s="277"/>
      <c r="EH134" s="277"/>
      <c r="EI134" s="277"/>
      <c r="EJ134" s="277"/>
      <c r="EK134" s="277"/>
      <c r="EL134" s="277"/>
      <c r="EM134" s="277"/>
      <c r="EN134" s="277"/>
      <c r="EO134" s="277"/>
      <c r="EP134" s="277"/>
      <c r="EQ134" s="277"/>
      <c r="ER134" s="277"/>
      <c r="ES134" s="277"/>
      <c r="ET134" s="277"/>
      <c r="EU134" s="277"/>
      <c r="EV134" s="277"/>
      <c r="EW134" s="277"/>
      <c r="EX134" s="277"/>
      <c r="EY134" s="277"/>
      <c r="EZ134" s="277"/>
      <c r="FA134" s="277"/>
      <c r="FB134" s="277"/>
      <c r="FC134" s="277"/>
      <c r="FD134" s="277"/>
      <c r="FE134" s="277"/>
      <c r="FF134" s="277"/>
      <c r="FG134" s="277"/>
      <c r="FH134" s="277"/>
      <c r="FI134" s="277"/>
      <c r="FJ134" s="277"/>
      <c r="FK134" s="277"/>
      <c r="FL134" s="277"/>
      <c r="FM134" s="277"/>
      <c r="FN134" s="277"/>
      <c r="FO134" s="277"/>
      <c r="FP134" s="277"/>
      <c r="FQ134" s="277"/>
      <c r="FR134" s="277"/>
      <c r="FS134" s="277"/>
      <c r="FT134" s="277"/>
      <c r="FU134" s="277"/>
      <c r="FV134" s="277"/>
      <c r="FW134" s="277"/>
      <c r="FX134" s="277"/>
      <c r="FY134" s="277"/>
      <c r="FZ134" s="277"/>
      <c r="GA134" s="277"/>
      <c r="GB134" s="277"/>
      <c r="GC134" s="277"/>
      <c r="GD134" s="277"/>
      <c r="GE134" s="277"/>
      <c r="GF134" s="277"/>
      <c r="GG134" s="277"/>
      <c r="GH134" s="277"/>
      <c r="GI134" s="277"/>
      <c r="GJ134" s="277"/>
      <c r="GK134" s="277"/>
      <c r="GL134" s="277"/>
      <c r="GM134" s="277"/>
      <c r="GN134" s="277"/>
      <c r="GO134" s="277"/>
      <c r="GP134" s="277"/>
      <c r="GQ134" s="277"/>
      <c r="GR134" s="277"/>
      <c r="GS134" s="277"/>
      <c r="GT134" s="277"/>
      <c r="GU134" s="277"/>
      <c r="GV134" s="280"/>
      <c r="GW134" s="280"/>
      <c r="GX134" s="280"/>
      <c r="GY134" s="280"/>
      <c r="GZ134" s="280"/>
      <c r="HA134" s="280"/>
      <c r="HB134" s="280"/>
      <c r="HC134" s="280"/>
      <c r="HD134" s="280"/>
      <c r="HE134" s="280"/>
      <c r="HF134" s="280"/>
      <c r="HG134" s="280"/>
      <c r="HH134" s="280"/>
      <c r="HI134" s="280"/>
      <c r="HJ134" s="280"/>
      <c r="HK134" s="280"/>
      <c r="HL134" s="280"/>
      <c r="HM134" s="280"/>
      <c r="HN134" s="280"/>
      <c r="HO134" s="280"/>
      <c r="HP134" s="280"/>
      <c r="HQ134" s="280"/>
      <c r="HR134" s="280"/>
      <c r="HS134" s="280"/>
    </row>
    <row r="135" spans="1:227" s="278" customFormat="1" ht="27.95" customHeight="1">
      <c r="A135" s="523"/>
      <c r="B135" s="294" t="s">
        <v>258</v>
      </c>
      <c r="C135" s="291">
        <f>SUM(C136:C143)</f>
        <v>90</v>
      </c>
      <c r="D135" s="291">
        <f t="shared" ref="D135:G135" si="21">SUM(D136:D143)</f>
        <v>24.15</v>
      </c>
      <c r="E135" s="291">
        <f t="shared" si="21"/>
        <v>0</v>
      </c>
      <c r="F135" s="291">
        <f t="shared" si="17"/>
        <v>114.15</v>
      </c>
      <c r="G135" s="291">
        <f t="shared" si="21"/>
        <v>-159.51926</v>
      </c>
      <c r="H135" s="291">
        <f t="shared" ref="H135:H198" si="22">F135+G135</f>
        <v>-45.369259999999997</v>
      </c>
      <c r="I135" s="296"/>
      <c r="J135" s="277"/>
      <c r="K135" s="277"/>
      <c r="L135" s="277"/>
      <c r="M135" s="277"/>
      <c r="N135" s="277"/>
      <c r="O135" s="277"/>
      <c r="P135" s="277"/>
      <c r="Q135" s="277"/>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c r="EA135" s="277"/>
      <c r="EB135" s="277"/>
      <c r="EC135" s="277"/>
      <c r="ED135" s="277"/>
      <c r="EE135" s="277"/>
      <c r="EF135" s="277"/>
      <c r="EG135" s="277"/>
      <c r="EH135" s="277"/>
      <c r="EI135" s="277"/>
      <c r="EJ135" s="277"/>
      <c r="EK135" s="277"/>
      <c r="EL135" s="277"/>
      <c r="EM135" s="277"/>
      <c r="EN135" s="277"/>
      <c r="EO135" s="277"/>
      <c r="EP135" s="277"/>
      <c r="EQ135" s="277"/>
      <c r="ER135" s="277"/>
      <c r="ES135" s="277"/>
      <c r="ET135" s="277"/>
      <c r="EU135" s="277"/>
      <c r="EV135" s="277"/>
      <c r="EW135" s="277"/>
      <c r="EX135" s="277"/>
      <c r="EY135" s="277"/>
      <c r="EZ135" s="277"/>
      <c r="FA135" s="277"/>
      <c r="FB135" s="277"/>
      <c r="FC135" s="277"/>
      <c r="FD135" s="277"/>
      <c r="FE135" s="277"/>
      <c r="FF135" s="277"/>
      <c r="FG135" s="277"/>
      <c r="FH135" s="277"/>
      <c r="FI135" s="277"/>
      <c r="FJ135" s="277"/>
      <c r="FK135" s="277"/>
      <c r="FL135" s="277"/>
      <c r="FM135" s="277"/>
      <c r="FN135" s="277"/>
      <c r="FO135" s="277"/>
      <c r="FP135" s="277"/>
      <c r="FQ135" s="277"/>
      <c r="FR135" s="277"/>
      <c r="FS135" s="277"/>
      <c r="FT135" s="277"/>
      <c r="FU135" s="277"/>
      <c r="FV135" s="277"/>
      <c r="FW135" s="277"/>
      <c r="FX135" s="277"/>
      <c r="FY135" s="277"/>
      <c r="FZ135" s="277"/>
      <c r="GA135" s="277"/>
      <c r="GB135" s="277"/>
      <c r="GC135" s="277"/>
      <c r="GD135" s="277"/>
      <c r="GE135" s="277"/>
      <c r="GF135" s="277"/>
      <c r="GG135" s="277"/>
      <c r="GH135" s="277"/>
      <c r="GI135" s="277"/>
      <c r="GJ135" s="277"/>
      <c r="GK135" s="277"/>
      <c r="GL135" s="277"/>
      <c r="GM135" s="277"/>
      <c r="GN135" s="277"/>
      <c r="GO135" s="277"/>
      <c r="GP135" s="277"/>
      <c r="GQ135" s="277"/>
      <c r="GR135" s="277"/>
      <c r="GS135" s="277"/>
      <c r="GT135" s="277"/>
      <c r="GU135" s="277"/>
      <c r="GV135" s="280"/>
      <c r="GW135" s="280"/>
      <c r="GX135" s="280"/>
      <c r="GY135" s="280"/>
      <c r="GZ135" s="280"/>
      <c r="HA135" s="280"/>
      <c r="HB135" s="280"/>
      <c r="HC135" s="280"/>
      <c r="HD135" s="280"/>
      <c r="HE135" s="280"/>
      <c r="HF135" s="280"/>
      <c r="HG135" s="280"/>
      <c r="HH135" s="280"/>
      <c r="HI135" s="280"/>
      <c r="HJ135" s="280"/>
      <c r="HK135" s="280"/>
      <c r="HL135" s="280"/>
      <c r="HM135" s="280"/>
      <c r="HN135" s="280"/>
      <c r="HO135" s="280"/>
      <c r="HP135" s="280"/>
      <c r="HQ135" s="280"/>
      <c r="HR135" s="280"/>
      <c r="HS135" s="280"/>
    </row>
    <row r="136" spans="1:227" s="278" customFormat="1" ht="24.6" customHeight="1">
      <c r="A136" s="523" t="s">
        <v>92</v>
      </c>
      <c r="B136" s="296" t="s">
        <v>338</v>
      </c>
      <c r="C136" s="291">
        <v>25</v>
      </c>
      <c r="D136" s="291"/>
      <c r="E136" s="290"/>
      <c r="F136" s="291">
        <f t="shared" si="17"/>
        <v>25</v>
      </c>
      <c r="G136" s="290"/>
      <c r="H136" s="291">
        <f t="shared" si="22"/>
        <v>25</v>
      </c>
      <c r="I136" s="296"/>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277"/>
      <c r="AS136" s="277"/>
      <c r="AT136" s="277"/>
      <c r="AU136" s="277"/>
      <c r="AV136" s="277"/>
      <c r="AW136" s="277"/>
      <c r="AX136" s="277"/>
      <c r="AY136" s="277"/>
      <c r="AZ136" s="277"/>
      <c r="BA136" s="277"/>
      <c r="BB136" s="277"/>
      <c r="BC136" s="277"/>
      <c r="BD136" s="277"/>
      <c r="BE136" s="277"/>
      <c r="BF136" s="277"/>
      <c r="BG136" s="277"/>
      <c r="BH136" s="277"/>
      <c r="BI136" s="277"/>
      <c r="BJ136" s="277"/>
      <c r="BK136" s="277"/>
      <c r="BL136" s="277"/>
      <c r="BM136" s="277"/>
      <c r="BN136" s="277"/>
      <c r="BO136" s="277"/>
      <c r="BP136" s="277"/>
      <c r="BQ136" s="277"/>
      <c r="BR136" s="277"/>
      <c r="BS136" s="277"/>
      <c r="BT136" s="277"/>
      <c r="BU136" s="277"/>
      <c r="BV136" s="277"/>
      <c r="BW136" s="277"/>
      <c r="BX136" s="277"/>
      <c r="BY136" s="277"/>
      <c r="BZ136" s="277"/>
      <c r="CA136" s="277"/>
      <c r="CB136" s="277"/>
      <c r="CC136" s="277"/>
      <c r="CD136" s="277"/>
      <c r="CE136" s="277"/>
      <c r="CF136" s="277"/>
      <c r="CG136" s="277"/>
      <c r="CH136" s="277"/>
      <c r="CI136" s="277"/>
      <c r="CJ136" s="277"/>
      <c r="CK136" s="277"/>
      <c r="CL136" s="277"/>
      <c r="CM136" s="277"/>
      <c r="CN136" s="277"/>
      <c r="CO136" s="277"/>
      <c r="CP136" s="277"/>
      <c r="CQ136" s="277"/>
      <c r="CR136" s="277"/>
      <c r="CS136" s="277"/>
      <c r="CT136" s="277"/>
      <c r="CU136" s="277"/>
      <c r="CV136" s="277"/>
      <c r="CW136" s="277"/>
      <c r="CX136" s="277"/>
      <c r="CY136" s="277"/>
      <c r="CZ136" s="277"/>
      <c r="DA136" s="277"/>
      <c r="DB136" s="277"/>
      <c r="DC136" s="277"/>
      <c r="DD136" s="277"/>
      <c r="DE136" s="277"/>
      <c r="DF136" s="277"/>
      <c r="DG136" s="277"/>
      <c r="DH136" s="277"/>
      <c r="DI136" s="277"/>
      <c r="DJ136" s="277"/>
      <c r="DK136" s="277"/>
      <c r="DL136" s="277"/>
      <c r="DM136" s="277"/>
      <c r="DN136" s="277"/>
      <c r="DO136" s="277"/>
      <c r="DP136" s="277"/>
      <c r="DQ136" s="277"/>
      <c r="DR136" s="277"/>
      <c r="DS136" s="277"/>
      <c r="DT136" s="277"/>
      <c r="DU136" s="277"/>
      <c r="DV136" s="277"/>
      <c r="DW136" s="277"/>
      <c r="DX136" s="277"/>
      <c r="DY136" s="277"/>
      <c r="DZ136" s="277"/>
      <c r="EA136" s="277"/>
      <c r="EB136" s="277"/>
      <c r="EC136" s="277"/>
      <c r="ED136" s="277"/>
      <c r="EE136" s="277"/>
      <c r="EF136" s="277"/>
      <c r="EG136" s="277"/>
      <c r="EH136" s="277"/>
      <c r="EI136" s="277"/>
      <c r="EJ136" s="277"/>
      <c r="EK136" s="277"/>
      <c r="EL136" s="277"/>
      <c r="EM136" s="277"/>
      <c r="EN136" s="277"/>
      <c r="EO136" s="277"/>
      <c r="EP136" s="277"/>
      <c r="EQ136" s="277"/>
      <c r="ER136" s="277"/>
      <c r="ES136" s="277"/>
      <c r="ET136" s="277"/>
      <c r="EU136" s="277"/>
      <c r="EV136" s="277"/>
      <c r="EW136" s="277"/>
      <c r="EX136" s="277"/>
      <c r="EY136" s="277"/>
      <c r="EZ136" s="277"/>
      <c r="FA136" s="277"/>
      <c r="FB136" s="277"/>
      <c r="FC136" s="277"/>
      <c r="FD136" s="277"/>
      <c r="FE136" s="277"/>
      <c r="FF136" s="277"/>
      <c r="FG136" s="277"/>
      <c r="FH136" s="277"/>
      <c r="FI136" s="277"/>
      <c r="FJ136" s="277"/>
      <c r="FK136" s="277"/>
      <c r="FL136" s="277"/>
      <c r="FM136" s="277"/>
      <c r="FN136" s="277"/>
      <c r="FO136" s="277"/>
      <c r="FP136" s="277"/>
      <c r="FQ136" s="277"/>
      <c r="FR136" s="277"/>
      <c r="FS136" s="277"/>
      <c r="FT136" s="277"/>
      <c r="FU136" s="277"/>
      <c r="FV136" s="277"/>
      <c r="FW136" s="277"/>
      <c r="FX136" s="277"/>
      <c r="FY136" s="277"/>
      <c r="FZ136" s="277"/>
      <c r="GA136" s="277"/>
      <c r="GB136" s="277"/>
      <c r="GC136" s="277"/>
      <c r="GD136" s="277"/>
      <c r="GE136" s="277"/>
      <c r="GF136" s="277"/>
      <c r="GG136" s="277"/>
      <c r="GH136" s="277"/>
      <c r="GI136" s="277"/>
      <c r="GJ136" s="277"/>
      <c r="GK136" s="277"/>
      <c r="GL136" s="277"/>
      <c r="GM136" s="277"/>
      <c r="GN136" s="277"/>
      <c r="GO136" s="277"/>
      <c r="GP136" s="277"/>
      <c r="GQ136" s="277"/>
      <c r="GR136" s="277"/>
      <c r="GS136" s="277"/>
      <c r="GT136" s="277"/>
      <c r="GU136" s="277"/>
      <c r="GV136" s="280"/>
      <c r="GW136" s="280"/>
      <c r="GX136" s="280"/>
      <c r="GY136" s="280"/>
      <c r="GZ136" s="280"/>
      <c r="HA136" s="280"/>
      <c r="HB136" s="280"/>
      <c r="HC136" s="280"/>
      <c r="HD136" s="280"/>
      <c r="HE136" s="280"/>
      <c r="HF136" s="280"/>
      <c r="HG136" s="280"/>
      <c r="HH136" s="280"/>
      <c r="HI136" s="280"/>
      <c r="HJ136" s="280"/>
      <c r="HK136" s="280"/>
      <c r="HL136" s="280"/>
      <c r="HM136" s="280"/>
      <c r="HN136" s="280"/>
      <c r="HO136" s="280"/>
      <c r="HP136" s="280"/>
      <c r="HQ136" s="280"/>
      <c r="HR136" s="280"/>
      <c r="HS136" s="280"/>
    </row>
    <row r="137" spans="1:227" s="278" customFormat="1" ht="24.6" customHeight="1">
      <c r="A137" s="523"/>
      <c r="B137" s="296" t="s">
        <v>339</v>
      </c>
      <c r="C137" s="291">
        <v>34</v>
      </c>
      <c r="D137" s="291"/>
      <c r="E137" s="290"/>
      <c r="F137" s="291">
        <f t="shared" si="17"/>
        <v>34</v>
      </c>
      <c r="G137" s="291"/>
      <c r="H137" s="291">
        <f t="shared" si="22"/>
        <v>34</v>
      </c>
      <c r="I137" s="296"/>
      <c r="J137" s="277"/>
      <c r="K137" s="277"/>
      <c r="L137" s="277"/>
      <c r="M137" s="277"/>
      <c r="N137" s="277"/>
      <c r="O137" s="277"/>
      <c r="P137" s="277"/>
      <c r="Q137" s="277"/>
      <c r="R137" s="277"/>
      <c r="S137" s="277"/>
      <c r="T137" s="277"/>
      <c r="U137" s="277"/>
      <c r="V137" s="277"/>
      <c r="W137" s="277"/>
      <c r="X137" s="277"/>
      <c r="Y137" s="277"/>
      <c r="Z137" s="277"/>
      <c r="AA137" s="277"/>
      <c r="AB137" s="277"/>
      <c r="AC137" s="277"/>
      <c r="AD137" s="277"/>
      <c r="AE137" s="277"/>
      <c r="AF137" s="277"/>
      <c r="AG137" s="277"/>
      <c r="AH137" s="277"/>
      <c r="AI137" s="277"/>
      <c r="AJ137" s="277"/>
      <c r="AK137" s="277"/>
      <c r="AL137" s="277"/>
      <c r="AM137" s="277"/>
      <c r="AN137" s="277"/>
      <c r="AO137" s="277"/>
      <c r="AP137" s="277"/>
      <c r="AQ137" s="277"/>
      <c r="AR137" s="277"/>
      <c r="AS137" s="277"/>
      <c r="AT137" s="277"/>
      <c r="AU137" s="277"/>
      <c r="AV137" s="277"/>
      <c r="AW137" s="277"/>
      <c r="AX137" s="277"/>
      <c r="AY137" s="277"/>
      <c r="AZ137" s="277"/>
      <c r="BA137" s="277"/>
      <c r="BB137" s="277"/>
      <c r="BC137" s="277"/>
      <c r="BD137" s="277"/>
      <c r="BE137" s="277"/>
      <c r="BF137" s="277"/>
      <c r="BG137" s="277"/>
      <c r="BH137" s="277"/>
      <c r="BI137" s="277"/>
      <c r="BJ137" s="277"/>
      <c r="BK137" s="277"/>
      <c r="BL137" s="277"/>
      <c r="BM137" s="277"/>
      <c r="BN137" s="277"/>
      <c r="BO137" s="277"/>
      <c r="BP137" s="277"/>
      <c r="BQ137" s="277"/>
      <c r="BR137" s="277"/>
      <c r="BS137" s="277"/>
      <c r="BT137" s="277"/>
      <c r="BU137" s="277"/>
      <c r="BV137" s="277"/>
      <c r="BW137" s="277"/>
      <c r="BX137" s="277"/>
      <c r="BY137" s="277"/>
      <c r="BZ137" s="277"/>
      <c r="CA137" s="277"/>
      <c r="CB137" s="277"/>
      <c r="CC137" s="277"/>
      <c r="CD137" s="277"/>
      <c r="CE137" s="277"/>
      <c r="CF137" s="277"/>
      <c r="CG137" s="277"/>
      <c r="CH137" s="277"/>
      <c r="CI137" s="277"/>
      <c r="CJ137" s="277"/>
      <c r="CK137" s="277"/>
      <c r="CL137" s="277"/>
      <c r="CM137" s="277"/>
      <c r="CN137" s="277"/>
      <c r="CO137" s="277"/>
      <c r="CP137" s="277"/>
      <c r="CQ137" s="277"/>
      <c r="CR137" s="277"/>
      <c r="CS137" s="277"/>
      <c r="CT137" s="277"/>
      <c r="CU137" s="277"/>
      <c r="CV137" s="277"/>
      <c r="CW137" s="277"/>
      <c r="CX137" s="277"/>
      <c r="CY137" s="277"/>
      <c r="CZ137" s="277"/>
      <c r="DA137" s="277"/>
      <c r="DB137" s="277"/>
      <c r="DC137" s="277"/>
      <c r="DD137" s="277"/>
      <c r="DE137" s="277"/>
      <c r="DF137" s="277"/>
      <c r="DG137" s="277"/>
      <c r="DH137" s="277"/>
      <c r="DI137" s="277"/>
      <c r="DJ137" s="277"/>
      <c r="DK137" s="277"/>
      <c r="DL137" s="277"/>
      <c r="DM137" s="277"/>
      <c r="DN137" s="277"/>
      <c r="DO137" s="277"/>
      <c r="DP137" s="277"/>
      <c r="DQ137" s="277"/>
      <c r="DR137" s="277"/>
      <c r="DS137" s="277"/>
      <c r="DT137" s="277"/>
      <c r="DU137" s="277"/>
      <c r="DV137" s="277"/>
      <c r="DW137" s="277"/>
      <c r="DX137" s="277"/>
      <c r="DY137" s="277"/>
      <c r="DZ137" s="277"/>
      <c r="EA137" s="277"/>
      <c r="EB137" s="277"/>
      <c r="EC137" s="277"/>
      <c r="ED137" s="277"/>
      <c r="EE137" s="277"/>
      <c r="EF137" s="277"/>
      <c r="EG137" s="277"/>
      <c r="EH137" s="277"/>
      <c r="EI137" s="277"/>
      <c r="EJ137" s="277"/>
      <c r="EK137" s="277"/>
      <c r="EL137" s="277"/>
      <c r="EM137" s="277"/>
      <c r="EN137" s="277"/>
      <c r="EO137" s="277"/>
      <c r="EP137" s="277"/>
      <c r="EQ137" s="277"/>
      <c r="ER137" s="277"/>
      <c r="ES137" s="277"/>
      <c r="ET137" s="277"/>
      <c r="EU137" s="277"/>
      <c r="EV137" s="277"/>
      <c r="EW137" s="277"/>
      <c r="EX137" s="277"/>
      <c r="EY137" s="277"/>
      <c r="EZ137" s="277"/>
      <c r="FA137" s="277"/>
      <c r="FB137" s="277"/>
      <c r="FC137" s="277"/>
      <c r="FD137" s="277"/>
      <c r="FE137" s="277"/>
      <c r="FF137" s="277"/>
      <c r="FG137" s="277"/>
      <c r="FH137" s="277"/>
      <c r="FI137" s="277"/>
      <c r="FJ137" s="277"/>
      <c r="FK137" s="277"/>
      <c r="FL137" s="277"/>
      <c r="FM137" s="277"/>
      <c r="FN137" s="277"/>
      <c r="FO137" s="277"/>
      <c r="FP137" s="277"/>
      <c r="FQ137" s="277"/>
      <c r="FR137" s="277"/>
      <c r="FS137" s="277"/>
      <c r="FT137" s="277"/>
      <c r="FU137" s="277"/>
      <c r="FV137" s="277"/>
      <c r="FW137" s="277"/>
      <c r="FX137" s="277"/>
      <c r="FY137" s="277"/>
      <c r="FZ137" s="277"/>
      <c r="GA137" s="277"/>
      <c r="GB137" s="277"/>
      <c r="GC137" s="277"/>
      <c r="GD137" s="277"/>
      <c r="GE137" s="277"/>
      <c r="GF137" s="277"/>
      <c r="GG137" s="277"/>
      <c r="GH137" s="277"/>
      <c r="GI137" s="277"/>
      <c r="GJ137" s="277"/>
      <c r="GK137" s="277"/>
      <c r="GL137" s="277"/>
      <c r="GM137" s="277"/>
      <c r="GN137" s="277"/>
      <c r="GO137" s="277"/>
      <c r="GP137" s="277"/>
      <c r="GQ137" s="277"/>
      <c r="GR137" s="277"/>
      <c r="GS137" s="277"/>
      <c r="GT137" s="277"/>
      <c r="GU137" s="277"/>
      <c r="GV137" s="280"/>
      <c r="GW137" s="280"/>
      <c r="GX137" s="280"/>
      <c r="GY137" s="280"/>
      <c r="GZ137" s="280"/>
      <c r="HA137" s="280"/>
      <c r="HB137" s="280"/>
      <c r="HC137" s="280"/>
      <c r="HD137" s="280"/>
      <c r="HE137" s="280"/>
      <c r="HF137" s="280"/>
      <c r="HG137" s="280"/>
      <c r="HH137" s="280"/>
      <c r="HI137" s="280"/>
      <c r="HJ137" s="280"/>
      <c r="HK137" s="280"/>
      <c r="HL137" s="280"/>
      <c r="HM137" s="280"/>
      <c r="HN137" s="280"/>
      <c r="HO137" s="280"/>
      <c r="HP137" s="280"/>
      <c r="HQ137" s="280"/>
      <c r="HR137" s="280"/>
      <c r="HS137" s="280"/>
    </row>
    <row r="138" spans="1:227" s="278" customFormat="1" ht="24.6" customHeight="1">
      <c r="A138" s="523"/>
      <c r="B138" s="296" t="s">
        <v>340</v>
      </c>
      <c r="C138" s="291">
        <v>20</v>
      </c>
      <c r="D138" s="291"/>
      <c r="E138" s="290"/>
      <c r="F138" s="291">
        <f t="shared" si="17"/>
        <v>20</v>
      </c>
      <c r="G138" s="291"/>
      <c r="H138" s="291">
        <f t="shared" si="22"/>
        <v>20</v>
      </c>
      <c r="I138" s="296"/>
      <c r="J138" s="277"/>
      <c r="K138" s="277"/>
      <c r="L138" s="277"/>
      <c r="M138" s="277"/>
      <c r="N138" s="277"/>
      <c r="O138" s="277"/>
      <c r="P138" s="277"/>
      <c r="Q138" s="277"/>
      <c r="R138" s="277"/>
      <c r="S138" s="277"/>
      <c r="T138" s="277"/>
      <c r="U138" s="277"/>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277"/>
      <c r="AS138" s="277"/>
      <c r="AT138" s="277"/>
      <c r="AU138" s="277"/>
      <c r="AV138" s="277"/>
      <c r="AW138" s="277"/>
      <c r="AX138" s="277"/>
      <c r="AY138" s="277"/>
      <c r="AZ138" s="277"/>
      <c r="BA138" s="277"/>
      <c r="BB138" s="277"/>
      <c r="BC138" s="277"/>
      <c r="BD138" s="277"/>
      <c r="BE138" s="277"/>
      <c r="BF138" s="277"/>
      <c r="BG138" s="277"/>
      <c r="BH138" s="277"/>
      <c r="BI138" s="277"/>
      <c r="BJ138" s="277"/>
      <c r="BK138" s="277"/>
      <c r="BL138" s="277"/>
      <c r="BM138" s="277"/>
      <c r="BN138" s="277"/>
      <c r="BO138" s="277"/>
      <c r="BP138" s="277"/>
      <c r="BQ138" s="277"/>
      <c r="BR138" s="277"/>
      <c r="BS138" s="277"/>
      <c r="BT138" s="277"/>
      <c r="BU138" s="277"/>
      <c r="BV138" s="277"/>
      <c r="BW138" s="277"/>
      <c r="BX138" s="277"/>
      <c r="BY138" s="277"/>
      <c r="BZ138" s="277"/>
      <c r="CA138" s="277"/>
      <c r="CB138" s="277"/>
      <c r="CC138" s="277"/>
      <c r="CD138" s="277"/>
      <c r="CE138" s="277"/>
      <c r="CF138" s="277"/>
      <c r="CG138" s="277"/>
      <c r="CH138" s="277"/>
      <c r="CI138" s="277"/>
      <c r="CJ138" s="277"/>
      <c r="CK138" s="277"/>
      <c r="CL138" s="277"/>
      <c r="CM138" s="277"/>
      <c r="CN138" s="277"/>
      <c r="CO138" s="277"/>
      <c r="CP138" s="277"/>
      <c r="CQ138" s="277"/>
      <c r="CR138" s="277"/>
      <c r="CS138" s="277"/>
      <c r="CT138" s="277"/>
      <c r="CU138" s="277"/>
      <c r="CV138" s="277"/>
      <c r="CW138" s="277"/>
      <c r="CX138" s="277"/>
      <c r="CY138" s="277"/>
      <c r="CZ138" s="277"/>
      <c r="DA138" s="277"/>
      <c r="DB138" s="277"/>
      <c r="DC138" s="277"/>
      <c r="DD138" s="277"/>
      <c r="DE138" s="277"/>
      <c r="DF138" s="277"/>
      <c r="DG138" s="277"/>
      <c r="DH138" s="277"/>
      <c r="DI138" s="277"/>
      <c r="DJ138" s="277"/>
      <c r="DK138" s="277"/>
      <c r="DL138" s="277"/>
      <c r="DM138" s="277"/>
      <c r="DN138" s="277"/>
      <c r="DO138" s="277"/>
      <c r="DP138" s="277"/>
      <c r="DQ138" s="277"/>
      <c r="DR138" s="277"/>
      <c r="DS138" s="277"/>
      <c r="DT138" s="277"/>
      <c r="DU138" s="277"/>
      <c r="DV138" s="277"/>
      <c r="DW138" s="277"/>
      <c r="DX138" s="277"/>
      <c r="DY138" s="277"/>
      <c r="DZ138" s="277"/>
      <c r="EA138" s="277"/>
      <c r="EB138" s="277"/>
      <c r="EC138" s="277"/>
      <c r="ED138" s="277"/>
      <c r="EE138" s="277"/>
      <c r="EF138" s="277"/>
      <c r="EG138" s="277"/>
      <c r="EH138" s="277"/>
      <c r="EI138" s="277"/>
      <c r="EJ138" s="277"/>
      <c r="EK138" s="277"/>
      <c r="EL138" s="277"/>
      <c r="EM138" s="277"/>
      <c r="EN138" s="277"/>
      <c r="EO138" s="277"/>
      <c r="EP138" s="277"/>
      <c r="EQ138" s="277"/>
      <c r="ER138" s="277"/>
      <c r="ES138" s="277"/>
      <c r="ET138" s="277"/>
      <c r="EU138" s="277"/>
      <c r="EV138" s="277"/>
      <c r="EW138" s="277"/>
      <c r="EX138" s="277"/>
      <c r="EY138" s="277"/>
      <c r="EZ138" s="277"/>
      <c r="FA138" s="277"/>
      <c r="FB138" s="277"/>
      <c r="FC138" s="277"/>
      <c r="FD138" s="277"/>
      <c r="FE138" s="277"/>
      <c r="FF138" s="277"/>
      <c r="FG138" s="277"/>
      <c r="FH138" s="277"/>
      <c r="FI138" s="277"/>
      <c r="FJ138" s="277"/>
      <c r="FK138" s="277"/>
      <c r="FL138" s="277"/>
      <c r="FM138" s="277"/>
      <c r="FN138" s="277"/>
      <c r="FO138" s="277"/>
      <c r="FP138" s="277"/>
      <c r="FQ138" s="277"/>
      <c r="FR138" s="277"/>
      <c r="FS138" s="277"/>
      <c r="FT138" s="277"/>
      <c r="FU138" s="277"/>
      <c r="FV138" s="277"/>
      <c r="FW138" s="277"/>
      <c r="FX138" s="277"/>
      <c r="FY138" s="277"/>
      <c r="FZ138" s="277"/>
      <c r="GA138" s="277"/>
      <c r="GB138" s="277"/>
      <c r="GC138" s="277"/>
      <c r="GD138" s="277"/>
      <c r="GE138" s="277"/>
      <c r="GF138" s="277"/>
      <c r="GG138" s="277"/>
      <c r="GH138" s="277"/>
      <c r="GI138" s="277"/>
      <c r="GJ138" s="277"/>
      <c r="GK138" s="277"/>
      <c r="GL138" s="277"/>
      <c r="GM138" s="277"/>
      <c r="GN138" s="277"/>
      <c r="GO138" s="277"/>
      <c r="GP138" s="277"/>
      <c r="GQ138" s="277"/>
      <c r="GR138" s="277"/>
      <c r="GS138" s="277"/>
      <c r="GT138" s="277"/>
      <c r="GU138" s="277"/>
      <c r="GV138" s="280"/>
      <c r="GW138" s="280"/>
      <c r="GX138" s="280"/>
      <c r="GY138" s="280"/>
      <c r="GZ138" s="280"/>
      <c r="HA138" s="280"/>
      <c r="HB138" s="280"/>
      <c r="HC138" s="280"/>
      <c r="HD138" s="280"/>
      <c r="HE138" s="280"/>
      <c r="HF138" s="280"/>
      <c r="HG138" s="280"/>
      <c r="HH138" s="280"/>
      <c r="HI138" s="280"/>
      <c r="HJ138" s="280"/>
      <c r="HK138" s="280"/>
      <c r="HL138" s="280"/>
      <c r="HM138" s="280"/>
      <c r="HN138" s="280"/>
      <c r="HO138" s="280"/>
      <c r="HP138" s="280"/>
      <c r="HQ138" s="280"/>
      <c r="HR138" s="280"/>
      <c r="HS138" s="280"/>
    </row>
    <row r="139" spans="1:227" s="278" customFormat="1" ht="24.6" customHeight="1">
      <c r="A139" s="523"/>
      <c r="B139" s="296" t="s">
        <v>262</v>
      </c>
      <c r="C139" s="291">
        <v>8</v>
      </c>
      <c r="D139" s="291"/>
      <c r="E139" s="290"/>
      <c r="F139" s="291">
        <f t="shared" si="17"/>
        <v>8</v>
      </c>
      <c r="G139" s="291"/>
      <c r="H139" s="291">
        <f t="shared" si="22"/>
        <v>8</v>
      </c>
      <c r="I139" s="296"/>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277"/>
      <c r="AS139" s="277"/>
      <c r="AT139" s="277"/>
      <c r="AU139" s="277"/>
      <c r="AV139" s="277"/>
      <c r="AW139" s="277"/>
      <c r="AX139" s="277"/>
      <c r="AY139" s="277"/>
      <c r="AZ139" s="277"/>
      <c r="BA139" s="277"/>
      <c r="BB139" s="277"/>
      <c r="BC139" s="277"/>
      <c r="BD139" s="277"/>
      <c r="BE139" s="277"/>
      <c r="BF139" s="277"/>
      <c r="BG139" s="277"/>
      <c r="BH139" s="277"/>
      <c r="BI139" s="277"/>
      <c r="BJ139" s="277"/>
      <c r="BK139" s="277"/>
      <c r="BL139" s="277"/>
      <c r="BM139" s="277"/>
      <c r="BN139" s="277"/>
      <c r="BO139" s="277"/>
      <c r="BP139" s="277"/>
      <c r="BQ139" s="277"/>
      <c r="BR139" s="277"/>
      <c r="BS139" s="277"/>
      <c r="BT139" s="277"/>
      <c r="BU139" s="277"/>
      <c r="BV139" s="277"/>
      <c r="BW139" s="277"/>
      <c r="BX139" s="277"/>
      <c r="BY139" s="277"/>
      <c r="BZ139" s="277"/>
      <c r="CA139" s="277"/>
      <c r="CB139" s="277"/>
      <c r="CC139" s="277"/>
      <c r="CD139" s="277"/>
      <c r="CE139" s="277"/>
      <c r="CF139" s="277"/>
      <c r="CG139" s="277"/>
      <c r="CH139" s="277"/>
      <c r="CI139" s="277"/>
      <c r="CJ139" s="277"/>
      <c r="CK139" s="277"/>
      <c r="CL139" s="277"/>
      <c r="CM139" s="277"/>
      <c r="CN139" s="277"/>
      <c r="CO139" s="277"/>
      <c r="CP139" s="277"/>
      <c r="CQ139" s="277"/>
      <c r="CR139" s="277"/>
      <c r="CS139" s="277"/>
      <c r="CT139" s="277"/>
      <c r="CU139" s="277"/>
      <c r="CV139" s="277"/>
      <c r="CW139" s="277"/>
      <c r="CX139" s="277"/>
      <c r="CY139" s="277"/>
      <c r="CZ139" s="277"/>
      <c r="DA139" s="277"/>
      <c r="DB139" s="277"/>
      <c r="DC139" s="277"/>
      <c r="DD139" s="277"/>
      <c r="DE139" s="277"/>
      <c r="DF139" s="277"/>
      <c r="DG139" s="277"/>
      <c r="DH139" s="277"/>
      <c r="DI139" s="277"/>
      <c r="DJ139" s="277"/>
      <c r="DK139" s="277"/>
      <c r="DL139" s="277"/>
      <c r="DM139" s="277"/>
      <c r="DN139" s="277"/>
      <c r="DO139" s="277"/>
      <c r="DP139" s="277"/>
      <c r="DQ139" s="277"/>
      <c r="DR139" s="277"/>
      <c r="DS139" s="277"/>
      <c r="DT139" s="277"/>
      <c r="DU139" s="277"/>
      <c r="DV139" s="277"/>
      <c r="DW139" s="277"/>
      <c r="DX139" s="277"/>
      <c r="DY139" s="277"/>
      <c r="DZ139" s="277"/>
      <c r="EA139" s="277"/>
      <c r="EB139" s="277"/>
      <c r="EC139" s="277"/>
      <c r="ED139" s="277"/>
      <c r="EE139" s="277"/>
      <c r="EF139" s="277"/>
      <c r="EG139" s="277"/>
      <c r="EH139" s="277"/>
      <c r="EI139" s="277"/>
      <c r="EJ139" s="277"/>
      <c r="EK139" s="277"/>
      <c r="EL139" s="277"/>
      <c r="EM139" s="277"/>
      <c r="EN139" s="277"/>
      <c r="EO139" s="277"/>
      <c r="EP139" s="277"/>
      <c r="EQ139" s="277"/>
      <c r="ER139" s="277"/>
      <c r="ES139" s="277"/>
      <c r="ET139" s="277"/>
      <c r="EU139" s="277"/>
      <c r="EV139" s="277"/>
      <c r="EW139" s="277"/>
      <c r="EX139" s="277"/>
      <c r="EY139" s="277"/>
      <c r="EZ139" s="277"/>
      <c r="FA139" s="277"/>
      <c r="FB139" s="277"/>
      <c r="FC139" s="277"/>
      <c r="FD139" s="277"/>
      <c r="FE139" s="277"/>
      <c r="FF139" s="277"/>
      <c r="FG139" s="277"/>
      <c r="FH139" s="277"/>
      <c r="FI139" s="277"/>
      <c r="FJ139" s="277"/>
      <c r="FK139" s="277"/>
      <c r="FL139" s="277"/>
      <c r="FM139" s="277"/>
      <c r="FN139" s="277"/>
      <c r="FO139" s="277"/>
      <c r="FP139" s="277"/>
      <c r="FQ139" s="277"/>
      <c r="FR139" s="277"/>
      <c r="FS139" s="277"/>
      <c r="FT139" s="277"/>
      <c r="FU139" s="277"/>
      <c r="FV139" s="277"/>
      <c r="FW139" s="277"/>
      <c r="FX139" s="277"/>
      <c r="FY139" s="277"/>
      <c r="FZ139" s="277"/>
      <c r="GA139" s="277"/>
      <c r="GB139" s="277"/>
      <c r="GC139" s="277"/>
      <c r="GD139" s="277"/>
      <c r="GE139" s="277"/>
      <c r="GF139" s="277"/>
      <c r="GG139" s="277"/>
      <c r="GH139" s="277"/>
      <c r="GI139" s="277"/>
      <c r="GJ139" s="277"/>
      <c r="GK139" s="277"/>
      <c r="GL139" s="277"/>
      <c r="GM139" s="277"/>
      <c r="GN139" s="277"/>
      <c r="GO139" s="277"/>
      <c r="GP139" s="277"/>
      <c r="GQ139" s="277"/>
      <c r="GR139" s="277"/>
      <c r="GS139" s="277"/>
      <c r="GT139" s="277"/>
      <c r="GU139" s="277"/>
      <c r="GV139" s="280"/>
      <c r="GW139" s="280"/>
      <c r="GX139" s="280"/>
      <c r="GY139" s="280"/>
      <c r="GZ139" s="280"/>
      <c r="HA139" s="280"/>
      <c r="HB139" s="280"/>
      <c r="HC139" s="280"/>
      <c r="HD139" s="280"/>
      <c r="HE139" s="280"/>
      <c r="HF139" s="280"/>
      <c r="HG139" s="280"/>
      <c r="HH139" s="280"/>
      <c r="HI139" s="280"/>
      <c r="HJ139" s="280"/>
      <c r="HK139" s="280"/>
      <c r="HL139" s="280"/>
      <c r="HM139" s="280"/>
      <c r="HN139" s="280"/>
      <c r="HO139" s="280"/>
      <c r="HP139" s="280"/>
      <c r="HQ139" s="280"/>
      <c r="HR139" s="280"/>
      <c r="HS139" s="280"/>
    </row>
    <row r="140" spans="1:227" s="278" customFormat="1" ht="24.6" customHeight="1">
      <c r="A140" s="523"/>
      <c r="B140" s="296" t="s">
        <v>341</v>
      </c>
      <c r="C140" s="291">
        <v>3</v>
      </c>
      <c r="D140" s="291"/>
      <c r="E140" s="290"/>
      <c r="F140" s="291">
        <f t="shared" si="17"/>
        <v>3</v>
      </c>
      <c r="G140" s="291"/>
      <c r="H140" s="291">
        <f t="shared" si="22"/>
        <v>3</v>
      </c>
      <c r="I140" s="296"/>
      <c r="J140" s="277"/>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277"/>
      <c r="AS140" s="277"/>
      <c r="AT140" s="277"/>
      <c r="AU140" s="277"/>
      <c r="AV140" s="277"/>
      <c r="AW140" s="277"/>
      <c r="AX140" s="277"/>
      <c r="AY140" s="277"/>
      <c r="AZ140" s="277"/>
      <c r="BA140" s="277"/>
      <c r="BB140" s="277"/>
      <c r="BC140" s="277"/>
      <c r="BD140" s="277"/>
      <c r="BE140" s="277"/>
      <c r="BF140" s="277"/>
      <c r="BG140" s="277"/>
      <c r="BH140" s="277"/>
      <c r="BI140" s="277"/>
      <c r="BJ140" s="277"/>
      <c r="BK140" s="277"/>
      <c r="BL140" s="277"/>
      <c r="BM140" s="277"/>
      <c r="BN140" s="277"/>
      <c r="BO140" s="277"/>
      <c r="BP140" s="277"/>
      <c r="BQ140" s="277"/>
      <c r="BR140" s="277"/>
      <c r="BS140" s="277"/>
      <c r="BT140" s="277"/>
      <c r="BU140" s="277"/>
      <c r="BV140" s="277"/>
      <c r="BW140" s="277"/>
      <c r="BX140" s="277"/>
      <c r="BY140" s="277"/>
      <c r="BZ140" s="277"/>
      <c r="CA140" s="277"/>
      <c r="CB140" s="277"/>
      <c r="CC140" s="277"/>
      <c r="CD140" s="277"/>
      <c r="CE140" s="277"/>
      <c r="CF140" s="277"/>
      <c r="CG140" s="277"/>
      <c r="CH140" s="277"/>
      <c r="CI140" s="277"/>
      <c r="CJ140" s="277"/>
      <c r="CK140" s="277"/>
      <c r="CL140" s="277"/>
      <c r="CM140" s="277"/>
      <c r="CN140" s="277"/>
      <c r="CO140" s="277"/>
      <c r="CP140" s="277"/>
      <c r="CQ140" s="277"/>
      <c r="CR140" s="277"/>
      <c r="CS140" s="277"/>
      <c r="CT140" s="277"/>
      <c r="CU140" s="277"/>
      <c r="CV140" s="277"/>
      <c r="CW140" s="277"/>
      <c r="CX140" s="277"/>
      <c r="CY140" s="277"/>
      <c r="CZ140" s="277"/>
      <c r="DA140" s="277"/>
      <c r="DB140" s="277"/>
      <c r="DC140" s="277"/>
      <c r="DD140" s="277"/>
      <c r="DE140" s="277"/>
      <c r="DF140" s="277"/>
      <c r="DG140" s="277"/>
      <c r="DH140" s="277"/>
      <c r="DI140" s="277"/>
      <c r="DJ140" s="277"/>
      <c r="DK140" s="277"/>
      <c r="DL140" s="277"/>
      <c r="DM140" s="277"/>
      <c r="DN140" s="277"/>
      <c r="DO140" s="277"/>
      <c r="DP140" s="277"/>
      <c r="DQ140" s="277"/>
      <c r="DR140" s="277"/>
      <c r="DS140" s="277"/>
      <c r="DT140" s="277"/>
      <c r="DU140" s="277"/>
      <c r="DV140" s="277"/>
      <c r="DW140" s="277"/>
      <c r="DX140" s="277"/>
      <c r="DY140" s="277"/>
      <c r="DZ140" s="277"/>
      <c r="EA140" s="277"/>
      <c r="EB140" s="277"/>
      <c r="EC140" s="277"/>
      <c r="ED140" s="277"/>
      <c r="EE140" s="277"/>
      <c r="EF140" s="277"/>
      <c r="EG140" s="277"/>
      <c r="EH140" s="277"/>
      <c r="EI140" s="277"/>
      <c r="EJ140" s="277"/>
      <c r="EK140" s="277"/>
      <c r="EL140" s="277"/>
      <c r="EM140" s="277"/>
      <c r="EN140" s="277"/>
      <c r="EO140" s="277"/>
      <c r="EP140" s="277"/>
      <c r="EQ140" s="277"/>
      <c r="ER140" s="277"/>
      <c r="ES140" s="277"/>
      <c r="ET140" s="277"/>
      <c r="EU140" s="277"/>
      <c r="EV140" s="277"/>
      <c r="EW140" s="277"/>
      <c r="EX140" s="277"/>
      <c r="EY140" s="277"/>
      <c r="EZ140" s="277"/>
      <c r="FA140" s="277"/>
      <c r="FB140" s="277"/>
      <c r="FC140" s="277"/>
      <c r="FD140" s="277"/>
      <c r="FE140" s="277"/>
      <c r="FF140" s="277"/>
      <c r="FG140" s="277"/>
      <c r="FH140" s="277"/>
      <c r="FI140" s="277"/>
      <c r="FJ140" s="277"/>
      <c r="FK140" s="277"/>
      <c r="FL140" s="277"/>
      <c r="FM140" s="277"/>
      <c r="FN140" s="277"/>
      <c r="FO140" s="277"/>
      <c r="FP140" s="277"/>
      <c r="FQ140" s="277"/>
      <c r="FR140" s="277"/>
      <c r="FS140" s="277"/>
      <c r="FT140" s="277"/>
      <c r="FU140" s="277"/>
      <c r="FV140" s="277"/>
      <c r="FW140" s="277"/>
      <c r="FX140" s="277"/>
      <c r="FY140" s="277"/>
      <c r="FZ140" s="277"/>
      <c r="GA140" s="277"/>
      <c r="GB140" s="277"/>
      <c r="GC140" s="277"/>
      <c r="GD140" s="277"/>
      <c r="GE140" s="277"/>
      <c r="GF140" s="277"/>
      <c r="GG140" s="277"/>
      <c r="GH140" s="277"/>
      <c r="GI140" s="277"/>
      <c r="GJ140" s="277"/>
      <c r="GK140" s="277"/>
      <c r="GL140" s="277"/>
      <c r="GM140" s="277"/>
      <c r="GN140" s="277"/>
      <c r="GO140" s="277"/>
      <c r="GP140" s="277"/>
      <c r="GQ140" s="277"/>
      <c r="GR140" s="277"/>
      <c r="GS140" s="277"/>
      <c r="GT140" s="277"/>
      <c r="GU140" s="277"/>
      <c r="GV140" s="280"/>
      <c r="GW140" s="280"/>
      <c r="GX140" s="280"/>
      <c r="GY140" s="280"/>
      <c r="GZ140" s="280"/>
      <c r="HA140" s="280"/>
      <c r="HB140" s="280"/>
      <c r="HC140" s="280"/>
      <c r="HD140" s="280"/>
      <c r="HE140" s="280"/>
      <c r="HF140" s="280"/>
      <c r="HG140" s="280"/>
      <c r="HH140" s="280"/>
      <c r="HI140" s="280"/>
      <c r="HJ140" s="280"/>
      <c r="HK140" s="280"/>
      <c r="HL140" s="280"/>
      <c r="HM140" s="280"/>
      <c r="HN140" s="280"/>
      <c r="HO140" s="280"/>
      <c r="HP140" s="280"/>
      <c r="HQ140" s="280"/>
      <c r="HR140" s="280"/>
      <c r="HS140" s="280"/>
    </row>
    <row r="141" spans="1:227" s="278" customFormat="1" ht="27" customHeight="1">
      <c r="A141" s="523"/>
      <c r="B141" s="296" t="s">
        <v>342</v>
      </c>
      <c r="C141" s="291"/>
      <c r="D141" s="291">
        <v>24.15</v>
      </c>
      <c r="E141" s="290"/>
      <c r="F141" s="291">
        <f t="shared" si="17"/>
        <v>24.15</v>
      </c>
      <c r="G141" s="291"/>
      <c r="H141" s="291">
        <f t="shared" si="22"/>
        <v>24.15</v>
      </c>
      <c r="I141" s="296" t="s">
        <v>267</v>
      </c>
      <c r="J141" s="277"/>
      <c r="K141" s="277"/>
      <c r="L141" s="277"/>
      <c r="M141" s="277"/>
      <c r="N141" s="277"/>
      <c r="O141" s="277"/>
      <c r="P141" s="277"/>
      <c r="Q141" s="277"/>
      <c r="R141" s="277"/>
      <c r="S141" s="277"/>
      <c r="T141" s="277"/>
      <c r="U141" s="277"/>
      <c r="V141" s="277"/>
      <c r="W141" s="277"/>
      <c r="X141" s="277"/>
      <c r="Y141" s="277"/>
      <c r="Z141" s="277"/>
      <c r="AA141" s="277"/>
      <c r="AB141" s="277"/>
      <c r="AC141" s="277"/>
      <c r="AD141" s="277"/>
      <c r="AE141" s="277"/>
      <c r="AF141" s="277"/>
      <c r="AG141" s="277"/>
      <c r="AH141" s="277"/>
      <c r="AI141" s="277"/>
      <c r="AJ141" s="277"/>
      <c r="AK141" s="277"/>
      <c r="AL141" s="277"/>
      <c r="AM141" s="277"/>
      <c r="AN141" s="277"/>
      <c r="AO141" s="277"/>
      <c r="AP141" s="277"/>
      <c r="AQ141" s="277"/>
      <c r="AR141" s="277"/>
      <c r="AS141" s="277"/>
      <c r="AT141" s="277"/>
      <c r="AU141" s="277"/>
      <c r="AV141" s="277"/>
      <c r="AW141" s="277"/>
      <c r="AX141" s="277"/>
      <c r="AY141" s="277"/>
      <c r="AZ141" s="277"/>
      <c r="BA141" s="277"/>
      <c r="BB141" s="277"/>
      <c r="BC141" s="277"/>
      <c r="BD141" s="277"/>
      <c r="BE141" s="277"/>
      <c r="BF141" s="277"/>
      <c r="BG141" s="277"/>
      <c r="BH141" s="277"/>
      <c r="BI141" s="277"/>
      <c r="BJ141" s="277"/>
      <c r="BK141" s="277"/>
      <c r="BL141" s="277"/>
      <c r="BM141" s="277"/>
      <c r="BN141" s="277"/>
      <c r="BO141" s="277"/>
      <c r="BP141" s="277"/>
      <c r="BQ141" s="277"/>
      <c r="BR141" s="277"/>
      <c r="BS141" s="277"/>
      <c r="BT141" s="277"/>
      <c r="BU141" s="277"/>
      <c r="BV141" s="277"/>
      <c r="BW141" s="277"/>
      <c r="BX141" s="277"/>
      <c r="BY141" s="277"/>
      <c r="BZ141" s="277"/>
      <c r="CA141" s="277"/>
      <c r="CB141" s="277"/>
      <c r="CC141" s="277"/>
      <c r="CD141" s="277"/>
      <c r="CE141" s="277"/>
      <c r="CF141" s="277"/>
      <c r="CG141" s="277"/>
      <c r="CH141" s="277"/>
      <c r="CI141" s="277"/>
      <c r="CJ141" s="277"/>
      <c r="CK141" s="277"/>
      <c r="CL141" s="277"/>
      <c r="CM141" s="277"/>
      <c r="CN141" s="277"/>
      <c r="CO141" s="277"/>
      <c r="CP141" s="277"/>
      <c r="CQ141" s="277"/>
      <c r="CR141" s="277"/>
      <c r="CS141" s="277"/>
      <c r="CT141" s="277"/>
      <c r="CU141" s="277"/>
      <c r="CV141" s="277"/>
      <c r="CW141" s="277"/>
      <c r="CX141" s="277"/>
      <c r="CY141" s="277"/>
      <c r="CZ141" s="277"/>
      <c r="DA141" s="277"/>
      <c r="DB141" s="277"/>
      <c r="DC141" s="277"/>
      <c r="DD141" s="277"/>
      <c r="DE141" s="277"/>
      <c r="DF141" s="277"/>
      <c r="DG141" s="277"/>
      <c r="DH141" s="277"/>
      <c r="DI141" s="277"/>
      <c r="DJ141" s="277"/>
      <c r="DK141" s="277"/>
      <c r="DL141" s="277"/>
      <c r="DM141" s="277"/>
      <c r="DN141" s="277"/>
      <c r="DO141" s="277"/>
      <c r="DP141" s="277"/>
      <c r="DQ141" s="277"/>
      <c r="DR141" s="277"/>
      <c r="DS141" s="277"/>
      <c r="DT141" s="277"/>
      <c r="DU141" s="277"/>
      <c r="DV141" s="277"/>
      <c r="DW141" s="277"/>
      <c r="DX141" s="277"/>
      <c r="DY141" s="277"/>
      <c r="DZ141" s="277"/>
      <c r="EA141" s="277"/>
      <c r="EB141" s="277"/>
      <c r="EC141" s="277"/>
      <c r="ED141" s="277"/>
      <c r="EE141" s="277"/>
      <c r="EF141" s="277"/>
      <c r="EG141" s="277"/>
      <c r="EH141" s="277"/>
      <c r="EI141" s="277"/>
      <c r="EJ141" s="277"/>
      <c r="EK141" s="277"/>
      <c r="EL141" s="277"/>
      <c r="EM141" s="277"/>
      <c r="EN141" s="277"/>
      <c r="EO141" s="277"/>
      <c r="EP141" s="277"/>
      <c r="EQ141" s="277"/>
      <c r="ER141" s="277"/>
      <c r="ES141" s="277"/>
      <c r="ET141" s="277"/>
      <c r="EU141" s="277"/>
      <c r="EV141" s="277"/>
      <c r="EW141" s="277"/>
      <c r="EX141" s="277"/>
      <c r="EY141" s="277"/>
      <c r="EZ141" s="277"/>
      <c r="FA141" s="277"/>
      <c r="FB141" s="277"/>
      <c r="FC141" s="277"/>
      <c r="FD141" s="277"/>
      <c r="FE141" s="277"/>
      <c r="FF141" s="277"/>
      <c r="FG141" s="277"/>
      <c r="FH141" s="277"/>
      <c r="FI141" s="277"/>
      <c r="FJ141" s="277"/>
      <c r="FK141" s="277"/>
      <c r="FL141" s="277"/>
      <c r="FM141" s="277"/>
      <c r="FN141" s="277"/>
      <c r="FO141" s="277"/>
      <c r="FP141" s="277"/>
      <c r="FQ141" s="277"/>
      <c r="FR141" s="277"/>
      <c r="FS141" s="277"/>
      <c r="FT141" s="277"/>
      <c r="FU141" s="277"/>
      <c r="FV141" s="277"/>
      <c r="FW141" s="277"/>
      <c r="FX141" s="277"/>
      <c r="FY141" s="277"/>
      <c r="FZ141" s="277"/>
      <c r="GA141" s="277"/>
      <c r="GB141" s="277"/>
      <c r="GC141" s="277"/>
      <c r="GD141" s="277"/>
      <c r="GE141" s="277"/>
      <c r="GF141" s="277"/>
      <c r="GG141" s="277"/>
      <c r="GH141" s="277"/>
      <c r="GI141" s="277"/>
      <c r="GJ141" s="277"/>
      <c r="GK141" s="277"/>
      <c r="GL141" s="277"/>
      <c r="GM141" s="277"/>
      <c r="GN141" s="277"/>
      <c r="GO141" s="277"/>
      <c r="GP141" s="277"/>
      <c r="GQ141" s="277"/>
      <c r="GR141" s="277"/>
      <c r="GS141" s="277"/>
      <c r="GT141" s="277"/>
      <c r="GU141" s="277"/>
      <c r="GV141" s="280"/>
      <c r="GW141" s="280"/>
      <c r="GX141" s="280"/>
      <c r="GY141" s="280"/>
      <c r="GZ141" s="280"/>
      <c r="HA141" s="280"/>
      <c r="HB141" s="280"/>
      <c r="HC141" s="280"/>
      <c r="HD141" s="280"/>
      <c r="HE141" s="280"/>
      <c r="HF141" s="280"/>
      <c r="HG141" s="280"/>
      <c r="HH141" s="280"/>
      <c r="HI141" s="280"/>
      <c r="HJ141" s="280"/>
      <c r="HK141" s="280"/>
      <c r="HL141" s="280"/>
      <c r="HM141" s="280"/>
      <c r="HN141" s="280"/>
      <c r="HO141" s="280"/>
      <c r="HP141" s="280"/>
      <c r="HQ141" s="280"/>
      <c r="HR141" s="280"/>
      <c r="HS141" s="280"/>
    </row>
    <row r="142" spans="1:227" s="278" customFormat="1" ht="24.6" customHeight="1">
      <c r="A142" s="523"/>
      <c r="B142" s="296" t="s">
        <v>343</v>
      </c>
      <c r="C142" s="291"/>
      <c r="D142" s="291"/>
      <c r="E142" s="290"/>
      <c r="F142" s="291">
        <f t="shared" si="17"/>
        <v>0</v>
      </c>
      <c r="G142" s="291">
        <v>87.57</v>
      </c>
      <c r="H142" s="291">
        <f t="shared" si="22"/>
        <v>87.57</v>
      </c>
      <c r="I142" s="296"/>
      <c r="J142" s="277"/>
      <c r="K142" s="277"/>
      <c r="L142" s="277"/>
      <c r="M142" s="277"/>
      <c r="N142" s="277"/>
      <c r="O142" s="277"/>
      <c r="P142" s="277"/>
      <c r="Q142" s="277"/>
      <c r="R142" s="277"/>
      <c r="S142" s="277"/>
      <c r="T142" s="277"/>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277"/>
      <c r="AS142" s="277"/>
      <c r="AT142" s="277"/>
      <c r="AU142" s="277"/>
      <c r="AV142" s="277"/>
      <c r="AW142" s="277"/>
      <c r="AX142" s="277"/>
      <c r="AY142" s="277"/>
      <c r="AZ142" s="277"/>
      <c r="BA142" s="277"/>
      <c r="BB142" s="277"/>
      <c r="BC142" s="277"/>
      <c r="BD142" s="277"/>
      <c r="BE142" s="277"/>
      <c r="BF142" s="277"/>
      <c r="BG142" s="277"/>
      <c r="BH142" s="277"/>
      <c r="BI142" s="277"/>
      <c r="BJ142" s="277"/>
      <c r="BK142" s="277"/>
      <c r="BL142" s="277"/>
      <c r="BM142" s="277"/>
      <c r="BN142" s="277"/>
      <c r="BO142" s="277"/>
      <c r="BP142" s="277"/>
      <c r="BQ142" s="277"/>
      <c r="BR142" s="277"/>
      <c r="BS142" s="277"/>
      <c r="BT142" s="277"/>
      <c r="BU142" s="277"/>
      <c r="BV142" s="277"/>
      <c r="BW142" s="277"/>
      <c r="BX142" s="277"/>
      <c r="BY142" s="277"/>
      <c r="BZ142" s="277"/>
      <c r="CA142" s="277"/>
      <c r="CB142" s="277"/>
      <c r="CC142" s="277"/>
      <c r="CD142" s="277"/>
      <c r="CE142" s="277"/>
      <c r="CF142" s="277"/>
      <c r="CG142" s="277"/>
      <c r="CH142" s="277"/>
      <c r="CI142" s="277"/>
      <c r="CJ142" s="277"/>
      <c r="CK142" s="277"/>
      <c r="CL142" s="277"/>
      <c r="CM142" s="277"/>
      <c r="CN142" s="277"/>
      <c r="CO142" s="277"/>
      <c r="CP142" s="277"/>
      <c r="CQ142" s="277"/>
      <c r="CR142" s="277"/>
      <c r="CS142" s="277"/>
      <c r="CT142" s="277"/>
      <c r="CU142" s="277"/>
      <c r="CV142" s="277"/>
      <c r="CW142" s="277"/>
      <c r="CX142" s="277"/>
      <c r="CY142" s="277"/>
      <c r="CZ142" s="277"/>
      <c r="DA142" s="277"/>
      <c r="DB142" s="277"/>
      <c r="DC142" s="277"/>
      <c r="DD142" s="277"/>
      <c r="DE142" s="277"/>
      <c r="DF142" s="277"/>
      <c r="DG142" s="277"/>
      <c r="DH142" s="277"/>
      <c r="DI142" s="277"/>
      <c r="DJ142" s="277"/>
      <c r="DK142" s="277"/>
      <c r="DL142" s="277"/>
      <c r="DM142" s="277"/>
      <c r="DN142" s="277"/>
      <c r="DO142" s="277"/>
      <c r="DP142" s="277"/>
      <c r="DQ142" s="277"/>
      <c r="DR142" s="277"/>
      <c r="DS142" s="277"/>
      <c r="DT142" s="277"/>
      <c r="DU142" s="277"/>
      <c r="DV142" s="277"/>
      <c r="DW142" s="277"/>
      <c r="DX142" s="277"/>
      <c r="DY142" s="277"/>
      <c r="DZ142" s="277"/>
      <c r="EA142" s="277"/>
      <c r="EB142" s="277"/>
      <c r="EC142" s="277"/>
      <c r="ED142" s="277"/>
      <c r="EE142" s="277"/>
      <c r="EF142" s="277"/>
      <c r="EG142" s="277"/>
      <c r="EH142" s="277"/>
      <c r="EI142" s="277"/>
      <c r="EJ142" s="277"/>
      <c r="EK142" s="277"/>
      <c r="EL142" s="277"/>
      <c r="EM142" s="277"/>
      <c r="EN142" s="277"/>
      <c r="EO142" s="277"/>
      <c r="EP142" s="277"/>
      <c r="EQ142" s="277"/>
      <c r="ER142" s="277"/>
      <c r="ES142" s="277"/>
      <c r="ET142" s="277"/>
      <c r="EU142" s="277"/>
      <c r="EV142" s="277"/>
      <c r="EW142" s="277"/>
      <c r="EX142" s="277"/>
      <c r="EY142" s="277"/>
      <c r="EZ142" s="277"/>
      <c r="FA142" s="277"/>
      <c r="FB142" s="277"/>
      <c r="FC142" s="277"/>
      <c r="FD142" s="277"/>
      <c r="FE142" s="277"/>
      <c r="FF142" s="277"/>
      <c r="FG142" s="277"/>
      <c r="FH142" s="277"/>
      <c r="FI142" s="277"/>
      <c r="FJ142" s="277"/>
      <c r="FK142" s="277"/>
      <c r="FL142" s="277"/>
      <c r="FM142" s="277"/>
      <c r="FN142" s="277"/>
      <c r="FO142" s="277"/>
      <c r="FP142" s="277"/>
      <c r="FQ142" s="277"/>
      <c r="FR142" s="277"/>
      <c r="FS142" s="277"/>
      <c r="FT142" s="277"/>
      <c r="FU142" s="277"/>
      <c r="FV142" s="277"/>
      <c r="FW142" s="277"/>
      <c r="FX142" s="277"/>
      <c r="FY142" s="277"/>
      <c r="FZ142" s="277"/>
      <c r="GA142" s="277"/>
      <c r="GB142" s="277"/>
      <c r="GC142" s="277"/>
      <c r="GD142" s="277"/>
      <c r="GE142" s="277"/>
      <c r="GF142" s="277"/>
      <c r="GG142" s="277"/>
      <c r="GH142" s="277"/>
      <c r="GI142" s="277"/>
      <c r="GJ142" s="277"/>
      <c r="GK142" s="277"/>
      <c r="GL142" s="277"/>
      <c r="GM142" s="277"/>
      <c r="GN142" s="277"/>
      <c r="GO142" s="277"/>
      <c r="GP142" s="277"/>
      <c r="GQ142" s="277"/>
      <c r="GR142" s="277"/>
      <c r="GS142" s="277"/>
      <c r="GT142" s="277"/>
      <c r="GU142" s="277"/>
      <c r="GV142" s="280"/>
      <c r="GW142" s="280"/>
      <c r="GX142" s="280"/>
      <c r="GY142" s="280"/>
      <c r="GZ142" s="280"/>
      <c r="HA142" s="280"/>
      <c r="HB142" s="280"/>
      <c r="HC142" s="280"/>
      <c r="HD142" s="280"/>
      <c r="HE142" s="280"/>
      <c r="HF142" s="280"/>
      <c r="HG142" s="280"/>
      <c r="HH142" s="280"/>
      <c r="HI142" s="280"/>
      <c r="HJ142" s="280"/>
      <c r="HK142" s="280"/>
      <c r="HL142" s="280"/>
      <c r="HM142" s="280"/>
      <c r="HN142" s="280"/>
      <c r="HO142" s="280"/>
      <c r="HP142" s="280"/>
      <c r="HQ142" s="280"/>
      <c r="HR142" s="280"/>
      <c r="HS142" s="280"/>
    </row>
    <row r="143" spans="1:227" s="278" customFormat="1" ht="24.6" customHeight="1">
      <c r="A143" s="523"/>
      <c r="B143" s="296" t="s">
        <v>295</v>
      </c>
      <c r="C143" s="291"/>
      <c r="D143" s="291"/>
      <c r="E143" s="290"/>
      <c r="F143" s="291">
        <f t="shared" si="17"/>
        <v>0</v>
      </c>
      <c r="G143" s="290">
        <v>-247.08926</v>
      </c>
      <c r="H143" s="291">
        <f t="shared" si="22"/>
        <v>-247.08926</v>
      </c>
      <c r="I143" s="296"/>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7"/>
      <c r="AU143" s="277"/>
      <c r="AV143" s="277"/>
      <c r="AW143" s="277"/>
      <c r="AX143" s="277"/>
      <c r="AY143" s="277"/>
      <c r="AZ143" s="277"/>
      <c r="BA143" s="277"/>
      <c r="BB143" s="277"/>
      <c r="BC143" s="277"/>
      <c r="BD143" s="277"/>
      <c r="BE143" s="277"/>
      <c r="BF143" s="277"/>
      <c r="BG143" s="277"/>
      <c r="BH143" s="277"/>
      <c r="BI143" s="277"/>
      <c r="BJ143" s="277"/>
      <c r="BK143" s="277"/>
      <c r="BL143" s="277"/>
      <c r="BM143" s="277"/>
      <c r="BN143" s="277"/>
      <c r="BO143" s="277"/>
      <c r="BP143" s="277"/>
      <c r="BQ143" s="277"/>
      <c r="BR143" s="277"/>
      <c r="BS143" s="277"/>
      <c r="BT143" s="277"/>
      <c r="BU143" s="277"/>
      <c r="BV143" s="277"/>
      <c r="BW143" s="277"/>
      <c r="BX143" s="277"/>
      <c r="BY143" s="277"/>
      <c r="BZ143" s="277"/>
      <c r="CA143" s="277"/>
      <c r="CB143" s="277"/>
      <c r="CC143" s="277"/>
      <c r="CD143" s="277"/>
      <c r="CE143" s="277"/>
      <c r="CF143" s="277"/>
      <c r="CG143" s="277"/>
      <c r="CH143" s="277"/>
      <c r="CI143" s="277"/>
      <c r="CJ143" s="277"/>
      <c r="CK143" s="277"/>
      <c r="CL143" s="277"/>
      <c r="CM143" s="277"/>
      <c r="CN143" s="277"/>
      <c r="CO143" s="277"/>
      <c r="CP143" s="277"/>
      <c r="CQ143" s="277"/>
      <c r="CR143" s="277"/>
      <c r="CS143" s="277"/>
      <c r="CT143" s="277"/>
      <c r="CU143" s="277"/>
      <c r="CV143" s="277"/>
      <c r="CW143" s="277"/>
      <c r="CX143" s="277"/>
      <c r="CY143" s="277"/>
      <c r="CZ143" s="277"/>
      <c r="DA143" s="277"/>
      <c r="DB143" s="277"/>
      <c r="DC143" s="277"/>
      <c r="DD143" s="277"/>
      <c r="DE143" s="277"/>
      <c r="DF143" s="277"/>
      <c r="DG143" s="277"/>
      <c r="DH143" s="277"/>
      <c r="DI143" s="277"/>
      <c r="DJ143" s="277"/>
      <c r="DK143" s="277"/>
      <c r="DL143" s="277"/>
      <c r="DM143" s="277"/>
      <c r="DN143" s="277"/>
      <c r="DO143" s="277"/>
      <c r="DP143" s="277"/>
      <c r="DQ143" s="277"/>
      <c r="DR143" s="277"/>
      <c r="DS143" s="277"/>
      <c r="DT143" s="277"/>
      <c r="DU143" s="277"/>
      <c r="DV143" s="277"/>
      <c r="DW143" s="277"/>
      <c r="DX143" s="277"/>
      <c r="DY143" s="277"/>
      <c r="DZ143" s="277"/>
      <c r="EA143" s="277"/>
      <c r="EB143" s="277"/>
      <c r="EC143" s="277"/>
      <c r="ED143" s="277"/>
      <c r="EE143" s="277"/>
      <c r="EF143" s="277"/>
      <c r="EG143" s="277"/>
      <c r="EH143" s="277"/>
      <c r="EI143" s="277"/>
      <c r="EJ143" s="277"/>
      <c r="EK143" s="277"/>
      <c r="EL143" s="277"/>
      <c r="EM143" s="277"/>
      <c r="EN143" s="277"/>
      <c r="EO143" s="277"/>
      <c r="EP143" s="277"/>
      <c r="EQ143" s="277"/>
      <c r="ER143" s="277"/>
      <c r="ES143" s="277"/>
      <c r="ET143" s="277"/>
      <c r="EU143" s="277"/>
      <c r="EV143" s="277"/>
      <c r="EW143" s="277"/>
      <c r="EX143" s="277"/>
      <c r="EY143" s="277"/>
      <c r="EZ143" s="277"/>
      <c r="FA143" s="277"/>
      <c r="FB143" s="277"/>
      <c r="FC143" s="277"/>
      <c r="FD143" s="277"/>
      <c r="FE143" s="277"/>
      <c r="FF143" s="277"/>
      <c r="FG143" s="277"/>
      <c r="FH143" s="277"/>
      <c r="FI143" s="277"/>
      <c r="FJ143" s="277"/>
      <c r="FK143" s="277"/>
      <c r="FL143" s="277"/>
      <c r="FM143" s="277"/>
      <c r="FN143" s="277"/>
      <c r="FO143" s="277"/>
      <c r="FP143" s="277"/>
      <c r="FQ143" s="277"/>
      <c r="FR143" s="277"/>
      <c r="FS143" s="277"/>
      <c r="FT143" s="277"/>
      <c r="FU143" s="277"/>
      <c r="FV143" s="277"/>
      <c r="FW143" s="277"/>
      <c r="FX143" s="277"/>
      <c r="FY143" s="277"/>
      <c r="FZ143" s="277"/>
      <c r="GA143" s="277"/>
      <c r="GB143" s="277"/>
      <c r="GC143" s="277"/>
      <c r="GD143" s="277"/>
      <c r="GE143" s="277"/>
      <c r="GF143" s="277"/>
      <c r="GG143" s="277"/>
      <c r="GH143" s="277"/>
      <c r="GI143" s="277"/>
      <c r="GJ143" s="277"/>
      <c r="GK143" s="277"/>
      <c r="GL143" s="277"/>
      <c r="GM143" s="277"/>
      <c r="GN143" s="277"/>
      <c r="GO143" s="277"/>
      <c r="GP143" s="277"/>
      <c r="GQ143" s="277"/>
      <c r="GR143" s="277"/>
      <c r="GS143" s="277"/>
      <c r="GT143" s="277"/>
      <c r="GU143" s="277"/>
      <c r="GV143" s="280"/>
      <c r="GW143" s="280"/>
      <c r="GX143" s="280"/>
      <c r="GY143" s="280"/>
      <c r="GZ143" s="280"/>
      <c r="HA143" s="280"/>
      <c r="HB143" s="280"/>
      <c r="HC143" s="280"/>
      <c r="HD143" s="280"/>
      <c r="HE143" s="280"/>
      <c r="HF143" s="280"/>
      <c r="HG143" s="280"/>
      <c r="HH143" s="280"/>
      <c r="HI143" s="280"/>
      <c r="HJ143" s="280"/>
      <c r="HK143" s="280"/>
      <c r="HL143" s="280"/>
      <c r="HM143" s="280"/>
      <c r="HN143" s="280"/>
      <c r="HO143" s="280"/>
      <c r="HP143" s="280"/>
      <c r="HQ143" s="280"/>
      <c r="HR143" s="280"/>
      <c r="HS143" s="280"/>
    </row>
    <row r="144" spans="1:227" s="278" customFormat="1" ht="24.6" customHeight="1">
      <c r="A144" s="523" t="s">
        <v>93</v>
      </c>
      <c r="B144" s="289" t="s">
        <v>81</v>
      </c>
      <c r="C144" s="291">
        <f>C145+C146+C149</f>
        <v>89.05</v>
      </c>
      <c r="D144" s="291">
        <f t="shared" ref="D144:E144" si="23">D145+D146+D149</f>
        <v>58.475757999999999</v>
      </c>
      <c r="E144" s="291">
        <f t="shared" si="23"/>
        <v>0</v>
      </c>
      <c r="F144" s="291">
        <f t="shared" si="17"/>
        <v>147.525758</v>
      </c>
      <c r="G144" s="291">
        <f>G145+G146+G149</f>
        <v>6.35</v>
      </c>
      <c r="H144" s="291">
        <f t="shared" si="22"/>
        <v>153.87575799999999</v>
      </c>
      <c r="I144" s="296"/>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277"/>
      <c r="AZ144" s="277"/>
      <c r="BA144" s="277"/>
      <c r="BB144" s="277"/>
      <c r="BC144" s="277"/>
      <c r="BD144" s="277"/>
      <c r="BE144" s="277"/>
      <c r="BF144" s="277"/>
      <c r="BG144" s="277"/>
      <c r="BH144" s="277"/>
      <c r="BI144" s="277"/>
      <c r="BJ144" s="277"/>
      <c r="BK144" s="277"/>
      <c r="BL144" s="277"/>
      <c r="BM144" s="277"/>
      <c r="BN144" s="277"/>
      <c r="BO144" s="277"/>
      <c r="BP144" s="277"/>
      <c r="BQ144" s="277"/>
      <c r="BR144" s="277"/>
      <c r="BS144" s="277"/>
      <c r="BT144" s="277"/>
      <c r="BU144" s="277"/>
      <c r="BV144" s="277"/>
      <c r="BW144" s="277"/>
      <c r="BX144" s="277"/>
      <c r="BY144" s="277"/>
      <c r="BZ144" s="277"/>
      <c r="CA144" s="277"/>
      <c r="CB144" s="277"/>
      <c r="CC144" s="277"/>
      <c r="CD144" s="277"/>
      <c r="CE144" s="277"/>
      <c r="CF144" s="277"/>
      <c r="CG144" s="277"/>
      <c r="CH144" s="277"/>
      <c r="CI144" s="277"/>
      <c r="CJ144" s="277"/>
      <c r="CK144" s="277"/>
      <c r="CL144" s="277"/>
      <c r="CM144" s="277"/>
      <c r="CN144" s="277"/>
      <c r="CO144" s="277"/>
      <c r="CP144" s="277"/>
      <c r="CQ144" s="277"/>
      <c r="CR144" s="277"/>
      <c r="CS144" s="277"/>
      <c r="CT144" s="277"/>
      <c r="CU144" s="277"/>
      <c r="CV144" s="277"/>
      <c r="CW144" s="277"/>
      <c r="CX144" s="277"/>
      <c r="CY144" s="277"/>
      <c r="CZ144" s="277"/>
      <c r="DA144" s="277"/>
      <c r="DB144" s="277"/>
      <c r="DC144" s="277"/>
      <c r="DD144" s="277"/>
      <c r="DE144" s="277"/>
      <c r="DF144" s="277"/>
      <c r="DG144" s="277"/>
      <c r="DH144" s="277"/>
      <c r="DI144" s="277"/>
      <c r="DJ144" s="277"/>
      <c r="DK144" s="277"/>
      <c r="DL144" s="277"/>
      <c r="DM144" s="277"/>
      <c r="DN144" s="277"/>
      <c r="DO144" s="277"/>
      <c r="DP144" s="277"/>
      <c r="DQ144" s="277"/>
      <c r="DR144" s="277"/>
      <c r="DS144" s="277"/>
      <c r="DT144" s="277"/>
      <c r="DU144" s="277"/>
      <c r="DV144" s="277"/>
      <c r="DW144" s="277"/>
      <c r="DX144" s="277"/>
      <c r="DY144" s="277"/>
      <c r="DZ144" s="277"/>
      <c r="EA144" s="277"/>
      <c r="EB144" s="277"/>
      <c r="EC144" s="277"/>
      <c r="ED144" s="277"/>
      <c r="EE144" s="277"/>
      <c r="EF144" s="277"/>
      <c r="EG144" s="277"/>
      <c r="EH144" s="277"/>
      <c r="EI144" s="277"/>
      <c r="EJ144" s="277"/>
      <c r="EK144" s="277"/>
      <c r="EL144" s="277"/>
      <c r="EM144" s="277"/>
      <c r="EN144" s="277"/>
      <c r="EO144" s="277"/>
      <c r="EP144" s="277"/>
      <c r="EQ144" s="277"/>
      <c r="ER144" s="277"/>
      <c r="ES144" s="277"/>
      <c r="ET144" s="277"/>
      <c r="EU144" s="277"/>
      <c r="EV144" s="277"/>
      <c r="EW144" s="277"/>
      <c r="EX144" s="277"/>
      <c r="EY144" s="277"/>
      <c r="EZ144" s="277"/>
      <c r="FA144" s="277"/>
      <c r="FB144" s="277"/>
      <c r="FC144" s="277"/>
      <c r="FD144" s="277"/>
      <c r="FE144" s="277"/>
      <c r="FF144" s="277"/>
      <c r="FG144" s="277"/>
      <c r="FH144" s="277"/>
      <c r="FI144" s="277"/>
      <c r="FJ144" s="277"/>
      <c r="FK144" s="277"/>
      <c r="FL144" s="277"/>
      <c r="FM144" s="277"/>
      <c r="FN144" s="277"/>
      <c r="FO144" s="277"/>
      <c r="FP144" s="277"/>
      <c r="FQ144" s="277"/>
      <c r="FR144" s="277"/>
      <c r="FS144" s="277"/>
      <c r="FT144" s="277"/>
      <c r="FU144" s="277"/>
      <c r="FV144" s="277"/>
      <c r="FW144" s="277"/>
      <c r="FX144" s="277"/>
      <c r="FY144" s="277"/>
      <c r="FZ144" s="277"/>
      <c r="GA144" s="277"/>
      <c r="GB144" s="277"/>
      <c r="GC144" s="277"/>
      <c r="GD144" s="277"/>
      <c r="GE144" s="277"/>
      <c r="GF144" s="277"/>
      <c r="GG144" s="277"/>
      <c r="GH144" s="277"/>
      <c r="GI144" s="277"/>
      <c r="GJ144" s="277"/>
      <c r="GK144" s="277"/>
      <c r="GL144" s="277"/>
      <c r="GM144" s="277"/>
      <c r="GN144" s="277"/>
      <c r="GO144" s="277"/>
      <c r="GP144" s="277"/>
      <c r="GQ144" s="277"/>
      <c r="GR144" s="277"/>
      <c r="GS144" s="277"/>
      <c r="GT144" s="277"/>
      <c r="GU144" s="277"/>
      <c r="GV144" s="280"/>
      <c r="GW144" s="280"/>
      <c r="GX144" s="280"/>
      <c r="GY144" s="280"/>
      <c r="GZ144" s="280"/>
      <c r="HA144" s="280"/>
      <c r="HB144" s="280"/>
      <c r="HC144" s="280"/>
      <c r="HD144" s="280"/>
      <c r="HE144" s="280"/>
      <c r="HF144" s="280"/>
      <c r="HG144" s="280"/>
      <c r="HH144" s="280"/>
      <c r="HI144" s="280"/>
      <c r="HJ144" s="280"/>
      <c r="HK144" s="280"/>
      <c r="HL144" s="280"/>
      <c r="HM144" s="280"/>
      <c r="HN144" s="280"/>
      <c r="HO144" s="280"/>
      <c r="HP144" s="280"/>
      <c r="HQ144" s="280"/>
      <c r="HR144" s="280"/>
      <c r="HS144" s="280"/>
    </row>
    <row r="145" spans="1:227" s="278" customFormat="1" ht="27" customHeight="1">
      <c r="A145" s="523"/>
      <c r="B145" s="294" t="s">
        <v>253</v>
      </c>
      <c r="C145" s="291">
        <v>58.67</v>
      </c>
      <c r="D145" s="290">
        <v>41.225757999999999</v>
      </c>
      <c r="E145" s="291"/>
      <c r="F145" s="291">
        <f t="shared" si="17"/>
        <v>99.895758000000001</v>
      </c>
      <c r="G145" s="291"/>
      <c r="H145" s="291">
        <f t="shared" si="22"/>
        <v>99.895758000000001</v>
      </c>
      <c r="I145" s="296" t="s">
        <v>344</v>
      </c>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77"/>
      <c r="BH145" s="277"/>
      <c r="BI145" s="277"/>
      <c r="BJ145" s="277"/>
      <c r="BK145" s="277"/>
      <c r="BL145" s="277"/>
      <c r="BM145" s="277"/>
      <c r="BN145" s="277"/>
      <c r="BO145" s="277"/>
      <c r="BP145" s="277"/>
      <c r="BQ145" s="277"/>
      <c r="BR145" s="277"/>
      <c r="BS145" s="277"/>
      <c r="BT145" s="277"/>
      <c r="BU145" s="277"/>
      <c r="BV145" s="277"/>
      <c r="BW145" s="277"/>
      <c r="BX145" s="277"/>
      <c r="BY145" s="277"/>
      <c r="BZ145" s="277"/>
      <c r="CA145" s="277"/>
      <c r="CB145" s="277"/>
      <c r="CC145" s="277"/>
      <c r="CD145" s="277"/>
      <c r="CE145" s="277"/>
      <c r="CF145" s="277"/>
      <c r="CG145" s="277"/>
      <c r="CH145" s="277"/>
      <c r="CI145" s="277"/>
      <c r="CJ145" s="277"/>
      <c r="CK145" s="277"/>
      <c r="CL145" s="277"/>
      <c r="CM145" s="277"/>
      <c r="CN145" s="277"/>
      <c r="CO145" s="277"/>
      <c r="CP145" s="277"/>
      <c r="CQ145" s="277"/>
      <c r="CR145" s="277"/>
      <c r="CS145" s="277"/>
      <c r="CT145" s="277"/>
      <c r="CU145" s="277"/>
      <c r="CV145" s="277"/>
      <c r="CW145" s="277"/>
      <c r="CX145" s="277"/>
      <c r="CY145" s="277"/>
      <c r="CZ145" s="277"/>
      <c r="DA145" s="277"/>
      <c r="DB145" s="277"/>
      <c r="DC145" s="277"/>
      <c r="DD145" s="277"/>
      <c r="DE145" s="277"/>
      <c r="DF145" s="277"/>
      <c r="DG145" s="277"/>
      <c r="DH145" s="277"/>
      <c r="DI145" s="277"/>
      <c r="DJ145" s="277"/>
      <c r="DK145" s="277"/>
      <c r="DL145" s="277"/>
      <c r="DM145" s="277"/>
      <c r="DN145" s="277"/>
      <c r="DO145" s="277"/>
      <c r="DP145" s="277"/>
      <c r="DQ145" s="277"/>
      <c r="DR145" s="277"/>
      <c r="DS145" s="277"/>
      <c r="DT145" s="277"/>
      <c r="DU145" s="277"/>
      <c r="DV145" s="277"/>
      <c r="DW145" s="277"/>
      <c r="DX145" s="277"/>
      <c r="DY145" s="277"/>
      <c r="DZ145" s="277"/>
      <c r="EA145" s="277"/>
      <c r="EB145" s="277"/>
      <c r="EC145" s="277"/>
      <c r="ED145" s="277"/>
      <c r="EE145" s="277"/>
      <c r="EF145" s="277"/>
      <c r="EG145" s="277"/>
      <c r="EH145" s="277"/>
      <c r="EI145" s="277"/>
      <c r="EJ145" s="277"/>
      <c r="EK145" s="277"/>
      <c r="EL145" s="277"/>
      <c r="EM145" s="277"/>
      <c r="EN145" s="277"/>
      <c r="EO145" s="277"/>
      <c r="EP145" s="277"/>
      <c r="EQ145" s="277"/>
      <c r="ER145" s="277"/>
      <c r="ES145" s="277"/>
      <c r="ET145" s="277"/>
      <c r="EU145" s="277"/>
      <c r="EV145" s="277"/>
      <c r="EW145" s="277"/>
      <c r="EX145" s="277"/>
      <c r="EY145" s="277"/>
      <c r="EZ145" s="277"/>
      <c r="FA145" s="277"/>
      <c r="FB145" s="277"/>
      <c r="FC145" s="277"/>
      <c r="FD145" s="277"/>
      <c r="FE145" s="277"/>
      <c r="FF145" s="277"/>
      <c r="FG145" s="277"/>
      <c r="FH145" s="277"/>
      <c r="FI145" s="277"/>
      <c r="FJ145" s="277"/>
      <c r="FK145" s="277"/>
      <c r="FL145" s="277"/>
      <c r="FM145" s="277"/>
      <c r="FN145" s="277"/>
      <c r="FO145" s="277"/>
      <c r="FP145" s="277"/>
      <c r="FQ145" s="277"/>
      <c r="FR145" s="277"/>
      <c r="FS145" s="277"/>
      <c r="FT145" s="277"/>
      <c r="FU145" s="277"/>
      <c r="FV145" s="277"/>
      <c r="FW145" s="277"/>
      <c r="FX145" s="277"/>
      <c r="FY145" s="277"/>
      <c r="FZ145" s="277"/>
      <c r="GA145" s="277"/>
      <c r="GB145" s="277"/>
      <c r="GC145" s="277"/>
      <c r="GD145" s="277"/>
      <c r="GE145" s="277"/>
      <c r="GF145" s="277"/>
      <c r="GG145" s="277"/>
      <c r="GH145" s="277"/>
      <c r="GI145" s="277"/>
      <c r="GJ145" s="277"/>
      <c r="GK145" s="277"/>
      <c r="GL145" s="277"/>
      <c r="GM145" s="277"/>
      <c r="GN145" s="277"/>
      <c r="GO145" s="277"/>
      <c r="GP145" s="277"/>
      <c r="GQ145" s="277"/>
      <c r="GR145" s="277"/>
      <c r="GS145" s="277"/>
      <c r="GT145" s="277"/>
      <c r="GU145" s="277"/>
      <c r="GV145" s="280"/>
      <c r="GW145" s="280"/>
      <c r="GX145" s="280"/>
      <c r="GY145" s="280"/>
      <c r="GZ145" s="280"/>
      <c r="HA145" s="280"/>
      <c r="HB145" s="280"/>
      <c r="HC145" s="280"/>
      <c r="HD145" s="280"/>
      <c r="HE145" s="280"/>
      <c r="HF145" s="280"/>
      <c r="HG145" s="280"/>
      <c r="HH145" s="280"/>
      <c r="HI145" s="280"/>
      <c r="HJ145" s="280"/>
      <c r="HK145" s="280"/>
      <c r="HL145" s="280"/>
      <c r="HM145" s="280"/>
      <c r="HN145" s="280"/>
      <c r="HO145" s="280"/>
      <c r="HP145" s="280"/>
      <c r="HQ145" s="280"/>
      <c r="HR145" s="280"/>
      <c r="HS145" s="280"/>
    </row>
    <row r="146" spans="1:227" s="278" customFormat="1" ht="24.6" customHeight="1">
      <c r="A146" s="523"/>
      <c r="B146" s="294" t="s">
        <v>255</v>
      </c>
      <c r="C146" s="291">
        <v>10.38</v>
      </c>
      <c r="D146" s="290"/>
      <c r="E146" s="291"/>
      <c r="F146" s="291">
        <f t="shared" si="17"/>
        <v>10.38</v>
      </c>
      <c r="G146" s="291"/>
      <c r="H146" s="291">
        <f t="shared" si="22"/>
        <v>10.38</v>
      </c>
      <c r="I146" s="296"/>
      <c r="J146" s="277"/>
      <c r="K146" s="277"/>
      <c r="L146" s="277"/>
      <c r="M146" s="277"/>
      <c r="N146" s="277"/>
      <c r="O146" s="277"/>
      <c r="P146" s="277"/>
      <c r="Q146" s="277"/>
      <c r="R146" s="277"/>
      <c r="S146" s="277"/>
      <c r="T146" s="27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7"/>
      <c r="AS146" s="277"/>
      <c r="AT146" s="277"/>
      <c r="AU146" s="277"/>
      <c r="AV146" s="277"/>
      <c r="AW146" s="277"/>
      <c r="AX146" s="277"/>
      <c r="AY146" s="277"/>
      <c r="AZ146" s="277"/>
      <c r="BA146" s="277"/>
      <c r="BB146" s="277"/>
      <c r="BC146" s="277"/>
      <c r="BD146" s="277"/>
      <c r="BE146" s="277"/>
      <c r="BF146" s="277"/>
      <c r="BG146" s="277"/>
      <c r="BH146" s="277"/>
      <c r="BI146" s="277"/>
      <c r="BJ146" s="277"/>
      <c r="BK146" s="277"/>
      <c r="BL146" s="277"/>
      <c r="BM146" s="277"/>
      <c r="BN146" s="277"/>
      <c r="BO146" s="277"/>
      <c r="BP146" s="277"/>
      <c r="BQ146" s="277"/>
      <c r="BR146" s="277"/>
      <c r="BS146" s="277"/>
      <c r="BT146" s="277"/>
      <c r="BU146" s="277"/>
      <c r="BV146" s="277"/>
      <c r="BW146" s="277"/>
      <c r="BX146" s="277"/>
      <c r="BY146" s="277"/>
      <c r="BZ146" s="277"/>
      <c r="CA146" s="277"/>
      <c r="CB146" s="277"/>
      <c r="CC146" s="277"/>
      <c r="CD146" s="277"/>
      <c r="CE146" s="277"/>
      <c r="CF146" s="277"/>
      <c r="CG146" s="277"/>
      <c r="CH146" s="277"/>
      <c r="CI146" s="277"/>
      <c r="CJ146" s="277"/>
      <c r="CK146" s="277"/>
      <c r="CL146" s="277"/>
      <c r="CM146" s="277"/>
      <c r="CN146" s="277"/>
      <c r="CO146" s="277"/>
      <c r="CP146" s="277"/>
      <c r="CQ146" s="277"/>
      <c r="CR146" s="277"/>
      <c r="CS146" s="277"/>
      <c r="CT146" s="277"/>
      <c r="CU146" s="277"/>
      <c r="CV146" s="277"/>
      <c r="CW146" s="277"/>
      <c r="CX146" s="277"/>
      <c r="CY146" s="277"/>
      <c r="CZ146" s="277"/>
      <c r="DA146" s="277"/>
      <c r="DB146" s="277"/>
      <c r="DC146" s="277"/>
      <c r="DD146" s="277"/>
      <c r="DE146" s="277"/>
      <c r="DF146" s="277"/>
      <c r="DG146" s="277"/>
      <c r="DH146" s="277"/>
      <c r="DI146" s="277"/>
      <c r="DJ146" s="277"/>
      <c r="DK146" s="277"/>
      <c r="DL146" s="277"/>
      <c r="DM146" s="277"/>
      <c r="DN146" s="277"/>
      <c r="DO146" s="277"/>
      <c r="DP146" s="277"/>
      <c r="DQ146" s="277"/>
      <c r="DR146" s="277"/>
      <c r="DS146" s="277"/>
      <c r="DT146" s="277"/>
      <c r="DU146" s="277"/>
      <c r="DV146" s="277"/>
      <c r="DW146" s="277"/>
      <c r="DX146" s="277"/>
      <c r="DY146" s="277"/>
      <c r="DZ146" s="277"/>
      <c r="EA146" s="277"/>
      <c r="EB146" s="277"/>
      <c r="EC146" s="277"/>
      <c r="ED146" s="277"/>
      <c r="EE146" s="277"/>
      <c r="EF146" s="277"/>
      <c r="EG146" s="277"/>
      <c r="EH146" s="277"/>
      <c r="EI146" s="277"/>
      <c r="EJ146" s="277"/>
      <c r="EK146" s="277"/>
      <c r="EL146" s="277"/>
      <c r="EM146" s="277"/>
      <c r="EN146" s="277"/>
      <c r="EO146" s="277"/>
      <c r="EP146" s="277"/>
      <c r="EQ146" s="277"/>
      <c r="ER146" s="277"/>
      <c r="ES146" s="277"/>
      <c r="ET146" s="277"/>
      <c r="EU146" s="277"/>
      <c r="EV146" s="277"/>
      <c r="EW146" s="277"/>
      <c r="EX146" s="277"/>
      <c r="EY146" s="277"/>
      <c r="EZ146" s="277"/>
      <c r="FA146" s="277"/>
      <c r="FB146" s="277"/>
      <c r="FC146" s="277"/>
      <c r="FD146" s="277"/>
      <c r="FE146" s="277"/>
      <c r="FF146" s="277"/>
      <c r="FG146" s="277"/>
      <c r="FH146" s="277"/>
      <c r="FI146" s="277"/>
      <c r="FJ146" s="277"/>
      <c r="FK146" s="277"/>
      <c r="FL146" s="277"/>
      <c r="FM146" s="277"/>
      <c r="FN146" s="277"/>
      <c r="FO146" s="277"/>
      <c r="FP146" s="277"/>
      <c r="FQ146" s="277"/>
      <c r="FR146" s="277"/>
      <c r="FS146" s="277"/>
      <c r="FT146" s="277"/>
      <c r="FU146" s="277"/>
      <c r="FV146" s="277"/>
      <c r="FW146" s="277"/>
      <c r="FX146" s="277"/>
      <c r="FY146" s="277"/>
      <c r="FZ146" s="277"/>
      <c r="GA146" s="277"/>
      <c r="GB146" s="277"/>
      <c r="GC146" s="277"/>
      <c r="GD146" s="277"/>
      <c r="GE146" s="277"/>
      <c r="GF146" s="277"/>
      <c r="GG146" s="277"/>
      <c r="GH146" s="277"/>
      <c r="GI146" s="277"/>
      <c r="GJ146" s="277"/>
      <c r="GK146" s="277"/>
      <c r="GL146" s="277"/>
      <c r="GM146" s="277"/>
      <c r="GN146" s="277"/>
      <c r="GO146" s="277"/>
      <c r="GP146" s="277"/>
      <c r="GQ146" s="277"/>
      <c r="GR146" s="277"/>
      <c r="GS146" s="277"/>
      <c r="GT146" s="277"/>
      <c r="GU146" s="277"/>
      <c r="GV146" s="280"/>
      <c r="GW146" s="280"/>
      <c r="GX146" s="280"/>
      <c r="GY146" s="280"/>
      <c r="GZ146" s="280"/>
      <c r="HA146" s="280"/>
      <c r="HB146" s="280"/>
      <c r="HC146" s="280"/>
      <c r="HD146" s="280"/>
      <c r="HE146" s="280"/>
      <c r="HF146" s="280"/>
      <c r="HG146" s="280"/>
      <c r="HH146" s="280"/>
      <c r="HI146" s="280"/>
      <c r="HJ146" s="280"/>
      <c r="HK146" s="280"/>
      <c r="HL146" s="280"/>
      <c r="HM146" s="280"/>
      <c r="HN146" s="280"/>
      <c r="HO146" s="280"/>
      <c r="HP146" s="280"/>
      <c r="HQ146" s="280"/>
      <c r="HR146" s="280"/>
      <c r="HS146" s="280"/>
    </row>
    <row r="147" spans="1:227" s="278" customFormat="1" ht="24.6" customHeight="1">
      <c r="A147" s="523"/>
      <c r="B147" s="293" t="s">
        <v>256</v>
      </c>
      <c r="C147" s="291">
        <v>5.4</v>
      </c>
      <c r="D147" s="291"/>
      <c r="E147" s="291"/>
      <c r="F147" s="291">
        <f t="shared" si="17"/>
        <v>5.4</v>
      </c>
      <c r="G147" s="291"/>
      <c r="H147" s="291">
        <f t="shared" si="22"/>
        <v>5.4</v>
      </c>
      <c r="I147" s="296"/>
      <c r="J147" s="277"/>
      <c r="K147" s="277"/>
      <c r="L147" s="277"/>
      <c r="M147" s="277"/>
      <c r="N147" s="277"/>
      <c r="O147" s="277"/>
      <c r="P147" s="277"/>
      <c r="Q147" s="277"/>
      <c r="R147" s="277"/>
      <c r="S147" s="277"/>
      <c r="T147" s="277"/>
      <c r="U147" s="277"/>
      <c r="V147" s="277"/>
      <c r="W147" s="277"/>
      <c r="X147" s="277"/>
      <c r="Y147" s="277"/>
      <c r="Z147" s="277"/>
      <c r="AA147" s="277"/>
      <c r="AB147" s="277"/>
      <c r="AC147" s="277"/>
      <c r="AD147" s="277"/>
      <c r="AE147" s="277"/>
      <c r="AF147" s="277"/>
      <c r="AG147" s="277"/>
      <c r="AH147" s="277"/>
      <c r="AI147" s="277"/>
      <c r="AJ147" s="277"/>
      <c r="AK147" s="277"/>
      <c r="AL147" s="277"/>
      <c r="AM147" s="277"/>
      <c r="AN147" s="277"/>
      <c r="AO147" s="277"/>
      <c r="AP147" s="277"/>
      <c r="AQ147" s="277"/>
      <c r="AR147" s="277"/>
      <c r="AS147" s="277"/>
      <c r="AT147" s="277"/>
      <c r="AU147" s="277"/>
      <c r="AV147" s="277"/>
      <c r="AW147" s="277"/>
      <c r="AX147" s="277"/>
      <c r="AY147" s="277"/>
      <c r="AZ147" s="277"/>
      <c r="BA147" s="277"/>
      <c r="BB147" s="277"/>
      <c r="BC147" s="277"/>
      <c r="BD147" s="277"/>
      <c r="BE147" s="277"/>
      <c r="BF147" s="277"/>
      <c r="BG147" s="277"/>
      <c r="BH147" s="277"/>
      <c r="BI147" s="277"/>
      <c r="BJ147" s="277"/>
      <c r="BK147" s="277"/>
      <c r="BL147" s="277"/>
      <c r="BM147" s="277"/>
      <c r="BN147" s="277"/>
      <c r="BO147" s="277"/>
      <c r="BP147" s="277"/>
      <c r="BQ147" s="277"/>
      <c r="BR147" s="277"/>
      <c r="BS147" s="277"/>
      <c r="BT147" s="277"/>
      <c r="BU147" s="277"/>
      <c r="BV147" s="277"/>
      <c r="BW147" s="277"/>
      <c r="BX147" s="277"/>
      <c r="BY147" s="277"/>
      <c r="BZ147" s="277"/>
      <c r="CA147" s="277"/>
      <c r="CB147" s="277"/>
      <c r="CC147" s="277"/>
      <c r="CD147" s="277"/>
      <c r="CE147" s="277"/>
      <c r="CF147" s="277"/>
      <c r="CG147" s="277"/>
      <c r="CH147" s="277"/>
      <c r="CI147" s="277"/>
      <c r="CJ147" s="277"/>
      <c r="CK147" s="277"/>
      <c r="CL147" s="277"/>
      <c r="CM147" s="277"/>
      <c r="CN147" s="277"/>
      <c r="CO147" s="277"/>
      <c r="CP147" s="277"/>
      <c r="CQ147" s="277"/>
      <c r="CR147" s="277"/>
      <c r="CS147" s="277"/>
      <c r="CT147" s="277"/>
      <c r="CU147" s="277"/>
      <c r="CV147" s="277"/>
      <c r="CW147" s="277"/>
      <c r="CX147" s="277"/>
      <c r="CY147" s="277"/>
      <c r="CZ147" s="277"/>
      <c r="DA147" s="277"/>
      <c r="DB147" s="277"/>
      <c r="DC147" s="277"/>
      <c r="DD147" s="277"/>
      <c r="DE147" s="277"/>
      <c r="DF147" s="277"/>
      <c r="DG147" s="277"/>
      <c r="DH147" s="277"/>
      <c r="DI147" s="277"/>
      <c r="DJ147" s="277"/>
      <c r="DK147" s="277"/>
      <c r="DL147" s="277"/>
      <c r="DM147" s="277"/>
      <c r="DN147" s="277"/>
      <c r="DO147" s="277"/>
      <c r="DP147" s="277"/>
      <c r="DQ147" s="277"/>
      <c r="DR147" s="277"/>
      <c r="DS147" s="277"/>
      <c r="DT147" s="277"/>
      <c r="DU147" s="277"/>
      <c r="DV147" s="277"/>
      <c r="DW147" s="277"/>
      <c r="DX147" s="277"/>
      <c r="DY147" s="277"/>
      <c r="DZ147" s="277"/>
      <c r="EA147" s="277"/>
      <c r="EB147" s="277"/>
      <c r="EC147" s="277"/>
      <c r="ED147" s="277"/>
      <c r="EE147" s="277"/>
      <c r="EF147" s="277"/>
      <c r="EG147" s="277"/>
      <c r="EH147" s="277"/>
      <c r="EI147" s="277"/>
      <c r="EJ147" s="277"/>
      <c r="EK147" s="277"/>
      <c r="EL147" s="277"/>
      <c r="EM147" s="277"/>
      <c r="EN147" s="277"/>
      <c r="EO147" s="277"/>
      <c r="EP147" s="277"/>
      <c r="EQ147" s="277"/>
      <c r="ER147" s="277"/>
      <c r="ES147" s="277"/>
      <c r="ET147" s="277"/>
      <c r="EU147" s="277"/>
      <c r="EV147" s="277"/>
      <c r="EW147" s="277"/>
      <c r="EX147" s="277"/>
      <c r="EY147" s="277"/>
      <c r="EZ147" s="277"/>
      <c r="FA147" s="277"/>
      <c r="FB147" s="277"/>
      <c r="FC147" s="277"/>
      <c r="FD147" s="277"/>
      <c r="FE147" s="277"/>
      <c r="FF147" s="277"/>
      <c r="FG147" s="277"/>
      <c r="FH147" s="277"/>
      <c r="FI147" s="277"/>
      <c r="FJ147" s="277"/>
      <c r="FK147" s="277"/>
      <c r="FL147" s="277"/>
      <c r="FM147" s="277"/>
      <c r="FN147" s="277"/>
      <c r="FO147" s="277"/>
      <c r="FP147" s="277"/>
      <c r="FQ147" s="277"/>
      <c r="FR147" s="277"/>
      <c r="FS147" s="277"/>
      <c r="FT147" s="277"/>
      <c r="FU147" s="277"/>
      <c r="FV147" s="277"/>
      <c r="FW147" s="277"/>
      <c r="FX147" s="277"/>
      <c r="FY147" s="277"/>
      <c r="FZ147" s="277"/>
      <c r="GA147" s="277"/>
      <c r="GB147" s="277"/>
      <c r="GC147" s="277"/>
      <c r="GD147" s="277"/>
      <c r="GE147" s="277"/>
      <c r="GF147" s="277"/>
      <c r="GG147" s="277"/>
      <c r="GH147" s="277"/>
      <c r="GI147" s="277"/>
      <c r="GJ147" s="277"/>
      <c r="GK147" s="277"/>
      <c r="GL147" s="277"/>
      <c r="GM147" s="277"/>
      <c r="GN147" s="277"/>
      <c r="GO147" s="277"/>
      <c r="GP147" s="277"/>
      <c r="GQ147" s="277"/>
      <c r="GR147" s="277"/>
      <c r="GS147" s="277"/>
      <c r="GT147" s="277"/>
      <c r="GU147" s="277"/>
      <c r="GV147" s="280"/>
      <c r="GW147" s="280"/>
      <c r="GX147" s="280"/>
      <c r="GY147" s="280"/>
      <c r="GZ147" s="280"/>
      <c r="HA147" s="280"/>
      <c r="HB147" s="280"/>
      <c r="HC147" s="280"/>
      <c r="HD147" s="280"/>
      <c r="HE147" s="280"/>
      <c r="HF147" s="280"/>
      <c r="HG147" s="280"/>
      <c r="HH147" s="280"/>
      <c r="HI147" s="280"/>
      <c r="HJ147" s="280"/>
      <c r="HK147" s="280"/>
      <c r="HL147" s="280"/>
      <c r="HM147" s="280"/>
      <c r="HN147" s="280"/>
      <c r="HO147" s="280"/>
      <c r="HP147" s="280"/>
      <c r="HQ147" s="280"/>
      <c r="HR147" s="280"/>
      <c r="HS147" s="280"/>
    </row>
    <row r="148" spans="1:227" s="278" customFormat="1" ht="24.6" customHeight="1">
      <c r="A148" s="523"/>
      <c r="B148" s="296" t="s">
        <v>257</v>
      </c>
      <c r="C148" s="290">
        <v>4.9800000000000004</v>
      </c>
      <c r="D148" s="290"/>
      <c r="E148" s="291"/>
      <c r="F148" s="291">
        <f t="shared" si="17"/>
        <v>4.9800000000000004</v>
      </c>
      <c r="G148" s="291"/>
      <c r="H148" s="291">
        <f t="shared" si="22"/>
        <v>4.9800000000000004</v>
      </c>
      <c r="I148" s="296"/>
      <c r="J148" s="277"/>
      <c r="K148" s="277"/>
      <c r="L148" s="277"/>
      <c r="M148" s="277"/>
      <c r="N148" s="277"/>
      <c r="O148" s="277"/>
      <c r="P148" s="277"/>
      <c r="Q148" s="277"/>
      <c r="R148" s="277"/>
      <c r="S148" s="277"/>
      <c r="T148" s="277"/>
      <c r="U148" s="277"/>
      <c r="V148" s="277"/>
      <c r="W148" s="277"/>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277"/>
      <c r="BO148" s="277"/>
      <c r="BP148" s="277"/>
      <c r="BQ148" s="277"/>
      <c r="BR148" s="277"/>
      <c r="BS148" s="277"/>
      <c r="BT148" s="277"/>
      <c r="BU148" s="277"/>
      <c r="BV148" s="277"/>
      <c r="BW148" s="277"/>
      <c r="BX148" s="277"/>
      <c r="BY148" s="277"/>
      <c r="BZ148" s="277"/>
      <c r="CA148" s="277"/>
      <c r="CB148" s="277"/>
      <c r="CC148" s="277"/>
      <c r="CD148" s="277"/>
      <c r="CE148" s="277"/>
      <c r="CF148" s="277"/>
      <c r="CG148" s="277"/>
      <c r="CH148" s="277"/>
      <c r="CI148" s="277"/>
      <c r="CJ148" s="277"/>
      <c r="CK148" s="277"/>
      <c r="CL148" s="277"/>
      <c r="CM148" s="277"/>
      <c r="CN148" s="277"/>
      <c r="CO148" s="277"/>
      <c r="CP148" s="277"/>
      <c r="CQ148" s="277"/>
      <c r="CR148" s="277"/>
      <c r="CS148" s="277"/>
      <c r="CT148" s="277"/>
      <c r="CU148" s="277"/>
      <c r="CV148" s="277"/>
      <c r="CW148" s="277"/>
      <c r="CX148" s="277"/>
      <c r="CY148" s="277"/>
      <c r="CZ148" s="277"/>
      <c r="DA148" s="277"/>
      <c r="DB148" s="277"/>
      <c r="DC148" s="277"/>
      <c r="DD148" s="277"/>
      <c r="DE148" s="277"/>
      <c r="DF148" s="277"/>
      <c r="DG148" s="277"/>
      <c r="DH148" s="277"/>
      <c r="DI148" s="277"/>
      <c r="DJ148" s="277"/>
      <c r="DK148" s="277"/>
      <c r="DL148" s="277"/>
      <c r="DM148" s="277"/>
      <c r="DN148" s="277"/>
      <c r="DO148" s="277"/>
      <c r="DP148" s="277"/>
      <c r="DQ148" s="277"/>
      <c r="DR148" s="277"/>
      <c r="DS148" s="277"/>
      <c r="DT148" s="277"/>
      <c r="DU148" s="277"/>
      <c r="DV148" s="277"/>
      <c r="DW148" s="277"/>
      <c r="DX148" s="277"/>
      <c r="DY148" s="277"/>
      <c r="DZ148" s="277"/>
      <c r="EA148" s="277"/>
      <c r="EB148" s="277"/>
      <c r="EC148" s="277"/>
      <c r="ED148" s="277"/>
      <c r="EE148" s="277"/>
      <c r="EF148" s="277"/>
      <c r="EG148" s="277"/>
      <c r="EH148" s="277"/>
      <c r="EI148" s="277"/>
      <c r="EJ148" s="277"/>
      <c r="EK148" s="277"/>
      <c r="EL148" s="277"/>
      <c r="EM148" s="277"/>
      <c r="EN148" s="277"/>
      <c r="EO148" s="277"/>
      <c r="EP148" s="277"/>
      <c r="EQ148" s="277"/>
      <c r="ER148" s="277"/>
      <c r="ES148" s="277"/>
      <c r="ET148" s="277"/>
      <c r="EU148" s="277"/>
      <c r="EV148" s="277"/>
      <c r="EW148" s="277"/>
      <c r="EX148" s="277"/>
      <c r="EY148" s="277"/>
      <c r="EZ148" s="277"/>
      <c r="FA148" s="277"/>
      <c r="FB148" s="277"/>
      <c r="FC148" s="277"/>
      <c r="FD148" s="277"/>
      <c r="FE148" s="277"/>
      <c r="FF148" s="277"/>
      <c r="FG148" s="277"/>
      <c r="FH148" s="277"/>
      <c r="FI148" s="277"/>
      <c r="FJ148" s="277"/>
      <c r="FK148" s="277"/>
      <c r="FL148" s="277"/>
      <c r="FM148" s="277"/>
      <c r="FN148" s="277"/>
      <c r="FO148" s="277"/>
      <c r="FP148" s="277"/>
      <c r="FQ148" s="277"/>
      <c r="FR148" s="277"/>
      <c r="FS148" s="277"/>
      <c r="FT148" s="277"/>
      <c r="FU148" s="277"/>
      <c r="FV148" s="277"/>
      <c r="FW148" s="277"/>
      <c r="FX148" s="277"/>
      <c r="FY148" s="277"/>
      <c r="FZ148" s="277"/>
      <c r="GA148" s="277"/>
      <c r="GB148" s="277"/>
      <c r="GC148" s="277"/>
      <c r="GD148" s="277"/>
      <c r="GE148" s="277"/>
      <c r="GF148" s="277"/>
      <c r="GG148" s="277"/>
      <c r="GH148" s="277"/>
      <c r="GI148" s="277"/>
      <c r="GJ148" s="277"/>
      <c r="GK148" s="277"/>
      <c r="GL148" s="277"/>
      <c r="GM148" s="277"/>
      <c r="GN148" s="277"/>
      <c r="GO148" s="277"/>
      <c r="GP148" s="277"/>
      <c r="GQ148" s="277"/>
      <c r="GR148" s="277"/>
      <c r="GS148" s="277"/>
      <c r="GT148" s="277"/>
      <c r="GU148" s="277"/>
      <c r="GV148" s="280"/>
      <c r="GW148" s="280"/>
      <c r="GX148" s="280"/>
      <c r="GY148" s="280"/>
      <c r="GZ148" s="280"/>
      <c r="HA148" s="280"/>
      <c r="HB148" s="280"/>
      <c r="HC148" s="280"/>
      <c r="HD148" s="280"/>
      <c r="HE148" s="280"/>
      <c r="HF148" s="280"/>
      <c r="HG148" s="280"/>
      <c r="HH148" s="280"/>
      <c r="HI148" s="280"/>
      <c r="HJ148" s="280"/>
      <c r="HK148" s="280"/>
      <c r="HL148" s="280"/>
      <c r="HM148" s="280"/>
      <c r="HN148" s="280"/>
      <c r="HO148" s="280"/>
      <c r="HP148" s="280"/>
      <c r="HQ148" s="280"/>
      <c r="HR148" s="280"/>
      <c r="HS148" s="280"/>
    </row>
    <row r="149" spans="1:227" s="278" customFormat="1" ht="24.6" customHeight="1">
      <c r="A149" s="523"/>
      <c r="B149" s="294" t="s">
        <v>258</v>
      </c>
      <c r="C149" s="290">
        <f>SUM(C150:C152)</f>
        <v>20</v>
      </c>
      <c r="D149" s="290">
        <f t="shared" ref="D149:G149" si="24">SUM(D150:D152)</f>
        <v>17.25</v>
      </c>
      <c r="E149" s="290">
        <f t="shared" si="24"/>
        <v>0</v>
      </c>
      <c r="F149" s="291">
        <f t="shared" si="17"/>
        <v>37.25</v>
      </c>
      <c r="G149" s="290">
        <f t="shared" si="24"/>
        <v>6.35</v>
      </c>
      <c r="H149" s="291">
        <f t="shared" si="22"/>
        <v>43.6</v>
      </c>
      <c r="I149" s="296"/>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277"/>
      <c r="AF149" s="277"/>
      <c r="AG149" s="277"/>
      <c r="AH149" s="277"/>
      <c r="AI149" s="277"/>
      <c r="AJ149" s="277"/>
      <c r="AK149" s="277"/>
      <c r="AL149" s="277"/>
      <c r="AM149" s="277"/>
      <c r="AN149" s="277"/>
      <c r="AO149" s="277"/>
      <c r="AP149" s="277"/>
      <c r="AQ149" s="277"/>
      <c r="AR149" s="277"/>
      <c r="AS149" s="277"/>
      <c r="AT149" s="277"/>
      <c r="AU149" s="277"/>
      <c r="AV149" s="277"/>
      <c r="AW149" s="277"/>
      <c r="AX149" s="277"/>
      <c r="AY149" s="277"/>
      <c r="AZ149" s="277"/>
      <c r="BA149" s="277"/>
      <c r="BB149" s="277"/>
      <c r="BC149" s="277"/>
      <c r="BD149" s="277"/>
      <c r="BE149" s="277"/>
      <c r="BF149" s="277"/>
      <c r="BG149" s="277"/>
      <c r="BH149" s="277"/>
      <c r="BI149" s="277"/>
      <c r="BJ149" s="277"/>
      <c r="BK149" s="277"/>
      <c r="BL149" s="277"/>
      <c r="BM149" s="277"/>
      <c r="BN149" s="277"/>
      <c r="BO149" s="277"/>
      <c r="BP149" s="277"/>
      <c r="BQ149" s="277"/>
      <c r="BR149" s="277"/>
      <c r="BS149" s="277"/>
      <c r="BT149" s="277"/>
      <c r="BU149" s="277"/>
      <c r="BV149" s="277"/>
      <c r="BW149" s="277"/>
      <c r="BX149" s="277"/>
      <c r="BY149" s="277"/>
      <c r="BZ149" s="277"/>
      <c r="CA149" s="277"/>
      <c r="CB149" s="277"/>
      <c r="CC149" s="277"/>
      <c r="CD149" s="277"/>
      <c r="CE149" s="277"/>
      <c r="CF149" s="277"/>
      <c r="CG149" s="277"/>
      <c r="CH149" s="277"/>
      <c r="CI149" s="277"/>
      <c r="CJ149" s="277"/>
      <c r="CK149" s="277"/>
      <c r="CL149" s="277"/>
      <c r="CM149" s="277"/>
      <c r="CN149" s="277"/>
      <c r="CO149" s="277"/>
      <c r="CP149" s="277"/>
      <c r="CQ149" s="277"/>
      <c r="CR149" s="277"/>
      <c r="CS149" s="277"/>
      <c r="CT149" s="277"/>
      <c r="CU149" s="277"/>
      <c r="CV149" s="277"/>
      <c r="CW149" s="277"/>
      <c r="CX149" s="277"/>
      <c r="CY149" s="277"/>
      <c r="CZ149" s="277"/>
      <c r="DA149" s="277"/>
      <c r="DB149" s="277"/>
      <c r="DC149" s="277"/>
      <c r="DD149" s="277"/>
      <c r="DE149" s="277"/>
      <c r="DF149" s="277"/>
      <c r="DG149" s="277"/>
      <c r="DH149" s="277"/>
      <c r="DI149" s="277"/>
      <c r="DJ149" s="277"/>
      <c r="DK149" s="277"/>
      <c r="DL149" s="277"/>
      <c r="DM149" s="277"/>
      <c r="DN149" s="277"/>
      <c r="DO149" s="277"/>
      <c r="DP149" s="277"/>
      <c r="DQ149" s="277"/>
      <c r="DR149" s="277"/>
      <c r="DS149" s="277"/>
      <c r="DT149" s="277"/>
      <c r="DU149" s="277"/>
      <c r="DV149" s="277"/>
      <c r="DW149" s="277"/>
      <c r="DX149" s="277"/>
      <c r="DY149" s="277"/>
      <c r="DZ149" s="277"/>
      <c r="EA149" s="277"/>
      <c r="EB149" s="277"/>
      <c r="EC149" s="277"/>
      <c r="ED149" s="277"/>
      <c r="EE149" s="277"/>
      <c r="EF149" s="277"/>
      <c r="EG149" s="277"/>
      <c r="EH149" s="277"/>
      <c r="EI149" s="277"/>
      <c r="EJ149" s="277"/>
      <c r="EK149" s="277"/>
      <c r="EL149" s="277"/>
      <c r="EM149" s="277"/>
      <c r="EN149" s="277"/>
      <c r="EO149" s="277"/>
      <c r="EP149" s="277"/>
      <c r="EQ149" s="277"/>
      <c r="ER149" s="277"/>
      <c r="ES149" s="277"/>
      <c r="ET149" s="277"/>
      <c r="EU149" s="277"/>
      <c r="EV149" s="277"/>
      <c r="EW149" s="277"/>
      <c r="EX149" s="277"/>
      <c r="EY149" s="277"/>
      <c r="EZ149" s="277"/>
      <c r="FA149" s="277"/>
      <c r="FB149" s="277"/>
      <c r="FC149" s="277"/>
      <c r="FD149" s="277"/>
      <c r="FE149" s="277"/>
      <c r="FF149" s="277"/>
      <c r="FG149" s="277"/>
      <c r="FH149" s="277"/>
      <c r="FI149" s="277"/>
      <c r="FJ149" s="277"/>
      <c r="FK149" s="277"/>
      <c r="FL149" s="277"/>
      <c r="FM149" s="277"/>
      <c r="FN149" s="277"/>
      <c r="FO149" s="277"/>
      <c r="FP149" s="277"/>
      <c r="FQ149" s="277"/>
      <c r="FR149" s="277"/>
      <c r="FS149" s="277"/>
      <c r="FT149" s="277"/>
      <c r="FU149" s="277"/>
      <c r="FV149" s="277"/>
      <c r="FW149" s="277"/>
      <c r="FX149" s="277"/>
      <c r="FY149" s="277"/>
      <c r="FZ149" s="277"/>
      <c r="GA149" s="277"/>
      <c r="GB149" s="277"/>
      <c r="GC149" s="277"/>
      <c r="GD149" s="277"/>
      <c r="GE149" s="277"/>
      <c r="GF149" s="277"/>
      <c r="GG149" s="277"/>
      <c r="GH149" s="277"/>
      <c r="GI149" s="277"/>
      <c r="GJ149" s="277"/>
      <c r="GK149" s="277"/>
      <c r="GL149" s="277"/>
      <c r="GM149" s="277"/>
      <c r="GN149" s="277"/>
      <c r="GO149" s="277"/>
      <c r="GP149" s="277"/>
      <c r="GQ149" s="277"/>
      <c r="GR149" s="277"/>
      <c r="GS149" s="277"/>
      <c r="GT149" s="277"/>
      <c r="GU149" s="277"/>
      <c r="GV149" s="280"/>
      <c r="GW149" s="280"/>
      <c r="GX149" s="280"/>
      <c r="GY149" s="280"/>
      <c r="GZ149" s="280"/>
      <c r="HA149" s="280"/>
      <c r="HB149" s="280"/>
      <c r="HC149" s="280"/>
      <c r="HD149" s="280"/>
      <c r="HE149" s="280"/>
      <c r="HF149" s="280"/>
      <c r="HG149" s="280"/>
      <c r="HH149" s="280"/>
      <c r="HI149" s="280"/>
      <c r="HJ149" s="280"/>
      <c r="HK149" s="280"/>
      <c r="HL149" s="280"/>
      <c r="HM149" s="280"/>
      <c r="HN149" s="280"/>
      <c r="HO149" s="280"/>
      <c r="HP149" s="280"/>
      <c r="HQ149" s="280"/>
      <c r="HR149" s="280"/>
      <c r="HS149" s="280"/>
    </row>
    <row r="150" spans="1:227" s="278" customFormat="1" ht="24.6" customHeight="1">
      <c r="A150" s="523"/>
      <c r="B150" s="296" t="s">
        <v>345</v>
      </c>
      <c r="C150" s="290">
        <v>20</v>
      </c>
      <c r="D150" s="290"/>
      <c r="E150" s="291"/>
      <c r="F150" s="291">
        <f t="shared" si="17"/>
        <v>20</v>
      </c>
      <c r="G150" s="291"/>
      <c r="H150" s="291">
        <f t="shared" si="22"/>
        <v>20</v>
      </c>
      <c r="I150" s="296"/>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s="277"/>
      <c r="AG150" s="277"/>
      <c r="AH150" s="277"/>
      <c r="AI150" s="277"/>
      <c r="AJ150" s="277"/>
      <c r="AK150" s="277"/>
      <c r="AL150" s="277"/>
      <c r="AM150" s="277"/>
      <c r="AN150" s="277"/>
      <c r="AO150" s="277"/>
      <c r="AP150" s="277"/>
      <c r="AQ150" s="277"/>
      <c r="AR150" s="277"/>
      <c r="AS150" s="277"/>
      <c r="AT150" s="277"/>
      <c r="AU150" s="277"/>
      <c r="AV150" s="277"/>
      <c r="AW150" s="277"/>
      <c r="AX150" s="277"/>
      <c r="AY150" s="277"/>
      <c r="AZ150" s="277"/>
      <c r="BA150" s="277"/>
      <c r="BB150" s="277"/>
      <c r="BC150" s="277"/>
      <c r="BD150" s="277"/>
      <c r="BE150" s="277"/>
      <c r="BF150" s="277"/>
      <c r="BG150" s="277"/>
      <c r="BH150" s="277"/>
      <c r="BI150" s="277"/>
      <c r="BJ150" s="277"/>
      <c r="BK150" s="277"/>
      <c r="BL150" s="277"/>
      <c r="BM150" s="277"/>
      <c r="BN150" s="277"/>
      <c r="BO150" s="277"/>
      <c r="BP150" s="277"/>
      <c r="BQ150" s="277"/>
      <c r="BR150" s="277"/>
      <c r="BS150" s="277"/>
      <c r="BT150" s="277"/>
      <c r="BU150" s="277"/>
      <c r="BV150" s="277"/>
      <c r="BW150" s="277"/>
      <c r="BX150" s="277"/>
      <c r="BY150" s="277"/>
      <c r="BZ150" s="277"/>
      <c r="CA150" s="277"/>
      <c r="CB150" s="277"/>
      <c r="CC150" s="277"/>
      <c r="CD150" s="277"/>
      <c r="CE150" s="277"/>
      <c r="CF150" s="277"/>
      <c r="CG150" s="277"/>
      <c r="CH150" s="277"/>
      <c r="CI150" s="277"/>
      <c r="CJ150" s="277"/>
      <c r="CK150" s="277"/>
      <c r="CL150" s="277"/>
      <c r="CM150" s="277"/>
      <c r="CN150" s="277"/>
      <c r="CO150" s="277"/>
      <c r="CP150" s="277"/>
      <c r="CQ150" s="277"/>
      <c r="CR150" s="277"/>
      <c r="CS150" s="277"/>
      <c r="CT150" s="277"/>
      <c r="CU150" s="277"/>
      <c r="CV150" s="277"/>
      <c r="CW150" s="277"/>
      <c r="CX150" s="277"/>
      <c r="CY150" s="277"/>
      <c r="CZ150" s="277"/>
      <c r="DA150" s="277"/>
      <c r="DB150" s="277"/>
      <c r="DC150" s="277"/>
      <c r="DD150" s="277"/>
      <c r="DE150" s="277"/>
      <c r="DF150" s="277"/>
      <c r="DG150" s="277"/>
      <c r="DH150" s="277"/>
      <c r="DI150" s="277"/>
      <c r="DJ150" s="277"/>
      <c r="DK150" s="277"/>
      <c r="DL150" s="277"/>
      <c r="DM150" s="277"/>
      <c r="DN150" s="277"/>
      <c r="DO150" s="277"/>
      <c r="DP150" s="277"/>
      <c r="DQ150" s="277"/>
      <c r="DR150" s="277"/>
      <c r="DS150" s="277"/>
      <c r="DT150" s="277"/>
      <c r="DU150" s="277"/>
      <c r="DV150" s="277"/>
      <c r="DW150" s="277"/>
      <c r="DX150" s="277"/>
      <c r="DY150" s="277"/>
      <c r="DZ150" s="277"/>
      <c r="EA150" s="277"/>
      <c r="EB150" s="277"/>
      <c r="EC150" s="277"/>
      <c r="ED150" s="277"/>
      <c r="EE150" s="277"/>
      <c r="EF150" s="277"/>
      <c r="EG150" s="277"/>
      <c r="EH150" s="277"/>
      <c r="EI150" s="277"/>
      <c r="EJ150" s="277"/>
      <c r="EK150" s="277"/>
      <c r="EL150" s="277"/>
      <c r="EM150" s="277"/>
      <c r="EN150" s="277"/>
      <c r="EO150" s="277"/>
      <c r="EP150" s="277"/>
      <c r="EQ150" s="277"/>
      <c r="ER150" s="277"/>
      <c r="ES150" s="277"/>
      <c r="ET150" s="277"/>
      <c r="EU150" s="277"/>
      <c r="EV150" s="277"/>
      <c r="EW150" s="277"/>
      <c r="EX150" s="277"/>
      <c r="EY150" s="277"/>
      <c r="EZ150" s="277"/>
      <c r="FA150" s="277"/>
      <c r="FB150" s="277"/>
      <c r="FC150" s="277"/>
      <c r="FD150" s="277"/>
      <c r="FE150" s="277"/>
      <c r="FF150" s="277"/>
      <c r="FG150" s="277"/>
      <c r="FH150" s="277"/>
      <c r="FI150" s="277"/>
      <c r="FJ150" s="277"/>
      <c r="FK150" s="277"/>
      <c r="FL150" s="277"/>
      <c r="FM150" s="277"/>
      <c r="FN150" s="277"/>
      <c r="FO150" s="277"/>
      <c r="FP150" s="277"/>
      <c r="FQ150" s="277"/>
      <c r="FR150" s="277"/>
      <c r="FS150" s="277"/>
      <c r="FT150" s="277"/>
      <c r="FU150" s="277"/>
      <c r="FV150" s="277"/>
      <c r="FW150" s="277"/>
      <c r="FX150" s="277"/>
      <c r="FY150" s="277"/>
      <c r="FZ150" s="277"/>
      <c r="GA150" s="277"/>
      <c r="GB150" s="277"/>
      <c r="GC150" s="277"/>
      <c r="GD150" s="277"/>
      <c r="GE150" s="277"/>
      <c r="GF150" s="277"/>
      <c r="GG150" s="277"/>
      <c r="GH150" s="277"/>
      <c r="GI150" s="277"/>
      <c r="GJ150" s="277"/>
      <c r="GK150" s="277"/>
      <c r="GL150" s="277"/>
      <c r="GM150" s="277"/>
      <c r="GN150" s="277"/>
      <c r="GO150" s="277"/>
      <c r="GP150" s="277"/>
      <c r="GQ150" s="277"/>
      <c r="GR150" s="277"/>
      <c r="GS150" s="277"/>
      <c r="GT150" s="277"/>
      <c r="GU150" s="277"/>
      <c r="GV150" s="280"/>
      <c r="GW150" s="280"/>
      <c r="GX150" s="280"/>
      <c r="GY150" s="280"/>
      <c r="GZ150" s="280"/>
      <c r="HA150" s="280"/>
      <c r="HB150" s="280"/>
      <c r="HC150" s="280"/>
      <c r="HD150" s="280"/>
      <c r="HE150" s="280"/>
      <c r="HF150" s="280"/>
      <c r="HG150" s="280"/>
      <c r="HH150" s="280"/>
      <c r="HI150" s="280"/>
      <c r="HJ150" s="280"/>
      <c r="HK150" s="280"/>
      <c r="HL150" s="280"/>
      <c r="HM150" s="280"/>
      <c r="HN150" s="280"/>
      <c r="HO150" s="280"/>
      <c r="HP150" s="280"/>
      <c r="HQ150" s="280"/>
      <c r="HR150" s="280"/>
      <c r="HS150" s="280"/>
    </row>
    <row r="151" spans="1:227" s="278" customFormat="1" ht="24.6" customHeight="1">
      <c r="A151" s="523"/>
      <c r="B151" s="296" t="s">
        <v>346</v>
      </c>
      <c r="C151" s="290"/>
      <c r="D151" s="290">
        <v>17.25</v>
      </c>
      <c r="E151" s="291"/>
      <c r="F151" s="291">
        <f t="shared" si="17"/>
        <v>17.25</v>
      </c>
      <c r="G151" s="291"/>
      <c r="H151" s="291">
        <f t="shared" si="22"/>
        <v>17.25</v>
      </c>
      <c r="I151" s="296" t="s">
        <v>267</v>
      </c>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c r="AZ151" s="277"/>
      <c r="BA151" s="277"/>
      <c r="BB151" s="277"/>
      <c r="BC151" s="277"/>
      <c r="BD151" s="277"/>
      <c r="BE151" s="277"/>
      <c r="BF151" s="277"/>
      <c r="BG151" s="277"/>
      <c r="BH151" s="277"/>
      <c r="BI151" s="277"/>
      <c r="BJ151" s="277"/>
      <c r="BK151" s="277"/>
      <c r="BL151" s="277"/>
      <c r="BM151" s="277"/>
      <c r="BN151" s="277"/>
      <c r="BO151" s="277"/>
      <c r="BP151" s="277"/>
      <c r="BQ151" s="277"/>
      <c r="BR151" s="277"/>
      <c r="BS151" s="277"/>
      <c r="BT151" s="277"/>
      <c r="BU151" s="277"/>
      <c r="BV151" s="277"/>
      <c r="BW151" s="277"/>
      <c r="BX151" s="277"/>
      <c r="BY151" s="277"/>
      <c r="BZ151" s="277"/>
      <c r="CA151" s="277"/>
      <c r="CB151" s="277"/>
      <c r="CC151" s="277"/>
      <c r="CD151" s="277"/>
      <c r="CE151" s="277"/>
      <c r="CF151" s="277"/>
      <c r="CG151" s="277"/>
      <c r="CH151" s="277"/>
      <c r="CI151" s="277"/>
      <c r="CJ151" s="277"/>
      <c r="CK151" s="277"/>
      <c r="CL151" s="277"/>
      <c r="CM151" s="277"/>
      <c r="CN151" s="277"/>
      <c r="CO151" s="277"/>
      <c r="CP151" s="277"/>
      <c r="CQ151" s="277"/>
      <c r="CR151" s="277"/>
      <c r="CS151" s="277"/>
      <c r="CT151" s="277"/>
      <c r="CU151" s="277"/>
      <c r="CV151" s="277"/>
      <c r="CW151" s="277"/>
      <c r="CX151" s="277"/>
      <c r="CY151" s="277"/>
      <c r="CZ151" s="277"/>
      <c r="DA151" s="277"/>
      <c r="DB151" s="277"/>
      <c r="DC151" s="277"/>
      <c r="DD151" s="277"/>
      <c r="DE151" s="277"/>
      <c r="DF151" s="277"/>
      <c r="DG151" s="277"/>
      <c r="DH151" s="277"/>
      <c r="DI151" s="277"/>
      <c r="DJ151" s="277"/>
      <c r="DK151" s="277"/>
      <c r="DL151" s="277"/>
      <c r="DM151" s="277"/>
      <c r="DN151" s="277"/>
      <c r="DO151" s="277"/>
      <c r="DP151" s="277"/>
      <c r="DQ151" s="277"/>
      <c r="DR151" s="277"/>
      <c r="DS151" s="277"/>
      <c r="DT151" s="277"/>
      <c r="DU151" s="277"/>
      <c r="DV151" s="277"/>
      <c r="DW151" s="277"/>
      <c r="DX151" s="277"/>
      <c r="DY151" s="277"/>
      <c r="DZ151" s="277"/>
      <c r="EA151" s="277"/>
      <c r="EB151" s="277"/>
      <c r="EC151" s="277"/>
      <c r="ED151" s="277"/>
      <c r="EE151" s="277"/>
      <c r="EF151" s="277"/>
      <c r="EG151" s="277"/>
      <c r="EH151" s="277"/>
      <c r="EI151" s="277"/>
      <c r="EJ151" s="277"/>
      <c r="EK151" s="277"/>
      <c r="EL151" s="277"/>
      <c r="EM151" s="277"/>
      <c r="EN151" s="277"/>
      <c r="EO151" s="277"/>
      <c r="EP151" s="277"/>
      <c r="EQ151" s="277"/>
      <c r="ER151" s="277"/>
      <c r="ES151" s="277"/>
      <c r="ET151" s="277"/>
      <c r="EU151" s="277"/>
      <c r="EV151" s="277"/>
      <c r="EW151" s="277"/>
      <c r="EX151" s="277"/>
      <c r="EY151" s="277"/>
      <c r="EZ151" s="277"/>
      <c r="FA151" s="277"/>
      <c r="FB151" s="277"/>
      <c r="FC151" s="277"/>
      <c r="FD151" s="277"/>
      <c r="FE151" s="277"/>
      <c r="FF151" s="277"/>
      <c r="FG151" s="277"/>
      <c r="FH151" s="277"/>
      <c r="FI151" s="277"/>
      <c r="FJ151" s="277"/>
      <c r="FK151" s="277"/>
      <c r="FL151" s="277"/>
      <c r="FM151" s="277"/>
      <c r="FN151" s="277"/>
      <c r="FO151" s="277"/>
      <c r="FP151" s="277"/>
      <c r="FQ151" s="277"/>
      <c r="FR151" s="277"/>
      <c r="FS151" s="277"/>
      <c r="FT151" s="277"/>
      <c r="FU151" s="277"/>
      <c r="FV151" s="277"/>
      <c r="FW151" s="277"/>
      <c r="FX151" s="277"/>
      <c r="FY151" s="277"/>
      <c r="FZ151" s="277"/>
      <c r="GA151" s="277"/>
      <c r="GB151" s="277"/>
      <c r="GC151" s="277"/>
      <c r="GD151" s="277"/>
      <c r="GE151" s="277"/>
      <c r="GF151" s="277"/>
      <c r="GG151" s="277"/>
      <c r="GH151" s="277"/>
      <c r="GI151" s="277"/>
      <c r="GJ151" s="277"/>
      <c r="GK151" s="277"/>
      <c r="GL151" s="277"/>
      <c r="GM151" s="277"/>
      <c r="GN151" s="277"/>
      <c r="GO151" s="277"/>
      <c r="GP151" s="277"/>
      <c r="GQ151" s="277"/>
      <c r="GR151" s="277"/>
      <c r="GS151" s="277"/>
      <c r="GT151" s="277"/>
      <c r="GU151" s="277"/>
      <c r="GV151" s="280"/>
      <c r="GW151" s="280"/>
      <c r="GX151" s="280"/>
      <c r="GY151" s="280"/>
      <c r="GZ151" s="280"/>
      <c r="HA151" s="280"/>
      <c r="HB151" s="280"/>
      <c r="HC151" s="280"/>
      <c r="HD151" s="280"/>
      <c r="HE151" s="280"/>
      <c r="HF151" s="280"/>
      <c r="HG151" s="280"/>
      <c r="HH151" s="280"/>
      <c r="HI151" s="280"/>
      <c r="HJ151" s="280"/>
      <c r="HK151" s="280"/>
      <c r="HL151" s="280"/>
      <c r="HM151" s="280"/>
      <c r="HN151" s="280"/>
      <c r="HO151" s="280"/>
      <c r="HP151" s="280"/>
      <c r="HQ151" s="280"/>
      <c r="HR151" s="280"/>
      <c r="HS151" s="280"/>
    </row>
    <row r="152" spans="1:227" s="278" customFormat="1" ht="24.6" customHeight="1">
      <c r="A152" s="523"/>
      <c r="B152" s="296" t="s">
        <v>347</v>
      </c>
      <c r="C152" s="290"/>
      <c r="D152" s="290"/>
      <c r="E152" s="291"/>
      <c r="F152" s="291">
        <f t="shared" si="17"/>
        <v>0</v>
      </c>
      <c r="G152" s="291">
        <v>6.35</v>
      </c>
      <c r="H152" s="291">
        <f t="shared" si="22"/>
        <v>6.35</v>
      </c>
      <c r="I152" s="296"/>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c r="AN152" s="277"/>
      <c r="AO152" s="277"/>
      <c r="AP152" s="277"/>
      <c r="AQ152" s="277"/>
      <c r="AR152" s="277"/>
      <c r="AS152" s="277"/>
      <c r="AT152" s="277"/>
      <c r="AU152" s="277"/>
      <c r="AV152" s="277"/>
      <c r="AW152" s="277"/>
      <c r="AX152" s="277"/>
      <c r="AY152" s="277"/>
      <c r="AZ152" s="277"/>
      <c r="BA152" s="277"/>
      <c r="BB152" s="277"/>
      <c r="BC152" s="277"/>
      <c r="BD152" s="277"/>
      <c r="BE152" s="277"/>
      <c r="BF152" s="277"/>
      <c r="BG152" s="277"/>
      <c r="BH152" s="277"/>
      <c r="BI152" s="277"/>
      <c r="BJ152" s="277"/>
      <c r="BK152" s="277"/>
      <c r="BL152" s="277"/>
      <c r="BM152" s="277"/>
      <c r="BN152" s="277"/>
      <c r="BO152" s="277"/>
      <c r="BP152" s="277"/>
      <c r="BQ152" s="277"/>
      <c r="BR152" s="277"/>
      <c r="BS152" s="277"/>
      <c r="BT152" s="277"/>
      <c r="BU152" s="277"/>
      <c r="BV152" s="277"/>
      <c r="BW152" s="277"/>
      <c r="BX152" s="277"/>
      <c r="BY152" s="277"/>
      <c r="BZ152" s="277"/>
      <c r="CA152" s="277"/>
      <c r="CB152" s="277"/>
      <c r="CC152" s="277"/>
      <c r="CD152" s="277"/>
      <c r="CE152" s="277"/>
      <c r="CF152" s="277"/>
      <c r="CG152" s="277"/>
      <c r="CH152" s="277"/>
      <c r="CI152" s="277"/>
      <c r="CJ152" s="277"/>
      <c r="CK152" s="277"/>
      <c r="CL152" s="277"/>
      <c r="CM152" s="277"/>
      <c r="CN152" s="277"/>
      <c r="CO152" s="277"/>
      <c r="CP152" s="277"/>
      <c r="CQ152" s="277"/>
      <c r="CR152" s="277"/>
      <c r="CS152" s="277"/>
      <c r="CT152" s="277"/>
      <c r="CU152" s="277"/>
      <c r="CV152" s="277"/>
      <c r="CW152" s="277"/>
      <c r="CX152" s="277"/>
      <c r="CY152" s="277"/>
      <c r="CZ152" s="277"/>
      <c r="DA152" s="277"/>
      <c r="DB152" s="277"/>
      <c r="DC152" s="277"/>
      <c r="DD152" s="277"/>
      <c r="DE152" s="277"/>
      <c r="DF152" s="277"/>
      <c r="DG152" s="277"/>
      <c r="DH152" s="277"/>
      <c r="DI152" s="277"/>
      <c r="DJ152" s="277"/>
      <c r="DK152" s="277"/>
      <c r="DL152" s="277"/>
      <c r="DM152" s="277"/>
      <c r="DN152" s="277"/>
      <c r="DO152" s="277"/>
      <c r="DP152" s="277"/>
      <c r="DQ152" s="277"/>
      <c r="DR152" s="277"/>
      <c r="DS152" s="277"/>
      <c r="DT152" s="277"/>
      <c r="DU152" s="277"/>
      <c r="DV152" s="277"/>
      <c r="DW152" s="277"/>
      <c r="DX152" s="277"/>
      <c r="DY152" s="277"/>
      <c r="DZ152" s="277"/>
      <c r="EA152" s="277"/>
      <c r="EB152" s="277"/>
      <c r="EC152" s="277"/>
      <c r="ED152" s="277"/>
      <c r="EE152" s="277"/>
      <c r="EF152" s="277"/>
      <c r="EG152" s="277"/>
      <c r="EH152" s="277"/>
      <c r="EI152" s="277"/>
      <c r="EJ152" s="277"/>
      <c r="EK152" s="277"/>
      <c r="EL152" s="277"/>
      <c r="EM152" s="277"/>
      <c r="EN152" s="277"/>
      <c r="EO152" s="277"/>
      <c r="EP152" s="277"/>
      <c r="EQ152" s="277"/>
      <c r="ER152" s="277"/>
      <c r="ES152" s="277"/>
      <c r="ET152" s="277"/>
      <c r="EU152" s="277"/>
      <c r="EV152" s="277"/>
      <c r="EW152" s="277"/>
      <c r="EX152" s="277"/>
      <c r="EY152" s="277"/>
      <c r="EZ152" s="277"/>
      <c r="FA152" s="277"/>
      <c r="FB152" s="277"/>
      <c r="FC152" s="277"/>
      <c r="FD152" s="277"/>
      <c r="FE152" s="277"/>
      <c r="FF152" s="277"/>
      <c r="FG152" s="277"/>
      <c r="FH152" s="277"/>
      <c r="FI152" s="277"/>
      <c r="FJ152" s="277"/>
      <c r="FK152" s="277"/>
      <c r="FL152" s="277"/>
      <c r="FM152" s="277"/>
      <c r="FN152" s="277"/>
      <c r="FO152" s="277"/>
      <c r="FP152" s="277"/>
      <c r="FQ152" s="277"/>
      <c r="FR152" s="277"/>
      <c r="FS152" s="277"/>
      <c r="FT152" s="277"/>
      <c r="FU152" s="277"/>
      <c r="FV152" s="277"/>
      <c r="FW152" s="277"/>
      <c r="FX152" s="277"/>
      <c r="FY152" s="277"/>
      <c r="FZ152" s="277"/>
      <c r="GA152" s="277"/>
      <c r="GB152" s="277"/>
      <c r="GC152" s="277"/>
      <c r="GD152" s="277"/>
      <c r="GE152" s="277"/>
      <c r="GF152" s="277"/>
      <c r="GG152" s="277"/>
      <c r="GH152" s="277"/>
      <c r="GI152" s="277"/>
      <c r="GJ152" s="277"/>
      <c r="GK152" s="277"/>
      <c r="GL152" s="277"/>
      <c r="GM152" s="277"/>
      <c r="GN152" s="277"/>
      <c r="GO152" s="277"/>
      <c r="GP152" s="277"/>
      <c r="GQ152" s="277"/>
      <c r="GR152" s="277"/>
      <c r="GS152" s="277"/>
      <c r="GT152" s="277"/>
      <c r="GU152" s="277"/>
      <c r="GV152" s="280"/>
      <c r="GW152" s="280"/>
      <c r="GX152" s="280"/>
      <c r="GY152" s="280"/>
      <c r="GZ152" s="280"/>
      <c r="HA152" s="280"/>
      <c r="HB152" s="280"/>
      <c r="HC152" s="280"/>
      <c r="HD152" s="280"/>
      <c r="HE152" s="280"/>
      <c r="HF152" s="280"/>
      <c r="HG152" s="280"/>
      <c r="HH152" s="280"/>
      <c r="HI152" s="280"/>
      <c r="HJ152" s="280"/>
      <c r="HK152" s="280"/>
      <c r="HL152" s="280"/>
      <c r="HM152" s="280"/>
      <c r="HN152" s="280"/>
      <c r="HO152" s="280"/>
      <c r="HP152" s="280"/>
      <c r="HQ152" s="280"/>
      <c r="HR152" s="280"/>
      <c r="HS152" s="280"/>
    </row>
    <row r="153" spans="1:227" s="278" customFormat="1" ht="27.95" customHeight="1">
      <c r="A153" s="523" t="s">
        <v>95</v>
      </c>
      <c r="B153" s="289" t="s">
        <v>81</v>
      </c>
      <c r="C153" s="290">
        <f>C154+C155+C158</f>
        <v>131.22</v>
      </c>
      <c r="D153" s="290">
        <f t="shared" ref="D153:G153" si="25">D154+D155+D158</f>
        <v>62.175196999999997</v>
      </c>
      <c r="E153" s="290">
        <f t="shared" si="25"/>
        <v>0</v>
      </c>
      <c r="F153" s="291">
        <f t="shared" si="17"/>
        <v>193.395197</v>
      </c>
      <c r="G153" s="290">
        <f t="shared" si="25"/>
        <v>-60.283900000000003</v>
      </c>
      <c r="H153" s="291">
        <f t="shared" si="22"/>
        <v>133.11129700000001</v>
      </c>
      <c r="I153" s="296"/>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7"/>
      <c r="AY153" s="277"/>
      <c r="AZ153" s="277"/>
      <c r="BA153" s="277"/>
      <c r="BB153" s="277"/>
      <c r="BC153" s="277"/>
      <c r="BD153" s="277"/>
      <c r="BE153" s="277"/>
      <c r="BF153" s="277"/>
      <c r="BG153" s="277"/>
      <c r="BH153" s="277"/>
      <c r="BI153" s="277"/>
      <c r="BJ153" s="277"/>
      <c r="BK153" s="277"/>
      <c r="BL153" s="277"/>
      <c r="BM153" s="277"/>
      <c r="BN153" s="277"/>
      <c r="BO153" s="277"/>
      <c r="BP153" s="277"/>
      <c r="BQ153" s="277"/>
      <c r="BR153" s="277"/>
      <c r="BS153" s="277"/>
      <c r="BT153" s="277"/>
      <c r="BU153" s="277"/>
      <c r="BV153" s="277"/>
      <c r="BW153" s="277"/>
      <c r="BX153" s="277"/>
      <c r="BY153" s="277"/>
      <c r="BZ153" s="277"/>
      <c r="CA153" s="277"/>
      <c r="CB153" s="277"/>
      <c r="CC153" s="277"/>
      <c r="CD153" s="277"/>
      <c r="CE153" s="277"/>
      <c r="CF153" s="277"/>
      <c r="CG153" s="277"/>
      <c r="CH153" s="277"/>
      <c r="CI153" s="277"/>
      <c r="CJ153" s="277"/>
      <c r="CK153" s="277"/>
      <c r="CL153" s="277"/>
      <c r="CM153" s="277"/>
      <c r="CN153" s="277"/>
      <c r="CO153" s="277"/>
      <c r="CP153" s="277"/>
      <c r="CQ153" s="277"/>
      <c r="CR153" s="277"/>
      <c r="CS153" s="277"/>
      <c r="CT153" s="277"/>
      <c r="CU153" s="277"/>
      <c r="CV153" s="277"/>
      <c r="CW153" s="277"/>
      <c r="CX153" s="277"/>
      <c r="CY153" s="277"/>
      <c r="CZ153" s="277"/>
      <c r="DA153" s="277"/>
      <c r="DB153" s="277"/>
      <c r="DC153" s="277"/>
      <c r="DD153" s="277"/>
      <c r="DE153" s="277"/>
      <c r="DF153" s="277"/>
      <c r="DG153" s="277"/>
      <c r="DH153" s="277"/>
      <c r="DI153" s="277"/>
      <c r="DJ153" s="277"/>
      <c r="DK153" s="277"/>
      <c r="DL153" s="277"/>
      <c r="DM153" s="277"/>
      <c r="DN153" s="277"/>
      <c r="DO153" s="277"/>
      <c r="DP153" s="277"/>
      <c r="DQ153" s="277"/>
      <c r="DR153" s="277"/>
      <c r="DS153" s="277"/>
      <c r="DT153" s="277"/>
      <c r="DU153" s="277"/>
      <c r="DV153" s="277"/>
      <c r="DW153" s="277"/>
      <c r="DX153" s="277"/>
      <c r="DY153" s="277"/>
      <c r="DZ153" s="277"/>
      <c r="EA153" s="277"/>
      <c r="EB153" s="277"/>
      <c r="EC153" s="277"/>
      <c r="ED153" s="277"/>
      <c r="EE153" s="277"/>
      <c r="EF153" s="277"/>
      <c r="EG153" s="277"/>
      <c r="EH153" s="277"/>
      <c r="EI153" s="277"/>
      <c r="EJ153" s="277"/>
      <c r="EK153" s="277"/>
      <c r="EL153" s="277"/>
      <c r="EM153" s="277"/>
      <c r="EN153" s="277"/>
      <c r="EO153" s="277"/>
      <c r="EP153" s="277"/>
      <c r="EQ153" s="277"/>
      <c r="ER153" s="277"/>
      <c r="ES153" s="277"/>
      <c r="ET153" s="277"/>
      <c r="EU153" s="277"/>
      <c r="EV153" s="277"/>
      <c r="EW153" s="277"/>
      <c r="EX153" s="277"/>
      <c r="EY153" s="277"/>
      <c r="EZ153" s="277"/>
      <c r="FA153" s="277"/>
      <c r="FB153" s="277"/>
      <c r="FC153" s="277"/>
      <c r="FD153" s="277"/>
      <c r="FE153" s="277"/>
      <c r="FF153" s="277"/>
      <c r="FG153" s="277"/>
      <c r="FH153" s="277"/>
      <c r="FI153" s="277"/>
      <c r="FJ153" s="277"/>
      <c r="FK153" s="277"/>
      <c r="FL153" s="277"/>
      <c r="FM153" s="277"/>
      <c r="FN153" s="277"/>
      <c r="FO153" s="277"/>
      <c r="FP153" s="277"/>
      <c r="FQ153" s="277"/>
      <c r="FR153" s="277"/>
      <c r="FS153" s="277"/>
      <c r="FT153" s="277"/>
      <c r="FU153" s="277"/>
      <c r="FV153" s="277"/>
      <c r="FW153" s="277"/>
      <c r="FX153" s="277"/>
      <c r="FY153" s="277"/>
      <c r="FZ153" s="277"/>
      <c r="GA153" s="277"/>
      <c r="GB153" s="277"/>
      <c r="GC153" s="277"/>
      <c r="GD153" s="277"/>
      <c r="GE153" s="277"/>
      <c r="GF153" s="277"/>
      <c r="GG153" s="277"/>
      <c r="GH153" s="277"/>
      <c r="GI153" s="277"/>
      <c r="GJ153" s="277"/>
      <c r="GK153" s="277"/>
      <c r="GL153" s="277"/>
      <c r="GM153" s="277"/>
      <c r="GN153" s="277"/>
      <c r="GO153" s="277"/>
      <c r="GP153" s="277"/>
      <c r="GQ153" s="277"/>
      <c r="GR153" s="277"/>
      <c r="GS153" s="277"/>
      <c r="GT153" s="277"/>
      <c r="GU153" s="277"/>
      <c r="GV153" s="280"/>
      <c r="GW153" s="280"/>
      <c r="GX153" s="280"/>
      <c r="GY153" s="280"/>
      <c r="GZ153" s="280"/>
      <c r="HA153" s="280"/>
      <c r="HB153" s="280"/>
      <c r="HC153" s="280"/>
      <c r="HD153" s="280"/>
      <c r="HE153" s="280"/>
      <c r="HF153" s="280"/>
      <c r="HG153" s="280"/>
      <c r="HH153" s="280"/>
      <c r="HI153" s="280"/>
      <c r="HJ153" s="280"/>
      <c r="HK153" s="280"/>
      <c r="HL153" s="280"/>
      <c r="HM153" s="280"/>
      <c r="HN153" s="280"/>
      <c r="HO153" s="280"/>
      <c r="HP153" s="280"/>
      <c r="HQ153" s="280"/>
      <c r="HR153" s="280"/>
      <c r="HS153" s="280"/>
    </row>
    <row r="154" spans="1:227" s="278" customFormat="1" ht="27.95" customHeight="1">
      <c r="A154" s="523"/>
      <c r="B154" s="294" t="s">
        <v>253</v>
      </c>
      <c r="C154" s="290">
        <v>94.18</v>
      </c>
      <c r="D154" s="290">
        <v>39.525196999999999</v>
      </c>
      <c r="E154" s="290"/>
      <c r="F154" s="291">
        <f t="shared" si="17"/>
        <v>133.705197</v>
      </c>
      <c r="G154" s="290"/>
      <c r="H154" s="291">
        <f t="shared" si="22"/>
        <v>133.705197</v>
      </c>
      <c r="I154" s="296" t="s">
        <v>348</v>
      </c>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s="277"/>
      <c r="AG154" s="277"/>
      <c r="AH154" s="277"/>
      <c r="AI154" s="277"/>
      <c r="AJ154" s="277"/>
      <c r="AK154" s="277"/>
      <c r="AL154" s="277"/>
      <c r="AM154" s="277"/>
      <c r="AN154" s="277"/>
      <c r="AO154" s="277"/>
      <c r="AP154" s="277"/>
      <c r="AQ154" s="277"/>
      <c r="AR154" s="277"/>
      <c r="AS154" s="277"/>
      <c r="AT154" s="277"/>
      <c r="AU154" s="277"/>
      <c r="AV154" s="277"/>
      <c r="AW154" s="277"/>
      <c r="AX154" s="277"/>
      <c r="AY154" s="277"/>
      <c r="AZ154" s="277"/>
      <c r="BA154" s="277"/>
      <c r="BB154" s="277"/>
      <c r="BC154" s="277"/>
      <c r="BD154" s="277"/>
      <c r="BE154" s="277"/>
      <c r="BF154" s="277"/>
      <c r="BG154" s="277"/>
      <c r="BH154" s="277"/>
      <c r="BI154" s="277"/>
      <c r="BJ154" s="277"/>
      <c r="BK154" s="277"/>
      <c r="BL154" s="277"/>
      <c r="BM154" s="277"/>
      <c r="BN154" s="277"/>
      <c r="BO154" s="277"/>
      <c r="BP154" s="277"/>
      <c r="BQ154" s="277"/>
      <c r="BR154" s="277"/>
      <c r="BS154" s="277"/>
      <c r="BT154" s="277"/>
      <c r="BU154" s="277"/>
      <c r="BV154" s="277"/>
      <c r="BW154" s="277"/>
      <c r="BX154" s="277"/>
      <c r="BY154" s="277"/>
      <c r="BZ154" s="277"/>
      <c r="CA154" s="277"/>
      <c r="CB154" s="277"/>
      <c r="CC154" s="277"/>
      <c r="CD154" s="277"/>
      <c r="CE154" s="277"/>
      <c r="CF154" s="277"/>
      <c r="CG154" s="277"/>
      <c r="CH154" s="277"/>
      <c r="CI154" s="277"/>
      <c r="CJ154" s="277"/>
      <c r="CK154" s="277"/>
      <c r="CL154" s="277"/>
      <c r="CM154" s="277"/>
      <c r="CN154" s="277"/>
      <c r="CO154" s="277"/>
      <c r="CP154" s="277"/>
      <c r="CQ154" s="277"/>
      <c r="CR154" s="277"/>
      <c r="CS154" s="277"/>
      <c r="CT154" s="277"/>
      <c r="CU154" s="277"/>
      <c r="CV154" s="277"/>
      <c r="CW154" s="277"/>
      <c r="CX154" s="277"/>
      <c r="CY154" s="277"/>
      <c r="CZ154" s="277"/>
      <c r="DA154" s="277"/>
      <c r="DB154" s="277"/>
      <c r="DC154" s="277"/>
      <c r="DD154" s="277"/>
      <c r="DE154" s="277"/>
      <c r="DF154" s="277"/>
      <c r="DG154" s="277"/>
      <c r="DH154" s="277"/>
      <c r="DI154" s="277"/>
      <c r="DJ154" s="277"/>
      <c r="DK154" s="277"/>
      <c r="DL154" s="277"/>
      <c r="DM154" s="277"/>
      <c r="DN154" s="277"/>
      <c r="DO154" s="277"/>
      <c r="DP154" s="277"/>
      <c r="DQ154" s="277"/>
      <c r="DR154" s="277"/>
      <c r="DS154" s="277"/>
      <c r="DT154" s="277"/>
      <c r="DU154" s="277"/>
      <c r="DV154" s="277"/>
      <c r="DW154" s="277"/>
      <c r="DX154" s="277"/>
      <c r="DY154" s="277"/>
      <c r="DZ154" s="277"/>
      <c r="EA154" s="277"/>
      <c r="EB154" s="277"/>
      <c r="EC154" s="277"/>
      <c r="ED154" s="277"/>
      <c r="EE154" s="277"/>
      <c r="EF154" s="277"/>
      <c r="EG154" s="277"/>
      <c r="EH154" s="277"/>
      <c r="EI154" s="277"/>
      <c r="EJ154" s="277"/>
      <c r="EK154" s="277"/>
      <c r="EL154" s="277"/>
      <c r="EM154" s="277"/>
      <c r="EN154" s="277"/>
      <c r="EO154" s="277"/>
      <c r="EP154" s="277"/>
      <c r="EQ154" s="277"/>
      <c r="ER154" s="277"/>
      <c r="ES154" s="277"/>
      <c r="ET154" s="277"/>
      <c r="EU154" s="277"/>
      <c r="EV154" s="277"/>
      <c r="EW154" s="277"/>
      <c r="EX154" s="277"/>
      <c r="EY154" s="277"/>
      <c r="EZ154" s="277"/>
      <c r="FA154" s="277"/>
      <c r="FB154" s="277"/>
      <c r="FC154" s="277"/>
      <c r="FD154" s="277"/>
      <c r="FE154" s="277"/>
      <c r="FF154" s="277"/>
      <c r="FG154" s="277"/>
      <c r="FH154" s="277"/>
      <c r="FI154" s="277"/>
      <c r="FJ154" s="277"/>
      <c r="FK154" s="277"/>
      <c r="FL154" s="277"/>
      <c r="FM154" s="277"/>
      <c r="FN154" s="277"/>
      <c r="FO154" s="277"/>
      <c r="FP154" s="277"/>
      <c r="FQ154" s="277"/>
      <c r="FR154" s="277"/>
      <c r="FS154" s="277"/>
      <c r="FT154" s="277"/>
      <c r="FU154" s="277"/>
      <c r="FV154" s="277"/>
      <c r="FW154" s="277"/>
      <c r="FX154" s="277"/>
      <c r="FY154" s="277"/>
      <c r="FZ154" s="277"/>
      <c r="GA154" s="277"/>
      <c r="GB154" s="277"/>
      <c r="GC154" s="277"/>
      <c r="GD154" s="277"/>
      <c r="GE154" s="277"/>
      <c r="GF154" s="277"/>
      <c r="GG154" s="277"/>
      <c r="GH154" s="277"/>
      <c r="GI154" s="277"/>
      <c r="GJ154" s="277"/>
      <c r="GK154" s="277"/>
      <c r="GL154" s="277"/>
      <c r="GM154" s="277"/>
      <c r="GN154" s="277"/>
      <c r="GO154" s="277"/>
      <c r="GP154" s="277"/>
      <c r="GQ154" s="277"/>
      <c r="GR154" s="277"/>
      <c r="GS154" s="277"/>
      <c r="GT154" s="277"/>
      <c r="GU154" s="277"/>
      <c r="GV154" s="280"/>
      <c r="GW154" s="280"/>
      <c r="GX154" s="280"/>
      <c r="GY154" s="280"/>
      <c r="GZ154" s="280"/>
      <c r="HA154" s="280"/>
      <c r="HB154" s="280"/>
      <c r="HC154" s="280"/>
      <c r="HD154" s="280"/>
      <c r="HE154" s="280"/>
      <c r="HF154" s="280"/>
      <c r="HG154" s="280"/>
      <c r="HH154" s="280"/>
      <c r="HI154" s="280"/>
      <c r="HJ154" s="280"/>
      <c r="HK154" s="280"/>
      <c r="HL154" s="280"/>
      <c r="HM154" s="280"/>
      <c r="HN154" s="280"/>
      <c r="HO154" s="280"/>
      <c r="HP154" s="280"/>
      <c r="HQ154" s="280"/>
      <c r="HR154" s="280"/>
      <c r="HS154" s="280"/>
    </row>
    <row r="155" spans="1:227" s="278" customFormat="1" ht="27.95" customHeight="1">
      <c r="A155" s="523"/>
      <c r="B155" s="294" t="s">
        <v>255</v>
      </c>
      <c r="C155" s="290">
        <v>17.04</v>
      </c>
      <c r="D155" s="290"/>
      <c r="E155" s="290"/>
      <c r="F155" s="291">
        <f t="shared" si="17"/>
        <v>17.04</v>
      </c>
      <c r="G155" s="290"/>
      <c r="H155" s="291">
        <f t="shared" si="22"/>
        <v>17.04</v>
      </c>
      <c r="I155" s="296"/>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7"/>
      <c r="AS155" s="277"/>
      <c r="AT155" s="277"/>
      <c r="AU155" s="277"/>
      <c r="AV155" s="277"/>
      <c r="AW155" s="277"/>
      <c r="AX155" s="277"/>
      <c r="AY155" s="277"/>
      <c r="AZ155" s="277"/>
      <c r="BA155" s="277"/>
      <c r="BB155" s="277"/>
      <c r="BC155" s="277"/>
      <c r="BD155" s="277"/>
      <c r="BE155" s="277"/>
      <c r="BF155" s="277"/>
      <c r="BG155" s="277"/>
      <c r="BH155" s="277"/>
      <c r="BI155" s="277"/>
      <c r="BJ155" s="277"/>
      <c r="BK155" s="277"/>
      <c r="BL155" s="277"/>
      <c r="BM155" s="277"/>
      <c r="BN155" s="277"/>
      <c r="BO155" s="277"/>
      <c r="BP155" s="277"/>
      <c r="BQ155" s="277"/>
      <c r="BR155" s="277"/>
      <c r="BS155" s="277"/>
      <c r="BT155" s="277"/>
      <c r="BU155" s="277"/>
      <c r="BV155" s="277"/>
      <c r="BW155" s="277"/>
      <c r="BX155" s="277"/>
      <c r="BY155" s="277"/>
      <c r="BZ155" s="277"/>
      <c r="CA155" s="277"/>
      <c r="CB155" s="277"/>
      <c r="CC155" s="277"/>
      <c r="CD155" s="277"/>
      <c r="CE155" s="277"/>
      <c r="CF155" s="277"/>
      <c r="CG155" s="277"/>
      <c r="CH155" s="277"/>
      <c r="CI155" s="277"/>
      <c r="CJ155" s="277"/>
      <c r="CK155" s="277"/>
      <c r="CL155" s="277"/>
      <c r="CM155" s="277"/>
      <c r="CN155" s="277"/>
      <c r="CO155" s="277"/>
      <c r="CP155" s="277"/>
      <c r="CQ155" s="277"/>
      <c r="CR155" s="277"/>
      <c r="CS155" s="277"/>
      <c r="CT155" s="277"/>
      <c r="CU155" s="277"/>
      <c r="CV155" s="277"/>
      <c r="CW155" s="277"/>
      <c r="CX155" s="277"/>
      <c r="CY155" s="277"/>
      <c r="CZ155" s="277"/>
      <c r="DA155" s="277"/>
      <c r="DB155" s="277"/>
      <c r="DC155" s="277"/>
      <c r="DD155" s="277"/>
      <c r="DE155" s="277"/>
      <c r="DF155" s="277"/>
      <c r="DG155" s="277"/>
      <c r="DH155" s="277"/>
      <c r="DI155" s="277"/>
      <c r="DJ155" s="277"/>
      <c r="DK155" s="277"/>
      <c r="DL155" s="277"/>
      <c r="DM155" s="277"/>
      <c r="DN155" s="277"/>
      <c r="DO155" s="277"/>
      <c r="DP155" s="277"/>
      <c r="DQ155" s="277"/>
      <c r="DR155" s="277"/>
      <c r="DS155" s="277"/>
      <c r="DT155" s="277"/>
      <c r="DU155" s="277"/>
      <c r="DV155" s="277"/>
      <c r="DW155" s="277"/>
      <c r="DX155" s="277"/>
      <c r="DY155" s="277"/>
      <c r="DZ155" s="277"/>
      <c r="EA155" s="277"/>
      <c r="EB155" s="277"/>
      <c r="EC155" s="277"/>
      <c r="ED155" s="277"/>
      <c r="EE155" s="277"/>
      <c r="EF155" s="277"/>
      <c r="EG155" s="277"/>
      <c r="EH155" s="277"/>
      <c r="EI155" s="277"/>
      <c r="EJ155" s="277"/>
      <c r="EK155" s="277"/>
      <c r="EL155" s="277"/>
      <c r="EM155" s="277"/>
      <c r="EN155" s="277"/>
      <c r="EO155" s="277"/>
      <c r="EP155" s="277"/>
      <c r="EQ155" s="277"/>
      <c r="ER155" s="277"/>
      <c r="ES155" s="277"/>
      <c r="ET155" s="277"/>
      <c r="EU155" s="277"/>
      <c r="EV155" s="277"/>
      <c r="EW155" s="277"/>
      <c r="EX155" s="277"/>
      <c r="EY155" s="277"/>
      <c r="EZ155" s="277"/>
      <c r="FA155" s="277"/>
      <c r="FB155" s="277"/>
      <c r="FC155" s="277"/>
      <c r="FD155" s="277"/>
      <c r="FE155" s="277"/>
      <c r="FF155" s="277"/>
      <c r="FG155" s="277"/>
      <c r="FH155" s="277"/>
      <c r="FI155" s="277"/>
      <c r="FJ155" s="277"/>
      <c r="FK155" s="277"/>
      <c r="FL155" s="277"/>
      <c r="FM155" s="277"/>
      <c r="FN155" s="277"/>
      <c r="FO155" s="277"/>
      <c r="FP155" s="277"/>
      <c r="FQ155" s="277"/>
      <c r="FR155" s="277"/>
      <c r="FS155" s="277"/>
      <c r="FT155" s="277"/>
      <c r="FU155" s="277"/>
      <c r="FV155" s="277"/>
      <c r="FW155" s="277"/>
      <c r="FX155" s="277"/>
      <c r="FY155" s="277"/>
      <c r="FZ155" s="277"/>
      <c r="GA155" s="277"/>
      <c r="GB155" s="277"/>
      <c r="GC155" s="277"/>
      <c r="GD155" s="277"/>
      <c r="GE155" s="277"/>
      <c r="GF155" s="277"/>
      <c r="GG155" s="277"/>
      <c r="GH155" s="277"/>
      <c r="GI155" s="277"/>
      <c r="GJ155" s="277"/>
      <c r="GK155" s="277"/>
      <c r="GL155" s="277"/>
      <c r="GM155" s="277"/>
      <c r="GN155" s="277"/>
      <c r="GO155" s="277"/>
      <c r="GP155" s="277"/>
      <c r="GQ155" s="277"/>
      <c r="GR155" s="277"/>
      <c r="GS155" s="277"/>
      <c r="GT155" s="277"/>
      <c r="GU155" s="277"/>
      <c r="GV155" s="280"/>
      <c r="GW155" s="280"/>
      <c r="GX155" s="280"/>
      <c r="GY155" s="280"/>
      <c r="GZ155" s="280"/>
      <c r="HA155" s="280"/>
      <c r="HB155" s="280"/>
      <c r="HC155" s="280"/>
      <c r="HD155" s="280"/>
      <c r="HE155" s="280"/>
      <c r="HF155" s="280"/>
      <c r="HG155" s="280"/>
      <c r="HH155" s="280"/>
      <c r="HI155" s="280"/>
      <c r="HJ155" s="280"/>
      <c r="HK155" s="280"/>
      <c r="HL155" s="280"/>
      <c r="HM155" s="280"/>
      <c r="HN155" s="280"/>
      <c r="HO155" s="280"/>
      <c r="HP155" s="280"/>
      <c r="HQ155" s="280"/>
      <c r="HR155" s="280"/>
      <c r="HS155" s="280"/>
    </row>
    <row r="156" spans="1:227" s="278" customFormat="1" ht="27.95" customHeight="1">
      <c r="A156" s="523"/>
      <c r="B156" s="293" t="s">
        <v>256</v>
      </c>
      <c r="C156" s="291">
        <v>10.8</v>
      </c>
      <c r="D156" s="291"/>
      <c r="E156" s="291"/>
      <c r="F156" s="291">
        <f t="shared" si="17"/>
        <v>10.8</v>
      </c>
      <c r="G156" s="291"/>
      <c r="H156" s="291">
        <f t="shared" si="22"/>
        <v>10.8</v>
      </c>
      <c r="I156" s="296"/>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c r="AN156" s="277"/>
      <c r="AO156" s="277"/>
      <c r="AP156" s="277"/>
      <c r="AQ156" s="277"/>
      <c r="AR156" s="277"/>
      <c r="AS156" s="277"/>
      <c r="AT156" s="277"/>
      <c r="AU156" s="277"/>
      <c r="AV156" s="277"/>
      <c r="AW156" s="277"/>
      <c r="AX156" s="277"/>
      <c r="AY156" s="277"/>
      <c r="AZ156" s="277"/>
      <c r="BA156" s="277"/>
      <c r="BB156" s="277"/>
      <c r="BC156" s="277"/>
      <c r="BD156" s="277"/>
      <c r="BE156" s="277"/>
      <c r="BF156" s="277"/>
      <c r="BG156" s="277"/>
      <c r="BH156" s="277"/>
      <c r="BI156" s="277"/>
      <c r="BJ156" s="277"/>
      <c r="BK156" s="277"/>
      <c r="BL156" s="277"/>
      <c r="BM156" s="277"/>
      <c r="BN156" s="277"/>
      <c r="BO156" s="277"/>
      <c r="BP156" s="277"/>
      <c r="BQ156" s="277"/>
      <c r="BR156" s="277"/>
      <c r="BS156" s="277"/>
      <c r="BT156" s="277"/>
      <c r="BU156" s="277"/>
      <c r="BV156" s="277"/>
      <c r="BW156" s="277"/>
      <c r="BX156" s="277"/>
      <c r="BY156" s="277"/>
      <c r="BZ156" s="277"/>
      <c r="CA156" s="277"/>
      <c r="CB156" s="277"/>
      <c r="CC156" s="277"/>
      <c r="CD156" s="277"/>
      <c r="CE156" s="277"/>
      <c r="CF156" s="277"/>
      <c r="CG156" s="277"/>
      <c r="CH156" s="277"/>
      <c r="CI156" s="277"/>
      <c r="CJ156" s="277"/>
      <c r="CK156" s="277"/>
      <c r="CL156" s="277"/>
      <c r="CM156" s="277"/>
      <c r="CN156" s="277"/>
      <c r="CO156" s="277"/>
      <c r="CP156" s="277"/>
      <c r="CQ156" s="277"/>
      <c r="CR156" s="277"/>
      <c r="CS156" s="277"/>
      <c r="CT156" s="277"/>
      <c r="CU156" s="277"/>
      <c r="CV156" s="277"/>
      <c r="CW156" s="277"/>
      <c r="CX156" s="277"/>
      <c r="CY156" s="277"/>
      <c r="CZ156" s="277"/>
      <c r="DA156" s="277"/>
      <c r="DB156" s="277"/>
      <c r="DC156" s="277"/>
      <c r="DD156" s="277"/>
      <c r="DE156" s="277"/>
      <c r="DF156" s="277"/>
      <c r="DG156" s="277"/>
      <c r="DH156" s="277"/>
      <c r="DI156" s="277"/>
      <c r="DJ156" s="277"/>
      <c r="DK156" s="277"/>
      <c r="DL156" s="277"/>
      <c r="DM156" s="277"/>
      <c r="DN156" s="277"/>
      <c r="DO156" s="277"/>
      <c r="DP156" s="277"/>
      <c r="DQ156" s="277"/>
      <c r="DR156" s="277"/>
      <c r="DS156" s="277"/>
      <c r="DT156" s="277"/>
      <c r="DU156" s="277"/>
      <c r="DV156" s="277"/>
      <c r="DW156" s="277"/>
      <c r="DX156" s="277"/>
      <c r="DY156" s="277"/>
      <c r="DZ156" s="277"/>
      <c r="EA156" s="277"/>
      <c r="EB156" s="277"/>
      <c r="EC156" s="277"/>
      <c r="ED156" s="277"/>
      <c r="EE156" s="277"/>
      <c r="EF156" s="277"/>
      <c r="EG156" s="277"/>
      <c r="EH156" s="277"/>
      <c r="EI156" s="277"/>
      <c r="EJ156" s="277"/>
      <c r="EK156" s="277"/>
      <c r="EL156" s="277"/>
      <c r="EM156" s="277"/>
      <c r="EN156" s="277"/>
      <c r="EO156" s="277"/>
      <c r="EP156" s="277"/>
      <c r="EQ156" s="277"/>
      <c r="ER156" s="277"/>
      <c r="ES156" s="277"/>
      <c r="ET156" s="277"/>
      <c r="EU156" s="277"/>
      <c r="EV156" s="277"/>
      <c r="EW156" s="277"/>
      <c r="EX156" s="277"/>
      <c r="EY156" s="277"/>
      <c r="EZ156" s="277"/>
      <c r="FA156" s="277"/>
      <c r="FB156" s="277"/>
      <c r="FC156" s="277"/>
      <c r="FD156" s="277"/>
      <c r="FE156" s="277"/>
      <c r="FF156" s="277"/>
      <c r="FG156" s="277"/>
      <c r="FH156" s="277"/>
      <c r="FI156" s="277"/>
      <c r="FJ156" s="277"/>
      <c r="FK156" s="277"/>
      <c r="FL156" s="277"/>
      <c r="FM156" s="277"/>
      <c r="FN156" s="277"/>
      <c r="FO156" s="277"/>
      <c r="FP156" s="277"/>
      <c r="FQ156" s="277"/>
      <c r="FR156" s="277"/>
      <c r="FS156" s="277"/>
      <c r="FT156" s="277"/>
      <c r="FU156" s="277"/>
      <c r="FV156" s="277"/>
      <c r="FW156" s="277"/>
      <c r="FX156" s="277"/>
      <c r="FY156" s="277"/>
      <c r="FZ156" s="277"/>
      <c r="GA156" s="277"/>
      <c r="GB156" s="277"/>
      <c r="GC156" s="277"/>
      <c r="GD156" s="277"/>
      <c r="GE156" s="277"/>
      <c r="GF156" s="277"/>
      <c r="GG156" s="277"/>
      <c r="GH156" s="277"/>
      <c r="GI156" s="277"/>
      <c r="GJ156" s="277"/>
      <c r="GK156" s="277"/>
      <c r="GL156" s="277"/>
      <c r="GM156" s="277"/>
      <c r="GN156" s="277"/>
      <c r="GO156" s="277"/>
      <c r="GP156" s="277"/>
      <c r="GQ156" s="277"/>
      <c r="GR156" s="277"/>
      <c r="GS156" s="277"/>
      <c r="GT156" s="277"/>
      <c r="GU156" s="277"/>
      <c r="GV156" s="280"/>
      <c r="GW156" s="280"/>
      <c r="GX156" s="280"/>
      <c r="GY156" s="280"/>
      <c r="GZ156" s="280"/>
      <c r="HA156" s="280"/>
      <c r="HB156" s="280"/>
      <c r="HC156" s="280"/>
      <c r="HD156" s="280"/>
      <c r="HE156" s="280"/>
      <c r="HF156" s="280"/>
      <c r="HG156" s="280"/>
      <c r="HH156" s="280"/>
      <c r="HI156" s="280"/>
      <c r="HJ156" s="280"/>
      <c r="HK156" s="280"/>
      <c r="HL156" s="280"/>
      <c r="HM156" s="280"/>
      <c r="HN156" s="280"/>
      <c r="HO156" s="280"/>
      <c r="HP156" s="280"/>
      <c r="HQ156" s="280"/>
      <c r="HR156" s="280"/>
      <c r="HS156" s="280"/>
    </row>
    <row r="157" spans="1:227" s="278" customFormat="1" ht="27.95" customHeight="1">
      <c r="A157" s="523"/>
      <c r="B157" s="296" t="s">
        <v>257</v>
      </c>
      <c r="C157" s="290">
        <v>6.24</v>
      </c>
      <c r="D157" s="290"/>
      <c r="E157" s="290"/>
      <c r="F157" s="291">
        <f t="shared" si="17"/>
        <v>6.24</v>
      </c>
      <c r="G157" s="290"/>
      <c r="H157" s="291">
        <f t="shared" si="22"/>
        <v>6.24</v>
      </c>
      <c r="I157" s="296"/>
      <c r="J157" s="277"/>
      <c r="K157" s="277"/>
      <c r="L157" s="277"/>
      <c r="M157" s="277"/>
      <c r="N157" s="277"/>
      <c r="O157" s="277"/>
      <c r="P157" s="277"/>
      <c r="Q157" s="277"/>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c r="AN157" s="277"/>
      <c r="AO157" s="277"/>
      <c r="AP157" s="277"/>
      <c r="AQ157" s="277"/>
      <c r="AR157" s="277"/>
      <c r="AS157" s="277"/>
      <c r="AT157" s="277"/>
      <c r="AU157" s="277"/>
      <c r="AV157" s="277"/>
      <c r="AW157" s="277"/>
      <c r="AX157" s="277"/>
      <c r="AY157" s="277"/>
      <c r="AZ157" s="277"/>
      <c r="BA157" s="277"/>
      <c r="BB157" s="277"/>
      <c r="BC157" s="277"/>
      <c r="BD157" s="277"/>
      <c r="BE157" s="277"/>
      <c r="BF157" s="277"/>
      <c r="BG157" s="277"/>
      <c r="BH157" s="277"/>
      <c r="BI157" s="277"/>
      <c r="BJ157" s="277"/>
      <c r="BK157" s="277"/>
      <c r="BL157" s="277"/>
      <c r="BM157" s="277"/>
      <c r="BN157" s="277"/>
      <c r="BO157" s="277"/>
      <c r="BP157" s="277"/>
      <c r="BQ157" s="277"/>
      <c r="BR157" s="277"/>
      <c r="BS157" s="277"/>
      <c r="BT157" s="277"/>
      <c r="BU157" s="277"/>
      <c r="BV157" s="277"/>
      <c r="BW157" s="277"/>
      <c r="BX157" s="277"/>
      <c r="BY157" s="277"/>
      <c r="BZ157" s="277"/>
      <c r="CA157" s="277"/>
      <c r="CB157" s="277"/>
      <c r="CC157" s="277"/>
      <c r="CD157" s="277"/>
      <c r="CE157" s="277"/>
      <c r="CF157" s="277"/>
      <c r="CG157" s="277"/>
      <c r="CH157" s="277"/>
      <c r="CI157" s="277"/>
      <c r="CJ157" s="277"/>
      <c r="CK157" s="277"/>
      <c r="CL157" s="277"/>
      <c r="CM157" s="277"/>
      <c r="CN157" s="277"/>
      <c r="CO157" s="277"/>
      <c r="CP157" s="277"/>
      <c r="CQ157" s="277"/>
      <c r="CR157" s="277"/>
      <c r="CS157" s="277"/>
      <c r="CT157" s="277"/>
      <c r="CU157" s="277"/>
      <c r="CV157" s="277"/>
      <c r="CW157" s="277"/>
      <c r="CX157" s="277"/>
      <c r="CY157" s="277"/>
      <c r="CZ157" s="277"/>
      <c r="DA157" s="277"/>
      <c r="DB157" s="277"/>
      <c r="DC157" s="277"/>
      <c r="DD157" s="277"/>
      <c r="DE157" s="277"/>
      <c r="DF157" s="277"/>
      <c r="DG157" s="277"/>
      <c r="DH157" s="277"/>
      <c r="DI157" s="277"/>
      <c r="DJ157" s="277"/>
      <c r="DK157" s="277"/>
      <c r="DL157" s="277"/>
      <c r="DM157" s="277"/>
      <c r="DN157" s="277"/>
      <c r="DO157" s="277"/>
      <c r="DP157" s="277"/>
      <c r="DQ157" s="277"/>
      <c r="DR157" s="277"/>
      <c r="DS157" s="277"/>
      <c r="DT157" s="277"/>
      <c r="DU157" s="277"/>
      <c r="DV157" s="277"/>
      <c r="DW157" s="277"/>
      <c r="DX157" s="277"/>
      <c r="DY157" s="277"/>
      <c r="DZ157" s="277"/>
      <c r="EA157" s="277"/>
      <c r="EB157" s="277"/>
      <c r="EC157" s="277"/>
      <c r="ED157" s="277"/>
      <c r="EE157" s="277"/>
      <c r="EF157" s="277"/>
      <c r="EG157" s="277"/>
      <c r="EH157" s="277"/>
      <c r="EI157" s="277"/>
      <c r="EJ157" s="277"/>
      <c r="EK157" s="277"/>
      <c r="EL157" s="277"/>
      <c r="EM157" s="277"/>
      <c r="EN157" s="277"/>
      <c r="EO157" s="277"/>
      <c r="EP157" s="277"/>
      <c r="EQ157" s="277"/>
      <c r="ER157" s="277"/>
      <c r="ES157" s="277"/>
      <c r="ET157" s="277"/>
      <c r="EU157" s="277"/>
      <c r="EV157" s="277"/>
      <c r="EW157" s="277"/>
      <c r="EX157" s="277"/>
      <c r="EY157" s="277"/>
      <c r="EZ157" s="277"/>
      <c r="FA157" s="277"/>
      <c r="FB157" s="277"/>
      <c r="FC157" s="277"/>
      <c r="FD157" s="277"/>
      <c r="FE157" s="277"/>
      <c r="FF157" s="277"/>
      <c r="FG157" s="277"/>
      <c r="FH157" s="277"/>
      <c r="FI157" s="277"/>
      <c r="FJ157" s="277"/>
      <c r="FK157" s="277"/>
      <c r="FL157" s="277"/>
      <c r="FM157" s="277"/>
      <c r="FN157" s="277"/>
      <c r="FO157" s="277"/>
      <c r="FP157" s="277"/>
      <c r="FQ157" s="277"/>
      <c r="FR157" s="277"/>
      <c r="FS157" s="277"/>
      <c r="FT157" s="277"/>
      <c r="FU157" s="277"/>
      <c r="FV157" s="277"/>
      <c r="FW157" s="277"/>
      <c r="FX157" s="277"/>
      <c r="FY157" s="277"/>
      <c r="FZ157" s="277"/>
      <c r="GA157" s="277"/>
      <c r="GB157" s="277"/>
      <c r="GC157" s="277"/>
      <c r="GD157" s="277"/>
      <c r="GE157" s="277"/>
      <c r="GF157" s="277"/>
      <c r="GG157" s="277"/>
      <c r="GH157" s="277"/>
      <c r="GI157" s="277"/>
      <c r="GJ157" s="277"/>
      <c r="GK157" s="277"/>
      <c r="GL157" s="277"/>
      <c r="GM157" s="277"/>
      <c r="GN157" s="277"/>
      <c r="GO157" s="277"/>
      <c r="GP157" s="277"/>
      <c r="GQ157" s="277"/>
      <c r="GR157" s="277"/>
      <c r="GS157" s="277"/>
      <c r="GT157" s="277"/>
      <c r="GU157" s="277"/>
      <c r="GV157" s="280"/>
      <c r="GW157" s="280"/>
      <c r="GX157" s="280"/>
      <c r="GY157" s="280"/>
      <c r="GZ157" s="280"/>
      <c r="HA157" s="280"/>
      <c r="HB157" s="280"/>
      <c r="HC157" s="280"/>
      <c r="HD157" s="280"/>
      <c r="HE157" s="280"/>
      <c r="HF157" s="280"/>
      <c r="HG157" s="280"/>
      <c r="HH157" s="280"/>
      <c r="HI157" s="280"/>
      <c r="HJ157" s="280"/>
      <c r="HK157" s="280"/>
      <c r="HL157" s="280"/>
      <c r="HM157" s="280"/>
      <c r="HN157" s="280"/>
      <c r="HO157" s="280"/>
      <c r="HP157" s="280"/>
      <c r="HQ157" s="280"/>
      <c r="HR157" s="280"/>
      <c r="HS157" s="280"/>
    </row>
    <row r="158" spans="1:227" s="278" customFormat="1" ht="27.95" customHeight="1">
      <c r="A158" s="523"/>
      <c r="B158" s="294" t="s">
        <v>258</v>
      </c>
      <c r="C158" s="290">
        <f>SUM(C159:C162)</f>
        <v>20</v>
      </c>
      <c r="D158" s="290">
        <f t="shared" ref="D158:G158" si="26">SUM(D159:D162)</f>
        <v>22.65</v>
      </c>
      <c r="E158" s="290">
        <f t="shared" si="26"/>
        <v>0</v>
      </c>
      <c r="F158" s="291">
        <f t="shared" si="17"/>
        <v>42.65</v>
      </c>
      <c r="G158" s="290">
        <f t="shared" si="26"/>
        <v>-60.283900000000003</v>
      </c>
      <c r="H158" s="291">
        <f t="shared" si="22"/>
        <v>-17.633900000000001</v>
      </c>
      <c r="I158" s="296"/>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7"/>
      <c r="AS158" s="277"/>
      <c r="AT158" s="277"/>
      <c r="AU158" s="277"/>
      <c r="AV158" s="277"/>
      <c r="AW158" s="277"/>
      <c r="AX158" s="277"/>
      <c r="AY158" s="277"/>
      <c r="AZ158" s="277"/>
      <c r="BA158" s="277"/>
      <c r="BB158" s="277"/>
      <c r="BC158" s="277"/>
      <c r="BD158" s="277"/>
      <c r="BE158" s="277"/>
      <c r="BF158" s="277"/>
      <c r="BG158" s="277"/>
      <c r="BH158" s="277"/>
      <c r="BI158" s="277"/>
      <c r="BJ158" s="277"/>
      <c r="BK158" s="277"/>
      <c r="BL158" s="277"/>
      <c r="BM158" s="277"/>
      <c r="BN158" s="277"/>
      <c r="BO158" s="277"/>
      <c r="BP158" s="277"/>
      <c r="BQ158" s="277"/>
      <c r="BR158" s="277"/>
      <c r="BS158" s="277"/>
      <c r="BT158" s="277"/>
      <c r="BU158" s="277"/>
      <c r="BV158" s="277"/>
      <c r="BW158" s="277"/>
      <c r="BX158" s="277"/>
      <c r="BY158" s="277"/>
      <c r="BZ158" s="277"/>
      <c r="CA158" s="277"/>
      <c r="CB158" s="277"/>
      <c r="CC158" s="277"/>
      <c r="CD158" s="277"/>
      <c r="CE158" s="277"/>
      <c r="CF158" s="277"/>
      <c r="CG158" s="277"/>
      <c r="CH158" s="277"/>
      <c r="CI158" s="277"/>
      <c r="CJ158" s="277"/>
      <c r="CK158" s="277"/>
      <c r="CL158" s="277"/>
      <c r="CM158" s="277"/>
      <c r="CN158" s="277"/>
      <c r="CO158" s="277"/>
      <c r="CP158" s="277"/>
      <c r="CQ158" s="277"/>
      <c r="CR158" s="277"/>
      <c r="CS158" s="277"/>
      <c r="CT158" s="277"/>
      <c r="CU158" s="277"/>
      <c r="CV158" s="277"/>
      <c r="CW158" s="277"/>
      <c r="CX158" s="277"/>
      <c r="CY158" s="277"/>
      <c r="CZ158" s="277"/>
      <c r="DA158" s="277"/>
      <c r="DB158" s="277"/>
      <c r="DC158" s="277"/>
      <c r="DD158" s="277"/>
      <c r="DE158" s="277"/>
      <c r="DF158" s="277"/>
      <c r="DG158" s="277"/>
      <c r="DH158" s="277"/>
      <c r="DI158" s="277"/>
      <c r="DJ158" s="277"/>
      <c r="DK158" s="277"/>
      <c r="DL158" s="277"/>
      <c r="DM158" s="277"/>
      <c r="DN158" s="277"/>
      <c r="DO158" s="277"/>
      <c r="DP158" s="277"/>
      <c r="DQ158" s="277"/>
      <c r="DR158" s="277"/>
      <c r="DS158" s="277"/>
      <c r="DT158" s="277"/>
      <c r="DU158" s="277"/>
      <c r="DV158" s="277"/>
      <c r="DW158" s="277"/>
      <c r="DX158" s="277"/>
      <c r="DY158" s="277"/>
      <c r="DZ158" s="277"/>
      <c r="EA158" s="277"/>
      <c r="EB158" s="277"/>
      <c r="EC158" s="277"/>
      <c r="ED158" s="277"/>
      <c r="EE158" s="277"/>
      <c r="EF158" s="277"/>
      <c r="EG158" s="277"/>
      <c r="EH158" s="277"/>
      <c r="EI158" s="277"/>
      <c r="EJ158" s="277"/>
      <c r="EK158" s="277"/>
      <c r="EL158" s="277"/>
      <c r="EM158" s="277"/>
      <c r="EN158" s="277"/>
      <c r="EO158" s="277"/>
      <c r="EP158" s="277"/>
      <c r="EQ158" s="277"/>
      <c r="ER158" s="277"/>
      <c r="ES158" s="277"/>
      <c r="ET158" s="277"/>
      <c r="EU158" s="277"/>
      <c r="EV158" s="277"/>
      <c r="EW158" s="277"/>
      <c r="EX158" s="277"/>
      <c r="EY158" s="277"/>
      <c r="EZ158" s="277"/>
      <c r="FA158" s="277"/>
      <c r="FB158" s="277"/>
      <c r="FC158" s="277"/>
      <c r="FD158" s="277"/>
      <c r="FE158" s="277"/>
      <c r="FF158" s="277"/>
      <c r="FG158" s="277"/>
      <c r="FH158" s="277"/>
      <c r="FI158" s="277"/>
      <c r="FJ158" s="277"/>
      <c r="FK158" s="277"/>
      <c r="FL158" s="277"/>
      <c r="FM158" s="277"/>
      <c r="FN158" s="277"/>
      <c r="FO158" s="277"/>
      <c r="FP158" s="277"/>
      <c r="FQ158" s="277"/>
      <c r="FR158" s="277"/>
      <c r="FS158" s="277"/>
      <c r="FT158" s="277"/>
      <c r="FU158" s="277"/>
      <c r="FV158" s="277"/>
      <c r="FW158" s="277"/>
      <c r="FX158" s="277"/>
      <c r="FY158" s="277"/>
      <c r="FZ158" s="277"/>
      <c r="GA158" s="277"/>
      <c r="GB158" s="277"/>
      <c r="GC158" s="277"/>
      <c r="GD158" s="277"/>
      <c r="GE158" s="277"/>
      <c r="GF158" s="277"/>
      <c r="GG158" s="277"/>
      <c r="GH158" s="277"/>
      <c r="GI158" s="277"/>
      <c r="GJ158" s="277"/>
      <c r="GK158" s="277"/>
      <c r="GL158" s="277"/>
      <c r="GM158" s="277"/>
      <c r="GN158" s="277"/>
      <c r="GO158" s="277"/>
      <c r="GP158" s="277"/>
      <c r="GQ158" s="277"/>
      <c r="GR158" s="277"/>
      <c r="GS158" s="277"/>
      <c r="GT158" s="277"/>
      <c r="GU158" s="277"/>
      <c r="GV158" s="280"/>
      <c r="GW158" s="280"/>
      <c r="GX158" s="280"/>
      <c r="GY158" s="280"/>
      <c r="GZ158" s="280"/>
      <c r="HA158" s="280"/>
      <c r="HB158" s="280"/>
      <c r="HC158" s="280"/>
      <c r="HD158" s="280"/>
      <c r="HE158" s="280"/>
      <c r="HF158" s="280"/>
      <c r="HG158" s="280"/>
      <c r="HH158" s="280"/>
      <c r="HI158" s="280"/>
      <c r="HJ158" s="280"/>
      <c r="HK158" s="280"/>
      <c r="HL158" s="280"/>
      <c r="HM158" s="280"/>
      <c r="HN158" s="280"/>
      <c r="HO158" s="280"/>
      <c r="HP158" s="280"/>
      <c r="HQ158" s="280"/>
      <c r="HR158" s="280"/>
      <c r="HS158" s="280"/>
    </row>
    <row r="159" spans="1:227" s="278" customFormat="1" ht="27.95" customHeight="1">
      <c r="A159" s="523"/>
      <c r="B159" s="296" t="s">
        <v>349</v>
      </c>
      <c r="C159" s="290">
        <v>20</v>
      </c>
      <c r="D159" s="290"/>
      <c r="E159" s="290"/>
      <c r="F159" s="291">
        <f t="shared" si="17"/>
        <v>20</v>
      </c>
      <c r="G159" s="290"/>
      <c r="H159" s="291">
        <f t="shared" si="22"/>
        <v>20</v>
      </c>
      <c r="I159" s="296"/>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277"/>
      <c r="AF159" s="277"/>
      <c r="AG159" s="277"/>
      <c r="AH159" s="277"/>
      <c r="AI159" s="277"/>
      <c r="AJ159" s="277"/>
      <c r="AK159" s="277"/>
      <c r="AL159" s="277"/>
      <c r="AM159" s="277"/>
      <c r="AN159" s="277"/>
      <c r="AO159" s="277"/>
      <c r="AP159" s="277"/>
      <c r="AQ159" s="277"/>
      <c r="AR159" s="277"/>
      <c r="AS159" s="277"/>
      <c r="AT159" s="277"/>
      <c r="AU159" s="277"/>
      <c r="AV159" s="277"/>
      <c r="AW159" s="277"/>
      <c r="AX159" s="277"/>
      <c r="AY159" s="277"/>
      <c r="AZ159" s="277"/>
      <c r="BA159" s="277"/>
      <c r="BB159" s="277"/>
      <c r="BC159" s="277"/>
      <c r="BD159" s="277"/>
      <c r="BE159" s="277"/>
      <c r="BF159" s="277"/>
      <c r="BG159" s="277"/>
      <c r="BH159" s="277"/>
      <c r="BI159" s="277"/>
      <c r="BJ159" s="277"/>
      <c r="BK159" s="277"/>
      <c r="BL159" s="277"/>
      <c r="BM159" s="277"/>
      <c r="BN159" s="277"/>
      <c r="BO159" s="277"/>
      <c r="BP159" s="277"/>
      <c r="BQ159" s="277"/>
      <c r="BR159" s="277"/>
      <c r="BS159" s="277"/>
      <c r="BT159" s="277"/>
      <c r="BU159" s="277"/>
      <c r="BV159" s="277"/>
      <c r="BW159" s="277"/>
      <c r="BX159" s="277"/>
      <c r="BY159" s="277"/>
      <c r="BZ159" s="277"/>
      <c r="CA159" s="277"/>
      <c r="CB159" s="277"/>
      <c r="CC159" s="277"/>
      <c r="CD159" s="277"/>
      <c r="CE159" s="277"/>
      <c r="CF159" s="277"/>
      <c r="CG159" s="277"/>
      <c r="CH159" s="277"/>
      <c r="CI159" s="277"/>
      <c r="CJ159" s="277"/>
      <c r="CK159" s="277"/>
      <c r="CL159" s="277"/>
      <c r="CM159" s="277"/>
      <c r="CN159" s="277"/>
      <c r="CO159" s="277"/>
      <c r="CP159" s="277"/>
      <c r="CQ159" s="277"/>
      <c r="CR159" s="277"/>
      <c r="CS159" s="277"/>
      <c r="CT159" s="277"/>
      <c r="CU159" s="277"/>
      <c r="CV159" s="277"/>
      <c r="CW159" s="277"/>
      <c r="CX159" s="277"/>
      <c r="CY159" s="277"/>
      <c r="CZ159" s="277"/>
      <c r="DA159" s="277"/>
      <c r="DB159" s="277"/>
      <c r="DC159" s="277"/>
      <c r="DD159" s="277"/>
      <c r="DE159" s="277"/>
      <c r="DF159" s="277"/>
      <c r="DG159" s="277"/>
      <c r="DH159" s="277"/>
      <c r="DI159" s="277"/>
      <c r="DJ159" s="277"/>
      <c r="DK159" s="277"/>
      <c r="DL159" s="277"/>
      <c r="DM159" s="277"/>
      <c r="DN159" s="277"/>
      <c r="DO159" s="277"/>
      <c r="DP159" s="277"/>
      <c r="DQ159" s="277"/>
      <c r="DR159" s="277"/>
      <c r="DS159" s="277"/>
      <c r="DT159" s="277"/>
      <c r="DU159" s="277"/>
      <c r="DV159" s="277"/>
      <c r="DW159" s="277"/>
      <c r="DX159" s="277"/>
      <c r="DY159" s="277"/>
      <c r="DZ159" s="277"/>
      <c r="EA159" s="277"/>
      <c r="EB159" s="277"/>
      <c r="EC159" s="277"/>
      <c r="ED159" s="277"/>
      <c r="EE159" s="277"/>
      <c r="EF159" s="277"/>
      <c r="EG159" s="277"/>
      <c r="EH159" s="277"/>
      <c r="EI159" s="277"/>
      <c r="EJ159" s="277"/>
      <c r="EK159" s="277"/>
      <c r="EL159" s="277"/>
      <c r="EM159" s="277"/>
      <c r="EN159" s="277"/>
      <c r="EO159" s="277"/>
      <c r="EP159" s="277"/>
      <c r="EQ159" s="277"/>
      <c r="ER159" s="277"/>
      <c r="ES159" s="277"/>
      <c r="ET159" s="277"/>
      <c r="EU159" s="277"/>
      <c r="EV159" s="277"/>
      <c r="EW159" s="277"/>
      <c r="EX159" s="277"/>
      <c r="EY159" s="277"/>
      <c r="EZ159" s="277"/>
      <c r="FA159" s="277"/>
      <c r="FB159" s="277"/>
      <c r="FC159" s="277"/>
      <c r="FD159" s="277"/>
      <c r="FE159" s="277"/>
      <c r="FF159" s="277"/>
      <c r="FG159" s="277"/>
      <c r="FH159" s="277"/>
      <c r="FI159" s="277"/>
      <c r="FJ159" s="277"/>
      <c r="FK159" s="277"/>
      <c r="FL159" s="277"/>
      <c r="FM159" s="277"/>
      <c r="FN159" s="277"/>
      <c r="FO159" s="277"/>
      <c r="FP159" s="277"/>
      <c r="FQ159" s="277"/>
      <c r="FR159" s="277"/>
      <c r="FS159" s="277"/>
      <c r="FT159" s="277"/>
      <c r="FU159" s="277"/>
      <c r="FV159" s="277"/>
      <c r="FW159" s="277"/>
      <c r="FX159" s="277"/>
      <c r="FY159" s="277"/>
      <c r="FZ159" s="277"/>
      <c r="GA159" s="277"/>
      <c r="GB159" s="277"/>
      <c r="GC159" s="277"/>
      <c r="GD159" s="277"/>
      <c r="GE159" s="277"/>
      <c r="GF159" s="277"/>
      <c r="GG159" s="277"/>
      <c r="GH159" s="277"/>
      <c r="GI159" s="277"/>
      <c r="GJ159" s="277"/>
      <c r="GK159" s="277"/>
      <c r="GL159" s="277"/>
      <c r="GM159" s="277"/>
      <c r="GN159" s="277"/>
      <c r="GO159" s="277"/>
      <c r="GP159" s="277"/>
      <c r="GQ159" s="277"/>
      <c r="GR159" s="277"/>
      <c r="GS159" s="277"/>
      <c r="GT159" s="277"/>
      <c r="GU159" s="277"/>
      <c r="GV159" s="280"/>
      <c r="GW159" s="280"/>
      <c r="GX159" s="280"/>
      <c r="GY159" s="280"/>
      <c r="GZ159" s="280"/>
      <c r="HA159" s="280"/>
      <c r="HB159" s="280"/>
      <c r="HC159" s="280"/>
      <c r="HD159" s="280"/>
      <c r="HE159" s="280"/>
      <c r="HF159" s="280"/>
      <c r="HG159" s="280"/>
      <c r="HH159" s="280"/>
      <c r="HI159" s="280"/>
      <c r="HJ159" s="280"/>
      <c r="HK159" s="280"/>
      <c r="HL159" s="280"/>
      <c r="HM159" s="280"/>
      <c r="HN159" s="280"/>
      <c r="HO159" s="280"/>
      <c r="HP159" s="280"/>
      <c r="HQ159" s="280"/>
      <c r="HR159" s="280"/>
      <c r="HS159" s="280"/>
    </row>
    <row r="160" spans="1:227" s="278" customFormat="1" ht="27.95" customHeight="1">
      <c r="A160" s="523"/>
      <c r="B160" s="296" t="s">
        <v>346</v>
      </c>
      <c r="C160" s="290"/>
      <c r="D160" s="290">
        <v>22.65</v>
      </c>
      <c r="E160" s="290"/>
      <c r="F160" s="291">
        <f t="shared" si="17"/>
        <v>22.65</v>
      </c>
      <c r="G160" s="290"/>
      <c r="H160" s="291">
        <f t="shared" si="22"/>
        <v>22.65</v>
      </c>
      <c r="I160" s="296" t="s">
        <v>267</v>
      </c>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c r="AZ160" s="277"/>
      <c r="BA160" s="277"/>
      <c r="BB160" s="277"/>
      <c r="BC160" s="277"/>
      <c r="BD160" s="277"/>
      <c r="BE160" s="277"/>
      <c r="BF160" s="277"/>
      <c r="BG160" s="277"/>
      <c r="BH160" s="277"/>
      <c r="BI160" s="277"/>
      <c r="BJ160" s="277"/>
      <c r="BK160" s="277"/>
      <c r="BL160" s="277"/>
      <c r="BM160" s="277"/>
      <c r="BN160" s="277"/>
      <c r="BO160" s="277"/>
      <c r="BP160" s="277"/>
      <c r="BQ160" s="277"/>
      <c r="BR160" s="277"/>
      <c r="BS160" s="277"/>
      <c r="BT160" s="277"/>
      <c r="BU160" s="277"/>
      <c r="BV160" s="277"/>
      <c r="BW160" s="277"/>
      <c r="BX160" s="277"/>
      <c r="BY160" s="277"/>
      <c r="BZ160" s="277"/>
      <c r="CA160" s="277"/>
      <c r="CB160" s="277"/>
      <c r="CC160" s="277"/>
      <c r="CD160" s="277"/>
      <c r="CE160" s="277"/>
      <c r="CF160" s="277"/>
      <c r="CG160" s="277"/>
      <c r="CH160" s="277"/>
      <c r="CI160" s="277"/>
      <c r="CJ160" s="277"/>
      <c r="CK160" s="277"/>
      <c r="CL160" s="277"/>
      <c r="CM160" s="277"/>
      <c r="CN160" s="277"/>
      <c r="CO160" s="277"/>
      <c r="CP160" s="277"/>
      <c r="CQ160" s="277"/>
      <c r="CR160" s="277"/>
      <c r="CS160" s="277"/>
      <c r="CT160" s="277"/>
      <c r="CU160" s="277"/>
      <c r="CV160" s="277"/>
      <c r="CW160" s="277"/>
      <c r="CX160" s="277"/>
      <c r="CY160" s="277"/>
      <c r="CZ160" s="277"/>
      <c r="DA160" s="277"/>
      <c r="DB160" s="277"/>
      <c r="DC160" s="277"/>
      <c r="DD160" s="277"/>
      <c r="DE160" s="277"/>
      <c r="DF160" s="277"/>
      <c r="DG160" s="277"/>
      <c r="DH160" s="277"/>
      <c r="DI160" s="277"/>
      <c r="DJ160" s="277"/>
      <c r="DK160" s="277"/>
      <c r="DL160" s="277"/>
      <c r="DM160" s="277"/>
      <c r="DN160" s="277"/>
      <c r="DO160" s="277"/>
      <c r="DP160" s="277"/>
      <c r="DQ160" s="277"/>
      <c r="DR160" s="277"/>
      <c r="DS160" s="277"/>
      <c r="DT160" s="277"/>
      <c r="DU160" s="277"/>
      <c r="DV160" s="277"/>
      <c r="DW160" s="277"/>
      <c r="DX160" s="277"/>
      <c r="DY160" s="277"/>
      <c r="DZ160" s="277"/>
      <c r="EA160" s="277"/>
      <c r="EB160" s="277"/>
      <c r="EC160" s="277"/>
      <c r="ED160" s="277"/>
      <c r="EE160" s="277"/>
      <c r="EF160" s="277"/>
      <c r="EG160" s="277"/>
      <c r="EH160" s="277"/>
      <c r="EI160" s="277"/>
      <c r="EJ160" s="277"/>
      <c r="EK160" s="277"/>
      <c r="EL160" s="277"/>
      <c r="EM160" s="277"/>
      <c r="EN160" s="277"/>
      <c r="EO160" s="277"/>
      <c r="EP160" s="277"/>
      <c r="EQ160" s="277"/>
      <c r="ER160" s="277"/>
      <c r="ES160" s="277"/>
      <c r="ET160" s="277"/>
      <c r="EU160" s="277"/>
      <c r="EV160" s="277"/>
      <c r="EW160" s="277"/>
      <c r="EX160" s="277"/>
      <c r="EY160" s="277"/>
      <c r="EZ160" s="277"/>
      <c r="FA160" s="277"/>
      <c r="FB160" s="277"/>
      <c r="FC160" s="277"/>
      <c r="FD160" s="277"/>
      <c r="FE160" s="277"/>
      <c r="FF160" s="277"/>
      <c r="FG160" s="277"/>
      <c r="FH160" s="277"/>
      <c r="FI160" s="277"/>
      <c r="FJ160" s="277"/>
      <c r="FK160" s="277"/>
      <c r="FL160" s="277"/>
      <c r="FM160" s="277"/>
      <c r="FN160" s="277"/>
      <c r="FO160" s="277"/>
      <c r="FP160" s="277"/>
      <c r="FQ160" s="277"/>
      <c r="FR160" s="277"/>
      <c r="FS160" s="277"/>
      <c r="FT160" s="277"/>
      <c r="FU160" s="277"/>
      <c r="FV160" s="277"/>
      <c r="FW160" s="277"/>
      <c r="FX160" s="277"/>
      <c r="FY160" s="277"/>
      <c r="FZ160" s="277"/>
      <c r="GA160" s="277"/>
      <c r="GB160" s="277"/>
      <c r="GC160" s="277"/>
      <c r="GD160" s="277"/>
      <c r="GE160" s="277"/>
      <c r="GF160" s="277"/>
      <c r="GG160" s="277"/>
      <c r="GH160" s="277"/>
      <c r="GI160" s="277"/>
      <c r="GJ160" s="277"/>
      <c r="GK160" s="277"/>
      <c r="GL160" s="277"/>
      <c r="GM160" s="277"/>
      <c r="GN160" s="277"/>
      <c r="GO160" s="277"/>
      <c r="GP160" s="277"/>
      <c r="GQ160" s="277"/>
      <c r="GR160" s="277"/>
      <c r="GS160" s="277"/>
      <c r="GT160" s="277"/>
      <c r="GU160" s="277"/>
      <c r="GV160" s="280"/>
      <c r="GW160" s="280"/>
      <c r="GX160" s="280"/>
      <c r="GY160" s="280"/>
      <c r="GZ160" s="280"/>
      <c r="HA160" s="280"/>
      <c r="HB160" s="280"/>
      <c r="HC160" s="280"/>
      <c r="HD160" s="280"/>
      <c r="HE160" s="280"/>
      <c r="HF160" s="280"/>
      <c r="HG160" s="280"/>
      <c r="HH160" s="280"/>
      <c r="HI160" s="280"/>
      <c r="HJ160" s="280"/>
      <c r="HK160" s="280"/>
      <c r="HL160" s="280"/>
      <c r="HM160" s="280"/>
      <c r="HN160" s="280"/>
      <c r="HO160" s="280"/>
      <c r="HP160" s="280"/>
      <c r="HQ160" s="280"/>
      <c r="HR160" s="280"/>
      <c r="HS160" s="280"/>
    </row>
    <row r="161" spans="1:227" s="278" customFormat="1" ht="27.95" customHeight="1">
      <c r="A161" s="523"/>
      <c r="B161" s="296" t="s">
        <v>350</v>
      </c>
      <c r="C161" s="290"/>
      <c r="D161" s="290"/>
      <c r="E161" s="290"/>
      <c r="F161" s="291">
        <f t="shared" si="17"/>
        <v>0</v>
      </c>
      <c r="G161" s="290">
        <v>19.716100000000001</v>
      </c>
      <c r="H161" s="291">
        <f t="shared" si="22"/>
        <v>19.716100000000001</v>
      </c>
      <c r="I161" s="296"/>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7"/>
      <c r="CB161" s="277"/>
      <c r="CC161" s="277"/>
      <c r="CD161" s="277"/>
      <c r="CE161" s="277"/>
      <c r="CF161" s="277"/>
      <c r="CG161" s="277"/>
      <c r="CH161" s="277"/>
      <c r="CI161" s="277"/>
      <c r="CJ161" s="277"/>
      <c r="CK161" s="277"/>
      <c r="CL161" s="277"/>
      <c r="CM161" s="277"/>
      <c r="CN161" s="277"/>
      <c r="CO161" s="277"/>
      <c r="CP161" s="277"/>
      <c r="CQ161" s="277"/>
      <c r="CR161" s="277"/>
      <c r="CS161" s="277"/>
      <c r="CT161" s="277"/>
      <c r="CU161" s="277"/>
      <c r="CV161" s="277"/>
      <c r="CW161" s="277"/>
      <c r="CX161" s="277"/>
      <c r="CY161" s="277"/>
      <c r="CZ161" s="277"/>
      <c r="DA161" s="277"/>
      <c r="DB161" s="277"/>
      <c r="DC161" s="277"/>
      <c r="DD161" s="277"/>
      <c r="DE161" s="277"/>
      <c r="DF161" s="277"/>
      <c r="DG161" s="277"/>
      <c r="DH161" s="277"/>
      <c r="DI161" s="277"/>
      <c r="DJ161" s="277"/>
      <c r="DK161" s="277"/>
      <c r="DL161" s="277"/>
      <c r="DM161" s="277"/>
      <c r="DN161" s="277"/>
      <c r="DO161" s="277"/>
      <c r="DP161" s="277"/>
      <c r="DQ161" s="277"/>
      <c r="DR161" s="277"/>
      <c r="DS161" s="277"/>
      <c r="DT161" s="277"/>
      <c r="DU161" s="277"/>
      <c r="DV161" s="277"/>
      <c r="DW161" s="277"/>
      <c r="DX161" s="277"/>
      <c r="DY161" s="277"/>
      <c r="DZ161" s="277"/>
      <c r="EA161" s="277"/>
      <c r="EB161" s="277"/>
      <c r="EC161" s="277"/>
      <c r="ED161" s="277"/>
      <c r="EE161" s="277"/>
      <c r="EF161" s="277"/>
      <c r="EG161" s="277"/>
      <c r="EH161" s="277"/>
      <c r="EI161" s="277"/>
      <c r="EJ161" s="277"/>
      <c r="EK161" s="277"/>
      <c r="EL161" s="277"/>
      <c r="EM161" s="277"/>
      <c r="EN161" s="277"/>
      <c r="EO161" s="277"/>
      <c r="EP161" s="277"/>
      <c r="EQ161" s="277"/>
      <c r="ER161" s="277"/>
      <c r="ES161" s="277"/>
      <c r="ET161" s="277"/>
      <c r="EU161" s="277"/>
      <c r="EV161" s="277"/>
      <c r="EW161" s="277"/>
      <c r="EX161" s="277"/>
      <c r="EY161" s="277"/>
      <c r="EZ161" s="277"/>
      <c r="FA161" s="277"/>
      <c r="FB161" s="277"/>
      <c r="FC161" s="277"/>
      <c r="FD161" s="277"/>
      <c r="FE161" s="277"/>
      <c r="FF161" s="277"/>
      <c r="FG161" s="277"/>
      <c r="FH161" s="277"/>
      <c r="FI161" s="277"/>
      <c r="FJ161" s="277"/>
      <c r="FK161" s="277"/>
      <c r="FL161" s="277"/>
      <c r="FM161" s="277"/>
      <c r="FN161" s="277"/>
      <c r="FO161" s="277"/>
      <c r="FP161" s="277"/>
      <c r="FQ161" s="277"/>
      <c r="FR161" s="277"/>
      <c r="FS161" s="277"/>
      <c r="FT161" s="277"/>
      <c r="FU161" s="277"/>
      <c r="FV161" s="277"/>
      <c r="FW161" s="277"/>
      <c r="FX161" s="277"/>
      <c r="FY161" s="277"/>
      <c r="FZ161" s="277"/>
      <c r="GA161" s="277"/>
      <c r="GB161" s="277"/>
      <c r="GC161" s="277"/>
      <c r="GD161" s="277"/>
      <c r="GE161" s="277"/>
      <c r="GF161" s="277"/>
      <c r="GG161" s="277"/>
      <c r="GH161" s="277"/>
      <c r="GI161" s="277"/>
      <c r="GJ161" s="277"/>
      <c r="GK161" s="277"/>
      <c r="GL161" s="277"/>
      <c r="GM161" s="277"/>
      <c r="GN161" s="277"/>
      <c r="GO161" s="277"/>
      <c r="GP161" s="277"/>
      <c r="GQ161" s="277"/>
      <c r="GR161" s="277"/>
      <c r="GS161" s="277"/>
      <c r="GT161" s="277"/>
      <c r="GU161" s="277"/>
      <c r="GV161" s="280"/>
      <c r="GW161" s="280"/>
      <c r="GX161" s="280"/>
      <c r="GY161" s="280"/>
      <c r="GZ161" s="280"/>
      <c r="HA161" s="280"/>
      <c r="HB161" s="280"/>
      <c r="HC161" s="280"/>
      <c r="HD161" s="280"/>
      <c r="HE161" s="280"/>
      <c r="HF161" s="280"/>
      <c r="HG161" s="280"/>
      <c r="HH161" s="280"/>
      <c r="HI161" s="280"/>
      <c r="HJ161" s="280"/>
      <c r="HK161" s="280"/>
      <c r="HL161" s="280"/>
      <c r="HM161" s="280"/>
      <c r="HN161" s="280"/>
      <c r="HO161" s="280"/>
      <c r="HP161" s="280"/>
      <c r="HQ161" s="280"/>
      <c r="HR161" s="280"/>
      <c r="HS161" s="280"/>
    </row>
    <row r="162" spans="1:227" s="278" customFormat="1" ht="27.95" customHeight="1">
      <c r="A162" s="523"/>
      <c r="B162" s="296" t="s">
        <v>351</v>
      </c>
      <c r="C162" s="290"/>
      <c r="D162" s="290"/>
      <c r="E162" s="290"/>
      <c r="F162" s="291">
        <f t="shared" si="17"/>
        <v>0</v>
      </c>
      <c r="G162" s="290">
        <v>-80</v>
      </c>
      <c r="H162" s="291">
        <f t="shared" si="22"/>
        <v>-80</v>
      </c>
      <c r="I162" s="296"/>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c r="AZ162" s="277"/>
      <c r="BA162" s="277"/>
      <c r="BB162" s="277"/>
      <c r="BC162" s="277"/>
      <c r="BD162" s="277"/>
      <c r="BE162" s="277"/>
      <c r="BF162" s="277"/>
      <c r="BG162" s="277"/>
      <c r="BH162" s="277"/>
      <c r="BI162" s="277"/>
      <c r="BJ162" s="277"/>
      <c r="BK162" s="277"/>
      <c r="BL162" s="277"/>
      <c r="BM162" s="277"/>
      <c r="BN162" s="277"/>
      <c r="BO162" s="277"/>
      <c r="BP162" s="277"/>
      <c r="BQ162" s="277"/>
      <c r="BR162" s="277"/>
      <c r="BS162" s="277"/>
      <c r="BT162" s="277"/>
      <c r="BU162" s="277"/>
      <c r="BV162" s="277"/>
      <c r="BW162" s="277"/>
      <c r="BX162" s="277"/>
      <c r="BY162" s="277"/>
      <c r="BZ162" s="277"/>
      <c r="CA162" s="277"/>
      <c r="CB162" s="277"/>
      <c r="CC162" s="277"/>
      <c r="CD162" s="277"/>
      <c r="CE162" s="277"/>
      <c r="CF162" s="277"/>
      <c r="CG162" s="277"/>
      <c r="CH162" s="277"/>
      <c r="CI162" s="277"/>
      <c r="CJ162" s="277"/>
      <c r="CK162" s="277"/>
      <c r="CL162" s="277"/>
      <c r="CM162" s="277"/>
      <c r="CN162" s="277"/>
      <c r="CO162" s="277"/>
      <c r="CP162" s="277"/>
      <c r="CQ162" s="277"/>
      <c r="CR162" s="277"/>
      <c r="CS162" s="277"/>
      <c r="CT162" s="277"/>
      <c r="CU162" s="277"/>
      <c r="CV162" s="277"/>
      <c r="CW162" s="277"/>
      <c r="CX162" s="277"/>
      <c r="CY162" s="277"/>
      <c r="CZ162" s="277"/>
      <c r="DA162" s="277"/>
      <c r="DB162" s="277"/>
      <c r="DC162" s="277"/>
      <c r="DD162" s="277"/>
      <c r="DE162" s="277"/>
      <c r="DF162" s="277"/>
      <c r="DG162" s="277"/>
      <c r="DH162" s="277"/>
      <c r="DI162" s="277"/>
      <c r="DJ162" s="277"/>
      <c r="DK162" s="277"/>
      <c r="DL162" s="277"/>
      <c r="DM162" s="277"/>
      <c r="DN162" s="277"/>
      <c r="DO162" s="277"/>
      <c r="DP162" s="277"/>
      <c r="DQ162" s="277"/>
      <c r="DR162" s="277"/>
      <c r="DS162" s="277"/>
      <c r="DT162" s="277"/>
      <c r="DU162" s="277"/>
      <c r="DV162" s="277"/>
      <c r="DW162" s="277"/>
      <c r="DX162" s="277"/>
      <c r="DY162" s="277"/>
      <c r="DZ162" s="277"/>
      <c r="EA162" s="277"/>
      <c r="EB162" s="277"/>
      <c r="EC162" s="277"/>
      <c r="ED162" s="277"/>
      <c r="EE162" s="277"/>
      <c r="EF162" s="277"/>
      <c r="EG162" s="277"/>
      <c r="EH162" s="277"/>
      <c r="EI162" s="277"/>
      <c r="EJ162" s="277"/>
      <c r="EK162" s="277"/>
      <c r="EL162" s="277"/>
      <c r="EM162" s="277"/>
      <c r="EN162" s="277"/>
      <c r="EO162" s="277"/>
      <c r="EP162" s="277"/>
      <c r="EQ162" s="277"/>
      <c r="ER162" s="277"/>
      <c r="ES162" s="277"/>
      <c r="ET162" s="277"/>
      <c r="EU162" s="277"/>
      <c r="EV162" s="277"/>
      <c r="EW162" s="277"/>
      <c r="EX162" s="277"/>
      <c r="EY162" s="277"/>
      <c r="EZ162" s="277"/>
      <c r="FA162" s="277"/>
      <c r="FB162" s="277"/>
      <c r="FC162" s="277"/>
      <c r="FD162" s="277"/>
      <c r="FE162" s="277"/>
      <c r="FF162" s="277"/>
      <c r="FG162" s="277"/>
      <c r="FH162" s="277"/>
      <c r="FI162" s="277"/>
      <c r="FJ162" s="277"/>
      <c r="FK162" s="277"/>
      <c r="FL162" s="277"/>
      <c r="FM162" s="277"/>
      <c r="FN162" s="277"/>
      <c r="FO162" s="277"/>
      <c r="FP162" s="277"/>
      <c r="FQ162" s="277"/>
      <c r="FR162" s="277"/>
      <c r="FS162" s="277"/>
      <c r="FT162" s="277"/>
      <c r="FU162" s="277"/>
      <c r="FV162" s="277"/>
      <c r="FW162" s="277"/>
      <c r="FX162" s="277"/>
      <c r="FY162" s="277"/>
      <c r="FZ162" s="277"/>
      <c r="GA162" s="277"/>
      <c r="GB162" s="277"/>
      <c r="GC162" s="277"/>
      <c r="GD162" s="277"/>
      <c r="GE162" s="277"/>
      <c r="GF162" s="277"/>
      <c r="GG162" s="277"/>
      <c r="GH162" s="277"/>
      <c r="GI162" s="277"/>
      <c r="GJ162" s="277"/>
      <c r="GK162" s="277"/>
      <c r="GL162" s="277"/>
      <c r="GM162" s="277"/>
      <c r="GN162" s="277"/>
      <c r="GO162" s="277"/>
      <c r="GP162" s="277"/>
      <c r="GQ162" s="277"/>
      <c r="GR162" s="277"/>
      <c r="GS162" s="277"/>
      <c r="GT162" s="277"/>
      <c r="GU162" s="277"/>
      <c r="GV162" s="280"/>
      <c r="GW162" s="280"/>
      <c r="GX162" s="280"/>
      <c r="GY162" s="280"/>
      <c r="GZ162" s="280"/>
      <c r="HA162" s="280"/>
      <c r="HB162" s="280"/>
      <c r="HC162" s="280"/>
      <c r="HD162" s="280"/>
      <c r="HE162" s="280"/>
      <c r="HF162" s="280"/>
      <c r="HG162" s="280"/>
      <c r="HH162" s="280"/>
      <c r="HI162" s="280"/>
      <c r="HJ162" s="280"/>
      <c r="HK162" s="280"/>
      <c r="HL162" s="280"/>
      <c r="HM162" s="280"/>
      <c r="HN162" s="280"/>
      <c r="HO162" s="280"/>
      <c r="HP162" s="280"/>
      <c r="HQ162" s="280"/>
      <c r="HR162" s="280"/>
      <c r="HS162" s="280"/>
    </row>
    <row r="163" spans="1:227" s="278" customFormat="1" ht="27.95" customHeight="1">
      <c r="A163" s="523" t="s">
        <v>96</v>
      </c>
      <c r="B163" s="289" t="s">
        <v>81</v>
      </c>
      <c r="C163" s="290">
        <f>C164+C165+C168</f>
        <v>4572.76</v>
      </c>
      <c r="D163" s="290">
        <f t="shared" ref="D163:G163" si="27">D164+D165+D168</f>
        <v>-4487.3288579999999</v>
      </c>
      <c r="E163" s="290">
        <f t="shared" si="27"/>
        <v>0</v>
      </c>
      <c r="F163" s="291">
        <f t="shared" ref="F163:F226" si="28">C163+D163+E163</f>
        <v>85.431141999999497</v>
      </c>
      <c r="G163" s="290">
        <f t="shared" si="27"/>
        <v>10</v>
      </c>
      <c r="H163" s="291">
        <f t="shared" si="22"/>
        <v>95.431141999999497</v>
      </c>
      <c r="I163" s="296"/>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c r="AZ163" s="277"/>
      <c r="BA163" s="277"/>
      <c r="BB163" s="277"/>
      <c r="BC163" s="277"/>
      <c r="BD163" s="277"/>
      <c r="BE163" s="277"/>
      <c r="BF163" s="277"/>
      <c r="BG163" s="277"/>
      <c r="BH163" s="277"/>
      <c r="BI163" s="277"/>
      <c r="BJ163" s="277"/>
      <c r="BK163" s="277"/>
      <c r="BL163" s="277"/>
      <c r="BM163" s="277"/>
      <c r="BN163" s="277"/>
      <c r="BO163" s="277"/>
      <c r="BP163" s="277"/>
      <c r="BQ163" s="277"/>
      <c r="BR163" s="277"/>
      <c r="BS163" s="277"/>
      <c r="BT163" s="277"/>
      <c r="BU163" s="277"/>
      <c r="BV163" s="277"/>
      <c r="BW163" s="277"/>
      <c r="BX163" s="277"/>
      <c r="BY163" s="277"/>
      <c r="BZ163" s="277"/>
      <c r="CA163" s="277"/>
      <c r="CB163" s="277"/>
      <c r="CC163" s="277"/>
      <c r="CD163" s="277"/>
      <c r="CE163" s="277"/>
      <c r="CF163" s="277"/>
      <c r="CG163" s="277"/>
      <c r="CH163" s="277"/>
      <c r="CI163" s="277"/>
      <c r="CJ163" s="277"/>
      <c r="CK163" s="277"/>
      <c r="CL163" s="277"/>
      <c r="CM163" s="277"/>
      <c r="CN163" s="277"/>
      <c r="CO163" s="277"/>
      <c r="CP163" s="277"/>
      <c r="CQ163" s="277"/>
      <c r="CR163" s="277"/>
      <c r="CS163" s="277"/>
      <c r="CT163" s="277"/>
      <c r="CU163" s="277"/>
      <c r="CV163" s="277"/>
      <c r="CW163" s="277"/>
      <c r="CX163" s="277"/>
      <c r="CY163" s="277"/>
      <c r="CZ163" s="277"/>
      <c r="DA163" s="277"/>
      <c r="DB163" s="277"/>
      <c r="DC163" s="277"/>
      <c r="DD163" s="277"/>
      <c r="DE163" s="277"/>
      <c r="DF163" s="277"/>
      <c r="DG163" s="277"/>
      <c r="DH163" s="277"/>
      <c r="DI163" s="277"/>
      <c r="DJ163" s="277"/>
      <c r="DK163" s="277"/>
      <c r="DL163" s="277"/>
      <c r="DM163" s="277"/>
      <c r="DN163" s="277"/>
      <c r="DO163" s="277"/>
      <c r="DP163" s="277"/>
      <c r="DQ163" s="277"/>
      <c r="DR163" s="277"/>
      <c r="DS163" s="277"/>
      <c r="DT163" s="277"/>
      <c r="DU163" s="277"/>
      <c r="DV163" s="277"/>
      <c r="DW163" s="277"/>
      <c r="DX163" s="277"/>
      <c r="DY163" s="277"/>
      <c r="DZ163" s="277"/>
      <c r="EA163" s="277"/>
      <c r="EB163" s="277"/>
      <c r="EC163" s="277"/>
      <c r="ED163" s="277"/>
      <c r="EE163" s="277"/>
      <c r="EF163" s="277"/>
      <c r="EG163" s="277"/>
      <c r="EH163" s="277"/>
      <c r="EI163" s="277"/>
      <c r="EJ163" s="277"/>
      <c r="EK163" s="277"/>
      <c r="EL163" s="277"/>
      <c r="EM163" s="277"/>
      <c r="EN163" s="277"/>
      <c r="EO163" s="277"/>
      <c r="EP163" s="277"/>
      <c r="EQ163" s="277"/>
      <c r="ER163" s="277"/>
      <c r="ES163" s="277"/>
      <c r="ET163" s="277"/>
      <c r="EU163" s="277"/>
      <c r="EV163" s="277"/>
      <c r="EW163" s="277"/>
      <c r="EX163" s="277"/>
      <c r="EY163" s="277"/>
      <c r="EZ163" s="277"/>
      <c r="FA163" s="277"/>
      <c r="FB163" s="277"/>
      <c r="FC163" s="277"/>
      <c r="FD163" s="277"/>
      <c r="FE163" s="277"/>
      <c r="FF163" s="277"/>
      <c r="FG163" s="277"/>
      <c r="FH163" s="277"/>
      <c r="FI163" s="277"/>
      <c r="FJ163" s="277"/>
      <c r="FK163" s="277"/>
      <c r="FL163" s="277"/>
      <c r="FM163" s="277"/>
      <c r="FN163" s="277"/>
      <c r="FO163" s="277"/>
      <c r="FP163" s="277"/>
      <c r="FQ163" s="277"/>
      <c r="FR163" s="277"/>
      <c r="FS163" s="277"/>
      <c r="FT163" s="277"/>
      <c r="FU163" s="277"/>
      <c r="FV163" s="277"/>
      <c r="FW163" s="277"/>
      <c r="FX163" s="277"/>
      <c r="FY163" s="277"/>
      <c r="FZ163" s="277"/>
      <c r="GA163" s="277"/>
      <c r="GB163" s="277"/>
      <c r="GC163" s="277"/>
      <c r="GD163" s="277"/>
      <c r="GE163" s="277"/>
      <c r="GF163" s="277"/>
      <c r="GG163" s="277"/>
      <c r="GH163" s="277"/>
      <c r="GI163" s="277"/>
      <c r="GJ163" s="277"/>
      <c r="GK163" s="277"/>
      <c r="GL163" s="277"/>
      <c r="GM163" s="277"/>
      <c r="GN163" s="277"/>
      <c r="GO163" s="277"/>
      <c r="GP163" s="277"/>
      <c r="GQ163" s="277"/>
      <c r="GR163" s="277"/>
      <c r="GS163" s="277"/>
      <c r="GT163" s="277"/>
      <c r="GU163" s="277"/>
      <c r="GV163" s="280"/>
      <c r="GW163" s="280"/>
      <c r="GX163" s="280"/>
      <c r="GY163" s="280"/>
      <c r="GZ163" s="280"/>
      <c r="HA163" s="280"/>
      <c r="HB163" s="280"/>
      <c r="HC163" s="280"/>
      <c r="HD163" s="280"/>
      <c r="HE163" s="280"/>
      <c r="HF163" s="280"/>
      <c r="HG163" s="280"/>
      <c r="HH163" s="280"/>
      <c r="HI163" s="280"/>
      <c r="HJ163" s="280"/>
      <c r="HK163" s="280"/>
      <c r="HL163" s="280"/>
      <c r="HM163" s="280"/>
      <c r="HN163" s="280"/>
      <c r="HO163" s="280"/>
      <c r="HP163" s="280"/>
      <c r="HQ163" s="280"/>
      <c r="HR163" s="280"/>
      <c r="HS163" s="280"/>
    </row>
    <row r="164" spans="1:227" s="278" customFormat="1" ht="27.95" customHeight="1">
      <c r="A164" s="523"/>
      <c r="B164" s="294" t="s">
        <v>253</v>
      </c>
      <c r="C164" s="290">
        <v>45.58</v>
      </c>
      <c r="D164" s="290">
        <v>12.521141999999999</v>
      </c>
      <c r="E164" s="290"/>
      <c r="F164" s="291">
        <f t="shared" si="28"/>
        <v>58.101142000000003</v>
      </c>
      <c r="G164" s="290"/>
      <c r="H164" s="291">
        <f t="shared" si="22"/>
        <v>58.101142000000003</v>
      </c>
      <c r="I164" s="296" t="s">
        <v>352</v>
      </c>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7"/>
      <c r="AN164" s="277"/>
      <c r="AO164" s="277"/>
      <c r="AP164" s="277"/>
      <c r="AQ164" s="277"/>
      <c r="AR164" s="277"/>
      <c r="AS164" s="277"/>
      <c r="AT164" s="277"/>
      <c r="AU164" s="277"/>
      <c r="AV164" s="277"/>
      <c r="AW164" s="277"/>
      <c r="AX164" s="277"/>
      <c r="AY164" s="277"/>
      <c r="AZ164" s="277"/>
      <c r="BA164" s="277"/>
      <c r="BB164" s="277"/>
      <c r="BC164" s="277"/>
      <c r="BD164" s="277"/>
      <c r="BE164" s="277"/>
      <c r="BF164" s="277"/>
      <c r="BG164" s="277"/>
      <c r="BH164" s="277"/>
      <c r="BI164" s="277"/>
      <c r="BJ164" s="277"/>
      <c r="BK164" s="277"/>
      <c r="BL164" s="277"/>
      <c r="BM164" s="277"/>
      <c r="BN164" s="277"/>
      <c r="BO164" s="277"/>
      <c r="BP164" s="277"/>
      <c r="BQ164" s="277"/>
      <c r="BR164" s="277"/>
      <c r="BS164" s="277"/>
      <c r="BT164" s="277"/>
      <c r="BU164" s="277"/>
      <c r="BV164" s="277"/>
      <c r="BW164" s="277"/>
      <c r="BX164" s="277"/>
      <c r="BY164" s="277"/>
      <c r="BZ164" s="277"/>
      <c r="CA164" s="277"/>
      <c r="CB164" s="277"/>
      <c r="CC164" s="277"/>
      <c r="CD164" s="277"/>
      <c r="CE164" s="277"/>
      <c r="CF164" s="277"/>
      <c r="CG164" s="277"/>
      <c r="CH164" s="277"/>
      <c r="CI164" s="277"/>
      <c r="CJ164" s="277"/>
      <c r="CK164" s="277"/>
      <c r="CL164" s="277"/>
      <c r="CM164" s="277"/>
      <c r="CN164" s="277"/>
      <c r="CO164" s="277"/>
      <c r="CP164" s="277"/>
      <c r="CQ164" s="277"/>
      <c r="CR164" s="277"/>
      <c r="CS164" s="277"/>
      <c r="CT164" s="277"/>
      <c r="CU164" s="277"/>
      <c r="CV164" s="277"/>
      <c r="CW164" s="277"/>
      <c r="CX164" s="277"/>
      <c r="CY164" s="277"/>
      <c r="CZ164" s="277"/>
      <c r="DA164" s="277"/>
      <c r="DB164" s="277"/>
      <c r="DC164" s="277"/>
      <c r="DD164" s="277"/>
      <c r="DE164" s="277"/>
      <c r="DF164" s="277"/>
      <c r="DG164" s="277"/>
      <c r="DH164" s="277"/>
      <c r="DI164" s="277"/>
      <c r="DJ164" s="277"/>
      <c r="DK164" s="277"/>
      <c r="DL164" s="277"/>
      <c r="DM164" s="277"/>
      <c r="DN164" s="277"/>
      <c r="DO164" s="277"/>
      <c r="DP164" s="277"/>
      <c r="DQ164" s="277"/>
      <c r="DR164" s="277"/>
      <c r="DS164" s="277"/>
      <c r="DT164" s="277"/>
      <c r="DU164" s="277"/>
      <c r="DV164" s="277"/>
      <c r="DW164" s="277"/>
      <c r="DX164" s="277"/>
      <c r="DY164" s="277"/>
      <c r="DZ164" s="277"/>
      <c r="EA164" s="277"/>
      <c r="EB164" s="277"/>
      <c r="EC164" s="277"/>
      <c r="ED164" s="277"/>
      <c r="EE164" s="277"/>
      <c r="EF164" s="277"/>
      <c r="EG164" s="277"/>
      <c r="EH164" s="277"/>
      <c r="EI164" s="277"/>
      <c r="EJ164" s="277"/>
      <c r="EK164" s="277"/>
      <c r="EL164" s="277"/>
      <c r="EM164" s="277"/>
      <c r="EN164" s="277"/>
      <c r="EO164" s="277"/>
      <c r="EP164" s="277"/>
      <c r="EQ164" s="277"/>
      <c r="ER164" s="277"/>
      <c r="ES164" s="277"/>
      <c r="ET164" s="277"/>
      <c r="EU164" s="277"/>
      <c r="EV164" s="277"/>
      <c r="EW164" s="277"/>
      <c r="EX164" s="277"/>
      <c r="EY164" s="277"/>
      <c r="EZ164" s="277"/>
      <c r="FA164" s="277"/>
      <c r="FB164" s="277"/>
      <c r="FC164" s="277"/>
      <c r="FD164" s="277"/>
      <c r="FE164" s="277"/>
      <c r="FF164" s="277"/>
      <c r="FG164" s="277"/>
      <c r="FH164" s="277"/>
      <c r="FI164" s="277"/>
      <c r="FJ164" s="277"/>
      <c r="FK164" s="277"/>
      <c r="FL164" s="277"/>
      <c r="FM164" s="277"/>
      <c r="FN164" s="277"/>
      <c r="FO164" s="277"/>
      <c r="FP164" s="277"/>
      <c r="FQ164" s="277"/>
      <c r="FR164" s="277"/>
      <c r="FS164" s="277"/>
      <c r="FT164" s="277"/>
      <c r="FU164" s="277"/>
      <c r="FV164" s="277"/>
      <c r="FW164" s="277"/>
      <c r="FX164" s="277"/>
      <c r="FY164" s="277"/>
      <c r="FZ164" s="277"/>
      <c r="GA164" s="277"/>
      <c r="GB164" s="277"/>
      <c r="GC164" s="277"/>
      <c r="GD164" s="277"/>
      <c r="GE164" s="277"/>
      <c r="GF164" s="277"/>
      <c r="GG164" s="277"/>
      <c r="GH164" s="277"/>
      <c r="GI164" s="277"/>
      <c r="GJ164" s="277"/>
      <c r="GK164" s="277"/>
      <c r="GL164" s="277"/>
      <c r="GM164" s="277"/>
      <c r="GN164" s="277"/>
      <c r="GO164" s="277"/>
      <c r="GP164" s="277"/>
      <c r="GQ164" s="277"/>
      <c r="GR164" s="277"/>
      <c r="GS164" s="277"/>
      <c r="GT164" s="277"/>
      <c r="GU164" s="277"/>
      <c r="GV164" s="280"/>
      <c r="GW164" s="280"/>
      <c r="GX164" s="280"/>
      <c r="GY164" s="280"/>
      <c r="GZ164" s="280"/>
      <c r="HA164" s="280"/>
      <c r="HB164" s="280"/>
      <c r="HC164" s="280"/>
      <c r="HD164" s="280"/>
      <c r="HE164" s="280"/>
      <c r="HF164" s="280"/>
      <c r="HG164" s="280"/>
      <c r="HH164" s="280"/>
      <c r="HI164" s="280"/>
      <c r="HJ164" s="280"/>
      <c r="HK164" s="280"/>
      <c r="HL164" s="280"/>
      <c r="HM164" s="280"/>
      <c r="HN164" s="280"/>
      <c r="HO164" s="280"/>
      <c r="HP164" s="280"/>
      <c r="HQ164" s="280"/>
      <c r="HR164" s="280"/>
      <c r="HS164" s="280"/>
    </row>
    <row r="165" spans="1:227" s="278" customFormat="1" ht="27.95" customHeight="1">
      <c r="A165" s="523"/>
      <c r="B165" s="294" t="s">
        <v>255</v>
      </c>
      <c r="C165" s="290">
        <v>9.18</v>
      </c>
      <c r="D165" s="290"/>
      <c r="E165" s="290"/>
      <c r="F165" s="291">
        <f t="shared" si="28"/>
        <v>9.18</v>
      </c>
      <c r="G165" s="290"/>
      <c r="H165" s="291">
        <f t="shared" si="22"/>
        <v>9.18</v>
      </c>
      <c r="I165" s="296"/>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277"/>
      <c r="AF165" s="277"/>
      <c r="AG165" s="277"/>
      <c r="AH165" s="277"/>
      <c r="AI165" s="277"/>
      <c r="AJ165" s="277"/>
      <c r="AK165" s="277"/>
      <c r="AL165" s="277"/>
      <c r="AM165" s="277"/>
      <c r="AN165" s="277"/>
      <c r="AO165" s="277"/>
      <c r="AP165" s="277"/>
      <c r="AQ165" s="277"/>
      <c r="AR165" s="277"/>
      <c r="AS165" s="277"/>
      <c r="AT165" s="277"/>
      <c r="AU165" s="277"/>
      <c r="AV165" s="277"/>
      <c r="AW165" s="277"/>
      <c r="AX165" s="277"/>
      <c r="AY165" s="277"/>
      <c r="AZ165" s="277"/>
      <c r="BA165" s="277"/>
      <c r="BB165" s="277"/>
      <c r="BC165" s="277"/>
      <c r="BD165" s="277"/>
      <c r="BE165" s="277"/>
      <c r="BF165" s="277"/>
      <c r="BG165" s="277"/>
      <c r="BH165" s="277"/>
      <c r="BI165" s="277"/>
      <c r="BJ165" s="277"/>
      <c r="BK165" s="277"/>
      <c r="BL165" s="277"/>
      <c r="BM165" s="277"/>
      <c r="BN165" s="277"/>
      <c r="BO165" s="277"/>
      <c r="BP165" s="277"/>
      <c r="BQ165" s="277"/>
      <c r="BR165" s="277"/>
      <c r="BS165" s="277"/>
      <c r="BT165" s="277"/>
      <c r="BU165" s="277"/>
      <c r="BV165" s="277"/>
      <c r="BW165" s="277"/>
      <c r="BX165" s="277"/>
      <c r="BY165" s="277"/>
      <c r="BZ165" s="277"/>
      <c r="CA165" s="277"/>
      <c r="CB165" s="277"/>
      <c r="CC165" s="277"/>
      <c r="CD165" s="277"/>
      <c r="CE165" s="277"/>
      <c r="CF165" s="277"/>
      <c r="CG165" s="277"/>
      <c r="CH165" s="277"/>
      <c r="CI165" s="277"/>
      <c r="CJ165" s="277"/>
      <c r="CK165" s="277"/>
      <c r="CL165" s="277"/>
      <c r="CM165" s="277"/>
      <c r="CN165" s="277"/>
      <c r="CO165" s="277"/>
      <c r="CP165" s="277"/>
      <c r="CQ165" s="277"/>
      <c r="CR165" s="277"/>
      <c r="CS165" s="277"/>
      <c r="CT165" s="277"/>
      <c r="CU165" s="277"/>
      <c r="CV165" s="277"/>
      <c r="CW165" s="277"/>
      <c r="CX165" s="277"/>
      <c r="CY165" s="277"/>
      <c r="CZ165" s="277"/>
      <c r="DA165" s="277"/>
      <c r="DB165" s="277"/>
      <c r="DC165" s="277"/>
      <c r="DD165" s="277"/>
      <c r="DE165" s="277"/>
      <c r="DF165" s="277"/>
      <c r="DG165" s="277"/>
      <c r="DH165" s="277"/>
      <c r="DI165" s="277"/>
      <c r="DJ165" s="277"/>
      <c r="DK165" s="277"/>
      <c r="DL165" s="277"/>
      <c r="DM165" s="277"/>
      <c r="DN165" s="277"/>
      <c r="DO165" s="277"/>
      <c r="DP165" s="277"/>
      <c r="DQ165" s="277"/>
      <c r="DR165" s="277"/>
      <c r="DS165" s="277"/>
      <c r="DT165" s="277"/>
      <c r="DU165" s="277"/>
      <c r="DV165" s="277"/>
      <c r="DW165" s="277"/>
      <c r="DX165" s="277"/>
      <c r="DY165" s="277"/>
      <c r="DZ165" s="277"/>
      <c r="EA165" s="277"/>
      <c r="EB165" s="277"/>
      <c r="EC165" s="277"/>
      <c r="ED165" s="277"/>
      <c r="EE165" s="277"/>
      <c r="EF165" s="277"/>
      <c r="EG165" s="277"/>
      <c r="EH165" s="277"/>
      <c r="EI165" s="277"/>
      <c r="EJ165" s="277"/>
      <c r="EK165" s="277"/>
      <c r="EL165" s="277"/>
      <c r="EM165" s="277"/>
      <c r="EN165" s="277"/>
      <c r="EO165" s="277"/>
      <c r="EP165" s="277"/>
      <c r="EQ165" s="277"/>
      <c r="ER165" s="277"/>
      <c r="ES165" s="277"/>
      <c r="ET165" s="277"/>
      <c r="EU165" s="277"/>
      <c r="EV165" s="277"/>
      <c r="EW165" s="277"/>
      <c r="EX165" s="277"/>
      <c r="EY165" s="277"/>
      <c r="EZ165" s="277"/>
      <c r="FA165" s="277"/>
      <c r="FB165" s="277"/>
      <c r="FC165" s="277"/>
      <c r="FD165" s="277"/>
      <c r="FE165" s="277"/>
      <c r="FF165" s="277"/>
      <c r="FG165" s="277"/>
      <c r="FH165" s="277"/>
      <c r="FI165" s="277"/>
      <c r="FJ165" s="277"/>
      <c r="FK165" s="277"/>
      <c r="FL165" s="277"/>
      <c r="FM165" s="277"/>
      <c r="FN165" s="277"/>
      <c r="FO165" s="277"/>
      <c r="FP165" s="277"/>
      <c r="FQ165" s="277"/>
      <c r="FR165" s="277"/>
      <c r="FS165" s="277"/>
      <c r="FT165" s="277"/>
      <c r="FU165" s="277"/>
      <c r="FV165" s="277"/>
      <c r="FW165" s="277"/>
      <c r="FX165" s="277"/>
      <c r="FY165" s="277"/>
      <c r="FZ165" s="277"/>
      <c r="GA165" s="277"/>
      <c r="GB165" s="277"/>
      <c r="GC165" s="277"/>
      <c r="GD165" s="277"/>
      <c r="GE165" s="277"/>
      <c r="GF165" s="277"/>
      <c r="GG165" s="277"/>
      <c r="GH165" s="277"/>
      <c r="GI165" s="277"/>
      <c r="GJ165" s="277"/>
      <c r="GK165" s="277"/>
      <c r="GL165" s="277"/>
      <c r="GM165" s="277"/>
      <c r="GN165" s="277"/>
      <c r="GO165" s="277"/>
      <c r="GP165" s="277"/>
      <c r="GQ165" s="277"/>
      <c r="GR165" s="277"/>
      <c r="GS165" s="277"/>
      <c r="GT165" s="277"/>
      <c r="GU165" s="277"/>
      <c r="GV165" s="280"/>
      <c r="GW165" s="280"/>
      <c r="GX165" s="280"/>
      <c r="GY165" s="280"/>
      <c r="GZ165" s="280"/>
      <c r="HA165" s="280"/>
      <c r="HB165" s="280"/>
      <c r="HC165" s="280"/>
      <c r="HD165" s="280"/>
      <c r="HE165" s="280"/>
      <c r="HF165" s="280"/>
      <c r="HG165" s="280"/>
      <c r="HH165" s="280"/>
      <c r="HI165" s="280"/>
      <c r="HJ165" s="280"/>
      <c r="HK165" s="280"/>
      <c r="HL165" s="280"/>
      <c r="HM165" s="280"/>
      <c r="HN165" s="280"/>
      <c r="HO165" s="280"/>
      <c r="HP165" s="280"/>
      <c r="HQ165" s="280"/>
      <c r="HR165" s="280"/>
      <c r="HS165" s="280"/>
    </row>
    <row r="166" spans="1:227" s="278" customFormat="1" ht="27.95" customHeight="1">
      <c r="A166" s="523"/>
      <c r="B166" s="293" t="s">
        <v>256</v>
      </c>
      <c r="C166" s="291">
        <v>4.8</v>
      </c>
      <c r="D166" s="291"/>
      <c r="E166" s="291"/>
      <c r="F166" s="291">
        <f t="shared" si="28"/>
        <v>4.8</v>
      </c>
      <c r="G166" s="290"/>
      <c r="H166" s="291">
        <f t="shared" si="22"/>
        <v>4.8</v>
      </c>
      <c r="I166" s="296"/>
      <c r="J166" s="277"/>
      <c r="K166" s="277"/>
      <c r="L166" s="277"/>
      <c r="M166" s="277"/>
      <c r="N166" s="277"/>
      <c r="O166" s="277"/>
      <c r="P166" s="277"/>
      <c r="Q166" s="277"/>
      <c r="R166" s="277"/>
      <c r="S166" s="277"/>
      <c r="T166" s="277"/>
      <c r="U166" s="277"/>
      <c r="V166" s="277"/>
      <c r="W166" s="277"/>
      <c r="X166" s="277"/>
      <c r="Y166" s="277"/>
      <c r="Z166" s="277"/>
      <c r="AA166" s="277"/>
      <c r="AB166" s="277"/>
      <c r="AC166" s="277"/>
      <c r="AD166" s="277"/>
      <c r="AE166" s="277"/>
      <c r="AF166" s="277"/>
      <c r="AG166" s="277"/>
      <c r="AH166" s="277"/>
      <c r="AI166" s="277"/>
      <c r="AJ166" s="277"/>
      <c r="AK166" s="277"/>
      <c r="AL166" s="277"/>
      <c r="AM166" s="277"/>
      <c r="AN166" s="277"/>
      <c r="AO166" s="277"/>
      <c r="AP166" s="277"/>
      <c r="AQ166" s="277"/>
      <c r="AR166" s="277"/>
      <c r="AS166" s="277"/>
      <c r="AT166" s="277"/>
      <c r="AU166" s="277"/>
      <c r="AV166" s="277"/>
      <c r="AW166" s="277"/>
      <c r="AX166" s="277"/>
      <c r="AY166" s="277"/>
      <c r="AZ166" s="277"/>
      <c r="BA166" s="277"/>
      <c r="BB166" s="277"/>
      <c r="BC166" s="277"/>
      <c r="BD166" s="277"/>
      <c r="BE166" s="277"/>
      <c r="BF166" s="277"/>
      <c r="BG166" s="277"/>
      <c r="BH166" s="277"/>
      <c r="BI166" s="277"/>
      <c r="BJ166" s="277"/>
      <c r="BK166" s="277"/>
      <c r="BL166" s="277"/>
      <c r="BM166" s="277"/>
      <c r="BN166" s="277"/>
      <c r="BO166" s="277"/>
      <c r="BP166" s="277"/>
      <c r="BQ166" s="277"/>
      <c r="BR166" s="277"/>
      <c r="BS166" s="277"/>
      <c r="BT166" s="277"/>
      <c r="BU166" s="277"/>
      <c r="BV166" s="277"/>
      <c r="BW166" s="277"/>
      <c r="BX166" s="277"/>
      <c r="BY166" s="277"/>
      <c r="BZ166" s="277"/>
      <c r="CA166" s="277"/>
      <c r="CB166" s="277"/>
      <c r="CC166" s="277"/>
      <c r="CD166" s="277"/>
      <c r="CE166" s="277"/>
      <c r="CF166" s="277"/>
      <c r="CG166" s="277"/>
      <c r="CH166" s="277"/>
      <c r="CI166" s="277"/>
      <c r="CJ166" s="277"/>
      <c r="CK166" s="277"/>
      <c r="CL166" s="277"/>
      <c r="CM166" s="277"/>
      <c r="CN166" s="277"/>
      <c r="CO166" s="277"/>
      <c r="CP166" s="277"/>
      <c r="CQ166" s="277"/>
      <c r="CR166" s="277"/>
      <c r="CS166" s="277"/>
      <c r="CT166" s="277"/>
      <c r="CU166" s="277"/>
      <c r="CV166" s="277"/>
      <c r="CW166" s="277"/>
      <c r="CX166" s="277"/>
      <c r="CY166" s="277"/>
      <c r="CZ166" s="277"/>
      <c r="DA166" s="277"/>
      <c r="DB166" s="277"/>
      <c r="DC166" s="277"/>
      <c r="DD166" s="277"/>
      <c r="DE166" s="277"/>
      <c r="DF166" s="277"/>
      <c r="DG166" s="277"/>
      <c r="DH166" s="277"/>
      <c r="DI166" s="277"/>
      <c r="DJ166" s="277"/>
      <c r="DK166" s="277"/>
      <c r="DL166" s="277"/>
      <c r="DM166" s="277"/>
      <c r="DN166" s="277"/>
      <c r="DO166" s="277"/>
      <c r="DP166" s="277"/>
      <c r="DQ166" s="277"/>
      <c r="DR166" s="277"/>
      <c r="DS166" s="277"/>
      <c r="DT166" s="277"/>
      <c r="DU166" s="277"/>
      <c r="DV166" s="277"/>
      <c r="DW166" s="277"/>
      <c r="DX166" s="277"/>
      <c r="DY166" s="277"/>
      <c r="DZ166" s="277"/>
      <c r="EA166" s="277"/>
      <c r="EB166" s="277"/>
      <c r="EC166" s="277"/>
      <c r="ED166" s="277"/>
      <c r="EE166" s="277"/>
      <c r="EF166" s="277"/>
      <c r="EG166" s="277"/>
      <c r="EH166" s="277"/>
      <c r="EI166" s="277"/>
      <c r="EJ166" s="277"/>
      <c r="EK166" s="277"/>
      <c r="EL166" s="277"/>
      <c r="EM166" s="277"/>
      <c r="EN166" s="277"/>
      <c r="EO166" s="277"/>
      <c r="EP166" s="277"/>
      <c r="EQ166" s="277"/>
      <c r="ER166" s="277"/>
      <c r="ES166" s="277"/>
      <c r="ET166" s="277"/>
      <c r="EU166" s="277"/>
      <c r="EV166" s="277"/>
      <c r="EW166" s="277"/>
      <c r="EX166" s="277"/>
      <c r="EY166" s="277"/>
      <c r="EZ166" s="277"/>
      <c r="FA166" s="277"/>
      <c r="FB166" s="277"/>
      <c r="FC166" s="277"/>
      <c r="FD166" s="277"/>
      <c r="FE166" s="277"/>
      <c r="FF166" s="277"/>
      <c r="FG166" s="277"/>
      <c r="FH166" s="277"/>
      <c r="FI166" s="277"/>
      <c r="FJ166" s="277"/>
      <c r="FK166" s="277"/>
      <c r="FL166" s="277"/>
      <c r="FM166" s="277"/>
      <c r="FN166" s="277"/>
      <c r="FO166" s="277"/>
      <c r="FP166" s="277"/>
      <c r="FQ166" s="277"/>
      <c r="FR166" s="277"/>
      <c r="FS166" s="277"/>
      <c r="FT166" s="277"/>
      <c r="FU166" s="277"/>
      <c r="FV166" s="277"/>
      <c r="FW166" s="277"/>
      <c r="FX166" s="277"/>
      <c r="FY166" s="277"/>
      <c r="FZ166" s="277"/>
      <c r="GA166" s="277"/>
      <c r="GB166" s="277"/>
      <c r="GC166" s="277"/>
      <c r="GD166" s="277"/>
      <c r="GE166" s="277"/>
      <c r="GF166" s="277"/>
      <c r="GG166" s="277"/>
      <c r="GH166" s="277"/>
      <c r="GI166" s="277"/>
      <c r="GJ166" s="277"/>
      <c r="GK166" s="277"/>
      <c r="GL166" s="277"/>
      <c r="GM166" s="277"/>
      <c r="GN166" s="277"/>
      <c r="GO166" s="277"/>
      <c r="GP166" s="277"/>
      <c r="GQ166" s="277"/>
      <c r="GR166" s="277"/>
      <c r="GS166" s="277"/>
      <c r="GT166" s="277"/>
      <c r="GU166" s="277"/>
      <c r="GV166" s="280"/>
      <c r="GW166" s="280"/>
      <c r="GX166" s="280"/>
      <c r="GY166" s="280"/>
      <c r="GZ166" s="280"/>
      <c r="HA166" s="280"/>
      <c r="HB166" s="280"/>
      <c r="HC166" s="280"/>
      <c r="HD166" s="280"/>
      <c r="HE166" s="280"/>
      <c r="HF166" s="280"/>
      <c r="HG166" s="280"/>
      <c r="HH166" s="280"/>
      <c r="HI166" s="280"/>
      <c r="HJ166" s="280"/>
      <c r="HK166" s="280"/>
      <c r="HL166" s="280"/>
      <c r="HM166" s="280"/>
      <c r="HN166" s="280"/>
      <c r="HO166" s="280"/>
      <c r="HP166" s="280"/>
      <c r="HQ166" s="280"/>
      <c r="HR166" s="280"/>
      <c r="HS166" s="280"/>
    </row>
    <row r="167" spans="1:227" s="278" customFormat="1" ht="27.95" customHeight="1">
      <c r="A167" s="523"/>
      <c r="B167" s="296" t="s">
        <v>257</v>
      </c>
      <c r="C167" s="290">
        <v>4.38</v>
      </c>
      <c r="D167" s="290"/>
      <c r="E167" s="290"/>
      <c r="F167" s="291">
        <f t="shared" si="28"/>
        <v>4.38</v>
      </c>
      <c r="G167" s="290"/>
      <c r="H167" s="291">
        <f t="shared" si="22"/>
        <v>4.38</v>
      </c>
      <c r="I167" s="296"/>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277"/>
      <c r="CD167" s="277"/>
      <c r="CE167" s="277"/>
      <c r="CF167" s="277"/>
      <c r="CG167" s="277"/>
      <c r="CH167" s="277"/>
      <c r="CI167" s="277"/>
      <c r="CJ167" s="277"/>
      <c r="CK167" s="277"/>
      <c r="CL167" s="277"/>
      <c r="CM167" s="277"/>
      <c r="CN167" s="277"/>
      <c r="CO167" s="277"/>
      <c r="CP167" s="277"/>
      <c r="CQ167" s="277"/>
      <c r="CR167" s="277"/>
      <c r="CS167" s="277"/>
      <c r="CT167" s="277"/>
      <c r="CU167" s="277"/>
      <c r="CV167" s="277"/>
      <c r="CW167" s="277"/>
      <c r="CX167" s="277"/>
      <c r="CY167" s="277"/>
      <c r="CZ167" s="277"/>
      <c r="DA167" s="277"/>
      <c r="DB167" s="277"/>
      <c r="DC167" s="277"/>
      <c r="DD167" s="277"/>
      <c r="DE167" s="277"/>
      <c r="DF167" s="277"/>
      <c r="DG167" s="277"/>
      <c r="DH167" s="277"/>
      <c r="DI167" s="277"/>
      <c r="DJ167" s="277"/>
      <c r="DK167" s="277"/>
      <c r="DL167" s="277"/>
      <c r="DM167" s="277"/>
      <c r="DN167" s="277"/>
      <c r="DO167" s="277"/>
      <c r="DP167" s="277"/>
      <c r="DQ167" s="277"/>
      <c r="DR167" s="277"/>
      <c r="DS167" s="277"/>
      <c r="DT167" s="277"/>
      <c r="DU167" s="277"/>
      <c r="DV167" s="277"/>
      <c r="DW167" s="277"/>
      <c r="DX167" s="277"/>
      <c r="DY167" s="277"/>
      <c r="DZ167" s="277"/>
      <c r="EA167" s="277"/>
      <c r="EB167" s="277"/>
      <c r="EC167" s="277"/>
      <c r="ED167" s="277"/>
      <c r="EE167" s="277"/>
      <c r="EF167" s="277"/>
      <c r="EG167" s="277"/>
      <c r="EH167" s="277"/>
      <c r="EI167" s="277"/>
      <c r="EJ167" s="277"/>
      <c r="EK167" s="277"/>
      <c r="EL167" s="277"/>
      <c r="EM167" s="277"/>
      <c r="EN167" s="277"/>
      <c r="EO167" s="277"/>
      <c r="EP167" s="277"/>
      <c r="EQ167" s="277"/>
      <c r="ER167" s="277"/>
      <c r="ES167" s="277"/>
      <c r="ET167" s="277"/>
      <c r="EU167" s="277"/>
      <c r="EV167" s="277"/>
      <c r="EW167" s="277"/>
      <c r="EX167" s="277"/>
      <c r="EY167" s="277"/>
      <c r="EZ167" s="277"/>
      <c r="FA167" s="277"/>
      <c r="FB167" s="277"/>
      <c r="FC167" s="277"/>
      <c r="FD167" s="277"/>
      <c r="FE167" s="277"/>
      <c r="FF167" s="277"/>
      <c r="FG167" s="277"/>
      <c r="FH167" s="277"/>
      <c r="FI167" s="277"/>
      <c r="FJ167" s="277"/>
      <c r="FK167" s="277"/>
      <c r="FL167" s="277"/>
      <c r="FM167" s="277"/>
      <c r="FN167" s="277"/>
      <c r="FO167" s="277"/>
      <c r="FP167" s="277"/>
      <c r="FQ167" s="277"/>
      <c r="FR167" s="277"/>
      <c r="FS167" s="277"/>
      <c r="FT167" s="277"/>
      <c r="FU167" s="277"/>
      <c r="FV167" s="277"/>
      <c r="FW167" s="277"/>
      <c r="FX167" s="277"/>
      <c r="FY167" s="277"/>
      <c r="FZ167" s="277"/>
      <c r="GA167" s="277"/>
      <c r="GB167" s="277"/>
      <c r="GC167" s="277"/>
      <c r="GD167" s="277"/>
      <c r="GE167" s="277"/>
      <c r="GF167" s="277"/>
      <c r="GG167" s="277"/>
      <c r="GH167" s="277"/>
      <c r="GI167" s="277"/>
      <c r="GJ167" s="277"/>
      <c r="GK167" s="277"/>
      <c r="GL167" s="277"/>
      <c r="GM167" s="277"/>
      <c r="GN167" s="277"/>
      <c r="GO167" s="277"/>
      <c r="GP167" s="277"/>
      <c r="GQ167" s="277"/>
      <c r="GR167" s="277"/>
      <c r="GS167" s="277"/>
      <c r="GT167" s="277"/>
      <c r="GU167" s="277"/>
      <c r="GV167" s="280"/>
      <c r="GW167" s="280"/>
      <c r="GX167" s="280"/>
      <c r="GY167" s="280"/>
      <c r="GZ167" s="280"/>
      <c r="HA167" s="280"/>
      <c r="HB167" s="280"/>
      <c r="HC167" s="280"/>
      <c r="HD167" s="280"/>
      <c r="HE167" s="280"/>
      <c r="HF167" s="280"/>
      <c r="HG167" s="280"/>
      <c r="HH167" s="280"/>
      <c r="HI167" s="280"/>
      <c r="HJ167" s="280"/>
      <c r="HK167" s="280"/>
      <c r="HL167" s="280"/>
      <c r="HM167" s="280"/>
      <c r="HN167" s="280"/>
      <c r="HO167" s="280"/>
      <c r="HP167" s="280"/>
      <c r="HQ167" s="280"/>
      <c r="HR167" s="280"/>
      <c r="HS167" s="280"/>
    </row>
    <row r="168" spans="1:227" s="278" customFormat="1" ht="26.45" customHeight="1">
      <c r="A168" s="523" t="s">
        <v>96</v>
      </c>
      <c r="B168" s="294" t="s">
        <v>258</v>
      </c>
      <c r="C168" s="290">
        <f>SUM(C169:C173)</f>
        <v>4518</v>
      </c>
      <c r="D168" s="290">
        <f t="shared" ref="D168:G168" si="29">SUM(D169:D173)</f>
        <v>-4499.8500000000004</v>
      </c>
      <c r="E168" s="290">
        <f t="shared" si="29"/>
        <v>0</v>
      </c>
      <c r="F168" s="291">
        <f t="shared" si="28"/>
        <v>18.149999999999601</v>
      </c>
      <c r="G168" s="290">
        <f t="shared" si="29"/>
        <v>10</v>
      </c>
      <c r="H168" s="291">
        <f t="shared" si="22"/>
        <v>28.149999999999601</v>
      </c>
      <c r="I168" s="296"/>
      <c r="J168" s="277"/>
      <c r="K168" s="277"/>
      <c r="L168" s="277"/>
      <c r="M168" s="277"/>
      <c r="N168" s="277"/>
      <c r="O168" s="277"/>
      <c r="P168" s="277"/>
      <c r="Q168" s="277"/>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277"/>
      <c r="BV168" s="277"/>
      <c r="BW168" s="277"/>
      <c r="BX168" s="277"/>
      <c r="BY168" s="277"/>
      <c r="BZ168" s="277"/>
      <c r="CA168" s="277"/>
      <c r="CB168" s="277"/>
      <c r="CC168" s="277"/>
      <c r="CD168" s="277"/>
      <c r="CE168" s="277"/>
      <c r="CF168" s="277"/>
      <c r="CG168" s="277"/>
      <c r="CH168" s="277"/>
      <c r="CI168" s="277"/>
      <c r="CJ168" s="277"/>
      <c r="CK168" s="277"/>
      <c r="CL168" s="277"/>
      <c r="CM168" s="277"/>
      <c r="CN168" s="277"/>
      <c r="CO168" s="277"/>
      <c r="CP168" s="277"/>
      <c r="CQ168" s="277"/>
      <c r="CR168" s="277"/>
      <c r="CS168" s="277"/>
      <c r="CT168" s="277"/>
      <c r="CU168" s="277"/>
      <c r="CV168" s="277"/>
      <c r="CW168" s="277"/>
      <c r="CX168" s="277"/>
      <c r="CY168" s="277"/>
      <c r="CZ168" s="277"/>
      <c r="DA168" s="277"/>
      <c r="DB168" s="277"/>
      <c r="DC168" s="277"/>
      <c r="DD168" s="277"/>
      <c r="DE168" s="277"/>
      <c r="DF168" s="277"/>
      <c r="DG168" s="277"/>
      <c r="DH168" s="277"/>
      <c r="DI168" s="277"/>
      <c r="DJ168" s="277"/>
      <c r="DK168" s="277"/>
      <c r="DL168" s="277"/>
      <c r="DM168" s="277"/>
      <c r="DN168" s="277"/>
      <c r="DO168" s="277"/>
      <c r="DP168" s="277"/>
      <c r="DQ168" s="277"/>
      <c r="DR168" s="277"/>
      <c r="DS168" s="277"/>
      <c r="DT168" s="277"/>
      <c r="DU168" s="277"/>
      <c r="DV168" s="277"/>
      <c r="DW168" s="277"/>
      <c r="DX168" s="277"/>
      <c r="DY168" s="277"/>
      <c r="DZ168" s="277"/>
      <c r="EA168" s="277"/>
      <c r="EB168" s="277"/>
      <c r="EC168" s="277"/>
      <c r="ED168" s="277"/>
      <c r="EE168" s="277"/>
      <c r="EF168" s="277"/>
      <c r="EG168" s="277"/>
      <c r="EH168" s="277"/>
      <c r="EI168" s="277"/>
      <c r="EJ168" s="277"/>
      <c r="EK168" s="277"/>
      <c r="EL168" s="277"/>
      <c r="EM168" s="277"/>
      <c r="EN168" s="277"/>
      <c r="EO168" s="277"/>
      <c r="EP168" s="277"/>
      <c r="EQ168" s="277"/>
      <c r="ER168" s="277"/>
      <c r="ES168" s="277"/>
      <c r="ET168" s="277"/>
      <c r="EU168" s="277"/>
      <c r="EV168" s="277"/>
      <c r="EW168" s="277"/>
      <c r="EX168" s="277"/>
      <c r="EY168" s="277"/>
      <c r="EZ168" s="277"/>
      <c r="FA168" s="277"/>
      <c r="FB168" s="277"/>
      <c r="FC168" s="277"/>
      <c r="FD168" s="277"/>
      <c r="FE168" s="277"/>
      <c r="FF168" s="277"/>
      <c r="FG168" s="277"/>
      <c r="FH168" s="277"/>
      <c r="FI168" s="277"/>
      <c r="FJ168" s="277"/>
      <c r="FK168" s="277"/>
      <c r="FL168" s="277"/>
      <c r="FM168" s="277"/>
      <c r="FN168" s="277"/>
      <c r="FO168" s="277"/>
      <c r="FP168" s="277"/>
      <c r="FQ168" s="277"/>
      <c r="FR168" s="277"/>
      <c r="FS168" s="277"/>
      <c r="FT168" s="277"/>
      <c r="FU168" s="277"/>
      <c r="FV168" s="277"/>
      <c r="FW168" s="277"/>
      <c r="FX168" s="277"/>
      <c r="FY168" s="277"/>
      <c r="FZ168" s="277"/>
      <c r="GA168" s="277"/>
      <c r="GB168" s="277"/>
      <c r="GC168" s="277"/>
      <c r="GD168" s="277"/>
      <c r="GE168" s="277"/>
      <c r="GF168" s="277"/>
      <c r="GG168" s="277"/>
      <c r="GH168" s="277"/>
      <c r="GI168" s="277"/>
      <c r="GJ168" s="277"/>
      <c r="GK168" s="277"/>
      <c r="GL168" s="277"/>
      <c r="GM168" s="277"/>
      <c r="GN168" s="277"/>
      <c r="GO168" s="277"/>
      <c r="GP168" s="277"/>
      <c r="GQ168" s="277"/>
      <c r="GR168" s="277"/>
      <c r="GS168" s="277"/>
      <c r="GT168" s="277"/>
      <c r="GU168" s="277"/>
      <c r="GV168" s="280"/>
      <c r="GW168" s="280"/>
      <c r="GX168" s="280"/>
      <c r="GY168" s="280"/>
      <c r="GZ168" s="280"/>
      <c r="HA168" s="280"/>
      <c r="HB168" s="280"/>
      <c r="HC168" s="280"/>
      <c r="HD168" s="280"/>
      <c r="HE168" s="280"/>
      <c r="HF168" s="280"/>
      <c r="HG168" s="280"/>
      <c r="HH168" s="280"/>
      <c r="HI168" s="280"/>
      <c r="HJ168" s="280"/>
      <c r="HK168" s="280"/>
      <c r="HL168" s="280"/>
      <c r="HM168" s="280"/>
      <c r="HN168" s="280"/>
      <c r="HO168" s="280"/>
      <c r="HP168" s="280"/>
      <c r="HQ168" s="280"/>
      <c r="HR168" s="280"/>
      <c r="HS168" s="280"/>
    </row>
    <row r="169" spans="1:227" s="278" customFormat="1" ht="26.45" customHeight="1">
      <c r="A169" s="523"/>
      <c r="B169" s="296" t="s">
        <v>353</v>
      </c>
      <c r="C169" s="290">
        <v>4500</v>
      </c>
      <c r="D169" s="290">
        <v>-4500</v>
      </c>
      <c r="E169" s="290"/>
      <c r="F169" s="291">
        <f t="shared" si="28"/>
        <v>0</v>
      </c>
      <c r="G169" s="290"/>
      <c r="H169" s="291">
        <f t="shared" si="22"/>
        <v>0</v>
      </c>
      <c r="I169" s="296"/>
      <c r="J169" s="277"/>
      <c r="K169" s="277"/>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277"/>
      <c r="CD169" s="277"/>
      <c r="CE169" s="277"/>
      <c r="CF169" s="277"/>
      <c r="CG169" s="277"/>
      <c r="CH169" s="277"/>
      <c r="CI169" s="277"/>
      <c r="CJ169" s="277"/>
      <c r="CK169" s="277"/>
      <c r="CL169" s="277"/>
      <c r="CM169" s="277"/>
      <c r="CN169" s="277"/>
      <c r="CO169" s="277"/>
      <c r="CP169" s="277"/>
      <c r="CQ169" s="277"/>
      <c r="CR169" s="277"/>
      <c r="CS169" s="277"/>
      <c r="CT169" s="277"/>
      <c r="CU169" s="277"/>
      <c r="CV169" s="277"/>
      <c r="CW169" s="277"/>
      <c r="CX169" s="277"/>
      <c r="CY169" s="277"/>
      <c r="CZ169" s="277"/>
      <c r="DA169" s="277"/>
      <c r="DB169" s="277"/>
      <c r="DC169" s="277"/>
      <c r="DD169" s="277"/>
      <c r="DE169" s="277"/>
      <c r="DF169" s="277"/>
      <c r="DG169" s="277"/>
      <c r="DH169" s="277"/>
      <c r="DI169" s="277"/>
      <c r="DJ169" s="277"/>
      <c r="DK169" s="277"/>
      <c r="DL169" s="277"/>
      <c r="DM169" s="277"/>
      <c r="DN169" s="277"/>
      <c r="DO169" s="277"/>
      <c r="DP169" s="277"/>
      <c r="DQ169" s="277"/>
      <c r="DR169" s="277"/>
      <c r="DS169" s="277"/>
      <c r="DT169" s="277"/>
      <c r="DU169" s="277"/>
      <c r="DV169" s="277"/>
      <c r="DW169" s="277"/>
      <c r="DX169" s="277"/>
      <c r="DY169" s="277"/>
      <c r="DZ169" s="277"/>
      <c r="EA169" s="277"/>
      <c r="EB169" s="277"/>
      <c r="EC169" s="277"/>
      <c r="ED169" s="277"/>
      <c r="EE169" s="277"/>
      <c r="EF169" s="277"/>
      <c r="EG169" s="277"/>
      <c r="EH169" s="277"/>
      <c r="EI169" s="277"/>
      <c r="EJ169" s="277"/>
      <c r="EK169" s="277"/>
      <c r="EL169" s="277"/>
      <c r="EM169" s="277"/>
      <c r="EN169" s="277"/>
      <c r="EO169" s="277"/>
      <c r="EP169" s="277"/>
      <c r="EQ169" s="277"/>
      <c r="ER169" s="277"/>
      <c r="ES169" s="277"/>
      <c r="ET169" s="277"/>
      <c r="EU169" s="277"/>
      <c r="EV169" s="277"/>
      <c r="EW169" s="277"/>
      <c r="EX169" s="277"/>
      <c r="EY169" s="277"/>
      <c r="EZ169" s="277"/>
      <c r="FA169" s="277"/>
      <c r="FB169" s="277"/>
      <c r="FC169" s="277"/>
      <c r="FD169" s="277"/>
      <c r="FE169" s="277"/>
      <c r="FF169" s="277"/>
      <c r="FG169" s="277"/>
      <c r="FH169" s="277"/>
      <c r="FI169" s="277"/>
      <c r="FJ169" s="277"/>
      <c r="FK169" s="277"/>
      <c r="FL169" s="277"/>
      <c r="FM169" s="277"/>
      <c r="FN169" s="277"/>
      <c r="FO169" s="277"/>
      <c r="FP169" s="277"/>
      <c r="FQ169" s="277"/>
      <c r="FR169" s="277"/>
      <c r="FS169" s="277"/>
      <c r="FT169" s="277"/>
      <c r="FU169" s="277"/>
      <c r="FV169" s="277"/>
      <c r="FW169" s="277"/>
      <c r="FX169" s="277"/>
      <c r="FY169" s="277"/>
      <c r="FZ169" s="277"/>
      <c r="GA169" s="277"/>
      <c r="GB169" s="277"/>
      <c r="GC169" s="277"/>
      <c r="GD169" s="277"/>
      <c r="GE169" s="277"/>
      <c r="GF169" s="277"/>
      <c r="GG169" s="277"/>
      <c r="GH169" s="277"/>
      <c r="GI169" s="277"/>
      <c r="GJ169" s="277"/>
      <c r="GK169" s="277"/>
      <c r="GL169" s="277"/>
      <c r="GM169" s="277"/>
      <c r="GN169" s="277"/>
      <c r="GO169" s="277"/>
      <c r="GP169" s="277"/>
      <c r="GQ169" s="277"/>
      <c r="GR169" s="277"/>
      <c r="GS169" s="277"/>
      <c r="GT169" s="277"/>
      <c r="GU169" s="277"/>
      <c r="GV169" s="280"/>
      <c r="GW169" s="280"/>
      <c r="GX169" s="280"/>
      <c r="GY169" s="280"/>
      <c r="GZ169" s="280"/>
      <c r="HA169" s="280"/>
      <c r="HB169" s="280"/>
      <c r="HC169" s="280"/>
      <c r="HD169" s="280"/>
      <c r="HE169" s="280"/>
      <c r="HF169" s="280"/>
      <c r="HG169" s="280"/>
      <c r="HH169" s="280"/>
      <c r="HI169" s="280"/>
      <c r="HJ169" s="280"/>
      <c r="HK169" s="280"/>
      <c r="HL169" s="280"/>
      <c r="HM169" s="280"/>
      <c r="HN169" s="280"/>
      <c r="HO169" s="280"/>
      <c r="HP169" s="280"/>
      <c r="HQ169" s="280"/>
      <c r="HR169" s="280"/>
      <c r="HS169" s="280"/>
    </row>
    <row r="170" spans="1:227" s="278" customFormat="1" ht="26.45" customHeight="1">
      <c r="A170" s="523"/>
      <c r="B170" s="296" t="s">
        <v>354</v>
      </c>
      <c r="C170" s="290">
        <v>18</v>
      </c>
      <c r="D170" s="290"/>
      <c r="E170" s="290"/>
      <c r="F170" s="291">
        <f t="shared" si="28"/>
        <v>18</v>
      </c>
      <c r="G170" s="290"/>
      <c r="H170" s="291">
        <f t="shared" si="22"/>
        <v>18</v>
      </c>
      <c r="I170" s="296"/>
      <c r="J170" s="277"/>
      <c r="K170" s="277"/>
      <c r="L170" s="277"/>
      <c r="M170" s="277"/>
      <c r="N170" s="277"/>
      <c r="O170" s="277"/>
      <c r="P170" s="277"/>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277"/>
      <c r="CD170" s="277"/>
      <c r="CE170" s="277"/>
      <c r="CF170" s="277"/>
      <c r="CG170" s="277"/>
      <c r="CH170" s="277"/>
      <c r="CI170" s="277"/>
      <c r="CJ170" s="277"/>
      <c r="CK170" s="277"/>
      <c r="CL170" s="277"/>
      <c r="CM170" s="277"/>
      <c r="CN170" s="277"/>
      <c r="CO170" s="277"/>
      <c r="CP170" s="277"/>
      <c r="CQ170" s="277"/>
      <c r="CR170" s="277"/>
      <c r="CS170" s="277"/>
      <c r="CT170" s="277"/>
      <c r="CU170" s="277"/>
      <c r="CV170" s="277"/>
      <c r="CW170" s="277"/>
      <c r="CX170" s="277"/>
      <c r="CY170" s="277"/>
      <c r="CZ170" s="277"/>
      <c r="DA170" s="277"/>
      <c r="DB170" s="277"/>
      <c r="DC170" s="277"/>
      <c r="DD170" s="277"/>
      <c r="DE170" s="277"/>
      <c r="DF170" s="277"/>
      <c r="DG170" s="277"/>
      <c r="DH170" s="277"/>
      <c r="DI170" s="277"/>
      <c r="DJ170" s="277"/>
      <c r="DK170" s="277"/>
      <c r="DL170" s="277"/>
      <c r="DM170" s="277"/>
      <c r="DN170" s="277"/>
      <c r="DO170" s="277"/>
      <c r="DP170" s="277"/>
      <c r="DQ170" s="277"/>
      <c r="DR170" s="277"/>
      <c r="DS170" s="277"/>
      <c r="DT170" s="277"/>
      <c r="DU170" s="277"/>
      <c r="DV170" s="277"/>
      <c r="DW170" s="277"/>
      <c r="DX170" s="277"/>
      <c r="DY170" s="277"/>
      <c r="DZ170" s="277"/>
      <c r="EA170" s="277"/>
      <c r="EB170" s="277"/>
      <c r="EC170" s="277"/>
      <c r="ED170" s="277"/>
      <c r="EE170" s="277"/>
      <c r="EF170" s="277"/>
      <c r="EG170" s="277"/>
      <c r="EH170" s="277"/>
      <c r="EI170" s="277"/>
      <c r="EJ170" s="277"/>
      <c r="EK170" s="277"/>
      <c r="EL170" s="277"/>
      <c r="EM170" s="277"/>
      <c r="EN170" s="277"/>
      <c r="EO170" s="277"/>
      <c r="EP170" s="277"/>
      <c r="EQ170" s="277"/>
      <c r="ER170" s="277"/>
      <c r="ES170" s="277"/>
      <c r="ET170" s="277"/>
      <c r="EU170" s="277"/>
      <c r="EV170" s="277"/>
      <c r="EW170" s="277"/>
      <c r="EX170" s="277"/>
      <c r="EY170" s="277"/>
      <c r="EZ170" s="277"/>
      <c r="FA170" s="277"/>
      <c r="FB170" s="277"/>
      <c r="FC170" s="277"/>
      <c r="FD170" s="277"/>
      <c r="FE170" s="277"/>
      <c r="FF170" s="277"/>
      <c r="FG170" s="277"/>
      <c r="FH170" s="277"/>
      <c r="FI170" s="277"/>
      <c r="FJ170" s="277"/>
      <c r="FK170" s="277"/>
      <c r="FL170" s="277"/>
      <c r="FM170" s="277"/>
      <c r="FN170" s="277"/>
      <c r="FO170" s="277"/>
      <c r="FP170" s="277"/>
      <c r="FQ170" s="277"/>
      <c r="FR170" s="277"/>
      <c r="FS170" s="277"/>
      <c r="FT170" s="277"/>
      <c r="FU170" s="277"/>
      <c r="FV170" s="277"/>
      <c r="FW170" s="277"/>
      <c r="FX170" s="277"/>
      <c r="FY170" s="277"/>
      <c r="FZ170" s="277"/>
      <c r="GA170" s="277"/>
      <c r="GB170" s="277"/>
      <c r="GC170" s="277"/>
      <c r="GD170" s="277"/>
      <c r="GE170" s="277"/>
      <c r="GF170" s="277"/>
      <c r="GG170" s="277"/>
      <c r="GH170" s="277"/>
      <c r="GI170" s="277"/>
      <c r="GJ170" s="277"/>
      <c r="GK170" s="277"/>
      <c r="GL170" s="277"/>
      <c r="GM170" s="277"/>
      <c r="GN170" s="277"/>
      <c r="GO170" s="277"/>
      <c r="GP170" s="277"/>
      <c r="GQ170" s="277"/>
      <c r="GR170" s="277"/>
      <c r="GS170" s="277"/>
      <c r="GT170" s="277"/>
      <c r="GU170" s="277"/>
      <c r="GV170" s="280"/>
      <c r="GW170" s="280"/>
      <c r="GX170" s="280"/>
      <c r="GY170" s="280"/>
      <c r="GZ170" s="280"/>
      <c r="HA170" s="280"/>
      <c r="HB170" s="280"/>
      <c r="HC170" s="280"/>
      <c r="HD170" s="280"/>
      <c r="HE170" s="280"/>
      <c r="HF170" s="280"/>
      <c r="HG170" s="280"/>
      <c r="HH170" s="280"/>
      <c r="HI170" s="280"/>
      <c r="HJ170" s="280"/>
      <c r="HK170" s="280"/>
      <c r="HL170" s="280"/>
      <c r="HM170" s="280"/>
      <c r="HN170" s="280"/>
      <c r="HO170" s="280"/>
      <c r="HP170" s="280"/>
      <c r="HQ170" s="280"/>
      <c r="HR170" s="280"/>
      <c r="HS170" s="280"/>
    </row>
    <row r="171" spans="1:227" s="278" customFormat="1" ht="26.45" customHeight="1">
      <c r="A171" s="523"/>
      <c r="B171" s="296" t="s">
        <v>307</v>
      </c>
      <c r="C171" s="290"/>
      <c r="D171" s="290">
        <v>0.15</v>
      </c>
      <c r="E171" s="290"/>
      <c r="F171" s="291">
        <f t="shared" si="28"/>
        <v>0.15</v>
      </c>
      <c r="G171" s="290"/>
      <c r="H171" s="291">
        <f t="shared" si="22"/>
        <v>0.15</v>
      </c>
      <c r="I171" s="296" t="s">
        <v>267</v>
      </c>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77"/>
      <c r="BF171" s="277"/>
      <c r="BG171" s="277"/>
      <c r="BH171" s="277"/>
      <c r="BI171" s="277"/>
      <c r="BJ171" s="277"/>
      <c r="BK171" s="277"/>
      <c r="BL171" s="277"/>
      <c r="BM171" s="277"/>
      <c r="BN171" s="277"/>
      <c r="BO171" s="277"/>
      <c r="BP171" s="277"/>
      <c r="BQ171" s="277"/>
      <c r="BR171" s="277"/>
      <c r="BS171" s="277"/>
      <c r="BT171" s="277"/>
      <c r="BU171" s="277"/>
      <c r="BV171" s="277"/>
      <c r="BW171" s="277"/>
      <c r="BX171" s="277"/>
      <c r="BY171" s="277"/>
      <c r="BZ171" s="277"/>
      <c r="CA171" s="277"/>
      <c r="CB171" s="277"/>
      <c r="CC171" s="277"/>
      <c r="CD171" s="277"/>
      <c r="CE171" s="277"/>
      <c r="CF171" s="277"/>
      <c r="CG171" s="277"/>
      <c r="CH171" s="277"/>
      <c r="CI171" s="277"/>
      <c r="CJ171" s="277"/>
      <c r="CK171" s="277"/>
      <c r="CL171" s="277"/>
      <c r="CM171" s="277"/>
      <c r="CN171" s="277"/>
      <c r="CO171" s="277"/>
      <c r="CP171" s="277"/>
      <c r="CQ171" s="277"/>
      <c r="CR171" s="277"/>
      <c r="CS171" s="277"/>
      <c r="CT171" s="277"/>
      <c r="CU171" s="277"/>
      <c r="CV171" s="277"/>
      <c r="CW171" s="277"/>
      <c r="CX171" s="277"/>
      <c r="CY171" s="277"/>
      <c r="CZ171" s="277"/>
      <c r="DA171" s="277"/>
      <c r="DB171" s="277"/>
      <c r="DC171" s="277"/>
      <c r="DD171" s="277"/>
      <c r="DE171" s="277"/>
      <c r="DF171" s="277"/>
      <c r="DG171" s="277"/>
      <c r="DH171" s="277"/>
      <c r="DI171" s="277"/>
      <c r="DJ171" s="277"/>
      <c r="DK171" s="277"/>
      <c r="DL171" s="277"/>
      <c r="DM171" s="277"/>
      <c r="DN171" s="277"/>
      <c r="DO171" s="277"/>
      <c r="DP171" s="277"/>
      <c r="DQ171" s="277"/>
      <c r="DR171" s="277"/>
      <c r="DS171" s="277"/>
      <c r="DT171" s="277"/>
      <c r="DU171" s="277"/>
      <c r="DV171" s="277"/>
      <c r="DW171" s="277"/>
      <c r="DX171" s="277"/>
      <c r="DY171" s="277"/>
      <c r="DZ171" s="277"/>
      <c r="EA171" s="277"/>
      <c r="EB171" s="277"/>
      <c r="EC171" s="277"/>
      <c r="ED171" s="277"/>
      <c r="EE171" s="277"/>
      <c r="EF171" s="277"/>
      <c r="EG171" s="277"/>
      <c r="EH171" s="277"/>
      <c r="EI171" s="277"/>
      <c r="EJ171" s="277"/>
      <c r="EK171" s="277"/>
      <c r="EL171" s="277"/>
      <c r="EM171" s="277"/>
      <c r="EN171" s="277"/>
      <c r="EO171" s="277"/>
      <c r="EP171" s="277"/>
      <c r="EQ171" s="277"/>
      <c r="ER171" s="277"/>
      <c r="ES171" s="277"/>
      <c r="ET171" s="277"/>
      <c r="EU171" s="277"/>
      <c r="EV171" s="277"/>
      <c r="EW171" s="277"/>
      <c r="EX171" s="277"/>
      <c r="EY171" s="277"/>
      <c r="EZ171" s="277"/>
      <c r="FA171" s="277"/>
      <c r="FB171" s="277"/>
      <c r="FC171" s="277"/>
      <c r="FD171" s="277"/>
      <c r="FE171" s="277"/>
      <c r="FF171" s="277"/>
      <c r="FG171" s="277"/>
      <c r="FH171" s="277"/>
      <c r="FI171" s="277"/>
      <c r="FJ171" s="277"/>
      <c r="FK171" s="277"/>
      <c r="FL171" s="277"/>
      <c r="FM171" s="277"/>
      <c r="FN171" s="277"/>
      <c r="FO171" s="277"/>
      <c r="FP171" s="277"/>
      <c r="FQ171" s="277"/>
      <c r="FR171" s="277"/>
      <c r="FS171" s="277"/>
      <c r="FT171" s="277"/>
      <c r="FU171" s="277"/>
      <c r="FV171" s="277"/>
      <c r="FW171" s="277"/>
      <c r="FX171" s="277"/>
      <c r="FY171" s="277"/>
      <c r="FZ171" s="277"/>
      <c r="GA171" s="277"/>
      <c r="GB171" s="277"/>
      <c r="GC171" s="277"/>
      <c r="GD171" s="277"/>
      <c r="GE171" s="277"/>
      <c r="GF171" s="277"/>
      <c r="GG171" s="277"/>
      <c r="GH171" s="277"/>
      <c r="GI171" s="277"/>
      <c r="GJ171" s="277"/>
      <c r="GK171" s="277"/>
      <c r="GL171" s="277"/>
      <c r="GM171" s="277"/>
      <c r="GN171" s="277"/>
      <c r="GO171" s="277"/>
      <c r="GP171" s="277"/>
      <c r="GQ171" s="277"/>
      <c r="GR171" s="277"/>
      <c r="GS171" s="277"/>
      <c r="GT171" s="277"/>
      <c r="GU171" s="277"/>
      <c r="GV171" s="280"/>
      <c r="GW171" s="280"/>
      <c r="GX171" s="280"/>
      <c r="GY171" s="280"/>
      <c r="GZ171" s="280"/>
      <c r="HA171" s="280"/>
      <c r="HB171" s="280"/>
      <c r="HC171" s="280"/>
      <c r="HD171" s="280"/>
      <c r="HE171" s="280"/>
      <c r="HF171" s="280"/>
      <c r="HG171" s="280"/>
      <c r="HH171" s="280"/>
      <c r="HI171" s="280"/>
      <c r="HJ171" s="280"/>
      <c r="HK171" s="280"/>
      <c r="HL171" s="280"/>
      <c r="HM171" s="280"/>
      <c r="HN171" s="280"/>
      <c r="HO171" s="280"/>
      <c r="HP171" s="280"/>
      <c r="HQ171" s="280"/>
      <c r="HR171" s="280"/>
      <c r="HS171" s="280"/>
    </row>
    <row r="172" spans="1:227" s="278" customFormat="1" ht="26.45" customHeight="1">
      <c r="A172" s="523"/>
      <c r="B172" s="296" t="s">
        <v>308</v>
      </c>
      <c r="C172" s="290"/>
      <c r="D172" s="290"/>
      <c r="E172" s="290"/>
      <c r="F172" s="291">
        <f t="shared" si="28"/>
        <v>0</v>
      </c>
      <c r="G172" s="290">
        <v>60</v>
      </c>
      <c r="H172" s="291">
        <f t="shared" si="22"/>
        <v>60</v>
      </c>
      <c r="I172" s="296"/>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7"/>
      <c r="BC172" s="277"/>
      <c r="BD172" s="277"/>
      <c r="BE172" s="277"/>
      <c r="BF172" s="277"/>
      <c r="BG172" s="277"/>
      <c r="BH172" s="277"/>
      <c r="BI172" s="277"/>
      <c r="BJ172" s="277"/>
      <c r="BK172" s="277"/>
      <c r="BL172" s="277"/>
      <c r="BM172" s="277"/>
      <c r="BN172" s="277"/>
      <c r="BO172" s="277"/>
      <c r="BP172" s="277"/>
      <c r="BQ172" s="277"/>
      <c r="BR172" s="277"/>
      <c r="BS172" s="277"/>
      <c r="BT172" s="277"/>
      <c r="BU172" s="277"/>
      <c r="BV172" s="277"/>
      <c r="BW172" s="277"/>
      <c r="BX172" s="277"/>
      <c r="BY172" s="277"/>
      <c r="BZ172" s="277"/>
      <c r="CA172" s="277"/>
      <c r="CB172" s="277"/>
      <c r="CC172" s="277"/>
      <c r="CD172" s="277"/>
      <c r="CE172" s="277"/>
      <c r="CF172" s="277"/>
      <c r="CG172" s="277"/>
      <c r="CH172" s="277"/>
      <c r="CI172" s="277"/>
      <c r="CJ172" s="277"/>
      <c r="CK172" s="277"/>
      <c r="CL172" s="277"/>
      <c r="CM172" s="277"/>
      <c r="CN172" s="277"/>
      <c r="CO172" s="277"/>
      <c r="CP172" s="277"/>
      <c r="CQ172" s="277"/>
      <c r="CR172" s="277"/>
      <c r="CS172" s="277"/>
      <c r="CT172" s="277"/>
      <c r="CU172" s="277"/>
      <c r="CV172" s="277"/>
      <c r="CW172" s="277"/>
      <c r="CX172" s="277"/>
      <c r="CY172" s="277"/>
      <c r="CZ172" s="277"/>
      <c r="DA172" s="277"/>
      <c r="DB172" s="277"/>
      <c r="DC172" s="277"/>
      <c r="DD172" s="277"/>
      <c r="DE172" s="277"/>
      <c r="DF172" s="277"/>
      <c r="DG172" s="277"/>
      <c r="DH172" s="277"/>
      <c r="DI172" s="277"/>
      <c r="DJ172" s="277"/>
      <c r="DK172" s="277"/>
      <c r="DL172" s="277"/>
      <c r="DM172" s="277"/>
      <c r="DN172" s="277"/>
      <c r="DO172" s="277"/>
      <c r="DP172" s="277"/>
      <c r="DQ172" s="277"/>
      <c r="DR172" s="277"/>
      <c r="DS172" s="277"/>
      <c r="DT172" s="277"/>
      <c r="DU172" s="277"/>
      <c r="DV172" s="277"/>
      <c r="DW172" s="277"/>
      <c r="DX172" s="277"/>
      <c r="DY172" s="277"/>
      <c r="DZ172" s="277"/>
      <c r="EA172" s="277"/>
      <c r="EB172" s="277"/>
      <c r="EC172" s="277"/>
      <c r="ED172" s="277"/>
      <c r="EE172" s="277"/>
      <c r="EF172" s="277"/>
      <c r="EG172" s="277"/>
      <c r="EH172" s="277"/>
      <c r="EI172" s="277"/>
      <c r="EJ172" s="277"/>
      <c r="EK172" s="277"/>
      <c r="EL172" s="277"/>
      <c r="EM172" s="277"/>
      <c r="EN172" s="277"/>
      <c r="EO172" s="277"/>
      <c r="EP172" s="277"/>
      <c r="EQ172" s="277"/>
      <c r="ER172" s="277"/>
      <c r="ES172" s="277"/>
      <c r="ET172" s="277"/>
      <c r="EU172" s="277"/>
      <c r="EV172" s="277"/>
      <c r="EW172" s="277"/>
      <c r="EX172" s="277"/>
      <c r="EY172" s="277"/>
      <c r="EZ172" s="277"/>
      <c r="FA172" s="277"/>
      <c r="FB172" s="277"/>
      <c r="FC172" s="277"/>
      <c r="FD172" s="277"/>
      <c r="FE172" s="277"/>
      <c r="FF172" s="277"/>
      <c r="FG172" s="277"/>
      <c r="FH172" s="277"/>
      <c r="FI172" s="277"/>
      <c r="FJ172" s="277"/>
      <c r="FK172" s="277"/>
      <c r="FL172" s="277"/>
      <c r="FM172" s="277"/>
      <c r="FN172" s="277"/>
      <c r="FO172" s="277"/>
      <c r="FP172" s="277"/>
      <c r="FQ172" s="277"/>
      <c r="FR172" s="277"/>
      <c r="FS172" s="277"/>
      <c r="FT172" s="277"/>
      <c r="FU172" s="277"/>
      <c r="FV172" s="277"/>
      <c r="FW172" s="277"/>
      <c r="FX172" s="277"/>
      <c r="FY172" s="277"/>
      <c r="FZ172" s="277"/>
      <c r="GA172" s="277"/>
      <c r="GB172" s="277"/>
      <c r="GC172" s="277"/>
      <c r="GD172" s="277"/>
      <c r="GE172" s="277"/>
      <c r="GF172" s="277"/>
      <c r="GG172" s="277"/>
      <c r="GH172" s="277"/>
      <c r="GI172" s="277"/>
      <c r="GJ172" s="277"/>
      <c r="GK172" s="277"/>
      <c r="GL172" s="277"/>
      <c r="GM172" s="277"/>
      <c r="GN172" s="277"/>
      <c r="GO172" s="277"/>
      <c r="GP172" s="277"/>
      <c r="GQ172" s="277"/>
      <c r="GR172" s="277"/>
      <c r="GS172" s="277"/>
      <c r="GT172" s="277"/>
      <c r="GU172" s="277"/>
      <c r="GV172" s="280"/>
      <c r="GW172" s="280"/>
      <c r="GX172" s="280"/>
      <c r="GY172" s="280"/>
      <c r="GZ172" s="280"/>
      <c r="HA172" s="280"/>
      <c r="HB172" s="280"/>
      <c r="HC172" s="280"/>
      <c r="HD172" s="280"/>
      <c r="HE172" s="280"/>
      <c r="HF172" s="280"/>
      <c r="HG172" s="280"/>
      <c r="HH172" s="280"/>
      <c r="HI172" s="280"/>
      <c r="HJ172" s="280"/>
      <c r="HK172" s="280"/>
      <c r="HL172" s="280"/>
      <c r="HM172" s="280"/>
      <c r="HN172" s="280"/>
      <c r="HO172" s="280"/>
      <c r="HP172" s="280"/>
      <c r="HQ172" s="280"/>
      <c r="HR172" s="280"/>
      <c r="HS172" s="280"/>
    </row>
    <row r="173" spans="1:227" s="278" customFormat="1" ht="26.45" customHeight="1">
      <c r="A173" s="523"/>
      <c r="B173" s="296" t="s">
        <v>303</v>
      </c>
      <c r="C173" s="290"/>
      <c r="D173" s="290"/>
      <c r="E173" s="290"/>
      <c r="F173" s="291">
        <f t="shared" si="28"/>
        <v>0</v>
      </c>
      <c r="G173" s="290">
        <v>-50</v>
      </c>
      <c r="H173" s="291">
        <f t="shared" si="22"/>
        <v>-50</v>
      </c>
      <c r="I173" s="296"/>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c r="AZ173" s="277"/>
      <c r="BA173" s="277"/>
      <c r="BB173" s="277"/>
      <c r="BC173" s="277"/>
      <c r="BD173" s="277"/>
      <c r="BE173" s="277"/>
      <c r="BF173" s="277"/>
      <c r="BG173" s="277"/>
      <c r="BH173" s="277"/>
      <c r="BI173" s="277"/>
      <c r="BJ173" s="277"/>
      <c r="BK173" s="277"/>
      <c r="BL173" s="277"/>
      <c r="BM173" s="277"/>
      <c r="BN173" s="277"/>
      <c r="BO173" s="277"/>
      <c r="BP173" s="277"/>
      <c r="BQ173" s="277"/>
      <c r="BR173" s="277"/>
      <c r="BS173" s="277"/>
      <c r="BT173" s="277"/>
      <c r="BU173" s="277"/>
      <c r="BV173" s="277"/>
      <c r="BW173" s="277"/>
      <c r="BX173" s="277"/>
      <c r="BY173" s="277"/>
      <c r="BZ173" s="277"/>
      <c r="CA173" s="277"/>
      <c r="CB173" s="277"/>
      <c r="CC173" s="277"/>
      <c r="CD173" s="277"/>
      <c r="CE173" s="277"/>
      <c r="CF173" s="277"/>
      <c r="CG173" s="277"/>
      <c r="CH173" s="277"/>
      <c r="CI173" s="277"/>
      <c r="CJ173" s="277"/>
      <c r="CK173" s="277"/>
      <c r="CL173" s="277"/>
      <c r="CM173" s="277"/>
      <c r="CN173" s="277"/>
      <c r="CO173" s="277"/>
      <c r="CP173" s="277"/>
      <c r="CQ173" s="277"/>
      <c r="CR173" s="277"/>
      <c r="CS173" s="277"/>
      <c r="CT173" s="277"/>
      <c r="CU173" s="277"/>
      <c r="CV173" s="277"/>
      <c r="CW173" s="277"/>
      <c r="CX173" s="277"/>
      <c r="CY173" s="277"/>
      <c r="CZ173" s="277"/>
      <c r="DA173" s="277"/>
      <c r="DB173" s="277"/>
      <c r="DC173" s="277"/>
      <c r="DD173" s="277"/>
      <c r="DE173" s="277"/>
      <c r="DF173" s="277"/>
      <c r="DG173" s="277"/>
      <c r="DH173" s="277"/>
      <c r="DI173" s="277"/>
      <c r="DJ173" s="277"/>
      <c r="DK173" s="277"/>
      <c r="DL173" s="277"/>
      <c r="DM173" s="277"/>
      <c r="DN173" s="277"/>
      <c r="DO173" s="277"/>
      <c r="DP173" s="277"/>
      <c r="DQ173" s="277"/>
      <c r="DR173" s="277"/>
      <c r="DS173" s="277"/>
      <c r="DT173" s="277"/>
      <c r="DU173" s="277"/>
      <c r="DV173" s="277"/>
      <c r="DW173" s="277"/>
      <c r="DX173" s="277"/>
      <c r="DY173" s="277"/>
      <c r="DZ173" s="277"/>
      <c r="EA173" s="277"/>
      <c r="EB173" s="277"/>
      <c r="EC173" s="277"/>
      <c r="ED173" s="277"/>
      <c r="EE173" s="277"/>
      <c r="EF173" s="277"/>
      <c r="EG173" s="277"/>
      <c r="EH173" s="277"/>
      <c r="EI173" s="277"/>
      <c r="EJ173" s="277"/>
      <c r="EK173" s="277"/>
      <c r="EL173" s="277"/>
      <c r="EM173" s="277"/>
      <c r="EN173" s="277"/>
      <c r="EO173" s="277"/>
      <c r="EP173" s="277"/>
      <c r="EQ173" s="277"/>
      <c r="ER173" s="277"/>
      <c r="ES173" s="277"/>
      <c r="ET173" s="277"/>
      <c r="EU173" s="277"/>
      <c r="EV173" s="277"/>
      <c r="EW173" s="277"/>
      <c r="EX173" s="277"/>
      <c r="EY173" s="277"/>
      <c r="EZ173" s="277"/>
      <c r="FA173" s="277"/>
      <c r="FB173" s="277"/>
      <c r="FC173" s="277"/>
      <c r="FD173" s="277"/>
      <c r="FE173" s="277"/>
      <c r="FF173" s="277"/>
      <c r="FG173" s="277"/>
      <c r="FH173" s="277"/>
      <c r="FI173" s="277"/>
      <c r="FJ173" s="277"/>
      <c r="FK173" s="277"/>
      <c r="FL173" s="277"/>
      <c r="FM173" s="277"/>
      <c r="FN173" s="277"/>
      <c r="FO173" s="277"/>
      <c r="FP173" s="277"/>
      <c r="FQ173" s="277"/>
      <c r="FR173" s="277"/>
      <c r="FS173" s="277"/>
      <c r="FT173" s="277"/>
      <c r="FU173" s="277"/>
      <c r="FV173" s="277"/>
      <c r="FW173" s="277"/>
      <c r="FX173" s="277"/>
      <c r="FY173" s="277"/>
      <c r="FZ173" s="277"/>
      <c r="GA173" s="277"/>
      <c r="GB173" s="277"/>
      <c r="GC173" s="277"/>
      <c r="GD173" s="277"/>
      <c r="GE173" s="277"/>
      <c r="GF173" s="277"/>
      <c r="GG173" s="277"/>
      <c r="GH173" s="277"/>
      <c r="GI173" s="277"/>
      <c r="GJ173" s="277"/>
      <c r="GK173" s="277"/>
      <c r="GL173" s="277"/>
      <c r="GM173" s="277"/>
      <c r="GN173" s="277"/>
      <c r="GO173" s="277"/>
      <c r="GP173" s="277"/>
      <c r="GQ173" s="277"/>
      <c r="GR173" s="277"/>
      <c r="GS173" s="277"/>
      <c r="GT173" s="277"/>
      <c r="GU173" s="277"/>
      <c r="GV173" s="280"/>
      <c r="GW173" s="280"/>
      <c r="GX173" s="280"/>
      <c r="GY173" s="280"/>
      <c r="GZ173" s="280"/>
      <c r="HA173" s="280"/>
      <c r="HB173" s="280"/>
      <c r="HC173" s="280"/>
      <c r="HD173" s="280"/>
      <c r="HE173" s="280"/>
      <c r="HF173" s="280"/>
      <c r="HG173" s="280"/>
      <c r="HH173" s="280"/>
      <c r="HI173" s="280"/>
      <c r="HJ173" s="280"/>
      <c r="HK173" s="280"/>
      <c r="HL173" s="280"/>
      <c r="HM173" s="280"/>
      <c r="HN173" s="280"/>
      <c r="HO173" s="280"/>
      <c r="HP173" s="280"/>
      <c r="HQ173" s="280"/>
      <c r="HR173" s="280"/>
      <c r="HS173" s="280"/>
    </row>
    <row r="174" spans="1:227" s="278" customFormat="1" ht="26.45" customHeight="1">
      <c r="A174" s="520" t="s">
        <v>98</v>
      </c>
      <c r="B174" s="289" t="s">
        <v>81</v>
      </c>
      <c r="C174" s="290">
        <f>C175+C176+C179</f>
        <v>54.74</v>
      </c>
      <c r="D174" s="290">
        <f t="shared" ref="D174:G174" si="30">D175+D176+D179</f>
        <v>24.841891</v>
      </c>
      <c r="E174" s="290">
        <f t="shared" si="30"/>
        <v>0</v>
      </c>
      <c r="F174" s="291">
        <f t="shared" si="28"/>
        <v>79.581890999999999</v>
      </c>
      <c r="G174" s="290">
        <f t="shared" si="30"/>
        <v>0</v>
      </c>
      <c r="H174" s="291">
        <f t="shared" si="22"/>
        <v>79.581890999999999</v>
      </c>
      <c r="I174" s="296"/>
      <c r="J174" s="277"/>
      <c r="K174" s="277"/>
      <c r="L174" s="277"/>
      <c r="M174" s="277"/>
      <c r="N174" s="277"/>
      <c r="O174" s="277"/>
      <c r="P174" s="277"/>
      <c r="Q174" s="277"/>
      <c r="R174" s="277"/>
      <c r="S174" s="277"/>
      <c r="T174" s="277"/>
      <c r="U174" s="277"/>
      <c r="V174" s="277"/>
      <c r="W174" s="277"/>
      <c r="X174" s="277"/>
      <c r="Y174" s="277"/>
      <c r="Z174" s="277"/>
      <c r="AA174" s="277"/>
      <c r="AB174" s="277"/>
      <c r="AC174" s="277"/>
      <c r="AD174" s="277"/>
      <c r="AE174" s="277"/>
      <c r="AF174" s="277"/>
      <c r="AG174" s="277"/>
      <c r="AH174" s="277"/>
      <c r="AI174" s="277"/>
      <c r="AJ174" s="277"/>
      <c r="AK174" s="277"/>
      <c r="AL174" s="277"/>
      <c r="AM174" s="277"/>
      <c r="AN174" s="277"/>
      <c r="AO174" s="277"/>
      <c r="AP174" s="277"/>
      <c r="AQ174" s="277"/>
      <c r="AR174" s="277"/>
      <c r="AS174" s="277"/>
      <c r="AT174" s="277"/>
      <c r="AU174" s="277"/>
      <c r="AV174" s="277"/>
      <c r="AW174" s="277"/>
      <c r="AX174" s="277"/>
      <c r="AY174" s="277"/>
      <c r="AZ174" s="277"/>
      <c r="BA174" s="277"/>
      <c r="BB174" s="277"/>
      <c r="BC174" s="277"/>
      <c r="BD174" s="277"/>
      <c r="BE174" s="277"/>
      <c r="BF174" s="277"/>
      <c r="BG174" s="277"/>
      <c r="BH174" s="277"/>
      <c r="BI174" s="277"/>
      <c r="BJ174" s="277"/>
      <c r="BK174" s="277"/>
      <c r="BL174" s="277"/>
      <c r="BM174" s="277"/>
      <c r="BN174" s="277"/>
      <c r="BO174" s="277"/>
      <c r="BP174" s="277"/>
      <c r="BQ174" s="277"/>
      <c r="BR174" s="277"/>
      <c r="BS174" s="277"/>
      <c r="BT174" s="277"/>
      <c r="BU174" s="277"/>
      <c r="BV174" s="277"/>
      <c r="BW174" s="277"/>
      <c r="BX174" s="277"/>
      <c r="BY174" s="277"/>
      <c r="BZ174" s="277"/>
      <c r="CA174" s="277"/>
      <c r="CB174" s="277"/>
      <c r="CC174" s="277"/>
      <c r="CD174" s="277"/>
      <c r="CE174" s="277"/>
      <c r="CF174" s="277"/>
      <c r="CG174" s="277"/>
      <c r="CH174" s="277"/>
      <c r="CI174" s="277"/>
      <c r="CJ174" s="277"/>
      <c r="CK174" s="277"/>
      <c r="CL174" s="277"/>
      <c r="CM174" s="277"/>
      <c r="CN174" s="277"/>
      <c r="CO174" s="277"/>
      <c r="CP174" s="277"/>
      <c r="CQ174" s="277"/>
      <c r="CR174" s="277"/>
      <c r="CS174" s="277"/>
      <c r="CT174" s="277"/>
      <c r="CU174" s="277"/>
      <c r="CV174" s="277"/>
      <c r="CW174" s="277"/>
      <c r="CX174" s="277"/>
      <c r="CY174" s="277"/>
      <c r="CZ174" s="277"/>
      <c r="DA174" s="277"/>
      <c r="DB174" s="277"/>
      <c r="DC174" s="277"/>
      <c r="DD174" s="277"/>
      <c r="DE174" s="277"/>
      <c r="DF174" s="277"/>
      <c r="DG174" s="277"/>
      <c r="DH174" s="277"/>
      <c r="DI174" s="277"/>
      <c r="DJ174" s="277"/>
      <c r="DK174" s="277"/>
      <c r="DL174" s="277"/>
      <c r="DM174" s="277"/>
      <c r="DN174" s="277"/>
      <c r="DO174" s="277"/>
      <c r="DP174" s="277"/>
      <c r="DQ174" s="277"/>
      <c r="DR174" s="277"/>
      <c r="DS174" s="277"/>
      <c r="DT174" s="277"/>
      <c r="DU174" s="277"/>
      <c r="DV174" s="277"/>
      <c r="DW174" s="277"/>
      <c r="DX174" s="277"/>
      <c r="DY174" s="277"/>
      <c r="DZ174" s="277"/>
      <c r="EA174" s="277"/>
      <c r="EB174" s="277"/>
      <c r="EC174" s="277"/>
      <c r="ED174" s="277"/>
      <c r="EE174" s="277"/>
      <c r="EF174" s="277"/>
      <c r="EG174" s="277"/>
      <c r="EH174" s="277"/>
      <c r="EI174" s="277"/>
      <c r="EJ174" s="277"/>
      <c r="EK174" s="277"/>
      <c r="EL174" s="277"/>
      <c r="EM174" s="277"/>
      <c r="EN174" s="277"/>
      <c r="EO174" s="277"/>
      <c r="EP174" s="277"/>
      <c r="EQ174" s="277"/>
      <c r="ER174" s="277"/>
      <c r="ES174" s="277"/>
      <c r="ET174" s="277"/>
      <c r="EU174" s="277"/>
      <c r="EV174" s="277"/>
      <c r="EW174" s="277"/>
      <c r="EX174" s="277"/>
      <c r="EY174" s="277"/>
      <c r="EZ174" s="277"/>
      <c r="FA174" s="277"/>
      <c r="FB174" s="277"/>
      <c r="FC174" s="277"/>
      <c r="FD174" s="277"/>
      <c r="FE174" s="277"/>
      <c r="FF174" s="277"/>
      <c r="FG174" s="277"/>
      <c r="FH174" s="277"/>
      <c r="FI174" s="277"/>
      <c r="FJ174" s="277"/>
      <c r="FK174" s="277"/>
      <c r="FL174" s="277"/>
      <c r="FM174" s="277"/>
      <c r="FN174" s="277"/>
      <c r="FO174" s="277"/>
      <c r="FP174" s="277"/>
      <c r="FQ174" s="277"/>
      <c r="FR174" s="277"/>
      <c r="FS174" s="277"/>
      <c r="FT174" s="277"/>
      <c r="FU174" s="277"/>
      <c r="FV174" s="277"/>
      <c r="FW174" s="277"/>
      <c r="FX174" s="277"/>
      <c r="FY174" s="277"/>
      <c r="FZ174" s="277"/>
      <c r="GA174" s="277"/>
      <c r="GB174" s="277"/>
      <c r="GC174" s="277"/>
      <c r="GD174" s="277"/>
      <c r="GE174" s="277"/>
      <c r="GF174" s="277"/>
      <c r="GG174" s="277"/>
      <c r="GH174" s="277"/>
      <c r="GI174" s="277"/>
      <c r="GJ174" s="277"/>
      <c r="GK174" s="277"/>
      <c r="GL174" s="277"/>
      <c r="GM174" s="277"/>
      <c r="GN174" s="277"/>
      <c r="GO174" s="277"/>
      <c r="GP174" s="277"/>
      <c r="GQ174" s="277"/>
      <c r="GR174" s="277"/>
      <c r="GS174" s="277"/>
      <c r="GT174" s="277"/>
      <c r="GU174" s="277"/>
      <c r="GV174" s="280"/>
      <c r="GW174" s="280"/>
      <c r="GX174" s="280"/>
      <c r="GY174" s="280"/>
      <c r="GZ174" s="280"/>
      <c r="HA174" s="280"/>
      <c r="HB174" s="280"/>
      <c r="HC174" s="280"/>
      <c r="HD174" s="280"/>
      <c r="HE174" s="280"/>
      <c r="HF174" s="280"/>
      <c r="HG174" s="280"/>
      <c r="HH174" s="280"/>
      <c r="HI174" s="280"/>
      <c r="HJ174" s="280"/>
      <c r="HK174" s="280"/>
      <c r="HL174" s="280"/>
      <c r="HM174" s="280"/>
      <c r="HN174" s="280"/>
      <c r="HO174" s="280"/>
      <c r="HP174" s="280"/>
      <c r="HQ174" s="280"/>
      <c r="HR174" s="280"/>
      <c r="HS174" s="280"/>
    </row>
    <row r="175" spans="1:227" s="278" customFormat="1" ht="27" customHeight="1">
      <c r="A175" s="521"/>
      <c r="B175" s="294" t="s">
        <v>253</v>
      </c>
      <c r="C175" s="290">
        <v>35.24</v>
      </c>
      <c r="D175" s="290">
        <v>15.841891</v>
      </c>
      <c r="E175" s="290"/>
      <c r="F175" s="291">
        <f t="shared" si="28"/>
        <v>51.081890999999999</v>
      </c>
      <c r="G175" s="290"/>
      <c r="H175" s="291">
        <f t="shared" si="22"/>
        <v>51.081890999999999</v>
      </c>
      <c r="I175" s="296" t="s">
        <v>355</v>
      </c>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277"/>
      <c r="CC175" s="277"/>
      <c r="CD175" s="277"/>
      <c r="CE175" s="277"/>
      <c r="CF175" s="277"/>
      <c r="CG175" s="277"/>
      <c r="CH175" s="277"/>
      <c r="CI175" s="277"/>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7"/>
      <c r="DE175" s="277"/>
      <c r="DF175" s="277"/>
      <c r="DG175" s="277"/>
      <c r="DH175" s="277"/>
      <c r="DI175" s="277"/>
      <c r="DJ175" s="277"/>
      <c r="DK175" s="277"/>
      <c r="DL175" s="277"/>
      <c r="DM175" s="277"/>
      <c r="DN175" s="277"/>
      <c r="DO175" s="277"/>
      <c r="DP175" s="277"/>
      <c r="DQ175" s="277"/>
      <c r="DR175" s="277"/>
      <c r="DS175" s="277"/>
      <c r="DT175" s="277"/>
      <c r="DU175" s="277"/>
      <c r="DV175" s="277"/>
      <c r="DW175" s="277"/>
      <c r="DX175" s="277"/>
      <c r="DY175" s="277"/>
      <c r="DZ175" s="277"/>
      <c r="EA175" s="277"/>
      <c r="EB175" s="277"/>
      <c r="EC175" s="277"/>
      <c r="ED175" s="277"/>
      <c r="EE175" s="277"/>
      <c r="EF175" s="277"/>
      <c r="EG175" s="277"/>
      <c r="EH175" s="277"/>
      <c r="EI175" s="277"/>
      <c r="EJ175" s="277"/>
      <c r="EK175" s="277"/>
      <c r="EL175" s="277"/>
      <c r="EM175" s="277"/>
      <c r="EN175" s="277"/>
      <c r="EO175" s="277"/>
      <c r="EP175" s="277"/>
      <c r="EQ175" s="277"/>
      <c r="ER175" s="277"/>
      <c r="ES175" s="277"/>
      <c r="ET175" s="277"/>
      <c r="EU175" s="277"/>
      <c r="EV175" s="277"/>
      <c r="EW175" s="277"/>
      <c r="EX175" s="277"/>
      <c r="EY175" s="277"/>
      <c r="EZ175" s="277"/>
      <c r="FA175" s="277"/>
      <c r="FB175" s="277"/>
      <c r="FC175" s="277"/>
      <c r="FD175" s="277"/>
      <c r="FE175" s="277"/>
      <c r="FF175" s="277"/>
      <c r="FG175" s="277"/>
      <c r="FH175" s="277"/>
      <c r="FI175" s="277"/>
      <c r="FJ175" s="277"/>
      <c r="FK175" s="277"/>
      <c r="FL175" s="277"/>
      <c r="FM175" s="277"/>
      <c r="FN175" s="277"/>
      <c r="FO175" s="277"/>
      <c r="FP175" s="277"/>
      <c r="FQ175" s="277"/>
      <c r="FR175" s="277"/>
      <c r="FS175" s="277"/>
      <c r="FT175" s="277"/>
      <c r="FU175" s="277"/>
      <c r="FV175" s="277"/>
      <c r="FW175" s="277"/>
      <c r="FX175" s="277"/>
      <c r="FY175" s="277"/>
      <c r="FZ175" s="277"/>
      <c r="GA175" s="277"/>
      <c r="GB175" s="277"/>
      <c r="GC175" s="277"/>
      <c r="GD175" s="277"/>
      <c r="GE175" s="277"/>
      <c r="GF175" s="277"/>
      <c r="GG175" s="277"/>
      <c r="GH175" s="277"/>
      <c r="GI175" s="277"/>
      <c r="GJ175" s="277"/>
      <c r="GK175" s="277"/>
      <c r="GL175" s="277"/>
      <c r="GM175" s="277"/>
      <c r="GN175" s="277"/>
      <c r="GO175" s="277"/>
      <c r="GP175" s="277"/>
      <c r="GQ175" s="277"/>
      <c r="GR175" s="277"/>
      <c r="GS175" s="277"/>
      <c r="GT175" s="277"/>
      <c r="GU175" s="277"/>
      <c r="GV175" s="280"/>
      <c r="GW175" s="280"/>
      <c r="GX175" s="280"/>
      <c r="GY175" s="280"/>
      <c r="GZ175" s="280"/>
      <c r="HA175" s="280"/>
      <c r="HB175" s="280"/>
      <c r="HC175" s="280"/>
      <c r="HD175" s="280"/>
      <c r="HE175" s="280"/>
      <c r="HF175" s="280"/>
      <c r="HG175" s="280"/>
      <c r="HH175" s="280"/>
      <c r="HI175" s="280"/>
      <c r="HJ175" s="280"/>
      <c r="HK175" s="280"/>
      <c r="HL175" s="280"/>
      <c r="HM175" s="280"/>
      <c r="HN175" s="280"/>
      <c r="HO175" s="280"/>
      <c r="HP175" s="280"/>
      <c r="HQ175" s="280"/>
      <c r="HR175" s="280"/>
      <c r="HS175" s="280"/>
    </row>
    <row r="176" spans="1:227" s="278" customFormat="1" ht="26.45" customHeight="1">
      <c r="A176" s="521"/>
      <c r="B176" s="294" t="s">
        <v>255</v>
      </c>
      <c r="C176" s="290">
        <v>7.5</v>
      </c>
      <c r="D176" s="290"/>
      <c r="E176" s="290"/>
      <c r="F176" s="291">
        <f t="shared" si="28"/>
        <v>7.5</v>
      </c>
      <c r="G176" s="290"/>
      <c r="H176" s="291">
        <f t="shared" si="22"/>
        <v>7.5</v>
      </c>
      <c r="I176" s="296"/>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277"/>
      <c r="BD176" s="277"/>
      <c r="BE176" s="277"/>
      <c r="BF176" s="277"/>
      <c r="BG176" s="277"/>
      <c r="BH176" s="277"/>
      <c r="BI176" s="277"/>
      <c r="BJ176" s="277"/>
      <c r="BK176" s="277"/>
      <c r="BL176" s="277"/>
      <c r="BM176" s="277"/>
      <c r="BN176" s="277"/>
      <c r="BO176" s="277"/>
      <c r="BP176" s="277"/>
      <c r="BQ176" s="277"/>
      <c r="BR176" s="277"/>
      <c r="BS176" s="277"/>
      <c r="BT176" s="277"/>
      <c r="BU176" s="277"/>
      <c r="BV176" s="277"/>
      <c r="BW176" s="277"/>
      <c r="BX176" s="277"/>
      <c r="BY176" s="277"/>
      <c r="BZ176" s="277"/>
      <c r="CA176" s="277"/>
      <c r="CB176" s="277"/>
      <c r="CC176" s="277"/>
      <c r="CD176" s="277"/>
      <c r="CE176" s="277"/>
      <c r="CF176" s="277"/>
      <c r="CG176" s="277"/>
      <c r="CH176" s="277"/>
      <c r="CI176" s="277"/>
      <c r="CJ176" s="277"/>
      <c r="CK176" s="277"/>
      <c r="CL176" s="277"/>
      <c r="CM176" s="277"/>
      <c r="CN176" s="277"/>
      <c r="CO176" s="277"/>
      <c r="CP176" s="277"/>
      <c r="CQ176" s="277"/>
      <c r="CR176" s="277"/>
      <c r="CS176" s="277"/>
      <c r="CT176" s="277"/>
      <c r="CU176" s="277"/>
      <c r="CV176" s="277"/>
      <c r="CW176" s="277"/>
      <c r="CX176" s="277"/>
      <c r="CY176" s="277"/>
      <c r="CZ176" s="277"/>
      <c r="DA176" s="277"/>
      <c r="DB176" s="277"/>
      <c r="DC176" s="277"/>
      <c r="DD176" s="277"/>
      <c r="DE176" s="277"/>
      <c r="DF176" s="277"/>
      <c r="DG176" s="277"/>
      <c r="DH176" s="277"/>
      <c r="DI176" s="277"/>
      <c r="DJ176" s="277"/>
      <c r="DK176" s="277"/>
      <c r="DL176" s="277"/>
      <c r="DM176" s="277"/>
      <c r="DN176" s="277"/>
      <c r="DO176" s="277"/>
      <c r="DP176" s="277"/>
      <c r="DQ176" s="277"/>
      <c r="DR176" s="277"/>
      <c r="DS176" s="277"/>
      <c r="DT176" s="277"/>
      <c r="DU176" s="277"/>
      <c r="DV176" s="277"/>
      <c r="DW176" s="277"/>
      <c r="DX176" s="277"/>
      <c r="DY176" s="277"/>
      <c r="DZ176" s="277"/>
      <c r="EA176" s="277"/>
      <c r="EB176" s="277"/>
      <c r="EC176" s="277"/>
      <c r="ED176" s="277"/>
      <c r="EE176" s="277"/>
      <c r="EF176" s="277"/>
      <c r="EG176" s="277"/>
      <c r="EH176" s="277"/>
      <c r="EI176" s="277"/>
      <c r="EJ176" s="277"/>
      <c r="EK176" s="277"/>
      <c r="EL176" s="277"/>
      <c r="EM176" s="277"/>
      <c r="EN176" s="277"/>
      <c r="EO176" s="277"/>
      <c r="EP176" s="277"/>
      <c r="EQ176" s="277"/>
      <c r="ER176" s="277"/>
      <c r="ES176" s="277"/>
      <c r="ET176" s="277"/>
      <c r="EU176" s="277"/>
      <c r="EV176" s="277"/>
      <c r="EW176" s="277"/>
      <c r="EX176" s="277"/>
      <c r="EY176" s="277"/>
      <c r="EZ176" s="277"/>
      <c r="FA176" s="277"/>
      <c r="FB176" s="277"/>
      <c r="FC176" s="277"/>
      <c r="FD176" s="277"/>
      <c r="FE176" s="277"/>
      <c r="FF176" s="277"/>
      <c r="FG176" s="277"/>
      <c r="FH176" s="277"/>
      <c r="FI176" s="277"/>
      <c r="FJ176" s="277"/>
      <c r="FK176" s="277"/>
      <c r="FL176" s="277"/>
      <c r="FM176" s="277"/>
      <c r="FN176" s="277"/>
      <c r="FO176" s="277"/>
      <c r="FP176" s="277"/>
      <c r="FQ176" s="277"/>
      <c r="FR176" s="277"/>
      <c r="FS176" s="277"/>
      <c r="FT176" s="277"/>
      <c r="FU176" s="277"/>
      <c r="FV176" s="277"/>
      <c r="FW176" s="277"/>
      <c r="FX176" s="277"/>
      <c r="FY176" s="277"/>
      <c r="FZ176" s="277"/>
      <c r="GA176" s="277"/>
      <c r="GB176" s="277"/>
      <c r="GC176" s="277"/>
      <c r="GD176" s="277"/>
      <c r="GE176" s="277"/>
      <c r="GF176" s="277"/>
      <c r="GG176" s="277"/>
      <c r="GH176" s="277"/>
      <c r="GI176" s="277"/>
      <c r="GJ176" s="277"/>
      <c r="GK176" s="277"/>
      <c r="GL176" s="277"/>
      <c r="GM176" s="277"/>
      <c r="GN176" s="277"/>
      <c r="GO176" s="277"/>
      <c r="GP176" s="277"/>
      <c r="GQ176" s="277"/>
      <c r="GR176" s="277"/>
      <c r="GS176" s="277"/>
      <c r="GT176" s="277"/>
      <c r="GU176" s="277"/>
      <c r="GV176" s="280"/>
      <c r="GW176" s="280"/>
      <c r="GX176" s="280"/>
      <c r="GY176" s="280"/>
      <c r="GZ176" s="280"/>
      <c r="HA176" s="280"/>
      <c r="HB176" s="280"/>
      <c r="HC176" s="280"/>
      <c r="HD176" s="280"/>
      <c r="HE176" s="280"/>
      <c r="HF176" s="280"/>
      <c r="HG176" s="280"/>
      <c r="HH176" s="280"/>
      <c r="HI176" s="280"/>
      <c r="HJ176" s="280"/>
      <c r="HK176" s="280"/>
      <c r="HL176" s="280"/>
      <c r="HM176" s="280"/>
      <c r="HN176" s="280"/>
      <c r="HO176" s="280"/>
      <c r="HP176" s="280"/>
      <c r="HQ176" s="280"/>
      <c r="HR176" s="280"/>
      <c r="HS176" s="280"/>
    </row>
    <row r="177" spans="1:227" s="278" customFormat="1" ht="26.45" customHeight="1">
      <c r="A177" s="521"/>
      <c r="B177" s="293" t="s">
        <v>256</v>
      </c>
      <c r="C177" s="291">
        <v>3.6</v>
      </c>
      <c r="D177" s="291"/>
      <c r="E177" s="291"/>
      <c r="F177" s="291">
        <f t="shared" si="28"/>
        <v>3.6</v>
      </c>
      <c r="G177" s="290"/>
      <c r="H177" s="291">
        <f t="shared" si="22"/>
        <v>3.6</v>
      </c>
      <c r="I177" s="296"/>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7"/>
      <c r="AS177" s="277"/>
      <c r="AT177" s="277"/>
      <c r="AU177" s="277"/>
      <c r="AV177" s="277"/>
      <c r="AW177" s="277"/>
      <c r="AX177" s="277"/>
      <c r="AY177" s="277"/>
      <c r="AZ177" s="277"/>
      <c r="BA177" s="277"/>
      <c r="BB177" s="277"/>
      <c r="BC177" s="277"/>
      <c r="BD177" s="277"/>
      <c r="BE177" s="277"/>
      <c r="BF177" s="277"/>
      <c r="BG177" s="277"/>
      <c r="BH177" s="277"/>
      <c r="BI177" s="277"/>
      <c r="BJ177" s="277"/>
      <c r="BK177" s="277"/>
      <c r="BL177" s="277"/>
      <c r="BM177" s="277"/>
      <c r="BN177" s="277"/>
      <c r="BO177" s="277"/>
      <c r="BP177" s="277"/>
      <c r="BQ177" s="277"/>
      <c r="BR177" s="277"/>
      <c r="BS177" s="277"/>
      <c r="BT177" s="277"/>
      <c r="BU177" s="277"/>
      <c r="BV177" s="277"/>
      <c r="BW177" s="277"/>
      <c r="BX177" s="277"/>
      <c r="BY177" s="277"/>
      <c r="BZ177" s="277"/>
      <c r="CA177" s="277"/>
      <c r="CB177" s="277"/>
      <c r="CC177" s="277"/>
      <c r="CD177" s="277"/>
      <c r="CE177" s="277"/>
      <c r="CF177" s="277"/>
      <c r="CG177" s="277"/>
      <c r="CH177" s="277"/>
      <c r="CI177" s="277"/>
      <c r="CJ177" s="277"/>
      <c r="CK177" s="277"/>
      <c r="CL177" s="277"/>
      <c r="CM177" s="277"/>
      <c r="CN177" s="277"/>
      <c r="CO177" s="277"/>
      <c r="CP177" s="277"/>
      <c r="CQ177" s="277"/>
      <c r="CR177" s="277"/>
      <c r="CS177" s="277"/>
      <c r="CT177" s="277"/>
      <c r="CU177" s="277"/>
      <c r="CV177" s="277"/>
      <c r="CW177" s="277"/>
      <c r="CX177" s="277"/>
      <c r="CY177" s="277"/>
      <c r="CZ177" s="277"/>
      <c r="DA177" s="277"/>
      <c r="DB177" s="277"/>
      <c r="DC177" s="277"/>
      <c r="DD177" s="277"/>
      <c r="DE177" s="277"/>
      <c r="DF177" s="277"/>
      <c r="DG177" s="277"/>
      <c r="DH177" s="277"/>
      <c r="DI177" s="277"/>
      <c r="DJ177" s="277"/>
      <c r="DK177" s="277"/>
      <c r="DL177" s="277"/>
      <c r="DM177" s="277"/>
      <c r="DN177" s="277"/>
      <c r="DO177" s="277"/>
      <c r="DP177" s="277"/>
      <c r="DQ177" s="277"/>
      <c r="DR177" s="277"/>
      <c r="DS177" s="277"/>
      <c r="DT177" s="277"/>
      <c r="DU177" s="277"/>
      <c r="DV177" s="277"/>
      <c r="DW177" s="277"/>
      <c r="DX177" s="277"/>
      <c r="DY177" s="277"/>
      <c r="DZ177" s="277"/>
      <c r="EA177" s="277"/>
      <c r="EB177" s="277"/>
      <c r="EC177" s="277"/>
      <c r="ED177" s="277"/>
      <c r="EE177" s="277"/>
      <c r="EF177" s="277"/>
      <c r="EG177" s="277"/>
      <c r="EH177" s="277"/>
      <c r="EI177" s="277"/>
      <c r="EJ177" s="277"/>
      <c r="EK177" s="277"/>
      <c r="EL177" s="277"/>
      <c r="EM177" s="277"/>
      <c r="EN177" s="277"/>
      <c r="EO177" s="277"/>
      <c r="EP177" s="277"/>
      <c r="EQ177" s="277"/>
      <c r="ER177" s="277"/>
      <c r="ES177" s="277"/>
      <c r="ET177" s="277"/>
      <c r="EU177" s="277"/>
      <c r="EV177" s="277"/>
      <c r="EW177" s="277"/>
      <c r="EX177" s="277"/>
      <c r="EY177" s="277"/>
      <c r="EZ177" s="277"/>
      <c r="FA177" s="277"/>
      <c r="FB177" s="277"/>
      <c r="FC177" s="277"/>
      <c r="FD177" s="277"/>
      <c r="FE177" s="277"/>
      <c r="FF177" s="277"/>
      <c r="FG177" s="277"/>
      <c r="FH177" s="277"/>
      <c r="FI177" s="277"/>
      <c r="FJ177" s="277"/>
      <c r="FK177" s="277"/>
      <c r="FL177" s="277"/>
      <c r="FM177" s="277"/>
      <c r="FN177" s="277"/>
      <c r="FO177" s="277"/>
      <c r="FP177" s="277"/>
      <c r="FQ177" s="277"/>
      <c r="FR177" s="277"/>
      <c r="FS177" s="277"/>
      <c r="FT177" s="277"/>
      <c r="FU177" s="277"/>
      <c r="FV177" s="277"/>
      <c r="FW177" s="277"/>
      <c r="FX177" s="277"/>
      <c r="FY177" s="277"/>
      <c r="FZ177" s="277"/>
      <c r="GA177" s="277"/>
      <c r="GB177" s="277"/>
      <c r="GC177" s="277"/>
      <c r="GD177" s="277"/>
      <c r="GE177" s="277"/>
      <c r="GF177" s="277"/>
      <c r="GG177" s="277"/>
      <c r="GH177" s="277"/>
      <c r="GI177" s="277"/>
      <c r="GJ177" s="277"/>
      <c r="GK177" s="277"/>
      <c r="GL177" s="277"/>
      <c r="GM177" s="277"/>
      <c r="GN177" s="277"/>
      <c r="GO177" s="277"/>
      <c r="GP177" s="277"/>
      <c r="GQ177" s="277"/>
      <c r="GR177" s="277"/>
      <c r="GS177" s="277"/>
      <c r="GT177" s="277"/>
      <c r="GU177" s="277"/>
      <c r="GV177" s="280"/>
      <c r="GW177" s="280"/>
      <c r="GX177" s="280"/>
      <c r="GY177" s="280"/>
      <c r="GZ177" s="280"/>
      <c r="HA177" s="280"/>
      <c r="HB177" s="280"/>
      <c r="HC177" s="280"/>
      <c r="HD177" s="280"/>
      <c r="HE177" s="280"/>
      <c r="HF177" s="280"/>
      <c r="HG177" s="280"/>
      <c r="HH177" s="280"/>
      <c r="HI177" s="280"/>
      <c r="HJ177" s="280"/>
      <c r="HK177" s="280"/>
      <c r="HL177" s="280"/>
      <c r="HM177" s="280"/>
      <c r="HN177" s="280"/>
      <c r="HO177" s="280"/>
      <c r="HP177" s="280"/>
      <c r="HQ177" s="280"/>
      <c r="HR177" s="280"/>
      <c r="HS177" s="280"/>
    </row>
    <row r="178" spans="1:227" s="278" customFormat="1" ht="26.45" customHeight="1">
      <c r="A178" s="521"/>
      <c r="B178" s="296" t="s">
        <v>257</v>
      </c>
      <c r="C178" s="290">
        <v>3.9</v>
      </c>
      <c r="D178" s="290"/>
      <c r="E178" s="290"/>
      <c r="F178" s="291">
        <f t="shared" si="28"/>
        <v>3.9</v>
      </c>
      <c r="G178" s="290"/>
      <c r="H178" s="291">
        <f t="shared" si="22"/>
        <v>3.9</v>
      </c>
      <c r="I178" s="296"/>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277"/>
      <c r="AF178" s="277"/>
      <c r="AG178" s="277"/>
      <c r="AH178" s="277"/>
      <c r="AI178" s="277"/>
      <c r="AJ178" s="277"/>
      <c r="AK178" s="277"/>
      <c r="AL178" s="277"/>
      <c r="AM178" s="277"/>
      <c r="AN178" s="277"/>
      <c r="AO178" s="277"/>
      <c r="AP178" s="277"/>
      <c r="AQ178" s="277"/>
      <c r="AR178" s="277"/>
      <c r="AS178" s="277"/>
      <c r="AT178" s="277"/>
      <c r="AU178" s="277"/>
      <c r="AV178" s="277"/>
      <c r="AW178" s="277"/>
      <c r="AX178" s="277"/>
      <c r="AY178" s="277"/>
      <c r="AZ178" s="277"/>
      <c r="BA178" s="277"/>
      <c r="BB178" s="277"/>
      <c r="BC178" s="277"/>
      <c r="BD178" s="277"/>
      <c r="BE178" s="277"/>
      <c r="BF178" s="277"/>
      <c r="BG178" s="277"/>
      <c r="BH178" s="277"/>
      <c r="BI178" s="277"/>
      <c r="BJ178" s="277"/>
      <c r="BK178" s="277"/>
      <c r="BL178" s="277"/>
      <c r="BM178" s="277"/>
      <c r="BN178" s="277"/>
      <c r="BO178" s="277"/>
      <c r="BP178" s="277"/>
      <c r="BQ178" s="277"/>
      <c r="BR178" s="277"/>
      <c r="BS178" s="277"/>
      <c r="BT178" s="277"/>
      <c r="BU178" s="277"/>
      <c r="BV178" s="277"/>
      <c r="BW178" s="277"/>
      <c r="BX178" s="277"/>
      <c r="BY178" s="277"/>
      <c r="BZ178" s="277"/>
      <c r="CA178" s="277"/>
      <c r="CB178" s="277"/>
      <c r="CC178" s="277"/>
      <c r="CD178" s="277"/>
      <c r="CE178" s="277"/>
      <c r="CF178" s="277"/>
      <c r="CG178" s="277"/>
      <c r="CH178" s="277"/>
      <c r="CI178" s="277"/>
      <c r="CJ178" s="277"/>
      <c r="CK178" s="277"/>
      <c r="CL178" s="277"/>
      <c r="CM178" s="277"/>
      <c r="CN178" s="277"/>
      <c r="CO178" s="277"/>
      <c r="CP178" s="277"/>
      <c r="CQ178" s="277"/>
      <c r="CR178" s="277"/>
      <c r="CS178" s="277"/>
      <c r="CT178" s="277"/>
      <c r="CU178" s="277"/>
      <c r="CV178" s="277"/>
      <c r="CW178" s="277"/>
      <c r="CX178" s="277"/>
      <c r="CY178" s="277"/>
      <c r="CZ178" s="277"/>
      <c r="DA178" s="277"/>
      <c r="DB178" s="277"/>
      <c r="DC178" s="277"/>
      <c r="DD178" s="277"/>
      <c r="DE178" s="277"/>
      <c r="DF178" s="277"/>
      <c r="DG178" s="277"/>
      <c r="DH178" s="277"/>
      <c r="DI178" s="277"/>
      <c r="DJ178" s="277"/>
      <c r="DK178" s="277"/>
      <c r="DL178" s="277"/>
      <c r="DM178" s="277"/>
      <c r="DN178" s="277"/>
      <c r="DO178" s="277"/>
      <c r="DP178" s="277"/>
      <c r="DQ178" s="277"/>
      <c r="DR178" s="277"/>
      <c r="DS178" s="277"/>
      <c r="DT178" s="277"/>
      <c r="DU178" s="277"/>
      <c r="DV178" s="277"/>
      <c r="DW178" s="277"/>
      <c r="DX178" s="277"/>
      <c r="DY178" s="277"/>
      <c r="DZ178" s="277"/>
      <c r="EA178" s="277"/>
      <c r="EB178" s="277"/>
      <c r="EC178" s="277"/>
      <c r="ED178" s="277"/>
      <c r="EE178" s="277"/>
      <c r="EF178" s="277"/>
      <c r="EG178" s="277"/>
      <c r="EH178" s="277"/>
      <c r="EI178" s="277"/>
      <c r="EJ178" s="277"/>
      <c r="EK178" s="277"/>
      <c r="EL178" s="277"/>
      <c r="EM178" s="277"/>
      <c r="EN178" s="277"/>
      <c r="EO178" s="277"/>
      <c r="EP178" s="277"/>
      <c r="EQ178" s="277"/>
      <c r="ER178" s="277"/>
      <c r="ES178" s="277"/>
      <c r="ET178" s="277"/>
      <c r="EU178" s="277"/>
      <c r="EV178" s="277"/>
      <c r="EW178" s="277"/>
      <c r="EX178" s="277"/>
      <c r="EY178" s="277"/>
      <c r="EZ178" s="277"/>
      <c r="FA178" s="277"/>
      <c r="FB178" s="277"/>
      <c r="FC178" s="277"/>
      <c r="FD178" s="277"/>
      <c r="FE178" s="277"/>
      <c r="FF178" s="277"/>
      <c r="FG178" s="277"/>
      <c r="FH178" s="277"/>
      <c r="FI178" s="277"/>
      <c r="FJ178" s="277"/>
      <c r="FK178" s="277"/>
      <c r="FL178" s="277"/>
      <c r="FM178" s="277"/>
      <c r="FN178" s="277"/>
      <c r="FO178" s="277"/>
      <c r="FP178" s="277"/>
      <c r="FQ178" s="277"/>
      <c r="FR178" s="277"/>
      <c r="FS178" s="277"/>
      <c r="FT178" s="277"/>
      <c r="FU178" s="277"/>
      <c r="FV178" s="277"/>
      <c r="FW178" s="277"/>
      <c r="FX178" s="277"/>
      <c r="FY178" s="277"/>
      <c r="FZ178" s="277"/>
      <c r="GA178" s="277"/>
      <c r="GB178" s="277"/>
      <c r="GC178" s="277"/>
      <c r="GD178" s="277"/>
      <c r="GE178" s="277"/>
      <c r="GF178" s="277"/>
      <c r="GG178" s="277"/>
      <c r="GH178" s="277"/>
      <c r="GI178" s="277"/>
      <c r="GJ178" s="277"/>
      <c r="GK178" s="277"/>
      <c r="GL178" s="277"/>
      <c r="GM178" s="277"/>
      <c r="GN178" s="277"/>
      <c r="GO178" s="277"/>
      <c r="GP178" s="277"/>
      <c r="GQ178" s="277"/>
      <c r="GR178" s="277"/>
      <c r="GS178" s="277"/>
      <c r="GT178" s="277"/>
      <c r="GU178" s="277"/>
      <c r="GV178" s="280"/>
      <c r="GW178" s="280"/>
      <c r="GX178" s="280"/>
      <c r="GY178" s="280"/>
      <c r="GZ178" s="280"/>
      <c r="HA178" s="280"/>
      <c r="HB178" s="280"/>
      <c r="HC178" s="280"/>
      <c r="HD178" s="280"/>
      <c r="HE178" s="280"/>
      <c r="HF178" s="280"/>
      <c r="HG178" s="280"/>
      <c r="HH178" s="280"/>
      <c r="HI178" s="280"/>
      <c r="HJ178" s="280"/>
      <c r="HK178" s="280"/>
      <c r="HL178" s="280"/>
      <c r="HM178" s="280"/>
      <c r="HN178" s="280"/>
      <c r="HO178" s="280"/>
      <c r="HP178" s="280"/>
      <c r="HQ178" s="280"/>
      <c r="HR178" s="280"/>
      <c r="HS178" s="280"/>
    </row>
    <row r="179" spans="1:227" s="278" customFormat="1" ht="26.45" customHeight="1">
      <c r="A179" s="521"/>
      <c r="B179" s="294" t="s">
        <v>258</v>
      </c>
      <c r="C179" s="290">
        <f>SUM(C180:C183)</f>
        <v>12</v>
      </c>
      <c r="D179" s="290">
        <f t="shared" ref="D179:G179" si="31">SUM(D180:D183)</f>
        <v>9</v>
      </c>
      <c r="E179" s="290">
        <f t="shared" si="31"/>
        <v>0</v>
      </c>
      <c r="F179" s="291">
        <f t="shared" si="28"/>
        <v>21</v>
      </c>
      <c r="G179" s="290">
        <f t="shared" si="31"/>
        <v>0</v>
      </c>
      <c r="H179" s="291">
        <f t="shared" si="22"/>
        <v>21</v>
      </c>
      <c r="I179" s="296"/>
      <c r="J179" s="277"/>
      <c r="K179" s="277"/>
      <c r="L179" s="277"/>
      <c r="M179" s="277"/>
      <c r="N179" s="277"/>
      <c r="O179" s="277"/>
      <c r="P179" s="277"/>
      <c r="Q179" s="277"/>
      <c r="R179" s="277"/>
      <c r="S179" s="277"/>
      <c r="T179" s="277"/>
      <c r="U179" s="277"/>
      <c r="V179" s="277"/>
      <c r="W179" s="277"/>
      <c r="X179" s="277"/>
      <c r="Y179" s="277"/>
      <c r="Z179" s="277"/>
      <c r="AA179" s="277"/>
      <c r="AB179" s="277"/>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277"/>
      <c r="AZ179" s="277"/>
      <c r="BA179" s="277"/>
      <c r="BB179" s="277"/>
      <c r="BC179" s="277"/>
      <c r="BD179" s="277"/>
      <c r="BE179" s="277"/>
      <c r="BF179" s="277"/>
      <c r="BG179" s="277"/>
      <c r="BH179" s="277"/>
      <c r="BI179" s="277"/>
      <c r="BJ179" s="277"/>
      <c r="BK179" s="277"/>
      <c r="BL179" s="277"/>
      <c r="BM179" s="277"/>
      <c r="BN179" s="277"/>
      <c r="BO179" s="277"/>
      <c r="BP179" s="277"/>
      <c r="BQ179" s="277"/>
      <c r="BR179" s="277"/>
      <c r="BS179" s="277"/>
      <c r="BT179" s="277"/>
      <c r="BU179" s="277"/>
      <c r="BV179" s="277"/>
      <c r="BW179" s="277"/>
      <c r="BX179" s="277"/>
      <c r="BY179" s="277"/>
      <c r="BZ179" s="277"/>
      <c r="CA179" s="277"/>
      <c r="CB179" s="277"/>
      <c r="CC179" s="277"/>
      <c r="CD179" s="277"/>
      <c r="CE179" s="277"/>
      <c r="CF179" s="277"/>
      <c r="CG179" s="277"/>
      <c r="CH179" s="277"/>
      <c r="CI179" s="277"/>
      <c r="CJ179" s="277"/>
      <c r="CK179" s="277"/>
      <c r="CL179" s="277"/>
      <c r="CM179" s="277"/>
      <c r="CN179" s="277"/>
      <c r="CO179" s="277"/>
      <c r="CP179" s="277"/>
      <c r="CQ179" s="277"/>
      <c r="CR179" s="277"/>
      <c r="CS179" s="277"/>
      <c r="CT179" s="277"/>
      <c r="CU179" s="277"/>
      <c r="CV179" s="277"/>
      <c r="CW179" s="277"/>
      <c r="CX179" s="277"/>
      <c r="CY179" s="277"/>
      <c r="CZ179" s="277"/>
      <c r="DA179" s="277"/>
      <c r="DB179" s="277"/>
      <c r="DC179" s="277"/>
      <c r="DD179" s="277"/>
      <c r="DE179" s="277"/>
      <c r="DF179" s="277"/>
      <c r="DG179" s="277"/>
      <c r="DH179" s="277"/>
      <c r="DI179" s="277"/>
      <c r="DJ179" s="277"/>
      <c r="DK179" s="277"/>
      <c r="DL179" s="277"/>
      <c r="DM179" s="277"/>
      <c r="DN179" s="277"/>
      <c r="DO179" s="277"/>
      <c r="DP179" s="277"/>
      <c r="DQ179" s="277"/>
      <c r="DR179" s="277"/>
      <c r="DS179" s="277"/>
      <c r="DT179" s="277"/>
      <c r="DU179" s="277"/>
      <c r="DV179" s="277"/>
      <c r="DW179" s="277"/>
      <c r="DX179" s="277"/>
      <c r="DY179" s="277"/>
      <c r="DZ179" s="277"/>
      <c r="EA179" s="277"/>
      <c r="EB179" s="277"/>
      <c r="EC179" s="277"/>
      <c r="ED179" s="277"/>
      <c r="EE179" s="277"/>
      <c r="EF179" s="277"/>
      <c r="EG179" s="277"/>
      <c r="EH179" s="277"/>
      <c r="EI179" s="277"/>
      <c r="EJ179" s="277"/>
      <c r="EK179" s="277"/>
      <c r="EL179" s="277"/>
      <c r="EM179" s="277"/>
      <c r="EN179" s="277"/>
      <c r="EO179" s="277"/>
      <c r="EP179" s="277"/>
      <c r="EQ179" s="277"/>
      <c r="ER179" s="277"/>
      <c r="ES179" s="277"/>
      <c r="ET179" s="277"/>
      <c r="EU179" s="277"/>
      <c r="EV179" s="277"/>
      <c r="EW179" s="277"/>
      <c r="EX179" s="277"/>
      <c r="EY179" s="277"/>
      <c r="EZ179" s="277"/>
      <c r="FA179" s="277"/>
      <c r="FB179" s="277"/>
      <c r="FC179" s="277"/>
      <c r="FD179" s="277"/>
      <c r="FE179" s="277"/>
      <c r="FF179" s="277"/>
      <c r="FG179" s="277"/>
      <c r="FH179" s="277"/>
      <c r="FI179" s="277"/>
      <c r="FJ179" s="277"/>
      <c r="FK179" s="277"/>
      <c r="FL179" s="277"/>
      <c r="FM179" s="277"/>
      <c r="FN179" s="277"/>
      <c r="FO179" s="277"/>
      <c r="FP179" s="277"/>
      <c r="FQ179" s="277"/>
      <c r="FR179" s="277"/>
      <c r="FS179" s="277"/>
      <c r="FT179" s="277"/>
      <c r="FU179" s="277"/>
      <c r="FV179" s="277"/>
      <c r="FW179" s="277"/>
      <c r="FX179" s="277"/>
      <c r="FY179" s="277"/>
      <c r="FZ179" s="277"/>
      <c r="GA179" s="277"/>
      <c r="GB179" s="277"/>
      <c r="GC179" s="277"/>
      <c r="GD179" s="277"/>
      <c r="GE179" s="277"/>
      <c r="GF179" s="277"/>
      <c r="GG179" s="277"/>
      <c r="GH179" s="277"/>
      <c r="GI179" s="277"/>
      <c r="GJ179" s="277"/>
      <c r="GK179" s="277"/>
      <c r="GL179" s="277"/>
      <c r="GM179" s="277"/>
      <c r="GN179" s="277"/>
      <c r="GO179" s="277"/>
      <c r="GP179" s="277"/>
      <c r="GQ179" s="277"/>
      <c r="GR179" s="277"/>
      <c r="GS179" s="277"/>
      <c r="GT179" s="277"/>
      <c r="GU179" s="277"/>
      <c r="GV179" s="280"/>
      <c r="GW179" s="280"/>
      <c r="GX179" s="280"/>
      <c r="GY179" s="280"/>
      <c r="GZ179" s="280"/>
      <c r="HA179" s="280"/>
      <c r="HB179" s="280"/>
      <c r="HC179" s="280"/>
      <c r="HD179" s="280"/>
      <c r="HE179" s="280"/>
      <c r="HF179" s="280"/>
      <c r="HG179" s="280"/>
      <c r="HH179" s="280"/>
      <c r="HI179" s="280"/>
      <c r="HJ179" s="280"/>
      <c r="HK179" s="280"/>
      <c r="HL179" s="280"/>
      <c r="HM179" s="280"/>
      <c r="HN179" s="280"/>
      <c r="HO179" s="280"/>
      <c r="HP179" s="280"/>
      <c r="HQ179" s="280"/>
      <c r="HR179" s="280"/>
      <c r="HS179" s="280"/>
    </row>
    <row r="180" spans="1:227" s="278" customFormat="1" ht="26.45" customHeight="1">
      <c r="A180" s="521"/>
      <c r="B180" s="296" t="s">
        <v>356</v>
      </c>
      <c r="C180" s="290">
        <v>8</v>
      </c>
      <c r="D180" s="290"/>
      <c r="E180" s="290"/>
      <c r="F180" s="291">
        <f t="shared" si="28"/>
        <v>8</v>
      </c>
      <c r="G180" s="290"/>
      <c r="H180" s="291">
        <f t="shared" si="22"/>
        <v>8</v>
      </c>
      <c r="I180" s="296"/>
      <c r="J180" s="277"/>
      <c r="K180" s="277"/>
      <c r="L180" s="277"/>
      <c r="M180" s="277"/>
      <c r="N180" s="277"/>
      <c r="O180" s="277"/>
      <c r="P180" s="277"/>
      <c r="Q180" s="277"/>
      <c r="R180" s="277"/>
      <c r="S180" s="277"/>
      <c r="T180" s="277"/>
      <c r="U180" s="277"/>
      <c r="V180" s="277"/>
      <c r="W180" s="277"/>
      <c r="X180" s="277"/>
      <c r="Y180" s="277"/>
      <c r="Z180" s="277"/>
      <c r="AA180" s="277"/>
      <c r="AB180" s="277"/>
      <c r="AC180" s="277"/>
      <c r="AD180" s="277"/>
      <c r="AE180" s="277"/>
      <c r="AF180" s="277"/>
      <c r="AG180" s="277"/>
      <c r="AH180" s="277"/>
      <c r="AI180" s="277"/>
      <c r="AJ180" s="277"/>
      <c r="AK180" s="277"/>
      <c r="AL180" s="277"/>
      <c r="AM180" s="277"/>
      <c r="AN180" s="277"/>
      <c r="AO180" s="277"/>
      <c r="AP180" s="277"/>
      <c r="AQ180" s="277"/>
      <c r="AR180" s="277"/>
      <c r="AS180" s="277"/>
      <c r="AT180" s="277"/>
      <c r="AU180" s="277"/>
      <c r="AV180" s="277"/>
      <c r="AW180" s="277"/>
      <c r="AX180" s="277"/>
      <c r="AY180" s="277"/>
      <c r="AZ180" s="277"/>
      <c r="BA180" s="277"/>
      <c r="BB180" s="277"/>
      <c r="BC180" s="277"/>
      <c r="BD180" s="277"/>
      <c r="BE180" s="277"/>
      <c r="BF180" s="277"/>
      <c r="BG180" s="277"/>
      <c r="BH180" s="277"/>
      <c r="BI180" s="277"/>
      <c r="BJ180" s="277"/>
      <c r="BK180" s="277"/>
      <c r="BL180" s="277"/>
      <c r="BM180" s="277"/>
      <c r="BN180" s="277"/>
      <c r="BO180" s="277"/>
      <c r="BP180" s="277"/>
      <c r="BQ180" s="277"/>
      <c r="BR180" s="277"/>
      <c r="BS180" s="277"/>
      <c r="BT180" s="277"/>
      <c r="BU180" s="277"/>
      <c r="BV180" s="277"/>
      <c r="BW180" s="277"/>
      <c r="BX180" s="277"/>
      <c r="BY180" s="277"/>
      <c r="BZ180" s="277"/>
      <c r="CA180" s="277"/>
      <c r="CB180" s="277"/>
      <c r="CC180" s="277"/>
      <c r="CD180" s="277"/>
      <c r="CE180" s="277"/>
      <c r="CF180" s="277"/>
      <c r="CG180" s="277"/>
      <c r="CH180" s="277"/>
      <c r="CI180" s="277"/>
      <c r="CJ180" s="277"/>
      <c r="CK180" s="277"/>
      <c r="CL180" s="277"/>
      <c r="CM180" s="277"/>
      <c r="CN180" s="277"/>
      <c r="CO180" s="277"/>
      <c r="CP180" s="277"/>
      <c r="CQ180" s="277"/>
      <c r="CR180" s="277"/>
      <c r="CS180" s="277"/>
      <c r="CT180" s="277"/>
      <c r="CU180" s="277"/>
      <c r="CV180" s="277"/>
      <c r="CW180" s="277"/>
      <c r="CX180" s="277"/>
      <c r="CY180" s="277"/>
      <c r="CZ180" s="277"/>
      <c r="DA180" s="277"/>
      <c r="DB180" s="277"/>
      <c r="DC180" s="277"/>
      <c r="DD180" s="277"/>
      <c r="DE180" s="277"/>
      <c r="DF180" s="277"/>
      <c r="DG180" s="277"/>
      <c r="DH180" s="277"/>
      <c r="DI180" s="277"/>
      <c r="DJ180" s="277"/>
      <c r="DK180" s="277"/>
      <c r="DL180" s="277"/>
      <c r="DM180" s="277"/>
      <c r="DN180" s="277"/>
      <c r="DO180" s="277"/>
      <c r="DP180" s="277"/>
      <c r="DQ180" s="277"/>
      <c r="DR180" s="277"/>
      <c r="DS180" s="277"/>
      <c r="DT180" s="277"/>
      <c r="DU180" s="277"/>
      <c r="DV180" s="277"/>
      <c r="DW180" s="277"/>
      <c r="DX180" s="277"/>
      <c r="DY180" s="277"/>
      <c r="DZ180" s="277"/>
      <c r="EA180" s="277"/>
      <c r="EB180" s="277"/>
      <c r="EC180" s="277"/>
      <c r="ED180" s="277"/>
      <c r="EE180" s="277"/>
      <c r="EF180" s="277"/>
      <c r="EG180" s="277"/>
      <c r="EH180" s="277"/>
      <c r="EI180" s="277"/>
      <c r="EJ180" s="277"/>
      <c r="EK180" s="277"/>
      <c r="EL180" s="277"/>
      <c r="EM180" s="277"/>
      <c r="EN180" s="277"/>
      <c r="EO180" s="277"/>
      <c r="EP180" s="277"/>
      <c r="EQ180" s="277"/>
      <c r="ER180" s="277"/>
      <c r="ES180" s="277"/>
      <c r="ET180" s="277"/>
      <c r="EU180" s="277"/>
      <c r="EV180" s="277"/>
      <c r="EW180" s="277"/>
      <c r="EX180" s="277"/>
      <c r="EY180" s="277"/>
      <c r="EZ180" s="277"/>
      <c r="FA180" s="277"/>
      <c r="FB180" s="277"/>
      <c r="FC180" s="277"/>
      <c r="FD180" s="277"/>
      <c r="FE180" s="277"/>
      <c r="FF180" s="277"/>
      <c r="FG180" s="277"/>
      <c r="FH180" s="277"/>
      <c r="FI180" s="277"/>
      <c r="FJ180" s="277"/>
      <c r="FK180" s="277"/>
      <c r="FL180" s="277"/>
      <c r="FM180" s="277"/>
      <c r="FN180" s="277"/>
      <c r="FO180" s="277"/>
      <c r="FP180" s="277"/>
      <c r="FQ180" s="277"/>
      <c r="FR180" s="277"/>
      <c r="FS180" s="277"/>
      <c r="FT180" s="277"/>
      <c r="FU180" s="277"/>
      <c r="FV180" s="277"/>
      <c r="FW180" s="277"/>
      <c r="FX180" s="277"/>
      <c r="FY180" s="277"/>
      <c r="FZ180" s="277"/>
      <c r="GA180" s="277"/>
      <c r="GB180" s="277"/>
      <c r="GC180" s="277"/>
      <c r="GD180" s="277"/>
      <c r="GE180" s="277"/>
      <c r="GF180" s="277"/>
      <c r="GG180" s="277"/>
      <c r="GH180" s="277"/>
      <c r="GI180" s="277"/>
      <c r="GJ180" s="277"/>
      <c r="GK180" s="277"/>
      <c r="GL180" s="277"/>
      <c r="GM180" s="277"/>
      <c r="GN180" s="277"/>
      <c r="GO180" s="277"/>
      <c r="GP180" s="277"/>
      <c r="GQ180" s="277"/>
      <c r="GR180" s="277"/>
      <c r="GS180" s="277"/>
      <c r="GT180" s="277"/>
      <c r="GU180" s="277"/>
      <c r="GV180" s="280"/>
      <c r="GW180" s="280"/>
      <c r="GX180" s="280"/>
      <c r="GY180" s="280"/>
      <c r="GZ180" s="280"/>
      <c r="HA180" s="280"/>
      <c r="HB180" s="280"/>
      <c r="HC180" s="280"/>
      <c r="HD180" s="280"/>
      <c r="HE180" s="280"/>
      <c r="HF180" s="280"/>
      <c r="HG180" s="280"/>
      <c r="HH180" s="280"/>
      <c r="HI180" s="280"/>
      <c r="HJ180" s="280"/>
      <c r="HK180" s="280"/>
      <c r="HL180" s="280"/>
      <c r="HM180" s="280"/>
      <c r="HN180" s="280"/>
      <c r="HO180" s="280"/>
      <c r="HP180" s="280"/>
      <c r="HQ180" s="280"/>
      <c r="HR180" s="280"/>
      <c r="HS180" s="280"/>
    </row>
    <row r="181" spans="1:227" s="278" customFormat="1" ht="26.45" customHeight="1">
      <c r="A181" s="521"/>
      <c r="B181" s="296" t="s">
        <v>357</v>
      </c>
      <c r="C181" s="290">
        <v>1.5</v>
      </c>
      <c r="D181" s="290"/>
      <c r="E181" s="290"/>
      <c r="F181" s="291">
        <f t="shared" si="28"/>
        <v>1.5</v>
      </c>
      <c r="G181" s="290"/>
      <c r="H181" s="291">
        <f t="shared" si="22"/>
        <v>1.5</v>
      </c>
      <c r="I181" s="296"/>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277"/>
      <c r="AF181" s="277"/>
      <c r="AG181" s="277"/>
      <c r="AH181" s="277"/>
      <c r="AI181" s="277"/>
      <c r="AJ181" s="277"/>
      <c r="AK181" s="277"/>
      <c r="AL181" s="277"/>
      <c r="AM181" s="277"/>
      <c r="AN181" s="277"/>
      <c r="AO181" s="277"/>
      <c r="AP181" s="277"/>
      <c r="AQ181" s="277"/>
      <c r="AR181" s="277"/>
      <c r="AS181" s="277"/>
      <c r="AT181" s="277"/>
      <c r="AU181" s="277"/>
      <c r="AV181" s="277"/>
      <c r="AW181" s="277"/>
      <c r="AX181" s="277"/>
      <c r="AY181" s="277"/>
      <c r="AZ181" s="277"/>
      <c r="BA181" s="277"/>
      <c r="BB181" s="277"/>
      <c r="BC181" s="277"/>
      <c r="BD181" s="277"/>
      <c r="BE181" s="277"/>
      <c r="BF181" s="277"/>
      <c r="BG181" s="277"/>
      <c r="BH181" s="277"/>
      <c r="BI181" s="277"/>
      <c r="BJ181" s="277"/>
      <c r="BK181" s="277"/>
      <c r="BL181" s="277"/>
      <c r="BM181" s="277"/>
      <c r="BN181" s="277"/>
      <c r="BO181" s="277"/>
      <c r="BP181" s="277"/>
      <c r="BQ181" s="277"/>
      <c r="BR181" s="277"/>
      <c r="BS181" s="277"/>
      <c r="BT181" s="277"/>
      <c r="BU181" s="277"/>
      <c r="BV181" s="277"/>
      <c r="BW181" s="277"/>
      <c r="BX181" s="277"/>
      <c r="BY181" s="277"/>
      <c r="BZ181" s="277"/>
      <c r="CA181" s="277"/>
      <c r="CB181" s="277"/>
      <c r="CC181" s="277"/>
      <c r="CD181" s="277"/>
      <c r="CE181" s="277"/>
      <c r="CF181" s="277"/>
      <c r="CG181" s="277"/>
      <c r="CH181" s="277"/>
      <c r="CI181" s="277"/>
      <c r="CJ181" s="277"/>
      <c r="CK181" s="277"/>
      <c r="CL181" s="277"/>
      <c r="CM181" s="277"/>
      <c r="CN181" s="277"/>
      <c r="CO181" s="277"/>
      <c r="CP181" s="277"/>
      <c r="CQ181" s="277"/>
      <c r="CR181" s="277"/>
      <c r="CS181" s="277"/>
      <c r="CT181" s="277"/>
      <c r="CU181" s="277"/>
      <c r="CV181" s="277"/>
      <c r="CW181" s="277"/>
      <c r="CX181" s="277"/>
      <c r="CY181" s="277"/>
      <c r="CZ181" s="277"/>
      <c r="DA181" s="277"/>
      <c r="DB181" s="277"/>
      <c r="DC181" s="277"/>
      <c r="DD181" s="277"/>
      <c r="DE181" s="277"/>
      <c r="DF181" s="277"/>
      <c r="DG181" s="277"/>
      <c r="DH181" s="277"/>
      <c r="DI181" s="277"/>
      <c r="DJ181" s="277"/>
      <c r="DK181" s="277"/>
      <c r="DL181" s="277"/>
      <c r="DM181" s="277"/>
      <c r="DN181" s="277"/>
      <c r="DO181" s="277"/>
      <c r="DP181" s="277"/>
      <c r="DQ181" s="277"/>
      <c r="DR181" s="277"/>
      <c r="DS181" s="277"/>
      <c r="DT181" s="277"/>
      <c r="DU181" s="277"/>
      <c r="DV181" s="277"/>
      <c r="DW181" s="277"/>
      <c r="DX181" s="277"/>
      <c r="DY181" s="277"/>
      <c r="DZ181" s="277"/>
      <c r="EA181" s="277"/>
      <c r="EB181" s="277"/>
      <c r="EC181" s="277"/>
      <c r="ED181" s="277"/>
      <c r="EE181" s="277"/>
      <c r="EF181" s="277"/>
      <c r="EG181" s="277"/>
      <c r="EH181" s="277"/>
      <c r="EI181" s="277"/>
      <c r="EJ181" s="277"/>
      <c r="EK181" s="277"/>
      <c r="EL181" s="277"/>
      <c r="EM181" s="277"/>
      <c r="EN181" s="277"/>
      <c r="EO181" s="277"/>
      <c r="EP181" s="277"/>
      <c r="EQ181" s="277"/>
      <c r="ER181" s="277"/>
      <c r="ES181" s="277"/>
      <c r="ET181" s="277"/>
      <c r="EU181" s="277"/>
      <c r="EV181" s="277"/>
      <c r="EW181" s="277"/>
      <c r="EX181" s="277"/>
      <c r="EY181" s="277"/>
      <c r="EZ181" s="277"/>
      <c r="FA181" s="277"/>
      <c r="FB181" s="277"/>
      <c r="FC181" s="277"/>
      <c r="FD181" s="277"/>
      <c r="FE181" s="277"/>
      <c r="FF181" s="277"/>
      <c r="FG181" s="277"/>
      <c r="FH181" s="277"/>
      <c r="FI181" s="277"/>
      <c r="FJ181" s="277"/>
      <c r="FK181" s="277"/>
      <c r="FL181" s="277"/>
      <c r="FM181" s="277"/>
      <c r="FN181" s="277"/>
      <c r="FO181" s="277"/>
      <c r="FP181" s="277"/>
      <c r="FQ181" s="277"/>
      <c r="FR181" s="277"/>
      <c r="FS181" s="277"/>
      <c r="FT181" s="277"/>
      <c r="FU181" s="277"/>
      <c r="FV181" s="277"/>
      <c r="FW181" s="277"/>
      <c r="FX181" s="277"/>
      <c r="FY181" s="277"/>
      <c r="FZ181" s="277"/>
      <c r="GA181" s="277"/>
      <c r="GB181" s="277"/>
      <c r="GC181" s="277"/>
      <c r="GD181" s="277"/>
      <c r="GE181" s="277"/>
      <c r="GF181" s="277"/>
      <c r="GG181" s="277"/>
      <c r="GH181" s="277"/>
      <c r="GI181" s="277"/>
      <c r="GJ181" s="277"/>
      <c r="GK181" s="277"/>
      <c r="GL181" s="277"/>
      <c r="GM181" s="277"/>
      <c r="GN181" s="277"/>
      <c r="GO181" s="277"/>
      <c r="GP181" s="277"/>
      <c r="GQ181" s="277"/>
      <c r="GR181" s="277"/>
      <c r="GS181" s="277"/>
      <c r="GT181" s="277"/>
      <c r="GU181" s="277"/>
      <c r="GV181" s="280"/>
      <c r="GW181" s="280"/>
      <c r="GX181" s="280"/>
      <c r="GY181" s="280"/>
      <c r="GZ181" s="280"/>
      <c r="HA181" s="280"/>
      <c r="HB181" s="280"/>
      <c r="HC181" s="280"/>
      <c r="HD181" s="280"/>
      <c r="HE181" s="280"/>
      <c r="HF181" s="280"/>
      <c r="HG181" s="280"/>
      <c r="HH181" s="280"/>
      <c r="HI181" s="280"/>
      <c r="HJ181" s="280"/>
      <c r="HK181" s="280"/>
      <c r="HL181" s="280"/>
      <c r="HM181" s="280"/>
      <c r="HN181" s="280"/>
      <c r="HO181" s="280"/>
      <c r="HP181" s="280"/>
      <c r="HQ181" s="280"/>
      <c r="HR181" s="280"/>
      <c r="HS181" s="280"/>
    </row>
    <row r="182" spans="1:227" s="278" customFormat="1" ht="26.45" customHeight="1">
      <c r="A182" s="521"/>
      <c r="B182" s="296" t="s">
        <v>358</v>
      </c>
      <c r="C182" s="290">
        <v>2.5</v>
      </c>
      <c r="D182" s="290"/>
      <c r="E182" s="290"/>
      <c r="F182" s="291">
        <f t="shared" si="28"/>
        <v>2.5</v>
      </c>
      <c r="G182" s="290"/>
      <c r="H182" s="291">
        <f t="shared" si="22"/>
        <v>2.5</v>
      </c>
      <c r="I182" s="296"/>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277"/>
      <c r="AG182" s="277"/>
      <c r="AH182" s="277"/>
      <c r="AI182" s="277"/>
      <c r="AJ182" s="277"/>
      <c r="AK182" s="277"/>
      <c r="AL182" s="277"/>
      <c r="AM182" s="277"/>
      <c r="AN182" s="277"/>
      <c r="AO182" s="277"/>
      <c r="AP182" s="277"/>
      <c r="AQ182" s="277"/>
      <c r="AR182" s="277"/>
      <c r="AS182" s="277"/>
      <c r="AT182" s="277"/>
      <c r="AU182" s="277"/>
      <c r="AV182" s="277"/>
      <c r="AW182" s="277"/>
      <c r="AX182" s="277"/>
      <c r="AY182" s="277"/>
      <c r="AZ182" s="277"/>
      <c r="BA182" s="277"/>
      <c r="BB182" s="277"/>
      <c r="BC182" s="277"/>
      <c r="BD182" s="277"/>
      <c r="BE182" s="277"/>
      <c r="BF182" s="277"/>
      <c r="BG182" s="277"/>
      <c r="BH182" s="277"/>
      <c r="BI182" s="277"/>
      <c r="BJ182" s="277"/>
      <c r="BK182" s="277"/>
      <c r="BL182" s="277"/>
      <c r="BM182" s="277"/>
      <c r="BN182" s="277"/>
      <c r="BO182" s="277"/>
      <c r="BP182" s="277"/>
      <c r="BQ182" s="277"/>
      <c r="BR182" s="277"/>
      <c r="BS182" s="277"/>
      <c r="BT182" s="277"/>
      <c r="BU182" s="277"/>
      <c r="BV182" s="277"/>
      <c r="BW182" s="277"/>
      <c r="BX182" s="277"/>
      <c r="BY182" s="277"/>
      <c r="BZ182" s="277"/>
      <c r="CA182" s="277"/>
      <c r="CB182" s="277"/>
      <c r="CC182" s="277"/>
      <c r="CD182" s="277"/>
      <c r="CE182" s="277"/>
      <c r="CF182" s="277"/>
      <c r="CG182" s="277"/>
      <c r="CH182" s="277"/>
      <c r="CI182" s="277"/>
      <c r="CJ182" s="277"/>
      <c r="CK182" s="277"/>
      <c r="CL182" s="277"/>
      <c r="CM182" s="277"/>
      <c r="CN182" s="277"/>
      <c r="CO182" s="277"/>
      <c r="CP182" s="277"/>
      <c r="CQ182" s="277"/>
      <c r="CR182" s="277"/>
      <c r="CS182" s="277"/>
      <c r="CT182" s="277"/>
      <c r="CU182" s="277"/>
      <c r="CV182" s="277"/>
      <c r="CW182" s="277"/>
      <c r="CX182" s="277"/>
      <c r="CY182" s="277"/>
      <c r="CZ182" s="277"/>
      <c r="DA182" s="277"/>
      <c r="DB182" s="277"/>
      <c r="DC182" s="277"/>
      <c r="DD182" s="277"/>
      <c r="DE182" s="277"/>
      <c r="DF182" s="277"/>
      <c r="DG182" s="277"/>
      <c r="DH182" s="277"/>
      <c r="DI182" s="277"/>
      <c r="DJ182" s="277"/>
      <c r="DK182" s="277"/>
      <c r="DL182" s="277"/>
      <c r="DM182" s="277"/>
      <c r="DN182" s="277"/>
      <c r="DO182" s="277"/>
      <c r="DP182" s="277"/>
      <c r="DQ182" s="277"/>
      <c r="DR182" s="277"/>
      <c r="DS182" s="277"/>
      <c r="DT182" s="277"/>
      <c r="DU182" s="277"/>
      <c r="DV182" s="277"/>
      <c r="DW182" s="277"/>
      <c r="DX182" s="277"/>
      <c r="DY182" s="277"/>
      <c r="DZ182" s="277"/>
      <c r="EA182" s="277"/>
      <c r="EB182" s="277"/>
      <c r="EC182" s="277"/>
      <c r="ED182" s="277"/>
      <c r="EE182" s="277"/>
      <c r="EF182" s="277"/>
      <c r="EG182" s="277"/>
      <c r="EH182" s="277"/>
      <c r="EI182" s="277"/>
      <c r="EJ182" s="277"/>
      <c r="EK182" s="277"/>
      <c r="EL182" s="277"/>
      <c r="EM182" s="277"/>
      <c r="EN182" s="277"/>
      <c r="EO182" s="277"/>
      <c r="EP182" s="277"/>
      <c r="EQ182" s="277"/>
      <c r="ER182" s="277"/>
      <c r="ES182" s="277"/>
      <c r="ET182" s="277"/>
      <c r="EU182" s="277"/>
      <c r="EV182" s="277"/>
      <c r="EW182" s="277"/>
      <c r="EX182" s="277"/>
      <c r="EY182" s="277"/>
      <c r="EZ182" s="277"/>
      <c r="FA182" s="277"/>
      <c r="FB182" s="277"/>
      <c r="FC182" s="277"/>
      <c r="FD182" s="277"/>
      <c r="FE182" s="277"/>
      <c r="FF182" s="277"/>
      <c r="FG182" s="277"/>
      <c r="FH182" s="277"/>
      <c r="FI182" s="277"/>
      <c r="FJ182" s="277"/>
      <c r="FK182" s="277"/>
      <c r="FL182" s="277"/>
      <c r="FM182" s="277"/>
      <c r="FN182" s="277"/>
      <c r="FO182" s="277"/>
      <c r="FP182" s="277"/>
      <c r="FQ182" s="277"/>
      <c r="FR182" s="277"/>
      <c r="FS182" s="277"/>
      <c r="FT182" s="277"/>
      <c r="FU182" s="277"/>
      <c r="FV182" s="277"/>
      <c r="FW182" s="277"/>
      <c r="FX182" s="277"/>
      <c r="FY182" s="277"/>
      <c r="FZ182" s="277"/>
      <c r="GA182" s="277"/>
      <c r="GB182" s="277"/>
      <c r="GC182" s="277"/>
      <c r="GD182" s="277"/>
      <c r="GE182" s="277"/>
      <c r="GF182" s="277"/>
      <c r="GG182" s="277"/>
      <c r="GH182" s="277"/>
      <c r="GI182" s="277"/>
      <c r="GJ182" s="277"/>
      <c r="GK182" s="277"/>
      <c r="GL182" s="277"/>
      <c r="GM182" s="277"/>
      <c r="GN182" s="277"/>
      <c r="GO182" s="277"/>
      <c r="GP182" s="277"/>
      <c r="GQ182" s="277"/>
      <c r="GR182" s="277"/>
      <c r="GS182" s="277"/>
      <c r="GT182" s="277"/>
      <c r="GU182" s="277"/>
      <c r="GV182" s="280"/>
      <c r="GW182" s="280"/>
      <c r="GX182" s="280"/>
      <c r="GY182" s="280"/>
      <c r="GZ182" s="280"/>
      <c r="HA182" s="280"/>
      <c r="HB182" s="280"/>
      <c r="HC182" s="280"/>
      <c r="HD182" s="280"/>
      <c r="HE182" s="280"/>
      <c r="HF182" s="280"/>
      <c r="HG182" s="280"/>
      <c r="HH182" s="280"/>
      <c r="HI182" s="280"/>
      <c r="HJ182" s="280"/>
      <c r="HK182" s="280"/>
      <c r="HL182" s="280"/>
      <c r="HM182" s="280"/>
      <c r="HN182" s="280"/>
      <c r="HO182" s="280"/>
      <c r="HP182" s="280"/>
      <c r="HQ182" s="280"/>
      <c r="HR182" s="280"/>
      <c r="HS182" s="280"/>
    </row>
    <row r="183" spans="1:227" s="278" customFormat="1" ht="26.45" customHeight="1">
      <c r="A183" s="522"/>
      <c r="B183" s="296" t="s">
        <v>302</v>
      </c>
      <c r="C183" s="290"/>
      <c r="D183" s="290">
        <v>9</v>
      </c>
      <c r="E183" s="290"/>
      <c r="F183" s="291">
        <f t="shared" si="28"/>
        <v>9</v>
      </c>
      <c r="G183" s="290"/>
      <c r="H183" s="291">
        <f t="shared" si="22"/>
        <v>9</v>
      </c>
      <c r="I183" s="296" t="s">
        <v>267</v>
      </c>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s="277"/>
      <c r="AG183" s="277"/>
      <c r="AH183" s="277"/>
      <c r="AI183" s="277"/>
      <c r="AJ183" s="277"/>
      <c r="AK183" s="277"/>
      <c r="AL183" s="277"/>
      <c r="AM183" s="277"/>
      <c r="AN183" s="277"/>
      <c r="AO183" s="277"/>
      <c r="AP183" s="277"/>
      <c r="AQ183" s="277"/>
      <c r="AR183" s="277"/>
      <c r="AS183" s="277"/>
      <c r="AT183" s="277"/>
      <c r="AU183" s="277"/>
      <c r="AV183" s="277"/>
      <c r="AW183" s="277"/>
      <c r="AX183" s="277"/>
      <c r="AY183" s="277"/>
      <c r="AZ183" s="277"/>
      <c r="BA183" s="277"/>
      <c r="BB183" s="277"/>
      <c r="BC183" s="277"/>
      <c r="BD183" s="277"/>
      <c r="BE183" s="277"/>
      <c r="BF183" s="277"/>
      <c r="BG183" s="277"/>
      <c r="BH183" s="277"/>
      <c r="BI183" s="277"/>
      <c r="BJ183" s="277"/>
      <c r="BK183" s="277"/>
      <c r="BL183" s="277"/>
      <c r="BM183" s="277"/>
      <c r="BN183" s="277"/>
      <c r="BO183" s="277"/>
      <c r="BP183" s="277"/>
      <c r="BQ183" s="277"/>
      <c r="BR183" s="277"/>
      <c r="BS183" s="277"/>
      <c r="BT183" s="277"/>
      <c r="BU183" s="277"/>
      <c r="BV183" s="277"/>
      <c r="BW183" s="277"/>
      <c r="BX183" s="277"/>
      <c r="BY183" s="277"/>
      <c r="BZ183" s="277"/>
      <c r="CA183" s="277"/>
      <c r="CB183" s="277"/>
      <c r="CC183" s="277"/>
      <c r="CD183" s="277"/>
      <c r="CE183" s="277"/>
      <c r="CF183" s="277"/>
      <c r="CG183" s="277"/>
      <c r="CH183" s="277"/>
      <c r="CI183" s="277"/>
      <c r="CJ183" s="277"/>
      <c r="CK183" s="277"/>
      <c r="CL183" s="277"/>
      <c r="CM183" s="277"/>
      <c r="CN183" s="277"/>
      <c r="CO183" s="277"/>
      <c r="CP183" s="277"/>
      <c r="CQ183" s="277"/>
      <c r="CR183" s="277"/>
      <c r="CS183" s="277"/>
      <c r="CT183" s="277"/>
      <c r="CU183" s="277"/>
      <c r="CV183" s="277"/>
      <c r="CW183" s="277"/>
      <c r="CX183" s="277"/>
      <c r="CY183" s="277"/>
      <c r="CZ183" s="277"/>
      <c r="DA183" s="277"/>
      <c r="DB183" s="277"/>
      <c r="DC183" s="277"/>
      <c r="DD183" s="277"/>
      <c r="DE183" s="277"/>
      <c r="DF183" s="277"/>
      <c r="DG183" s="277"/>
      <c r="DH183" s="277"/>
      <c r="DI183" s="277"/>
      <c r="DJ183" s="277"/>
      <c r="DK183" s="277"/>
      <c r="DL183" s="277"/>
      <c r="DM183" s="277"/>
      <c r="DN183" s="277"/>
      <c r="DO183" s="277"/>
      <c r="DP183" s="277"/>
      <c r="DQ183" s="277"/>
      <c r="DR183" s="277"/>
      <c r="DS183" s="277"/>
      <c r="DT183" s="277"/>
      <c r="DU183" s="277"/>
      <c r="DV183" s="277"/>
      <c r="DW183" s="277"/>
      <c r="DX183" s="277"/>
      <c r="DY183" s="277"/>
      <c r="DZ183" s="277"/>
      <c r="EA183" s="277"/>
      <c r="EB183" s="277"/>
      <c r="EC183" s="277"/>
      <c r="ED183" s="277"/>
      <c r="EE183" s="277"/>
      <c r="EF183" s="277"/>
      <c r="EG183" s="277"/>
      <c r="EH183" s="277"/>
      <c r="EI183" s="277"/>
      <c r="EJ183" s="277"/>
      <c r="EK183" s="277"/>
      <c r="EL183" s="277"/>
      <c r="EM183" s="277"/>
      <c r="EN183" s="277"/>
      <c r="EO183" s="277"/>
      <c r="EP183" s="277"/>
      <c r="EQ183" s="277"/>
      <c r="ER183" s="277"/>
      <c r="ES183" s="277"/>
      <c r="ET183" s="277"/>
      <c r="EU183" s="277"/>
      <c r="EV183" s="277"/>
      <c r="EW183" s="277"/>
      <c r="EX183" s="277"/>
      <c r="EY183" s="277"/>
      <c r="EZ183" s="277"/>
      <c r="FA183" s="277"/>
      <c r="FB183" s="277"/>
      <c r="FC183" s="277"/>
      <c r="FD183" s="277"/>
      <c r="FE183" s="277"/>
      <c r="FF183" s="277"/>
      <c r="FG183" s="277"/>
      <c r="FH183" s="277"/>
      <c r="FI183" s="277"/>
      <c r="FJ183" s="277"/>
      <c r="FK183" s="277"/>
      <c r="FL183" s="277"/>
      <c r="FM183" s="277"/>
      <c r="FN183" s="277"/>
      <c r="FO183" s="277"/>
      <c r="FP183" s="277"/>
      <c r="FQ183" s="277"/>
      <c r="FR183" s="277"/>
      <c r="FS183" s="277"/>
      <c r="FT183" s="277"/>
      <c r="FU183" s="277"/>
      <c r="FV183" s="277"/>
      <c r="FW183" s="277"/>
      <c r="FX183" s="277"/>
      <c r="FY183" s="277"/>
      <c r="FZ183" s="277"/>
      <c r="GA183" s="277"/>
      <c r="GB183" s="277"/>
      <c r="GC183" s="277"/>
      <c r="GD183" s="277"/>
      <c r="GE183" s="277"/>
      <c r="GF183" s="277"/>
      <c r="GG183" s="277"/>
      <c r="GH183" s="277"/>
      <c r="GI183" s="277"/>
      <c r="GJ183" s="277"/>
      <c r="GK183" s="277"/>
      <c r="GL183" s="277"/>
      <c r="GM183" s="277"/>
      <c r="GN183" s="277"/>
      <c r="GO183" s="277"/>
      <c r="GP183" s="277"/>
      <c r="GQ183" s="277"/>
      <c r="GR183" s="277"/>
      <c r="GS183" s="277"/>
      <c r="GT183" s="277"/>
      <c r="GU183" s="277"/>
      <c r="GV183" s="280"/>
      <c r="GW183" s="280"/>
      <c r="GX183" s="280"/>
      <c r="GY183" s="280"/>
      <c r="GZ183" s="280"/>
      <c r="HA183" s="280"/>
      <c r="HB183" s="280"/>
      <c r="HC183" s="280"/>
      <c r="HD183" s="280"/>
      <c r="HE183" s="280"/>
      <c r="HF183" s="280"/>
      <c r="HG183" s="280"/>
      <c r="HH183" s="280"/>
      <c r="HI183" s="280"/>
      <c r="HJ183" s="280"/>
      <c r="HK183" s="280"/>
      <c r="HL183" s="280"/>
      <c r="HM183" s="280"/>
      <c r="HN183" s="280"/>
      <c r="HO183" s="280"/>
      <c r="HP183" s="280"/>
      <c r="HQ183" s="280"/>
      <c r="HR183" s="280"/>
      <c r="HS183" s="280"/>
    </row>
    <row r="184" spans="1:227" s="278" customFormat="1" ht="30" customHeight="1">
      <c r="A184" s="520" t="s">
        <v>99</v>
      </c>
      <c r="B184" s="289" t="s">
        <v>81</v>
      </c>
      <c r="C184" s="290">
        <f>C185+C186+C189</f>
        <v>79.19</v>
      </c>
      <c r="D184" s="290">
        <f t="shared" ref="D184:G184" si="32">D185+D186+D189</f>
        <v>13.974335999999999</v>
      </c>
      <c r="E184" s="290">
        <f t="shared" si="32"/>
        <v>0</v>
      </c>
      <c r="F184" s="291">
        <f t="shared" si="28"/>
        <v>93.164336000000006</v>
      </c>
      <c r="G184" s="290">
        <f t="shared" si="32"/>
        <v>7.0042999999999997</v>
      </c>
      <c r="H184" s="291">
        <f t="shared" si="22"/>
        <v>100.16863600000001</v>
      </c>
      <c r="I184" s="296"/>
      <c r="J184" s="277"/>
      <c r="K184" s="277"/>
      <c r="L184" s="277"/>
      <c r="M184" s="277"/>
      <c r="N184" s="277"/>
      <c r="O184" s="277"/>
      <c r="P184" s="277"/>
      <c r="Q184" s="277"/>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c r="AN184" s="277"/>
      <c r="AO184" s="277"/>
      <c r="AP184" s="277"/>
      <c r="AQ184" s="277"/>
      <c r="AR184" s="277"/>
      <c r="AS184" s="277"/>
      <c r="AT184" s="277"/>
      <c r="AU184" s="277"/>
      <c r="AV184" s="277"/>
      <c r="AW184" s="277"/>
      <c r="AX184" s="277"/>
      <c r="AY184" s="277"/>
      <c r="AZ184" s="277"/>
      <c r="BA184" s="277"/>
      <c r="BB184" s="277"/>
      <c r="BC184" s="277"/>
      <c r="BD184" s="277"/>
      <c r="BE184" s="277"/>
      <c r="BF184" s="277"/>
      <c r="BG184" s="277"/>
      <c r="BH184" s="277"/>
      <c r="BI184" s="277"/>
      <c r="BJ184" s="277"/>
      <c r="BK184" s="277"/>
      <c r="BL184" s="277"/>
      <c r="BM184" s="277"/>
      <c r="BN184" s="277"/>
      <c r="BO184" s="277"/>
      <c r="BP184" s="277"/>
      <c r="BQ184" s="277"/>
      <c r="BR184" s="277"/>
      <c r="BS184" s="277"/>
      <c r="BT184" s="277"/>
      <c r="BU184" s="277"/>
      <c r="BV184" s="277"/>
      <c r="BW184" s="277"/>
      <c r="BX184" s="277"/>
      <c r="BY184" s="277"/>
      <c r="BZ184" s="277"/>
      <c r="CA184" s="277"/>
      <c r="CB184" s="277"/>
      <c r="CC184" s="277"/>
      <c r="CD184" s="277"/>
      <c r="CE184" s="277"/>
      <c r="CF184" s="277"/>
      <c r="CG184" s="277"/>
      <c r="CH184" s="277"/>
      <c r="CI184" s="277"/>
      <c r="CJ184" s="277"/>
      <c r="CK184" s="277"/>
      <c r="CL184" s="277"/>
      <c r="CM184" s="277"/>
      <c r="CN184" s="277"/>
      <c r="CO184" s="277"/>
      <c r="CP184" s="277"/>
      <c r="CQ184" s="277"/>
      <c r="CR184" s="277"/>
      <c r="CS184" s="277"/>
      <c r="CT184" s="277"/>
      <c r="CU184" s="277"/>
      <c r="CV184" s="277"/>
      <c r="CW184" s="277"/>
      <c r="CX184" s="277"/>
      <c r="CY184" s="277"/>
      <c r="CZ184" s="277"/>
      <c r="DA184" s="277"/>
      <c r="DB184" s="277"/>
      <c r="DC184" s="277"/>
      <c r="DD184" s="277"/>
      <c r="DE184" s="277"/>
      <c r="DF184" s="277"/>
      <c r="DG184" s="277"/>
      <c r="DH184" s="277"/>
      <c r="DI184" s="277"/>
      <c r="DJ184" s="277"/>
      <c r="DK184" s="277"/>
      <c r="DL184" s="277"/>
      <c r="DM184" s="277"/>
      <c r="DN184" s="277"/>
      <c r="DO184" s="277"/>
      <c r="DP184" s="277"/>
      <c r="DQ184" s="277"/>
      <c r="DR184" s="277"/>
      <c r="DS184" s="277"/>
      <c r="DT184" s="277"/>
      <c r="DU184" s="277"/>
      <c r="DV184" s="277"/>
      <c r="DW184" s="277"/>
      <c r="DX184" s="277"/>
      <c r="DY184" s="277"/>
      <c r="DZ184" s="277"/>
      <c r="EA184" s="277"/>
      <c r="EB184" s="277"/>
      <c r="EC184" s="277"/>
      <c r="ED184" s="277"/>
      <c r="EE184" s="277"/>
      <c r="EF184" s="277"/>
      <c r="EG184" s="277"/>
      <c r="EH184" s="277"/>
      <c r="EI184" s="277"/>
      <c r="EJ184" s="277"/>
      <c r="EK184" s="277"/>
      <c r="EL184" s="277"/>
      <c r="EM184" s="277"/>
      <c r="EN184" s="277"/>
      <c r="EO184" s="277"/>
      <c r="EP184" s="277"/>
      <c r="EQ184" s="277"/>
      <c r="ER184" s="277"/>
      <c r="ES184" s="277"/>
      <c r="ET184" s="277"/>
      <c r="EU184" s="277"/>
      <c r="EV184" s="277"/>
      <c r="EW184" s="277"/>
      <c r="EX184" s="277"/>
      <c r="EY184" s="277"/>
      <c r="EZ184" s="277"/>
      <c r="FA184" s="277"/>
      <c r="FB184" s="277"/>
      <c r="FC184" s="277"/>
      <c r="FD184" s="277"/>
      <c r="FE184" s="277"/>
      <c r="FF184" s="277"/>
      <c r="FG184" s="277"/>
      <c r="FH184" s="277"/>
      <c r="FI184" s="277"/>
      <c r="FJ184" s="277"/>
      <c r="FK184" s="277"/>
      <c r="FL184" s="277"/>
      <c r="FM184" s="277"/>
      <c r="FN184" s="277"/>
      <c r="FO184" s="277"/>
      <c r="FP184" s="277"/>
      <c r="FQ184" s="277"/>
      <c r="FR184" s="277"/>
      <c r="FS184" s="277"/>
      <c r="FT184" s="277"/>
      <c r="FU184" s="277"/>
      <c r="FV184" s="277"/>
      <c r="FW184" s="277"/>
      <c r="FX184" s="277"/>
      <c r="FY184" s="277"/>
      <c r="FZ184" s="277"/>
      <c r="GA184" s="277"/>
      <c r="GB184" s="277"/>
      <c r="GC184" s="277"/>
      <c r="GD184" s="277"/>
      <c r="GE184" s="277"/>
      <c r="GF184" s="277"/>
      <c r="GG184" s="277"/>
      <c r="GH184" s="277"/>
      <c r="GI184" s="277"/>
      <c r="GJ184" s="277"/>
      <c r="GK184" s="277"/>
      <c r="GL184" s="277"/>
      <c r="GM184" s="277"/>
      <c r="GN184" s="277"/>
      <c r="GO184" s="277"/>
      <c r="GP184" s="277"/>
      <c r="GQ184" s="277"/>
      <c r="GR184" s="277"/>
      <c r="GS184" s="277"/>
      <c r="GT184" s="277"/>
      <c r="GU184" s="277"/>
      <c r="GV184" s="280"/>
      <c r="GW184" s="280"/>
      <c r="GX184" s="280"/>
      <c r="GY184" s="280"/>
      <c r="GZ184" s="280"/>
      <c r="HA184" s="280"/>
      <c r="HB184" s="280"/>
      <c r="HC184" s="280"/>
      <c r="HD184" s="280"/>
      <c r="HE184" s="280"/>
      <c r="HF184" s="280"/>
      <c r="HG184" s="280"/>
      <c r="HH184" s="280"/>
      <c r="HI184" s="280"/>
      <c r="HJ184" s="280"/>
      <c r="HK184" s="280"/>
      <c r="HL184" s="280"/>
      <c r="HM184" s="280"/>
      <c r="HN184" s="280"/>
      <c r="HO184" s="280"/>
      <c r="HP184" s="280"/>
      <c r="HQ184" s="280"/>
      <c r="HR184" s="280"/>
      <c r="HS184" s="280"/>
    </row>
    <row r="185" spans="1:227" s="278" customFormat="1" ht="30" customHeight="1">
      <c r="A185" s="521"/>
      <c r="B185" s="294" t="s">
        <v>253</v>
      </c>
      <c r="C185" s="290">
        <v>55.79</v>
      </c>
      <c r="D185" s="290">
        <v>13.974335999999999</v>
      </c>
      <c r="E185" s="290"/>
      <c r="F185" s="291">
        <f t="shared" si="28"/>
        <v>69.764336</v>
      </c>
      <c r="G185" s="290"/>
      <c r="H185" s="291">
        <f t="shared" si="22"/>
        <v>69.764336</v>
      </c>
      <c r="I185" s="296" t="s">
        <v>359</v>
      </c>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7"/>
      <c r="AN185" s="277"/>
      <c r="AO185" s="277"/>
      <c r="AP185" s="277"/>
      <c r="AQ185" s="277"/>
      <c r="AR185" s="277"/>
      <c r="AS185" s="277"/>
      <c r="AT185" s="277"/>
      <c r="AU185" s="277"/>
      <c r="AV185" s="277"/>
      <c r="AW185" s="277"/>
      <c r="AX185" s="277"/>
      <c r="AY185" s="277"/>
      <c r="AZ185" s="277"/>
      <c r="BA185" s="277"/>
      <c r="BB185" s="277"/>
      <c r="BC185" s="277"/>
      <c r="BD185" s="277"/>
      <c r="BE185" s="277"/>
      <c r="BF185" s="277"/>
      <c r="BG185" s="277"/>
      <c r="BH185" s="277"/>
      <c r="BI185" s="277"/>
      <c r="BJ185" s="277"/>
      <c r="BK185" s="277"/>
      <c r="BL185" s="277"/>
      <c r="BM185" s="277"/>
      <c r="BN185" s="277"/>
      <c r="BO185" s="277"/>
      <c r="BP185" s="277"/>
      <c r="BQ185" s="277"/>
      <c r="BR185" s="277"/>
      <c r="BS185" s="277"/>
      <c r="BT185" s="277"/>
      <c r="BU185" s="277"/>
      <c r="BV185" s="277"/>
      <c r="BW185" s="277"/>
      <c r="BX185" s="277"/>
      <c r="BY185" s="277"/>
      <c r="BZ185" s="277"/>
      <c r="CA185" s="277"/>
      <c r="CB185" s="277"/>
      <c r="CC185" s="277"/>
      <c r="CD185" s="277"/>
      <c r="CE185" s="277"/>
      <c r="CF185" s="277"/>
      <c r="CG185" s="277"/>
      <c r="CH185" s="277"/>
      <c r="CI185" s="277"/>
      <c r="CJ185" s="277"/>
      <c r="CK185" s="277"/>
      <c r="CL185" s="277"/>
      <c r="CM185" s="277"/>
      <c r="CN185" s="277"/>
      <c r="CO185" s="277"/>
      <c r="CP185" s="277"/>
      <c r="CQ185" s="277"/>
      <c r="CR185" s="277"/>
      <c r="CS185" s="277"/>
      <c r="CT185" s="277"/>
      <c r="CU185" s="277"/>
      <c r="CV185" s="277"/>
      <c r="CW185" s="277"/>
      <c r="CX185" s="277"/>
      <c r="CY185" s="277"/>
      <c r="CZ185" s="277"/>
      <c r="DA185" s="277"/>
      <c r="DB185" s="277"/>
      <c r="DC185" s="277"/>
      <c r="DD185" s="277"/>
      <c r="DE185" s="277"/>
      <c r="DF185" s="277"/>
      <c r="DG185" s="277"/>
      <c r="DH185" s="277"/>
      <c r="DI185" s="277"/>
      <c r="DJ185" s="277"/>
      <c r="DK185" s="277"/>
      <c r="DL185" s="277"/>
      <c r="DM185" s="277"/>
      <c r="DN185" s="277"/>
      <c r="DO185" s="277"/>
      <c r="DP185" s="277"/>
      <c r="DQ185" s="277"/>
      <c r="DR185" s="277"/>
      <c r="DS185" s="277"/>
      <c r="DT185" s="277"/>
      <c r="DU185" s="277"/>
      <c r="DV185" s="277"/>
      <c r="DW185" s="277"/>
      <c r="DX185" s="277"/>
      <c r="DY185" s="277"/>
      <c r="DZ185" s="277"/>
      <c r="EA185" s="277"/>
      <c r="EB185" s="277"/>
      <c r="EC185" s="277"/>
      <c r="ED185" s="277"/>
      <c r="EE185" s="277"/>
      <c r="EF185" s="277"/>
      <c r="EG185" s="277"/>
      <c r="EH185" s="277"/>
      <c r="EI185" s="277"/>
      <c r="EJ185" s="277"/>
      <c r="EK185" s="277"/>
      <c r="EL185" s="277"/>
      <c r="EM185" s="277"/>
      <c r="EN185" s="277"/>
      <c r="EO185" s="277"/>
      <c r="EP185" s="277"/>
      <c r="EQ185" s="277"/>
      <c r="ER185" s="277"/>
      <c r="ES185" s="277"/>
      <c r="ET185" s="277"/>
      <c r="EU185" s="277"/>
      <c r="EV185" s="277"/>
      <c r="EW185" s="277"/>
      <c r="EX185" s="277"/>
      <c r="EY185" s="277"/>
      <c r="EZ185" s="277"/>
      <c r="FA185" s="277"/>
      <c r="FB185" s="277"/>
      <c r="FC185" s="277"/>
      <c r="FD185" s="277"/>
      <c r="FE185" s="277"/>
      <c r="FF185" s="277"/>
      <c r="FG185" s="277"/>
      <c r="FH185" s="277"/>
      <c r="FI185" s="277"/>
      <c r="FJ185" s="277"/>
      <c r="FK185" s="277"/>
      <c r="FL185" s="277"/>
      <c r="FM185" s="277"/>
      <c r="FN185" s="277"/>
      <c r="FO185" s="277"/>
      <c r="FP185" s="277"/>
      <c r="FQ185" s="277"/>
      <c r="FR185" s="277"/>
      <c r="FS185" s="277"/>
      <c r="FT185" s="277"/>
      <c r="FU185" s="277"/>
      <c r="FV185" s="277"/>
      <c r="FW185" s="277"/>
      <c r="FX185" s="277"/>
      <c r="FY185" s="277"/>
      <c r="FZ185" s="277"/>
      <c r="GA185" s="277"/>
      <c r="GB185" s="277"/>
      <c r="GC185" s="277"/>
      <c r="GD185" s="277"/>
      <c r="GE185" s="277"/>
      <c r="GF185" s="277"/>
      <c r="GG185" s="277"/>
      <c r="GH185" s="277"/>
      <c r="GI185" s="277"/>
      <c r="GJ185" s="277"/>
      <c r="GK185" s="277"/>
      <c r="GL185" s="277"/>
      <c r="GM185" s="277"/>
      <c r="GN185" s="277"/>
      <c r="GO185" s="277"/>
      <c r="GP185" s="277"/>
      <c r="GQ185" s="277"/>
      <c r="GR185" s="277"/>
      <c r="GS185" s="277"/>
      <c r="GT185" s="277"/>
      <c r="GU185" s="277"/>
      <c r="GV185" s="280"/>
      <c r="GW185" s="280"/>
      <c r="GX185" s="280"/>
      <c r="GY185" s="280"/>
      <c r="GZ185" s="280"/>
      <c r="HA185" s="280"/>
      <c r="HB185" s="280"/>
      <c r="HC185" s="280"/>
      <c r="HD185" s="280"/>
      <c r="HE185" s="280"/>
      <c r="HF185" s="280"/>
      <c r="HG185" s="280"/>
      <c r="HH185" s="280"/>
      <c r="HI185" s="280"/>
      <c r="HJ185" s="280"/>
      <c r="HK185" s="280"/>
      <c r="HL185" s="280"/>
      <c r="HM185" s="280"/>
      <c r="HN185" s="280"/>
      <c r="HO185" s="280"/>
      <c r="HP185" s="280"/>
      <c r="HQ185" s="280"/>
      <c r="HR185" s="280"/>
      <c r="HS185" s="280"/>
    </row>
    <row r="186" spans="1:227" s="278" customFormat="1" ht="30" customHeight="1">
      <c r="A186" s="521"/>
      <c r="B186" s="294" t="s">
        <v>255</v>
      </c>
      <c r="C186" s="290">
        <v>5.64</v>
      </c>
      <c r="D186" s="290"/>
      <c r="E186" s="290"/>
      <c r="F186" s="291">
        <f t="shared" si="28"/>
        <v>5.64</v>
      </c>
      <c r="G186" s="290"/>
      <c r="H186" s="291">
        <f t="shared" si="22"/>
        <v>5.64</v>
      </c>
      <c r="I186" s="296"/>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c r="AZ186" s="277"/>
      <c r="BA186" s="277"/>
      <c r="BB186" s="277"/>
      <c r="BC186" s="277"/>
      <c r="BD186" s="277"/>
      <c r="BE186" s="277"/>
      <c r="BF186" s="277"/>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277"/>
      <c r="CC186" s="277"/>
      <c r="CD186" s="277"/>
      <c r="CE186" s="277"/>
      <c r="CF186" s="277"/>
      <c r="CG186" s="277"/>
      <c r="CH186" s="277"/>
      <c r="CI186" s="277"/>
      <c r="CJ186" s="277"/>
      <c r="CK186" s="277"/>
      <c r="CL186" s="277"/>
      <c r="CM186" s="277"/>
      <c r="CN186" s="277"/>
      <c r="CO186" s="277"/>
      <c r="CP186" s="277"/>
      <c r="CQ186" s="277"/>
      <c r="CR186" s="277"/>
      <c r="CS186" s="277"/>
      <c r="CT186" s="277"/>
      <c r="CU186" s="277"/>
      <c r="CV186" s="277"/>
      <c r="CW186" s="277"/>
      <c r="CX186" s="277"/>
      <c r="CY186" s="277"/>
      <c r="CZ186" s="277"/>
      <c r="DA186" s="277"/>
      <c r="DB186" s="277"/>
      <c r="DC186" s="277"/>
      <c r="DD186" s="277"/>
      <c r="DE186" s="277"/>
      <c r="DF186" s="277"/>
      <c r="DG186" s="277"/>
      <c r="DH186" s="277"/>
      <c r="DI186" s="277"/>
      <c r="DJ186" s="277"/>
      <c r="DK186" s="277"/>
      <c r="DL186" s="277"/>
      <c r="DM186" s="277"/>
      <c r="DN186" s="277"/>
      <c r="DO186" s="277"/>
      <c r="DP186" s="277"/>
      <c r="DQ186" s="277"/>
      <c r="DR186" s="277"/>
      <c r="DS186" s="277"/>
      <c r="DT186" s="277"/>
      <c r="DU186" s="277"/>
      <c r="DV186" s="277"/>
      <c r="DW186" s="277"/>
      <c r="DX186" s="277"/>
      <c r="DY186" s="277"/>
      <c r="DZ186" s="277"/>
      <c r="EA186" s="277"/>
      <c r="EB186" s="277"/>
      <c r="EC186" s="277"/>
      <c r="ED186" s="277"/>
      <c r="EE186" s="277"/>
      <c r="EF186" s="277"/>
      <c r="EG186" s="277"/>
      <c r="EH186" s="277"/>
      <c r="EI186" s="277"/>
      <c r="EJ186" s="277"/>
      <c r="EK186" s="277"/>
      <c r="EL186" s="277"/>
      <c r="EM186" s="277"/>
      <c r="EN186" s="277"/>
      <c r="EO186" s="277"/>
      <c r="EP186" s="277"/>
      <c r="EQ186" s="277"/>
      <c r="ER186" s="277"/>
      <c r="ES186" s="277"/>
      <c r="ET186" s="277"/>
      <c r="EU186" s="277"/>
      <c r="EV186" s="277"/>
      <c r="EW186" s="277"/>
      <c r="EX186" s="277"/>
      <c r="EY186" s="277"/>
      <c r="EZ186" s="277"/>
      <c r="FA186" s="277"/>
      <c r="FB186" s="277"/>
      <c r="FC186" s="277"/>
      <c r="FD186" s="277"/>
      <c r="FE186" s="277"/>
      <c r="FF186" s="277"/>
      <c r="FG186" s="277"/>
      <c r="FH186" s="277"/>
      <c r="FI186" s="277"/>
      <c r="FJ186" s="277"/>
      <c r="FK186" s="277"/>
      <c r="FL186" s="277"/>
      <c r="FM186" s="277"/>
      <c r="FN186" s="277"/>
      <c r="FO186" s="277"/>
      <c r="FP186" s="277"/>
      <c r="FQ186" s="277"/>
      <c r="FR186" s="277"/>
      <c r="FS186" s="277"/>
      <c r="FT186" s="277"/>
      <c r="FU186" s="277"/>
      <c r="FV186" s="277"/>
      <c r="FW186" s="277"/>
      <c r="FX186" s="277"/>
      <c r="FY186" s="277"/>
      <c r="FZ186" s="277"/>
      <c r="GA186" s="277"/>
      <c r="GB186" s="277"/>
      <c r="GC186" s="277"/>
      <c r="GD186" s="277"/>
      <c r="GE186" s="277"/>
      <c r="GF186" s="277"/>
      <c r="GG186" s="277"/>
      <c r="GH186" s="277"/>
      <c r="GI186" s="277"/>
      <c r="GJ186" s="277"/>
      <c r="GK186" s="277"/>
      <c r="GL186" s="277"/>
      <c r="GM186" s="277"/>
      <c r="GN186" s="277"/>
      <c r="GO186" s="277"/>
      <c r="GP186" s="277"/>
      <c r="GQ186" s="277"/>
      <c r="GR186" s="277"/>
      <c r="GS186" s="277"/>
      <c r="GT186" s="277"/>
      <c r="GU186" s="277"/>
      <c r="GV186" s="280"/>
      <c r="GW186" s="280"/>
      <c r="GX186" s="280"/>
      <c r="GY186" s="280"/>
      <c r="GZ186" s="280"/>
      <c r="HA186" s="280"/>
      <c r="HB186" s="280"/>
      <c r="HC186" s="280"/>
      <c r="HD186" s="280"/>
      <c r="HE186" s="280"/>
      <c r="HF186" s="280"/>
      <c r="HG186" s="280"/>
      <c r="HH186" s="280"/>
      <c r="HI186" s="280"/>
      <c r="HJ186" s="280"/>
      <c r="HK186" s="280"/>
      <c r="HL186" s="280"/>
      <c r="HM186" s="280"/>
      <c r="HN186" s="280"/>
      <c r="HO186" s="280"/>
      <c r="HP186" s="280"/>
      <c r="HQ186" s="280"/>
      <c r="HR186" s="280"/>
      <c r="HS186" s="280"/>
    </row>
    <row r="187" spans="1:227" s="257" customFormat="1" ht="30" customHeight="1">
      <c r="A187" s="521"/>
      <c r="B187" s="293" t="s">
        <v>256</v>
      </c>
      <c r="C187" s="291">
        <v>3</v>
      </c>
      <c r="D187" s="291"/>
      <c r="E187" s="291"/>
      <c r="F187" s="291">
        <f t="shared" si="28"/>
        <v>3</v>
      </c>
      <c r="G187" s="291"/>
      <c r="H187" s="291">
        <f t="shared" si="22"/>
        <v>3</v>
      </c>
      <c r="I187" s="296"/>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c r="AN187" s="277"/>
      <c r="AO187" s="277"/>
      <c r="AP187" s="277"/>
      <c r="AQ187" s="277"/>
      <c r="AR187" s="277"/>
      <c r="AS187" s="277"/>
      <c r="AT187" s="277"/>
      <c r="AU187" s="277"/>
      <c r="AV187" s="277"/>
      <c r="AW187" s="277"/>
      <c r="AX187" s="277"/>
      <c r="AY187" s="277"/>
      <c r="AZ187" s="277"/>
      <c r="BA187" s="277"/>
      <c r="BB187" s="277"/>
      <c r="BC187" s="277"/>
      <c r="BD187" s="277"/>
      <c r="BE187" s="277"/>
      <c r="BF187" s="277"/>
      <c r="BG187" s="277"/>
      <c r="BH187" s="277"/>
      <c r="BI187" s="277"/>
      <c r="BJ187" s="277"/>
      <c r="BK187" s="277"/>
      <c r="BL187" s="277"/>
      <c r="BM187" s="277"/>
      <c r="BN187" s="277"/>
      <c r="BO187" s="277"/>
      <c r="BP187" s="277"/>
      <c r="BQ187" s="277"/>
      <c r="BR187" s="277"/>
      <c r="BS187" s="277"/>
      <c r="BT187" s="277"/>
      <c r="BU187" s="277"/>
      <c r="BV187" s="277"/>
      <c r="BW187" s="277"/>
      <c r="BX187" s="277"/>
      <c r="BY187" s="277"/>
      <c r="BZ187" s="277"/>
      <c r="CA187" s="277"/>
      <c r="CB187" s="277"/>
      <c r="CC187" s="277"/>
      <c r="CD187" s="277"/>
      <c r="CE187" s="277"/>
      <c r="CF187" s="277"/>
      <c r="CG187" s="277"/>
      <c r="CH187" s="277"/>
      <c r="CI187" s="277"/>
      <c r="CJ187" s="277"/>
      <c r="CK187" s="277"/>
      <c r="CL187" s="277"/>
      <c r="CM187" s="277"/>
      <c r="CN187" s="277"/>
      <c r="CO187" s="277"/>
      <c r="CP187" s="277"/>
      <c r="CQ187" s="277"/>
      <c r="CR187" s="277"/>
      <c r="CS187" s="277"/>
      <c r="CT187" s="277"/>
      <c r="CU187" s="277"/>
      <c r="CV187" s="277"/>
      <c r="CW187" s="277"/>
      <c r="CX187" s="277"/>
      <c r="CY187" s="277"/>
      <c r="CZ187" s="277"/>
      <c r="DA187" s="277"/>
      <c r="DB187" s="277"/>
      <c r="DC187" s="277"/>
      <c r="DD187" s="277"/>
      <c r="DE187" s="277"/>
      <c r="DF187" s="277"/>
      <c r="DG187" s="277"/>
      <c r="DH187" s="277"/>
      <c r="DI187" s="277"/>
      <c r="DJ187" s="277"/>
      <c r="DK187" s="277"/>
      <c r="DL187" s="277"/>
      <c r="DM187" s="277"/>
      <c r="DN187" s="277"/>
      <c r="DO187" s="277"/>
      <c r="DP187" s="277"/>
      <c r="DQ187" s="277"/>
      <c r="DR187" s="277"/>
      <c r="DS187" s="277"/>
      <c r="DT187" s="277"/>
      <c r="DU187" s="277"/>
      <c r="DV187" s="277"/>
      <c r="DW187" s="277"/>
      <c r="DX187" s="277"/>
      <c r="DY187" s="277"/>
      <c r="DZ187" s="277"/>
      <c r="EA187" s="277"/>
      <c r="EB187" s="277"/>
      <c r="EC187" s="277"/>
      <c r="ED187" s="277"/>
      <c r="EE187" s="277"/>
      <c r="EF187" s="277"/>
      <c r="EG187" s="277"/>
      <c r="EH187" s="277"/>
      <c r="EI187" s="277"/>
      <c r="EJ187" s="277"/>
      <c r="EK187" s="277"/>
      <c r="EL187" s="277"/>
      <c r="EM187" s="277"/>
      <c r="EN187" s="277"/>
      <c r="EO187" s="277"/>
      <c r="EP187" s="277"/>
      <c r="EQ187" s="277"/>
      <c r="ER187" s="277"/>
      <c r="ES187" s="277"/>
      <c r="ET187" s="277"/>
      <c r="EU187" s="277"/>
      <c r="EV187" s="277"/>
      <c r="EW187" s="277"/>
      <c r="EX187" s="277"/>
      <c r="EY187" s="277"/>
      <c r="EZ187" s="277"/>
      <c r="FA187" s="277"/>
      <c r="FB187" s="277"/>
      <c r="FC187" s="277"/>
      <c r="FD187" s="277"/>
      <c r="FE187" s="277"/>
      <c r="FF187" s="277"/>
      <c r="FG187" s="277"/>
      <c r="FH187" s="277"/>
      <c r="FI187" s="277"/>
      <c r="FJ187" s="277"/>
      <c r="FK187" s="277"/>
      <c r="FL187" s="277"/>
      <c r="FM187" s="277"/>
      <c r="FN187" s="277"/>
      <c r="FO187" s="277"/>
      <c r="FP187" s="277"/>
      <c r="FQ187" s="277"/>
      <c r="FR187" s="277"/>
      <c r="FS187" s="277"/>
      <c r="FT187" s="277"/>
      <c r="FU187" s="277"/>
      <c r="FV187" s="277"/>
      <c r="FW187" s="277"/>
      <c r="FX187" s="277"/>
      <c r="FY187" s="277"/>
      <c r="FZ187" s="277"/>
      <c r="GA187" s="277"/>
      <c r="GB187" s="277"/>
      <c r="GC187" s="277"/>
      <c r="GD187" s="277"/>
      <c r="GE187" s="277"/>
      <c r="GF187" s="277"/>
      <c r="GG187" s="277"/>
      <c r="GH187" s="277"/>
      <c r="GI187" s="277"/>
      <c r="GJ187" s="277"/>
      <c r="GK187" s="277"/>
      <c r="GL187" s="277"/>
      <c r="GM187" s="277"/>
      <c r="GN187" s="277"/>
      <c r="GO187" s="277"/>
      <c r="GP187" s="277"/>
      <c r="GQ187" s="277"/>
      <c r="GR187" s="277"/>
      <c r="GS187" s="277"/>
      <c r="GT187" s="277"/>
      <c r="GU187" s="277"/>
      <c r="GV187" s="280"/>
      <c r="GW187" s="280"/>
      <c r="GX187" s="280"/>
      <c r="GY187" s="280"/>
      <c r="GZ187" s="280"/>
      <c r="HA187" s="280"/>
      <c r="HB187" s="280"/>
      <c r="HC187" s="280"/>
      <c r="HD187" s="280"/>
      <c r="HE187" s="280"/>
      <c r="HF187" s="280"/>
      <c r="HG187" s="280"/>
      <c r="HH187" s="280"/>
      <c r="HI187" s="280"/>
      <c r="HJ187" s="280"/>
      <c r="HK187" s="280"/>
      <c r="HL187" s="280"/>
      <c r="HM187" s="280"/>
      <c r="HN187" s="280"/>
      <c r="HO187" s="280"/>
      <c r="HP187" s="280"/>
      <c r="HQ187" s="280"/>
      <c r="HR187" s="280"/>
      <c r="HS187" s="280"/>
    </row>
    <row r="188" spans="1:227" s="257" customFormat="1" ht="30" customHeight="1">
      <c r="A188" s="521"/>
      <c r="B188" s="296" t="s">
        <v>257</v>
      </c>
      <c r="C188" s="291">
        <v>2.64</v>
      </c>
      <c r="D188" s="290"/>
      <c r="E188" s="290"/>
      <c r="F188" s="291">
        <f t="shared" si="28"/>
        <v>2.64</v>
      </c>
      <c r="G188" s="290"/>
      <c r="H188" s="291">
        <f t="shared" si="22"/>
        <v>2.64</v>
      </c>
      <c r="I188" s="296"/>
      <c r="J188" s="277"/>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7"/>
      <c r="AS188" s="277"/>
      <c r="AT188" s="277"/>
      <c r="AU188" s="277"/>
      <c r="AV188" s="277"/>
      <c r="AW188" s="277"/>
      <c r="AX188" s="277"/>
      <c r="AY188" s="277"/>
      <c r="AZ188" s="277"/>
      <c r="BA188" s="277"/>
      <c r="BB188" s="277"/>
      <c r="BC188" s="277"/>
      <c r="BD188" s="277"/>
      <c r="BE188" s="277"/>
      <c r="BF188" s="277"/>
      <c r="BG188" s="277"/>
      <c r="BH188" s="277"/>
      <c r="BI188" s="277"/>
      <c r="BJ188" s="277"/>
      <c r="BK188" s="277"/>
      <c r="BL188" s="277"/>
      <c r="BM188" s="277"/>
      <c r="BN188" s="277"/>
      <c r="BO188" s="277"/>
      <c r="BP188" s="277"/>
      <c r="BQ188" s="277"/>
      <c r="BR188" s="277"/>
      <c r="BS188" s="277"/>
      <c r="BT188" s="277"/>
      <c r="BU188" s="277"/>
      <c r="BV188" s="277"/>
      <c r="BW188" s="277"/>
      <c r="BX188" s="277"/>
      <c r="BY188" s="277"/>
      <c r="BZ188" s="277"/>
      <c r="CA188" s="277"/>
      <c r="CB188" s="277"/>
      <c r="CC188" s="277"/>
      <c r="CD188" s="277"/>
      <c r="CE188" s="277"/>
      <c r="CF188" s="277"/>
      <c r="CG188" s="277"/>
      <c r="CH188" s="277"/>
      <c r="CI188" s="277"/>
      <c r="CJ188" s="277"/>
      <c r="CK188" s="277"/>
      <c r="CL188" s="277"/>
      <c r="CM188" s="277"/>
      <c r="CN188" s="277"/>
      <c r="CO188" s="277"/>
      <c r="CP188" s="277"/>
      <c r="CQ188" s="277"/>
      <c r="CR188" s="277"/>
      <c r="CS188" s="277"/>
      <c r="CT188" s="277"/>
      <c r="CU188" s="277"/>
      <c r="CV188" s="277"/>
      <c r="CW188" s="277"/>
      <c r="CX188" s="277"/>
      <c r="CY188" s="277"/>
      <c r="CZ188" s="277"/>
      <c r="DA188" s="277"/>
      <c r="DB188" s="277"/>
      <c r="DC188" s="277"/>
      <c r="DD188" s="277"/>
      <c r="DE188" s="277"/>
      <c r="DF188" s="277"/>
      <c r="DG188" s="277"/>
      <c r="DH188" s="277"/>
      <c r="DI188" s="277"/>
      <c r="DJ188" s="277"/>
      <c r="DK188" s="277"/>
      <c r="DL188" s="277"/>
      <c r="DM188" s="277"/>
      <c r="DN188" s="277"/>
      <c r="DO188" s="277"/>
      <c r="DP188" s="277"/>
      <c r="DQ188" s="277"/>
      <c r="DR188" s="277"/>
      <c r="DS188" s="277"/>
      <c r="DT188" s="277"/>
      <c r="DU188" s="277"/>
      <c r="DV188" s="277"/>
      <c r="DW188" s="277"/>
      <c r="DX188" s="277"/>
      <c r="DY188" s="277"/>
      <c r="DZ188" s="277"/>
      <c r="EA188" s="277"/>
      <c r="EB188" s="277"/>
      <c r="EC188" s="277"/>
      <c r="ED188" s="277"/>
      <c r="EE188" s="277"/>
      <c r="EF188" s="277"/>
      <c r="EG188" s="277"/>
      <c r="EH188" s="277"/>
      <c r="EI188" s="277"/>
      <c r="EJ188" s="277"/>
      <c r="EK188" s="277"/>
      <c r="EL188" s="277"/>
      <c r="EM188" s="277"/>
      <c r="EN188" s="277"/>
      <c r="EO188" s="277"/>
      <c r="EP188" s="277"/>
      <c r="EQ188" s="277"/>
      <c r="ER188" s="277"/>
      <c r="ES188" s="277"/>
      <c r="ET188" s="277"/>
      <c r="EU188" s="277"/>
      <c r="EV188" s="277"/>
      <c r="EW188" s="277"/>
      <c r="EX188" s="277"/>
      <c r="EY188" s="277"/>
      <c r="EZ188" s="277"/>
      <c r="FA188" s="277"/>
      <c r="FB188" s="277"/>
      <c r="FC188" s="277"/>
      <c r="FD188" s="277"/>
      <c r="FE188" s="277"/>
      <c r="FF188" s="277"/>
      <c r="FG188" s="277"/>
      <c r="FH188" s="277"/>
      <c r="FI188" s="277"/>
      <c r="FJ188" s="277"/>
      <c r="FK188" s="277"/>
      <c r="FL188" s="277"/>
      <c r="FM188" s="277"/>
      <c r="FN188" s="277"/>
      <c r="FO188" s="277"/>
      <c r="FP188" s="277"/>
      <c r="FQ188" s="277"/>
      <c r="FR188" s="277"/>
      <c r="FS188" s="277"/>
      <c r="FT188" s="277"/>
      <c r="FU188" s="277"/>
      <c r="FV188" s="277"/>
      <c r="FW188" s="277"/>
      <c r="FX188" s="277"/>
      <c r="FY188" s="277"/>
      <c r="FZ188" s="277"/>
      <c r="GA188" s="277"/>
      <c r="GB188" s="277"/>
      <c r="GC188" s="277"/>
      <c r="GD188" s="277"/>
      <c r="GE188" s="277"/>
      <c r="GF188" s="277"/>
      <c r="GG188" s="277"/>
      <c r="GH188" s="277"/>
      <c r="GI188" s="277"/>
      <c r="GJ188" s="277"/>
      <c r="GK188" s="277"/>
      <c r="GL188" s="277"/>
      <c r="GM188" s="277"/>
      <c r="GN188" s="277"/>
      <c r="GO188" s="277"/>
      <c r="GP188" s="277"/>
      <c r="GQ188" s="277"/>
      <c r="GR188" s="277"/>
      <c r="GS188" s="277"/>
      <c r="GT188" s="277"/>
      <c r="GU188" s="277"/>
      <c r="GV188" s="280"/>
      <c r="GW188" s="280"/>
      <c r="GX188" s="280"/>
      <c r="GY188" s="280"/>
      <c r="GZ188" s="280"/>
      <c r="HA188" s="280"/>
      <c r="HB188" s="280"/>
      <c r="HC188" s="280"/>
      <c r="HD188" s="280"/>
      <c r="HE188" s="280"/>
      <c r="HF188" s="280"/>
      <c r="HG188" s="280"/>
      <c r="HH188" s="280"/>
      <c r="HI188" s="280"/>
      <c r="HJ188" s="280"/>
      <c r="HK188" s="280"/>
      <c r="HL188" s="280"/>
      <c r="HM188" s="280"/>
      <c r="HN188" s="280"/>
      <c r="HO188" s="280"/>
      <c r="HP188" s="280"/>
      <c r="HQ188" s="280"/>
      <c r="HR188" s="280"/>
      <c r="HS188" s="280"/>
    </row>
    <row r="189" spans="1:227" s="257" customFormat="1" ht="30" customHeight="1">
      <c r="A189" s="521"/>
      <c r="B189" s="294" t="s">
        <v>258</v>
      </c>
      <c r="C189" s="291">
        <f>SUM(C190:C193)</f>
        <v>17.760000000000002</v>
      </c>
      <c r="D189" s="291">
        <f t="shared" ref="D189:G189" si="33">SUM(D190:D193)</f>
        <v>0</v>
      </c>
      <c r="E189" s="291">
        <f t="shared" si="33"/>
        <v>0</v>
      </c>
      <c r="F189" s="291">
        <f t="shared" si="28"/>
        <v>17.760000000000002</v>
      </c>
      <c r="G189" s="291">
        <f t="shared" si="33"/>
        <v>7.0042999999999997</v>
      </c>
      <c r="H189" s="291">
        <f t="shared" si="22"/>
        <v>24.764299999999999</v>
      </c>
      <c r="I189" s="296"/>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c r="AN189" s="277"/>
      <c r="AO189" s="277"/>
      <c r="AP189" s="277"/>
      <c r="AQ189" s="277"/>
      <c r="AR189" s="277"/>
      <c r="AS189" s="277"/>
      <c r="AT189" s="277"/>
      <c r="AU189" s="277"/>
      <c r="AV189" s="277"/>
      <c r="AW189" s="277"/>
      <c r="AX189" s="277"/>
      <c r="AY189" s="277"/>
      <c r="AZ189" s="277"/>
      <c r="BA189" s="277"/>
      <c r="BB189" s="277"/>
      <c r="BC189" s="277"/>
      <c r="BD189" s="277"/>
      <c r="BE189" s="277"/>
      <c r="BF189" s="277"/>
      <c r="BG189" s="277"/>
      <c r="BH189" s="277"/>
      <c r="BI189" s="277"/>
      <c r="BJ189" s="277"/>
      <c r="BK189" s="277"/>
      <c r="BL189" s="277"/>
      <c r="BM189" s="277"/>
      <c r="BN189" s="277"/>
      <c r="BO189" s="277"/>
      <c r="BP189" s="277"/>
      <c r="BQ189" s="277"/>
      <c r="BR189" s="277"/>
      <c r="BS189" s="277"/>
      <c r="BT189" s="277"/>
      <c r="BU189" s="277"/>
      <c r="BV189" s="277"/>
      <c r="BW189" s="277"/>
      <c r="BX189" s="277"/>
      <c r="BY189" s="277"/>
      <c r="BZ189" s="277"/>
      <c r="CA189" s="277"/>
      <c r="CB189" s="277"/>
      <c r="CC189" s="277"/>
      <c r="CD189" s="277"/>
      <c r="CE189" s="277"/>
      <c r="CF189" s="277"/>
      <c r="CG189" s="277"/>
      <c r="CH189" s="277"/>
      <c r="CI189" s="277"/>
      <c r="CJ189" s="277"/>
      <c r="CK189" s="277"/>
      <c r="CL189" s="277"/>
      <c r="CM189" s="277"/>
      <c r="CN189" s="277"/>
      <c r="CO189" s="277"/>
      <c r="CP189" s="277"/>
      <c r="CQ189" s="277"/>
      <c r="CR189" s="277"/>
      <c r="CS189" s="277"/>
      <c r="CT189" s="277"/>
      <c r="CU189" s="277"/>
      <c r="CV189" s="277"/>
      <c r="CW189" s="277"/>
      <c r="CX189" s="277"/>
      <c r="CY189" s="277"/>
      <c r="CZ189" s="277"/>
      <c r="DA189" s="277"/>
      <c r="DB189" s="277"/>
      <c r="DC189" s="277"/>
      <c r="DD189" s="277"/>
      <c r="DE189" s="277"/>
      <c r="DF189" s="277"/>
      <c r="DG189" s="277"/>
      <c r="DH189" s="277"/>
      <c r="DI189" s="277"/>
      <c r="DJ189" s="277"/>
      <c r="DK189" s="277"/>
      <c r="DL189" s="277"/>
      <c r="DM189" s="277"/>
      <c r="DN189" s="277"/>
      <c r="DO189" s="277"/>
      <c r="DP189" s="277"/>
      <c r="DQ189" s="277"/>
      <c r="DR189" s="277"/>
      <c r="DS189" s="277"/>
      <c r="DT189" s="277"/>
      <c r="DU189" s="277"/>
      <c r="DV189" s="277"/>
      <c r="DW189" s="277"/>
      <c r="DX189" s="277"/>
      <c r="DY189" s="277"/>
      <c r="DZ189" s="277"/>
      <c r="EA189" s="277"/>
      <c r="EB189" s="277"/>
      <c r="EC189" s="277"/>
      <c r="ED189" s="277"/>
      <c r="EE189" s="277"/>
      <c r="EF189" s="277"/>
      <c r="EG189" s="277"/>
      <c r="EH189" s="277"/>
      <c r="EI189" s="277"/>
      <c r="EJ189" s="277"/>
      <c r="EK189" s="277"/>
      <c r="EL189" s="277"/>
      <c r="EM189" s="277"/>
      <c r="EN189" s="277"/>
      <c r="EO189" s="277"/>
      <c r="EP189" s="277"/>
      <c r="EQ189" s="277"/>
      <c r="ER189" s="277"/>
      <c r="ES189" s="277"/>
      <c r="ET189" s="277"/>
      <c r="EU189" s="277"/>
      <c r="EV189" s="277"/>
      <c r="EW189" s="277"/>
      <c r="EX189" s="277"/>
      <c r="EY189" s="277"/>
      <c r="EZ189" s="277"/>
      <c r="FA189" s="277"/>
      <c r="FB189" s="277"/>
      <c r="FC189" s="277"/>
      <c r="FD189" s="277"/>
      <c r="FE189" s="277"/>
      <c r="FF189" s="277"/>
      <c r="FG189" s="277"/>
      <c r="FH189" s="277"/>
      <c r="FI189" s="277"/>
      <c r="FJ189" s="277"/>
      <c r="FK189" s="277"/>
      <c r="FL189" s="277"/>
      <c r="FM189" s="277"/>
      <c r="FN189" s="277"/>
      <c r="FO189" s="277"/>
      <c r="FP189" s="277"/>
      <c r="FQ189" s="277"/>
      <c r="FR189" s="277"/>
      <c r="FS189" s="277"/>
      <c r="FT189" s="277"/>
      <c r="FU189" s="277"/>
      <c r="FV189" s="277"/>
      <c r="FW189" s="277"/>
      <c r="FX189" s="277"/>
      <c r="FY189" s="277"/>
      <c r="FZ189" s="277"/>
      <c r="GA189" s="277"/>
      <c r="GB189" s="277"/>
      <c r="GC189" s="277"/>
      <c r="GD189" s="277"/>
      <c r="GE189" s="277"/>
      <c r="GF189" s="277"/>
      <c r="GG189" s="277"/>
      <c r="GH189" s="277"/>
      <c r="GI189" s="277"/>
      <c r="GJ189" s="277"/>
      <c r="GK189" s="277"/>
      <c r="GL189" s="277"/>
      <c r="GM189" s="277"/>
      <c r="GN189" s="277"/>
      <c r="GO189" s="277"/>
      <c r="GP189" s="277"/>
      <c r="GQ189" s="277"/>
      <c r="GR189" s="277"/>
      <c r="GS189" s="277"/>
      <c r="GT189" s="277"/>
      <c r="GU189" s="277"/>
      <c r="GV189" s="280"/>
      <c r="GW189" s="280"/>
      <c r="GX189" s="280"/>
      <c r="GY189" s="280"/>
      <c r="GZ189" s="280"/>
      <c r="HA189" s="280"/>
      <c r="HB189" s="280"/>
      <c r="HC189" s="280"/>
      <c r="HD189" s="280"/>
      <c r="HE189" s="280"/>
      <c r="HF189" s="280"/>
      <c r="HG189" s="280"/>
      <c r="HH189" s="280"/>
      <c r="HI189" s="280"/>
      <c r="HJ189" s="280"/>
      <c r="HK189" s="280"/>
      <c r="HL189" s="280"/>
      <c r="HM189" s="280"/>
      <c r="HN189" s="280"/>
      <c r="HO189" s="280"/>
      <c r="HP189" s="280"/>
      <c r="HQ189" s="280"/>
      <c r="HR189" s="280"/>
      <c r="HS189" s="280"/>
    </row>
    <row r="190" spans="1:227" s="257" customFormat="1" ht="30" customHeight="1">
      <c r="A190" s="521"/>
      <c r="B190" s="296" t="s">
        <v>360</v>
      </c>
      <c r="C190" s="291">
        <v>3.36</v>
      </c>
      <c r="D190" s="290"/>
      <c r="E190" s="290"/>
      <c r="F190" s="291">
        <f t="shared" si="28"/>
        <v>3.36</v>
      </c>
      <c r="G190" s="290"/>
      <c r="H190" s="291">
        <f t="shared" si="22"/>
        <v>3.36</v>
      </c>
      <c r="I190" s="296"/>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7"/>
      <c r="AS190" s="277"/>
      <c r="AT190" s="277"/>
      <c r="AU190" s="277"/>
      <c r="AV190" s="277"/>
      <c r="AW190" s="277"/>
      <c r="AX190" s="277"/>
      <c r="AY190" s="277"/>
      <c r="AZ190" s="277"/>
      <c r="BA190" s="277"/>
      <c r="BB190" s="277"/>
      <c r="BC190" s="277"/>
      <c r="BD190" s="277"/>
      <c r="BE190" s="277"/>
      <c r="BF190" s="277"/>
      <c r="BG190" s="277"/>
      <c r="BH190" s="277"/>
      <c r="BI190" s="277"/>
      <c r="BJ190" s="277"/>
      <c r="BK190" s="277"/>
      <c r="BL190" s="277"/>
      <c r="BM190" s="277"/>
      <c r="BN190" s="277"/>
      <c r="BO190" s="277"/>
      <c r="BP190" s="277"/>
      <c r="BQ190" s="277"/>
      <c r="BR190" s="277"/>
      <c r="BS190" s="277"/>
      <c r="BT190" s="277"/>
      <c r="BU190" s="277"/>
      <c r="BV190" s="277"/>
      <c r="BW190" s="277"/>
      <c r="BX190" s="277"/>
      <c r="BY190" s="277"/>
      <c r="BZ190" s="277"/>
      <c r="CA190" s="277"/>
      <c r="CB190" s="277"/>
      <c r="CC190" s="277"/>
      <c r="CD190" s="277"/>
      <c r="CE190" s="277"/>
      <c r="CF190" s="277"/>
      <c r="CG190" s="277"/>
      <c r="CH190" s="277"/>
      <c r="CI190" s="277"/>
      <c r="CJ190" s="277"/>
      <c r="CK190" s="277"/>
      <c r="CL190" s="277"/>
      <c r="CM190" s="277"/>
      <c r="CN190" s="277"/>
      <c r="CO190" s="277"/>
      <c r="CP190" s="277"/>
      <c r="CQ190" s="277"/>
      <c r="CR190" s="277"/>
      <c r="CS190" s="277"/>
      <c r="CT190" s="277"/>
      <c r="CU190" s="277"/>
      <c r="CV190" s="277"/>
      <c r="CW190" s="277"/>
      <c r="CX190" s="277"/>
      <c r="CY190" s="277"/>
      <c r="CZ190" s="277"/>
      <c r="DA190" s="277"/>
      <c r="DB190" s="277"/>
      <c r="DC190" s="277"/>
      <c r="DD190" s="277"/>
      <c r="DE190" s="277"/>
      <c r="DF190" s="277"/>
      <c r="DG190" s="277"/>
      <c r="DH190" s="277"/>
      <c r="DI190" s="277"/>
      <c r="DJ190" s="277"/>
      <c r="DK190" s="277"/>
      <c r="DL190" s="277"/>
      <c r="DM190" s="277"/>
      <c r="DN190" s="277"/>
      <c r="DO190" s="277"/>
      <c r="DP190" s="277"/>
      <c r="DQ190" s="277"/>
      <c r="DR190" s="277"/>
      <c r="DS190" s="277"/>
      <c r="DT190" s="277"/>
      <c r="DU190" s="277"/>
      <c r="DV190" s="277"/>
      <c r="DW190" s="277"/>
      <c r="DX190" s="277"/>
      <c r="DY190" s="277"/>
      <c r="DZ190" s="277"/>
      <c r="EA190" s="277"/>
      <c r="EB190" s="277"/>
      <c r="EC190" s="277"/>
      <c r="ED190" s="277"/>
      <c r="EE190" s="277"/>
      <c r="EF190" s="277"/>
      <c r="EG190" s="277"/>
      <c r="EH190" s="277"/>
      <c r="EI190" s="277"/>
      <c r="EJ190" s="277"/>
      <c r="EK190" s="277"/>
      <c r="EL190" s="277"/>
      <c r="EM190" s="277"/>
      <c r="EN190" s="277"/>
      <c r="EO190" s="277"/>
      <c r="EP190" s="277"/>
      <c r="EQ190" s="277"/>
      <c r="ER190" s="277"/>
      <c r="ES190" s="277"/>
      <c r="ET190" s="277"/>
      <c r="EU190" s="277"/>
      <c r="EV190" s="277"/>
      <c r="EW190" s="277"/>
      <c r="EX190" s="277"/>
      <c r="EY190" s="277"/>
      <c r="EZ190" s="277"/>
      <c r="FA190" s="277"/>
      <c r="FB190" s="277"/>
      <c r="FC190" s="277"/>
      <c r="FD190" s="277"/>
      <c r="FE190" s="277"/>
      <c r="FF190" s="277"/>
      <c r="FG190" s="277"/>
      <c r="FH190" s="277"/>
      <c r="FI190" s="277"/>
      <c r="FJ190" s="277"/>
      <c r="FK190" s="277"/>
      <c r="FL190" s="277"/>
      <c r="FM190" s="277"/>
      <c r="FN190" s="277"/>
      <c r="FO190" s="277"/>
      <c r="FP190" s="277"/>
      <c r="FQ190" s="277"/>
      <c r="FR190" s="277"/>
      <c r="FS190" s="277"/>
      <c r="FT190" s="277"/>
      <c r="FU190" s="277"/>
      <c r="FV190" s="277"/>
      <c r="FW190" s="277"/>
      <c r="FX190" s="277"/>
      <c r="FY190" s="277"/>
      <c r="FZ190" s="277"/>
      <c r="GA190" s="277"/>
      <c r="GB190" s="277"/>
      <c r="GC190" s="277"/>
      <c r="GD190" s="277"/>
      <c r="GE190" s="277"/>
      <c r="GF190" s="277"/>
      <c r="GG190" s="277"/>
      <c r="GH190" s="277"/>
      <c r="GI190" s="277"/>
      <c r="GJ190" s="277"/>
      <c r="GK190" s="277"/>
      <c r="GL190" s="277"/>
      <c r="GM190" s="277"/>
      <c r="GN190" s="277"/>
      <c r="GO190" s="277"/>
      <c r="GP190" s="277"/>
      <c r="GQ190" s="277"/>
      <c r="GR190" s="277"/>
      <c r="GS190" s="277"/>
      <c r="GT190" s="277"/>
      <c r="GU190" s="277"/>
      <c r="GV190" s="280"/>
      <c r="GW190" s="280"/>
      <c r="GX190" s="280"/>
      <c r="GY190" s="280"/>
      <c r="GZ190" s="280"/>
      <c r="HA190" s="280"/>
      <c r="HB190" s="280"/>
      <c r="HC190" s="280"/>
      <c r="HD190" s="280"/>
      <c r="HE190" s="280"/>
      <c r="HF190" s="280"/>
      <c r="HG190" s="280"/>
      <c r="HH190" s="280"/>
      <c r="HI190" s="280"/>
      <c r="HJ190" s="280"/>
      <c r="HK190" s="280"/>
      <c r="HL190" s="280"/>
      <c r="HM190" s="280"/>
      <c r="HN190" s="280"/>
      <c r="HO190" s="280"/>
      <c r="HP190" s="280"/>
      <c r="HQ190" s="280"/>
      <c r="HR190" s="280"/>
      <c r="HS190" s="280"/>
    </row>
    <row r="191" spans="1:227" s="257" customFormat="1" ht="30" customHeight="1">
      <c r="A191" s="521"/>
      <c r="B191" s="296" t="s">
        <v>361</v>
      </c>
      <c r="C191" s="291">
        <v>10.4</v>
      </c>
      <c r="D191" s="290"/>
      <c r="E191" s="290"/>
      <c r="F191" s="291">
        <f t="shared" si="28"/>
        <v>10.4</v>
      </c>
      <c r="G191" s="290"/>
      <c r="H191" s="291">
        <f t="shared" si="22"/>
        <v>10.4</v>
      </c>
      <c r="I191" s="296"/>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7"/>
      <c r="AS191" s="277"/>
      <c r="AT191" s="277"/>
      <c r="AU191" s="277"/>
      <c r="AV191" s="277"/>
      <c r="AW191" s="277"/>
      <c r="AX191" s="277"/>
      <c r="AY191" s="277"/>
      <c r="AZ191" s="277"/>
      <c r="BA191" s="277"/>
      <c r="BB191" s="277"/>
      <c r="BC191" s="277"/>
      <c r="BD191" s="277"/>
      <c r="BE191" s="277"/>
      <c r="BF191" s="277"/>
      <c r="BG191" s="277"/>
      <c r="BH191" s="277"/>
      <c r="BI191" s="277"/>
      <c r="BJ191" s="277"/>
      <c r="BK191" s="277"/>
      <c r="BL191" s="277"/>
      <c r="BM191" s="277"/>
      <c r="BN191" s="277"/>
      <c r="BO191" s="277"/>
      <c r="BP191" s="277"/>
      <c r="BQ191" s="277"/>
      <c r="BR191" s="277"/>
      <c r="BS191" s="277"/>
      <c r="BT191" s="277"/>
      <c r="BU191" s="277"/>
      <c r="BV191" s="277"/>
      <c r="BW191" s="277"/>
      <c r="BX191" s="277"/>
      <c r="BY191" s="277"/>
      <c r="BZ191" s="277"/>
      <c r="CA191" s="277"/>
      <c r="CB191" s="277"/>
      <c r="CC191" s="277"/>
      <c r="CD191" s="277"/>
      <c r="CE191" s="277"/>
      <c r="CF191" s="277"/>
      <c r="CG191" s="277"/>
      <c r="CH191" s="277"/>
      <c r="CI191" s="277"/>
      <c r="CJ191" s="277"/>
      <c r="CK191" s="277"/>
      <c r="CL191" s="277"/>
      <c r="CM191" s="277"/>
      <c r="CN191" s="277"/>
      <c r="CO191" s="277"/>
      <c r="CP191" s="277"/>
      <c r="CQ191" s="277"/>
      <c r="CR191" s="277"/>
      <c r="CS191" s="277"/>
      <c r="CT191" s="277"/>
      <c r="CU191" s="277"/>
      <c r="CV191" s="277"/>
      <c r="CW191" s="277"/>
      <c r="CX191" s="277"/>
      <c r="CY191" s="277"/>
      <c r="CZ191" s="277"/>
      <c r="DA191" s="277"/>
      <c r="DB191" s="277"/>
      <c r="DC191" s="277"/>
      <c r="DD191" s="277"/>
      <c r="DE191" s="277"/>
      <c r="DF191" s="277"/>
      <c r="DG191" s="277"/>
      <c r="DH191" s="277"/>
      <c r="DI191" s="277"/>
      <c r="DJ191" s="277"/>
      <c r="DK191" s="277"/>
      <c r="DL191" s="277"/>
      <c r="DM191" s="277"/>
      <c r="DN191" s="277"/>
      <c r="DO191" s="277"/>
      <c r="DP191" s="277"/>
      <c r="DQ191" s="277"/>
      <c r="DR191" s="277"/>
      <c r="DS191" s="277"/>
      <c r="DT191" s="277"/>
      <c r="DU191" s="277"/>
      <c r="DV191" s="277"/>
      <c r="DW191" s="277"/>
      <c r="DX191" s="277"/>
      <c r="DY191" s="277"/>
      <c r="DZ191" s="277"/>
      <c r="EA191" s="277"/>
      <c r="EB191" s="277"/>
      <c r="EC191" s="277"/>
      <c r="ED191" s="277"/>
      <c r="EE191" s="277"/>
      <c r="EF191" s="277"/>
      <c r="EG191" s="277"/>
      <c r="EH191" s="277"/>
      <c r="EI191" s="277"/>
      <c r="EJ191" s="277"/>
      <c r="EK191" s="277"/>
      <c r="EL191" s="277"/>
      <c r="EM191" s="277"/>
      <c r="EN191" s="277"/>
      <c r="EO191" s="277"/>
      <c r="EP191" s="277"/>
      <c r="EQ191" s="277"/>
      <c r="ER191" s="277"/>
      <c r="ES191" s="277"/>
      <c r="ET191" s="277"/>
      <c r="EU191" s="277"/>
      <c r="EV191" s="277"/>
      <c r="EW191" s="277"/>
      <c r="EX191" s="277"/>
      <c r="EY191" s="277"/>
      <c r="EZ191" s="277"/>
      <c r="FA191" s="277"/>
      <c r="FB191" s="277"/>
      <c r="FC191" s="277"/>
      <c r="FD191" s="277"/>
      <c r="FE191" s="277"/>
      <c r="FF191" s="277"/>
      <c r="FG191" s="277"/>
      <c r="FH191" s="277"/>
      <c r="FI191" s="277"/>
      <c r="FJ191" s="277"/>
      <c r="FK191" s="277"/>
      <c r="FL191" s="277"/>
      <c r="FM191" s="277"/>
      <c r="FN191" s="277"/>
      <c r="FO191" s="277"/>
      <c r="FP191" s="277"/>
      <c r="FQ191" s="277"/>
      <c r="FR191" s="277"/>
      <c r="FS191" s="277"/>
      <c r="FT191" s="277"/>
      <c r="FU191" s="277"/>
      <c r="FV191" s="277"/>
      <c r="FW191" s="277"/>
      <c r="FX191" s="277"/>
      <c r="FY191" s="277"/>
      <c r="FZ191" s="277"/>
      <c r="GA191" s="277"/>
      <c r="GB191" s="277"/>
      <c r="GC191" s="277"/>
      <c r="GD191" s="277"/>
      <c r="GE191" s="277"/>
      <c r="GF191" s="277"/>
      <c r="GG191" s="277"/>
      <c r="GH191" s="277"/>
      <c r="GI191" s="277"/>
      <c r="GJ191" s="277"/>
      <c r="GK191" s="277"/>
      <c r="GL191" s="277"/>
      <c r="GM191" s="277"/>
      <c r="GN191" s="277"/>
      <c r="GO191" s="277"/>
      <c r="GP191" s="277"/>
      <c r="GQ191" s="277"/>
      <c r="GR191" s="277"/>
      <c r="GS191" s="277"/>
      <c r="GT191" s="277"/>
      <c r="GU191" s="277"/>
      <c r="GV191" s="280"/>
      <c r="GW191" s="280"/>
      <c r="GX191" s="280"/>
      <c r="GY191" s="280"/>
      <c r="GZ191" s="280"/>
      <c r="HA191" s="280"/>
      <c r="HB191" s="280"/>
      <c r="HC191" s="280"/>
      <c r="HD191" s="280"/>
      <c r="HE191" s="280"/>
      <c r="HF191" s="280"/>
      <c r="HG191" s="280"/>
      <c r="HH191" s="280"/>
      <c r="HI191" s="280"/>
      <c r="HJ191" s="280"/>
      <c r="HK191" s="280"/>
      <c r="HL191" s="280"/>
      <c r="HM191" s="280"/>
      <c r="HN191" s="280"/>
      <c r="HO191" s="280"/>
      <c r="HP191" s="280"/>
      <c r="HQ191" s="280"/>
      <c r="HR191" s="280"/>
      <c r="HS191" s="280"/>
    </row>
    <row r="192" spans="1:227" s="257" customFormat="1" ht="30" customHeight="1">
      <c r="A192" s="521"/>
      <c r="B192" s="296" t="s">
        <v>362</v>
      </c>
      <c r="C192" s="291">
        <v>4</v>
      </c>
      <c r="D192" s="290"/>
      <c r="E192" s="290"/>
      <c r="F192" s="291">
        <f t="shared" si="28"/>
        <v>4</v>
      </c>
      <c r="G192" s="290"/>
      <c r="H192" s="291">
        <f t="shared" si="22"/>
        <v>4</v>
      </c>
      <c r="I192" s="296"/>
      <c r="J192" s="277"/>
      <c r="K192" s="277"/>
      <c r="L192" s="277"/>
      <c r="M192" s="277"/>
      <c r="N192" s="277"/>
      <c r="O192" s="277"/>
      <c r="P192" s="277"/>
      <c r="Q192" s="277"/>
      <c r="R192" s="277"/>
      <c r="S192" s="277"/>
      <c r="T192" s="277"/>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7"/>
      <c r="AS192" s="277"/>
      <c r="AT192" s="277"/>
      <c r="AU192" s="277"/>
      <c r="AV192" s="277"/>
      <c r="AW192" s="277"/>
      <c r="AX192" s="277"/>
      <c r="AY192" s="277"/>
      <c r="AZ192" s="277"/>
      <c r="BA192" s="277"/>
      <c r="BB192" s="277"/>
      <c r="BC192" s="277"/>
      <c r="BD192" s="277"/>
      <c r="BE192" s="277"/>
      <c r="BF192" s="277"/>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277"/>
      <c r="CC192" s="277"/>
      <c r="CD192" s="277"/>
      <c r="CE192" s="277"/>
      <c r="CF192" s="277"/>
      <c r="CG192" s="277"/>
      <c r="CH192" s="277"/>
      <c r="CI192" s="277"/>
      <c r="CJ192" s="277"/>
      <c r="CK192" s="277"/>
      <c r="CL192" s="277"/>
      <c r="CM192" s="277"/>
      <c r="CN192" s="277"/>
      <c r="CO192" s="277"/>
      <c r="CP192" s="277"/>
      <c r="CQ192" s="277"/>
      <c r="CR192" s="277"/>
      <c r="CS192" s="277"/>
      <c r="CT192" s="277"/>
      <c r="CU192" s="277"/>
      <c r="CV192" s="277"/>
      <c r="CW192" s="277"/>
      <c r="CX192" s="277"/>
      <c r="CY192" s="277"/>
      <c r="CZ192" s="277"/>
      <c r="DA192" s="277"/>
      <c r="DB192" s="277"/>
      <c r="DC192" s="277"/>
      <c r="DD192" s="277"/>
      <c r="DE192" s="277"/>
      <c r="DF192" s="277"/>
      <c r="DG192" s="277"/>
      <c r="DH192" s="277"/>
      <c r="DI192" s="277"/>
      <c r="DJ192" s="277"/>
      <c r="DK192" s="277"/>
      <c r="DL192" s="277"/>
      <c r="DM192" s="277"/>
      <c r="DN192" s="277"/>
      <c r="DO192" s="277"/>
      <c r="DP192" s="277"/>
      <c r="DQ192" s="277"/>
      <c r="DR192" s="277"/>
      <c r="DS192" s="277"/>
      <c r="DT192" s="277"/>
      <c r="DU192" s="277"/>
      <c r="DV192" s="277"/>
      <c r="DW192" s="277"/>
      <c r="DX192" s="277"/>
      <c r="DY192" s="277"/>
      <c r="DZ192" s="277"/>
      <c r="EA192" s="277"/>
      <c r="EB192" s="277"/>
      <c r="EC192" s="277"/>
      <c r="ED192" s="277"/>
      <c r="EE192" s="277"/>
      <c r="EF192" s="277"/>
      <c r="EG192" s="277"/>
      <c r="EH192" s="277"/>
      <c r="EI192" s="277"/>
      <c r="EJ192" s="277"/>
      <c r="EK192" s="277"/>
      <c r="EL192" s="277"/>
      <c r="EM192" s="277"/>
      <c r="EN192" s="277"/>
      <c r="EO192" s="277"/>
      <c r="EP192" s="277"/>
      <c r="EQ192" s="277"/>
      <c r="ER192" s="277"/>
      <c r="ES192" s="277"/>
      <c r="ET192" s="277"/>
      <c r="EU192" s="277"/>
      <c r="EV192" s="277"/>
      <c r="EW192" s="277"/>
      <c r="EX192" s="277"/>
      <c r="EY192" s="277"/>
      <c r="EZ192" s="277"/>
      <c r="FA192" s="277"/>
      <c r="FB192" s="277"/>
      <c r="FC192" s="277"/>
      <c r="FD192" s="277"/>
      <c r="FE192" s="277"/>
      <c r="FF192" s="277"/>
      <c r="FG192" s="277"/>
      <c r="FH192" s="277"/>
      <c r="FI192" s="277"/>
      <c r="FJ192" s="277"/>
      <c r="FK192" s="277"/>
      <c r="FL192" s="277"/>
      <c r="FM192" s="277"/>
      <c r="FN192" s="277"/>
      <c r="FO192" s="277"/>
      <c r="FP192" s="277"/>
      <c r="FQ192" s="277"/>
      <c r="FR192" s="277"/>
      <c r="FS192" s="277"/>
      <c r="FT192" s="277"/>
      <c r="FU192" s="277"/>
      <c r="FV192" s="277"/>
      <c r="FW192" s="277"/>
      <c r="FX192" s="277"/>
      <c r="FY192" s="277"/>
      <c r="FZ192" s="277"/>
      <c r="GA192" s="277"/>
      <c r="GB192" s="277"/>
      <c r="GC192" s="277"/>
      <c r="GD192" s="277"/>
      <c r="GE192" s="277"/>
      <c r="GF192" s="277"/>
      <c r="GG192" s="277"/>
      <c r="GH192" s="277"/>
      <c r="GI192" s="277"/>
      <c r="GJ192" s="277"/>
      <c r="GK192" s="277"/>
      <c r="GL192" s="277"/>
      <c r="GM192" s="277"/>
      <c r="GN192" s="277"/>
      <c r="GO192" s="277"/>
      <c r="GP192" s="277"/>
      <c r="GQ192" s="277"/>
      <c r="GR192" s="277"/>
      <c r="GS192" s="277"/>
      <c r="GT192" s="277"/>
      <c r="GU192" s="277"/>
      <c r="GV192" s="280"/>
      <c r="GW192" s="280"/>
      <c r="GX192" s="280"/>
      <c r="GY192" s="280"/>
      <c r="GZ192" s="280"/>
      <c r="HA192" s="280"/>
      <c r="HB192" s="280"/>
      <c r="HC192" s="280"/>
      <c r="HD192" s="280"/>
      <c r="HE192" s="280"/>
      <c r="HF192" s="280"/>
      <c r="HG192" s="280"/>
      <c r="HH192" s="280"/>
      <c r="HI192" s="280"/>
      <c r="HJ192" s="280"/>
      <c r="HK192" s="280"/>
      <c r="HL192" s="280"/>
      <c r="HM192" s="280"/>
      <c r="HN192" s="280"/>
      <c r="HO192" s="280"/>
      <c r="HP192" s="280"/>
      <c r="HQ192" s="280"/>
      <c r="HR192" s="280"/>
      <c r="HS192" s="280"/>
    </row>
    <row r="193" spans="1:227" s="257" customFormat="1" ht="30" customHeight="1">
      <c r="A193" s="522"/>
      <c r="B193" s="296" t="s">
        <v>308</v>
      </c>
      <c r="C193" s="291"/>
      <c r="D193" s="290"/>
      <c r="E193" s="290"/>
      <c r="F193" s="291">
        <f t="shared" si="28"/>
        <v>0</v>
      </c>
      <c r="G193" s="290">
        <v>7.0042999999999997</v>
      </c>
      <c r="H193" s="291">
        <f t="shared" si="22"/>
        <v>7.0042999999999997</v>
      </c>
      <c r="I193" s="296"/>
      <c r="J193" s="277"/>
      <c r="K193" s="277"/>
      <c r="L193" s="277"/>
      <c r="M193" s="277"/>
      <c r="N193" s="277"/>
      <c r="O193" s="277"/>
      <c r="P193" s="277"/>
      <c r="Q193" s="277"/>
      <c r="R193" s="277"/>
      <c r="S193" s="277"/>
      <c r="T193" s="277"/>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7"/>
      <c r="AS193" s="277"/>
      <c r="AT193" s="277"/>
      <c r="AU193" s="277"/>
      <c r="AV193" s="277"/>
      <c r="AW193" s="277"/>
      <c r="AX193" s="277"/>
      <c r="AY193" s="277"/>
      <c r="AZ193" s="277"/>
      <c r="BA193" s="277"/>
      <c r="BB193" s="277"/>
      <c r="BC193" s="277"/>
      <c r="BD193" s="277"/>
      <c r="BE193" s="277"/>
      <c r="BF193" s="277"/>
      <c r="BG193" s="277"/>
      <c r="BH193" s="277"/>
      <c r="BI193" s="277"/>
      <c r="BJ193" s="277"/>
      <c r="BK193" s="277"/>
      <c r="BL193" s="277"/>
      <c r="BM193" s="277"/>
      <c r="BN193" s="277"/>
      <c r="BO193" s="277"/>
      <c r="BP193" s="277"/>
      <c r="BQ193" s="277"/>
      <c r="BR193" s="277"/>
      <c r="BS193" s="277"/>
      <c r="BT193" s="277"/>
      <c r="BU193" s="277"/>
      <c r="BV193" s="277"/>
      <c r="BW193" s="277"/>
      <c r="BX193" s="277"/>
      <c r="BY193" s="277"/>
      <c r="BZ193" s="277"/>
      <c r="CA193" s="277"/>
      <c r="CB193" s="277"/>
      <c r="CC193" s="277"/>
      <c r="CD193" s="277"/>
      <c r="CE193" s="277"/>
      <c r="CF193" s="277"/>
      <c r="CG193" s="277"/>
      <c r="CH193" s="277"/>
      <c r="CI193" s="277"/>
      <c r="CJ193" s="277"/>
      <c r="CK193" s="277"/>
      <c r="CL193" s="277"/>
      <c r="CM193" s="277"/>
      <c r="CN193" s="277"/>
      <c r="CO193" s="277"/>
      <c r="CP193" s="277"/>
      <c r="CQ193" s="277"/>
      <c r="CR193" s="277"/>
      <c r="CS193" s="277"/>
      <c r="CT193" s="277"/>
      <c r="CU193" s="277"/>
      <c r="CV193" s="277"/>
      <c r="CW193" s="277"/>
      <c r="CX193" s="277"/>
      <c r="CY193" s="277"/>
      <c r="CZ193" s="277"/>
      <c r="DA193" s="277"/>
      <c r="DB193" s="277"/>
      <c r="DC193" s="277"/>
      <c r="DD193" s="277"/>
      <c r="DE193" s="277"/>
      <c r="DF193" s="277"/>
      <c r="DG193" s="277"/>
      <c r="DH193" s="277"/>
      <c r="DI193" s="277"/>
      <c r="DJ193" s="277"/>
      <c r="DK193" s="277"/>
      <c r="DL193" s="277"/>
      <c r="DM193" s="277"/>
      <c r="DN193" s="277"/>
      <c r="DO193" s="277"/>
      <c r="DP193" s="277"/>
      <c r="DQ193" s="277"/>
      <c r="DR193" s="277"/>
      <c r="DS193" s="277"/>
      <c r="DT193" s="277"/>
      <c r="DU193" s="277"/>
      <c r="DV193" s="277"/>
      <c r="DW193" s="277"/>
      <c r="DX193" s="277"/>
      <c r="DY193" s="277"/>
      <c r="DZ193" s="277"/>
      <c r="EA193" s="277"/>
      <c r="EB193" s="277"/>
      <c r="EC193" s="277"/>
      <c r="ED193" s="277"/>
      <c r="EE193" s="277"/>
      <c r="EF193" s="277"/>
      <c r="EG193" s="277"/>
      <c r="EH193" s="277"/>
      <c r="EI193" s="277"/>
      <c r="EJ193" s="277"/>
      <c r="EK193" s="277"/>
      <c r="EL193" s="277"/>
      <c r="EM193" s="277"/>
      <c r="EN193" s="277"/>
      <c r="EO193" s="277"/>
      <c r="EP193" s="277"/>
      <c r="EQ193" s="277"/>
      <c r="ER193" s="277"/>
      <c r="ES193" s="277"/>
      <c r="ET193" s="277"/>
      <c r="EU193" s="277"/>
      <c r="EV193" s="277"/>
      <c r="EW193" s="277"/>
      <c r="EX193" s="277"/>
      <c r="EY193" s="277"/>
      <c r="EZ193" s="277"/>
      <c r="FA193" s="277"/>
      <c r="FB193" s="277"/>
      <c r="FC193" s="277"/>
      <c r="FD193" s="277"/>
      <c r="FE193" s="277"/>
      <c r="FF193" s="277"/>
      <c r="FG193" s="277"/>
      <c r="FH193" s="277"/>
      <c r="FI193" s="277"/>
      <c r="FJ193" s="277"/>
      <c r="FK193" s="277"/>
      <c r="FL193" s="277"/>
      <c r="FM193" s="277"/>
      <c r="FN193" s="277"/>
      <c r="FO193" s="277"/>
      <c r="FP193" s="277"/>
      <c r="FQ193" s="277"/>
      <c r="FR193" s="277"/>
      <c r="FS193" s="277"/>
      <c r="FT193" s="277"/>
      <c r="FU193" s="277"/>
      <c r="FV193" s="277"/>
      <c r="FW193" s="277"/>
      <c r="FX193" s="277"/>
      <c r="FY193" s="277"/>
      <c r="FZ193" s="277"/>
      <c r="GA193" s="277"/>
      <c r="GB193" s="277"/>
      <c r="GC193" s="277"/>
      <c r="GD193" s="277"/>
      <c r="GE193" s="277"/>
      <c r="GF193" s="277"/>
      <c r="GG193" s="277"/>
      <c r="GH193" s="277"/>
      <c r="GI193" s="277"/>
      <c r="GJ193" s="277"/>
      <c r="GK193" s="277"/>
      <c r="GL193" s="277"/>
      <c r="GM193" s="277"/>
      <c r="GN193" s="277"/>
      <c r="GO193" s="277"/>
      <c r="GP193" s="277"/>
      <c r="GQ193" s="277"/>
      <c r="GR193" s="277"/>
      <c r="GS193" s="277"/>
      <c r="GT193" s="277"/>
      <c r="GU193" s="277"/>
      <c r="GV193" s="280"/>
      <c r="GW193" s="280"/>
      <c r="GX193" s="280"/>
      <c r="GY193" s="280"/>
      <c r="GZ193" s="280"/>
      <c r="HA193" s="280"/>
      <c r="HB193" s="280"/>
      <c r="HC193" s="280"/>
      <c r="HD193" s="280"/>
      <c r="HE193" s="280"/>
      <c r="HF193" s="280"/>
      <c r="HG193" s="280"/>
      <c r="HH193" s="280"/>
      <c r="HI193" s="280"/>
      <c r="HJ193" s="280"/>
      <c r="HK193" s="280"/>
      <c r="HL193" s="280"/>
      <c r="HM193" s="280"/>
      <c r="HN193" s="280"/>
      <c r="HO193" s="280"/>
      <c r="HP193" s="280"/>
      <c r="HQ193" s="280"/>
      <c r="HR193" s="280"/>
      <c r="HS193" s="280"/>
    </row>
    <row r="194" spans="1:227" s="257" customFormat="1" ht="30" customHeight="1">
      <c r="A194" s="523" t="s">
        <v>363</v>
      </c>
      <c r="B194" s="289" t="s">
        <v>81</v>
      </c>
      <c r="C194" s="291">
        <f>C195+C196+C199+C204</f>
        <v>101.6</v>
      </c>
      <c r="D194" s="291">
        <f t="shared" ref="D194:G194" si="34">D195+D196+D199+D204</f>
        <v>56.724808000000003</v>
      </c>
      <c r="E194" s="291">
        <f t="shared" si="34"/>
        <v>153</v>
      </c>
      <c r="F194" s="291">
        <f t="shared" si="28"/>
        <v>311.32480800000002</v>
      </c>
      <c r="G194" s="291">
        <f t="shared" si="34"/>
        <v>10</v>
      </c>
      <c r="H194" s="291">
        <f t="shared" si="22"/>
        <v>321.32480800000002</v>
      </c>
      <c r="I194" s="296"/>
      <c r="J194" s="277"/>
      <c r="K194" s="277"/>
      <c r="L194" s="277"/>
      <c r="M194" s="277"/>
      <c r="N194" s="277"/>
      <c r="O194" s="277"/>
      <c r="P194" s="277"/>
      <c r="Q194" s="277"/>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c r="AN194" s="277"/>
      <c r="AO194" s="277"/>
      <c r="AP194" s="277"/>
      <c r="AQ194" s="277"/>
      <c r="AR194" s="277"/>
      <c r="AS194" s="277"/>
      <c r="AT194" s="277"/>
      <c r="AU194" s="277"/>
      <c r="AV194" s="277"/>
      <c r="AW194" s="277"/>
      <c r="AX194" s="277"/>
      <c r="AY194" s="277"/>
      <c r="AZ194" s="277"/>
      <c r="BA194" s="277"/>
      <c r="BB194" s="277"/>
      <c r="BC194" s="277"/>
      <c r="BD194" s="277"/>
      <c r="BE194" s="277"/>
      <c r="BF194" s="277"/>
      <c r="BG194" s="277"/>
      <c r="BH194" s="277"/>
      <c r="BI194" s="277"/>
      <c r="BJ194" s="277"/>
      <c r="BK194" s="277"/>
      <c r="BL194" s="277"/>
      <c r="BM194" s="277"/>
      <c r="BN194" s="277"/>
      <c r="BO194" s="277"/>
      <c r="BP194" s="277"/>
      <c r="BQ194" s="277"/>
      <c r="BR194" s="277"/>
      <c r="BS194" s="277"/>
      <c r="BT194" s="277"/>
      <c r="BU194" s="277"/>
      <c r="BV194" s="277"/>
      <c r="BW194" s="277"/>
      <c r="BX194" s="277"/>
      <c r="BY194" s="277"/>
      <c r="BZ194" s="277"/>
      <c r="CA194" s="277"/>
      <c r="CB194" s="277"/>
      <c r="CC194" s="277"/>
      <c r="CD194" s="277"/>
      <c r="CE194" s="277"/>
      <c r="CF194" s="277"/>
      <c r="CG194" s="277"/>
      <c r="CH194" s="277"/>
      <c r="CI194" s="277"/>
      <c r="CJ194" s="277"/>
      <c r="CK194" s="277"/>
      <c r="CL194" s="277"/>
      <c r="CM194" s="277"/>
      <c r="CN194" s="277"/>
      <c r="CO194" s="277"/>
      <c r="CP194" s="277"/>
      <c r="CQ194" s="277"/>
      <c r="CR194" s="277"/>
      <c r="CS194" s="277"/>
      <c r="CT194" s="277"/>
      <c r="CU194" s="277"/>
      <c r="CV194" s="277"/>
      <c r="CW194" s="277"/>
      <c r="CX194" s="277"/>
      <c r="CY194" s="277"/>
      <c r="CZ194" s="277"/>
      <c r="DA194" s="277"/>
      <c r="DB194" s="277"/>
      <c r="DC194" s="277"/>
      <c r="DD194" s="277"/>
      <c r="DE194" s="277"/>
      <c r="DF194" s="277"/>
      <c r="DG194" s="277"/>
      <c r="DH194" s="277"/>
      <c r="DI194" s="277"/>
      <c r="DJ194" s="277"/>
      <c r="DK194" s="277"/>
      <c r="DL194" s="277"/>
      <c r="DM194" s="277"/>
      <c r="DN194" s="277"/>
      <c r="DO194" s="277"/>
      <c r="DP194" s="277"/>
      <c r="DQ194" s="277"/>
      <c r="DR194" s="277"/>
      <c r="DS194" s="277"/>
      <c r="DT194" s="277"/>
      <c r="DU194" s="277"/>
      <c r="DV194" s="277"/>
      <c r="DW194" s="277"/>
      <c r="DX194" s="277"/>
      <c r="DY194" s="277"/>
      <c r="DZ194" s="277"/>
      <c r="EA194" s="277"/>
      <c r="EB194" s="277"/>
      <c r="EC194" s="277"/>
      <c r="ED194" s="277"/>
      <c r="EE194" s="277"/>
      <c r="EF194" s="277"/>
      <c r="EG194" s="277"/>
      <c r="EH194" s="277"/>
      <c r="EI194" s="277"/>
      <c r="EJ194" s="277"/>
      <c r="EK194" s="277"/>
      <c r="EL194" s="277"/>
      <c r="EM194" s="277"/>
      <c r="EN194" s="277"/>
      <c r="EO194" s="277"/>
      <c r="EP194" s="277"/>
      <c r="EQ194" s="277"/>
      <c r="ER194" s="277"/>
      <c r="ES194" s="277"/>
      <c r="ET194" s="277"/>
      <c r="EU194" s="277"/>
      <c r="EV194" s="277"/>
      <c r="EW194" s="277"/>
      <c r="EX194" s="277"/>
      <c r="EY194" s="277"/>
      <c r="EZ194" s="277"/>
      <c r="FA194" s="277"/>
      <c r="FB194" s="277"/>
      <c r="FC194" s="277"/>
      <c r="FD194" s="277"/>
      <c r="FE194" s="277"/>
      <c r="FF194" s="277"/>
      <c r="FG194" s="277"/>
      <c r="FH194" s="277"/>
      <c r="FI194" s="277"/>
      <c r="FJ194" s="277"/>
      <c r="FK194" s="277"/>
      <c r="FL194" s="277"/>
      <c r="FM194" s="277"/>
      <c r="FN194" s="277"/>
      <c r="FO194" s="277"/>
      <c r="FP194" s="277"/>
      <c r="FQ194" s="277"/>
      <c r="FR194" s="277"/>
      <c r="FS194" s="277"/>
      <c r="FT194" s="277"/>
      <c r="FU194" s="277"/>
      <c r="FV194" s="277"/>
      <c r="FW194" s="277"/>
      <c r="FX194" s="277"/>
      <c r="FY194" s="277"/>
      <c r="FZ194" s="277"/>
      <c r="GA194" s="277"/>
      <c r="GB194" s="277"/>
      <c r="GC194" s="277"/>
      <c r="GD194" s="277"/>
      <c r="GE194" s="277"/>
      <c r="GF194" s="277"/>
      <c r="GG194" s="277"/>
      <c r="GH194" s="277"/>
      <c r="GI194" s="277"/>
      <c r="GJ194" s="277"/>
      <c r="GK194" s="277"/>
      <c r="GL194" s="277"/>
      <c r="GM194" s="277"/>
      <c r="GN194" s="277"/>
      <c r="GO194" s="277"/>
      <c r="GP194" s="277"/>
      <c r="GQ194" s="277"/>
      <c r="GR194" s="277"/>
      <c r="GS194" s="277"/>
      <c r="GT194" s="277"/>
      <c r="GU194" s="277"/>
      <c r="GV194" s="280"/>
      <c r="GW194" s="280"/>
      <c r="GX194" s="280"/>
      <c r="GY194" s="280"/>
      <c r="GZ194" s="280"/>
      <c r="HA194" s="280"/>
      <c r="HB194" s="280"/>
      <c r="HC194" s="280"/>
      <c r="HD194" s="280"/>
      <c r="HE194" s="280"/>
      <c r="HF194" s="280"/>
      <c r="HG194" s="280"/>
      <c r="HH194" s="280"/>
      <c r="HI194" s="280"/>
      <c r="HJ194" s="280"/>
      <c r="HK194" s="280"/>
      <c r="HL194" s="280"/>
      <c r="HM194" s="280"/>
      <c r="HN194" s="280"/>
      <c r="HO194" s="280"/>
      <c r="HP194" s="280"/>
      <c r="HQ194" s="280"/>
      <c r="HR194" s="280"/>
      <c r="HS194" s="280"/>
    </row>
    <row r="195" spans="1:227" s="257" customFormat="1" ht="30" customHeight="1">
      <c r="A195" s="523"/>
      <c r="B195" s="294" t="s">
        <v>253</v>
      </c>
      <c r="C195" s="291">
        <v>75.959999999999994</v>
      </c>
      <c r="D195" s="290">
        <v>42.424807999999999</v>
      </c>
      <c r="E195" s="290"/>
      <c r="F195" s="291">
        <f t="shared" si="28"/>
        <v>118.38480800000001</v>
      </c>
      <c r="G195" s="291"/>
      <c r="H195" s="291">
        <f t="shared" si="22"/>
        <v>118.38480800000001</v>
      </c>
      <c r="I195" s="296" t="s">
        <v>364</v>
      </c>
      <c r="J195" s="277"/>
      <c r="K195" s="277"/>
      <c r="L195" s="277"/>
      <c r="M195" s="277"/>
      <c r="N195" s="277"/>
      <c r="O195" s="277"/>
      <c r="P195" s="277"/>
      <c r="Q195" s="277"/>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277"/>
      <c r="CC195" s="277"/>
      <c r="CD195" s="277"/>
      <c r="CE195" s="277"/>
      <c r="CF195" s="277"/>
      <c r="CG195" s="277"/>
      <c r="CH195" s="277"/>
      <c r="CI195" s="277"/>
      <c r="CJ195" s="277"/>
      <c r="CK195" s="277"/>
      <c r="CL195" s="277"/>
      <c r="CM195" s="277"/>
      <c r="CN195" s="277"/>
      <c r="CO195" s="277"/>
      <c r="CP195" s="277"/>
      <c r="CQ195" s="277"/>
      <c r="CR195" s="277"/>
      <c r="CS195" s="277"/>
      <c r="CT195" s="277"/>
      <c r="CU195" s="277"/>
      <c r="CV195" s="277"/>
      <c r="CW195" s="277"/>
      <c r="CX195" s="277"/>
      <c r="CY195" s="277"/>
      <c r="CZ195" s="277"/>
      <c r="DA195" s="277"/>
      <c r="DB195" s="277"/>
      <c r="DC195" s="277"/>
      <c r="DD195" s="277"/>
      <c r="DE195" s="277"/>
      <c r="DF195" s="277"/>
      <c r="DG195" s="277"/>
      <c r="DH195" s="277"/>
      <c r="DI195" s="277"/>
      <c r="DJ195" s="277"/>
      <c r="DK195" s="277"/>
      <c r="DL195" s="277"/>
      <c r="DM195" s="277"/>
      <c r="DN195" s="277"/>
      <c r="DO195" s="277"/>
      <c r="DP195" s="277"/>
      <c r="DQ195" s="277"/>
      <c r="DR195" s="277"/>
      <c r="DS195" s="277"/>
      <c r="DT195" s="277"/>
      <c r="DU195" s="277"/>
      <c r="DV195" s="277"/>
      <c r="DW195" s="277"/>
      <c r="DX195" s="277"/>
      <c r="DY195" s="277"/>
      <c r="DZ195" s="277"/>
      <c r="EA195" s="277"/>
      <c r="EB195" s="277"/>
      <c r="EC195" s="277"/>
      <c r="ED195" s="277"/>
      <c r="EE195" s="277"/>
      <c r="EF195" s="277"/>
      <c r="EG195" s="277"/>
      <c r="EH195" s="277"/>
      <c r="EI195" s="277"/>
      <c r="EJ195" s="277"/>
      <c r="EK195" s="277"/>
      <c r="EL195" s="277"/>
      <c r="EM195" s="277"/>
      <c r="EN195" s="277"/>
      <c r="EO195" s="277"/>
      <c r="EP195" s="277"/>
      <c r="EQ195" s="277"/>
      <c r="ER195" s="277"/>
      <c r="ES195" s="277"/>
      <c r="ET195" s="277"/>
      <c r="EU195" s="277"/>
      <c r="EV195" s="277"/>
      <c r="EW195" s="277"/>
      <c r="EX195" s="277"/>
      <c r="EY195" s="277"/>
      <c r="EZ195" s="277"/>
      <c r="FA195" s="277"/>
      <c r="FB195" s="277"/>
      <c r="FC195" s="277"/>
      <c r="FD195" s="277"/>
      <c r="FE195" s="277"/>
      <c r="FF195" s="277"/>
      <c r="FG195" s="277"/>
      <c r="FH195" s="277"/>
      <c r="FI195" s="277"/>
      <c r="FJ195" s="277"/>
      <c r="FK195" s="277"/>
      <c r="FL195" s="277"/>
      <c r="FM195" s="277"/>
      <c r="FN195" s="277"/>
      <c r="FO195" s="277"/>
      <c r="FP195" s="277"/>
      <c r="FQ195" s="277"/>
      <c r="FR195" s="277"/>
      <c r="FS195" s="277"/>
      <c r="FT195" s="277"/>
      <c r="FU195" s="277"/>
      <c r="FV195" s="277"/>
      <c r="FW195" s="277"/>
      <c r="FX195" s="277"/>
      <c r="FY195" s="277"/>
      <c r="FZ195" s="277"/>
      <c r="GA195" s="277"/>
      <c r="GB195" s="277"/>
      <c r="GC195" s="277"/>
      <c r="GD195" s="277"/>
      <c r="GE195" s="277"/>
      <c r="GF195" s="277"/>
      <c r="GG195" s="277"/>
      <c r="GH195" s="277"/>
      <c r="GI195" s="277"/>
      <c r="GJ195" s="277"/>
      <c r="GK195" s="277"/>
      <c r="GL195" s="277"/>
      <c r="GM195" s="277"/>
      <c r="GN195" s="277"/>
      <c r="GO195" s="277"/>
      <c r="GP195" s="277"/>
      <c r="GQ195" s="277"/>
      <c r="GR195" s="277"/>
      <c r="GS195" s="277"/>
      <c r="GT195" s="277"/>
      <c r="GU195" s="277"/>
      <c r="GV195" s="280"/>
      <c r="GW195" s="280"/>
      <c r="GX195" s="280"/>
      <c r="GY195" s="280"/>
      <c r="GZ195" s="280"/>
      <c r="HA195" s="280"/>
      <c r="HB195" s="280"/>
      <c r="HC195" s="280"/>
      <c r="HD195" s="280"/>
      <c r="HE195" s="280"/>
      <c r="HF195" s="280"/>
      <c r="HG195" s="280"/>
      <c r="HH195" s="280"/>
      <c r="HI195" s="280"/>
      <c r="HJ195" s="280"/>
      <c r="HK195" s="280"/>
      <c r="HL195" s="280"/>
      <c r="HM195" s="280"/>
      <c r="HN195" s="280"/>
      <c r="HO195" s="280"/>
      <c r="HP195" s="280"/>
      <c r="HQ195" s="280"/>
      <c r="HR195" s="280"/>
      <c r="HS195" s="280"/>
    </row>
    <row r="196" spans="1:227" s="257" customFormat="1" ht="30" customHeight="1">
      <c r="A196" s="523"/>
      <c r="B196" s="294" t="s">
        <v>255</v>
      </c>
      <c r="C196" s="290">
        <v>14.64</v>
      </c>
      <c r="D196" s="290"/>
      <c r="E196" s="290"/>
      <c r="F196" s="291">
        <f t="shared" si="28"/>
        <v>14.64</v>
      </c>
      <c r="G196" s="291"/>
      <c r="H196" s="291">
        <f t="shared" si="22"/>
        <v>14.64</v>
      </c>
      <c r="I196" s="296"/>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c r="AZ196" s="277"/>
      <c r="BA196" s="277"/>
      <c r="BB196" s="277"/>
      <c r="BC196" s="277"/>
      <c r="BD196" s="277"/>
      <c r="BE196" s="277"/>
      <c r="BF196" s="277"/>
      <c r="BG196" s="277"/>
      <c r="BH196" s="277"/>
      <c r="BI196" s="277"/>
      <c r="BJ196" s="277"/>
      <c r="BK196" s="277"/>
      <c r="BL196" s="277"/>
      <c r="BM196" s="277"/>
      <c r="BN196" s="277"/>
      <c r="BO196" s="277"/>
      <c r="BP196" s="277"/>
      <c r="BQ196" s="277"/>
      <c r="BR196" s="277"/>
      <c r="BS196" s="277"/>
      <c r="BT196" s="277"/>
      <c r="BU196" s="277"/>
      <c r="BV196" s="277"/>
      <c r="BW196" s="277"/>
      <c r="BX196" s="277"/>
      <c r="BY196" s="277"/>
      <c r="BZ196" s="277"/>
      <c r="CA196" s="277"/>
      <c r="CB196" s="277"/>
      <c r="CC196" s="277"/>
      <c r="CD196" s="277"/>
      <c r="CE196" s="277"/>
      <c r="CF196" s="277"/>
      <c r="CG196" s="277"/>
      <c r="CH196" s="277"/>
      <c r="CI196" s="277"/>
      <c r="CJ196" s="277"/>
      <c r="CK196" s="277"/>
      <c r="CL196" s="277"/>
      <c r="CM196" s="277"/>
      <c r="CN196" s="277"/>
      <c r="CO196" s="277"/>
      <c r="CP196" s="277"/>
      <c r="CQ196" s="277"/>
      <c r="CR196" s="277"/>
      <c r="CS196" s="277"/>
      <c r="CT196" s="277"/>
      <c r="CU196" s="277"/>
      <c r="CV196" s="277"/>
      <c r="CW196" s="277"/>
      <c r="CX196" s="277"/>
      <c r="CY196" s="277"/>
      <c r="CZ196" s="277"/>
      <c r="DA196" s="277"/>
      <c r="DB196" s="277"/>
      <c r="DC196" s="277"/>
      <c r="DD196" s="277"/>
      <c r="DE196" s="277"/>
      <c r="DF196" s="277"/>
      <c r="DG196" s="277"/>
      <c r="DH196" s="277"/>
      <c r="DI196" s="277"/>
      <c r="DJ196" s="277"/>
      <c r="DK196" s="277"/>
      <c r="DL196" s="277"/>
      <c r="DM196" s="277"/>
      <c r="DN196" s="277"/>
      <c r="DO196" s="277"/>
      <c r="DP196" s="277"/>
      <c r="DQ196" s="277"/>
      <c r="DR196" s="277"/>
      <c r="DS196" s="277"/>
      <c r="DT196" s="277"/>
      <c r="DU196" s="277"/>
      <c r="DV196" s="277"/>
      <c r="DW196" s="277"/>
      <c r="DX196" s="277"/>
      <c r="DY196" s="277"/>
      <c r="DZ196" s="277"/>
      <c r="EA196" s="277"/>
      <c r="EB196" s="277"/>
      <c r="EC196" s="277"/>
      <c r="ED196" s="277"/>
      <c r="EE196" s="277"/>
      <c r="EF196" s="277"/>
      <c r="EG196" s="277"/>
      <c r="EH196" s="277"/>
      <c r="EI196" s="277"/>
      <c r="EJ196" s="277"/>
      <c r="EK196" s="277"/>
      <c r="EL196" s="277"/>
      <c r="EM196" s="277"/>
      <c r="EN196" s="277"/>
      <c r="EO196" s="277"/>
      <c r="EP196" s="277"/>
      <c r="EQ196" s="277"/>
      <c r="ER196" s="277"/>
      <c r="ES196" s="277"/>
      <c r="ET196" s="277"/>
      <c r="EU196" s="277"/>
      <c r="EV196" s="277"/>
      <c r="EW196" s="277"/>
      <c r="EX196" s="277"/>
      <c r="EY196" s="277"/>
      <c r="EZ196" s="277"/>
      <c r="FA196" s="277"/>
      <c r="FB196" s="277"/>
      <c r="FC196" s="277"/>
      <c r="FD196" s="277"/>
      <c r="FE196" s="277"/>
      <c r="FF196" s="277"/>
      <c r="FG196" s="277"/>
      <c r="FH196" s="277"/>
      <c r="FI196" s="277"/>
      <c r="FJ196" s="277"/>
      <c r="FK196" s="277"/>
      <c r="FL196" s="277"/>
      <c r="FM196" s="277"/>
      <c r="FN196" s="277"/>
      <c r="FO196" s="277"/>
      <c r="FP196" s="277"/>
      <c r="FQ196" s="277"/>
      <c r="FR196" s="277"/>
      <c r="FS196" s="277"/>
      <c r="FT196" s="277"/>
      <c r="FU196" s="277"/>
      <c r="FV196" s="277"/>
      <c r="FW196" s="277"/>
      <c r="FX196" s="277"/>
      <c r="FY196" s="277"/>
      <c r="FZ196" s="277"/>
      <c r="GA196" s="277"/>
      <c r="GB196" s="277"/>
      <c r="GC196" s="277"/>
      <c r="GD196" s="277"/>
      <c r="GE196" s="277"/>
      <c r="GF196" s="277"/>
      <c r="GG196" s="277"/>
      <c r="GH196" s="277"/>
      <c r="GI196" s="277"/>
      <c r="GJ196" s="277"/>
      <c r="GK196" s="277"/>
      <c r="GL196" s="277"/>
      <c r="GM196" s="277"/>
      <c r="GN196" s="277"/>
      <c r="GO196" s="277"/>
      <c r="GP196" s="277"/>
      <c r="GQ196" s="277"/>
      <c r="GR196" s="277"/>
      <c r="GS196" s="277"/>
      <c r="GT196" s="277"/>
      <c r="GU196" s="277"/>
      <c r="GV196" s="280"/>
      <c r="GW196" s="280"/>
      <c r="GX196" s="280"/>
      <c r="GY196" s="280"/>
      <c r="GZ196" s="280"/>
      <c r="HA196" s="280"/>
      <c r="HB196" s="280"/>
      <c r="HC196" s="280"/>
      <c r="HD196" s="280"/>
      <c r="HE196" s="280"/>
      <c r="HF196" s="280"/>
      <c r="HG196" s="280"/>
      <c r="HH196" s="280"/>
      <c r="HI196" s="280"/>
      <c r="HJ196" s="280"/>
      <c r="HK196" s="280"/>
      <c r="HL196" s="280"/>
      <c r="HM196" s="280"/>
      <c r="HN196" s="280"/>
      <c r="HO196" s="280"/>
      <c r="HP196" s="280"/>
      <c r="HQ196" s="280"/>
      <c r="HR196" s="280"/>
      <c r="HS196" s="280"/>
    </row>
    <row r="197" spans="1:227" s="278" customFormat="1" ht="30" customHeight="1">
      <c r="A197" s="523"/>
      <c r="B197" s="293" t="s">
        <v>256</v>
      </c>
      <c r="C197" s="291">
        <v>7.2</v>
      </c>
      <c r="D197" s="291"/>
      <c r="E197" s="291"/>
      <c r="F197" s="291">
        <f t="shared" si="28"/>
        <v>7.2</v>
      </c>
      <c r="G197" s="291"/>
      <c r="H197" s="291">
        <f t="shared" si="22"/>
        <v>7.2</v>
      </c>
      <c r="I197" s="296"/>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7"/>
      <c r="AS197" s="277"/>
      <c r="AT197" s="277"/>
      <c r="AU197" s="277"/>
      <c r="AV197" s="277"/>
      <c r="AW197" s="277"/>
      <c r="AX197" s="277"/>
      <c r="AY197" s="277"/>
      <c r="AZ197" s="277"/>
      <c r="BA197" s="277"/>
      <c r="BB197" s="277"/>
      <c r="BC197" s="277"/>
      <c r="BD197" s="277"/>
      <c r="BE197" s="277"/>
      <c r="BF197" s="277"/>
      <c r="BG197" s="277"/>
      <c r="BH197" s="277"/>
      <c r="BI197" s="277"/>
      <c r="BJ197" s="277"/>
      <c r="BK197" s="277"/>
      <c r="BL197" s="277"/>
      <c r="BM197" s="277"/>
      <c r="BN197" s="277"/>
      <c r="BO197" s="277"/>
      <c r="BP197" s="277"/>
      <c r="BQ197" s="277"/>
      <c r="BR197" s="277"/>
      <c r="BS197" s="277"/>
      <c r="BT197" s="277"/>
      <c r="BU197" s="277"/>
      <c r="BV197" s="277"/>
      <c r="BW197" s="277"/>
      <c r="BX197" s="277"/>
      <c r="BY197" s="277"/>
      <c r="BZ197" s="277"/>
      <c r="CA197" s="277"/>
      <c r="CB197" s="277"/>
      <c r="CC197" s="277"/>
      <c r="CD197" s="277"/>
      <c r="CE197" s="277"/>
      <c r="CF197" s="277"/>
      <c r="CG197" s="277"/>
      <c r="CH197" s="277"/>
      <c r="CI197" s="277"/>
      <c r="CJ197" s="277"/>
      <c r="CK197" s="277"/>
      <c r="CL197" s="277"/>
      <c r="CM197" s="277"/>
      <c r="CN197" s="277"/>
      <c r="CO197" s="277"/>
      <c r="CP197" s="277"/>
      <c r="CQ197" s="277"/>
      <c r="CR197" s="277"/>
      <c r="CS197" s="277"/>
      <c r="CT197" s="277"/>
      <c r="CU197" s="277"/>
      <c r="CV197" s="277"/>
      <c r="CW197" s="277"/>
      <c r="CX197" s="277"/>
      <c r="CY197" s="277"/>
      <c r="CZ197" s="277"/>
      <c r="DA197" s="277"/>
      <c r="DB197" s="277"/>
      <c r="DC197" s="277"/>
      <c r="DD197" s="277"/>
      <c r="DE197" s="277"/>
      <c r="DF197" s="277"/>
      <c r="DG197" s="277"/>
      <c r="DH197" s="277"/>
      <c r="DI197" s="277"/>
      <c r="DJ197" s="277"/>
      <c r="DK197" s="277"/>
      <c r="DL197" s="277"/>
      <c r="DM197" s="277"/>
      <c r="DN197" s="277"/>
      <c r="DO197" s="277"/>
      <c r="DP197" s="277"/>
      <c r="DQ197" s="277"/>
      <c r="DR197" s="277"/>
      <c r="DS197" s="277"/>
      <c r="DT197" s="277"/>
      <c r="DU197" s="277"/>
      <c r="DV197" s="277"/>
      <c r="DW197" s="277"/>
      <c r="DX197" s="277"/>
      <c r="DY197" s="277"/>
      <c r="DZ197" s="277"/>
      <c r="EA197" s="277"/>
      <c r="EB197" s="277"/>
      <c r="EC197" s="277"/>
      <c r="ED197" s="277"/>
      <c r="EE197" s="277"/>
      <c r="EF197" s="277"/>
      <c r="EG197" s="277"/>
      <c r="EH197" s="277"/>
      <c r="EI197" s="277"/>
      <c r="EJ197" s="277"/>
      <c r="EK197" s="277"/>
      <c r="EL197" s="277"/>
      <c r="EM197" s="277"/>
      <c r="EN197" s="277"/>
      <c r="EO197" s="277"/>
      <c r="EP197" s="277"/>
      <c r="EQ197" s="277"/>
      <c r="ER197" s="277"/>
      <c r="ES197" s="277"/>
      <c r="ET197" s="277"/>
      <c r="EU197" s="277"/>
      <c r="EV197" s="277"/>
      <c r="EW197" s="277"/>
      <c r="EX197" s="277"/>
      <c r="EY197" s="277"/>
      <c r="EZ197" s="277"/>
      <c r="FA197" s="277"/>
      <c r="FB197" s="277"/>
      <c r="FC197" s="277"/>
      <c r="FD197" s="277"/>
      <c r="FE197" s="277"/>
      <c r="FF197" s="277"/>
      <c r="FG197" s="277"/>
      <c r="FH197" s="277"/>
      <c r="FI197" s="277"/>
      <c r="FJ197" s="277"/>
      <c r="FK197" s="277"/>
      <c r="FL197" s="277"/>
      <c r="FM197" s="277"/>
      <c r="FN197" s="277"/>
      <c r="FO197" s="277"/>
      <c r="FP197" s="277"/>
      <c r="FQ197" s="277"/>
      <c r="FR197" s="277"/>
      <c r="FS197" s="277"/>
      <c r="FT197" s="277"/>
      <c r="FU197" s="277"/>
      <c r="FV197" s="277"/>
      <c r="FW197" s="277"/>
      <c r="FX197" s="277"/>
      <c r="FY197" s="277"/>
      <c r="FZ197" s="277"/>
      <c r="GA197" s="277"/>
      <c r="GB197" s="277"/>
      <c r="GC197" s="277"/>
      <c r="GD197" s="277"/>
      <c r="GE197" s="277"/>
      <c r="GF197" s="277"/>
      <c r="GG197" s="277"/>
      <c r="GH197" s="277"/>
      <c r="GI197" s="277"/>
      <c r="GJ197" s="277"/>
      <c r="GK197" s="277"/>
      <c r="GL197" s="277"/>
      <c r="GM197" s="277"/>
      <c r="GN197" s="277"/>
      <c r="GO197" s="277"/>
      <c r="GP197" s="277"/>
      <c r="GQ197" s="277"/>
      <c r="GR197" s="277"/>
      <c r="GS197" s="277"/>
      <c r="GT197" s="277"/>
      <c r="GU197" s="277"/>
      <c r="GV197" s="280"/>
      <c r="GW197" s="280"/>
      <c r="GX197" s="280"/>
      <c r="GY197" s="280"/>
      <c r="GZ197" s="280"/>
      <c r="HA197" s="280"/>
      <c r="HB197" s="280"/>
      <c r="HC197" s="280"/>
      <c r="HD197" s="280"/>
      <c r="HE197" s="280"/>
      <c r="HF197" s="280"/>
      <c r="HG197" s="280"/>
      <c r="HH197" s="280"/>
      <c r="HI197" s="280"/>
      <c r="HJ197" s="280"/>
      <c r="HK197" s="280"/>
      <c r="HL197" s="280"/>
      <c r="HM197" s="280"/>
      <c r="HN197" s="280"/>
      <c r="HO197" s="280"/>
      <c r="HP197" s="280"/>
      <c r="HQ197" s="280"/>
      <c r="HR197" s="280"/>
      <c r="HS197" s="280"/>
    </row>
    <row r="198" spans="1:227" s="278" customFormat="1" ht="27.95" customHeight="1">
      <c r="A198" s="523" t="s">
        <v>363</v>
      </c>
      <c r="B198" s="296" t="s">
        <v>257</v>
      </c>
      <c r="C198" s="290">
        <v>7.44</v>
      </c>
      <c r="D198" s="290"/>
      <c r="E198" s="290"/>
      <c r="F198" s="291">
        <f t="shared" si="28"/>
        <v>7.44</v>
      </c>
      <c r="G198" s="291"/>
      <c r="H198" s="291">
        <f t="shared" si="22"/>
        <v>7.44</v>
      </c>
      <c r="I198" s="296"/>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277"/>
      <c r="BR198" s="277"/>
      <c r="BS198" s="277"/>
      <c r="BT198" s="277"/>
      <c r="BU198" s="277"/>
      <c r="BV198" s="277"/>
      <c r="BW198" s="277"/>
      <c r="BX198" s="277"/>
      <c r="BY198" s="277"/>
      <c r="BZ198" s="277"/>
      <c r="CA198" s="277"/>
      <c r="CB198" s="277"/>
      <c r="CC198" s="277"/>
      <c r="CD198" s="277"/>
      <c r="CE198" s="277"/>
      <c r="CF198" s="277"/>
      <c r="CG198" s="277"/>
      <c r="CH198" s="277"/>
      <c r="CI198" s="277"/>
      <c r="CJ198" s="277"/>
      <c r="CK198" s="277"/>
      <c r="CL198" s="277"/>
      <c r="CM198" s="277"/>
      <c r="CN198" s="277"/>
      <c r="CO198" s="277"/>
      <c r="CP198" s="277"/>
      <c r="CQ198" s="277"/>
      <c r="CR198" s="277"/>
      <c r="CS198" s="277"/>
      <c r="CT198" s="277"/>
      <c r="CU198" s="277"/>
      <c r="CV198" s="277"/>
      <c r="CW198" s="277"/>
      <c r="CX198" s="277"/>
      <c r="CY198" s="277"/>
      <c r="CZ198" s="277"/>
      <c r="DA198" s="277"/>
      <c r="DB198" s="277"/>
      <c r="DC198" s="277"/>
      <c r="DD198" s="277"/>
      <c r="DE198" s="277"/>
      <c r="DF198" s="277"/>
      <c r="DG198" s="277"/>
      <c r="DH198" s="277"/>
      <c r="DI198" s="277"/>
      <c r="DJ198" s="277"/>
      <c r="DK198" s="277"/>
      <c r="DL198" s="277"/>
      <c r="DM198" s="277"/>
      <c r="DN198" s="277"/>
      <c r="DO198" s="277"/>
      <c r="DP198" s="277"/>
      <c r="DQ198" s="277"/>
      <c r="DR198" s="277"/>
      <c r="DS198" s="277"/>
      <c r="DT198" s="277"/>
      <c r="DU198" s="277"/>
      <c r="DV198" s="277"/>
      <c r="DW198" s="277"/>
      <c r="DX198" s="277"/>
      <c r="DY198" s="277"/>
      <c r="DZ198" s="277"/>
      <c r="EA198" s="277"/>
      <c r="EB198" s="277"/>
      <c r="EC198" s="277"/>
      <c r="ED198" s="277"/>
      <c r="EE198" s="277"/>
      <c r="EF198" s="277"/>
      <c r="EG198" s="277"/>
      <c r="EH198" s="277"/>
      <c r="EI198" s="277"/>
      <c r="EJ198" s="277"/>
      <c r="EK198" s="277"/>
      <c r="EL198" s="277"/>
      <c r="EM198" s="277"/>
      <c r="EN198" s="277"/>
      <c r="EO198" s="277"/>
      <c r="EP198" s="277"/>
      <c r="EQ198" s="277"/>
      <c r="ER198" s="277"/>
      <c r="ES198" s="277"/>
      <c r="ET198" s="277"/>
      <c r="EU198" s="277"/>
      <c r="EV198" s="277"/>
      <c r="EW198" s="277"/>
      <c r="EX198" s="277"/>
      <c r="EY198" s="277"/>
      <c r="EZ198" s="277"/>
      <c r="FA198" s="277"/>
      <c r="FB198" s="277"/>
      <c r="FC198" s="277"/>
      <c r="FD198" s="277"/>
      <c r="FE198" s="277"/>
      <c r="FF198" s="277"/>
      <c r="FG198" s="277"/>
      <c r="FH198" s="277"/>
      <c r="FI198" s="277"/>
      <c r="FJ198" s="277"/>
      <c r="FK198" s="277"/>
      <c r="FL198" s="277"/>
      <c r="FM198" s="277"/>
      <c r="FN198" s="277"/>
      <c r="FO198" s="277"/>
      <c r="FP198" s="277"/>
      <c r="FQ198" s="277"/>
      <c r="FR198" s="277"/>
      <c r="FS198" s="277"/>
      <c r="FT198" s="277"/>
      <c r="FU198" s="277"/>
      <c r="FV198" s="277"/>
      <c r="FW198" s="277"/>
      <c r="FX198" s="277"/>
      <c r="FY198" s="277"/>
      <c r="FZ198" s="277"/>
      <c r="GA198" s="277"/>
      <c r="GB198" s="277"/>
      <c r="GC198" s="277"/>
      <c r="GD198" s="277"/>
      <c r="GE198" s="277"/>
      <c r="GF198" s="277"/>
      <c r="GG198" s="277"/>
      <c r="GH198" s="277"/>
      <c r="GI198" s="277"/>
      <c r="GJ198" s="277"/>
      <c r="GK198" s="277"/>
      <c r="GL198" s="277"/>
      <c r="GM198" s="277"/>
      <c r="GN198" s="277"/>
      <c r="GO198" s="277"/>
      <c r="GP198" s="277"/>
      <c r="GQ198" s="277"/>
      <c r="GR198" s="277"/>
      <c r="GS198" s="277"/>
      <c r="GT198" s="277"/>
      <c r="GU198" s="277"/>
      <c r="GV198" s="280"/>
      <c r="GW198" s="280"/>
      <c r="GX198" s="280"/>
      <c r="GY198" s="280"/>
      <c r="GZ198" s="280"/>
      <c r="HA198" s="280"/>
      <c r="HB198" s="280"/>
      <c r="HC198" s="280"/>
      <c r="HD198" s="280"/>
      <c r="HE198" s="280"/>
      <c r="HF198" s="280"/>
      <c r="HG198" s="280"/>
      <c r="HH198" s="280"/>
      <c r="HI198" s="280"/>
      <c r="HJ198" s="280"/>
      <c r="HK198" s="280"/>
      <c r="HL198" s="280"/>
      <c r="HM198" s="280"/>
      <c r="HN198" s="280"/>
      <c r="HO198" s="280"/>
      <c r="HP198" s="280"/>
      <c r="HQ198" s="280"/>
      <c r="HR198" s="280"/>
      <c r="HS198" s="280"/>
    </row>
    <row r="199" spans="1:227" s="278" customFormat="1" ht="27.95" customHeight="1">
      <c r="A199" s="523"/>
      <c r="B199" s="294" t="s">
        <v>258</v>
      </c>
      <c r="C199" s="290">
        <f>SUM(C200:C203)</f>
        <v>11</v>
      </c>
      <c r="D199" s="290">
        <f t="shared" ref="D199:G199" si="35">SUM(D200:D203)</f>
        <v>14.3</v>
      </c>
      <c r="E199" s="290">
        <f t="shared" si="35"/>
        <v>0</v>
      </c>
      <c r="F199" s="291">
        <f t="shared" si="28"/>
        <v>25.3</v>
      </c>
      <c r="G199" s="290">
        <f t="shared" si="35"/>
        <v>10</v>
      </c>
      <c r="H199" s="291">
        <f t="shared" ref="H199:H262" si="36">F199+G199</f>
        <v>35.299999999999997</v>
      </c>
      <c r="I199" s="296"/>
      <c r="J199" s="277"/>
      <c r="K199" s="277"/>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277"/>
      <c r="BV199" s="277"/>
      <c r="BW199" s="277"/>
      <c r="BX199" s="277"/>
      <c r="BY199" s="277"/>
      <c r="BZ199" s="277"/>
      <c r="CA199" s="277"/>
      <c r="CB199" s="277"/>
      <c r="CC199" s="277"/>
      <c r="CD199" s="277"/>
      <c r="CE199" s="277"/>
      <c r="CF199" s="277"/>
      <c r="CG199" s="277"/>
      <c r="CH199" s="277"/>
      <c r="CI199" s="277"/>
      <c r="CJ199" s="277"/>
      <c r="CK199" s="277"/>
      <c r="CL199" s="277"/>
      <c r="CM199" s="277"/>
      <c r="CN199" s="277"/>
      <c r="CO199" s="277"/>
      <c r="CP199" s="277"/>
      <c r="CQ199" s="277"/>
      <c r="CR199" s="277"/>
      <c r="CS199" s="277"/>
      <c r="CT199" s="277"/>
      <c r="CU199" s="277"/>
      <c r="CV199" s="277"/>
      <c r="CW199" s="277"/>
      <c r="CX199" s="277"/>
      <c r="CY199" s="277"/>
      <c r="CZ199" s="277"/>
      <c r="DA199" s="277"/>
      <c r="DB199" s="277"/>
      <c r="DC199" s="277"/>
      <c r="DD199" s="277"/>
      <c r="DE199" s="277"/>
      <c r="DF199" s="277"/>
      <c r="DG199" s="277"/>
      <c r="DH199" s="277"/>
      <c r="DI199" s="277"/>
      <c r="DJ199" s="277"/>
      <c r="DK199" s="277"/>
      <c r="DL199" s="277"/>
      <c r="DM199" s="277"/>
      <c r="DN199" s="277"/>
      <c r="DO199" s="277"/>
      <c r="DP199" s="277"/>
      <c r="DQ199" s="277"/>
      <c r="DR199" s="277"/>
      <c r="DS199" s="277"/>
      <c r="DT199" s="277"/>
      <c r="DU199" s="277"/>
      <c r="DV199" s="277"/>
      <c r="DW199" s="277"/>
      <c r="DX199" s="277"/>
      <c r="DY199" s="277"/>
      <c r="DZ199" s="277"/>
      <c r="EA199" s="277"/>
      <c r="EB199" s="277"/>
      <c r="EC199" s="277"/>
      <c r="ED199" s="277"/>
      <c r="EE199" s="277"/>
      <c r="EF199" s="277"/>
      <c r="EG199" s="277"/>
      <c r="EH199" s="277"/>
      <c r="EI199" s="277"/>
      <c r="EJ199" s="277"/>
      <c r="EK199" s="277"/>
      <c r="EL199" s="277"/>
      <c r="EM199" s="277"/>
      <c r="EN199" s="277"/>
      <c r="EO199" s="277"/>
      <c r="EP199" s="277"/>
      <c r="EQ199" s="277"/>
      <c r="ER199" s="277"/>
      <c r="ES199" s="277"/>
      <c r="ET199" s="277"/>
      <c r="EU199" s="277"/>
      <c r="EV199" s="277"/>
      <c r="EW199" s="277"/>
      <c r="EX199" s="277"/>
      <c r="EY199" s="277"/>
      <c r="EZ199" s="277"/>
      <c r="FA199" s="277"/>
      <c r="FB199" s="277"/>
      <c r="FC199" s="277"/>
      <c r="FD199" s="277"/>
      <c r="FE199" s="277"/>
      <c r="FF199" s="277"/>
      <c r="FG199" s="277"/>
      <c r="FH199" s="277"/>
      <c r="FI199" s="277"/>
      <c r="FJ199" s="277"/>
      <c r="FK199" s="277"/>
      <c r="FL199" s="277"/>
      <c r="FM199" s="277"/>
      <c r="FN199" s="277"/>
      <c r="FO199" s="277"/>
      <c r="FP199" s="277"/>
      <c r="FQ199" s="277"/>
      <c r="FR199" s="277"/>
      <c r="FS199" s="277"/>
      <c r="FT199" s="277"/>
      <c r="FU199" s="277"/>
      <c r="FV199" s="277"/>
      <c r="FW199" s="277"/>
      <c r="FX199" s="277"/>
      <c r="FY199" s="277"/>
      <c r="FZ199" s="277"/>
      <c r="GA199" s="277"/>
      <c r="GB199" s="277"/>
      <c r="GC199" s="277"/>
      <c r="GD199" s="277"/>
      <c r="GE199" s="277"/>
      <c r="GF199" s="277"/>
      <c r="GG199" s="277"/>
      <c r="GH199" s="277"/>
      <c r="GI199" s="277"/>
      <c r="GJ199" s="277"/>
      <c r="GK199" s="277"/>
      <c r="GL199" s="277"/>
      <c r="GM199" s="277"/>
      <c r="GN199" s="277"/>
      <c r="GO199" s="277"/>
      <c r="GP199" s="277"/>
      <c r="GQ199" s="277"/>
      <c r="GR199" s="277"/>
      <c r="GS199" s="277"/>
      <c r="GT199" s="277"/>
      <c r="GU199" s="277"/>
      <c r="GV199" s="280"/>
      <c r="GW199" s="280"/>
      <c r="GX199" s="280"/>
      <c r="GY199" s="280"/>
      <c r="GZ199" s="280"/>
      <c r="HA199" s="280"/>
      <c r="HB199" s="280"/>
      <c r="HC199" s="280"/>
      <c r="HD199" s="280"/>
      <c r="HE199" s="280"/>
      <c r="HF199" s="280"/>
      <c r="HG199" s="280"/>
      <c r="HH199" s="280"/>
      <c r="HI199" s="280"/>
      <c r="HJ199" s="280"/>
      <c r="HK199" s="280"/>
      <c r="HL199" s="280"/>
      <c r="HM199" s="280"/>
      <c r="HN199" s="280"/>
      <c r="HO199" s="280"/>
      <c r="HP199" s="280"/>
      <c r="HQ199" s="280"/>
      <c r="HR199" s="280"/>
      <c r="HS199" s="280"/>
    </row>
    <row r="200" spans="1:227" s="278" customFormat="1" ht="27.95" customHeight="1">
      <c r="A200" s="523"/>
      <c r="B200" s="296" t="s">
        <v>365</v>
      </c>
      <c r="C200" s="290">
        <v>6</v>
      </c>
      <c r="D200" s="290"/>
      <c r="E200" s="290"/>
      <c r="F200" s="291">
        <f t="shared" si="28"/>
        <v>6</v>
      </c>
      <c r="G200" s="291"/>
      <c r="H200" s="291">
        <f t="shared" si="36"/>
        <v>6</v>
      </c>
      <c r="I200" s="296"/>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c r="AZ200" s="277"/>
      <c r="BA200" s="277"/>
      <c r="BB200" s="277"/>
      <c r="BC200" s="277"/>
      <c r="BD200" s="277"/>
      <c r="BE200" s="277"/>
      <c r="BF200" s="277"/>
      <c r="BG200" s="277"/>
      <c r="BH200" s="277"/>
      <c r="BI200" s="277"/>
      <c r="BJ200" s="277"/>
      <c r="BK200" s="277"/>
      <c r="BL200" s="277"/>
      <c r="BM200" s="277"/>
      <c r="BN200" s="277"/>
      <c r="BO200" s="277"/>
      <c r="BP200" s="277"/>
      <c r="BQ200" s="277"/>
      <c r="BR200" s="277"/>
      <c r="BS200" s="277"/>
      <c r="BT200" s="277"/>
      <c r="BU200" s="277"/>
      <c r="BV200" s="277"/>
      <c r="BW200" s="277"/>
      <c r="BX200" s="277"/>
      <c r="BY200" s="277"/>
      <c r="BZ200" s="277"/>
      <c r="CA200" s="277"/>
      <c r="CB200" s="277"/>
      <c r="CC200" s="277"/>
      <c r="CD200" s="277"/>
      <c r="CE200" s="277"/>
      <c r="CF200" s="277"/>
      <c r="CG200" s="277"/>
      <c r="CH200" s="277"/>
      <c r="CI200" s="277"/>
      <c r="CJ200" s="277"/>
      <c r="CK200" s="277"/>
      <c r="CL200" s="277"/>
      <c r="CM200" s="277"/>
      <c r="CN200" s="277"/>
      <c r="CO200" s="277"/>
      <c r="CP200" s="277"/>
      <c r="CQ200" s="277"/>
      <c r="CR200" s="277"/>
      <c r="CS200" s="277"/>
      <c r="CT200" s="277"/>
      <c r="CU200" s="277"/>
      <c r="CV200" s="277"/>
      <c r="CW200" s="277"/>
      <c r="CX200" s="277"/>
      <c r="CY200" s="277"/>
      <c r="CZ200" s="277"/>
      <c r="DA200" s="277"/>
      <c r="DB200" s="277"/>
      <c r="DC200" s="277"/>
      <c r="DD200" s="277"/>
      <c r="DE200" s="277"/>
      <c r="DF200" s="277"/>
      <c r="DG200" s="277"/>
      <c r="DH200" s="277"/>
      <c r="DI200" s="277"/>
      <c r="DJ200" s="277"/>
      <c r="DK200" s="277"/>
      <c r="DL200" s="277"/>
      <c r="DM200" s="277"/>
      <c r="DN200" s="277"/>
      <c r="DO200" s="277"/>
      <c r="DP200" s="277"/>
      <c r="DQ200" s="277"/>
      <c r="DR200" s="277"/>
      <c r="DS200" s="277"/>
      <c r="DT200" s="277"/>
      <c r="DU200" s="277"/>
      <c r="DV200" s="277"/>
      <c r="DW200" s="277"/>
      <c r="DX200" s="277"/>
      <c r="DY200" s="277"/>
      <c r="DZ200" s="277"/>
      <c r="EA200" s="277"/>
      <c r="EB200" s="277"/>
      <c r="EC200" s="277"/>
      <c r="ED200" s="277"/>
      <c r="EE200" s="277"/>
      <c r="EF200" s="277"/>
      <c r="EG200" s="277"/>
      <c r="EH200" s="277"/>
      <c r="EI200" s="277"/>
      <c r="EJ200" s="277"/>
      <c r="EK200" s="277"/>
      <c r="EL200" s="277"/>
      <c r="EM200" s="277"/>
      <c r="EN200" s="277"/>
      <c r="EO200" s="277"/>
      <c r="EP200" s="277"/>
      <c r="EQ200" s="277"/>
      <c r="ER200" s="277"/>
      <c r="ES200" s="277"/>
      <c r="ET200" s="277"/>
      <c r="EU200" s="277"/>
      <c r="EV200" s="277"/>
      <c r="EW200" s="277"/>
      <c r="EX200" s="277"/>
      <c r="EY200" s="277"/>
      <c r="EZ200" s="277"/>
      <c r="FA200" s="277"/>
      <c r="FB200" s="277"/>
      <c r="FC200" s="277"/>
      <c r="FD200" s="277"/>
      <c r="FE200" s="277"/>
      <c r="FF200" s="277"/>
      <c r="FG200" s="277"/>
      <c r="FH200" s="277"/>
      <c r="FI200" s="277"/>
      <c r="FJ200" s="277"/>
      <c r="FK200" s="277"/>
      <c r="FL200" s="277"/>
      <c r="FM200" s="277"/>
      <c r="FN200" s="277"/>
      <c r="FO200" s="277"/>
      <c r="FP200" s="277"/>
      <c r="FQ200" s="277"/>
      <c r="FR200" s="277"/>
      <c r="FS200" s="277"/>
      <c r="FT200" s="277"/>
      <c r="FU200" s="277"/>
      <c r="FV200" s="277"/>
      <c r="FW200" s="277"/>
      <c r="FX200" s="277"/>
      <c r="FY200" s="277"/>
      <c r="FZ200" s="277"/>
      <c r="GA200" s="277"/>
      <c r="GB200" s="277"/>
      <c r="GC200" s="277"/>
      <c r="GD200" s="277"/>
      <c r="GE200" s="277"/>
      <c r="GF200" s="277"/>
      <c r="GG200" s="277"/>
      <c r="GH200" s="277"/>
      <c r="GI200" s="277"/>
      <c r="GJ200" s="277"/>
      <c r="GK200" s="277"/>
      <c r="GL200" s="277"/>
      <c r="GM200" s="277"/>
      <c r="GN200" s="277"/>
      <c r="GO200" s="277"/>
      <c r="GP200" s="277"/>
      <c r="GQ200" s="277"/>
      <c r="GR200" s="277"/>
      <c r="GS200" s="277"/>
      <c r="GT200" s="277"/>
      <c r="GU200" s="277"/>
      <c r="GV200" s="280"/>
      <c r="GW200" s="280"/>
      <c r="GX200" s="280"/>
      <c r="GY200" s="280"/>
      <c r="GZ200" s="280"/>
      <c r="HA200" s="280"/>
      <c r="HB200" s="280"/>
      <c r="HC200" s="280"/>
      <c r="HD200" s="280"/>
      <c r="HE200" s="280"/>
      <c r="HF200" s="280"/>
      <c r="HG200" s="280"/>
      <c r="HH200" s="280"/>
      <c r="HI200" s="280"/>
      <c r="HJ200" s="280"/>
      <c r="HK200" s="280"/>
      <c r="HL200" s="280"/>
      <c r="HM200" s="280"/>
      <c r="HN200" s="280"/>
      <c r="HO200" s="280"/>
      <c r="HP200" s="280"/>
      <c r="HQ200" s="280"/>
      <c r="HR200" s="280"/>
      <c r="HS200" s="280"/>
    </row>
    <row r="201" spans="1:227" s="278" customFormat="1" ht="27.95" customHeight="1">
      <c r="A201" s="523"/>
      <c r="B201" s="296" t="s">
        <v>366</v>
      </c>
      <c r="C201" s="290">
        <v>5</v>
      </c>
      <c r="D201" s="290"/>
      <c r="E201" s="290"/>
      <c r="F201" s="291">
        <f t="shared" si="28"/>
        <v>5</v>
      </c>
      <c r="G201" s="291"/>
      <c r="H201" s="291">
        <f t="shared" si="36"/>
        <v>5</v>
      </c>
      <c r="I201" s="296"/>
      <c r="J201" s="277"/>
      <c r="K201" s="277"/>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c r="AZ201" s="277"/>
      <c r="BA201" s="277"/>
      <c r="BB201" s="277"/>
      <c r="BC201" s="277"/>
      <c r="BD201" s="277"/>
      <c r="BE201" s="277"/>
      <c r="BF201" s="277"/>
      <c r="BG201" s="277"/>
      <c r="BH201" s="277"/>
      <c r="BI201" s="277"/>
      <c r="BJ201" s="277"/>
      <c r="BK201" s="277"/>
      <c r="BL201" s="277"/>
      <c r="BM201" s="277"/>
      <c r="BN201" s="277"/>
      <c r="BO201" s="277"/>
      <c r="BP201" s="277"/>
      <c r="BQ201" s="277"/>
      <c r="BR201" s="277"/>
      <c r="BS201" s="277"/>
      <c r="BT201" s="277"/>
      <c r="BU201" s="277"/>
      <c r="BV201" s="277"/>
      <c r="BW201" s="277"/>
      <c r="BX201" s="277"/>
      <c r="BY201" s="277"/>
      <c r="BZ201" s="277"/>
      <c r="CA201" s="277"/>
      <c r="CB201" s="277"/>
      <c r="CC201" s="277"/>
      <c r="CD201" s="277"/>
      <c r="CE201" s="277"/>
      <c r="CF201" s="277"/>
      <c r="CG201" s="277"/>
      <c r="CH201" s="277"/>
      <c r="CI201" s="277"/>
      <c r="CJ201" s="277"/>
      <c r="CK201" s="277"/>
      <c r="CL201" s="277"/>
      <c r="CM201" s="277"/>
      <c r="CN201" s="277"/>
      <c r="CO201" s="277"/>
      <c r="CP201" s="277"/>
      <c r="CQ201" s="277"/>
      <c r="CR201" s="277"/>
      <c r="CS201" s="277"/>
      <c r="CT201" s="277"/>
      <c r="CU201" s="277"/>
      <c r="CV201" s="277"/>
      <c r="CW201" s="277"/>
      <c r="CX201" s="277"/>
      <c r="CY201" s="277"/>
      <c r="CZ201" s="277"/>
      <c r="DA201" s="277"/>
      <c r="DB201" s="277"/>
      <c r="DC201" s="277"/>
      <c r="DD201" s="277"/>
      <c r="DE201" s="277"/>
      <c r="DF201" s="277"/>
      <c r="DG201" s="277"/>
      <c r="DH201" s="277"/>
      <c r="DI201" s="277"/>
      <c r="DJ201" s="277"/>
      <c r="DK201" s="277"/>
      <c r="DL201" s="277"/>
      <c r="DM201" s="277"/>
      <c r="DN201" s="277"/>
      <c r="DO201" s="277"/>
      <c r="DP201" s="277"/>
      <c r="DQ201" s="277"/>
      <c r="DR201" s="277"/>
      <c r="DS201" s="277"/>
      <c r="DT201" s="277"/>
      <c r="DU201" s="277"/>
      <c r="DV201" s="277"/>
      <c r="DW201" s="277"/>
      <c r="DX201" s="277"/>
      <c r="DY201" s="277"/>
      <c r="DZ201" s="277"/>
      <c r="EA201" s="277"/>
      <c r="EB201" s="277"/>
      <c r="EC201" s="277"/>
      <c r="ED201" s="277"/>
      <c r="EE201" s="277"/>
      <c r="EF201" s="277"/>
      <c r="EG201" s="277"/>
      <c r="EH201" s="277"/>
      <c r="EI201" s="277"/>
      <c r="EJ201" s="277"/>
      <c r="EK201" s="277"/>
      <c r="EL201" s="277"/>
      <c r="EM201" s="277"/>
      <c r="EN201" s="277"/>
      <c r="EO201" s="277"/>
      <c r="EP201" s="277"/>
      <c r="EQ201" s="277"/>
      <c r="ER201" s="277"/>
      <c r="ES201" s="277"/>
      <c r="ET201" s="277"/>
      <c r="EU201" s="277"/>
      <c r="EV201" s="277"/>
      <c r="EW201" s="277"/>
      <c r="EX201" s="277"/>
      <c r="EY201" s="277"/>
      <c r="EZ201" s="277"/>
      <c r="FA201" s="277"/>
      <c r="FB201" s="277"/>
      <c r="FC201" s="277"/>
      <c r="FD201" s="277"/>
      <c r="FE201" s="277"/>
      <c r="FF201" s="277"/>
      <c r="FG201" s="277"/>
      <c r="FH201" s="277"/>
      <c r="FI201" s="277"/>
      <c r="FJ201" s="277"/>
      <c r="FK201" s="277"/>
      <c r="FL201" s="277"/>
      <c r="FM201" s="277"/>
      <c r="FN201" s="277"/>
      <c r="FO201" s="277"/>
      <c r="FP201" s="277"/>
      <c r="FQ201" s="277"/>
      <c r="FR201" s="277"/>
      <c r="FS201" s="277"/>
      <c r="FT201" s="277"/>
      <c r="FU201" s="277"/>
      <c r="FV201" s="277"/>
      <c r="FW201" s="277"/>
      <c r="FX201" s="277"/>
      <c r="FY201" s="277"/>
      <c r="FZ201" s="277"/>
      <c r="GA201" s="277"/>
      <c r="GB201" s="277"/>
      <c r="GC201" s="277"/>
      <c r="GD201" s="277"/>
      <c r="GE201" s="277"/>
      <c r="GF201" s="277"/>
      <c r="GG201" s="277"/>
      <c r="GH201" s="277"/>
      <c r="GI201" s="277"/>
      <c r="GJ201" s="277"/>
      <c r="GK201" s="277"/>
      <c r="GL201" s="277"/>
      <c r="GM201" s="277"/>
      <c r="GN201" s="277"/>
      <c r="GO201" s="277"/>
      <c r="GP201" s="277"/>
      <c r="GQ201" s="277"/>
      <c r="GR201" s="277"/>
      <c r="GS201" s="277"/>
      <c r="GT201" s="277"/>
      <c r="GU201" s="277"/>
      <c r="GV201" s="280"/>
      <c r="GW201" s="280"/>
      <c r="GX201" s="280"/>
      <c r="GY201" s="280"/>
      <c r="GZ201" s="280"/>
      <c r="HA201" s="280"/>
      <c r="HB201" s="280"/>
      <c r="HC201" s="280"/>
      <c r="HD201" s="280"/>
      <c r="HE201" s="280"/>
      <c r="HF201" s="280"/>
      <c r="HG201" s="280"/>
      <c r="HH201" s="280"/>
      <c r="HI201" s="280"/>
      <c r="HJ201" s="280"/>
      <c r="HK201" s="280"/>
      <c r="HL201" s="280"/>
      <c r="HM201" s="280"/>
      <c r="HN201" s="280"/>
      <c r="HO201" s="280"/>
      <c r="HP201" s="280"/>
      <c r="HQ201" s="280"/>
      <c r="HR201" s="280"/>
      <c r="HS201" s="280"/>
    </row>
    <row r="202" spans="1:227" s="278" customFormat="1" ht="27.95" customHeight="1">
      <c r="A202" s="523"/>
      <c r="B202" s="296" t="s">
        <v>307</v>
      </c>
      <c r="C202" s="290"/>
      <c r="D202" s="290">
        <v>14.3</v>
      </c>
      <c r="E202" s="290"/>
      <c r="F202" s="291">
        <f t="shared" si="28"/>
        <v>14.3</v>
      </c>
      <c r="G202" s="291"/>
      <c r="H202" s="291">
        <f t="shared" si="36"/>
        <v>14.3</v>
      </c>
      <c r="I202" s="296" t="s">
        <v>267</v>
      </c>
      <c r="J202" s="277"/>
      <c r="K202" s="277"/>
      <c r="L202" s="277"/>
      <c r="M202" s="277"/>
      <c r="N202" s="277"/>
      <c r="O202" s="277"/>
      <c r="P202" s="277"/>
      <c r="Q202" s="277"/>
      <c r="R202" s="277"/>
      <c r="S202" s="277"/>
      <c r="T202" s="277"/>
      <c r="U202" s="277"/>
      <c r="V202" s="277"/>
      <c r="W202" s="277"/>
      <c r="X202" s="277"/>
      <c r="Y202" s="277"/>
      <c r="Z202" s="277"/>
      <c r="AA202" s="277"/>
      <c r="AB202" s="277"/>
      <c r="AC202" s="277"/>
      <c r="AD202" s="277"/>
      <c r="AE202" s="277"/>
      <c r="AF202" s="277"/>
      <c r="AG202" s="277"/>
      <c r="AH202" s="277"/>
      <c r="AI202" s="277"/>
      <c r="AJ202" s="277"/>
      <c r="AK202" s="277"/>
      <c r="AL202" s="277"/>
      <c r="AM202" s="277"/>
      <c r="AN202" s="277"/>
      <c r="AO202" s="277"/>
      <c r="AP202" s="277"/>
      <c r="AQ202" s="277"/>
      <c r="AR202" s="277"/>
      <c r="AS202" s="277"/>
      <c r="AT202" s="277"/>
      <c r="AU202" s="277"/>
      <c r="AV202" s="277"/>
      <c r="AW202" s="277"/>
      <c r="AX202" s="277"/>
      <c r="AY202" s="277"/>
      <c r="AZ202" s="277"/>
      <c r="BA202" s="277"/>
      <c r="BB202" s="277"/>
      <c r="BC202" s="277"/>
      <c r="BD202" s="277"/>
      <c r="BE202" s="277"/>
      <c r="BF202" s="277"/>
      <c r="BG202" s="277"/>
      <c r="BH202" s="277"/>
      <c r="BI202" s="277"/>
      <c r="BJ202" s="277"/>
      <c r="BK202" s="277"/>
      <c r="BL202" s="277"/>
      <c r="BM202" s="277"/>
      <c r="BN202" s="277"/>
      <c r="BO202" s="277"/>
      <c r="BP202" s="277"/>
      <c r="BQ202" s="277"/>
      <c r="BR202" s="277"/>
      <c r="BS202" s="277"/>
      <c r="BT202" s="277"/>
      <c r="BU202" s="277"/>
      <c r="BV202" s="277"/>
      <c r="BW202" s="277"/>
      <c r="BX202" s="277"/>
      <c r="BY202" s="277"/>
      <c r="BZ202" s="277"/>
      <c r="CA202" s="277"/>
      <c r="CB202" s="277"/>
      <c r="CC202" s="277"/>
      <c r="CD202" s="277"/>
      <c r="CE202" s="277"/>
      <c r="CF202" s="277"/>
      <c r="CG202" s="277"/>
      <c r="CH202" s="277"/>
      <c r="CI202" s="277"/>
      <c r="CJ202" s="277"/>
      <c r="CK202" s="277"/>
      <c r="CL202" s="277"/>
      <c r="CM202" s="277"/>
      <c r="CN202" s="277"/>
      <c r="CO202" s="277"/>
      <c r="CP202" s="277"/>
      <c r="CQ202" s="277"/>
      <c r="CR202" s="277"/>
      <c r="CS202" s="277"/>
      <c r="CT202" s="277"/>
      <c r="CU202" s="277"/>
      <c r="CV202" s="277"/>
      <c r="CW202" s="277"/>
      <c r="CX202" s="277"/>
      <c r="CY202" s="277"/>
      <c r="CZ202" s="277"/>
      <c r="DA202" s="277"/>
      <c r="DB202" s="277"/>
      <c r="DC202" s="277"/>
      <c r="DD202" s="277"/>
      <c r="DE202" s="277"/>
      <c r="DF202" s="277"/>
      <c r="DG202" s="277"/>
      <c r="DH202" s="277"/>
      <c r="DI202" s="277"/>
      <c r="DJ202" s="277"/>
      <c r="DK202" s="277"/>
      <c r="DL202" s="277"/>
      <c r="DM202" s="277"/>
      <c r="DN202" s="277"/>
      <c r="DO202" s="277"/>
      <c r="DP202" s="277"/>
      <c r="DQ202" s="277"/>
      <c r="DR202" s="277"/>
      <c r="DS202" s="277"/>
      <c r="DT202" s="277"/>
      <c r="DU202" s="277"/>
      <c r="DV202" s="277"/>
      <c r="DW202" s="277"/>
      <c r="DX202" s="277"/>
      <c r="DY202" s="277"/>
      <c r="DZ202" s="277"/>
      <c r="EA202" s="277"/>
      <c r="EB202" s="277"/>
      <c r="EC202" s="277"/>
      <c r="ED202" s="277"/>
      <c r="EE202" s="277"/>
      <c r="EF202" s="277"/>
      <c r="EG202" s="277"/>
      <c r="EH202" s="277"/>
      <c r="EI202" s="277"/>
      <c r="EJ202" s="277"/>
      <c r="EK202" s="277"/>
      <c r="EL202" s="277"/>
      <c r="EM202" s="277"/>
      <c r="EN202" s="277"/>
      <c r="EO202" s="277"/>
      <c r="EP202" s="277"/>
      <c r="EQ202" s="277"/>
      <c r="ER202" s="277"/>
      <c r="ES202" s="277"/>
      <c r="ET202" s="277"/>
      <c r="EU202" s="277"/>
      <c r="EV202" s="277"/>
      <c r="EW202" s="277"/>
      <c r="EX202" s="277"/>
      <c r="EY202" s="277"/>
      <c r="EZ202" s="277"/>
      <c r="FA202" s="277"/>
      <c r="FB202" s="277"/>
      <c r="FC202" s="277"/>
      <c r="FD202" s="277"/>
      <c r="FE202" s="277"/>
      <c r="FF202" s="277"/>
      <c r="FG202" s="277"/>
      <c r="FH202" s="277"/>
      <c r="FI202" s="277"/>
      <c r="FJ202" s="277"/>
      <c r="FK202" s="277"/>
      <c r="FL202" s="277"/>
      <c r="FM202" s="277"/>
      <c r="FN202" s="277"/>
      <c r="FO202" s="277"/>
      <c r="FP202" s="277"/>
      <c r="FQ202" s="277"/>
      <c r="FR202" s="277"/>
      <c r="FS202" s="277"/>
      <c r="FT202" s="277"/>
      <c r="FU202" s="277"/>
      <c r="FV202" s="277"/>
      <c r="FW202" s="277"/>
      <c r="FX202" s="277"/>
      <c r="FY202" s="277"/>
      <c r="FZ202" s="277"/>
      <c r="GA202" s="277"/>
      <c r="GB202" s="277"/>
      <c r="GC202" s="277"/>
      <c r="GD202" s="277"/>
      <c r="GE202" s="277"/>
      <c r="GF202" s="277"/>
      <c r="GG202" s="277"/>
      <c r="GH202" s="277"/>
      <c r="GI202" s="277"/>
      <c r="GJ202" s="277"/>
      <c r="GK202" s="277"/>
      <c r="GL202" s="277"/>
      <c r="GM202" s="277"/>
      <c r="GN202" s="277"/>
      <c r="GO202" s="277"/>
      <c r="GP202" s="277"/>
      <c r="GQ202" s="277"/>
      <c r="GR202" s="277"/>
      <c r="GS202" s="277"/>
      <c r="GT202" s="277"/>
      <c r="GU202" s="277"/>
      <c r="GV202" s="280"/>
      <c r="GW202" s="280"/>
      <c r="GX202" s="280"/>
      <c r="GY202" s="280"/>
      <c r="GZ202" s="280"/>
      <c r="HA202" s="280"/>
      <c r="HB202" s="280"/>
      <c r="HC202" s="280"/>
      <c r="HD202" s="280"/>
      <c r="HE202" s="280"/>
      <c r="HF202" s="280"/>
      <c r="HG202" s="280"/>
      <c r="HH202" s="280"/>
      <c r="HI202" s="280"/>
      <c r="HJ202" s="280"/>
      <c r="HK202" s="280"/>
      <c r="HL202" s="280"/>
      <c r="HM202" s="280"/>
      <c r="HN202" s="280"/>
      <c r="HO202" s="280"/>
      <c r="HP202" s="280"/>
      <c r="HQ202" s="280"/>
      <c r="HR202" s="280"/>
      <c r="HS202" s="280"/>
    </row>
    <row r="203" spans="1:227" s="278" customFormat="1" ht="27.95" customHeight="1">
      <c r="A203" s="523"/>
      <c r="B203" s="296" t="s">
        <v>308</v>
      </c>
      <c r="C203" s="290"/>
      <c r="D203" s="290"/>
      <c r="E203" s="290"/>
      <c r="F203" s="291">
        <f t="shared" si="28"/>
        <v>0</v>
      </c>
      <c r="G203" s="291">
        <v>10</v>
      </c>
      <c r="H203" s="291">
        <f t="shared" si="36"/>
        <v>10</v>
      </c>
      <c r="I203" s="296"/>
      <c r="J203" s="277"/>
      <c r="K203" s="277"/>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7"/>
      <c r="AZ203" s="277"/>
      <c r="BA203" s="277"/>
      <c r="BB203" s="277"/>
      <c r="BC203" s="277"/>
      <c r="BD203" s="277"/>
      <c r="BE203" s="277"/>
      <c r="BF203" s="277"/>
      <c r="BG203" s="277"/>
      <c r="BH203" s="277"/>
      <c r="BI203" s="277"/>
      <c r="BJ203" s="277"/>
      <c r="BK203" s="277"/>
      <c r="BL203" s="277"/>
      <c r="BM203" s="277"/>
      <c r="BN203" s="277"/>
      <c r="BO203" s="277"/>
      <c r="BP203" s="277"/>
      <c r="BQ203" s="277"/>
      <c r="BR203" s="277"/>
      <c r="BS203" s="277"/>
      <c r="BT203" s="277"/>
      <c r="BU203" s="277"/>
      <c r="BV203" s="277"/>
      <c r="BW203" s="277"/>
      <c r="BX203" s="277"/>
      <c r="BY203" s="277"/>
      <c r="BZ203" s="277"/>
      <c r="CA203" s="277"/>
      <c r="CB203" s="277"/>
      <c r="CC203" s="277"/>
      <c r="CD203" s="277"/>
      <c r="CE203" s="277"/>
      <c r="CF203" s="277"/>
      <c r="CG203" s="277"/>
      <c r="CH203" s="277"/>
      <c r="CI203" s="277"/>
      <c r="CJ203" s="277"/>
      <c r="CK203" s="277"/>
      <c r="CL203" s="277"/>
      <c r="CM203" s="277"/>
      <c r="CN203" s="277"/>
      <c r="CO203" s="277"/>
      <c r="CP203" s="277"/>
      <c r="CQ203" s="277"/>
      <c r="CR203" s="277"/>
      <c r="CS203" s="277"/>
      <c r="CT203" s="277"/>
      <c r="CU203" s="277"/>
      <c r="CV203" s="277"/>
      <c r="CW203" s="277"/>
      <c r="CX203" s="277"/>
      <c r="CY203" s="277"/>
      <c r="CZ203" s="277"/>
      <c r="DA203" s="277"/>
      <c r="DB203" s="277"/>
      <c r="DC203" s="277"/>
      <c r="DD203" s="277"/>
      <c r="DE203" s="277"/>
      <c r="DF203" s="277"/>
      <c r="DG203" s="277"/>
      <c r="DH203" s="277"/>
      <c r="DI203" s="277"/>
      <c r="DJ203" s="277"/>
      <c r="DK203" s="277"/>
      <c r="DL203" s="277"/>
      <c r="DM203" s="277"/>
      <c r="DN203" s="277"/>
      <c r="DO203" s="277"/>
      <c r="DP203" s="277"/>
      <c r="DQ203" s="277"/>
      <c r="DR203" s="277"/>
      <c r="DS203" s="277"/>
      <c r="DT203" s="277"/>
      <c r="DU203" s="277"/>
      <c r="DV203" s="277"/>
      <c r="DW203" s="277"/>
      <c r="DX203" s="277"/>
      <c r="DY203" s="277"/>
      <c r="DZ203" s="277"/>
      <c r="EA203" s="277"/>
      <c r="EB203" s="277"/>
      <c r="EC203" s="277"/>
      <c r="ED203" s="277"/>
      <c r="EE203" s="277"/>
      <c r="EF203" s="277"/>
      <c r="EG203" s="277"/>
      <c r="EH203" s="277"/>
      <c r="EI203" s="277"/>
      <c r="EJ203" s="277"/>
      <c r="EK203" s="277"/>
      <c r="EL203" s="277"/>
      <c r="EM203" s="277"/>
      <c r="EN203" s="277"/>
      <c r="EO203" s="277"/>
      <c r="EP203" s="277"/>
      <c r="EQ203" s="277"/>
      <c r="ER203" s="277"/>
      <c r="ES203" s="277"/>
      <c r="ET203" s="277"/>
      <c r="EU203" s="277"/>
      <c r="EV203" s="277"/>
      <c r="EW203" s="277"/>
      <c r="EX203" s="277"/>
      <c r="EY203" s="277"/>
      <c r="EZ203" s="277"/>
      <c r="FA203" s="277"/>
      <c r="FB203" s="277"/>
      <c r="FC203" s="277"/>
      <c r="FD203" s="277"/>
      <c r="FE203" s="277"/>
      <c r="FF203" s="277"/>
      <c r="FG203" s="277"/>
      <c r="FH203" s="277"/>
      <c r="FI203" s="277"/>
      <c r="FJ203" s="277"/>
      <c r="FK203" s="277"/>
      <c r="FL203" s="277"/>
      <c r="FM203" s="277"/>
      <c r="FN203" s="277"/>
      <c r="FO203" s="277"/>
      <c r="FP203" s="277"/>
      <c r="FQ203" s="277"/>
      <c r="FR203" s="277"/>
      <c r="FS203" s="277"/>
      <c r="FT203" s="277"/>
      <c r="FU203" s="277"/>
      <c r="FV203" s="277"/>
      <c r="FW203" s="277"/>
      <c r="FX203" s="277"/>
      <c r="FY203" s="277"/>
      <c r="FZ203" s="277"/>
      <c r="GA203" s="277"/>
      <c r="GB203" s="277"/>
      <c r="GC203" s="277"/>
      <c r="GD203" s="277"/>
      <c r="GE203" s="277"/>
      <c r="GF203" s="277"/>
      <c r="GG203" s="277"/>
      <c r="GH203" s="277"/>
      <c r="GI203" s="277"/>
      <c r="GJ203" s="277"/>
      <c r="GK203" s="277"/>
      <c r="GL203" s="277"/>
      <c r="GM203" s="277"/>
      <c r="GN203" s="277"/>
      <c r="GO203" s="277"/>
      <c r="GP203" s="277"/>
      <c r="GQ203" s="277"/>
      <c r="GR203" s="277"/>
      <c r="GS203" s="277"/>
      <c r="GT203" s="277"/>
      <c r="GU203" s="277"/>
      <c r="GV203" s="280"/>
      <c r="GW203" s="280"/>
      <c r="GX203" s="280"/>
      <c r="GY203" s="280"/>
      <c r="GZ203" s="280"/>
      <c r="HA203" s="280"/>
      <c r="HB203" s="280"/>
      <c r="HC203" s="280"/>
      <c r="HD203" s="280"/>
      <c r="HE203" s="280"/>
      <c r="HF203" s="280"/>
      <c r="HG203" s="280"/>
      <c r="HH203" s="280"/>
      <c r="HI203" s="280"/>
      <c r="HJ203" s="280"/>
      <c r="HK203" s="280"/>
      <c r="HL203" s="280"/>
      <c r="HM203" s="280"/>
      <c r="HN203" s="280"/>
      <c r="HO203" s="280"/>
      <c r="HP203" s="280"/>
      <c r="HQ203" s="280"/>
      <c r="HR203" s="280"/>
      <c r="HS203" s="280"/>
    </row>
    <row r="204" spans="1:227" s="278" customFormat="1" ht="27.95" customHeight="1">
      <c r="A204" s="523"/>
      <c r="B204" s="294" t="s">
        <v>317</v>
      </c>
      <c r="C204" s="290"/>
      <c r="D204" s="290"/>
      <c r="E204" s="290">
        <v>153</v>
      </c>
      <c r="F204" s="291">
        <f t="shared" si="28"/>
        <v>153</v>
      </c>
      <c r="G204" s="291"/>
      <c r="H204" s="291">
        <f t="shared" si="36"/>
        <v>153</v>
      </c>
      <c r="I204" s="296" t="s">
        <v>367</v>
      </c>
      <c r="J204" s="277"/>
      <c r="K204" s="277"/>
      <c r="L204" s="277"/>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c r="AQ204" s="277"/>
      <c r="AR204" s="277"/>
      <c r="AS204" s="277"/>
      <c r="AT204" s="277"/>
      <c r="AU204" s="277"/>
      <c r="AV204" s="277"/>
      <c r="AW204" s="277"/>
      <c r="AX204" s="277"/>
      <c r="AY204" s="277"/>
      <c r="AZ204" s="277"/>
      <c r="BA204" s="277"/>
      <c r="BB204" s="277"/>
      <c r="BC204" s="277"/>
      <c r="BD204" s="277"/>
      <c r="BE204" s="277"/>
      <c r="BF204" s="277"/>
      <c r="BG204" s="277"/>
      <c r="BH204" s="277"/>
      <c r="BI204" s="277"/>
      <c r="BJ204" s="277"/>
      <c r="BK204" s="277"/>
      <c r="BL204" s="277"/>
      <c r="BM204" s="277"/>
      <c r="BN204" s="277"/>
      <c r="BO204" s="277"/>
      <c r="BP204" s="277"/>
      <c r="BQ204" s="277"/>
      <c r="BR204" s="277"/>
      <c r="BS204" s="277"/>
      <c r="BT204" s="277"/>
      <c r="BU204" s="277"/>
      <c r="BV204" s="277"/>
      <c r="BW204" s="277"/>
      <c r="BX204" s="277"/>
      <c r="BY204" s="277"/>
      <c r="BZ204" s="277"/>
      <c r="CA204" s="277"/>
      <c r="CB204" s="277"/>
      <c r="CC204" s="277"/>
      <c r="CD204" s="277"/>
      <c r="CE204" s="277"/>
      <c r="CF204" s="277"/>
      <c r="CG204" s="277"/>
      <c r="CH204" s="277"/>
      <c r="CI204" s="277"/>
      <c r="CJ204" s="277"/>
      <c r="CK204" s="277"/>
      <c r="CL204" s="277"/>
      <c r="CM204" s="277"/>
      <c r="CN204" s="277"/>
      <c r="CO204" s="277"/>
      <c r="CP204" s="277"/>
      <c r="CQ204" s="277"/>
      <c r="CR204" s="277"/>
      <c r="CS204" s="277"/>
      <c r="CT204" s="277"/>
      <c r="CU204" s="277"/>
      <c r="CV204" s="277"/>
      <c r="CW204" s="277"/>
      <c r="CX204" s="277"/>
      <c r="CY204" s="277"/>
      <c r="CZ204" s="277"/>
      <c r="DA204" s="277"/>
      <c r="DB204" s="277"/>
      <c r="DC204" s="277"/>
      <c r="DD204" s="277"/>
      <c r="DE204" s="277"/>
      <c r="DF204" s="277"/>
      <c r="DG204" s="277"/>
      <c r="DH204" s="277"/>
      <c r="DI204" s="277"/>
      <c r="DJ204" s="277"/>
      <c r="DK204" s="277"/>
      <c r="DL204" s="277"/>
      <c r="DM204" s="277"/>
      <c r="DN204" s="277"/>
      <c r="DO204" s="277"/>
      <c r="DP204" s="277"/>
      <c r="DQ204" s="277"/>
      <c r="DR204" s="277"/>
      <c r="DS204" s="277"/>
      <c r="DT204" s="277"/>
      <c r="DU204" s="277"/>
      <c r="DV204" s="277"/>
      <c r="DW204" s="277"/>
      <c r="DX204" s="277"/>
      <c r="DY204" s="277"/>
      <c r="DZ204" s="277"/>
      <c r="EA204" s="277"/>
      <c r="EB204" s="277"/>
      <c r="EC204" s="277"/>
      <c r="ED204" s="277"/>
      <c r="EE204" s="277"/>
      <c r="EF204" s="277"/>
      <c r="EG204" s="277"/>
      <c r="EH204" s="277"/>
      <c r="EI204" s="277"/>
      <c r="EJ204" s="277"/>
      <c r="EK204" s="277"/>
      <c r="EL204" s="277"/>
      <c r="EM204" s="277"/>
      <c r="EN204" s="277"/>
      <c r="EO204" s="277"/>
      <c r="EP204" s="277"/>
      <c r="EQ204" s="277"/>
      <c r="ER204" s="277"/>
      <c r="ES204" s="277"/>
      <c r="ET204" s="277"/>
      <c r="EU204" s="277"/>
      <c r="EV204" s="277"/>
      <c r="EW204" s="277"/>
      <c r="EX204" s="277"/>
      <c r="EY204" s="277"/>
      <c r="EZ204" s="277"/>
      <c r="FA204" s="277"/>
      <c r="FB204" s="277"/>
      <c r="FC204" s="277"/>
      <c r="FD204" s="277"/>
      <c r="FE204" s="277"/>
      <c r="FF204" s="277"/>
      <c r="FG204" s="277"/>
      <c r="FH204" s="277"/>
      <c r="FI204" s="277"/>
      <c r="FJ204" s="277"/>
      <c r="FK204" s="277"/>
      <c r="FL204" s="277"/>
      <c r="FM204" s="277"/>
      <c r="FN204" s="277"/>
      <c r="FO204" s="277"/>
      <c r="FP204" s="277"/>
      <c r="FQ204" s="277"/>
      <c r="FR204" s="277"/>
      <c r="FS204" s="277"/>
      <c r="FT204" s="277"/>
      <c r="FU204" s="277"/>
      <c r="FV204" s="277"/>
      <c r="FW204" s="277"/>
      <c r="FX204" s="277"/>
      <c r="FY204" s="277"/>
      <c r="FZ204" s="277"/>
      <c r="GA204" s="277"/>
      <c r="GB204" s="277"/>
      <c r="GC204" s="277"/>
      <c r="GD204" s="277"/>
      <c r="GE204" s="277"/>
      <c r="GF204" s="277"/>
      <c r="GG204" s="277"/>
      <c r="GH204" s="277"/>
      <c r="GI204" s="277"/>
      <c r="GJ204" s="277"/>
      <c r="GK204" s="277"/>
      <c r="GL204" s="277"/>
      <c r="GM204" s="277"/>
      <c r="GN204" s="277"/>
      <c r="GO204" s="277"/>
      <c r="GP204" s="277"/>
      <c r="GQ204" s="277"/>
      <c r="GR204" s="277"/>
      <c r="GS204" s="277"/>
      <c r="GT204" s="277"/>
      <c r="GU204" s="277"/>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row>
    <row r="205" spans="1:227" s="278" customFormat="1" ht="27.95" customHeight="1">
      <c r="A205" s="520" t="s">
        <v>101</v>
      </c>
      <c r="B205" s="289" t="s">
        <v>81</v>
      </c>
      <c r="C205" s="290">
        <f>C206+C207+C209</f>
        <v>130.88</v>
      </c>
      <c r="D205" s="290">
        <f t="shared" ref="D205:G205" si="37">D206+D207+D209</f>
        <v>51.724443999999998</v>
      </c>
      <c r="E205" s="290">
        <f t="shared" si="37"/>
        <v>0</v>
      </c>
      <c r="F205" s="291">
        <f t="shared" si="28"/>
        <v>182.604444</v>
      </c>
      <c r="G205" s="290">
        <f t="shared" si="37"/>
        <v>38.375999999999998</v>
      </c>
      <c r="H205" s="291">
        <f t="shared" si="36"/>
        <v>220.98044400000001</v>
      </c>
      <c r="I205" s="296"/>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c r="AM205" s="277"/>
      <c r="AN205" s="277"/>
      <c r="AO205" s="277"/>
      <c r="AP205" s="277"/>
      <c r="AQ205" s="277"/>
      <c r="AR205" s="277"/>
      <c r="AS205" s="277"/>
      <c r="AT205" s="277"/>
      <c r="AU205" s="277"/>
      <c r="AV205" s="277"/>
      <c r="AW205" s="277"/>
      <c r="AX205" s="277"/>
      <c r="AY205" s="277"/>
      <c r="AZ205" s="277"/>
      <c r="BA205" s="277"/>
      <c r="BB205" s="277"/>
      <c r="BC205" s="277"/>
      <c r="BD205" s="277"/>
      <c r="BE205" s="277"/>
      <c r="BF205" s="277"/>
      <c r="BG205" s="277"/>
      <c r="BH205" s="277"/>
      <c r="BI205" s="277"/>
      <c r="BJ205" s="277"/>
      <c r="BK205" s="277"/>
      <c r="BL205" s="277"/>
      <c r="BM205" s="277"/>
      <c r="BN205" s="277"/>
      <c r="BO205" s="277"/>
      <c r="BP205" s="277"/>
      <c r="BQ205" s="277"/>
      <c r="BR205" s="277"/>
      <c r="BS205" s="277"/>
      <c r="BT205" s="277"/>
      <c r="BU205" s="277"/>
      <c r="BV205" s="277"/>
      <c r="BW205" s="277"/>
      <c r="BX205" s="277"/>
      <c r="BY205" s="277"/>
      <c r="BZ205" s="277"/>
      <c r="CA205" s="277"/>
      <c r="CB205" s="277"/>
      <c r="CC205" s="277"/>
      <c r="CD205" s="277"/>
      <c r="CE205" s="277"/>
      <c r="CF205" s="277"/>
      <c r="CG205" s="277"/>
      <c r="CH205" s="277"/>
      <c r="CI205" s="277"/>
      <c r="CJ205" s="277"/>
      <c r="CK205" s="277"/>
      <c r="CL205" s="277"/>
      <c r="CM205" s="277"/>
      <c r="CN205" s="277"/>
      <c r="CO205" s="277"/>
      <c r="CP205" s="277"/>
      <c r="CQ205" s="277"/>
      <c r="CR205" s="277"/>
      <c r="CS205" s="277"/>
      <c r="CT205" s="277"/>
      <c r="CU205" s="277"/>
      <c r="CV205" s="277"/>
      <c r="CW205" s="277"/>
      <c r="CX205" s="277"/>
      <c r="CY205" s="277"/>
      <c r="CZ205" s="277"/>
      <c r="DA205" s="277"/>
      <c r="DB205" s="277"/>
      <c r="DC205" s="277"/>
      <c r="DD205" s="277"/>
      <c r="DE205" s="277"/>
      <c r="DF205" s="277"/>
      <c r="DG205" s="277"/>
      <c r="DH205" s="277"/>
      <c r="DI205" s="277"/>
      <c r="DJ205" s="277"/>
      <c r="DK205" s="277"/>
      <c r="DL205" s="277"/>
      <c r="DM205" s="277"/>
      <c r="DN205" s="277"/>
      <c r="DO205" s="277"/>
      <c r="DP205" s="277"/>
      <c r="DQ205" s="277"/>
      <c r="DR205" s="277"/>
      <c r="DS205" s="277"/>
      <c r="DT205" s="277"/>
      <c r="DU205" s="277"/>
      <c r="DV205" s="277"/>
      <c r="DW205" s="277"/>
      <c r="DX205" s="277"/>
      <c r="DY205" s="277"/>
      <c r="DZ205" s="277"/>
      <c r="EA205" s="277"/>
      <c r="EB205" s="277"/>
      <c r="EC205" s="277"/>
      <c r="ED205" s="277"/>
      <c r="EE205" s="277"/>
      <c r="EF205" s="277"/>
      <c r="EG205" s="277"/>
      <c r="EH205" s="277"/>
      <c r="EI205" s="277"/>
      <c r="EJ205" s="277"/>
      <c r="EK205" s="277"/>
      <c r="EL205" s="277"/>
      <c r="EM205" s="277"/>
      <c r="EN205" s="277"/>
      <c r="EO205" s="277"/>
      <c r="EP205" s="277"/>
      <c r="EQ205" s="277"/>
      <c r="ER205" s="277"/>
      <c r="ES205" s="277"/>
      <c r="ET205" s="277"/>
      <c r="EU205" s="277"/>
      <c r="EV205" s="277"/>
      <c r="EW205" s="277"/>
      <c r="EX205" s="277"/>
      <c r="EY205" s="277"/>
      <c r="EZ205" s="277"/>
      <c r="FA205" s="277"/>
      <c r="FB205" s="277"/>
      <c r="FC205" s="277"/>
      <c r="FD205" s="277"/>
      <c r="FE205" s="277"/>
      <c r="FF205" s="277"/>
      <c r="FG205" s="277"/>
      <c r="FH205" s="277"/>
      <c r="FI205" s="277"/>
      <c r="FJ205" s="277"/>
      <c r="FK205" s="277"/>
      <c r="FL205" s="277"/>
      <c r="FM205" s="277"/>
      <c r="FN205" s="277"/>
      <c r="FO205" s="277"/>
      <c r="FP205" s="277"/>
      <c r="FQ205" s="277"/>
      <c r="FR205" s="277"/>
      <c r="FS205" s="277"/>
      <c r="FT205" s="277"/>
      <c r="FU205" s="277"/>
      <c r="FV205" s="277"/>
      <c r="FW205" s="277"/>
      <c r="FX205" s="277"/>
      <c r="FY205" s="277"/>
      <c r="FZ205" s="277"/>
      <c r="GA205" s="277"/>
      <c r="GB205" s="277"/>
      <c r="GC205" s="277"/>
      <c r="GD205" s="277"/>
      <c r="GE205" s="277"/>
      <c r="GF205" s="277"/>
      <c r="GG205" s="277"/>
      <c r="GH205" s="277"/>
      <c r="GI205" s="277"/>
      <c r="GJ205" s="277"/>
      <c r="GK205" s="277"/>
      <c r="GL205" s="277"/>
      <c r="GM205" s="277"/>
      <c r="GN205" s="277"/>
      <c r="GO205" s="277"/>
      <c r="GP205" s="277"/>
      <c r="GQ205" s="277"/>
      <c r="GR205" s="277"/>
      <c r="GS205" s="277"/>
      <c r="GT205" s="277"/>
      <c r="GU205" s="277"/>
      <c r="GV205" s="280"/>
      <c r="GW205" s="280"/>
      <c r="GX205" s="280"/>
      <c r="GY205" s="280"/>
      <c r="GZ205" s="280"/>
      <c r="HA205" s="280"/>
      <c r="HB205" s="280"/>
      <c r="HC205" s="280"/>
      <c r="HD205" s="280"/>
      <c r="HE205" s="280"/>
      <c r="HF205" s="280"/>
      <c r="HG205" s="280"/>
      <c r="HH205" s="280"/>
      <c r="HI205" s="280"/>
      <c r="HJ205" s="280"/>
      <c r="HK205" s="280"/>
      <c r="HL205" s="280"/>
      <c r="HM205" s="280"/>
      <c r="HN205" s="280"/>
      <c r="HO205" s="280"/>
      <c r="HP205" s="280"/>
      <c r="HQ205" s="280"/>
      <c r="HR205" s="280"/>
      <c r="HS205" s="280"/>
    </row>
    <row r="206" spans="1:227" s="278" customFormat="1" ht="29.1" customHeight="1">
      <c r="A206" s="521"/>
      <c r="B206" s="294" t="s">
        <v>253</v>
      </c>
      <c r="C206" s="290">
        <v>93.48</v>
      </c>
      <c r="D206" s="290">
        <v>33.374443999999997</v>
      </c>
      <c r="E206" s="290"/>
      <c r="F206" s="291">
        <f t="shared" si="28"/>
        <v>126.854444</v>
      </c>
      <c r="G206" s="290"/>
      <c r="H206" s="291">
        <f t="shared" si="36"/>
        <v>126.854444</v>
      </c>
      <c r="I206" s="296" t="s">
        <v>368</v>
      </c>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c r="AZ206" s="277"/>
      <c r="BA206" s="277"/>
      <c r="BB206" s="277"/>
      <c r="BC206" s="277"/>
      <c r="BD206" s="277"/>
      <c r="BE206" s="277"/>
      <c r="BF206" s="277"/>
      <c r="BG206" s="277"/>
      <c r="BH206" s="277"/>
      <c r="BI206" s="277"/>
      <c r="BJ206" s="277"/>
      <c r="BK206" s="277"/>
      <c r="BL206" s="277"/>
      <c r="BM206" s="277"/>
      <c r="BN206" s="277"/>
      <c r="BO206" s="277"/>
      <c r="BP206" s="277"/>
      <c r="BQ206" s="277"/>
      <c r="BR206" s="277"/>
      <c r="BS206" s="277"/>
      <c r="BT206" s="277"/>
      <c r="BU206" s="277"/>
      <c r="BV206" s="277"/>
      <c r="BW206" s="277"/>
      <c r="BX206" s="277"/>
      <c r="BY206" s="277"/>
      <c r="BZ206" s="277"/>
      <c r="CA206" s="277"/>
      <c r="CB206" s="277"/>
      <c r="CC206" s="277"/>
      <c r="CD206" s="277"/>
      <c r="CE206" s="277"/>
      <c r="CF206" s="277"/>
      <c r="CG206" s="277"/>
      <c r="CH206" s="277"/>
      <c r="CI206" s="277"/>
      <c r="CJ206" s="277"/>
      <c r="CK206" s="277"/>
      <c r="CL206" s="277"/>
      <c r="CM206" s="277"/>
      <c r="CN206" s="277"/>
      <c r="CO206" s="277"/>
      <c r="CP206" s="277"/>
      <c r="CQ206" s="277"/>
      <c r="CR206" s="277"/>
      <c r="CS206" s="277"/>
      <c r="CT206" s="277"/>
      <c r="CU206" s="277"/>
      <c r="CV206" s="277"/>
      <c r="CW206" s="277"/>
      <c r="CX206" s="277"/>
      <c r="CY206" s="277"/>
      <c r="CZ206" s="277"/>
      <c r="DA206" s="277"/>
      <c r="DB206" s="277"/>
      <c r="DC206" s="277"/>
      <c r="DD206" s="277"/>
      <c r="DE206" s="277"/>
      <c r="DF206" s="277"/>
      <c r="DG206" s="277"/>
      <c r="DH206" s="277"/>
      <c r="DI206" s="277"/>
      <c r="DJ206" s="277"/>
      <c r="DK206" s="277"/>
      <c r="DL206" s="277"/>
      <c r="DM206" s="277"/>
      <c r="DN206" s="277"/>
      <c r="DO206" s="277"/>
      <c r="DP206" s="277"/>
      <c r="DQ206" s="277"/>
      <c r="DR206" s="277"/>
      <c r="DS206" s="277"/>
      <c r="DT206" s="277"/>
      <c r="DU206" s="277"/>
      <c r="DV206" s="277"/>
      <c r="DW206" s="277"/>
      <c r="DX206" s="277"/>
      <c r="DY206" s="277"/>
      <c r="DZ206" s="277"/>
      <c r="EA206" s="277"/>
      <c r="EB206" s="277"/>
      <c r="EC206" s="277"/>
      <c r="ED206" s="277"/>
      <c r="EE206" s="277"/>
      <c r="EF206" s="277"/>
      <c r="EG206" s="277"/>
      <c r="EH206" s="277"/>
      <c r="EI206" s="277"/>
      <c r="EJ206" s="277"/>
      <c r="EK206" s="277"/>
      <c r="EL206" s="277"/>
      <c r="EM206" s="277"/>
      <c r="EN206" s="277"/>
      <c r="EO206" s="277"/>
      <c r="EP206" s="277"/>
      <c r="EQ206" s="277"/>
      <c r="ER206" s="277"/>
      <c r="ES206" s="277"/>
      <c r="ET206" s="277"/>
      <c r="EU206" s="277"/>
      <c r="EV206" s="277"/>
      <c r="EW206" s="277"/>
      <c r="EX206" s="277"/>
      <c r="EY206" s="277"/>
      <c r="EZ206" s="277"/>
      <c r="FA206" s="277"/>
      <c r="FB206" s="277"/>
      <c r="FC206" s="277"/>
      <c r="FD206" s="277"/>
      <c r="FE206" s="277"/>
      <c r="FF206" s="277"/>
      <c r="FG206" s="277"/>
      <c r="FH206" s="277"/>
      <c r="FI206" s="277"/>
      <c r="FJ206" s="277"/>
      <c r="FK206" s="277"/>
      <c r="FL206" s="277"/>
      <c r="FM206" s="277"/>
      <c r="FN206" s="277"/>
      <c r="FO206" s="277"/>
      <c r="FP206" s="277"/>
      <c r="FQ206" s="277"/>
      <c r="FR206" s="277"/>
      <c r="FS206" s="277"/>
      <c r="FT206" s="277"/>
      <c r="FU206" s="277"/>
      <c r="FV206" s="277"/>
      <c r="FW206" s="277"/>
      <c r="FX206" s="277"/>
      <c r="FY206" s="277"/>
      <c r="FZ206" s="277"/>
      <c r="GA206" s="277"/>
      <c r="GB206" s="277"/>
      <c r="GC206" s="277"/>
      <c r="GD206" s="277"/>
      <c r="GE206" s="277"/>
      <c r="GF206" s="277"/>
      <c r="GG206" s="277"/>
      <c r="GH206" s="277"/>
      <c r="GI206" s="277"/>
      <c r="GJ206" s="277"/>
      <c r="GK206" s="277"/>
      <c r="GL206" s="277"/>
      <c r="GM206" s="277"/>
      <c r="GN206" s="277"/>
      <c r="GO206" s="277"/>
      <c r="GP206" s="277"/>
      <c r="GQ206" s="277"/>
      <c r="GR206" s="277"/>
      <c r="GS206" s="277"/>
      <c r="GT206" s="277"/>
      <c r="GU206" s="277"/>
      <c r="GV206" s="280"/>
      <c r="GW206" s="280"/>
      <c r="GX206" s="280"/>
      <c r="GY206" s="280"/>
      <c r="GZ206" s="280"/>
      <c r="HA206" s="280"/>
      <c r="HB206" s="280"/>
      <c r="HC206" s="280"/>
      <c r="HD206" s="280"/>
      <c r="HE206" s="280"/>
      <c r="HF206" s="280"/>
      <c r="HG206" s="280"/>
      <c r="HH206" s="280"/>
      <c r="HI206" s="280"/>
      <c r="HJ206" s="280"/>
      <c r="HK206" s="280"/>
      <c r="HL206" s="280"/>
      <c r="HM206" s="280"/>
      <c r="HN206" s="280"/>
      <c r="HO206" s="280"/>
      <c r="HP206" s="280"/>
      <c r="HQ206" s="280"/>
      <c r="HR206" s="280"/>
      <c r="HS206" s="280"/>
    </row>
    <row r="207" spans="1:227" s="278" customFormat="1" ht="27.95" customHeight="1">
      <c r="A207" s="521"/>
      <c r="B207" s="294" t="s">
        <v>255</v>
      </c>
      <c r="C207" s="290">
        <v>8.4</v>
      </c>
      <c r="D207" s="290"/>
      <c r="E207" s="290"/>
      <c r="F207" s="291">
        <f t="shared" si="28"/>
        <v>8.4</v>
      </c>
      <c r="G207" s="290"/>
      <c r="H207" s="291">
        <f t="shared" si="36"/>
        <v>8.4</v>
      </c>
      <c r="I207" s="296"/>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c r="AO207" s="277"/>
      <c r="AP207" s="277"/>
      <c r="AQ207" s="277"/>
      <c r="AR207" s="277"/>
      <c r="AS207" s="277"/>
      <c r="AT207" s="277"/>
      <c r="AU207" s="277"/>
      <c r="AV207" s="277"/>
      <c r="AW207" s="277"/>
      <c r="AX207" s="277"/>
      <c r="AY207" s="277"/>
      <c r="AZ207" s="277"/>
      <c r="BA207" s="277"/>
      <c r="BB207" s="277"/>
      <c r="BC207" s="277"/>
      <c r="BD207" s="277"/>
      <c r="BE207" s="277"/>
      <c r="BF207" s="277"/>
      <c r="BG207" s="277"/>
      <c r="BH207" s="277"/>
      <c r="BI207" s="277"/>
      <c r="BJ207" s="277"/>
      <c r="BK207" s="277"/>
      <c r="BL207" s="277"/>
      <c r="BM207" s="277"/>
      <c r="BN207" s="277"/>
      <c r="BO207" s="277"/>
      <c r="BP207" s="277"/>
      <c r="BQ207" s="277"/>
      <c r="BR207" s="277"/>
      <c r="BS207" s="277"/>
      <c r="BT207" s="277"/>
      <c r="BU207" s="277"/>
      <c r="BV207" s="277"/>
      <c r="BW207" s="277"/>
      <c r="BX207" s="277"/>
      <c r="BY207" s="277"/>
      <c r="BZ207" s="277"/>
      <c r="CA207" s="277"/>
      <c r="CB207" s="277"/>
      <c r="CC207" s="277"/>
      <c r="CD207" s="277"/>
      <c r="CE207" s="277"/>
      <c r="CF207" s="277"/>
      <c r="CG207" s="277"/>
      <c r="CH207" s="277"/>
      <c r="CI207" s="277"/>
      <c r="CJ207" s="277"/>
      <c r="CK207" s="277"/>
      <c r="CL207" s="277"/>
      <c r="CM207" s="277"/>
      <c r="CN207" s="277"/>
      <c r="CO207" s="277"/>
      <c r="CP207" s="277"/>
      <c r="CQ207" s="277"/>
      <c r="CR207" s="277"/>
      <c r="CS207" s="277"/>
      <c r="CT207" s="277"/>
      <c r="CU207" s="277"/>
      <c r="CV207" s="277"/>
      <c r="CW207" s="277"/>
      <c r="CX207" s="277"/>
      <c r="CY207" s="277"/>
      <c r="CZ207" s="277"/>
      <c r="DA207" s="277"/>
      <c r="DB207" s="277"/>
      <c r="DC207" s="277"/>
      <c r="DD207" s="277"/>
      <c r="DE207" s="277"/>
      <c r="DF207" s="277"/>
      <c r="DG207" s="277"/>
      <c r="DH207" s="277"/>
      <c r="DI207" s="277"/>
      <c r="DJ207" s="277"/>
      <c r="DK207" s="277"/>
      <c r="DL207" s="277"/>
      <c r="DM207" s="277"/>
      <c r="DN207" s="277"/>
      <c r="DO207" s="277"/>
      <c r="DP207" s="277"/>
      <c r="DQ207" s="277"/>
      <c r="DR207" s="277"/>
      <c r="DS207" s="277"/>
      <c r="DT207" s="277"/>
      <c r="DU207" s="277"/>
      <c r="DV207" s="277"/>
      <c r="DW207" s="277"/>
      <c r="DX207" s="277"/>
      <c r="DY207" s="277"/>
      <c r="DZ207" s="277"/>
      <c r="EA207" s="277"/>
      <c r="EB207" s="277"/>
      <c r="EC207" s="277"/>
      <c r="ED207" s="277"/>
      <c r="EE207" s="277"/>
      <c r="EF207" s="277"/>
      <c r="EG207" s="277"/>
      <c r="EH207" s="277"/>
      <c r="EI207" s="277"/>
      <c r="EJ207" s="277"/>
      <c r="EK207" s="277"/>
      <c r="EL207" s="277"/>
      <c r="EM207" s="277"/>
      <c r="EN207" s="277"/>
      <c r="EO207" s="277"/>
      <c r="EP207" s="277"/>
      <c r="EQ207" s="277"/>
      <c r="ER207" s="277"/>
      <c r="ES207" s="277"/>
      <c r="ET207" s="277"/>
      <c r="EU207" s="277"/>
      <c r="EV207" s="277"/>
      <c r="EW207" s="277"/>
      <c r="EX207" s="277"/>
      <c r="EY207" s="277"/>
      <c r="EZ207" s="277"/>
      <c r="FA207" s="277"/>
      <c r="FB207" s="277"/>
      <c r="FC207" s="277"/>
      <c r="FD207" s="277"/>
      <c r="FE207" s="277"/>
      <c r="FF207" s="277"/>
      <c r="FG207" s="277"/>
      <c r="FH207" s="277"/>
      <c r="FI207" s="277"/>
      <c r="FJ207" s="277"/>
      <c r="FK207" s="277"/>
      <c r="FL207" s="277"/>
      <c r="FM207" s="277"/>
      <c r="FN207" s="277"/>
      <c r="FO207" s="277"/>
      <c r="FP207" s="277"/>
      <c r="FQ207" s="277"/>
      <c r="FR207" s="277"/>
      <c r="FS207" s="277"/>
      <c r="FT207" s="277"/>
      <c r="FU207" s="277"/>
      <c r="FV207" s="277"/>
      <c r="FW207" s="277"/>
      <c r="FX207" s="277"/>
      <c r="FY207" s="277"/>
      <c r="FZ207" s="277"/>
      <c r="GA207" s="277"/>
      <c r="GB207" s="277"/>
      <c r="GC207" s="277"/>
      <c r="GD207" s="277"/>
      <c r="GE207" s="277"/>
      <c r="GF207" s="277"/>
      <c r="GG207" s="277"/>
      <c r="GH207" s="277"/>
      <c r="GI207" s="277"/>
      <c r="GJ207" s="277"/>
      <c r="GK207" s="277"/>
      <c r="GL207" s="277"/>
      <c r="GM207" s="277"/>
      <c r="GN207" s="277"/>
      <c r="GO207" s="277"/>
      <c r="GP207" s="277"/>
      <c r="GQ207" s="277"/>
      <c r="GR207" s="277"/>
      <c r="GS207" s="277"/>
      <c r="GT207" s="277"/>
      <c r="GU207" s="277"/>
      <c r="GV207" s="280"/>
      <c r="GW207" s="280"/>
      <c r="GX207" s="280"/>
      <c r="GY207" s="280"/>
      <c r="GZ207" s="280"/>
      <c r="HA207" s="280"/>
      <c r="HB207" s="280"/>
      <c r="HC207" s="280"/>
      <c r="HD207" s="280"/>
      <c r="HE207" s="280"/>
      <c r="HF207" s="280"/>
      <c r="HG207" s="280"/>
      <c r="HH207" s="280"/>
      <c r="HI207" s="280"/>
      <c r="HJ207" s="280"/>
      <c r="HK207" s="280"/>
      <c r="HL207" s="280"/>
      <c r="HM207" s="280"/>
      <c r="HN207" s="280"/>
      <c r="HO207" s="280"/>
      <c r="HP207" s="280"/>
      <c r="HQ207" s="280"/>
      <c r="HR207" s="280"/>
      <c r="HS207" s="280"/>
    </row>
    <row r="208" spans="1:227" s="278" customFormat="1" ht="27.95" customHeight="1">
      <c r="A208" s="521"/>
      <c r="B208" s="293" t="s">
        <v>256</v>
      </c>
      <c r="C208" s="291">
        <v>8.4</v>
      </c>
      <c r="D208" s="291"/>
      <c r="E208" s="291"/>
      <c r="F208" s="291">
        <f t="shared" si="28"/>
        <v>8.4</v>
      </c>
      <c r="G208" s="290"/>
      <c r="H208" s="291">
        <f t="shared" si="36"/>
        <v>8.4</v>
      </c>
      <c r="I208" s="296"/>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c r="AP208" s="277"/>
      <c r="AQ208" s="277"/>
      <c r="AR208" s="277"/>
      <c r="AS208" s="277"/>
      <c r="AT208" s="277"/>
      <c r="AU208" s="277"/>
      <c r="AV208" s="277"/>
      <c r="AW208" s="277"/>
      <c r="AX208" s="277"/>
      <c r="AY208" s="277"/>
      <c r="AZ208" s="277"/>
      <c r="BA208" s="277"/>
      <c r="BB208" s="277"/>
      <c r="BC208" s="277"/>
      <c r="BD208" s="277"/>
      <c r="BE208" s="277"/>
      <c r="BF208" s="277"/>
      <c r="BG208" s="277"/>
      <c r="BH208" s="277"/>
      <c r="BI208" s="277"/>
      <c r="BJ208" s="277"/>
      <c r="BK208" s="277"/>
      <c r="BL208" s="277"/>
      <c r="BM208" s="277"/>
      <c r="BN208" s="277"/>
      <c r="BO208" s="277"/>
      <c r="BP208" s="277"/>
      <c r="BQ208" s="277"/>
      <c r="BR208" s="277"/>
      <c r="BS208" s="277"/>
      <c r="BT208" s="277"/>
      <c r="BU208" s="277"/>
      <c r="BV208" s="277"/>
      <c r="BW208" s="277"/>
      <c r="BX208" s="277"/>
      <c r="BY208" s="277"/>
      <c r="BZ208" s="277"/>
      <c r="CA208" s="277"/>
      <c r="CB208" s="277"/>
      <c r="CC208" s="277"/>
      <c r="CD208" s="277"/>
      <c r="CE208" s="277"/>
      <c r="CF208" s="277"/>
      <c r="CG208" s="277"/>
      <c r="CH208" s="277"/>
      <c r="CI208" s="277"/>
      <c r="CJ208" s="277"/>
      <c r="CK208" s="277"/>
      <c r="CL208" s="277"/>
      <c r="CM208" s="277"/>
      <c r="CN208" s="277"/>
      <c r="CO208" s="277"/>
      <c r="CP208" s="277"/>
      <c r="CQ208" s="277"/>
      <c r="CR208" s="277"/>
      <c r="CS208" s="277"/>
      <c r="CT208" s="277"/>
      <c r="CU208" s="277"/>
      <c r="CV208" s="277"/>
      <c r="CW208" s="277"/>
      <c r="CX208" s="277"/>
      <c r="CY208" s="277"/>
      <c r="CZ208" s="277"/>
      <c r="DA208" s="277"/>
      <c r="DB208" s="277"/>
      <c r="DC208" s="277"/>
      <c r="DD208" s="277"/>
      <c r="DE208" s="277"/>
      <c r="DF208" s="277"/>
      <c r="DG208" s="277"/>
      <c r="DH208" s="277"/>
      <c r="DI208" s="277"/>
      <c r="DJ208" s="277"/>
      <c r="DK208" s="277"/>
      <c r="DL208" s="277"/>
      <c r="DM208" s="277"/>
      <c r="DN208" s="277"/>
      <c r="DO208" s="277"/>
      <c r="DP208" s="277"/>
      <c r="DQ208" s="277"/>
      <c r="DR208" s="277"/>
      <c r="DS208" s="277"/>
      <c r="DT208" s="277"/>
      <c r="DU208" s="277"/>
      <c r="DV208" s="277"/>
      <c r="DW208" s="277"/>
      <c r="DX208" s="277"/>
      <c r="DY208" s="277"/>
      <c r="DZ208" s="277"/>
      <c r="EA208" s="277"/>
      <c r="EB208" s="277"/>
      <c r="EC208" s="277"/>
      <c r="ED208" s="277"/>
      <c r="EE208" s="277"/>
      <c r="EF208" s="277"/>
      <c r="EG208" s="277"/>
      <c r="EH208" s="277"/>
      <c r="EI208" s="277"/>
      <c r="EJ208" s="277"/>
      <c r="EK208" s="277"/>
      <c r="EL208" s="277"/>
      <c r="EM208" s="277"/>
      <c r="EN208" s="277"/>
      <c r="EO208" s="277"/>
      <c r="EP208" s="277"/>
      <c r="EQ208" s="277"/>
      <c r="ER208" s="277"/>
      <c r="ES208" s="277"/>
      <c r="ET208" s="277"/>
      <c r="EU208" s="277"/>
      <c r="EV208" s="277"/>
      <c r="EW208" s="277"/>
      <c r="EX208" s="277"/>
      <c r="EY208" s="277"/>
      <c r="EZ208" s="277"/>
      <c r="FA208" s="277"/>
      <c r="FB208" s="277"/>
      <c r="FC208" s="277"/>
      <c r="FD208" s="277"/>
      <c r="FE208" s="277"/>
      <c r="FF208" s="277"/>
      <c r="FG208" s="277"/>
      <c r="FH208" s="277"/>
      <c r="FI208" s="277"/>
      <c r="FJ208" s="277"/>
      <c r="FK208" s="277"/>
      <c r="FL208" s="277"/>
      <c r="FM208" s="277"/>
      <c r="FN208" s="277"/>
      <c r="FO208" s="277"/>
      <c r="FP208" s="277"/>
      <c r="FQ208" s="277"/>
      <c r="FR208" s="277"/>
      <c r="FS208" s="277"/>
      <c r="FT208" s="277"/>
      <c r="FU208" s="277"/>
      <c r="FV208" s="277"/>
      <c r="FW208" s="277"/>
      <c r="FX208" s="277"/>
      <c r="FY208" s="277"/>
      <c r="FZ208" s="277"/>
      <c r="GA208" s="277"/>
      <c r="GB208" s="277"/>
      <c r="GC208" s="277"/>
      <c r="GD208" s="277"/>
      <c r="GE208" s="277"/>
      <c r="GF208" s="277"/>
      <c r="GG208" s="277"/>
      <c r="GH208" s="277"/>
      <c r="GI208" s="277"/>
      <c r="GJ208" s="277"/>
      <c r="GK208" s="277"/>
      <c r="GL208" s="277"/>
      <c r="GM208" s="277"/>
      <c r="GN208" s="277"/>
      <c r="GO208" s="277"/>
      <c r="GP208" s="277"/>
      <c r="GQ208" s="277"/>
      <c r="GR208" s="277"/>
      <c r="GS208" s="277"/>
      <c r="GT208" s="277"/>
      <c r="GU208" s="277"/>
      <c r="GV208" s="280"/>
      <c r="GW208" s="280"/>
      <c r="GX208" s="280"/>
      <c r="GY208" s="280"/>
      <c r="GZ208" s="280"/>
      <c r="HA208" s="280"/>
      <c r="HB208" s="280"/>
      <c r="HC208" s="280"/>
      <c r="HD208" s="280"/>
      <c r="HE208" s="280"/>
      <c r="HF208" s="280"/>
      <c r="HG208" s="280"/>
      <c r="HH208" s="280"/>
      <c r="HI208" s="280"/>
      <c r="HJ208" s="280"/>
      <c r="HK208" s="280"/>
      <c r="HL208" s="280"/>
      <c r="HM208" s="280"/>
      <c r="HN208" s="280"/>
      <c r="HO208" s="280"/>
      <c r="HP208" s="280"/>
      <c r="HQ208" s="280"/>
      <c r="HR208" s="280"/>
      <c r="HS208" s="280"/>
    </row>
    <row r="209" spans="1:227" s="278" customFormat="1" ht="27.95" customHeight="1">
      <c r="A209" s="521"/>
      <c r="B209" s="294" t="s">
        <v>258</v>
      </c>
      <c r="C209" s="290">
        <f>SUM(C210:C212)</f>
        <v>29</v>
      </c>
      <c r="D209" s="290">
        <f t="shared" ref="D209:G209" si="38">SUM(D210:D212)</f>
        <v>18.350000000000001</v>
      </c>
      <c r="E209" s="290">
        <f t="shared" si="38"/>
        <v>0</v>
      </c>
      <c r="F209" s="291">
        <f t="shared" si="28"/>
        <v>47.35</v>
      </c>
      <c r="G209" s="290">
        <f t="shared" si="38"/>
        <v>38.375999999999998</v>
      </c>
      <c r="H209" s="291">
        <f t="shared" si="36"/>
        <v>85.725999999999999</v>
      </c>
      <c r="I209" s="296"/>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c r="AN209" s="277"/>
      <c r="AO209" s="277"/>
      <c r="AP209" s="277"/>
      <c r="AQ209" s="277"/>
      <c r="AR209" s="277"/>
      <c r="AS209" s="277"/>
      <c r="AT209" s="277"/>
      <c r="AU209" s="277"/>
      <c r="AV209" s="277"/>
      <c r="AW209" s="277"/>
      <c r="AX209" s="277"/>
      <c r="AY209" s="277"/>
      <c r="AZ209" s="277"/>
      <c r="BA209" s="277"/>
      <c r="BB209" s="277"/>
      <c r="BC209" s="277"/>
      <c r="BD209" s="277"/>
      <c r="BE209" s="277"/>
      <c r="BF209" s="277"/>
      <c r="BG209" s="277"/>
      <c r="BH209" s="277"/>
      <c r="BI209" s="277"/>
      <c r="BJ209" s="277"/>
      <c r="BK209" s="277"/>
      <c r="BL209" s="277"/>
      <c r="BM209" s="277"/>
      <c r="BN209" s="277"/>
      <c r="BO209" s="277"/>
      <c r="BP209" s="277"/>
      <c r="BQ209" s="277"/>
      <c r="BR209" s="277"/>
      <c r="BS209" s="277"/>
      <c r="BT209" s="277"/>
      <c r="BU209" s="277"/>
      <c r="BV209" s="277"/>
      <c r="BW209" s="277"/>
      <c r="BX209" s="277"/>
      <c r="BY209" s="277"/>
      <c r="BZ209" s="277"/>
      <c r="CA209" s="277"/>
      <c r="CB209" s="277"/>
      <c r="CC209" s="277"/>
      <c r="CD209" s="277"/>
      <c r="CE209" s="277"/>
      <c r="CF209" s="277"/>
      <c r="CG209" s="277"/>
      <c r="CH209" s="277"/>
      <c r="CI209" s="277"/>
      <c r="CJ209" s="277"/>
      <c r="CK209" s="277"/>
      <c r="CL209" s="277"/>
      <c r="CM209" s="277"/>
      <c r="CN209" s="277"/>
      <c r="CO209" s="277"/>
      <c r="CP209" s="277"/>
      <c r="CQ209" s="277"/>
      <c r="CR209" s="277"/>
      <c r="CS209" s="277"/>
      <c r="CT209" s="277"/>
      <c r="CU209" s="277"/>
      <c r="CV209" s="277"/>
      <c r="CW209" s="277"/>
      <c r="CX209" s="277"/>
      <c r="CY209" s="277"/>
      <c r="CZ209" s="277"/>
      <c r="DA209" s="277"/>
      <c r="DB209" s="277"/>
      <c r="DC209" s="277"/>
      <c r="DD209" s="277"/>
      <c r="DE209" s="277"/>
      <c r="DF209" s="277"/>
      <c r="DG209" s="277"/>
      <c r="DH209" s="277"/>
      <c r="DI209" s="277"/>
      <c r="DJ209" s="277"/>
      <c r="DK209" s="277"/>
      <c r="DL209" s="277"/>
      <c r="DM209" s="277"/>
      <c r="DN209" s="277"/>
      <c r="DO209" s="277"/>
      <c r="DP209" s="277"/>
      <c r="DQ209" s="277"/>
      <c r="DR209" s="277"/>
      <c r="DS209" s="277"/>
      <c r="DT209" s="277"/>
      <c r="DU209" s="277"/>
      <c r="DV209" s="277"/>
      <c r="DW209" s="277"/>
      <c r="DX209" s="277"/>
      <c r="DY209" s="277"/>
      <c r="DZ209" s="277"/>
      <c r="EA209" s="277"/>
      <c r="EB209" s="277"/>
      <c r="EC209" s="277"/>
      <c r="ED209" s="277"/>
      <c r="EE209" s="277"/>
      <c r="EF209" s="277"/>
      <c r="EG209" s="277"/>
      <c r="EH209" s="277"/>
      <c r="EI209" s="277"/>
      <c r="EJ209" s="277"/>
      <c r="EK209" s="277"/>
      <c r="EL209" s="277"/>
      <c r="EM209" s="277"/>
      <c r="EN209" s="277"/>
      <c r="EO209" s="277"/>
      <c r="EP209" s="277"/>
      <c r="EQ209" s="277"/>
      <c r="ER209" s="277"/>
      <c r="ES209" s="277"/>
      <c r="ET209" s="277"/>
      <c r="EU209" s="277"/>
      <c r="EV209" s="277"/>
      <c r="EW209" s="277"/>
      <c r="EX209" s="277"/>
      <c r="EY209" s="277"/>
      <c r="EZ209" s="277"/>
      <c r="FA209" s="277"/>
      <c r="FB209" s="277"/>
      <c r="FC209" s="277"/>
      <c r="FD209" s="277"/>
      <c r="FE209" s="277"/>
      <c r="FF209" s="277"/>
      <c r="FG209" s="277"/>
      <c r="FH209" s="277"/>
      <c r="FI209" s="277"/>
      <c r="FJ209" s="277"/>
      <c r="FK209" s="277"/>
      <c r="FL209" s="277"/>
      <c r="FM209" s="277"/>
      <c r="FN209" s="277"/>
      <c r="FO209" s="277"/>
      <c r="FP209" s="277"/>
      <c r="FQ209" s="277"/>
      <c r="FR209" s="277"/>
      <c r="FS209" s="277"/>
      <c r="FT209" s="277"/>
      <c r="FU209" s="277"/>
      <c r="FV209" s="277"/>
      <c r="FW209" s="277"/>
      <c r="FX209" s="277"/>
      <c r="FY209" s="277"/>
      <c r="FZ209" s="277"/>
      <c r="GA209" s="277"/>
      <c r="GB209" s="277"/>
      <c r="GC209" s="277"/>
      <c r="GD209" s="277"/>
      <c r="GE209" s="277"/>
      <c r="GF209" s="277"/>
      <c r="GG209" s="277"/>
      <c r="GH209" s="277"/>
      <c r="GI209" s="277"/>
      <c r="GJ209" s="277"/>
      <c r="GK209" s="277"/>
      <c r="GL209" s="277"/>
      <c r="GM209" s="277"/>
      <c r="GN209" s="277"/>
      <c r="GO209" s="277"/>
      <c r="GP209" s="277"/>
      <c r="GQ209" s="277"/>
      <c r="GR209" s="277"/>
      <c r="GS209" s="277"/>
      <c r="GT209" s="277"/>
      <c r="GU209" s="277"/>
      <c r="GV209" s="280"/>
      <c r="GW209" s="280"/>
      <c r="GX209" s="280"/>
      <c r="GY209" s="280"/>
      <c r="GZ209" s="280"/>
      <c r="HA209" s="280"/>
      <c r="HB209" s="280"/>
      <c r="HC209" s="280"/>
      <c r="HD209" s="280"/>
      <c r="HE209" s="280"/>
      <c r="HF209" s="280"/>
      <c r="HG209" s="280"/>
      <c r="HH209" s="280"/>
      <c r="HI209" s="280"/>
      <c r="HJ209" s="280"/>
      <c r="HK209" s="280"/>
      <c r="HL209" s="280"/>
      <c r="HM209" s="280"/>
      <c r="HN209" s="280"/>
      <c r="HO209" s="280"/>
      <c r="HP209" s="280"/>
      <c r="HQ209" s="280"/>
      <c r="HR209" s="280"/>
      <c r="HS209" s="280"/>
    </row>
    <row r="210" spans="1:227" s="278" customFormat="1" ht="27.95" customHeight="1">
      <c r="A210" s="521"/>
      <c r="B210" s="296" t="s">
        <v>369</v>
      </c>
      <c r="C210" s="290">
        <v>12</v>
      </c>
      <c r="D210" s="290"/>
      <c r="E210" s="290"/>
      <c r="F210" s="291">
        <f t="shared" si="28"/>
        <v>12</v>
      </c>
      <c r="G210" s="290"/>
      <c r="H210" s="291">
        <f t="shared" si="36"/>
        <v>12</v>
      </c>
      <c r="I210" s="296"/>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c r="AR210" s="277"/>
      <c r="AS210" s="277"/>
      <c r="AT210" s="277"/>
      <c r="AU210" s="277"/>
      <c r="AV210" s="277"/>
      <c r="AW210" s="277"/>
      <c r="AX210" s="277"/>
      <c r="AY210" s="277"/>
      <c r="AZ210" s="277"/>
      <c r="BA210" s="277"/>
      <c r="BB210" s="277"/>
      <c r="BC210" s="277"/>
      <c r="BD210" s="277"/>
      <c r="BE210" s="277"/>
      <c r="BF210" s="277"/>
      <c r="BG210" s="277"/>
      <c r="BH210" s="277"/>
      <c r="BI210" s="277"/>
      <c r="BJ210" s="277"/>
      <c r="BK210" s="277"/>
      <c r="BL210" s="277"/>
      <c r="BM210" s="277"/>
      <c r="BN210" s="277"/>
      <c r="BO210" s="277"/>
      <c r="BP210" s="277"/>
      <c r="BQ210" s="277"/>
      <c r="BR210" s="277"/>
      <c r="BS210" s="277"/>
      <c r="BT210" s="277"/>
      <c r="BU210" s="277"/>
      <c r="BV210" s="277"/>
      <c r="BW210" s="277"/>
      <c r="BX210" s="277"/>
      <c r="BY210" s="277"/>
      <c r="BZ210" s="277"/>
      <c r="CA210" s="277"/>
      <c r="CB210" s="277"/>
      <c r="CC210" s="277"/>
      <c r="CD210" s="277"/>
      <c r="CE210" s="277"/>
      <c r="CF210" s="277"/>
      <c r="CG210" s="277"/>
      <c r="CH210" s="277"/>
      <c r="CI210" s="277"/>
      <c r="CJ210" s="277"/>
      <c r="CK210" s="277"/>
      <c r="CL210" s="277"/>
      <c r="CM210" s="277"/>
      <c r="CN210" s="277"/>
      <c r="CO210" s="277"/>
      <c r="CP210" s="277"/>
      <c r="CQ210" s="277"/>
      <c r="CR210" s="277"/>
      <c r="CS210" s="277"/>
      <c r="CT210" s="277"/>
      <c r="CU210" s="277"/>
      <c r="CV210" s="277"/>
      <c r="CW210" s="277"/>
      <c r="CX210" s="277"/>
      <c r="CY210" s="277"/>
      <c r="CZ210" s="277"/>
      <c r="DA210" s="277"/>
      <c r="DB210" s="277"/>
      <c r="DC210" s="277"/>
      <c r="DD210" s="277"/>
      <c r="DE210" s="277"/>
      <c r="DF210" s="277"/>
      <c r="DG210" s="277"/>
      <c r="DH210" s="277"/>
      <c r="DI210" s="277"/>
      <c r="DJ210" s="277"/>
      <c r="DK210" s="277"/>
      <c r="DL210" s="277"/>
      <c r="DM210" s="277"/>
      <c r="DN210" s="277"/>
      <c r="DO210" s="277"/>
      <c r="DP210" s="277"/>
      <c r="DQ210" s="277"/>
      <c r="DR210" s="277"/>
      <c r="DS210" s="277"/>
      <c r="DT210" s="277"/>
      <c r="DU210" s="277"/>
      <c r="DV210" s="277"/>
      <c r="DW210" s="277"/>
      <c r="DX210" s="277"/>
      <c r="DY210" s="277"/>
      <c r="DZ210" s="277"/>
      <c r="EA210" s="277"/>
      <c r="EB210" s="277"/>
      <c r="EC210" s="277"/>
      <c r="ED210" s="277"/>
      <c r="EE210" s="277"/>
      <c r="EF210" s="277"/>
      <c r="EG210" s="277"/>
      <c r="EH210" s="277"/>
      <c r="EI210" s="277"/>
      <c r="EJ210" s="277"/>
      <c r="EK210" s="277"/>
      <c r="EL210" s="277"/>
      <c r="EM210" s="277"/>
      <c r="EN210" s="277"/>
      <c r="EO210" s="277"/>
      <c r="EP210" s="277"/>
      <c r="EQ210" s="277"/>
      <c r="ER210" s="277"/>
      <c r="ES210" s="277"/>
      <c r="ET210" s="277"/>
      <c r="EU210" s="277"/>
      <c r="EV210" s="277"/>
      <c r="EW210" s="277"/>
      <c r="EX210" s="277"/>
      <c r="EY210" s="277"/>
      <c r="EZ210" s="277"/>
      <c r="FA210" s="277"/>
      <c r="FB210" s="277"/>
      <c r="FC210" s="277"/>
      <c r="FD210" s="277"/>
      <c r="FE210" s="277"/>
      <c r="FF210" s="277"/>
      <c r="FG210" s="277"/>
      <c r="FH210" s="277"/>
      <c r="FI210" s="277"/>
      <c r="FJ210" s="277"/>
      <c r="FK210" s="277"/>
      <c r="FL210" s="277"/>
      <c r="FM210" s="277"/>
      <c r="FN210" s="277"/>
      <c r="FO210" s="277"/>
      <c r="FP210" s="277"/>
      <c r="FQ210" s="277"/>
      <c r="FR210" s="277"/>
      <c r="FS210" s="277"/>
      <c r="FT210" s="277"/>
      <c r="FU210" s="277"/>
      <c r="FV210" s="277"/>
      <c r="FW210" s="277"/>
      <c r="FX210" s="277"/>
      <c r="FY210" s="277"/>
      <c r="FZ210" s="277"/>
      <c r="GA210" s="277"/>
      <c r="GB210" s="277"/>
      <c r="GC210" s="277"/>
      <c r="GD210" s="277"/>
      <c r="GE210" s="277"/>
      <c r="GF210" s="277"/>
      <c r="GG210" s="277"/>
      <c r="GH210" s="277"/>
      <c r="GI210" s="277"/>
      <c r="GJ210" s="277"/>
      <c r="GK210" s="277"/>
      <c r="GL210" s="277"/>
      <c r="GM210" s="277"/>
      <c r="GN210" s="277"/>
      <c r="GO210" s="277"/>
      <c r="GP210" s="277"/>
      <c r="GQ210" s="277"/>
      <c r="GR210" s="277"/>
      <c r="GS210" s="277"/>
      <c r="GT210" s="277"/>
      <c r="GU210" s="277"/>
      <c r="GV210" s="280"/>
      <c r="GW210" s="280"/>
      <c r="GX210" s="280"/>
      <c r="GY210" s="280"/>
      <c r="GZ210" s="280"/>
      <c r="HA210" s="280"/>
      <c r="HB210" s="280"/>
      <c r="HC210" s="280"/>
      <c r="HD210" s="280"/>
      <c r="HE210" s="280"/>
      <c r="HF210" s="280"/>
      <c r="HG210" s="280"/>
      <c r="HH210" s="280"/>
      <c r="HI210" s="280"/>
      <c r="HJ210" s="280"/>
      <c r="HK210" s="280"/>
      <c r="HL210" s="280"/>
      <c r="HM210" s="280"/>
      <c r="HN210" s="280"/>
      <c r="HO210" s="280"/>
      <c r="HP210" s="280"/>
      <c r="HQ210" s="280"/>
      <c r="HR210" s="280"/>
      <c r="HS210" s="280"/>
    </row>
    <row r="211" spans="1:227" s="278" customFormat="1" ht="27.95" customHeight="1">
      <c r="A211" s="521"/>
      <c r="B211" s="296" t="s">
        <v>370</v>
      </c>
      <c r="C211" s="290">
        <v>17</v>
      </c>
      <c r="D211" s="290">
        <v>18.350000000000001</v>
      </c>
      <c r="E211" s="290"/>
      <c r="F211" s="291">
        <f t="shared" si="28"/>
        <v>35.35</v>
      </c>
      <c r="G211" s="290"/>
      <c r="H211" s="291">
        <f t="shared" si="36"/>
        <v>35.35</v>
      </c>
      <c r="I211" s="296" t="s">
        <v>267</v>
      </c>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c r="AS211" s="277"/>
      <c r="AT211" s="277"/>
      <c r="AU211" s="277"/>
      <c r="AV211" s="277"/>
      <c r="AW211" s="277"/>
      <c r="AX211" s="277"/>
      <c r="AY211" s="277"/>
      <c r="AZ211" s="277"/>
      <c r="BA211" s="277"/>
      <c r="BB211" s="277"/>
      <c r="BC211" s="277"/>
      <c r="BD211" s="277"/>
      <c r="BE211" s="277"/>
      <c r="BF211" s="277"/>
      <c r="BG211" s="277"/>
      <c r="BH211" s="277"/>
      <c r="BI211" s="277"/>
      <c r="BJ211" s="277"/>
      <c r="BK211" s="277"/>
      <c r="BL211" s="277"/>
      <c r="BM211" s="277"/>
      <c r="BN211" s="277"/>
      <c r="BO211" s="277"/>
      <c r="BP211" s="277"/>
      <c r="BQ211" s="277"/>
      <c r="BR211" s="277"/>
      <c r="BS211" s="277"/>
      <c r="BT211" s="277"/>
      <c r="BU211" s="277"/>
      <c r="BV211" s="277"/>
      <c r="BW211" s="277"/>
      <c r="BX211" s="277"/>
      <c r="BY211" s="277"/>
      <c r="BZ211" s="277"/>
      <c r="CA211" s="277"/>
      <c r="CB211" s="277"/>
      <c r="CC211" s="277"/>
      <c r="CD211" s="277"/>
      <c r="CE211" s="277"/>
      <c r="CF211" s="277"/>
      <c r="CG211" s="277"/>
      <c r="CH211" s="277"/>
      <c r="CI211" s="277"/>
      <c r="CJ211" s="277"/>
      <c r="CK211" s="277"/>
      <c r="CL211" s="277"/>
      <c r="CM211" s="277"/>
      <c r="CN211" s="277"/>
      <c r="CO211" s="277"/>
      <c r="CP211" s="277"/>
      <c r="CQ211" s="277"/>
      <c r="CR211" s="277"/>
      <c r="CS211" s="277"/>
      <c r="CT211" s="277"/>
      <c r="CU211" s="277"/>
      <c r="CV211" s="277"/>
      <c r="CW211" s="277"/>
      <c r="CX211" s="277"/>
      <c r="CY211" s="277"/>
      <c r="CZ211" s="277"/>
      <c r="DA211" s="277"/>
      <c r="DB211" s="277"/>
      <c r="DC211" s="277"/>
      <c r="DD211" s="277"/>
      <c r="DE211" s="277"/>
      <c r="DF211" s="277"/>
      <c r="DG211" s="277"/>
      <c r="DH211" s="277"/>
      <c r="DI211" s="277"/>
      <c r="DJ211" s="277"/>
      <c r="DK211" s="277"/>
      <c r="DL211" s="277"/>
      <c r="DM211" s="277"/>
      <c r="DN211" s="277"/>
      <c r="DO211" s="277"/>
      <c r="DP211" s="277"/>
      <c r="DQ211" s="277"/>
      <c r="DR211" s="277"/>
      <c r="DS211" s="277"/>
      <c r="DT211" s="277"/>
      <c r="DU211" s="277"/>
      <c r="DV211" s="277"/>
      <c r="DW211" s="277"/>
      <c r="DX211" s="277"/>
      <c r="DY211" s="277"/>
      <c r="DZ211" s="277"/>
      <c r="EA211" s="277"/>
      <c r="EB211" s="277"/>
      <c r="EC211" s="277"/>
      <c r="ED211" s="277"/>
      <c r="EE211" s="277"/>
      <c r="EF211" s="277"/>
      <c r="EG211" s="277"/>
      <c r="EH211" s="277"/>
      <c r="EI211" s="277"/>
      <c r="EJ211" s="277"/>
      <c r="EK211" s="277"/>
      <c r="EL211" s="277"/>
      <c r="EM211" s="277"/>
      <c r="EN211" s="277"/>
      <c r="EO211" s="277"/>
      <c r="EP211" s="277"/>
      <c r="EQ211" s="277"/>
      <c r="ER211" s="277"/>
      <c r="ES211" s="277"/>
      <c r="ET211" s="277"/>
      <c r="EU211" s="277"/>
      <c r="EV211" s="277"/>
      <c r="EW211" s="277"/>
      <c r="EX211" s="277"/>
      <c r="EY211" s="277"/>
      <c r="EZ211" s="277"/>
      <c r="FA211" s="277"/>
      <c r="FB211" s="277"/>
      <c r="FC211" s="277"/>
      <c r="FD211" s="277"/>
      <c r="FE211" s="277"/>
      <c r="FF211" s="277"/>
      <c r="FG211" s="277"/>
      <c r="FH211" s="277"/>
      <c r="FI211" s="277"/>
      <c r="FJ211" s="277"/>
      <c r="FK211" s="277"/>
      <c r="FL211" s="277"/>
      <c r="FM211" s="277"/>
      <c r="FN211" s="277"/>
      <c r="FO211" s="277"/>
      <c r="FP211" s="277"/>
      <c r="FQ211" s="277"/>
      <c r="FR211" s="277"/>
      <c r="FS211" s="277"/>
      <c r="FT211" s="277"/>
      <c r="FU211" s="277"/>
      <c r="FV211" s="277"/>
      <c r="FW211" s="277"/>
      <c r="FX211" s="277"/>
      <c r="FY211" s="277"/>
      <c r="FZ211" s="277"/>
      <c r="GA211" s="277"/>
      <c r="GB211" s="277"/>
      <c r="GC211" s="277"/>
      <c r="GD211" s="277"/>
      <c r="GE211" s="277"/>
      <c r="GF211" s="277"/>
      <c r="GG211" s="277"/>
      <c r="GH211" s="277"/>
      <c r="GI211" s="277"/>
      <c r="GJ211" s="277"/>
      <c r="GK211" s="277"/>
      <c r="GL211" s="277"/>
      <c r="GM211" s="277"/>
      <c r="GN211" s="277"/>
      <c r="GO211" s="277"/>
      <c r="GP211" s="277"/>
      <c r="GQ211" s="277"/>
      <c r="GR211" s="277"/>
      <c r="GS211" s="277"/>
      <c r="GT211" s="277"/>
      <c r="GU211" s="277"/>
      <c r="GV211" s="280"/>
      <c r="GW211" s="280"/>
      <c r="GX211" s="280"/>
      <c r="GY211" s="280"/>
      <c r="GZ211" s="280"/>
      <c r="HA211" s="280"/>
      <c r="HB211" s="280"/>
      <c r="HC211" s="280"/>
      <c r="HD211" s="280"/>
      <c r="HE211" s="280"/>
      <c r="HF211" s="280"/>
      <c r="HG211" s="280"/>
      <c r="HH211" s="280"/>
      <c r="HI211" s="280"/>
      <c r="HJ211" s="280"/>
      <c r="HK211" s="280"/>
      <c r="HL211" s="280"/>
      <c r="HM211" s="280"/>
      <c r="HN211" s="280"/>
      <c r="HO211" s="280"/>
      <c r="HP211" s="280"/>
      <c r="HQ211" s="280"/>
      <c r="HR211" s="280"/>
      <c r="HS211" s="280"/>
    </row>
    <row r="212" spans="1:227" s="278" customFormat="1" ht="27.95" customHeight="1">
      <c r="A212" s="522"/>
      <c r="B212" s="296" t="s">
        <v>350</v>
      </c>
      <c r="C212" s="290"/>
      <c r="D212" s="290"/>
      <c r="E212" s="290"/>
      <c r="F212" s="291">
        <f t="shared" si="28"/>
        <v>0</v>
      </c>
      <c r="G212" s="290">
        <v>38.375999999999998</v>
      </c>
      <c r="H212" s="291">
        <f t="shared" si="36"/>
        <v>38.375999999999998</v>
      </c>
      <c r="I212" s="296"/>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c r="AT212" s="277"/>
      <c r="AU212" s="277"/>
      <c r="AV212" s="277"/>
      <c r="AW212" s="277"/>
      <c r="AX212" s="277"/>
      <c r="AY212" s="277"/>
      <c r="AZ212" s="277"/>
      <c r="BA212" s="277"/>
      <c r="BB212" s="277"/>
      <c r="BC212" s="277"/>
      <c r="BD212" s="277"/>
      <c r="BE212" s="277"/>
      <c r="BF212" s="277"/>
      <c r="BG212" s="277"/>
      <c r="BH212" s="277"/>
      <c r="BI212" s="277"/>
      <c r="BJ212" s="277"/>
      <c r="BK212" s="277"/>
      <c r="BL212" s="277"/>
      <c r="BM212" s="277"/>
      <c r="BN212" s="277"/>
      <c r="BO212" s="277"/>
      <c r="BP212" s="277"/>
      <c r="BQ212" s="277"/>
      <c r="BR212" s="277"/>
      <c r="BS212" s="277"/>
      <c r="BT212" s="277"/>
      <c r="BU212" s="277"/>
      <c r="BV212" s="277"/>
      <c r="BW212" s="277"/>
      <c r="BX212" s="277"/>
      <c r="BY212" s="277"/>
      <c r="BZ212" s="277"/>
      <c r="CA212" s="277"/>
      <c r="CB212" s="277"/>
      <c r="CC212" s="277"/>
      <c r="CD212" s="277"/>
      <c r="CE212" s="277"/>
      <c r="CF212" s="277"/>
      <c r="CG212" s="277"/>
      <c r="CH212" s="277"/>
      <c r="CI212" s="277"/>
      <c r="CJ212" s="277"/>
      <c r="CK212" s="277"/>
      <c r="CL212" s="277"/>
      <c r="CM212" s="277"/>
      <c r="CN212" s="277"/>
      <c r="CO212" s="277"/>
      <c r="CP212" s="277"/>
      <c r="CQ212" s="277"/>
      <c r="CR212" s="277"/>
      <c r="CS212" s="277"/>
      <c r="CT212" s="277"/>
      <c r="CU212" s="277"/>
      <c r="CV212" s="277"/>
      <c r="CW212" s="277"/>
      <c r="CX212" s="277"/>
      <c r="CY212" s="277"/>
      <c r="CZ212" s="277"/>
      <c r="DA212" s="277"/>
      <c r="DB212" s="277"/>
      <c r="DC212" s="277"/>
      <c r="DD212" s="277"/>
      <c r="DE212" s="277"/>
      <c r="DF212" s="277"/>
      <c r="DG212" s="277"/>
      <c r="DH212" s="277"/>
      <c r="DI212" s="277"/>
      <c r="DJ212" s="277"/>
      <c r="DK212" s="277"/>
      <c r="DL212" s="277"/>
      <c r="DM212" s="277"/>
      <c r="DN212" s="277"/>
      <c r="DO212" s="277"/>
      <c r="DP212" s="277"/>
      <c r="DQ212" s="277"/>
      <c r="DR212" s="277"/>
      <c r="DS212" s="277"/>
      <c r="DT212" s="277"/>
      <c r="DU212" s="277"/>
      <c r="DV212" s="277"/>
      <c r="DW212" s="277"/>
      <c r="DX212" s="277"/>
      <c r="DY212" s="277"/>
      <c r="DZ212" s="277"/>
      <c r="EA212" s="277"/>
      <c r="EB212" s="277"/>
      <c r="EC212" s="277"/>
      <c r="ED212" s="277"/>
      <c r="EE212" s="277"/>
      <c r="EF212" s="277"/>
      <c r="EG212" s="277"/>
      <c r="EH212" s="277"/>
      <c r="EI212" s="277"/>
      <c r="EJ212" s="277"/>
      <c r="EK212" s="277"/>
      <c r="EL212" s="277"/>
      <c r="EM212" s="277"/>
      <c r="EN212" s="277"/>
      <c r="EO212" s="277"/>
      <c r="EP212" s="277"/>
      <c r="EQ212" s="277"/>
      <c r="ER212" s="277"/>
      <c r="ES212" s="277"/>
      <c r="ET212" s="277"/>
      <c r="EU212" s="277"/>
      <c r="EV212" s="277"/>
      <c r="EW212" s="277"/>
      <c r="EX212" s="277"/>
      <c r="EY212" s="277"/>
      <c r="EZ212" s="277"/>
      <c r="FA212" s="277"/>
      <c r="FB212" s="277"/>
      <c r="FC212" s="277"/>
      <c r="FD212" s="277"/>
      <c r="FE212" s="277"/>
      <c r="FF212" s="277"/>
      <c r="FG212" s="277"/>
      <c r="FH212" s="277"/>
      <c r="FI212" s="277"/>
      <c r="FJ212" s="277"/>
      <c r="FK212" s="277"/>
      <c r="FL212" s="277"/>
      <c r="FM212" s="277"/>
      <c r="FN212" s="277"/>
      <c r="FO212" s="277"/>
      <c r="FP212" s="277"/>
      <c r="FQ212" s="277"/>
      <c r="FR212" s="277"/>
      <c r="FS212" s="277"/>
      <c r="FT212" s="277"/>
      <c r="FU212" s="277"/>
      <c r="FV212" s="277"/>
      <c r="FW212" s="277"/>
      <c r="FX212" s="277"/>
      <c r="FY212" s="277"/>
      <c r="FZ212" s="277"/>
      <c r="GA212" s="277"/>
      <c r="GB212" s="277"/>
      <c r="GC212" s="277"/>
      <c r="GD212" s="277"/>
      <c r="GE212" s="277"/>
      <c r="GF212" s="277"/>
      <c r="GG212" s="277"/>
      <c r="GH212" s="277"/>
      <c r="GI212" s="277"/>
      <c r="GJ212" s="277"/>
      <c r="GK212" s="277"/>
      <c r="GL212" s="277"/>
      <c r="GM212" s="277"/>
      <c r="GN212" s="277"/>
      <c r="GO212" s="277"/>
      <c r="GP212" s="277"/>
      <c r="GQ212" s="277"/>
      <c r="GR212" s="277"/>
      <c r="GS212" s="277"/>
      <c r="GT212" s="277"/>
      <c r="GU212" s="277"/>
      <c r="GV212" s="280"/>
      <c r="GW212" s="280"/>
      <c r="GX212" s="280"/>
      <c r="GY212" s="280"/>
      <c r="GZ212" s="280"/>
      <c r="HA212" s="280"/>
      <c r="HB212" s="280"/>
      <c r="HC212" s="280"/>
      <c r="HD212" s="280"/>
      <c r="HE212" s="280"/>
      <c r="HF212" s="280"/>
      <c r="HG212" s="280"/>
      <c r="HH212" s="280"/>
      <c r="HI212" s="280"/>
      <c r="HJ212" s="280"/>
      <c r="HK212" s="280"/>
      <c r="HL212" s="280"/>
      <c r="HM212" s="280"/>
      <c r="HN212" s="280"/>
      <c r="HO212" s="280"/>
      <c r="HP212" s="280"/>
      <c r="HQ212" s="280"/>
      <c r="HR212" s="280"/>
      <c r="HS212" s="280"/>
    </row>
    <row r="213" spans="1:227" s="278" customFormat="1" ht="24.95" customHeight="1">
      <c r="A213" s="524" t="s">
        <v>102</v>
      </c>
      <c r="B213" s="289" t="s">
        <v>81</v>
      </c>
      <c r="C213" s="290">
        <f>C214+C215+C217</f>
        <v>138.61000000000001</v>
      </c>
      <c r="D213" s="290">
        <f t="shared" ref="D213:G213" si="39">D214+D215+D217</f>
        <v>31.242898</v>
      </c>
      <c r="E213" s="290">
        <f t="shared" si="39"/>
        <v>0</v>
      </c>
      <c r="F213" s="291">
        <f t="shared" si="28"/>
        <v>169.85289800000001</v>
      </c>
      <c r="G213" s="290">
        <f t="shared" si="39"/>
        <v>16</v>
      </c>
      <c r="H213" s="291">
        <f t="shared" si="36"/>
        <v>185.85289800000001</v>
      </c>
      <c r="I213" s="296"/>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7"/>
      <c r="AY213" s="277"/>
      <c r="AZ213" s="277"/>
      <c r="BA213" s="277"/>
      <c r="BB213" s="277"/>
      <c r="BC213" s="277"/>
      <c r="BD213" s="277"/>
      <c r="BE213" s="277"/>
      <c r="BF213" s="277"/>
      <c r="BG213" s="277"/>
      <c r="BH213" s="277"/>
      <c r="BI213" s="277"/>
      <c r="BJ213" s="277"/>
      <c r="BK213" s="277"/>
      <c r="BL213" s="277"/>
      <c r="BM213" s="277"/>
      <c r="BN213" s="277"/>
      <c r="BO213" s="277"/>
      <c r="BP213" s="277"/>
      <c r="BQ213" s="277"/>
      <c r="BR213" s="277"/>
      <c r="BS213" s="277"/>
      <c r="BT213" s="277"/>
      <c r="BU213" s="277"/>
      <c r="BV213" s="277"/>
      <c r="BW213" s="277"/>
      <c r="BX213" s="277"/>
      <c r="BY213" s="277"/>
      <c r="BZ213" s="277"/>
      <c r="CA213" s="277"/>
      <c r="CB213" s="277"/>
      <c r="CC213" s="277"/>
      <c r="CD213" s="277"/>
      <c r="CE213" s="277"/>
      <c r="CF213" s="277"/>
      <c r="CG213" s="277"/>
      <c r="CH213" s="277"/>
      <c r="CI213" s="277"/>
      <c r="CJ213" s="277"/>
      <c r="CK213" s="277"/>
      <c r="CL213" s="277"/>
      <c r="CM213" s="277"/>
      <c r="CN213" s="277"/>
      <c r="CO213" s="277"/>
      <c r="CP213" s="277"/>
      <c r="CQ213" s="277"/>
      <c r="CR213" s="277"/>
      <c r="CS213" s="277"/>
      <c r="CT213" s="277"/>
      <c r="CU213" s="277"/>
      <c r="CV213" s="277"/>
      <c r="CW213" s="277"/>
      <c r="CX213" s="277"/>
      <c r="CY213" s="277"/>
      <c r="CZ213" s="277"/>
      <c r="DA213" s="277"/>
      <c r="DB213" s="277"/>
      <c r="DC213" s="277"/>
      <c r="DD213" s="277"/>
      <c r="DE213" s="277"/>
      <c r="DF213" s="277"/>
      <c r="DG213" s="277"/>
      <c r="DH213" s="277"/>
      <c r="DI213" s="277"/>
      <c r="DJ213" s="277"/>
      <c r="DK213" s="277"/>
      <c r="DL213" s="277"/>
      <c r="DM213" s="277"/>
      <c r="DN213" s="277"/>
      <c r="DO213" s="277"/>
      <c r="DP213" s="277"/>
      <c r="DQ213" s="277"/>
      <c r="DR213" s="277"/>
      <c r="DS213" s="277"/>
      <c r="DT213" s="277"/>
      <c r="DU213" s="277"/>
      <c r="DV213" s="277"/>
      <c r="DW213" s="277"/>
      <c r="DX213" s="277"/>
      <c r="DY213" s="277"/>
      <c r="DZ213" s="277"/>
      <c r="EA213" s="277"/>
      <c r="EB213" s="277"/>
      <c r="EC213" s="277"/>
      <c r="ED213" s="277"/>
      <c r="EE213" s="277"/>
      <c r="EF213" s="277"/>
      <c r="EG213" s="277"/>
      <c r="EH213" s="277"/>
      <c r="EI213" s="277"/>
      <c r="EJ213" s="277"/>
      <c r="EK213" s="277"/>
      <c r="EL213" s="277"/>
      <c r="EM213" s="277"/>
      <c r="EN213" s="277"/>
      <c r="EO213" s="277"/>
      <c r="EP213" s="277"/>
      <c r="EQ213" s="277"/>
      <c r="ER213" s="277"/>
      <c r="ES213" s="277"/>
      <c r="ET213" s="277"/>
      <c r="EU213" s="277"/>
      <c r="EV213" s="277"/>
      <c r="EW213" s="277"/>
      <c r="EX213" s="277"/>
      <c r="EY213" s="277"/>
      <c r="EZ213" s="277"/>
      <c r="FA213" s="277"/>
      <c r="FB213" s="277"/>
      <c r="FC213" s="277"/>
      <c r="FD213" s="277"/>
      <c r="FE213" s="277"/>
      <c r="FF213" s="277"/>
      <c r="FG213" s="277"/>
      <c r="FH213" s="277"/>
      <c r="FI213" s="277"/>
      <c r="FJ213" s="277"/>
      <c r="FK213" s="277"/>
      <c r="FL213" s="277"/>
      <c r="FM213" s="277"/>
      <c r="FN213" s="277"/>
      <c r="FO213" s="277"/>
      <c r="FP213" s="277"/>
      <c r="FQ213" s="277"/>
      <c r="FR213" s="277"/>
      <c r="FS213" s="277"/>
      <c r="FT213" s="277"/>
      <c r="FU213" s="277"/>
      <c r="FV213" s="277"/>
      <c r="FW213" s="277"/>
      <c r="FX213" s="277"/>
      <c r="FY213" s="277"/>
      <c r="FZ213" s="277"/>
      <c r="GA213" s="277"/>
      <c r="GB213" s="277"/>
      <c r="GC213" s="277"/>
      <c r="GD213" s="277"/>
      <c r="GE213" s="277"/>
      <c r="GF213" s="277"/>
      <c r="GG213" s="277"/>
      <c r="GH213" s="277"/>
      <c r="GI213" s="277"/>
      <c r="GJ213" s="277"/>
      <c r="GK213" s="277"/>
      <c r="GL213" s="277"/>
      <c r="GM213" s="277"/>
      <c r="GN213" s="277"/>
      <c r="GO213" s="277"/>
      <c r="GP213" s="277"/>
      <c r="GQ213" s="277"/>
      <c r="GR213" s="277"/>
      <c r="GS213" s="277"/>
      <c r="GT213" s="277"/>
      <c r="GU213" s="277"/>
      <c r="GV213" s="280"/>
      <c r="GW213" s="280"/>
      <c r="GX213" s="280"/>
      <c r="GY213" s="280"/>
      <c r="GZ213" s="280"/>
      <c r="HA213" s="280"/>
      <c r="HB213" s="280"/>
      <c r="HC213" s="280"/>
      <c r="HD213" s="280"/>
      <c r="HE213" s="280"/>
      <c r="HF213" s="280"/>
      <c r="HG213" s="280"/>
      <c r="HH213" s="280"/>
      <c r="HI213" s="280"/>
      <c r="HJ213" s="280"/>
      <c r="HK213" s="280"/>
      <c r="HL213" s="280"/>
      <c r="HM213" s="280"/>
      <c r="HN213" s="280"/>
      <c r="HO213" s="280"/>
      <c r="HP213" s="280"/>
      <c r="HQ213" s="280"/>
      <c r="HR213" s="280"/>
      <c r="HS213" s="280"/>
    </row>
    <row r="214" spans="1:227" s="278" customFormat="1" ht="24.95" customHeight="1">
      <c r="A214" s="525"/>
      <c r="B214" s="294" t="s">
        <v>253</v>
      </c>
      <c r="C214" s="290">
        <v>43.51</v>
      </c>
      <c r="D214" s="290">
        <v>20.592898000000002</v>
      </c>
      <c r="E214" s="290"/>
      <c r="F214" s="291">
        <f t="shared" si="28"/>
        <v>64.102897999999996</v>
      </c>
      <c r="G214" s="290"/>
      <c r="H214" s="291">
        <f t="shared" si="36"/>
        <v>64.102897999999996</v>
      </c>
      <c r="I214" s="296" t="s">
        <v>371</v>
      </c>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7"/>
      <c r="AY214" s="277"/>
      <c r="AZ214" s="277"/>
      <c r="BA214" s="277"/>
      <c r="BB214" s="277"/>
      <c r="BC214" s="277"/>
      <c r="BD214" s="277"/>
      <c r="BE214" s="277"/>
      <c r="BF214" s="277"/>
      <c r="BG214" s="277"/>
      <c r="BH214" s="277"/>
      <c r="BI214" s="277"/>
      <c r="BJ214" s="277"/>
      <c r="BK214" s="277"/>
      <c r="BL214" s="277"/>
      <c r="BM214" s="277"/>
      <c r="BN214" s="277"/>
      <c r="BO214" s="277"/>
      <c r="BP214" s="277"/>
      <c r="BQ214" s="277"/>
      <c r="BR214" s="277"/>
      <c r="BS214" s="277"/>
      <c r="BT214" s="277"/>
      <c r="BU214" s="277"/>
      <c r="BV214" s="277"/>
      <c r="BW214" s="277"/>
      <c r="BX214" s="277"/>
      <c r="BY214" s="277"/>
      <c r="BZ214" s="277"/>
      <c r="CA214" s="277"/>
      <c r="CB214" s="277"/>
      <c r="CC214" s="277"/>
      <c r="CD214" s="277"/>
      <c r="CE214" s="277"/>
      <c r="CF214" s="277"/>
      <c r="CG214" s="277"/>
      <c r="CH214" s="277"/>
      <c r="CI214" s="277"/>
      <c r="CJ214" s="277"/>
      <c r="CK214" s="277"/>
      <c r="CL214" s="277"/>
      <c r="CM214" s="277"/>
      <c r="CN214" s="277"/>
      <c r="CO214" s="277"/>
      <c r="CP214" s="277"/>
      <c r="CQ214" s="277"/>
      <c r="CR214" s="277"/>
      <c r="CS214" s="277"/>
      <c r="CT214" s="277"/>
      <c r="CU214" s="277"/>
      <c r="CV214" s="277"/>
      <c r="CW214" s="277"/>
      <c r="CX214" s="277"/>
      <c r="CY214" s="277"/>
      <c r="CZ214" s="277"/>
      <c r="DA214" s="277"/>
      <c r="DB214" s="277"/>
      <c r="DC214" s="277"/>
      <c r="DD214" s="277"/>
      <c r="DE214" s="277"/>
      <c r="DF214" s="277"/>
      <c r="DG214" s="277"/>
      <c r="DH214" s="277"/>
      <c r="DI214" s="277"/>
      <c r="DJ214" s="277"/>
      <c r="DK214" s="277"/>
      <c r="DL214" s="277"/>
      <c r="DM214" s="277"/>
      <c r="DN214" s="277"/>
      <c r="DO214" s="277"/>
      <c r="DP214" s="277"/>
      <c r="DQ214" s="277"/>
      <c r="DR214" s="277"/>
      <c r="DS214" s="277"/>
      <c r="DT214" s="277"/>
      <c r="DU214" s="277"/>
      <c r="DV214" s="277"/>
      <c r="DW214" s="277"/>
      <c r="DX214" s="277"/>
      <c r="DY214" s="277"/>
      <c r="DZ214" s="277"/>
      <c r="EA214" s="277"/>
      <c r="EB214" s="277"/>
      <c r="EC214" s="277"/>
      <c r="ED214" s="277"/>
      <c r="EE214" s="277"/>
      <c r="EF214" s="277"/>
      <c r="EG214" s="277"/>
      <c r="EH214" s="277"/>
      <c r="EI214" s="277"/>
      <c r="EJ214" s="277"/>
      <c r="EK214" s="277"/>
      <c r="EL214" s="277"/>
      <c r="EM214" s="277"/>
      <c r="EN214" s="277"/>
      <c r="EO214" s="277"/>
      <c r="EP214" s="277"/>
      <c r="EQ214" s="277"/>
      <c r="ER214" s="277"/>
      <c r="ES214" s="277"/>
      <c r="ET214" s="277"/>
      <c r="EU214" s="277"/>
      <c r="EV214" s="277"/>
      <c r="EW214" s="277"/>
      <c r="EX214" s="277"/>
      <c r="EY214" s="277"/>
      <c r="EZ214" s="277"/>
      <c r="FA214" s="277"/>
      <c r="FB214" s="277"/>
      <c r="FC214" s="277"/>
      <c r="FD214" s="277"/>
      <c r="FE214" s="277"/>
      <c r="FF214" s="277"/>
      <c r="FG214" s="277"/>
      <c r="FH214" s="277"/>
      <c r="FI214" s="277"/>
      <c r="FJ214" s="277"/>
      <c r="FK214" s="277"/>
      <c r="FL214" s="277"/>
      <c r="FM214" s="277"/>
      <c r="FN214" s="277"/>
      <c r="FO214" s="277"/>
      <c r="FP214" s="277"/>
      <c r="FQ214" s="277"/>
      <c r="FR214" s="277"/>
      <c r="FS214" s="277"/>
      <c r="FT214" s="277"/>
      <c r="FU214" s="277"/>
      <c r="FV214" s="277"/>
      <c r="FW214" s="277"/>
      <c r="FX214" s="277"/>
      <c r="FY214" s="277"/>
      <c r="FZ214" s="277"/>
      <c r="GA214" s="277"/>
      <c r="GB214" s="277"/>
      <c r="GC214" s="277"/>
      <c r="GD214" s="277"/>
      <c r="GE214" s="277"/>
      <c r="GF214" s="277"/>
      <c r="GG214" s="277"/>
      <c r="GH214" s="277"/>
      <c r="GI214" s="277"/>
      <c r="GJ214" s="277"/>
      <c r="GK214" s="277"/>
      <c r="GL214" s="277"/>
      <c r="GM214" s="277"/>
      <c r="GN214" s="277"/>
      <c r="GO214" s="277"/>
      <c r="GP214" s="277"/>
      <c r="GQ214" s="277"/>
      <c r="GR214" s="277"/>
      <c r="GS214" s="277"/>
      <c r="GT214" s="277"/>
      <c r="GU214" s="277"/>
      <c r="GV214" s="280"/>
      <c r="GW214" s="280"/>
      <c r="GX214" s="280"/>
      <c r="GY214" s="280"/>
      <c r="GZ214" s="280"/>
      <c r="HA214" s="280"/>
      <c r="HB214" s="280"/>
      <c r="HC214" s="280"/>
      <c r="HD214" s="280"/>
      <c r="HE214" s="280"/>
      <c r="HF214" s="280"/>
      <c r="HG214" s="280"/>
      <c r="HH214" s="280"/>
      <c r="HI214" s="280"/>
      <c r="HJ214" s="280"/>
      <c r="HK214" s="280"/>
      <c r="HL214" s="280"/>
      <c r="HM214" s="280"/>
      <c r="HN214" s="280"/>
      <c r="HO214" s="280"/>
      <c r="HP214" s="280"/>
      <c r="HQ214" s="280"/>
      <c r="HR214" s="280"/>
      <c r="HS214" s="280"/>
    </row>
    <row r="215" spans="1:227" s="279" customFormat="1" ht="24.95" customHeight="1">
      <c r="A215" s="525"/>
      <c r="B215" s="304" t="s">
        <v>255</v>
      </c>
      <c r="C215" s="291">
        <v>5.0999999999999996</v>
      </c>
      <c r="D215" s="291"/>
      <c r="E215" s="291"/>
      <c r="F215" s="291">
        <f t="shared" si="28"/>
        <v>5.0999999999999996</v>
      </c>
      <c r="G215" s="290"/>
      <c r="H215" s="291">
        <f t="shared" si="36"/>
        <v>5.0999999999999996</v>
      </c>
      <c r="I215" s="296"/>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277"/>
      <c r="AF215" s="277"/>
      <c r="AG215" s="277"/>
      <c r="AH215" s="277"/>
      <c r="AI215" s="277"/>
      <c r="AJ215" s="277"/>
      <c r="AK215" s="277"/>
      <c r="AL215" s="277"/>
      <c r="AM215" s="277"/>
      <c r="AN215" s="277"/>
      <c r="AO215" s="277"/>
      <c r="AP215" s="277"/>
      <c r="AQ215" s="277"/>
      <c r="AR215" s="277"/>
      <c r="AS215" s="277"/>
      <c r="AT215" s="277"/>
      <c r="AU215" s="277"/>
      <c r="AV215" s="277"/>
      <c r="AW215" s="277"/>
      <c r="AX215" s="277"/>
      <c r="AY215" s="277"/>
      <c r="AZ215" s="277"/>
      <c r="BA215" s="277"/>
      <c r="BB215" s="277"/>
      <c r="BC215" s="277"/>
      <c r="BD215" s="277"/>
      <c r="BE215" s="277"/>
      <c r="BF215" s="277"/>
      <c r="BG215" s="277"/>
      <c r="BH215" s="277"/>
      <c r="BI215" s="277"/>
      <c r="BJ215" s="277"/>
      <c r="BK215" s="277"/>
      <c r="BL215" s="277"/>
      <c r="BM215" s="277"/>
      <c r="BN215" s="277"/>
      <c r="BO215" s="277"/>
      <c r="BP215" s="277"/>
      <c r="BQ215" s="277"/>
      <c r="BR215" s="277"/>
      <c r="BS215" s="277"/>
      <c r="BT215" s="277"/>
      <c r="BU215" s="277"/>
      <c r="BV215" s="277"/>
      <c r="BW215" s="277"/>
      <c r="BX215" s="277"/>
      <c r="BY215" s="277"/>
      <c r="BZ215" s="277"/>
      <c r="CA215" s="277"/>
      <c r="CB215" s="277"/>
      <c r="CC215" s="277"/>
      <c r="CD215" s="277"/>
      <c r="CE215" s="277"/>
      <c r="CF215" s="277"/>
      <c r="CG215" s="277"/>
      <c r="CH215" s="277"/>
      <c r="CI215" s="277"/>
      <c r="CJ215" s="277"/>
      <c r="CK215" s="277"/>
      <c r="CL215" s="277"/>
      <c r="CM215" s="277"/>
      <c r="CN215" s="277"/>
      <c r="CO215" s="277"/>
      <c r="CP215" s="277"/>
      <c r="CQ215" s="277"/>
      <c r="CR215" s="277"/>
      <c r="CS215" s="277"/>
      <c r="CT215" s="277"/>
      <c r="CU215" s="277"/>
      <c r="CV215" s="277"/>
      <c r="CW215" s="277"/>
      <c r="CX215" s="277"/>
      <c r="CY215" s="277"/>
      <c r="CZ215" s="277"/>
      <c r="DA215" s="277"/>
      <c r="DB215" s="277"/>
      <c r="DC215" s="277"/>
      <c r="DD215" s="277"/>
      <c r="DE215" s="277"/>
      <c r="DF215" s="277"/>
      <c r="DG215" s="277"/>
      <c r="DH215" s="277"/>
      <c r="DI215" s="277"/>
      <c r="DJ215" s="277"/>
      <c r="DK215" s="277"/>
      <c r="DL215" s="277"/>
      <c r="DM215" s="277"/>
      <c r="DN215" s="277"/>
      <c r="DO215" s="277"/>
      <c r="DP215" s="277"/>
      <c r="DQ215" s="277"/>
      <c r="DR215" s="277"/>
      <c r="DS215" s="277"/>
      <c r="DT215" s="277"/>
      <c r="DU215" s="277"/>
      <c r="DV215" s="277"/>
      <c r="DW215" s="277"/>
      <c r="DX215" s="277"/>
      <c r="DY215" s="277"/>
      <c r="DZ215" s="277"/>
      <c r="EA215" s="277"/>
      <c r="EB215" s="277"/>
      <c r="EC215" s="277"/>
      <c r="ED215" s="277"/>
      <c r="EE215" s="277"/>
      <c r="EF215" s="277"/>
      <c r="EG215" s="277"/>
      <c r="EH215" s="277"/>
      <c r="EI215" s="277"/>
      <c r="EJ215" s="277"/>
      <c r="EK215" s="277"/>
      <c r="EL215" s="277"/>
      <c r="EM215" s="277"/>
      <c r="EN215" s="277"/>
      <c r="EO215" s="277"/>
      <c r="EP215" s="277"/>
      <c r="EQ215" s="277"/>
      <c r="ER215" s="277"/>
      <c r="ES215" s="277"/>
      <c r="ET215" s="277"/>
      <c r="EU215" s="277"/>
      <c r="EV215" s="277"/>
      <c r="EW215" s="277"/>
      <c r="EX215" s="277"/>
      <c r="EY215" s="277"/>
      <c r="EZ215" s="277"/>
      <c r="FA215" s="277"/>
      <c r="FB215" s="277"/>
      <c r="FC215" s="277"/>
      <c r="FD215" s="277"/>
      <c r="FE215" s="277"/>
      <c r="FF215" s="277"/>
      <c r="FG215" s="277"/>
      <c r="FH215" s="277"/>
      <c r="FI215" s="277"/>
      <c r="FJ215" s="277"/>
      <c r="FK215" s="277"/>
      <c r="FL215" s="277"/>
      <c r="FM215" s="277"/>
      <c r="FN215" s="277"/>
      <c r="FO215" s="277"/>
      <c r="FP215" s="277"/>
      <c r="FQ215" s="277"/>
      <c r="FR215" s="277"/>
      <c r="FS215" s="277"/>
      <c r="FT215" s="277"/>
      <c r="FU215" s="277"/>
      <c r="FV215" s="277"/>
      <c r="FW215" s="277"/>
      <c r="FX215" s="277"/>
      <c r="FY215" s="277"/>
      <c r="FZ215" s="277"/>
      <c r="GA215" s="277"/>
      <c r="GB215" s="277"/>
      <c r="GC215" s="277"/>
      <c r="GD215" s="277"/>
      <c r="GE215" s="277"/>
      <c r="GF215" s="277"/>
      <c r="GG215" s="277"/>
      <c r="GH215" s="277"/>
      <c r="GI215" s="277"/>
      <c r="GJ215" s="277"/>
      <c r="GK215" s="277"/>
      <c r="GL215" s="277"/>
      <c r="GM215" s="277"/>
      <c r="GN215" s="277"/>
      <c r="GO215" s="277"/>
      <c r="GP215" s="277"/>
      <c r="GQ215" s="277"/>
      <c r="GR215" s="277"/>
      <c r="GS215" s="277"/>
      <c r="GT215" s="277"/>
      <c r="GU215" s="277"/>
      <c r="GV215" s="280"/>
      <c r="GW215" s="280"/>
      <c r="GX215" s="280"/>
      <c r="GY215" s="280"/>
      <c r="GZ215" s="280"/>
      <c r="HA215" s="280"/>
      <c r="HB215" s="280"/>
      <c r="HC215" s="280"/>
      <c r="HD215" s="280"/>
      <c r="HE215" s="280"/>
      <c r="HF215" s="280"/>
      <c r="HG215" s="280"/>
      <c r="HH215" s="280"/>
      <c r="HI215" s="280"/>
      <c r="HJ215" s="280"/>
      <c r="HK215" s="280"/>
      <c r="HL215" s="280"/>
      <c r="HM215" s="280"/>
      <c r="HN215" s="280"/>
      <c r="HO215" s="280"/>
      <c r="HP215" s="280"/>
      <c r="HQ215" s="280"/>
      <c r="HR215" s="280"/>
      <c r="HS215" s="280"/>
    </row>
    <row r="216" spans="1:227" s="279" customFormat="1" ht="24.95" customHeight="1">
      <c r="A216" s="525"/>
      <c r="B216" s="305" t="s">
        <v>372</v>
      </c>
      <c r="C216" s="291">
        <v>5.0999999999999996</v>
      </c>
      <c r="D216" s="291"/>
      <c r="E216" s="290"/>
      <c r="F216" s="291">
        <f t="shared" si="28"/>
        <v>5.0999999999999996</v>
      </c>
      <c r="G216" s="290"/>
      <c r="H216" s="291">
        <f t="shared" si="36"/>
        <v>5.0999999999999996</v>
      </c>
      <c r="I216" s="296"/>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277"/>
      <c r="AF216" s="277"/>
      <c r="AG216" s="277"/>
      <c r="AH216" s="277"/>
      <c r="AI216" s="277"/>
      <c r="AJ216" s="277"/>
      <c r="AK216" s="277"/>
      <c r="AL216" s="277"/>
      <c r="AM216" s="277"/>
      <c r="AN216" s="277"/>
      <c r="AO216" s="277"/>
      <c r="AP216" s="277"/>
      <c r="AQ216" s="277"/>
      <c r="AR216" s="277"/>
      <c r="AS216" s="277"/>
      <c r="AT216" s="277"/>
      <c r="AU216" s="277"/>
      <c r="AV216" s="277"/>
      <c r="AW216" s="277"/>
      <c r="AX216" s="277"/>
      <c r="AY216" s="277"/>
      <c r="AZ216" s="277"/>
      <c r="BA216" s="277"/>
      <c r="BB216" s="277"/>
      <c r="BC216" s="277"/>
      <c r="BD216" s="277"/>
      <c r="BE216" s="277"/>
      <c r="BF216" s="277"/>
      <c r="BG216" s="277"/>
      <c r="BH216" s="277"/>
      <c r="BI216" s="277"/>
      <c r="BJ216" s="277"/>
      <c r="BK216" s="277"/>
      <c r="BL216" s="277"/>
      <c r="BM216" s="277"/>
      <c r="BN216" s="277"/>
      <c r="BO216" s="277"/>
      <c r="BP216" s="277"/>
      <c r="BQ216" s="277"/>
      <c r="BR216" s="277"/>
      <c r="BS216" s="277"/>
      <c r="BT216" s="277"/>
      <c r="BU216" s="277"/>
      <c r="BV216" s="277"/>
      <c r="BW216" s="277"/>
      <c r="BX216" s="277"/>
      <c r="BY216" s="277"/>
      <c r="BZ216" s="277"/>
      <c r="CA216" s="277"/>
      <c r="CB216" s="277"/>
      <c r="CC216" s="277"/>
      <c r="CD216" s="277"/>
      <c r="CE216" s="277"/>
      <c r="CF216" s="277"/>
      <c r="CG216" s="277"/>
      <c r="CH216" s="277"/>
      <c r="CI216" s="277"/>
      <c r="CJ216" s="277"/>
      <c r="CK216" s="277"/>
      <c r="CL216" s="277"/>
      <c r="CM216" s="277"/>
      <c r="CN216" s="277"/>
      <c r="CO216" s="277"/>
      <c r="CP216" s="277"/>
      <c r="CQ216" s="277"/>
      <c r="CR216" s="277"/>
      <c r="CS216" s="277"/>
      <c r="CT216" s="277"/>
      <c r="CU216" s="277"/>
      <c r="CV216" s="277"/>
      <c r="CW216" s="277"/>
      <c r="CX216" s="277"/>
      <c r="CY216" s="277"/>
      <c r="CZ216" s="277"/>
      <c r="DA216" s="277"/>
      <c r="DB216" s="277"/>
      <c r="DC216" s="277"/>
      <c r="DD216" s="277"/>
      <c r="DE216" s="277"/>
      <c r="DF216" s="277"/>
      <c r="DG216" s="277"/>
      <c r="DH216" s="277"/>
      <c r="DI216" s="277"/>
      <c r="DJ216" s="277"/>
      <c r="DK216" s="277"/>
      <c r="DL216" s="277"/>
      <c r="DM216" s="277"/>
      <c r="DN216" s="277"/>
      <c r="DO216" s="277"/>
      <c r="DP216" s="277"/>
      <c r="DQ216" s="277"/>
      <c r="DR216" s="277"/>
      <c r="DS216" s="277"/>
      <c r="DT216" s="277"/>
      <c r="DU216" s="277"/>
      <c r="DV216" s="277"/>
      <c r="DW216" s="277"/>
      <c r="DX216" s="277"/>
      <c r="DY216" s="277"/>
      <c r="DZ216" s="277"/>
      <c r="EA216" s="277"/>
      <c r="EB216" s="277"/>
      <c r="EC216" s="277"/>
      <c r="ED216" s="277"/>
      <c r="EE216" s="277"/>
      <c r="EF216" s="277"/>
      <c r="EG216" s="277"/>
      <c r="EH216" s="277"/>
      <c r="EI216" s="277"/>
      <c r="EJ216" s="277"/>
      <c r="EK216" s="277"/>
      <c r="EL216" s="277"/>
      <c r="EM216" s="277"/>
      <c r="EN216" s="277"/>
      <c r="EO216" s="277"/>
      <c r="EP216" s="277"/>
      <c r="EQ216" s="277"/>
      <c r="ER216" s="277"/>
      <c r="ES216" s="277"/>
      <c r="ET216" s="277"/>
      <c r="EU216" s="277"/>
      <c r="EV216" s="277"/>
      <c r="EW216" s="277"/>
      <c r="EX216" s="277"/>
      <c r="EY216" s="277"/>
      <c r="EZ216" s="277"/>
      <c r="FA216" s="277"/>
      <c r="FB216" s="277"/>
      <c r="FC216" s="277"/>
      <c r="FD216" s="277"/>
      <c r="FE216" s="277"/>
      <c r="FF216" s="277"/>
      <c r="FG216" s="277"/>
      <c r="FH216" s="277"/>
      <c r="FI216" s="277"/>
      <c r="FJ216" s="277"/>
      <c r="FK216" s="277"/>
      <c r="FL216" s="277"/>
      <c r="FM216" s="277"/>
      <c r="FN216" s="277"/>
      <c r="FO216" s="277"/>
      <c r="FP216" s="277"/>
      <c r="FQ216" s="277"/>
      <c r="FR216" s="277"/>
      <c r="FS216" s="277"/>
      <c r="FT216" s="277"/>
      <c r="FU216" s="277"/>
      <c r="FV216" s="277"/>
      <c r="FW216" s="277"/>
      <c r="FX216" s="277"/>
      <c r="FY216" s="277"/>
      <c r="FZ216" s="277"/>
      <c r="GA216" s="277"/>
      <c r="GB216" s="277"/>
      <c r="GC216" s="277"/>
      <c r="GD216" s="277"/>
      <c r="GE216" s="277"/>
      <c r="GF216" s="277"/>
      <c r="GG216" s="277"/>
      <c r="GH216" s="277"/>
      <c r="GI216" s="277"/>
      <c r="GJ216" s="277"/>
      <c r="GK216" s="277"/>
      <c r="GL216" s="277"/>
      <c r="GM216" s="277"/>
      <c r="GN216" s="277"/>
      <c r="GO216" s="277"/>
      <c r="GP216" s="277"/>
      <c r="GQ216" s="277"/>
      <c r="GR216" s="277"/>
      <c r="GS216" s="277"/>
      <c r="GT216" s="277"/>
      <c r="GU216" s="277"/>
      <c r="GV216" s="280"/>
      <c r="GW216" s="280"/>
      <c r="GX216" s="280"/>
      <c r="GY216" s="280"/>
      <c r="GZ216" s="280"/>
      <c r="HA216" s="280"/>
      <c r="HB216" s="280"/>
      <c r="HC216" s="280"/>
      <c r="HD216" s="280"/>
      <c r="HE216" s="280"/>
      <c r="HF216" s="280"/>
      <c r="HG216" s="280"/>
      <c r="HH216" s="280"/>
      <c r="HI216" s="280"/>
      <c r="HJ216" s="280"/>
      <c r="HK216" s="280"/>
      <c r="HL216" s="280"/>
      <c r="HM216" s="280"/>
      <c r="HN216" s="280"/>
      <c r="HO216" s="280"/>
      <c r="HP216" s="280"/>
      <c r="HQ216" s="280"/>
      <c r="HR216" s="280"/>
      <c r="HS216" s="280"/>
    </row>
    <row r="217" spans="1:227" s="279" customFormat="1" ht="24.95" customHeight="1">
      <c r="A217" s="525"/>
      <c r="B217" s="306" t="s">
        <v>258</v>
      </c>
      <c r="C217" s="291">
        <f>SUM(C218:C223)</f>
        <v>90</v>
      </c>
      <c r="D217" s="291">
        <f t="shared" ref="D217:G217" si="40">SUM(D218:D223)</f>
        <v>10.65</v>
      </c>
      <c r="E217" s="291">
        <f t="shared" si="40"/>
        <v>0</v>
      </c>
      <c r="F217" s="291">
        <f t="shared" si="28"/>
        <v>100.65</v>
      </c>
      <c r="G217" s="291">
        <f t="shared" si="40"/>
        <v>16</v>
      </c>
      <c r="H217" s="291">
        <f t="shared" si="36"/>
        <v>116.65</v>
      </c>
      <c r="I217" s="296"/>
      <c r="J217" s="277"/>
      <c r="K217" s="277"/>
      <c r="L217" s="277"/>
      <c r="M217" s="277"/>
      <c r="N217" s="277"/>
      <c r="O217" s="277"/>
      <c r="P217" s="277"/>
      <c r="Q217" s="277"/>
      <c r="R217" s="277"/>
      <c r="S217" s="277"/>
      <c r="T217" s="277"/>
      <c r="U217" s="277"/>
      <c r="V217" s="277"/>
      <c r="W217" s="277"/>
      <c r="X217" s="277"/>
      <c r="Y217" s="277"/>
      <c r="Z217" s="277"/>
      <c r="AA217" s="277"/>
      <c r="AB217" s="277"/>
      <c r="AC217" s="277"/>
      <c r="AD217" s="277"/>
      <c r="AE217" s="277"/>
      <c r="AF217" s="277"/>
      <c r="AG217" s="277"/>
      <c r="AH217" s="277"/>
      <c r="AI217" s="277"/>
      <c r="AJ217" s="277"/>
      <c r="AK217" s="277"/>
      <c r="AL217" s="277"/>
      <c r="AM217" s="277"/>
      <c r="AN217" s="277"/>
      <c r="AO217" s="277"/>
      <c r="AP217" s="277"/>
      <c r="AQ217" s="277"/>
      <c r="AR217" s="277"/>
      <c r="AS217" s="277"/>
      <c r="AT217" s="277"/>
      <c r="AU217" s="277"/>
      <c r="AV217" s="277"/>
      <c r="AW217" s="277"/>
      <c r="AX217" s="277"/>
      <c r="AY217" s="277"/>
      <c r="AZ217" s="277"/>
      <c r="BA217" s="277"/>
      <c r="BB217" s="277"/>
      <c r="BC217" s="277"/>
      <c r="BD217" s="277"/>
      <c r="BE217" s="277"/>
      <c r="BF217" s="277"/>
      <c r="BG217" s="277"/>
      <c r="BH217" s="277"/>
      <c r="BI217" s="277"/>
      <c r="BJ217" s="277"/>
      <c r="BK217" s="277"/>
      <c r="BL217" s="277"/>
      <c r="BM217" s="277"/>
      <c r="BN217" s="277"/>
      <c r="BO217" s="277"/>
      <c r="BP217" s="277"/>
      <c r="BQ217" s="277"/>
      <c r="BR217" s="277"/>
      <c r="BS217" s="277"/>
      <c r="BT217" s="277"/>
      <c r="BU217" s="277"/>
      <c r="BV217" s="277"/>
      <c r="BW217" s="277"/>
      <c r="BX217" s="277"/>
      <c r="BY217" s="277"/>
      <c r="BZ217" s="277"/>
      <c r="CA217" s="277"/>
      <c r="CB217" s="277"/>
      <c r="CC217" s="277"/>
      <c r="CD217" s="277"/>
      <c r="CE217" s="277"/>
      <c r="CF217" s="277"/>
      <c r="CG217" s="277"/>
      <c r="CH217" s="277"/>
      <c r="CI217" s="277"/>
      <c r="CJ217" s="277"/>
      <c r="CK217" s="277"/>
      <c r="CL217" s="277"/>
      <c r="CM217" s="277"/>
      <c r="CN217" s="277"/>
      <c r="CO217" s="277"/>
      <c r="CP217" s="277"/>
      <c r="CQ217" s="277"/>
      <c r="CR217" s="277"/>
      <c r="CS217" s="277"/>
      <c r="CT217" s="277"/>
      <c r="CU217" s="277"/>
      <c r="CV217" s="277"/>
      <c r="CW217" s="277"/>
      <c r="CX217" s="277"/>
      <c r="CY217" s="277"/>
      <c r="CZ217" s="277"/>
      <c r="DA217" s="277"/>
      <c r="DB217" s="277"/>
      <c r="DC217" s="277"/>
      <c r="DD217" s="277"/>
      <c r="DE217" s="277"/>
      <c r="DF217" s="277"/>
      <c r="DG217" s="277"/>
      <c r="DH217" s="277"/>
      <c r="DI217" s="277"/>
      <c r="DJ217" s="277"/>
      <c r="DK217" s="277"/>
      <c r="DL217" s="277"/>
      <c r="DM217" s="277"/>
      <c r="DN217" s="277"/>
      <c r="DO217" s="277"/>
      <c r="DP217" s="277"/>
      <c r="DQ217" s="277"/>
      <c r="DR217" s="277"/>
      <c r="DS217" s="277"/>
      <c r="DT217" s="277"/>
      <c r="DU217" s="277"/>
      <c r="DV217" s="277"/>
      <c r="DW217" s="277"/>
      <c r="DX217" s="277"/>
      <c r="DY217" s="277"/>
      <c r="DZ217" s="277"/>
      <c r="EA217" s="277"/>
      <c r="EB217" s="277"/>
      <c r="EC217" s="277"/>
      <c r="ED217" s="277"/>
      <c r="EE217" s="277"/>
      <c r="EF217" s="277"/>
      <c r="EG217" s="277"/>
      <c r="EH217" s="277"/>
      <c r="EI217" s="277"/>
      <c r="EJ217" s="277"/>
      <c r="EK217" s="277"/>
      <c r="EL217" s="277"/>
      <c r="EM217" s="277"/>
      <c r="EN217" s="277"/>
      <c r="EO217" s="277"/>
      <c r="EP217" s="277"/>
      <c r="EQ217" s="277"/>
      <c r="ER217" s="277"/>
      <c r="ES217" s="277"/>
      <c r="ET217" s="277"/>
      <c r="EU217" s="277"/>
      <c r="EV217" s="277"/>
      <c r="EW217" s="277"/>
      <c r="EX217" s="277"/>
      <c r="EY217" s="277"/>
      <c r="EZ217" s="277"/>
      <c r="FA217" s="277"/>
      <c r="FB217" s="277"/>
      <c r="FC217" s="277"/>
      <c r="FD217" s="277"/>
      <c r="FE217" s="277"/>
      <c r="FF217" s="277"/>
      <c r="FG217" s="277"/>
      <c r="FH217" s="277"/>
      <c r="FI217" s="277"/>
      <c r="FJ217" s="277"/>
      <c r="FK217" s="277"/>
      <c r="FL217" s="277"/>
      <c r="FM217" s="277"/>
      <c r="FN217" s="277"/>
      <c r="FO217" s="277"/>
      <c r="FP217" s="277"/>
      <c r="FQ217" s="277"/>
      <c r="FR217" s="277"/>
      <c r="FS217" s="277"/>
      <c r="FT217" s="277"/>
      <c r="FU217" s="277"/>
      <c r="FV217" s="277"/>
      <c r="FW217" s="277"/>
      <c r="FX217" s="277"/>
      <c r="FY217" s="277"/>
      <c r="FZ217" s="277"/>
      <c r="GA217" s="277"/>
      <c r="GB217" s="277"/>
      <c r="GC217" s="277"/>
      <c r="GD217" s="277"/>
      <c r="GE217" s="277"/>
      <c r="GF217" s="277"/>
      <c r="GG217" s="277"/>
      <c r="GH217" s="277"/>
      <c r="GI217" s="277"/>
      <c r="GJ217" s="277"/>
      <c r="GK217" s="277"/>
      <c r="GL217" s="277"/>
      <c r="GM217" s="277"/>
      <c r="GN217" s="277"/>
      <c r="GO217" s="277"/>
      <c r="GP217" s="277"/>
      <c r="GQ217" s="277"/>
      <c r="GR217" s="277"/>
      <c r="GS217" s="277"/>
      <c r="GT217" s="277"/>
      <c r="GU217" s="277"/>
      <c r="GV217" s="280"/>
      <c r="GW217" s="280"/>
      <c r="GX217" s="280"/>
      <c r="GY217" s="280"/>
      <c r="GZ217" s="280"/>
      <c r="HA217" s="280"/>
      <c r="HB217" s="280"/>
      <c r="HC217" s="280"/>
      <c r="HD217" s="280"/>
      <c r="HE217" s="280"/>
      <c r="HF217" s="280"/>
      <c r="HG217" s="280"/>
      <c r="HH217" s="280"/>
      <c r="HI217" s="280"/>
      <c r="HJ217" s="280"/>
      <c r="HK217" s="280"/>
      <c r="HL217" s="280"/>
      <c r="HM217" s="280"/>
      <c r="HN217" s="280"/>
      <c r="HO217" s="280"/>
      <c r="HP217" s="280"/>
      <c r="HQ217" s="280"/>
      <c r="HR217" s="280"/>
      <c r="HS217" s="280"/>
    </row>
    <row r="218" spans="1:227" s="279" customFormat="1" ht="24.95" customHeight="1">
      <c r="A218" s="525"/>
      <c r="B218" s="307" t="s">
        <v>373</v>
      </c>
      <c r="C218" s="291">
        <v>5</v>
      </c>
      <c r="D218" s="291"/>
      <c r="E218" s="290"/>
      <c r="F218" s="291">
        <f t="shared" si="28"/>
        <v>5</v>
      </c>
      <c r="G218" s="290"/>
      <c r="H218" s="291">
        <f t="shared" si="36"/>
        <v>5</v>
      </c>
      <c r="I218" s="296"/>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c r="AZ218" s="277"/>
      <c r="BA218" s="277"/>
      <c r="BB218" s="277"/>
      <c r="BC218" s="277"/>
      <c r="BD218" s="277"/>
      <c r="BE218" s="277"/>
      <c r="BF218" s="277"/>
      <c r="BG218" s="277"/>
      <c r="BH218" s="277"/>
      <c r="BI218" s="277"/>
      <c r="BJ218" s="277"/>
      <c r="BK218" s="277"/>
      <c r="BL218" s="277"/>
      <c r="BM218" s="277"/>
      <c r="BN218" s="277"/>
      <c r="BO218" s="277"/>
      <c r="BP218" s="277"/>
      <c r="BQ218" s="277"/>
      <c r="BR218" s="277"/>
      <c r="BS218" s="277"/>
      <c r="BT218" s="277"/>
      <c r="BU218" s="277"/>
      <c r="BV218" s="277"/>
      <c r="BW218" s="277"/>
      <c r="BX218" s="277"/>
      <c r="BY218" s="277"/>
      <c r="BZ218" s="277"/>
      <c r="CA218" s="277"/>
      <c r="CB218" s="277"/>
      <c r="CC218" s="277"/>
      <c r="CD218" s="277"/>
      <c r="CE218" s="277"/>
      <c r="CF218" s="277"/>
      <c r="CG218" s="277"/>
      <c r="CH218" s="277"/>
      <c r="CI218" s="277"/>
      <c r="CJ218" s="277"/>
      <c r="CK218" s="277"/>
      <c r="CL218" s="277"/>
      <c r="CM218" s="277"/>
      <c r="CN218" s="277"/>
      <c r="CO218" s="277"/>
      <c r="CP218" s="277"/>
      <c r="CQ218" s="277"/>
      <c r="CR218" s="277"/>
      <c r="CS218" s="277"/>
      <c r="CT218" s="277"/>
      <c r="CU218" s="277"/>
      <c r="CV218" s="277"/>
      <c r="CW218" s="277"/>
      <c r="CX218" s="277"/>
      <c r="CY218" s="277"/>
      <c r="CZ218" s="277"/>
      <c r="DA218" s="277"/>
      <c r="DB218" s="277"/>
      <c r="DC218" s="277"/>
      <c r="DD218" s="277"/>
      <c r="DE218" s="277"/>
      <c r="DF218" s="277"/>
      <c r="DG218" s="277"/>
      <c r="DH218" s="277"/>
      <c r="DI218" s="277"/>
      <c r="DJ218" s="277"/>
      <c r="DK218" s="277"/>
      <c r="DL218" s="277"/>
      <c r="DM218" s="277"/>
      <c r="DN218" s="277"/>
      <c r="DO218" s="277"/>
      <c r="DP218" s="277"/>
      <c r="DQ218" s="277"/>
      <c r="DR218" s="277"/>
      <c r="DS218" s="277"/>
      <c r="DT218" s="277"/>
      <c r="DU218" s="277"/>
      <c r="DV218" s="277"/>
      <c r="DW218" s="277"/>
      <c r="DX218" s="277"/>
      <c r="DY218" s="277"/>
      <c r="DZ218" s="277"/>
      <c r="EA218" s="277"/>
      <c r="EB218" s="277"/>
      <c r="EC218" s="277"/>
      <c r="ED218" s="277"/>
      <c r="EE218" s="277"/>
      <c r="EF218" s="277"/>
      <c r="EG218" s="277"/>
      <c r="EH218" s="277"/>
      <c r="EI218" s="277"/>
      <c r="EJ218" s="277"/>
      <c r="EK218" s="277"/>
      <c r="EL218" s="277"/>
      <c r="EM218" s="277"/>
      <c r="EN218" s="277"/>
      <c r="EO218" s="277"/>
      <c r="EP218" s="277"/>
      <c r="EQ218" s="277"/>
      <c r="ER218" s="277"/>
      <c r="ES218" s="277"/>
      <c r="ET218" s="277"/>
      <c r="EU218" s="277"/>
      <c r="EV218" s="277"/>
      <c r="EW218" s="277"/>
      <c r="EX218" s="277"/>
      <c r="EY218" s="277"/>
      <c r="EZ218" s="277"/>
      <c r="FA218" s="277"/>
      <c r="FB218" s="277"/>
      <c r="FC218" s="277"/>
      <c r="FD218" s="277"/>
      <c r="FE218" s="277"/>
      <c r="FF218" s="277"/>
      <c r="FG218" s="277"/>
      <c r="FH218" s="277"/>
      <c r="FI218" s="277"/>
      <c r="FJ218" s="277"/>
      <c r="FK218" s="277"/>
      <c r="FL218" s="277"/>
      <c r="FM218" s="277"/>
      <c r="FN218" s="277"/>
      <c r="FO218" s="277"/>
      <c r="FP218" s="277"/>
      <c r="FQ218" s="277"/>
      <c r="FR218" s="277"/>
      <c r="FS218" s="277"/>
      <c r="FT218" s="277"/>
      <c r="FU218" s="277"/>
      <c r="FV218" s="277"/>
      <c r="FW218" s="277"/>
      <c r="FX218" s="277"/>
      <c r="FY218" s="277"/>
      <c r="FZ218" s="277"/>
      <c r="GA218" s="277"/>
      <c r="GB218" s="277"/>
      <c r="GC218" s="277"/>
      <c r="GD218" s="277"/>
      <c r="GE218" s="277"/>
      <c r="GF218" s="277"/>
      <c r="GG218" s="277"/>
      <c r="GH218" s="277"/>
      <c r="GI218" s="277"/>
      <c r="GJ218" s="277"/>
      <c r="GK218" s="277"/>
      <c r="GL218" s="277"/>
      <c r="GM218" s="277"/>
      <c r="GN218" s="277"/>
      <c r="GO218" s="277"/>
      <c r="GP218" s="277"/>
      <c r="GQ218" s="277"/>
      <c r="GR218" s="277"/>
      <c r="GS218" s="277"/>
      <c r="GT218" s="277"/>
      <c r="GU218" s="277"/>
      <c r="GV218" s="280"/>
      <c r="GW218" s="280"/>
      <c r="GX218" s="280"/>
      <c r="GY218" s="280"/>
      <c r="GZ218" s="280"/>
      <c r="HA218" s="280"/>
      <c r="HB218" s="280"/>
      <c r="HC218" s="280"/>
      <c r="HD218" s="280"/>
      <c r="HE218" s="280"/>
      <c r="HF218" s="280"/>
      <c r="HG218" s="280"/>
      <c r="HH218" s="280"/>
      <c r="HI218" s="280"/>
      <c r="HJ218" s="280"/>
      <c r="HK218" s="280"/>
      <c r="HL218" s="280"/>
      <c r="HM218" s="280"/>
      <c r="HN218" s="280"/>
      <c r="HO218" s="280"/>
      <c r="HP218" s="280"/>
      <c r="HQ218" s="280"/>
      <c r="HR218" s="280"/>
      <c r="HS218" s="280"/>
    </row>
    <row r="219" spans="1:227" s="279" customFormat="1" ht="24.95" customHeight="1">
      <c r="A219" s="525"/>
      <c r="B219" s="307" t="s">
        <v>374</v>
      </c>
      <c r="C219" s="291">
        <v>50</v>
      </c>
      <c r="D219" s="291"/>
      <c r="E219" s="290"/>
      <c r="F219" s="291">
        <f t="shared" si="28"/>
        <v>50</v>
      </c>
      <c r="G219" s="290"/>
      <c r="H219" s="291">
        <f t="shared" si="36"/>
        <v>50</v>
      </c>
      <c r="I219" s="296"/>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c r="AZ219" s="277"/>
      <c r="BA219" s="277"/>
      <c r="BB219" s="277"/>
      <c r="BC219" s="277"/>
      <c r="BD219" s="277"/>
      <c r="BE219" s="277"/>
      <c r="BF219" s="277"/>
      <c r="BG219" s="277"/>
      <c r="BH219" s="277"/>
      <c r="BI219" s="277"/>
      <c r="BJ219" s="277"/>
      <c r="BK219" s="277"/>
      <c r="BL219" s="277"/>
      <c r="BM219" s="277"/>
      <c r="BN219" s="277"/>
      <c r="BO219" s="277"/>
      <c r="BP219" s="277"/>
      <c r="BQ219" s="277"/>
      <c r="BR219" s="277"/>
      <c r="BS219" s="277"/>
      <c r="BT219" s="277"/>
      <c r="BU219" s="277"/>
      <c r="BV219" s="277"/>
      <c r="BW219" s="277"/>
      <c r="BX219" s="277"/>
      <c r="BY219" s="277"/>
      <c r="BZ219" s="277"/>
      <c r="CA219" s="277"/>
      <c r="CB219" s="277"/>
      <c r="CC219" s="277"/>
      <c r="CD219" s="277"/>
      <c r="CE219" s="277"/>
      <c r="CF219" s="277"/>
      <c r="CG219" s="277"/>
      <c r="CH219" s="277"/>
      <c r="CI219" s="277"/>
      <c r="CJ219" s="277"/>
      <c r="CK219" s="277"/>
      <c r="CL219" s="277"/>
      <c r="CM219" s="277"/>
      <c r="CN219" s="277"/>
      <c r="CO219" s="277"/>
      <c r="CP219" s="277"/>
      <c r="CQ219" s="277"/>
      <c r="CR219" s="277"/>
      <c r="CS219" s="277"/>
      <c r="CT219" s="277"/>
      <c r="CU219" s="277"/>
      <c r="CV219" s="277"/>
      <c r="CW219" s="277"/>
      <c r="CX219" s="277"/>
      <c r="CY219" s="277"/>
      <c r="CZ219" s="277"/>
      <c r="DA219" s="277"/>
      <c r="DB219" s="277"/>
      <c r="DC219" s="277"/>
      <c r="DD219" s="277"/>
      <c r="DE219" s="277"/>
      <c r="DF219" s="277"/>
      <c r="DG219" s="277"/>
      <c r="DH219" s="277"/>
      <c r="DI219" s="277"/>
      <c r="DJ219" s="277"/>
      <c r="DK219" s="277"/>
      <c r="DL219" s="277"/>
      <c r="DM219" s="277"/>
      <c r="DN219" s="277"/>
      <c r="DO219" s="277"/>
      <c r="DP219" s="277"/>
      <c r="DQ219" s="277"/>
      <c r="DR219" s="277"/>
      <c r="DS219" s="277"/>
      <c r="DT219" s="277"/>
      <c r="DU219" s="277"/>
      <c r="DV219" s="277"/>
      <c r="DW219" s="277"/>
      <c r="DX219" s="277"/>
      <c r="DY219" s="277"/>
      <c r="DZ219" s="277"/>
      <c r="EA219" s="277"/>
      <c r="EB219" s="277"/>
      <c r="EC219" s="277"/>
      <c r="ED219" s="277"/>
      <c r="EE219" s="277"/>
      <c r="EF219" s="277"/>
      <c r="EG219" s="277"/>
      <c r="EH219" s="277"/>
      <c r="EI219" s="277"/>
      <c r="EJ219" s="277"/>
      <c r="EK219" s="277"/>
      <c r="EL219" s="277"/>
      <c r="EM219" s="277"/>
      <c r="EN219" s="277"/>
      <c r="EO219" s="277"/>
      <c r="EP219" s="277"/>
      <c r="EQ219" s="277"/>
      <c r="ER219" s="277"/>
      <c r="ES219" s="277"/>
      <c r="ET219" s="277"/>
      <c r="EU219" s="277"/>
      <c r="EV219" s="277"/>
      <c r="EW219" s="277"/>
      <c r="EX219" s="277"/>
      <c r="EY219" s="277"/>
      <c r="EZ219" s="277"/>
      <c r="FA219" s="277"/>
      <c r="FB219" s="277"/>
      <c r="FC219" s="277"/>
      <c r="FD219" s="277"/>
      <c r="FE219" s="277"/>
      <c r="FF219" s="277"/>
      <c r="FG219" s="277"/>
      <c r="FH219" s="277"/>
      <c r="FI219" s="277"/>
      <c r="FJ219" s="277"/>
      <c r="FK219" s="277"/>
      <c r="FL219" s="277"/>
      <c r="FM219" s="277"/>
      <c r="FN219" s="277"/>
      <c r="FO219" s="277"/>
      <c r="FP219" s="277"/>
      <c r="FQ219" s="277"/>
      <c r="FR219" s="277"/>
      <c r="FS219" s="277"/>
      <c r="FT219" s="277"/>
      <c r="FU219" s="277"/>
      <c r="FV219" s="277"/>
      <c r="FW219" s="277"/>
      <c r="FX219" s="277"/>
      <c r="FY219" s="277"/>
      <c r="FZ219" s="277"/>
      <c r="GA219" s="277"/>
      <c r="GB219" s="277"/>
      <c r="GC219" s="277"/>
      <c r="GD219" s="277"/>
      <c r="GE219" s="277"/>
      <c r="GF219" s="277"/>
      <c r="GG219" s="277"/>
      <c r="GH219" s="277"/>
      <c r="GI219" s="277"/>
      <c r="GJ219" s="277"/>
      <c r="GK219" s="277"/>
      <c r="GL219" s="277"/>
      <c r="GM219" s="277"/>
      <c r="GN219" s="277"/>
      <c r="GO219" s="277"/>
      <c r="GP219" s="277"/>
      <c r="GQ219" s="277"/>
      <c r="GR219" s="277"/>
      <c r="GS219" s="277"/>
      <c r="GT219" s="277"/>
      <c r="GU219" s="277"/>
      <c r="GV219" s="280"/>
      <c r="GW219" s="280"/>
      <c r="GX219" s="280"/>
      <c r="GY219" s="280"/>
      <c r="GZ219" s="280"/>
      <c r="HA219" s="280"/>
      <c r="HB219" s="280"/>
      <c r="HC219" s="280"/>
      <c r="HD219" s="280"/>
      <c r="HE219" s="280"/>
      <c r="HF219" s="280"/>
      <c r="HG219" s="280"/>
      <c r="HH219" s="280"/>
      <c r="HI219" s="280"/>
      <c r="HJ219" s="280"/>
      <c r="HK219" s="280"/>
      <c r="HL219" s="280"/>
      <c r="HM219" s="280"/>
      <c r="HN219" s="280"/>
      <c r="HO219" s="280"/>
      <c r="HP219" s="280"/>
      <c r="HQ219" s="280"/>
      <c r="HR219" s="280"/>
      <c r="HS219" s="280"/>
    </row>
    <row r="220" spans="1:227" s="279" customFormat="1" ht="24.95" customHeight="1">
      <c r="A220" s="525"/>
      <c r="B220" s="307" t="s">
        <v>375</v>
      </c>
      <c r="C220" s="291">
        <v>5</v>
      </c>
      <c r="D220" s="291"/>
      <c r="E220" s="290"/>
      <c r="F220" s="291">
        <f t="shared" si="28"/>
        <v>5</v>
      </c>
      <c r="G220" s="290"/>
      <c r="H220" s="291">
        <f t="shared" si="36"/>
        <v>5</v>
      </c>
      <c r="I220" s="296"/>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c r="CX220" s="277"/>
      <c r="CY220" s="277"/>
      <c r="CZ220" s="277"/>
      <c r="DA220" s="277"/>
      <c r="DB220" s="277"/>
      <c r="DC220" s="277"/>
      <c r="DD220" s="277"/>
      <c r="DE220" s="277"/>
      <c r="DF220" s="277"/>
      <c r="DG220" s="277"/>
      <c r="DH220" s="277"/>
      <c r="DI220" s="277"/>
      <c r="DJ220" s="277"/>
      <c r="DK220" s="277"/>
      <c r="DL220" s="277"/>
      <c r="DM220" s="277"/>
      <c r="DN220" s="277"/>
      <c r="DO220" s="277"/>
      <c r="DP220" s="277"/>
      <c r="DQ220" s="277"/>
      <c r="DR220" s="277"/>
      <c r="DS220" s="277"/>
      <c r="DT220" s="277"/>
      <c r="DU220" s="277"/>
      <c r="DV220" s="277"/>
      <c r="DW220" s="277"/>
      <c r="DX220" s="277"/>
      <c r="DY220" s="277"/>
      <c r="DZ220" s="277"/>
      <c r="EA220" s="277"/>
      <c r="EB220" s="277"/>
      <c r="EC220" s="277"/>
      <c r="ED220" s="277"/>
      <c r="EE220" s="277"/>
      <c r="EF220" s="277"/>
      <c r="EG220" s="277"/>
      <c r="EH220" s="277"/>
      <c r="EI220" s="277"/>
      <c r="EJ220" s="277"/>
      <c r="EK220" s="277"/>
      <c r="EL220" s="277"/>
      <c r="EM220" s="277"/>
      <c r="EN220" s="277"/>
      <c r="EO220" s="277"/>
      <c r="EP220" s="277"/>
      <c r="EQ220" s="277"/>
      <c r="ER220" s="277"/>
      <c r="ES220" s="277"/>
      <c r="ET220" s="277"/>
      <c r="EU220" s="277"/>
      <c r="EV220" s="277"/>
      <c r="EW220" s="277"/>
      <c r="EX220" s="277"/>
      <c r="EY220" s="277"/>
      <c r="EZ220" s="277"/>
      <c r="FA220" s="277"/>
      <c r="FB220" s="277"/>
      <c r="FC220" s="277"/>
      <c r="FD220" s="277"/>
      <c r="FE220" s="277"/>
      <c r="FF220" s="277"/>
      <c r="FG220" s="277"/>
      <c r="FH220" s="277"/>
      <c r="FI220" s="277"/>
      <c r="FJ220" s="277"/>
      <c r="FK220" s="277"/>
      <c r="FL220" s="277"/>
      <c r="FM220" s="277"/>
      <c r="FN220" s="277"/>
      <c r="FO220" s="277"/>
      <c r="FP220" s="277"/>
      <c r="FQ220" s="277"/>
      <c r="FR220" s="277"/>
      <c r="FS220" s="277"/>
      <c r="FT220" s="277"/>
      <c r="FU220" s="277"/>
      <c r="FV220" s="277"/>
      <c r="FW220" s="277"/>
      <c r="FX220" s="277"/>
      <c r="FY220" s="277"/>
      <c r="FZ220" s="277"/>
      <c r="GA220" s="277"/>
      <c r="GB220" s="277"/>
      <c r="GC220" s="277"/>
      <c r="GD220" s="277"/>
      <c r="GE220" s="277"/>
      <c r="GF220" s="277"/>
      <c r="GG220" s="277"/>
      <c r="GH220" s="277"/>
      <c r="GI220" s="277"/>
      <c r="GJ220" s="277"/>
      <c r="GK220" s="277"/>
      <c r="GL220" s="277"/>
      <c r="GM220" s="277"/>
      <c r="GN220" s="277"/>
      <c r="GO220" s="277"/>
      <c r="GP220" s="277"/>
      <c r="GQ220" s="277"/>
      <c r="GR220" s="277"/>
      <c r="GS220" s="277"/>
      <c r="GT220" s="277"/>
      <c r="GU220" s="277"/>
      <c r="GV220" s="280"/>
      <c r="GW220" s="280"/>
      <c r="GX220" s="280"/>
      <c r="GY220" s="280"/>
      <c r="GZ220" s="280"/>
      <c r="HA220" s="280"/>
      <c r="HB220" s="280"/>
      <c r="HC220" s="280"/>
      <c r="HD220" s="280"/>
      <c r="HE220" s="280"/>
      <c r="HF220" s="280"/>
      <c r="HG220" s="280"/>
      <c r="HH220" s="280"/>
      <c r="HI220" s="280"/>
      <c r="HJ220" s="280"/>
      <c r="HK220" s="280"/>
      <c r="HL220" s="280"/>
      <c r="HM220" s="280"/>
      <c r="HN220" s="280"/>
      <c r="HO220" s="280"/>
      <c r="HP220" s="280"/>
      <c r="HQ220" s="280"/>
      <c r="HR220" s="280"/>
      <c r="HS220" s="280"/>
    </row>
    <row r="221" spans="1:227" s="279" customFormat="1" ht="24.95" customHeight="1">
      <c r="A221" s="525"/>
      <c r="B221" s="307" t="s">
        <v>376</v>
      </c>
      <c r="C221" s="291">
        <v>30</v>
      </c>
      <c r="D221" s="291"/>
      <c r="E221" s="290"/>
      <c r="F221" s="291">
        <f t="shared" si="28"/>
        <v>30</v>
      </c>
      <c r="G221" s="290"/>
      <c r="H221" s="291">
        <f t="shared" si="36"/>
        <v>30</v>
      </c>
      <c r="I221" s="296"/>
      <c r="J221" s="277"/>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7"/>
      <c r="EM221" s="277"/>
      <c r="EN221" s="277"/>
      <c r="EO221" s="277"/>
      <c r="EP221" s="277"/>
      <c r="EQ221" s="277"/>
      <c r="ER221" s="277"/>
      <c r="ES221" s="277"/>
      <c r="ET221" s="277"/>
      <c r="EU221" s="277"/>
      <c r="EV221" s="277"/>
      <c r="EW221" s="277"/>
      <c r="EX221" s="277"/>
      <c r="EY221" s="277"/>
      <c r="EZ221" s="277"/>
      <c r="FA221" s="277"/>
      <c r="FB221" s="277"/>
      <c r="FC221" s="277"/>
      <c r="FD221" s="277"/>
      <c r="FE221" s="277"/>
      <c r="FF221" s="277"/>
      <c r="FG221" s="277"/>
      <c r="FH221" s="277"/>
      <c r="FI221" s="277"/>
      <c r="FJ221" s="277"/>
      <c r="FK221" s="277"/>
      <c r="FL221" s="277"/>
      <c r="FM221" s="277"/>
      <c r="FN221" s="277"/>
      <c r="FO221" s="277"/>
      <c r="FP221" s="277"/>
      <c r="FQ221" s="277"/>
      <c r="FR221" s="277"/>
      <c r="FS221" s="277"/>
      <c r="FT221" s="277"/>
      <c r="FU221" s="277"/>
      <c r="FV221" s="277"/>
      <c r="FW221" s="277"/>
      <c r="FX221" s="277"/>
      <c r="FY221" s="277"/>
      <c r="FZ221" s="277"/>
      <c r="GA221" s="277"/>
      <c r="GB221" s="277"/>
      <c r="GC221" s="277"/>
      <c r="GD221" s="277"/>
      <c r="GE221" s="277"/>
      <c r="GF221" s="277"/>
      <c r="GG221" s="277"/>
      <c r="GH221" s="277"/>
      <c r="GI221" s="277"/>
      <c r="GJ221" s="277"/>
      <c r="GK221" s="277"/>
      <c r="GL221" s="277"/>
      <c r="GM221" s="277"/>
      <c r="GN221" s="277"/>
      <c r="GO221" s="277"/>
      <c r="GP221" s="277"/>
      <c r="GQ221" s="277"/>
      <c r="GR221" s="277"/>
      <c r="GS221" s="277"/>
      <c r="GT221" s="277"/>
      <c r="GU221" s="277"/>
      <c r="GV221" s="280"/>
      <c r="GW221" s="280"/>
      <c r="GX221" s="280"/>
      <c r="GY221" s="280"/>
      <c r="GZ221" s="280"/>
      <c r="HA221" s="280"/>
      <c r="HB221" s="280"/>
      <c r="HC221" s="280"/>
      <c r="HD221" s="280"/>
      <c r="HE221" s="280"/>
      <c r="HF221" s="280"/>
      <c r="HG221" s="280"/>
      <c r="HH221" s="280"/>
      <c r="HI221" s="280"/>
      <c r="HJ221" s="280"/>
      <c r="HK221" s="280"/>
      <c r="HL221" s="280"/>
      <c r="HM221" s="280"/>
      <c r="HN221" s="280"/>
      <c r="HO221" s="280"/>
      <c r="HP221" s="280"/>
      <c r="HQ221" s="280"/>
      <c r="HR221" s="280"/>
      <c r="HS221" s="280"/>
    </row>
    <row r="222" spans="1:227" s="279" customFormat="1" ht="24.95" customHeight="1">
      <c r="A222" s="525"/>
      <c r="B222" s="308" t="s">
        <v>377</v>
      </c>
      <c r="C222" s="291"/>
      <c r="D222" s="291">
        <v>10.65</v>
      </c>
      <c r="E222" s="290"/>
      <c r="F222" s="291">
        <f t="shared" si="28"/>
        <v>10.65</v>
      </c>
      <c r="G222" s="290"/>
      <c r="H222" s="291">
        <f t="shared" si="36"/>
        <v>10.65</v>
      </c>
      <c r="I222" s="296" t="s">
        <v>267</v>
      </c>
      <c r="J222" s="277"/>
      <c r="K222" s="277"/>
      <c r="L222" s="277"/>
      <c r="M222" s="277"/>
      <c r="N222" s="277"/>
      <c r="O222" s="277"/>
      <c r="P222" s="277"/>
      <c r="Q222" s="277"/>
      <c r="R222" s="277"/>
      <c r="S222" s="277"/>
      <c r="T222" s="277"/>
      <c r="U222" s="277"/>
      <c r="V222" s="277"/>
      <c r="W222" s="277"/>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c r="CX222" s="277"/>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7"/>
      <c r="DT222" s="277"/>
      <c r="DU222" s="277"/>
      <c r="DV222" s="277"/>
      <c r="DW222" s="277"/>
      <c r="DX222" s="277"/>
      <c r="DY222" s="277"/>
      <c r="DZ222" s="277"/>
      <c r="EA222" s="277"/>
      <c r="EB222" s="277"/>
      <c r="EC222" s="277"/>
      <c r="ED222" s="277"/>
      <c r="EE222" s="277"/>
      <c r="EF222" s="277"/>
      <c r="EG222" s="277"/>
      <c r="EH222" s="277"/>
      <c r="EI222" s="277"/>
      <c r="EJ222" s="277"/>
      <c r="EK222" s="277"/>
      <c r="EL222" s="277"/>
      <c r="EM222" s="277"/>
      <c r="EN222" s="277"/>
      <c r="EO222" s="277"/>
      <c r="EP222" s="277"/>
      <c r="EQ222" s="277"/>
      <c r="ER222" s="277"/>
      <c r="ES222" s="277"/>
      <c r="ET222" s="277"/>
      <c r="EU222" s="277"/>
      <c r="EV222" s="277"/>
      <c r="EW222" s="277"/>
      <c r="EX222" s="277"/>
      <c r="EY222" s="277"/>
      <c r="EZ222" s="277"/>
      <c r="FA222" s="277"/>
      <c r="FB222" s="277"/>
      <c r="FC222" s="277"/>
      <c r="FD222" s="277"/>
      <c r="FE222" s="277"/>
      <c r="FF222" s="277"/>
      <c r="FG222" s="277"/>
      <c r="FH222" s="277"/>
      <c r="FI222" s="277"/>
      <c r="FJ222" s="277"/>
      <c r="FK222" s="277"/>
      <c r="FL222" s="277"/>
      <c r="FM222" s="277"/>
      <c r="FN222" s="277"/>
      <c r="FO222" s="277"/>
      <c r="FP222" s="277"/>
      <c r="FQ222" s="277"/>
      <c r="FR222" s="277"/>
      <c r="FS222" s="277"/>
      <c r="FT222" s="277"/>
      <c r="FU222" s="277"/>
      <c r="FV222" s="277"/>
      <c r="FW222" s="277"/>
      <c r="FX222" s="277"/>
      <c r="FY222" s="277"/>
      <c r="FZ222" s="277"/>
      <c r="GA222" s="277"/>
      <c r="GB222" s="277"/>
      <c r="GC222" s="277"/>
      <c r="GD222" s="277"/>
      <c r="GE222" s="277"/>
      <c r="GF222" s="277"/>
      <c r="GG222" s="277"/>
      <c r="GH222" s="277"/>
      <c r="GI222" s="277"/>
      <c r="GJ222" s="277"/>
      <c r="GK222" s="277"/>
      <c r="GL222" s="277"/>
      <c r="GM222" s="277"/>
      <c r="GN222" s="277"/>
      <c r="GO222" s="277"/>
      <c r="GP222" s="277"/>
      <c r="GQ222" s="277"/>
      <c r="GR222" s="277"/>
      <c r="GS222" s="277"/>
      <c r="GT222" s="277"/>
      <c r="GU222" s="277"/>
      <c r="GV222" s="280"/>
      <c r="GW222" s="280"/>
      <c r="GX222" s="280"/>
      <c r="GY222" s="280"/>
      <c r="GZ222" s="280"/>
      <c r="HA222" s="280"/>
      <c r="HB222" s="280"/>
      <c r="HC222" s="280"/>
      <c r="HD222" s="280"/>
      <c r="HE222" s="280"/>
      <c r="HF222" s="280"/>
      <c r="HG222" s="280"/>
      <c r="HH222" s="280"/>
      <c r="HI222" s="280"/>
      <c r="HJ222" s="280"/>
      <c r="HK222" s="280"/>
      <c r="HL222" s="280"/>
      <c r="HM222" s="280"/>
      <c r="HN222" s="280"/>
      <c r="HO222" s="280"/>
      <c r="HP222" s="280"/>
      <c r="HQ222" s="280"/>
      <c r="HR222" s="280"/>
      <c r="HS222" s="280"/>
    </row>
    <row r="223" spans="1:227" s="279" customFormat="1" ht="24.95" customHeight="1">
      <c r="A223" s="526"/>
      <c r="B223" s="308" t="s">
        <v>378</v>
      </c>
      <c r="C223" s="291"/>
      <c r="D223" s="291"/>
      <c r="E223" s="290"/>
      <c r="F223" s="291">
        <f t="shared" si="28"/>
        <v>0</v>
      </c>
      <c r="G223" s="290">
        <v>16</v>
      </c>
      <c r="H223" s="291">
        <f t="shared" si="36"/>
        <v>16</v>
      </c>
      <c r="I223" s="296"/>
      <c r="J223" s="277"/>
      <c r="K223" s="277"/>
      <c r="L223" s="277"/>
      <c r="M223" s="277"/>
      <c r="N223" s="277"/>
      <c r="O223" s="277"/>
      <c r="P223" s="277"/>
      <c r="Q223" s="277"/>
      <c r="R223" s="277"/>
      <c r="S223" s="277"/>
      <c r="T223" s="277"/>
      <c r="U223" s="277"/>
      <c r="V223" s="277"/>
      <c r="W223" s="277"/>
      <c r="X223" s="277"/>
      <c r="Y223" s="277"/>
      <c r="Z223" s="277"/>
      <c r="AA223" s="277"/>
      <c r="AB223" s="277"/>
      <c r="AC223" s="277"/>
      <c r="AD223" s="277"/>
      <c r="AE223" s="277"/>
      <c r="AF223" s="277"/>
      <c r="AG223" s="277"/>
      <c r="AH223" s="277"/>
      <c r="AI223" s="277"/>
      <c r="AJ223" s="277"/>
      <c r="AK223" s="277"/>
      <c r="AL223" s="277"/>
      <c r="AM223" s="277"/>
      <c r="AN223" s="277"/>
      <c r="AO223" s="277"/>
      <c r="AP223" s="277"/>
      <c r="AQ223" s="277"/>
      <c r="AR223" s="277"/>
      <c r="AS223" s="277"/>
      <c r="AT223" s="277"/>
      <c r="AU223" s="277"/>
      <c r="AV223" s="277"/>
      <c r="AW223" s="277"/>
      <c r="AX223" s="277"/>
      <c r="AY223" s="277"/>
      <c r="AZ223" s="277"/>
      <c r="BA223" s="277"/>
      <c r="BB223" s="277"/>
      <c r="BC223" s="277"/>
      <c r="BD223" s="277"/>
      <c r="BE223" s="277"/>
      <c r="BF223" s="277"/>
      <c r="BG223" s="277"/>
      <c r="BH223" s="277"/>
      <c r="BI223" s="277"/>
      <c r="BJ223" s="277"/>
      <c r="BK223" s="277"/>
      <c r="BL223" s="277"/>
      <c r="BM223" s="277"/>
      <c r="BN223" s="277"/>
      <c r="BO223" s="277"/>
      <c r="BP223" s="277"/>
      <c r="BQ223" s="277"/>
      <c r="BR223" s="277"/>
      <c r="BS223" s="277"/>
      <c r="BT223" s="277"/>
      <c r="BU223" s="277"/>
      <c r="BV223" s="277"/>
      <c r="BW223" s="277"/>
      <c r="BX223" s="277"/>
      <c r="BY223" s="277"/>
      <c r="BZ223" s="277"/>
      <c r="CA223" s="277"/>
      <c r="CB223" s="277"/>
      <c r="CC223" s="277"/>
      <c r="CD223" s="277"/>
      <c r="CE223" s="277"/>
      <c r="CF223" s="277"/>
      <c r="CG223" s="277"/>
      <c r="CH223" s="277"/>
      <c r="CI223" s="277"/>
      <c r="CJ223" s="277"/>
      <c r="CK223" s="277"/>
      <c r="CL223" s="277"/>
      <c r="CM223" s="277"/>
      <c r="CN223" s="277"/>
      <c r="CO223" s="277"/>
      <c r="CP223" s="277"/>
      <c r="CQ223" s="277"/>
      <c r="CR223" s="277"/>
      <c r="CS223" s="277"/>
      <c r="CT223" s="277"/>
      <c r="CU223" s="277"/>
      <c r="CV223" s="277"/>
      <c r="CW223" s="277"/>
      <c r="CX223" s="277"/>
      <c r="CY223" s="277"/>
      <c r="CZ223" s="277"/>
      <c r="DA223" s="277"/>
      <c r="DB223" s="277"/>
      <c r="DC223" s="277"/>
      <c r="DD223" s="277"/>
      <c r="DE223" s="277"/>
      <c r="DF223" s="277"/>
      <c r="DG223" s="277"/>
      <c r="DH223" s="277"/>
      <c r="DI223" s="277"/>
      <c r="DJ223" s="277"/>
      <c r="DK223" s="277"/>
      <c r="DL223" s="277"/>
      <c r="DM223" s="277"/>
      <c r="DN223" s="277"/>
      <c r="DO223" s="277"/>
      <c r="DP223" s="277"/>
      <c r="DQ223" s="277"/>
      <c r="DR223" s="277"/>
      <c r="DS223" s="277"/>
      <c r="DT223" s="277"/>
      <c r="DU223" s="277"/>
      <c r="DV223" s="277"/>
      <c r="DW223" s="277"/>
      <c r="DX223" s="277"/>
      <c r="DY223" s="277"/>
      <c r="DZ223" s="277"/>
      <c r="EA223" s="277"/>
      <c r="EB223" s="277"/>
      <c r="EC223" s="277"/>
      <c r="ED223" s="277"/>
      <c r="EE223" s="277"/>
      <c r="EF223" s="277"/>
      <c r="EG223" s="277"/>
      <c r="EH223" s="277"/>
      <c r="EI223" s="277"/>
      <c r="EJ223" s="277"/>
      <c r="EK223" s="277"/>
      <c r="EL223" s="277"/>
      <c r="EM223" s="277"/>
      <c r="EN223" s="277"/>
      <c r="EO223" s="277"/>
      <c r="EP223" s="277"/>
      <c r="EQ223" s="277"/>
      <c r="ER223" s="277"/>
      <c r="ES223" s="277"/>
      <c r="ET223" s="277"/>
      <c r="EU223" s="277"/>
      <c r="EV223" s="277"/>
      <c r="EW223" s="277"/>
      <c r="EX223" s="277"/>
      <c r="EY223" s="277"/>
      <c r="EZ223" s="277"/>
      <c r="FA223" s="277"/>
      <c r="FB223" s="277"/>
      <c r="FC223" s="277"/>
      <c r="FD223" s="277"/>
      <c r="FE223" s="277"/>
      <c r="FF223" s="277"/>
      <c r="FG223" s="277"/>
      <c r="FH223" s="277"/>
      <c r="FI223" s="277"/>
      <c r="FJ223" s="277"/>
      <c r="FK223" s="277"/>
      <c r="FL223" s="277"/>
      <c r="FM223" s="277"/>
      <c r="FN223" s="277"/>
      <c r="FO223" s="277"/>
      <c r="FP223" s="277"/>
      <c r="FQ223" s="277"/>
      <c r="FR223" s="277"/>
      <c r="FS223" s="277"/>
      <c r="FT223" s="277"/>
      <c r="FU223" s="277"/>
      <c r="FV223" s="277"/>
      <c r="FW223" s="277"/>
      <c r="FX223" s="277"/>
      <c r="FY223" s="277"/>
      <c r="FZ223" s="277"/>
      <c r="GA223" s="277"/>
      <c r="GB223" s="277"/>
      <c r="GC223" s="277"/>
      <c r="GD223" s="277"/>
      <c r="GE223" s="277"/>
      <c r="GF223" s="277"/>
      <c r="GG223" s="277"/>
      <c r="GH223" s="277"/>
      <c r="GI223" s="277"/>
      <c r="GJ223" s="277"/>
      <c r="GK223" s="277"/>
      <c r="GL223" s="277"/>
      <c r="GM223" s="277"/>
      <c r="GN223" s="277"/>
      <c r="GO223" s="277"/>
      <c r="GP223" s="277"/>
      <c r="GQ223" s="277"/>
      <c r="GR223" s="277"/>
      <c r="GS223" s="277"/>
      <c r="GT223" s="277"/>
      <c r="GU223" s="277"/>
      <c r="GV223" s="280"/>
      <c r="GW223" s="280"/>
      <c r="GX223" s="280"/>
      <c r="GY223" s="280"/>
      <c r="GZ223" s="280"/>
      <c r="HA223" s="280"/>
      <c r="HB223" s="280"/>
      <c r="HC223" s="280"/>
      <c r="HD223" s="280"/>
      <c r="HE223" s="280"/>
      <c r="HF223" s="280"/>
      <c r="HG223" s="280"/>
      <c r="HH223" s="280"/>
      <c r="HI223" s="280"/>
      <c r="HJ223" s="280"/>
      <c r="HK223" s="280"/>
      <c r="HL223" s="280"/>
      <c r="HM223" s="280"/>
      <c r="HN223" s="280"/>
      <c r="HO223" s="280"/>
      <c r="HP223" s="280"/>
      <c r="HQ223" s="280"/>
      <c r="HR223" s="280"/>
      <c r="HS223" s="280"/>
    </row>
    <row r="224" spans="1:227" s="279" customFormat="1" ht="24.95" customHeight="1">
      <c r="A224" s="523" t="s">
        <v>103</v>
      </c>
      <c r="B224" s="289" t="s">
        <v>81</v>
      </c>
      <c r="C224" s="291">
        <f>C225+C226+C229</f>
        <v>53.84</v>
      </c>
      <c r="D224" s="291">
        <f t="shared" ref="D224:G224" si="41">D225+D226+D229</f>
        <v>16.299505</v>
      </c>
      <c r="E224" s="291">
        <f t="shared" si="41"/>
        <v>0</v>
      </c>
      <c r="F224" s="291">
        <f t="shared" si="28"/>
        <v>70.139505</v>
      </c>
      <c r="G224" s="291">
        <f t="shared" si="41"/>
        <v>0</v>
      </c>
      <c r="H224" s="291">
        <f t="shared" si="36"/>
        <v>70.139505</v>
      </c>
      <c r="I224" s="296"/>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7"/>
      <c r="AS224" s="277"/>
      <c r="AT224" s="277"/>
      <c r="AU224" s="277"/>
      <c r="AV224" s="277"/>
      <c r="AW224" s="277"/>
      <c r="AX224" s="277"/>
      <c r="AY224" s="277"/>
      <c r="AZ224" s="277"/>
      <c r="BA224" s="277"/>
      <c r="BB224" s="277"/>
      <c r="BC224" s="277"/>
      <c r="BD224" s="277"/>
      <c r="BE224" s="277"/>
      <c r="BF224" s="277"/>
      <c r="BG224" s="277"/>
      <c r="BH224" s="277"/>
      <c r="BI224" s="277"/>
      <c r="BJ224" s="277"/>
      <c r="BK224" s="277"/>
      <c r="BL224" s="277"/>
      <c r="BM224" s="277"/>
      <c r="BN224" s="277"/>
      <c r="BO224" s="277"/>
      <c r="BP224" s="277"/>
      <c r="BQ224" s="277"/>
      <c r="BR224" s="277"/>
      <c r="BS224" s="277"/>
      <c r="BT224" s="277"/>
      <c r="BU224" s="277"/>
      <c r="BV224" s="277"/>
      <c r="BW224" s="277"/>
      <c r="BX224" s="277"/>
      <c r="BY224" s="277"/>
      <c r="BZ224" s="277"/>
      <c r="CA224" s="277"/>
      <c r="CB224" s="277"/>
      <c r="CC224" s="277"/>
      <c r="CD224" s="277"/>
      <c r="CE224" s="277"/>
      <c r="CF224" s="277"/>
      <c r="CG224" s="277"/>
      <c r="CH224" s="277"/>
      <c r="CI224" s="277"/>
      <c r="CJ224" s="277"/>
      <c r="CK224" s="277"/>
      <c r="CL224" s="277"/>
      <c r="CM224" s="277"/>
      <c r="CN224" s="277"/>
      <c r="CO224" s="277"/>
      <c r="CP224" s="277"/>
      <c r="CQ224" s="277"/>
      <c r="CR224" s="277"/>
      <c r="CS224" s="277"/>
      <c r="CT224" s="277"/>
      <c r="CU224" s="277"/>
      <c r="CV224" s="277"/>
      <c r="CW224" s="277"/>
      <c r="CX224" s="277"/>
      <c r="CY224" s="277"/>
      <c r="CZ224" s="277"/>
      <c r="DA224" s="277"/>
      <c r="DB224" s="277"/>
      <c r="DC224" s="277"/>
      <c r="DD224" s="277"/>
      <c r="DE224" s="277"/>
      <c r="DF224" s="277"/>
      <c r="DG224" s="277"/>
      <c r="DH224" s="277"/>
      <c r="DI224" s="277"/>
      <c r="DJ224" s="277"/>
      <c r="DK224" s="277"/>
      <c r="DL224" s="277"/>
      <c r="DM224" s="277"/>
      <c r="DN224" s="277"/>
      <c r="DO224" s="277"/>
      <c r="DP224" s="277"/>
      <c r="DQ224" s="277"/>
      <c r="DR224" s="277"/>
      <c r="DS224" s="277"/>
      <c r="DT224" s="277"/>
      <c r="DU224" s="277"/>
      <c r="DV224" s="277"/>
      <c r="DW224" s="277"/>
      <c r="DX224" s="277"/>
      <c r="DY224" s="277"/>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7"/>
      <c r="FL224" s="277"/>
      <c r="FM224" s="277"/>
      <c r="FN224" s="277"/>
      <c r="FO224" s="277"/>
      <c r="FP224" s="277"/>
      <c r="FQ224" s="277"/>
      <c r="FR224" s="277"/>
      <c r="FS224" s="277"/>
      <c r="FT224" s="277"/>
      <c r="FU224" s="277"/>
      <c r="FV224" s="277"/>
      <c r="FW224" s="277"/>
      <c r="FX224" s="277"/>
      <c r="FY224" s="277"/>
      <c r="FZ224" s="277"/>
      <c r="GA224" s="277"/>
      <c r="GB224" s="277"/>
      <c r="GC224" s="277"/>
      <c r="GD224" s="277"/>
      <c r="GE224" s="277"/>
      <c r="GF224" s="277"/>
      <c r="GG224" s="277"/>
      <c r="GH224" s="277"/>
      <c r="GI224" s="277"/>
      <c r="GJ224" s="277"/>
      <c r="GK224" s="277"/>
      <c r="GL224" s="277"/>
      <c r="GM224" s="277"/>
      <c r="GN224" s="277"/>
      <c r="GO224" s="277"/>
      <c r="GP224" s="277"/>
      <c r="GQ224" s="277"/>
      <c r="GR224" s="277"/>
      <c r="GS224" s="277"/>
      <c r="GT224" s="277"/>
      <c r="GU224" s="277"/>
      <c r="GV224" s="280"/>
      <c r="GW224" s="280"/>
      <c r="GX224" s="280"/>
      <c r="GY224" s="280"/>
      <c r="GZ224" s="280"/>
      <c r="HA224" s="280"/>
      <c r="HB224" s="280"/>
      <c r="HC224" s="280"/>
      <c r="HD224" s="280"/>
      <c r="HE224" s="280"/>
      <c r="HF224" s="280"/>
      <c r="HG224" s="280"/>
      <c r="HH224" s="280"/>
      <c r="HI224" s="280"/>
      <c r="HJ224" s="280"/>
      <c r="HK224" s="280"/>
      <c r="HL224" s="280"/>
      <c r="HM224" s="280"/>
      <c r="HN224" s="280"/>
      <c r="HO224" s="280"/>
      <c r="HP224" s="280"/>
      <c r="HQ224" s="280"/>
      <c r="HR224" s="280"/>
      <c r="HS224" s="280"/>
    </row>
    <row r="225" spans="1:227" s="279" customFormat="1" ht="24.95" customHeight="1">
      <c r="A225" s="523"/>
      <c r="B225" s="294" t="s">
        <v>253</v>
      </c>
      <c r="C225" s="291">
        <v>19.14</v>
      </c>
      <c r="D225" s="290">
        <v>10.949505</v>
      </c>
      <c r="E225" s="290"/>
      <c r="F225" s="291">
        <f t="shared" si="28"/>
        <v>30.089504999999999</v>
      </c>
      <c r="G225" s="290"/>
      <c r="H225" s="291">
        <f t="shared" si="36"/>
        <v>30.089504999999999</v>
      </c>
      <c r="I225" s="296" t="s">
        <v>379</v>
      </c>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277"/>
      <c r="AT225" s="277"/>
      <c r="AU225" s="277"/>
      <c r="AV225" s="277"/>
      <c r="AW225" s="277"/>
      <c r="AX225" s="277"/>
      <c r="AY225" s="277"/>
      <c r="AZ225" s="277"/>
      <c r="BA225" s="277"/>
      <c r="BB225" s="277"/>
      <c r="BC225" s="277"/>
      <c r="BD225" s="277"/>
      <c r="BE225" s="277"/>
      <c r="BF225" s="277"/>
      <c r="BG225" s="277"/>
      <c r="BH225" s="277"/>
      <c r="BI225" s="277"/>
      <c r="BJ225" s="277"/>
      <c r="BK225" s="277"/>
      <c r="BL225" s="277"/>
      <c r="BM225" s="277"/>
      <c r="BN225" s="277"/>
      <c r="BO225" s="277"/>
      <c r="BP225" s="277"/>
      <c r="BQ225" s="277"/>
      <c r="BR225" s="277"/>
      <c r="BS225" s="277"/>
      <c r="BT225" s="277"/>
      <c r="BU225" s="277"/>
      <c r="BV225" s="277"/>
      <c r="BW225" s="277"/>
      <c r="BX225" s="277"/>
      <c r="BY225" s="277"/>
      <c r="BZ225" s="277"/>
      <c r="CA225" s="277"/>
      <c r="CB225" s="277"/>
      <c r="CC225" s="277"/>
      <c r="CD225" s="277"/>
      <c r="CE225" s="277"/>
      <c r="CF225" s="277"/>
      <c r="CG225" s="277"/>
      <c r="CH225" s="277"/>
      <c r="CI225" s="277"/>
      <c r="CJ225" s="277"/>
      <c r="CK225" s="277"/>
      <c r="CL225" s="277"/>
      <c r="CM225" s="277"/>
      <c r="CN225" s="277"/>
      <c r="CO225" s="277"/>
      <c r="CP225" s="277"/>
      <c r="CQ225" s="277"/>
      <c r="CR225" s="277"/>
      <c r="CS225" s="277"/>
      <c r="CT225" s="277"/>
      <c r="CU225" s="277"/>
      <c r="CV225" s="277"/>
      <c r="CW225" s="277"/>
      <c r="CX225" s="277"/>
      <c r="CY225" s="277"/>
      <c r="CZ225" s="277"/>
      <c r="DA225" s="277"/>
      <c r="DB225" s="277"/>
      <c r="DC225" s="277"/>
      <c r="DD225" s="277"/>
      <c r="DE225" s="277"/>
      <c r="DF225" s="277"/>
      <c r="DG225" s="277"/>
      <c r="DH225" s="277"/>
      <c r="DI225" s="277"/>
      <c r="DJ225" s="277"/>
      <c r="DK225" s="277"/>
      <c r="DL225" s="277"/>
      <c r="DM225" s="277"/>
      <c r="DN225" s="277"/>
      <c r="DO225" s="277"/>
      <c r="DP225" s="277"/>
      <c r="DQ225" s="277"/>
      <c r="DR225" s="277"/>
      <c r="DS225" s="277"/>
      <c r="DT225" s="277"/>
      <c r="DU225" s="277"/>
      <c r="DV225" s="277"/>
      <c r="DW225" s="277"/>
      <c r="DX225" s="277"/>
      <c r="DY225" s="277"/>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7"/>
      <c r="FL225" s="277"/>
      <c r="FM225" s="277"/>
      <c r="FN225" s="277"/>
      <c r="FO225" s="277"/>
      <c r="FP225" s="277"/>
      <c r="FQ225" s="277"/>
      <c r="FR225" s="277"/>
      <c r="FS225" s="277"/>
      <c r="FT225" s="277"/>
      <c r="FU225" s="277"/>
      <c r="FV225" s="277"/>
      <c r="FW225" s="277"/>
      <c r="FX225" s="277"/>
      <c r="FY225" s="277"/>
      <c r="FZ225" s="277"/>
      <c r="GA225" s="277"/>
      <c r="GB225" s="277"/>
      <c r="GC225" s="277"/>
      <c r="GD225" s="277"/>
      <c r="GE225" s="277"/>
      <c r="GF225" s="277"/>
      <c r="GG225" s="277"/>
      <c r="GH225" s="277"/>
      <c r="GI225" s="277"/>
      <c r="GJ225" s="277"/>
      <c r="GK225" s="277"/>
      <c r="GL225" s="277"/>
      <c r="GM225" s="277"/>
      <c r="GN225" s="277"/>
      <c r="GO225" s="277"/>
      <c r="GP225" s="277"/>
      <c r="GQ225" s="277"/>
      <c r="GR225" s="277"/>
      <c r="GS225" s="277"/>
      <c r="GT225" s="277"/>
      <c r="GU225" s="277"/>
      <c r="GV225" s="280"/>
      <c r="GW225" s="280"/>
      <c r="GX225" s="280"/>
      <c r="GY225" s="280"/>
      <c r="GZ225" s="280"/>
      <c r="HA225" s="280"/>
      <c r="HB225" s="280"/>
      <c r="HC225" s="280"/>
      <c r="HD225" s="280"/>
      <c r="HE225" s="280"/>
      <c r="HF225" s="280"/>
      <c r="HG225" s="280"/>
      <c r="HH225" s="280"/>
      <c r="HI225" s="280"/>
      <c r="HJ225" s="280"/>
      <c r="HK225" s="280"/>
      <c r="HL225" s="280"/>
      <c r="HM225" s="280"/>
      <c r="HN225" s="280"/>
      <c r="HO225" s="280"/>
      <c r="HP225" s="280"/>
      <c r="HQ225" s="280"/>
      <c r="HR225" s="280"/>
      <c r="HS225" s="280"/>
    </row>
    <row r="226" spans="1:227" s="279" customFormat="1" ht="24.95" customHeight="1">
      <c r="A226" s="523"/>
      <c r="B226" s="294" t="s">
        <v>255</v>
      </c>
      <c r="C226" s="290">
        <v>5.16</v>
      </c>
      <c r="D226" s="290"/>
      <c r="E226" s="290"/>
      <c r="F226" s="291">
        <f t="shared" si="28"/>
        <v>5.16</v>
      </c>
      <c r="G226" s="290"/>
      <c r="H226" s="291">
        <f t="shared" si="36"/>
        <v>5.16</v>
      </c>
      <c r="I226" s="296"/>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s="277"/>
      <c r="AG226" s="277"/>
      <c r="AH226" s="277"/>
      <c r="AI226" s="277"/>
      <c r="AJ226" s="277"/>
      <c r="AK226" s="277"/>
      <c r="AL226" s="277"/>
      <c r="AM226" s="277"/>
      <c r="AN226" s="277"/>
      <c r="AO226" s="277"/>
      <c r="AP226" s="277"/>
      <c r="AQ226" s="277"/>
      <c r="AR226" s="277"/>
      <c r="AS226" s="277"/>
      <c r="AT226" s="277"/>
      <c r="AU226" s="277"/>
      <c r="AV226" s="277"/>
      <c r="AW226" s="277"/>
      <c r="AX226" s="277"/>
      <c r="AY226" s="277"/>
      <c r="AZ226" s="277"/>
      <c r="BA226" s="277"/>
      <c r="BB226" s="277"/>
      <c r="BC226" s="277"/>
      <c r="BD226" s="277"/>
      <c r="BE226" s="277"/>
      <c r="BF226" s="277"/>
      <c r="BG226" s="277"/>
      <c r="BH226" s="277"/>
      <c r="BI226" s="277"/>
      <c r="BJ226" s="277"/>
      <c r="BK226" s="277"/>
      <c r="BL226" s="277"/>
      <c r="BM226" s="277"/>
      <c r="BN226" s="277"/>
      <c r="BO226" s="277"/>
      <c r="BP226" s="277"/>
      <c r="BQ226" s="277"/>
      <c r="BR226" s="277"/>
      <c r="BS226" s="277"/>
      <c r="BT226" s="277"/>
      <c r="BU226" s="277"/>
      <c r="BV226" s="277"/>
      <c r="BW226" s="277"/>
      <c r="BX226" s="277"/>
      <c r="BY226" s="277"/>
      <c r="BZ226" s="277"/>
      <c r="CA226" s="277"/>
      <c r="CB226" s="277"/>
      <c r="CC226" s="277"/>
      <c r="CD226" s="277"/>
      <c r="CE226" s="277"/>
      <c r="CF226" s="277"/>
      <c r="CG226" s="277"/>
      <c r="CH226" s="277"/>
      <c r="CI226" s="277"/>
      <c r="CJ226" s="277"/>
      <c r="CK226" s="277"/>
      <c r="CL226" s="277"/>
      <c r="CM226" s="277"/>
      <c r="CN226" s="277"/>
      <c r="CO226" s="277"/>
      <c r="CP226" s="277"/>
      <c r="CQ226" s="277"/>
      <c r="CR226" s="277"/>
      <c r="CS226" s="277"/>
      <c r="CT226" s="277"/>
      <c r="CU226" s="277"/>
      <c r="CV226" s="277"/>
      <c r="CW226" s="277"/>
      <c r="CX226" s="277"/>
      <c r="CY226" s="277"/>
      <c r="CZ226" s="277"/>
      <c r="DA226" s="277"/>
      <c r="DB226" s="277"/>
      <c r="DC226" s="277"/>
      <c r="DD226" s="277"/>
      <c r="DE226" s="277"/>
      <c r="DF226" s="277"/>
      <c r="DG226" s="277"/>
      <c r="DH226" s="277"/>
      <c r="DI226" s="277"/>
      <c r="DJ226" s="277"/>
      <c r="DK226" s="277"/>
      <c r="DL226" s="277"/>
      <c r="DM226" s="277"/>
      <c r="DN226" s="277"/>
      <c r="DO226" s="277"/>
      <c r="DP226" s="277"/>
      <c r="DQ226" s="277"/>
      <c r="DR226" s="277"/>
      <c r="DS226" s="277"/>
      <c r="DT226" s="277"/>
      <c r="DU226" s="277"/>
      <c r="DV226" s="277"/>
      <c r="DW226" s="277"/>
      <c r="DX226" s="277"/>
      <c r="DY226" s="277"/>
      <c r="DZ226" s="277"/>
      <c r="EA226" s="277"/>
      <c r="EB226" s="277"/>
      <c r="EC226" s="277"/>
      <c r="ED226" s="277"/>
      <c r="EE226" s="277"/>
      <c r="EF226" s="277"/>
      <c r="EG226" s="277"/>
      <c r="EH226" s="277"/>
      <c r="EI226" s="277"/>
      <c r="EJ226" s="277"/>
      <c r="EK226" s="277"/>
      <c r="EL226" s="277"/>
      <c r="EM226" s="277"/>
      <c r="EN226" s="277"/>
      <c r="EO226" s="277"/>
      <c r="EP226" s="277"/>
      <c r="EQ226" s="277"/>
      <c r="ER226" s="277"/>
      <c r="ES226" s="277"/>
      <c r="ET226" s="277"/>
      <c r="EU226" s="277"/>
      <c r="EV226" s="277"/>
      <c r="EW226" s="277"/>
      <c r="EX226" s="277"/>
      <c r="EY226" s="277"/>
      <c r="EZ226" s="277"/>
      <c r="FA226" s="277"/>
      <c r="FB226" s="277"/>
      <c r="FC226" s="277"/>
      <c r="FD226" s="277"/>
      <c r="FE226" s="277"/>
      <c r="FF226" s="277"/>
      <c r="FG226" s="277"/>
      <c r="FH226" s="277"/>
      <c r="FI226" s="277"/>
      <c r="FJ226" s="277"/>
      <c r="FK226" s="277"/>
      <c r="FL226" s="277"/>
      <c r="FM226" s="277"/>
      <c r="FN226" s="277"/>
      <c r="FO226" s="277"/>
      <c r="FP226" s="277"/>
      <c r="FQ226" s="277"/>
      <c r="FR226" s="277"/>
      <c r="FS226" s="277"/>
      <c r="FT226" s="277"/>
      <c r="FU226" s="277"/>
      <c r="FV226" s="277"/>
      <c r="FW226" s="277"/>
      <c r="FX226" s="277"/>
      <c r="FY226" s="277"/>
      <c r="FZ226" s="277"/>
      <c r="GA226" s="277"/>
      <c r="GB226" s="277"/>
      <c r="GC226" s="277"/>
      <c r="GD226" s="277"/>
      <c r="GE226" s="277"/>
      <c r="GF226" s="277"/>
      <c r="GG226" s="277"/>
      <c r="GH226" s="277"/>
      <c r="GI226" s="277"/>
      <c r="GJ226" s="277"/>
      <c r="GK226" s="277"/>
      <c r="GL226" s="277"/>
      <c r="GM226" s="277"/>
      <c r="GN226" s="277"/>
      <c r="GO226" s="277"/>
      <c r="GP226" s="277"/>
      <c r="GQ226" s="277"/>
      <c r="GR226" s="277"/>
      <c r="GS226" s="277"/>
      <c r="GT226" s="277"/>
      <c r="GU226" s="277"/>
      <c r="GV226" s="280"/>
      <c r="GW226" s="280"/>
      <c r="GX226" s="280"/>
      <c r="GY226" s="280"/>
      <c r="GZ226" s="280"/>
      <c r="HA226" s="280"/>
      <c r="HB226" s="280"/>
      <c r="HC226" s="280"/>
      <c r="HD226" s="280"/>
      <c r="HE226" s="280"/>
      <c r="HF226" s="280"/>
      <c r="HG226" s="280"/>
      <c r="HH226" s="280"/>
      <c r="HI226" s="280"/>
      <c r="HJ226" s="280"/>
      <c r="HK226" s="280"/>
      <c r="HL226" s="280"/>
      <c r="HM226" s="280"/>
      <c r="HN226" s="280"/>
      <c r="HO226" s="280"/>
      <c r="HP226" s="280"/>
      <c r="HQ226" s="280"/>
      <c r="HR226" s="280"/>
      <c r="HS226" s="280"/>
    </row>
    <row r="227" spans="1:227" s="278" customFormat="1" ht="24.95" customHeight="1">
      <c r="A227" s="523"/>
      <c r="B227" s="293" t="s">
        <v>256</v>
      </c>
      <c r="C227" s="291">
        <v>3</v>
      </c>
      <c r="D227" s="291"/>
      <c r="E227" s="291"/>
      <c r="F227" s="291">
        <f t="shared" ref="F227:F290" si="42">C227+D227+E227</f>
        <v>3</v>
      </c>
      <c r="G227" s="291"/>
      <c r="H227" s="291">
        <f t="shared" si="36"/>
        <v>3</v>
      </c>
      <c r="I227" s="296"/>
      <c r="J227" s="277"/>
      <c r="K227" s="277"/>
      <c r="L227" s="277"/>
      <c r="M227" s="277"/>
      <c r="N227" s="277"/>
      <c r="O227" s="277"/>
      <c r="P227" s="277"/>
      <c r="Q227" s="277"/>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c r="AN227" s="277"/>
      <c r="AO227" s="277"/>
      <c r="AP227" s="277"/>
      <c r="AQ227" s="277"/>
      <c r="AR227" s="277"/>
      <c r="AS227" s="277"/>
      <c r="AT227" s="277"/>
      <c r="AU227" s="277"/>
      <c r="AV227" s="277"/>
      <c r="AW227" s="277"/>
      <c r="AX227" s="277"/>
      <c r="AY227" s="277"/>
      <c r="AZ227" s="277"/>
      <c r="BA227" s="277"/>
      <c r="BB227" s="277"/>
      <c r="BC227" s="277"/>
      <c r="BD227" s="277"/>
      <c r="BE227" s="277"/>
      <c r="BF227" s="277"/>
      <c r="BG227" s="277"/>
      <c r="BH227" s="277"/>
      <c r="BI227" s="277"/>
      <c r="BJ227" s="277"/>
      <c r="BK227" s="277"/>
      <c r="BL227" s="277"/>
      <c r="BM227" s="277"/>
      <c r="BN227" s="277"/>
      <c r="BO227" s="277"/>
      <c r="BP227" s="277"/>
      <c r="BQ227" s="277"/>
      <c r="BR227" s="277"/>
      <c r="BS227" s="277"/>
      <c r="BT227" s="277"/>
      <c r="BU227" s="277"/>
      <c r="BV227" s="277"/>
      <c r="BW227" s="277"/>
      <c r="BX227" s="277"/>
      <c r="BY227" s="277"/>
      <c r="BZ227" s="277"/>
      <c r="CA227" s="277"/>
      <c r="CB227" s="277"/>
      <c r="CC227" s="277"/>
      <c r="CD227" s="277"/>
      <c r="CE227" s="277"/>
      <c r="CF227" s="277"/>
      <c r="CG227" s="277"/>
      <c r="CH227" s="277"/>
      <c r="CI227" s="277"/>
      <c r="CJ227" s="277"/>
      <c r="CK227" s="277"/>
      <c r="CL227" s="277"/>
      <c r="CM227" s="277"/>
      <c r="CN227" s="277"/>
      <c r="CO227" s="277"/>
      <c r="CP227" s="277"/>
      <c r="CQ227" s="277"/>
      <c r="CR227" s="277"/>
      <c r="CS227" s="277"/>
      <c r="CT227" s="277"/>
      <c r="CU227" s="277"/>
      <c r="CV227" s="277"/>
      <c r="CW227" s="277"/>
      <c r="CX227" s="277"/>
      <c r="CY227" s="277"/>
      <c r="CZ227" s="277"/>
      <c r="DA227" s="277"/>
      <c r="DB227" s="277"/>
      <c r="DC227" s="277"/>
      <c r="DD227" s="277"/>
      <c r="DE227" s="277"/>
      <c r="DF227" s="277"/>
      <c r="DG227" s="277"/>
      <c r="DH227" s="277"/>
      <c r="DI227" s="277"/>
      <c r="DJ227" s="277"/>
      <c r="DK227" s="277"/>
      <c r="DL227" s="277"/>
      <c r="DM227" s="277"/>
      <c r="DN227" s="277"/>
      <c r="DO227" s="277"/>
      <c r="DP227" s="277"/>
      <c r="DQ227" s="277"/>
      <c r="DR227" s="277"/>
      <c r="DS227" s="277"/>
      <c r="DT227" s="277"/>
      <c r="DU227" s="277"/>
      <c r="DV227" s="277"/>
      <c r="DW227" s="277"/>
      <c r="DX227" s="277"/>
      <c r="DY227" s="277"/>
      <c r="DZ227" s="277"/>
      <c r="EA227" s="277"/>
      <c r="EB227" s="277"/>
      <c r="EC227" s="277"/>
      <c r="ED227" s="277"/>
      <c r="EE227" s="277"/>
      <c r="EF227" s="277"/>
      <c r="EG227" s="277"/>
      <c r="EH227" s="277"/>
      <c r="EI227" s="277"/>
      <c r="EJ227" s="277"/>
      <c r="EK227" s="277"/>
      <c r="EL227" s="277"/>
      <c r="EM227" s="277"/>
      <c r="EN227" s="277"/>
      <c r="EO227" s="277"/>
      <c r="EP227" s="277"/>
      <c r="EQ227" s="277"/>
      <c r="ER227" s="277"/>
      <c r="ES227" s="277"/>
      <c r="ET227" s="277"/>
      <c r="EU227" s="277"/>
      <c r="EV227" s="277"/>
      <c r="EW227" s="277"/>
      <c r="EX227" s="277"/>
      <c r="EY227" s="277"/>
      <c r="EZ227" s="277"/>
      <c r="FA227" s="277"/>
      <c r="FB227" s="277"/>
      <c r="FC227" s="277"/>
      <c r="FD227" s="277"/>
      <c r="FE227" s="277"/>
      <c r="FF227" s="277"/>
      <c r="FG227" s="277"/>
      <c r="FH227" s="277"/>
      <c r="FI227" s="277"/>
      <c r="FJ227" s="277"/>
      <c r="FK227" s="277"/>
      <c r="FL227" s="277"/>
      <c r="FM227" s="277"/>
      <c r="FN227" s="277"/>
      <c r="FO227" s="277"/>
      <c r="FP227" s="277"/>
      <c r="FQ227" s="277"/>
      <c r="FR227" s="277"/>
      <c r="FS227" s="277"/>
      <c r="FT227" s="277"/>
      <c r="FU227" s="277"/>
      <c r="FV227" s="277"/>
      <c r="FW227" s="277"/>
      <c r="FX227" s="277"/>
      <c r="FY227" s="277"/>
      <c r="FZ227" s="277"/>
      <c r="GA227" s="277"/>
      <c r="GB227" s="277"/>
      <c r="GC227" s="277"/>
      <c r="GD227" s="277"/>
      <c r="GE227" s="277"/>
      <c r="GF227" s="277"/>
      <c r="GG227" s="277"/>
      <c r="GH227" s="277"/>
      <c r="GI227" s="277"/>
      <c r="GJ227" s="277"/>
      <c r="GK227" s="277"/>
      <c r="GL227" s="277"/>
      <c r="GM227" s="277"/>
      <c r="GN227" s="277"/>
      <c r="GO227" s="277"/>
      <c r="GP227" s="277"/>
      <c r="GQ227" s="277"/>
      <c r="GR227" s="277"/>
      <c r="GS227" s="277"/>
      <c r="GT227" s="277"/>
      <c r="GU227" s="277"/>
      <c r="GV227" s="280"/>
      <c r="GW227" s="280"/>
      <c r="GX227" s="280"/>
      <c r="GY227" s="280"/>
      <c r="GZ227" s="280"/>
      <c r="HA227" s="280"/>
      <c r="HB227" s="280"/>
      <c r="HC227" s="280"/>
      <c r="HD227" s="280"/>
      <c r="HE227" s="280"/>
      <c r="HF227" s="280"/>
      <c r="HG227" s="280"/>
      <c r="HH227" s="280"/>
      <c r="HI227" s="280"/>
      <c r="HJ227" s="280"/>
      <c r="HK227" s="280"/>
      <c r="HL227" s="280"/>
      <c r="HM227" s="280"/>
      <c r="HN227" s="280"/>
      <c r="HO227" s="280"/>
      <c r="HP227" s="280"/>
      <c r="HQ227" s="280"/>
      <c r="HR227" s="280"/>
      <c r="HS227" s="280"/>
    </row>
    <row r="228" spans="1:227" s="278" customFormat="1" ht="24.95" customHeight="1">
      <c r="A228" s="523"/>
      <c r="B228" s="296" t="s">
        <v>257</v>
      </c>
      <c r="C228" s="290">
        <v>2.16</v>
      </c>
      <c r="D228" s="290"/>
      <c r="E228" s="290"/>
      <c r="F228" s="291">
        <f t="shared" si="42"/>
        <v>2.16</v>
      </c>
      <c r="G228" s="290"/>
      <c r="H228" s="291">
        <f t="shared" si="36"/>
        <v>2.16</v>
      </c>
      <c r="I228" s="296"/>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c r="AF228" s="277"/>
      <c r="AG228" s="277"/>
      <c r="AH228" s="277"/>
      <c r="AI228" s="277"/>
      <c r="AJ228" s="277"/>
      <c r="AK228" s="277"/>
      <c r="AL228" s="277"/>
      <c r="AM228" s="277"/>
      <c r="AN228" s="277"/>
      <c r="AO228" s="277"/>
      <c r="AP228" s="277"/>
      <c r="AQ228" s="277"/>
      <c r="AR228" s="277"/>
      <c r="AS228" s="277"/>
      <c r="AT228" s="277"/>
      <c r="AU228" s="277"/>
      <c r="AV228" s="277"/>
      <c r="AW228" s="277"/>
      <c r="AX228" s="277"/>
      <c r="AY228" s="277"/>
      <c r="AZ228" s="277"/>
      <c r="BA228" s="277"/>
      <c r="BB228" s="277"/>
      <c r="BC228" s="277"/>
      <c r="BD228" s="277"/>
      <c r="BE228" s="277"/>
      <c r="BF228" s="277"/>
      <c r="BG228" s="277"/>
      <c r="BH228" s="277"/>
      <c r="BI228" s="277"/>
      <c r="BJ228" s="277"/>
      <c r="BK228" s="277"/>
      <c r="BL228" s="277"/>
      <c r="BM228" s="277"/>
      <c r="BN228" s="277"/>
      <c r="BO228" s="277"/>
      <c r="BP228" s="277"/>
      <c r="BQ228" s="277"/>
      <c r="BR228" s="277"/>
      <c r="BS228" s="277"/>
      <c r="BT228" s="277"/>
      <c r="BU228" s="277"/>
      <c r="BV228" s="277"/>
      <c r="BW228" s="277"/>
      <c r="BX228" s="277"/>
      <c r="BY228" s="277"/>
      <c r="BZ228" s="277"/>
      <c r="CA228" s="277"/>
      <c r="CB228" s="277"/>
      <c r="CC228" s="277"/>
      <c r="CD228" s="277"/>
      <c r="CE228" s="277"/>
      <c r="CF228" s="277"/>
      <c r="CG228" s="277"/>
      <c r="CH228" s="277"/>
      <c r="CI228" s="277"/>
      <c r="CJ228" s="277"/>
      <c r="CK228" s="277"/>
      <c r="CL228" s="277"/>
      <c r="CM228" s="277"/>
      <c r="CN228" s="277"/>
      <c r="CO228" s="277"/>
      <c r="CP228" s="277"/>
      <c r="CQ228" s="277"/>
      <c r="CR228" s="277"/>
      <c r="CS228" s="277"/>
      <c r="CT228" s="277"/>
      <c r="CU228" s="277"/>
      <c r="CV228" s="277"/>
      <c r="CW228" s="277"/>
      <c r="CX228" s="277"/>
      <c r="CY228" s="277"/>
      <c r="CZ228" s="277"/>
      <c r="DA228" s="277"/>
      <c r="DB228" s="277"/>
      <c r="DC228" s="277"/>
      <c r="DD228" s="277"/>
      <c r="DE228" s="277"/>
      <c r="DF228" s="277"/>
      <c r="DG228" s="277"/>
      <c r="DH228" s="277"/>
      <c r="DI228" s="277"/>
      <c r="DJ228" s="277"/>
      <c r="DK228" s="277"/>
      <c r="DL228" s="277"/>
      <c r="DM228" s="277"/>
      <c r="DN228" s="277"/>
      <c r="DO228" s="277"/>
      <c r="DP228" s="277"/>
      <c r="DQ228" s="277"/>
      <c r="DR228" s="277"/>
      <c r="DS228" s="277"/>
      <c r="DT228" s="277"/>
      <c r="DU228" s="277"/>
      <c r="DV228" s="277"/>
      <c r="DW228" s="277"/>
      <c r="DX228" s="277"/>
      <c r="DY228" s="277"/>
      <c r="DZ228" s="277"/>
      <c r="EA228" s="277"/>
      <c r="EB228" s="277"/>
      <c r="EC228" s="277"/>
      <c r="ED228" s="277"/>
      <c r="EE228" s="277"/>
      <c r="EF228" s="277"/>
      <c r="EG228" s="277"/>
      <c r="EH228" s="277"/>
      <c r="EI228" s="277"/>
      <c r="EJ228" s="277"/>
      <c r="EK228" s="277"/>
      <c r="EL228" s="277"/>
      <c r="EM228" s="277"/>
      <c r="EN228" s="277"/>
      <c r="EO228" s="277"/>
      <c r="EP228" s="277"/>
      <c r="EQ228" s="277"/>
      <c r="ER228" s="277"/>
      <c r="ES228" s="277"/>
      <c r="ET228" s="277"/>
      <c r="EU228" s="277"/>
      <c r="EV228" s="277"/>
      <c r="EW228" s="277"/>
      <c r="EX228" s="277"/>
      <c r="EY228" s="277"/>
      <c r="EZ228" s="277"/>
      <c r="FA228" s="277"/>
      <c r="FB228" s="277"/>
      <c r="FC228" s="277"/>
      <c r="FD228" s="277"/>
      <c r="FE228" s="277"/>
      <c r="FF228" s="277"/>
      <c r="FG228" s="277"/>
      <c r="FH228" s="277"/>
      <c r="FI228" s="277"/>
      <c r="FJ228" s="277"/>
      <c r="FK228" s="277"/>
      <c r="FL228" s="277"/>
      <c r="FM228" s="277"/>
      <c r="FN228" s="277"/>
      <c r="FO228" s="277"/>
      <c r="FP228" s="277"/>
      <c r="FQ228" s="277"/>
      <c r="FR228" s="277"/>
      <c r="FS228" s="277"/>
      <c r="FT228" s="277"/>
      <c r="FU228" s="277"/>
      <c r="FV228" s="277"/>
      <c r="FW228" s="277"/>
      <c r="FX228" s="277"/>
      <c r="FY228" s="277"/>
      <c r="FZ228" s="277"/>
      <c r="GA228" s="277"/>
      <c r="GB228" s="277"/>
      <c r="GC228" s="277"/>
      <c r="GD228" s="277"/>
      <c r="GE228" s="277"/>
      <c r="GF228" s="277"/>
      <c r="GG228" s="277"/>
      <c r="GH228" s="277"/>
      <c r="GI228" s="277"/>
      <c r="GJ228" s="277"/>
      <c r="GK228" s="277"/>
      <c r="GL228" s="277"/>
      <c r="GM228" s="277"/>
      <c r="GN228" s="277"/>
      <c r="GO228" s="277"/>
      <c r="GP228" s="277"/>
      <c r="GQ228" s="277"/>
      <c r="GR228" s="277"/>
      <c r="GS228" s="277"/>
      <c r="GT228" s="277"/>
      <c r="GU228" s="277"/>
      <c r="GV228" s="280"/>
      <c r="GW228" s="280"/>
      <c r="GX228" s="280"/>
      <c r="GY228" s="280"/>
      <c r="GZ228" s="280"/>
      <c r="HA228" s="280"/>
      <c r="HB228" s="280"/>
      <c r="HC228" s="280"/>
      <c r="HD228" s="280"/>
      <c r="HE228" s="280"/>
      <c r="HF228" s="280"/>
      <c r="HG228" s="280"/>
      <c r="HH228" s="280"/>
      <c r="HI228" s="280"/>
      <c r="HJ228" s="280"/>
      <c r="HK228" s="280"/>
      <c r="HL228" s="280"/>
      <c r="HM228" s="280"/>
      <c r="HN228" s="280"/>
      <c r="HO228" s="280"/>
      <c r="HP228" s="280"/>
      <c r="HQ228" s="280"/>
      <c r="HR228" s="280"/>
      <c r="HS228" s="280"/>
    </row>
    <row r="229" spans="1:227" s="278" customFormat="1" ht="24.95" customHeight="1">
      <c r="A229" s="523"/>
      <c r="B229" s="294" t="s">
        <v>258</v>
      </c>
      <c r="C229" s="290">
        <f>SUM(C230:C233)</f>
        <v>29.54</v>
      </c>
      <c r="D229" s="290">
        <f t="shared" ref="D229:G229" si="43">SUM(D230:D233)</f>
        <v>5.35</v>
      </c>
      <c r="E229" s="290">
        <f t="shared" si="43"/>
        <v>0</v>
      </c>
      <c r="F229" s="291">
        <f t="shared" si="42"/>
        <v>34.89</v>
      </c>
      <c r="G229" s="290">
        <f t="shared" si="43"/>
        <v>0</v>
      </c>
      <c r="H229" s="291">
        <f t="shared" si="36"/>
        <v>34.89</v>
      </c>
      <c r="I229" s="296"/>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c r="AP229" s="277"/>
      <c r="AQ229" s="277"/>
      <c r="AR229" s="277"/>
      <c r="AS229" s="277"/>
      <c r="AT229" s="277"/>
      <c r="AU229" s="277"/>
      <c r="AV229" s="277"/>
      <c r="AW229" s="277"/>
      <c r="AX229" s="277"/>
      <c r="AY229" s="277"/>
      <c r="AZ229" s="277"/>
      <c r="BA229" s="277"/>
      <c r="BB229" s="277"/>
      <c r="BC229" s="277"/>
      <c r="BD229" s="277"/>
      <c r="BE229" s="277"/>
      <c r="BF229" s="277"/>
      <c r="BG229" s="277"/>
      <c r="BH229" s="277"/>
      <c r="BI229" s="277"/>
      <c r="BJ229" s="277"/>
      <c r="BK229" s="277"/>
      <c r="BL229" s="277"/>
      <c r="BM229" s="277"/>
      <c r="BN229" s="277"/>
      <c r="BO229" s="277"/>
      <c r="BP229" s="277"/>
      <c r="BQ229" s="277"/>
      <c r="BR229" s="277"/>
      <c r="BS229" s="277"/>
      <c r="BT229" s="277"/>
      <c r="BU229" s="277"/>
      <c r="BV229" s="277"/>
      <c r="BW229" s="277"/>
      <c r="BX229" s="277"/>
      <c r="BY229" s="277"/>
      <c r="BZ229" s="277"/>
      <c r="CA229" s="277"/>
      <c r="CB229" s="277"/>
      <c r="CC229" s="277"/>
      <c r="CD229" s="277"/>
      <c r="CE229" s="277"/>
      <c r="CF229" s="277"/>
      <c r="CG229" s="277"/>
      <c r="CH229" s="277"/>
      <c r="CI229" s="277"/>
      <c r="CJ229" s="277"/>
      <c r="CK229" s="277"/>
      <c r="CL229" s="277"/>
      <c r="CM229" s="277"/>
      <c r="CN229" s="277"/>
      <c r="CO229" s="277"/>
      <c r="CP229" s="277"/>
      <c r="CQ229" s="277"/>
      <c r="CR229" s="277"/>
      <c r="CS229" s="277"/>
      <c r="CT229" s="277"/>
      <c r="CU229" s="277"/>
      <c r="CV229" s="277"/>
      <c r="CW229" s="277"/>
      <c r="CX229" s="277"/>
      <c r="CY229" s="277"/>
      <c r="CZ229" s="277"/>
      <c r="DA229" s="277"/>
      <c r="DB229" s="277"/>
      <c r="DC229" s="277"/>
      <c r="DD229" s="277"/>
      <c r="DE229" s="277"/>
      <c r="DF229" s="277"/>
      <c r="DG229" s="277"/>
      <c r="DH229" s="277"/>
      <c r="DI229" s="277"/>
      <c r="DJ229" s="277"/>
      <c r="DK229" s="277"/>
      <c r="DL229" s="277"/>
      <c r="DM229" s="277"/>
      <c r="DN229" s="277"/>
      <c r="DO229" s="277"/>
      <c r="DP229" s="277"/>
      <c r="DQ229" s="277"/>
      <c r="DR229" s="277"/>
      <c r="DS229" s="277"/>
      <c r="DT229" s="277"/>
      <c r="DU229" s="277"/>
      <c r="DV229" s="277"/>
      <c r="DW229" s="277"/>
      <c r="DX229" s="277"/>
      <c r="DY229" s="277"/>
      <c r="DZ229" s="277"/>
      <c r="EA229" s="277"/>
      <c r="EB229" s="277"/>
      <c r="EC229" s="277"/>
      <c r="ED229" s="277"/>
      <c r="EE229" s="277"/>
      <c r="EF229" s="277"/>
      <c r="EG229" s="277"/>
      <c r="EH229" s="277"/>
      <c r="EI229" s="277"/>
      <c r="EJ229" s="277"/>
      <c r="EK229" s="277"/>
      <c r="EL229" s="277"/>
      <c r="EM229" s="277"/>
      <c r="EN229" s="277"/>
      <c r="EO229" s="277"/>
      <c r="EP229" s="277"/>
      <c r="EQ229" s="277"/>
      <c r="ER229" s="277"/>
      <c r="ES229" s="277"/>
      <c r="ET229" s="277"/>
      <c r="EU229" s="277"/>
      <c r="EV229" s="277"/>
      <c r="EW229" s="277"/>
      <c r="EX229" s="277"/>
      <c r="EY229" s="277"/>
      <c r="EZ229" s="277"/>
      <c r="FA229" s="277"/>
      <c r="FB229" s="277"/>
      <c r="FC229" s="277"/>
      <c r="FD229" s="277"/>
      <c r="FE229" s="277"/>
      <c r="FF229" s="277"/>
      <c r="FG229" s="277"/>
      <c r="FH229" s="277"/>
      <c r="FI229" s="277"/>
      <c r="FJ229" s="277"/>
      <c r="FK229" s="277"/>
      <c r="FL229" s="277"/>
      <c r="FM229" s="277"/>
      <c r="FN229" s="277"/>
      <c r="FO229" s="277"/>
      <c r="FP229" s="277"/>
      <c r="FQ229" s="277"/>
      <c r="FR229" s="277"/>
      <c r="FS229" s="277"/>
      <c r="FT229" s="277"/>
      <c r="FU229" s="277"/>
      <c r="FV229" s="277"/>
      <c r="FW229" s="277"/>
      <c r="FX229" s="277"/>
      <c r="FY229" s="277"/>
      <c r="FZ229" s="277"/>
      <c r="GA229" s="277"/>
      <c r="GB229" s="277"/>
      <c r="GC229" s="277"/>
      <c r="GD229" s="277"/>
      <c r="GE229" s="277"/>
      <c r="GF229" s="277"/>
      <c r="GG229" s="277"/>
      <c r="GH229" s="277"/>
      <c r="GI229" s="277"/>
      <c r="GJ229" s="277"/>
      <c r="GK229" s="277"/>
      <c r="GL229" s="277"/>
      <c r="GM229" s="277"/>
      <c r="GN229" s="277"/>
      <c r="GO229" s="277"/>
      <c r="GP229" s="277"/>
      <c r="GQ229" s="277"/>
      <c r="GR229" s="277"/>
      <c r="GS229" s="277"/>
      <c r="GT229" s="277"/>
      <c r="GU229" s="277"/>
      <c r="GV229" s="280"/>
      <c r="GW229" s="280"/>
      <c r="GX229" s="280"/>
      <c r="GY229" s="280"/>
      <c r="GZ229" s="280"/>
      <c r="HA229" s="280"/>
      <c r="HB229" s="280"/>
      <c r="HC229" s="280"/>
      <c r="HD229" s="280"/>
      <c r="HE229" s="280"/>
      <c r="HF229" s="280"/>
      <c r="HG229" s="280"/>
      <c r="HH229" s="280"/>
      <c r="HI229" s="280"/>
      <c r="HJ229" s="280"/>
      <c r="HK229" s="280"/>
      <c r="HL229" s="280"/>
      <c r="HM229" s="280"/>
      <c r="HN229" s="280"/>
      <c r="HO229" s="280"/>
      <c r="HP229" s="280"/>
      <c r="HQ229" s="280"/>
      <c r="HR229" s="280"/>
      <c r="HS229" s="280"/>
    </row>
    <row r="230" spans="1:227" s="278" customFormat="1" ht="26.1" customHeight="1">
      <c r="A230" s="523" t="s">
        <v>103</v>
      </c>
      <c r="B230" s="296" t="s">
        <v>380</v>
      </c>
      <c r="C230" s="290">
        <v>19.54</v>
      </c>
      <c r="D230" s="290"/>
      <c r="E230" s="290"/>
      <c r="F230" s="291">
        <f t="shared" si="42"/>
        <v>19.54</v>
      </c>
      <c r="G230" s="290"/>
      <c r="H230" s="291">
        <f t="shared" si="36"/>
        <v>19.54</v>
      </c>
      <c r="I230" s="296"/>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c r="BC230" s="277"/>
      <c r="BD230" s="277"/>
      <c r="BE230" s="277"/>
      <c r="BF230" s="277"/>
      <c r="BG230" s="277"/>
      <c r="BH230" s="277"/>
      <c r="BI230" s="277"/>
      <c r="BJ230" s="277"/>
      <c r="BK230" s="277"/>
      <c r="BL230" s="277"/>
      <c r="BM230" s="277"/>
      <c r="BN230" s="277"/>
      <c r="BO230" s="277"/>
      <c r="BP230" s="277"/>
      <c r="BQ230" s="277"/>
      <c r="BR230" s="277"/>
      <c r="BS230" s="277"/>
      <c r="BT230" s="277"/>
      <c r="BU230" s="277"/>
      <c r="BV230" s="277"/>
      <c r="BW230" s="277"/>
      <c r="BX230" s="277"/>
      <c r="BY230" s="277"/>
      <c r="BZ230" s="277"/>
      <c r="CA230" s="277"/>
      <c r="CB230" s="277"/>
      <c r="CC230" s="277"/>
      <c r="CD230" s="277"/>
      <c r="CE230" s="277"/>
      <c r="CF230" s="277"/>
      <c r="CG230" s="277"/>
      <c r="CH230" s="277"/>
      <c r="CI230" s="277"/>
      <c r="CJ230" s="277"/>
      <c r="CK230" s="277"/>
      <c r="CL230" s="277"/>
      <c r="CM230" s="277"/>
      <c r="CN230" s="277"/>
      <c r="CO230" s="277"/>
      <c r="CP230" s="277"/>
      <c r="CQ230" s="277"/>
      <c r="CR230" s="277"/>
      <c r="CS230" s="277"/>
      <c r="CT230" s="277"/>
      <c r="CU230" s="277"/>
      <c r="CV230" s="277"/>
      <c r="CW230" s="277"/>
      <c r="CX230" s="277"/>
      <c r="CY230" s="277"/>
      <c r="CZ230" s="277"/>
      <c r="DA230" s="277"/>
      <c r="DB230" s="277"/>
      <c r="DC230" s="277"/>
      <c r="DD230" s="277"/>
      <c r="DE230" s="277"/>
      <c r="DF230" s="277"/>
      <c r="DG230" s="277"/>
      <c r="DH230" s="277"/>
      <c r="DI230" s="277"/>
      <c r="DJ230" s="277"/>
      <c r="DK230" s="277"/>
      <c r="DL230" s="277"/>
      <c r="DM230" s="277"/>
      <c r="DN230" s="277"/>
      <c r="DO230" s="277"/>
      <c r="DP230" s="277"/>
      <c r="DQ230" s="277"/>
      <c r="DR230" s="277"/>
      <c r="DS230" s="277"/>
      <c r="DT230" s="277"/>
      <c r="DU230" s="277"/>
      <c r="DV230" s="277"/>
      <c r="DW230" s="277"/>
      <c r="DX230" s="277"/>
      <c r="DY230" s="277"/>
      <c r="DZ230" s="277"/>
      <c r="EA230" s="277"/>
      <c r="EB230" s="277"/>
      <c r="EC230" s="277"/>
      <c r="ED230" s="277"/>
      <c r="EE230" s="277"/>
      <c r="EF230" s="277"/>
      <c r="EG230" s="277"/>
      <c r="EH230" s="277"/>
      <c r="EI230" s="277"/>
      <c r="EJ230" s="277"/>
      <c r="EK230" s="277"/>
      <c r="EL230" s="277"/>
      <c r="EM230" s="277"/>
      <c r="EN230" s="277"/>
      <c r="EO230" s="277"/>
      <c r="EP230" s="277"/>
      <c r="EQ230" s="277"/>
      <c r="ER230" s="277"/>
      <c r="ES230" s="277"/>
      <c r="ET230" s="277"/>
      <c r="EU230" s="277"/>
      <c r="EV230" s="277"/>
      <c r="EW230" s="277"/>
      <c r="EX230" s="277"/>
      <c r="EY230" s="277"/>
      <c r="EZ230" s="277"/>
      <c r="FA230" s="277"/>
      <c r="FB230" s="277"/>
      <c r="FC230" s="277"/>
      <c r="FD230" s="277"/>
      <c r="FE230" s="277"/>
      <c r="FF230" s="277"/>
      <c r="FG230" s="277"/>
      <c r="FH230" s="277"/>
      <c r="FI230" s="277"/>
      <c r="FJ230" s="277"/>
      <c r="FK230" s="277"/>
      <c r="FL230" s="277"/>
      <c r="FM230" s="277"/>
      <c r="FN230" s="277"/>
      <c r="FO230" s="277"/>
      <c r="FP230" s="277"/>
      <c r="FQ230" s="277"/>
      <c r="FR230" s="277"/>
      <c r="FS230" s="277"/>
      <c r="FT230" s="277"/>
      <c r="FU230" s="277"/>
      <c r="FV230" s="277"/>
      <c r="FW230" s="277"/>
      <c r="FX230" s="277"/>
      <c r="FY230" s="277"/>
      <c r="FZ230" s="277"/>
      <c r="GA230" s="277"/>
      <c r="GB230" s="277"/>
      <c r="GC230" s="277"/>
      <c r="GD230" s="277"/>
      <c r="GE230" s="277"/>
      <c r="GF230" s="277"/>
      <c r="GG230" s="277"/>
      <c r="GH230" s="277"/>
      <c r="GI230" s="277"/>
      <c r="GJ230" s="277"/>
      <c r="GK230" s="277"/>
      <c r="GL230" s="277"/>
      <c r="GM230" s="277"/>
      <c r="GN230" s="277"/>
      <c r="GO230" s="277"/>
      <c r="GP230" s="277"/>
      <c r="GQ230" s="277"/>
      <c r="GR230" s="277"/>
      <c r="GS230" s="277"/>
      <c r="GT230" s="277"/>
      <c r="GU230" s="277"/>
      <c r="GV230" s="280"/>
      <c r="GW230" s="280"/>
      <c r="GX230" s="280"/>
      <c r="GY230" s="280"/>
      <c r="GZ230" s="280"/>
      <c r="HA230" s="280"/>
      <c r="HB230" s="280"/>
      <c r="HC230" s="280"/>
      <c r="HD230" s="280"/>
      <c r="HE230" s="280"/>
      <c r="HF230" s="280"/>
      <c r="HG230" s="280"/>
      <c r="HH230" s="280"/>
      <c r="HI230" s="280"/>
      <c r="HJ230" s="280"/>
      <c r="HK230" s="280"/>
      <c r="HL230" s="280"/>
      <c r="HM230" s="280"/>
      <c r="HN230" s="280"/>
      <c r="HO230" s="280"/>
      <c r="HP230" s="280"/>
      <c r="HQ230" s="280"/>
      <c r="HR230" s="280"/>
      <c r="HS230" s="280"/>
    </row>
    <row r="231" spans="1:227" s="278" customFormat="1" ht="26.1" customHeight="1">
      <c r="A231" s="523"/>
      <c r="B231" s="296" t="s">
        <v>381</v>
      </c>
      <c r="C231" s="290">
        <v>5</v>
      </c>
      <c r="D231" s="290"/>
      <c r="E231" s="290"/>
      <c r="F231" s="291">
        <f t="shared" si="42"/>
        <v>5</v>
      </c>
      <c r="G231" s="290"/>
      <c r="H231" s="291">
        <f t="shared" si="36"/>
        <v>5</v>
      </c>
      <c r="I231" s="296"/>
      <c r="J231" s="277"/>
      <c r="K231" s="277"/>
      <c r="L231" s="277"/>
      <c r="M231" s="277"/>
      <c r="N231" s="277"/>
      <c r="O231" s="277"/>
      <c r="P231" s="277"/>
      <c r="Q231" s="277"/>
      <c r="R231" s="277"/>
      <c r="S231" s="277"/>
      <c r="T231" s="277"/>
      <c r="U231" s="277"/>
      <c r="V231" s="277"/>
      <c r="W231" s="277"/>
      <c r="X231" s="277"/>
      <c r="Y231" s="277"/>
      <c r="Z231" s="277"/>
      <c r="AA231" s="277"/>
      <c r="AB231" s="277"/>
      <c r="AC231" s="277"/>
      <c r="AD231" s="277"/>
      <c r="AE231" s="277"/>
      <c r="AF231" s="277"/>
      <c r="AG231" s="277"/>
      <c r="AH231" s="277"/>
      <c r="AI231" s="277"/>
      <c r="AJ231" s="277"/>
      <c r="AK231" s="277"/>
      <c r="AL231" s="277"/>
      <c r="AM231" s="277"/>
      <c r="AN231" s="277"/>
      <c r="AO231" s="277"/>
      <c r="AP231" s="277"/>
      <c r="AQ231" s="277"/>
      <c r="AR231" s="277"/>
      <c r="AS231" s="277"/>
      <c r="AT231" s="277"/>
      <c r="AU231" s="277"/>
      <c r="AV231" s="277"/>
      <c r="AW231" s="277"/>
      <c r="AX231" s="277"/>
      <c r="AY231" s="277"/>
      <c r="AZ231" s="277"/>
      <c r="BA231" s="277"/>
      <c r="BB231" s="277"/>
      <c r="BC231" s="277"/>
      <c r="BD231" s="277"/>
      <c r="BE231" s="277"/>
      <c r="BF231" s="277"/>
      <c r="BG231" s="277"/>
      <c r="BH231" s="277"/>
      <c r="BI231" s="277"/>
      <c r="BJ231" s="277"/>
      <c r="BK231" s="277"/>
      <c r="BL231" s="277"/>
      <c r="BM231" s="277"/>
      <c r="BN231" s="277"/>
      <c r="BO231" s="277"/>
      <c r="BP231" s="277"/>
      <c r="BQ231" s="277"/>
      <c r="BR231" s="277"/>
      <c r="BS231" s="277"/>
      <c r="BT231" s="277"/>
      <c r="BU231" s="277"/>
      <c r="BV231" s="277"/>
      <c r="BW231" s="277"/>
      <c r="BX231" s="277"/>
      <c r="BY231" s="277"/>
      <c r="BZ231" s="277"/>
      <c r="CA231" s="277"/>
      <c r="CB231" s="277"/>
      <c r="CC231" s="277"/>
      <c r="CD231" s="277"/>
      <c r="CE231" s="277"/>
      <c r="CF231" s="277"/>
      <c r="CG231" s="277"/>
      <c r="CH231" s="277"/>
      <c r="CI231" s="277"/>
      <c r="CJ231" s="277"/>
      <c r="CK231" s="277"/>
      <c r="CL231" s="277"/>
      <c r="CM231" s="277"/>
      <c r="CN231" s="277"/>
      <c r="CO231" s="277"/>
      <c r="CP231" s="277"/>
      <c r="CQ231" s="277"/>
      <c r="CR231" s="277"/>
      <c r="CS231" s="277"/>
      <c r="CT231" s="277"/>
      <c r="CU231" s="277"/>
      <c r="CV231" s="277"/>
      <c r="CW231" s="277"/>
      <c r="CX231" s="277"/>
      <c r="CY231" s="277"/>
      <c r="CZ231" s="277"/>
      <c r="DA231" s="277"/>
      <c r="DB231" s="277"/>
      <c r="DC231" s="277"/>
      <c r="DD231" s="277"/>
      <c r="DE231" s="277"/>
      <c r="DF231" s="277"/>
      <c r="DG231" s="277"/>
      <c r="DH231" s="277"/>
      <c r="DI231" s="277"/>
      <c r="DJ231" s="277"/>
      <c r="DK231" s="277"/>
      <c r="DL231" s="277"/>
      <c r="DM231" s="277"/>
      <c r="DN231" s="277"/>
      <c r="DO231" s="277"/>
      <c r="DP231" s="277"/>
      <c r="DQ231" s="277"/>
      <c r="DR231" s="277"/>
      <c r="DS231" s="277"/>
      <c r="DT231" s="277"/>
      <c r="DU231" s="277"/>
      <c r="DV231" s="277"/>
      <c r="DW231" s="277"/>
      <c r="DX231" s="277"/>
      <c r="DY231" s="277"/>
      <c r="DZ231" s="277"/>
      <c r="EA231" s="277"/>
      <c r="EB231" s="277"/>
      <c r="EC231" s="277"/>
      <c r="ED231" s="277"/>
      <c r="EE231" s="277"/>
      <c r="EF231" s="277"/>
      <c r="EG231" s="277"/>
      <c r="EH231" s="277"/>
      <c r="EI231" s="277"/>
      <c r="EJ231" s="277"/>
      <c r="EK231" s="277"/>
      <c r="EL231" s="277"/>
      <c r="EM231" s="277"/>
      <c r="EN231" s="277"/>
      <c r="EO231" s="277"/>
      <c r="EP231" s="277"/>
      <c r="EQ231" s="277"/>
      <c r="ER231" s="277"/>
      <c r="ES231" s="277"/>
      <c r="ET231" s="277"/>
      <c r="EU231" s="277"/>
      <c r="EV231" s="277"/>
      <c r="EW231" s="277"/>
      <c r="EX231" s="277"/>
      <c r="EY231" s="277"/>
      <c r="EZ231" s="277"/>
      <c r="FA231" s="277"/>
      <c r="FB231" s="277"/>
      <c r="FC231" s="277"/>
      <c r="FD231" s="277"/>
      <c r="FE231" s="277"/>
      <c r="FF231" s="277"/>
      <c r="FG231" s="277"/>
      <c r="FH231" s="277"/>
      <c r="FI231" s="277"/>
      <c r="FJ231" s="277"/>
      <c r="FK231" s="277"/>
      <c r="FL231" s="277"/>
      <c r="FM231" s="277"/>
      <c r="FN231" s="277"/>
      <c r="FO231" s="277"/>
      <c r="FP231" s="277"/>
      <c r="FQ231" s="277"/>
      <c r="FR231" s="277"/>
      <c r="FS231" s="277"/>
      <c r="FT231" s="277"/>
      <c r="FU231" s="277"/>
      <c r="FV231" s="277"/>
      <c r="FW231" s="277"/>
      <c r="FX231" s="277"/>
      <c r="FY231" s="277"/>
      <c r="FZ231" s="277"/>
      <c r="GA231" s="277"/>
      <c r="GB231" s="277"/>
      <c r="GC231" s="277"/>
      <c r="GD231" s="277"/>
      <c r="GE231" s="277"/>
      <c r="GF231" s="277"/>
      <c r="GG231" s="277"/>
      <c r="GH231" s="277"/>
      <c r="GI231" s="277"/>
      <c r="GJ231" s="277"/>
      <c r="GK231" s="277"/>
      <c r="GL231" s="277"/>
      <c r="GM231" s="277"/>
      <c r="GN231" s="277"/>
      <c r="GO231" s="277"/>
      <c r="GP231" s="277"/>
      <c r="GQ231" s="277"/>
      <c r="GR231" s="277"/>
      <c r="GS231" s="277"/>
      <c r="GT231" s="277"/>
      <c r="GU231" s="277"/>
      <c r="GV231" s="280"/>
      <c r="GW231" s="280"/>
      <c r="GX231" s="280"/>
      <c r="GY231" s="280"/>
      <c r="GZ231" s="280"/>
      <c r="HA231" s="280"/>
      <c r="HB231" s="280"/>
      <c r="HC231" s="280"/>
      <c r="HD231" s="280"/>
      <c r="HE231" s="280"/>
      <c r="HF231" s="280"/>
      <c r="HG231" s="280"/>
      <c r="HH231" s="280"/>
      <c r="HI231" s="280"/>
      <c r="HJ231" s="280"/>
      <c r="HK231" s="280"/>
      <c r="HL231" s="280"/>
      <c r="HM231" s="280"/>
      <c r="HN231" s="280"/>
      <c r="HO231" s="280"/>
      <c r="HP231" s="280"/>
      <c r="HQ231" s="280"/>
      <c r="HR231" s="280"/>
      <c r="HS231" s="280"/>
    </row>
    <row r="232" spans="1:227" s="278" customFormat="1" ht="26.1" customHeight="1">
      <c r="A232" s="523"/>
      <c r="B232" s="296" t="s">
        <v>382</v>
      </c>
      <c r="C232" s="290">
        <v>5</v>
      </c>
      <c r="D232" s="290"/>
      <c r="E232" s="290"/>
      <c r="F232" s="291">
        <f t="shared" si="42"/>
        <v>5</v>
      </c>
      <c r="G232" s="290"/>
      <c r="H232" s="291">
        <f t="shared" si="36"/>
        <v>5</v>
      </c>
      <c r="I232" s="296"/>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277"/>
      <c r="AF232" s="277"/>
      <c r="AG232" s="277"/>
      <c r="AH232" s="277"/>
      <c r="AI232" s="277"/>
      <c r="AJ232" s="277"/>
      <c r="AK232" s="277"/>
      <c r="AL232" s="277"/>
      <c r="AM232" s="277"/>
      <c r="AN232" s="277"/>
      <c r="AO232" s="277"/>
      <c r="AP232" s="277"/>
      <c r="AQ232" s="277"/>
      <c r="AR232" s="277"/>
      <c r="AS232" s="277"/>
      <c r="AT232" s="277"/>
      <c r="AU232" s="277"/>
      <c r="AV232" s="277"/>
      <c r="AW232" s="277"/>
      <c r="AX232" s="277"/>
      <c r="AY232" s="277"/>
      <c r="AZ232" s="277"/>
      <c r="BA232" s="277"/>
      <c r="BB232" s="277"/>
      <c r="BC232" s="277"/>
      <c r="BD232" s="277"/>
      <c r="BE232" s="277"/>
      <c r="BF232" s="277"/>
      <c r="BG232" s="277"/>
      <c r="BH232" s="277"/>
      <c r="BI232" s="277"/>
      <c r="BJ232" s="277"/>
      <c r="BK232" s="277"/>
      <c r="BL232" s="277"/>
      <c r="BM232" s="277"/>
      <c r="BN232" s="277"/>
      <c r="BO232" s="277"/>
      <c r="BP232" s="277"/>
      <c r="BQ232" s="277"/>
      <c r="BR232" s="277"/>
      <c r="BS232" s="277"/>
      <c r="BT232" s="277"/>
      <c r="BU232" s="277"/>
      <c r="BV232" s="277"/>
      <c r="BW232" s="277"/>
      <c r="BX232" s="277"/>
      <c r="BY232" s="277"/>
      <c r="BZ232" s="277"/>
      <c r="CA232" s="277"/>
      <c r="CB232" s="277"/>
      <c r="CC232" s="277"/>
      <c r="CD232" s="277"/>
      <c r="CE232" s="277"/>
      <c r="CF232" s="277"/>
      <c r="CG232" s="277"/>
      <c r="CH232" s="277"/>
      <c r="CI232" s="277"/>
      <c r="CJ232" s="277"/>
      <c r="CK232" s="277"/>
      <c r="CL232" s="277"/>
      <c r="CM232" s="277"/>
      <c r="CN232" s="277"/>
      <c r="CO232" s="277"/>
      <c r="CP232" s="277"/>
      <c r="CQ232" s="277"/>
      <c r="CR232" s="277"/>
      <c r="CS232" s="277"/>
      <c r="CT232" s="277"/>
      <c r="CU232" s="277"/>
      <c r="CV232" s="277"/>
      <c r="CW232" s="277"/>
      <c r="CX232" s="277"/>
      <c r="CY232" s="277"/>
      <c r="CZ232" s="277"/>
      <c r="DA232" s="277"/>
      <c r="DB232" s="277"/>
      <c r="DC232" s="277"/>
      <c r="DD232" s="277"/>
      <c r="DE232" s="277"/>
      <c r="DF232" s="277"/>
      <c r="DG232" s="277"/>
      <c r="DH232" s="277"/>
      <c r="DI232" s="277"/>
      <c r="DJ232" s="277"/>
      <c r="DK232" s="277"/>
      <c r="DL232" s="277"/>
      <c r="DM232" s="277"/>
      <c r="DN232" s="277"/>
      <c r="DO232" s="277"/>
      <c r="DP232" s="277"/>
      <c r="DQ232" s="277"/>
      <c r="DR232" s="277"/>
      <c r="DS232" s="277"/>
      <c r="DT232" s="277"/>
      <c r="DU232" s="277"/>
      <c r="DV232" s="277"/>
      <c r="DW232" s="277"/>
      <c r="DX232" s="277"/>
      <c r="DY232" s="277"/>
      <c r="DZ232" s="277"/>
      <c r="EA232" s="277"/>
      <c r="EB232" s="277"/>
      <c r="EC232" s="277"/>
      <c r="ED232" s="277"/>
      <c r="EE232" s="277"/>
      <c r="EF232" s="277"/>
      <c r="EG232" s="277"/>
      <c r="EH232" s="277"/>
      <c r="EI232" s="277"/>
      <c r="EJ232" s="277"/>
      <c r="EK232" s="277"/>
      <c r="EL232" s="277"/>
      <c r="EM232" s="277"/>
      <c r="EN232" s="277"/>
      <c r="EO232" s="277"/>
      <c r="EP232" s="277"/>
      <c r="EQ232" s="277"/>
      <c r="ER232" s="277"/>
      <c r="ES232" s="277"/>
      <c r="ET232" s="277"/>
      <c r="EU232" s="277"/>
      <c r="EV232" s="277"/>
      <c r="EW232" s="277"/>
      <c r="EX232" s="277"/>
      <c r="EY232" s="277"/>
      <c r="EZ232" s="277"/>
      <c r="FA232" s="277"/>
      <c r="FB232" s="277"/>
      <c r="FC232" s="277"/>
      <c r="FD232" s="277"/>
      <c r="FE232" s="277"/>
      <c r="FF232" s="277"/>
      <c r="FG232" s="277"/>
      <c r="FH232" s="277"/>
      <c r="FI232" s="277"/>
      <c r="FJ232" s="277"/>
      <c r="FK232" s="277"/>
      <c r="FL232" s="277"/>
      <c r="FM232" s="277"/>
      <c r="FN232" s="277"/>
      <c r="FO232" s="277"/>
      <c r="FP232" s="277"/>
      <c r="FQ232" s="277"/>
      <c r="FR232" s="277"/>
      <c r="FS232" s="277"/>
      <c r="FT232" s="277"/>
      <c r="FU232" s="277"/>
      <c r="FV232" s="277"/>
      <c r="FW232" s="277"/>
      <c r="FX232" s="277"/>
      <c r="FY232" s="277"/>
      <c r="FZ232" s="277"/>
      <c r="GA232" s="277"/>
      <c r="GB232" s="277"/>
      <c r="GC232" s="277"/>
      <c r="GD232" s="277"/>
      <c r="GE232" s="277"/>
      <c r="GF232" s="277"/>
      <c r="GG232" s="277"/>
      <c r="GH232" s="277"/>
      <c r="GI232" s="277"/>
      <c r="GJ232" s="277"/>
      <c r="GK232" s="277"/>
      <c r="GL232" s="277"/>
      <c r="GM232" s="277"/>
      <c r="GN232" s="277"/>
      <c r="GO232" s="277"/>
      <c r="GP232" s="277"/>
      <c r="GQ232" s="277"/>
      <c r="GR232" s="277"/>
      <c r="GS232" s="277"/>
      <c r="GT232" s="277"/>
      <c r="GU232" s="277"/>
      <c r="GV232" s="280"/>
      <c r="GW232" s="280"/>
      <c r="GX232" s="280"/>
      <c r="GY232" s="280"/>
      <c r="GZ232" s="280"/>
      <c r="HA232" s="280"/>
      <c r="HB232" s="280"/>
      <c r="HC232" s="280"/>
      <c r="HD232" s="280"/>
      <c r="HE232" s="280"/>
      <c r="HF232" s="280"/>
      <c r="HG232" s="280"/>
      <c r="HH232" s="280"/>
      <c r="HI232" s="280"/>
      <c r="HJ232" s="280"/>
      <c r="HK232" s="280"/>
      <c r="HL232" s="280"/>
      <c r="HM232" s="280"/>
      <c r="HN232" s="280"/>
      <c r="HO232" s="280"/>
      <c r="HP232" s="280"/>
      <c r="HQ232" s="280"/>
      <c r="HR232" s="280"/>
      <c r="HS232" s="280"/>
    </row>
    <row r="233" spans="1:227" s="278" customFormat="1" ht="26.1" customHeight="1">
      <c r="A233" s="523"/>
      <c r="B233" s="296" t="s">
        <v>302</v>
      </c>
      <c r="C233" s="290"/>
      <c r="D233" s="290">
        <v>5.35</v>
      </c>
      <c r="E233" s="290"/>
      <c r="F233" s="291">
        <f t="shared" si="42"/>
        <v>5.35</v>
      </c>
      <c r="G233" s="290"/>
      <c r="H233" s="291">
        <f t="shared" si="36"/>
        <v>5.35</v>
      </c>
      <c r="I233" s="296" t="s">
        <v>267</v>
      </c>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c r="AN233" s="277"/>
      <c r="AO233" s="277"/>
      <c r="AP233" s="277"/>
      <c r="AQ233" s="277"/>
      <c r="AR233" s="277"/>
      <c r="AS233" s="277"/>
      <c r="AT233" s="277"/>
      <c r="AU233" s="277"/>
      <c r="AV233" s="277"/>
      <c r="AW233" s="277"/>
      <c r="AX233" s="277"/>
      <c r="AY233" s="277"/>
      <c r="AZ233" s="277"/>
      <c r="BA233" s="277"/>
      <c r="BB233" s="277"/>
      <c r="BC233" s="277"/>
      <c r="BD233" s="277"/>
      <c r="BE233" s="277"/>
      <c r="BF233" s="277"/>
      <c r="BG233" s="277"/>
      <c r="BH233" s="277"/>
      <c r="BI233" s="277"/>
      <c r="BJ233" s="277"/>
      <c r="BK233" s="277"/>
      <c r="BL233" s="277"/>
      <c r="BM233" s="277"/>
      <c r="BN233" s="277"/>
      <c r="BO233" s="277"/>
      <c r="BP233" s="277"/>
      <c r="BQ233" s="277"/>
      <c r="BR233" s="277"/>
      <c r="BS233" s="277"/>
      <c r="BT233" s="277"/>
      <c r="BU233" s="277"/>
      <c r="BV233" s="277"/>
      <c r="BW233" s="277"/>
      <c r="BX233" s="277"/>
      <c r="BY233" s="277"/>
      <c r="BZ233" s="277"/>
      <c r="CA233" s="277"/>
      <c r="CB233" s="277"/>
      <c r="CC233" s="277"/>
      <c r="CD233" s="277"/>
      <c r="CE233" s="277"/>
      <c r="CF233" s="277"/>
      <c r="CG233" s="277"/>
      <c r="CH233" s="277"/>
      <c r="CI233" s="277"/>
      <c r="CJ233" s="277"/>
      <c r="CK233" s="277"/>
      <c r="CL233" s="277"/>
      <c r="CM233" s="277"/>
      <c r="CN233" s="277"/>
      <c r="CO233" s="277"/>
      <c r="CP233" s="277"/>
      <c r="CQ233" s="277"/>
      <c r="CR233" s="277"/>
      <c r="CS233" s="277"/>
      <c r="CT233" s="277"/>
      <c r="CU233" s="277"/>
      <c r="CV233" s="277"/>
      <c r="CW233" s="277"/>
      <c r="CX233" s="277"/>
      <c r="CY233" s="277"/>
      <c r="CZ233" s="277"/>
      <c r="DA233" s="277"/>
      <c r="DB233" s="277"/>
      <c r="DC233" s="277"/>
      <c r="DD233" s="277"/>
      <c r="DE233" s="277"/>
      <c r="DF233" s="277"/>
      <c r="DG233" s="277"/>
      <c r="DH233" s="277"/>
      <c r="DI233" s="277"/>
      <c r="DJ233" s="277"/>
      <c r="DK233" s="277"/>
      <c r="DL233" s="277"/>
      <c r="DM233" s="277"/>
      <c r="DN233" s="277"/>
      <c r="DO233" s="277"/>
      <c r="DP233" s="277"/>
      <c r="DQ233" s="277"/>
      <c r="DR233" s="277"/>
      <c r="DS233" s="277"/>
      <c r="DT233" s="277"/>
      <c r="DU233" s="277"/>
      <c r="DV233" s="277"/>
      <c r="DW233" s="277"/>
      <c r="DX233" s="277"/>
      <c r="DY233" s="277"/>
      <c r="DZ233" s="277"/>
      <c r="EA233" s="277"/>
      <c r="EB233" s="277"/>
      <c r="EC233" s="277"/>
      <c r="ED233" s="277"/>
      <c r="EE233" s="277"/>
      <c r="EF233" s="277"/>
      <c r="EG233" s="277"/>
      <c r="EH233" s="277"/>
      <c r="EI233" s="277"/>
      <c r="EJ233" s="277"/>
      <c r="EK233" s="277"/>
      <c r="EL233" s="277"/>
      <c r="EM233" s="277"/>
      <c r="EN233" s="277"/>
      <c r="EO233" s="277"/>
      <c r="EP233" s="277"/>
      <c r="EQ233" s="277"/>
      <c r="ER233" s="277"/>
      <c r="ES233" s="277"/>
      <c r="ET233" s="277"/>
      <c r="EU233" s="277"/>
      <c r="EV233" s="277"/>
      <c r="EW233" s="277"/>
      <c r="EX233" s="277"/>
      <c r="EY233" s="277"/>
      <c r="EZ233" s="277"/>
      <c r="FA233" s="277"/>
      <c r="FB233" s="277"/>
      <c r="FC233" s="277"/>
      <c r="FD233" s="277"/>
      <c r="FE233" s="277"/>
      <c r="FF233" s="277"/>
      <c r="FG233" s="277"/>
      <c r="FH233" s="277"/>
      <c r="FI233" s="277"/>
      <c r="FJ233" s="277"/>
      <c r="FK233" s="277"/>
      <c r="FL233" s="277"/>
      <c r="FM233" s="277"/>
      <c r="FN233" s="277"/>
      <c r="FO233" s="277"/>
      <c r="FP233" s="277"/>
      <c r="FQ233" s="277"/>
      <c r="FR233" s="277"/>
      <c r="FS233" s="277"/>
      <c r="FT233" s="277"/>
      <c r="FU233" s="277"/>
      <c r="FV233" s="277"/>
      <c r="FW233" s="277"/>
      <c r="FX233" s="277"/>
      <c r="FY233" s="277"/>
      <c r="FZ233" s="277"/>
      <c r="GA233" s="277"/>
      <c r="GB233" s="277"/>
      <c r="GC233" s="277"/>
      <c r="GD233" s="277"/>
      <c r="GE233" s="277"/>
      <c r="GF233" s="277"/>
      <c r="GG233" s="277"/>
      <c r="GH233" s="277"/>
      <c r="GI233" s="277"/>
      <c r="GJ233" s="277"/>
      <c r="GK233" s="277"/>
      <c r="GL233" s="277"/>
      <c r="GM233" s="277"/>
      <c r="GN233" s="277"/>
      <c r="GO233" s="277"/>
      <c r="GP233" s="277"/>
      <c r="GQ233" s="277"/>
      <c r="GR233" s="277"/>
      <c r="GS233" s="277"/>
      <c r="GT233" s="277"/>
      <c r="GU233" s="277"/>
      <c r="GV233" s="280"/>
      <c r="GW233" s="280"/>
      <c r="GX233" s="280"/>
      <c r="GY233" s="280"/>
      <c r="GZ233" s="280"/>
      <c r="HA233" s="280"/>
      <c r="HB233" s="280"/>
      <c r="HC233" s="280"/>
      <c r="HD233" s="280"/>
      <c r="HE233" s="280"/>
      <c r="HF233" s="280"/>
      <c r="HG233" s="280"/>
      <c r="HH233" s="280"/>
      <c r="HI233" s="280"/>
      <c r="HJ233" s="280"/>
      <c r="HK233" s="280"/>
      <c r="HL233" s="280"/>
      <c r="HM233" s="280"/>
      <c r="HN233" s="280"/>
      <c r="HO233" s="280"/>
      <c r="HP233" s="280"/>
      <c r="HQ233" s="280"/>
      <c r="HR233" s="280"/>
      <c r="HS233" s="280"/>
    </row>
    <row r="234" spans="1:227" s="278" customFormat="1" ht="26.1" customHeight="1">
      <c r="A234" s="520" t="s">
        <v>104</v>
      </c>
      <c r="B234" s="289" t="s">
        <v>81</v>
      </c>
      <c r="C234" s="290">
        <f>C235+C236+C239+C245</f>
        <v>67.45</v>
      </c>
      <c r="D234" s="290">
        <f t="shared" ref="D234:G234" si="44">D235+D236+D239+D245</f>
        <v>14.692132000000001</v>
      </c>
      <c r="E234" s="290">
        <f t="shared" si="44"/>
        <v>22</v>
      </c>
      <c r="F234" s="291">
        <f t="shared" si="42"/>
        <v>104.142132</v>
      </c>
      <c r="G234" s="290">
        <f t="shared" si="44"/>
        <v>-8.5</v>
      </c>
      <c r="H234" s="291">
        <f t="shared" si="36"/>
        <v>95.642132000000004</v>
      </c>
      <c r="I234" s="296"/>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7"/>
      <c r="AN234" s="277"/>
      <c r="AO234" s="277"/>
      <c r="AP234" s="277"/>
      <c r="AQ234" s="277"/>
      <c r="AR234" s="277"/>
      <c r="AS234" s="277"/>
      <c r="AT234" s="277"/>
      <c r="AU234" s="277"/>
      <c r="AV234" s="277"/>
      <c r="AW234" s="277"/>
      <c r="AX234" s="277"/>
      <c r="AY234" s="277"/>
      <c r="AZ234" s="277"/>
      <c r="BA234" s="277"/>
      <c r="BB234" s="277"/>
      <c r="BC234" s="277"/>
      <c r="BD234" s="277"/>
      <c r="BE234" s="277"/>
      <c r="BF234" s="277"/>
      <c r="BG234" s="277"/>
      <c r="BH234" s="277"/>
      <c r="BI234" s="277"/>
      <c r="BJ234" s="277"/>
      <c r="BK234" s="277"/>
      <c r="BL234" s="277"/>
      <c r="BM234" s="277"/>
      <c r="BN234" s="277"/>
      <c r="BO234" s="277"/>
      <c r="BP234" s="277"/>
      <c r="BQ234" s="277"/>
      <c r="BR234" s="277"/>
      <c r="BS234" s="277"/>
      <c r="BT234" s="277"/>
      <c r="BU234" s="277"/>
      <c r="BV234" s="277"/>
      <c r="BW234" s="277"/>
      <c r="BX234" s="277"/>
      <c r="BY234" s="277"/>
      <c r="BZ234" s="277"/>
      <c r="CA234" s="277"/>
      <c r="CB234" s="277"/>
      <c r="CC234" s="277"/>
      <c r="CD234" s="277"/>
      <c r="CE234" s="277"/>
      <c r="CF234" s="277"/>
      <c r="CG234" s="277"/>
      <c r="CH234" s="277"/>
      <c r="CI234" s="277"/>
      <c r="CJ234" s="277"/>
      <c r="CK234" s="277"/>
      <c r="CL234" s="277"/>
      <c r="CM234" s="277"/>
      <c r="CN234" s="277"/>
      <c r="CO234" s="277"/>
      <c r="CP234" s="277"/>
      <c r="CQ234" s="277"/>
      <c r="CR234" s="277"/>
      <c r="CS234" s="277"/>
      <c r="CT234" s="277"/>
      <c r="CU234" s="277"/>
      <c r="CV234" s="277"/>
      <c r="CW234" s="277"/>
      <c r="CX234" s="277"/>
      <c r="CY234" s="277"/>
      <c r="CZ234" s="277"/>
      <c r="DA234" s="277"/>
      <c r="DB234" s="277"/>
      <c r="DC234" s="277"/>
      <c r="DD234" s="277"/>
      <c r="DE234" s="277"/>
      <c r="DF234" s="277"/>
      <c r="DG234" s="277"/>
      <c r="DH234" s="277"/>
      <c r="DI234" s="277"/>
      <c r="DJ234" s="277"/>
      <c r="DK234" s="277"/>
      <c r="DL234" s="277"/>
      <c r="DM234" s="277"/>
      <c r="DN234" s="277"/>
      <c r="DO234" s="277"/>
      <c r="DP234" s="277"/>
      <c r="DQ234" s="277"/>
      <c r="DR234" s="277"/>
      <c r="DS234" s="277"/>
      <c r="DT234" s="277"/>
      <c r="DU234" s="277"/>
      <c r="DV234" s="277"/>
      <c r="DW234" s="277"/>
      <c r="DX234" s="277"/>
      <c r="DY234" s="277"/>
      <c r="DZ234" s="277"/>
      <c r="EA234" s="277"/>
      <c r="EB234" s="277"/>
      <c r="EC234" s="277"/>
      <c r="ED234" s="277"/>
      <c r="EE234" s="277"/>
      <c r="EF234" s="277"/>
      <c r="EG234" s="277"/>
      <c r="EH234" s="277"/>
      <c r="EI234" s="277"/>
      <c r="EJ234" s="277"/>
      <c r="EK234" s="277"/>
      <c r="EL234" s="277"/>
      <c r="EM234" s="277"/>
      <c r="EN234" s="277"/>
      <c r="EO234" s="277"/>
      <c r="EP234" s="277"/>
      <c r="EQ234" s="277"/>
      <c r="ER234" s="277"/>
      <c r="ES234" s="277"/>
      <c r="ET234" s="277"/>
      <c r="EU234" s="277"/>
      <c r="EV234" s="277"/>
      <c r="EW234" s="277"/>
      <c r="EX234" s="277"/>
      <c r="EY234" s="277"/>
      <c r="EZ234" s="277"/>
      <c r="FA234" s="277"/>
      <c r="FB234" s="277"/>
      <c r="FC234" s="277"/>
      <c r="FD234" s="277"/>
      <c r="FE234" s="277"/>
      <c r="FF234" s="277"/>
      <c r="FG234" s="277"/>
      <c r="FH234" s="277"/>
      <c r="FI234" s="277"/>
      <c r="FJ234" s="277"/>
      <c r="FK234" s="277"/>
      <c r="FL234" s="277"/>
      <c r="FM234" s="277"/>
      <c r="FN234" s="277"/>
      <c r="FO234" s="277"/>
      <c r="FP234" s="277"/>
      <c r="FQ234" s="277"/>
      <c r="FR234" s="277"/>
      <c r="FS234" s="277"/>
      <c r="FT234" s="277"/>
      <c r="FU234" s="277"/>
      <c r="FV234" s="277"/>
      <c r="FW234" s="277"/>
      <c r="FX234" s="277"/>
      <c r="FY234" s="277"/>
      <c r="FZ234" s="277"/>
      <c r="GA234" s="277"/>
      <c r="GB234" s="277"/>
      <c r="GC234" s="277"/>
      <c r="GD234" s="277"/>
      <c r="GE234" s="277"/>
      <c r="GF234" s="277"/>
      <c r="GG234" s="277"/>
      <c r="GH234" s="277"/>
      <c r="GI234" s="277"/>
      <c r="GJ234" s="277"/>
      <c r="GK234" s="277"/>
      <c r="GL234" s="277"/>
      <c r="GM234" s="277"/>
      <c r="GN234" s="277"/>
      <c r="GO234" s="277"/>
      <c r="GP234" s="277"/>
      <c r="GQ234" s="277"/>
      <c r="GR234" s="277"/>
      <c r="GS234" s="277"/>
      <c r="GT234" s="277"/>
      <c r="GU234" s="277"/>
      <c r="GV234" s="280"/>
      <c r="GW234" s="280"/>
      <c r="GX234" s="280"/>
      <c r="GY234" s="280"/>
      <c r="GZ234" s="280"/>
      <c r="HA234" s="280"/>
      <c r="HB234" s="280"/>
      <c r="HC234" s="280"/>
      <c r="HD234" s="280"/>
      <c r="HE234" s="280"/>
      <c r="HF234" s="280"/>
      <c r="HG234" s="280"/>
      <c r="HH234" s="280"/>
      <c r="HI234" s="280"/>
      <c r="HJ234" s="280"/>
      <c r="HK234" s="280"/>
      <c r="HL234" s="280"/>
      <c r="HM234" s="280"/>
      <c r="HN234" s="280"/>
      <c r="HO234" s="280"/>
      <c r="HP234" s="280"/>
      <c r="HQ234" s="280"/>
      <c r="HR234" s="280"/>
      <c r="HS234" s="280"/>
    </row>
    <row r="235" spans="1:227" s="278" customFormat="1" ht="26.1" customHeight="1">
      <c r="A235" s="521"/>
      <c r="B235" s="294" t="s">
        <v>253</v>
      </c>
      <c r="C235" s="290">
        <v>38.049999999999997</v>
      </c>
      <c r="D235" s="290">
        <v>8.6921320000000009</v>
      </c>
      <c r="E235" s="290"/>
      <c r="F235" s="291">
        <f t="shared" si="42"/>
        <v>46.742131999999998</v>
      </c>
      <c r="G235" s="290"/>
      <c r="H235" s="291">
        <f t="shared" si="36"/>
        <v>46.742131999999998</v>
      </c>
      <c r="I235" s="296" t="s">
        <v>383</v>
      </c>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277"/>
      <c r="AF235" s="277"/>
      <c r="AG235" s="277"/>
      <c r="AH235" s="277"/>
      <c r="AI235" s="277"/>
      <c r="AJ235" s="277"/>
      <c r="AK235" s="277"/>
      <c r="AL235" s="277"/>
      <c r="AM235" s="277"/>
      <c r="AN235" s="277"/>
      <c r="AO235" s="277"/>
      <c r="AP235" s="277"/>
      <c r="AQ235" s="277"/>
      <c r="AR235" s="277"/>
      <c r="AS235" s="277"/>
      <c r="AT235" s="277"/>
      <c r="AU235" s="277"/>
      <c r="AV235" s="277"/>
      <c r="AW235" s="277"/>
      <c r="AX235" s="277"/>
      <c r="AY235" s="277"/>
      <c r="AZ235" s="277"/>
      <c r="BA235" s="277"/>
      <c r="BB235" s="277"/>
      <c r="BC235" s="277"/>
      <c r="BD235" s="277"/>
      <c r="BE235" s="277"/>
      <c r="BF235" s="277"/>
      <c r="BG235" s="277"/>
      <c r="BH235" s="277"/>
      <c r="BI235" s="277"/>
      <c r="BJ235" s="277"/>
      <c r="BK235" s="277"/>
      <c r="BL235" s="277"/>
      <c r="BM235" s="277"/>
      <c r="BN235" s="277"/>
      <c r="BO235" s="277"/>
      <c r="BP235" s="277"/>
      <c r="BQ235" s="277"/>
      <c r="BR235" s="277"/>
      <c r="BS235" s="277"/>
      <c r="BT235" s="277"/>
      <c r="BU235" s="277"/>
      <c r="BV235" s="277"/>
      <c r="BW235" s="277"/>
      <c r="BX235" s="277"/>
      <c r="BY235" s="277"/>
      <c r="BZ235" s="277"/>
      <c r="CA235" s="277"/>
      <c r="CB235" s="277"/>
      <c r="CC235" s="277"/>
      <c r="CD235" s="277"/>
      <c r="CE235" s="277"/>
      <c r="CF235" s="277"/>
      <c r="CG235" s="277"/>
      <c r="CH235" s="277"/>
      <c r="CI235" s="277"/>
      <c r="CJ235" s="277"/>
      <c r="CK235" s="277"/>
      <c r="CL235" s="277"/>
      <c r="CM235" s="277"/>
      <c r="CN235" s="277"/>
      <c r="CO235" s="277"/>
      <c r="CP235" s="277"/>
      <c r="CQ235" s="277"/>
      <c r="CR235" s="277"/>
      <c r="CS235" s="277"/>
      <c r="CT235" s="277"/>
      <c r="CU235" s="277"/>
      <c r="CV235" s="277"/>
      <c r="CW235" s="277"/>
      <c r="CX235" s="277"/>
      <c r="CY235" s="277"/>
      <c r="CZ235" s="277"/>
      <c r="DA235" s="277"/>
      <c r="DB235" s="277"/>
      <c r="DC235" s="277"/>
      <c r="DD235" s="277"/>
      <c r="DE235" s="277"/>
      <c r="DF235" s="277"/>
      <c r="DG235" s="277"/>
      <c r="DH235" s="277"/>
      <c r="DI235" s="277"/>
      <c r="DJ235" s="277"/>
      <c r="DK235" s="277"/>
      <c r="DL235" s="277"/>
      <c r="DM235" s="277"/>
      <c r="DN235" s="277"/>
      <c r="DO235" s="277"/>
      <c r="DP235" s="277"/>
      <c r="DQ235" s="277"/>
      <c r="DR235" s="277"/>
      <c r="DS235" s="277"/>
      <c r="DT235" s="277"/>
      <c r="DU235" s="277"/>
      <c r="DV235" s="277"/>
      <c r="DW235" s="277"/>
      <c r="DX235" s="277"/>
      <c r="DY235" s="277"/>
      <c r="DZ235" s="277"/>
      <c r="EA235" s="277"/>
      <c r="EB235" s="277"/>
      <c r="EC235" s="277"/>
      <c r="ED235" s="277"/>
      <c r="EE235" s="277"/>
      <c r="EF235" s="277"/>
      <c r="EG235" s="277"/>
      <c r="EH235" s="277"/>
      <c r="EI235" s="277"/>
      <c r="EJ235" s="277"/>
      <c r="EK235" s="277"/>
      <c r="EL235" s="277"/>
      <c r="EM235" s="277"/>
      <c r="EN235" s="277"/>
      <c r="EO235" s="277"/>
      <c r="EP235" s="277"/>
      <c r="EQ235" s="277"/>
      <c r="ER235" s="277"/>
      <c r="ES235" s="277"/>
      <c r="ET235" s="277"/>
      <c r="EU235" s="277"/>
      <c r="EV235" s="277"/>
      <c r="EW235" s="277"/>
      <c r="EX235" s="277"/>
      <c r="EY235" s="277"/>
      <c r="EZ235" s="277"/>
      <c r="FA235" s="277"/>
      <c r="FB235" s="277"/>
      <c r="FC235" s="277"/>
      <c r="FD235" s="277"/>
      <c r="FE235" s="277"/>
      <c r="FF235" s="277"/>
      <c r="FG235" s="277"/>
      <c r="FH235" s="277"/>
      <c r="FI235" s="277"/>
      <c r="FJ235" s="277"/>
      <c r="FK235" s="277"/>
      <c r="FL235" s="277"/>
      <c r="FM235" s="277"/>
      <c r="FN235" s="277"/>
      <c r="FO235" s="277"/>
      <c r="FP235" s="277"/>
      <c r="FQ235" s="277"/>
      <c r="FR235" s="277"/>
      <c r="FS235" s="277"/>
      <c r="FT235" s="277"/>
      <c r="FU235" s="277"/>
      <c r="FV235" s="277"/>
      <c r="FW235" s="277"/>
      <c r="FX235" s="277"/>
      <c r="FY235" s="277"/>
      <c r="FZ235" s="277"/>
      <c r="GA235" s="277"/>
      <c r="GB235" s="277"/>
      <c r="GC235" s="277"/>
      <c r="GD235" s="277"/>
      <c r="GE235" s="277"/>
      <c r="GF235" s="277"/>
      <c r="GG235" s="277"/>
      <c r="GH235" s="277"/>
      <c r="GI235" s="277"/>
      <c r="GJ235" s="277"/>
      <c r="GK235" s="277"/>
      <c r="GL235" s="277"/>
      <c r="GM235" s="277"/>
      <c r="GN235" s="277"/>
      <c r="GO235" s="277"/>
      <c r="GP235" s="277"/>
      <c r="GQ235" s="277"/>
      <c r="GR235" s="277"/>
      <c r="GS235" s="277"/>
      <c r="GT235" s="277"/>
      <c r="GU235" s="277"/>
      <c r="GV235" s="280"/>
      <c r="GW235" s="280"/>
      <c r="GX235" s="280"/>
      <c r="GY235" s="280"/>
      <c r="GZ235" s="280"/>
      <c r="HA235" s="280"/>
      <c r="HB235" s="280"/>
      <c r="HC235" s="280"/>
      <c r="HD235" s="280"/>
      <c r="HE235" s="280"/>
      <c r="HF235" s="280"/>
      <c r="HG235" s="280"/>
      <c r="HH235" s="280"/>
      <c r="HI235" s="280"/>
      <c r="HJ235" s="280"/>
      <c r="HK235" s="280"/>
      <c r="HL235" s="280"/>
      <c r="HM235" s="280"/>
      <c r="HN235" s="280"/>
      <c r="HO235" s="280"/>
      <c r="HP235" s="280"/>
      <c r="HQ235" s="280"/>
      <c r="HR235" s="280"/>
      <c r="HS235" s="280"/>
    </row>
    <row r="236" spans="1:227" s="278" customFormat="1" ht="26.1" customHeight="1">
      <c r="A236" s="521"/>
      <c r="B236" s="294" t="s">
        <v>255</v>
      </c>
      <c r="C236" s="291">
        <v>5.4</v>
      </c>
      <c r="D236" s="290"/>
      <c r="E236" s="290"/>
      <c r="F236" s="291">
        <f t="shared" si="42"/>
        <v>5.4</v>
      </c>
      <c r="G236" s="290"/>
      <c r="H236" s="291">
        <f t="shared" si="36"/>
        <v>5.4</v>
      </c>
      <c r="I236" s="296"/>
      <c r="J236" s="277"/>
      <c r="K236" s="277"/>
      <c r="L236" s="277"/>
      <c r="M236" s="277"/>
      <c r="N236" s="277"/>
      <c r="O236" s="277"/>
      <c r="P236" s="277"/>
      <c r="Q236" s="277"/>
      <c r="R236" s="277"/>
      <c r="S236" s="277"/>
      <c r="T236" s="277"/>
      <c r="U236" s="277"/>
      <c r="V236" s="277"/>
      <c r="W236" s="277"/>
      <c r="X236" s="277"/>
      <c r="Y236" s="277"/>
      <c r="Z236" s="277"/>
      <c r="AA236" s="277"/>
      <c r="AB236" s="277"/>
      <c r="AC236" s="277"/>
      <c r="AD236" s="277"/>
      <c r="AE236" s="277"/>
      <c r="AF236" s="277"/>
      <c r="AG236" s="277"/>
      <c r="AH236" s="277"/>
      <c r="AI236" s="277"/>
      <c r="AJ236" s="277"/>
      <c r="AK236" s="277"/>
      <c r="AL236" s="277"/>
      <c r="AM236" s="277"/>
      <c r="AN236" s="277"/>
      <c r="AO236" s="277"/>
      <c r="AP236" s="277"/>
      <c r="AQ236" s="277"/>
      <c r="AR236" s="277"/>
      <c r="AS236" s="277"/>
      <c r="AT236" s="277"/>
      <c r="AU236" s="277"/>
      <c r="AV236" s="277"/>
      <c r="AW236" s="277"/>
      <c r="AX236" s="277"/>
      <c r="AY236" s="277"/>
      <c r="AZ236" s="277"/>
      <c r="BA236" s="277"/>
      <c r="BB236" s="277"/>
      <c r="BC236" s="277"/>
      <c r="BD236" s="277"/>
      <c r="BE236" s="277"/>
      <c r="BF236" s="277"/>
      <c r="BG236" s="277"/>
      <c r="BH236" s="277"/>
      <c r="BI236" s="277"/>
      <c r="BJ236" s="277"/>
      <c r="BK236" s="277"/>
      <c r="BL236" s="277"/>
      <c r="BM236" s="277"/>
      <c r="BN236" s="277"/>
      <c r="BO236" s="277"/>
      <c r="BP236" s="277"/>
      <c r="BQ236" s="277"/>
      <c r="BR236" s="277"/>
      <c r="BS236" s="277"/>
      <c r="BT236" s="277"/>
      <c r="BU236" s="277"/>
      <c r="BV236" s="277"/>
      <c r="BW236" s="277"/>
      <c r="BX236" s="277"/>
      <c r="BY236" s="277"/>
      <c r="BZ236" s="277"/>
      <c r="CA236" s="277"/>
      <c r="CB236" s="277"/>
      <c r="CC236" s="277"/>
      <c r="CD236" s="277"/>
      <c r="CE236" s="277"/>
      <c r="CF236" s="277"/>
      <c r="CG236" s="277"/>
      <c r="CH236" s="277"/>
      <c r="CI236" s="277"/>
      <c r="CJ236" s="277"/>
      <c r="CK236" s="277"/>
      <c r="CL236" s="277"/>
      <c r="CM236" s="277"/>
      <c r="CN236" s="277"/>
      <c r="CO236" s="277"/>
      <c r="CP236" s="277"/>
      <c r="CQ236" s="277"/>
      <c r="CR236" s="277"/>
      <c r="CS236" s="277"/>
      <c r="CT236" s="277"/>
      <c r="CU236" s="277"/>
      <c r="CV236" s="277"/>
      <c r="CW236" s="277"/>
      <c r="CX236" s="277"/>
      <c r="CY236" s="277"/>
      <c r="CZ236" s="277"/>
      <c r="DA236" s="277"/>
      <c r="DB236" s="277"/>
      <c r="DC236" s="277"/>
      <c r="DD236" s="277"/>
      <c r="DE236" s="277"/>
      <c r="DF236" s="277"/>
      <c r="DG236" s="277"/>
      <c r="DH236" s="277"/>
      <c r="DI236" s="277"/>
      <c r="DJ236" s="277"/>
      <c r="DK236" s="277"/>
      <c r="DL236" s="277"/>
      <c r="DM236" s="277"/>
      <c r="DN236" s="277"/>
      <c r="DO236" s="277"/>
      <c r="DP236" s="277"/>
      <c r="DQ236" s="277"/>
      <c r="DR236" s="277"/>
      <c r="DS236" s="277"/>
      <c r="DT236" s="277"/>
      <c r="DU236" s="277"/>
      <c r="DV236" s="277"/>
      <c r="DW236" s="277"/>
      <c r="DX236" s="277"/>
      <c r="DY236" s="277"/>
      <c r="DZ236" s="277"/>
      <c r="EA236" s="277"/>
      <c r="EB236" s="277"/>
      <c r="EC236" s="277"/>
      <c r="ED236" s="277"/>
      <c r="EE236" s="277"/>
      <c r="EF236" s="277"/>
      <c r="EG236" s="277"/>
      <c r="EH236" s="277"/>
      <c r="EI236" s="277"/>
      <c r="EJ236" s="277"/>
      <c r="EK236" s="277"/>
      <c r="EL236" s="277"/>
      <c r="EM236" s="277"/>
      <c r="EN236" s="277"/>
      <c r="EO236" s="277"/>
      <c r="EP236" s="277"/>
      <c r="EQ236" s="277"/>
      <c r="ER236" s="277"/>
      <c r="ES236" s="277"/>
      <c r="ET236" s="277"/>
      <c r="EU236" s="277"/>
      <c r="EV236" s="277"/>
      <c r="EW236" s="277"/>
      <c r="EX236" s="277"/>
      <c r="EY236" s="277"/>
      <c r="EZ236" s="277"/>
      <c r="FA236" s="277"/>
      <c r="FB236" s="277"/>
      <c r="FC236" s="277"/>
      <c r="FD236" s="277"/>
      <c r="FE236" s="277"/>
      <c r="FF236" s="277"/>
      <c r="FG236" s="277"/>
      <c r="FH236" s="277"/>
      <c r="FI236" s="277"/>
      <c r="FJ236" s="277"/>
      <c r="FK236" s="277"/>
      <c r="FL236" s="277"/>
      <c r="FM236" s="277"/>
      <c r="FN236" s="277"/>
      <c r="FO236" s="277"/>
      <c r="FP236" s="277"/>
      <c r="FQ236" s="277"/>
      <c r="FR236" s="277"/>
      <c r="FS236" s="277"/>
      <c r="FT236" s="277"/>
      <c r="FU236" s="277"/>
      <c r="FV236" s="277"/>
      <c r="FW236" s="277"/>
      <c r="FX236" s="277"/>
      <c r="FY236" s="277"/>
      <c r="FZ236" s="277"/>
      <c r="GA236" s="277"/>
      <c r="GB236" s="277"/>
      <c r="GC236" s="277"/>
      <c r="GD236" s="277"/>
      <c r="GE236" s="277"/>
      <c r="GF236" s="277"/>
      <c r="GG236" s="277"/>
      <c r="GH236" s="277"/>
      <c r="GI236" s="277"/>
      <c r="GJ236" s="277"/>
      <c r="GK236" s="277"/>
      <c r="GL236" s="277"/>
      <c r="GM236" s="277"/>
      <c r="GN236" s="277"/>
      <c r="GO236" s="277"/>
      <c r="GP236" s="277"/>
      <c r="GQ236" s="277"/>
      <c r="GR236" s="277"/>
      <c r="GS236" s="277"/>
      <c r="GT236" s="277"/>
      <c r="GU236" s="277"/>
      <c r="GV236" s="280"/>
      <c r="GW236" s="280"/>
      <c r="GX236" s="280"/>
      <c r="GY236" s="280"/>
      <c r="GZ236" s="280"/>
      <c r="HA236" s="280"/>
      <c r="HB236" s="280"/>
      <c r="HC236" s="280"/>
      <c r="HD236" s="280"/>
      <c r="HE236" s="280"/>
      <c r="HF236" s="280"/>
      <c r="HG236" s="280"/>
      <c r="HH236" s="280"/>
      <c r="HI236" s="280"/>
      <c r="HJ236" s="280"/>
      <c r="HK236" s="280"/>
      <c r="HL236" s="280"/>
      <c r="HM236" s="280"/>
      <c r="HN236" s="280"/>
      <c r="HO236" s="280"/>
      <c r="HP236" s="280"/>
      <c r="HQ236" s="280"/>
      <c r="HR236" s="280"/>
      <c r="HS236" s="280"/>
    </row>
    <row r="237" spans="1:227" s="278" customFormat="1" ht="26.1" customHeight="1">
      <c r="A237" s="521"/>
      <c r="B237" s="293" t="s">
        <v>256</v>
      </c>
      <c r="C237" s="291">
        <v>2.4</v>
      </c>
      <c r="D237" s="291"/>
      <c r="E237" s="291"/>
      <c r="F237" s="291">
        <f t="shared" si="42"/>
        <v>2.4</v>
      </c>
      <c r="G237" s="290"/>
      <c r="H237" s="291">
        <f t="shared" si="36"/>
        <v>2.4</v>
      </c>
      <c r="I237" s="296"/>
      <c r="J237" s="277"/>
      <c r="K237" s="277"/>
      <c r="L237" s="277"/>
      <c r="M237" s="277"/>
      <c r="N237" s="277"/>
      <c r="O237" s="277"/>
      <c r="P237" s="277"/>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c r="BL237" s="277"/>
      <c r="BM237" s="277"/>
      <c r="BN237" s="277"/>
      <c r="BO237" s="277"/>
      <c r="BP237" s="277"/>
      <c r="BQ237" s="277"/>
      <c r="BR237" s="277"/>
      <c r="BS237" s="277"/>
      <c r="BT237" s="277"/>
      <c r="BU237" s="277"/>
      <c r="BV237" s="277"/>
      <c r="BW237" s="277"/>
      <c r="BX237" s="277"/>
      <c r="BY237" s="277"/>
      <c r="BZ237" s="277"/>
      <c r="CA237" s="277"/>
      <c r="CB237" s="277"/>
      <c r="CC237" s="277"/>
      <c r="CD237" s="277"/>
      <c r="CE237" s="277"/>
      <c r="CF237" s="277"/>
      <c r="CG237" s="277"/>
      <c r="CH237" s="277"/>
      <c r="CI237" s="277"/>
      <c r="CJ237" s="277"/>
      <c r="CK237" s="277"/>
      <c r="CL237" s="277"/>
      <c r="CM237" s="277"/>
      <c r="CN237" s="277"/>
      <c r="CO237" s="277"/>
      <c r="CP237" s="277"/>
      <c r="CQ237" s="277"/>
      <c r="CR237" s="277"/>
      <c r="CS237" s="277"/>
      <c r="CT237" s="277"/>
      <c r="CU237" s="277"/>
      <c r="CV237" s="277"/>
      <c r="CW237" s="277"/>
      <c r="CX237" s="277"/>
      <c r="CY237" s="277"/>
      <c r="CZ237" s="277"/>
      <c r="DA237" s="277"/>
      <c r="DB237" s="277"/>
      <c r="DC237" s="277"/>
      <c r="DD237" s="277"/>
      <c r="DE237" s="277"/>
      <c r="DF237" s="277"/>
      <c r="DG237" s="277"/>
      <c r="DH237" s="277"/>
      <c r="DI237" s="277"/>
      <c r="DJ237" s="277"/>
      <c r="DK237" s="277"/>
      <c r="DL237" s="277"/>
      <c r="DM237" s="277"/>
      <c r="DN237" s="277"/>
      <c r="DO237" s="277"/>
      <c r="DP237" s="277"/>
      <c r="DQ237" s="277"/>
      <c r="DR237" s="277"/>
      <c r="DS237" s="277"/>
      <c r="DT237" s="277"/>
      <c r="DU237" s="277"/>
      <c r="DV237" s="277"/>
      <c r="DW237" s="277"/>
      <c r="DX237" s="277"/>
      <c r="DY237" s="277"/>
      <c r="DZ237" s="277"/>
      <c r="EA237" s="277"/>
      <c r="EB237" s="277"/>
      <c r="EC237" s="277"/>
      <c r="ED237" s="277"/>
      <c r="EE237" s="277"/>
      <c r="EF237" s="277"/>
      <c r="EG237" s="277"/>
      <c r="EH237" s="277"/>
      <c r="EI237" s="277"/>
      <c r="EJ237" s="277"/>
      <c r="EK237" s="277"/>
      <c r="EL237" s="277"/>
      <c r="EM237" s="277"/>
      <c r="EN237" s="277"/>
      <c r="EO237" s="277"/>
      <c r="EP237" s="277"/>
      <c r="EQ237" s="277"/>
      <c r="ER237" s="277"/>
      <c r="ES237" s="277"/>
      <c r="ET237" s="277"/>
      <c r="EU237" s="277"/>
      <c r="EV237" s="277"/>
      <c r="EW237" s="277"/>
      <c r="EX237" s="277"/>
      <c r="EY237" s="277"/>
      <c r="EZ237" s="277"/>
      <c r="FA237" s="277"/>
      <c r="FB237" s="277"/>
      <c r="FC237" s="277"/>
      <c r="FD237" s="277"/>
      <c r="FE237" s="277"/>
      <c r="FF237" s="277"/>
      <c r="FG237" s="277"/>
      <c r="FH237" s="277"/>
      <c r="FI237" s="277"/>
      <c r="FJ237" s="277"/>
      <c r="FK237" s="277"/>
      <c r="FL237" s="277"/>
      <c r="FM237" s="277"/>
      <c r="FN237" s="277"/>
      <c r="FO237" s="277"/>
      <c r="FP237" s="277"/>
      <c r="FQ237" s="277"/>
      <c r="FR237" s="277"/>
      <c r="FS237" s="277"/>
      <c r="FT237" s="277"/>
      <c r="FU237" s="277"/>
      <c r="FV237" s="277"/>
      <c r="FW237" s="277"/>
      <c r="FX237" s="277"/>
      <c r="FY237" s="277"/>
      <c r="FZ237" s="277"/>
      <c r="GA237" s="277"/>
      <c r="GB237" s="277"/>
      <c r="GC237" s="277"/>
      <c r="GD237" s="277"/>
      <c r="GE237" s="277"/>
      <c r="GF237" s="277"/>
      <c r="GG237" s="277"/>
      <c r="GH237" s="277"/>
      <c r="GI237" s="277"/>
      <c r="GJ237" s="277"/>
      <c r="GK237" s="277"/>
      <c r="GL237" s="277"/>
      <c r="GM237" s="277"/>
      <c r="GN237" s="277"/>
      <c r="GO237" s="277"/>
      <c r="GP237" s="277"/>
      <c r="GQ237" s="277"/>
      <c r="GR237" s="277"/>
      <c r="GS237" s="277"/>
      <c r="GT237" s="277"/>
      <c r="GU237" s="277"/>
      <c r="GV237" s="280"/>
      <c r="GW237" s="280"/>
      <c r="GX237" s="280"/>
      <c r="GY237" s="280"/>
      <c r="GZ237" s="280"/>
      <c r="HA237" s="280"/>
      <c r="HB237" s="280"/>
      <c r="HC237" s="280"/>
      <c r="HD237" s="280"/>
      <c r="HE237" s="280"/>
      <c r="HF237" s="280"/>
      <c r="HG237" s="280"/>
      <c r="HH237" s="280"/>
      <c r="HI237" s="280"/>
      <c r="HJ237" s="280"/>
      <c r="HK237" s="280"/>
      <c r="HL237" s="280"/>
      <c r="HM237" s="280"/>
      <c r="HN237" s="280"/>
      <c r="HO237" s="280"/>
      <c r="HP237" s="280"/>
      <c r="HQ237" s="280"/>
      <c r="HR237" s="280"/>
      <c r="HS237" s="280"/>
    </row>
    <row r="238" spans="1:227" s="278" customFormat="1" ht="26.1" customHeight="1">
      <c r="A238" s="521"/>
      <c r="B238" s="296" t="s">
        <v>257</v>
      </c>
      <c r="C238" s="290">
        <v>3</v>
      </c>
      <c r="D238" s="290"/>
      <c r="E238" s="290"/>
      <c r="F238" s="291">
        <f t="shared" si="42"/>
        <v>3</v>
      </c>
      <c r="G238" s="290"/>
      <c r="H238" s="291">
        <f t="shared" si="36"/>
        <v>3</v>
      </c>
      <c r="I238" s="296"/>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277"/>
      <c r="AG238" s="277"/>
      <c r="AH238" s="277"/>
      <c r="AI238" s="277"/>
      <c r="AJ238" s="277"/>
      <c r="AK238" s="277"/>
      <c r="AL238" s="277"/>
      <c r="AM238" s="277"/>
      <c r="AN238" s="277"/>
      <c r="AO238" s="277"/>
      <c r="AP238" s="277"/>
      <c r="AQ238" s="277"/>
      <c r="AR238" s="277"/>
      <c r="AS238" s="277"/>
      <c r="AT238" s="277"/>
      <c r="AU238" s="277"/>
      <c r="AV238" s="277"/>
      <c r="AW238" s="277"/>
      <c r="AX238" s="277"/>
      <c r="AY238" s="277"/>
      <c r="AZ238" s="277"/>
      <c r="BA238" s="277"/>
      <c r="BB238" s="277"/>
      <c r="BC238" s="277"/>
      <c r="BD238" s="277"/>
      <c r="BE238" s="277"/>
      <c r="BF238" s="277"/>
      <c r="BG238" s="277"/>
      <c r="BH238" s="277"/>
      <c r="BI238" s="277"/>
      <c r="BJ238" s="277"/>
      <c r="BK238" s="277"/>
      <c r="BL238" s="277"/>
      <c r="BM238" s="277"/>
      <c r="BN238" s="277"/>
      <c r="BO238" s="277"/>
      <c r="BP238" s="277"/>
      <c r="BQ238" s="277"/>
      <c r="BR238" s="277"/>
      <c r="BS238" s="277"/>
      <c r="BT238" s="277"/>
      <c r="BU238" s="277"/>
      <c r="BV238" s="277"/>
      <c r="BW238" s="277"/>
      <c r="BX238" s="277"/>
      <c r="BY238" s="277"/>
      <c r="BZ238" s="277"/>
      <c r="CA238" s="277"/>
      <c r="CB238" s="277"/>
      <c r="CC238" s="277"/>
      <c r="CD238" s="277"/>
      <c r="CE238" s="277"/>
      <c r="CF238" s="277"/>
      <c r="CG238" s="277"/>
      <c r="CH238" s="277"/>
      <c r="CI238" s="277"/>
      <c r="CJ238" s="277"/>
      <c r="CK238" s="277"/>
      <c r="CL238" s="277"/>
      <c r="CM238" s="277"/>
      <c r="CN238" s="277"/>
      <c r="CO238" s="277"/>
      <c r="CP238" s="277"/>
      <c r="CQ238" s="277"/>
      <c r="CR238" s="277"/>
      <c r="CS238" s="277"/>
      <c r="CT238" s="277"/>
      <c r="CU238" s="277"/>
      <c r="CV238" s="277"/>
      <c r="CW238" s="277"/>
      <c r="CX238" s="277"/>
      <c r="CY238" s="277"/>
      <c r="CZ238" s="277"/>
      <c r="DA238" s="277"/>
      <c r="DB238" s="277"/>
      <c r="DC238" s="277"/>
      <c r="DD238" s="277"/>
      <c r="DE238" s="277"/>
      <c r="DF238" s="277"/>
      <c r="DG238" s="277"/>
      <c r="DH238" s="277"/>
      <c r="DI238" s="277"/>
      <c r="DJ238" s="277"/>
      <c r="DK238" s="277"/>
      <c r="DL238" s="277"/>
      <c r="DM238" s="277"/>
      <c r="DN238" s="277"/>
      <c r="DO238" s="277"/>
      <c r="DP238" s="277"/>
      <c r="DQ238" s="277"/>
      <c r="DR238" s="277"/>
      <c r="DS238" s="277"/>
      <c r="DT238" s="277"/>
      <c r="DU238" s="277"/>
      <c r="DV238" s="277"/>
      <c r="DW238" s="277"/>
      <c r="DX238" s="277"/>
      <c r="DY238" s="277"/>
      <c r="DZ238" s="277"/>
      <c r="EA238" s="277"/>
      <c r="EB238" s="277"/>
      <c r="EC238" s="277"/>
      <c r="ED238" s="277"/>
      <c r="EE238" s="277"/>
      <c r="EF238" s="277"/>
      <c r="EG238" s="277"/>
      <c r="EH238" s="277"/>
      <c r="EI238" s="277"/>
      <c r="EJ238" s="277"/>
      <c r="EK238" s="277"/>
      <c r="EL238" s="277"/>
      <c r="EM238" s="277"/>
      <c r="EN238" s="277"/>
      <c r="EO238" s="277"/>
      <c r="EP238" s="277"/>
      <c r="EQ238" s="277"/>
      <c r="ER238" s="277"/>
      <c r="ES238" s="277"/>
      <c r="ET238" s="277"/>
      <c r="EU238" s="277"/>
      <c r="EV238" s="277"/>
      <c r="EW238" s="277"/>
      <c r="EX238" s="277"/>
      <c r="EY238" s="277"/>
      <c r="EZ238" s="277"/>
      <c r="FA238" s="277"/>
      <c r="FB238" s="277"/>
      <c r="FC238" s="277"/>
      <c r="FD238" s="277"/>
      <c r="FE238" s="277"/>
      <c r="FF238" s="277"/>
      <c r="FG238" s="277"/>
      <c r="FH238" s="277"/>
      <c r="FI238" s="277"/>
      <c r="FJ238" s="277"/>
      <c r="FK238" s="277"/>
      <c r="FL238" s="277"/>
      <c r="FM238" s="277"/>
      <c r="FN238" s="277"/>
      <c r="FO238" s="277"/>
      <c r="FP238" s="277"/>
      <c r="FQ238" s="277"/>
      <c r="FR238" s="277"/>
      <c r="FS238" s="277"/>
      <c r="FT238" s="277"/>
      <c r="FU238" s="277"/>
      <c r="FV238" s="277"/>
      <c r="FW238" s="277"/>
      <c r="FX238" s="277"/>
      <c r="FY238" s="277"/>
      <c r="FZ238" s="277"/>
      <c r="GA238" s="277"/>
      <c r="GB238" s="277"/>
      <c r="GC238" s="277"/>
      <c r="GD238" s="277"/>
      <c r="GE238" s="277"/>
      <c r="GF238" s="277"/>
      <c r="GG238" s="277"/>
      <c r="GH238" s="277"/>
      <c r="GI238" s="277"/>
      <c r="GJ238" s="277"/>
      <c r="GK238" s="277"/>
      <c r="GL238" s="277"/>
      <c r="GM238" s="277"/>
      <c r="GN238" s="277"/>
      <c r="GO238" s="277"/>
      <c r="GP238" s="277"/>
      <c r="GQ238" s="277"/>
      <c r="GR238" s="277"/>
      <c r="GS238" s="277"/>
      <c r="GT238" s="277"/>
      <c r="GU238" s="277"/>
      <c r="GV238" s="280"/>
      <c r="GW238" s="280"/>
      <c r="GX238" s="280"/>
      <c r="GY238" s="280"/>
      <c r="GZ238" s="280"/>
      <c r="HA238" s="280"/>
      <c r="HB238" s="280"/>
      <c r="HC238" s="280"/>
      <c r="HD238" s="280"/>
      <c r="HE238" s="280"/>
      <c r="HF238" s="280"/>
      <c r="HG238" s="280"/>
      <c r="HH238" s="280"/>
      <c r="HI238" s="280"/>
      <c r="HJ238" s="280"/>
      <c r="HK238" s="280"/>
      <c r="HL238" s="280"/>
      <c r="HM238" s="280"/>
      <c r="HN238" s="280"/>
      <c r="HO238" s="280"/>
      <c r="HP238" s="280"/>
      <c r="HQ238" s="280"/>
      <c r="HR238" s="280"/>
      <c r="HS238" s="280"/>
    </row>
    <row r="239" spans="1:227" s="278" customFormat="1" ht="26.1" customHeight="1">
      <c r="A239" s="521"/>
      <c r="B239" s="294" t="s">
        <v>258</v>
      </c>
      <c r="C239" s="290">
        <f>SUM(C240:C244)</f>
        <v>24</v>
      </c>
      <c r="D239" s="290">
        <f t="shared" ref="D239:G239" si="45">SUM(D240:D244)</f>
        <v>6</v>
      </c>
      <c r="E239" s="290">
        <f t="shared" si="45"/>
        <v>0</v>
      </c>
      <c r="F239" s="291">
        <f t="shared" si="42"/>
        <v>30</v>
      </c>
      <c r="G239" s="290">
        <f t="shared" si="45"/>
        <v>-8.5</v>
      </c>
      <c r="H239" s="291">
        <f t="shared" si="36"/>
        <v>21.5</v>
      </c>
      <c r="I239" s="296"/>
      <c r="J239" s="277"/>
      <c r="K239" s="277"/>
      <c r="L239" s="277"/>
      <c r="M239" s="277"/>
      <c r="N239" s="277"/>
      <c r="O239" s="277"/>
      <c r="P239" s="277"/>
      <c r="Q239" s="277"/>
      <c r="R239" s="277"/>
      <c r="S239" s="277"/>
      <c r="T239" s="277"/>
      <c r="U239" s="277"/>
      <c r="V239" s="277"/>
      <c r="W239" s="277"/>
      <c r="X239" s="277"/>
      <c r="Y239" s="277"/>
      <c r="Z239" s="277"/>
      <c r="AA239" s="277"/>
      <c r="AB239" s="277"/>
      <c r="AC239" s="277"/>
      <c r="AD239" s="277"/>
      <c r="AE239" s="277"/>
      <c r="AF239" s="277"/>
      <c r="AG239" s="277"/>
      <c r="AH239" s="277"/>
      <c r="AI239" s="277"/>
      <c r="AJ239" s="277"/>
      <c r="AK239" s="277"/>
      <c r="AL239" s="277"/>
      <c r="AM239" s="277"/>
      <c r="AN239" s="277"/>
      <c r="AO239" s="277"/>
      <c r="AP239" s="277"/>
      <c r="AQ239" s="277"/>
      <c r="AR239" s="277"/>
      <c r="AS239" s="277"/>
      <c r="AT239" s="277"/>
      <c r="AU239" s="277"/>
      <c r="AV239" s="277"/>
      <c r="AW239" s="277"/>
      <c r="AX239" s="277"/>
      <c r="AY239" s="277"/>
      <c r="AZ239" s="277"/>
      <c r="BA239" s="277"/>
      <c r="BB239" s="277"/>
      <c r="BC239" s="277"/>
      <c r="BD239" s="277"/>
      <c r="BE239" s="277"/>
      <c r="BF239" s="277"/>
      <c r="BG239" s="277"/>
      <c r="BH239" s="277"/>
      <c r="BI239" s="277"/>
      <c r="BJ239" s="277"/>
      <c r="BK239" s="277"/>
      <c r="BL239" s="277"/>
      <c r="BM239" s="277"/>
      <c r="BN239" s="277"/>
      <c r="BO239" s="277"/>
      <c r="BP239" s="277"/>
      <c r="BQ239" s="277"/>
      <c r="BR239" s="277"/>
      <c r="BS239" s="277"/>
      <c r="BT239" s="277"/>
      <c r="BU239" s="277"/>
      <c r="BV239" s="277"/>
      <c r="BW239" s="277"/>
      <c r="BX239" s="277"/>
      <c r="BY239" s="277"/>
      <c r="BZ239" s="277"/>
      <c r="CA239" s="277"/>
      <c r="CB239" s="277"/>
      <c r="CC239" s="277"/>
      <c r="CD239" s="277"/>
      <c r="CE239" s="277"/>
      <c r="CF239" s="277"/>
      <c r="CG239" s="277"/>
      <c r="CH239" s="277"/>
      <c r="CI239" s="277"/>
      <c r="CJ239" s="277"/>
      <c r="CK239" s="277"/>
      <c r="CL239" s="277"/>
      <c r="CM239" s="277"/>
      <c r="CN239" s="277"/>
      <c r="CO239" s="277"/>
      <c r="CP239" s="277"/>
      <c r="CQ239" s="277"/>
      <c r="CR239" s="277"/>
      <c r="CS239" s="277"/>
      <c r="CT239" s="277"/>
      <c r="CU239" s="277"/>
      <c r="CV239" s="277"/>
      <c r="CW239" s="277"/>
      <c r="CX239" s="277"/>
      <c r="CY239" s="277"/>
      <c r="CZ239" s="277"/>
      <c r="DA239" s="277"/>
      <c r="DB239" s="277"/>
      <c r="DC239" s="277"/>
      <c r="DD239" s="277"/>
      <c r="DE239" s="277"/>
      <c r="DF239" s="277"/>
      <c r="DG239" s="277"/>
      <c r="DH239" s="277"/>
      <c r="DI239" s="277"/>
      <c r="DJ239" s="277"/>
      <c r="DK239" s="277"/>
      <c r="DL239" s="277"/>
      <c r="DM239" s="277"/>
      <c r="DN239" s="277"/>
      <c r="DO239" s="277"/>
      <c r="DP239" s="277"/>
      <c r="DQ239" s="277"/>
      <c r="DR239" s="277"/>
      <c r="DS239" s="277"/>
      <c r="DT239" s="277"/>
      <c r="DU239" s="277"/>
      <c r="DV239" s="277"/>
      <c r="DW239" s="277"/>
      <c r="DX239" s="277"/>
      <c r="DY239" s="277"/>
      <c r="DZ239" s="277"/>
      <c r="EA239" s="277"/>
      <c r="EB239" s="277"/>
      <c r="EC239" s="277"/>
      <c r="ED239" s="277"/>
      <c r="EE239" s="277"/>
      <c r="EF239" s="277"/>
      <c r="EG239" s="277"/>
      <c r="EH239" s="277"/>
      <c r="EI239" s="277"/>
      <c r="EJ239" s="277"/>
      <c r="EK239" s="277"/>
      <c r="EL239" s="277"/>
      <c r="EM239" s="277"/>
      <c r="EN239" s="277"/>
      <c r="EO239" s="277"/>
      <c r="EP239" s="277"/>
      <c r="EQ239" s="277"/>
      <c r="ER239" s="277"/>
      <c r="ES239" s="277"/>
      <c r="ET239" s="277"/>
      <c r="EU239" s="277"/>
      <c r="EV239" s="277"/>
      <c r="EW239" s="277"/>
      <c r="EX239" s="277"/>
      <c r="EY239" s="277"/>
      <c r="EZ239" s="277"/>
      <c r="FA239" s="277"/>
      <c r="FB239" s="277"/>
      <c r="FC239" s="277"/>
      <c r="FD239" s="277"/>
      <c r="FE239" s="277"/>
      <c r="FF239" s="277"/>
      <c r="FG239" s="277"/>
      <c r="FH239" s="277"/>
      <c r="FI239" s="277"/>
      <c r="FJ239" s="277"/>
      <c r="FK239" s="277"/>
      <c r="FL239" s="277"/>
      <c r="FM239" s="277"/>
      <c r="FN239" s="277"/>
      <c r="FO239" s="277"/>
      <c r="FP239" s="277"/>
      <c r="FQ239" s="277"/>
      <c r="FR239" s="277"/>
      <c r="FS239" s="277"/>
      <c r="FT239" s="277"/>
      <c r="FU239" s="277"/>
      <c r="FV239" s="277"/>
      <c r="FW239" s="277"/>
      <c r="FX239" s="277"/>
      <c r="FY239" s="277"/>
      <c r="FZ239" s="277"/>
      <c r="GA239" s="277"/>
      <c r="GB239" s="277"/>
      <c r="GC239" s="277"/>
      <c r="GD239" s="277"/>
      <c r="GE239" s="277"/>
      <c r="GF239" s="277"/>
      <c r="GG239" s="277"/>
      <c r="GH239" s="277"/>
      <c r="GI239" s="277"/>
      <c r="GJ239" s="277"/>
      <c r="GK239" s="277"/>
      <c r="GL239" s="277"/>
      <c r="GM239" s="277"/>
      <c r="GN239" s="277"/>
      <c r="GO239" s="277"/>
      <c r="GP239" s="277"/>
      <c r="GQ239" s="277"/>
      <c r="GR239" s="277"/>
      <c r="GS239" s="277"/>
      <c r="GT239" s="277"/>
      <c r="GU239" s="277"/>
      <c r="GV239" s="280"/>
      <c r="GW239" s="280"/>
      <c r="GX239" s="280"/>
      <c r="GY239" s="280"/>
      <c r="GZ239" s="280"/>
      <c r="HA239" s="280"/>
      <c r="HB239" s="280"/>
      <c r="HC239" s="280"/>
      <c r="HD239" s="280"/>
      <c r="HE239" s="280"/>
      <c r="HF239" s="280"/>
      <c r="HG239" s="280"/>
      <c r="HH239" s="280"/>
      <c r="HI239" s="280"/>
      <c r="HJ239" s="280"/>
      <c r="HK239" s="280"/>
      <c r="HL239" s="280"/>
      <c r="HM239" s="280"/>
      <c r="HN239" s="280"/>
      <c r="HO239" s="280"/>
      <c r="HP239" s="280"/>
      <c r="HQ239" s="280"/>
      <c r="HR239" s="280"/>
      <c r="HS239" s="280"/>
    </row>
    <row r="240" spans="1:227" s="278" customFormat="1" ht="26.1" customHeight="1">
      <c r="A240" s="521"/>
      <c r="B240" s="296" t="s">
        <v>384</v>
      </c>
      <c r="C240" s="290">
        <v>14</v>
      </c>
      <c r="D240" s="290"/>
      <c r="E240" s="290"/>
      <c r="F240" s="291">
        <f t="shared" si="42"/>
        <v>14</v>
      </c>
      <c r="G240" s="290"/>
      <c r="H240" s="291">
        <f t="shared" si="36"/>
        <v>14</v>
      </c>
      <c r="I240" s="296"/>
      <c r="J240" s="277"/>
      <c r="K240" s="277"/>
      <c r="L240" s="277"/>
      <c r="M240" s="277"/>
      <c r="N240" s="277"/>
      <c r="O240" s="277"/>
      <c r="P240" s="277"/>
      <c r="Q240" s="277"/>
      <c r="R240" s="277"/>
      <c r="S240" s="277"/>
      <c r="T240" s="277"/>
      <c r="U240" s="277"/>
      <c r="V240" s="277"/>
      <c r="W240" s="277"/>
      <c r="X240" s="277"/>
      <c r="Y240" s="277"/>
      <c r="Z240" s="277"/>
      <c r="AA240" s="277"/>
      <c r="AB240" s="277"/>
      <c r="AC240" s="277"/>
      <c r="AD240" s="277"/>
      <c r="AE240" s="277"/>
      <c r="AF240" s="277"/>
      <c r="AG240" s="277"/>
      <c r="AH240" s="277"/>
      <c r="AI240" s="277"/>
      <c r="AJ240" s="277"/>
      <c r="AK240" s="277"/>
      <c r="AL240" s="277"/>
      <c r="AM240" s="277"/>
      <c r="AN240" s="277"/>
      <c r="AO240" s="277"/>
      <c r="AP240" s="277"/>
      <c r="AQ240" s="277"/>
      <c r="AR240" s="277"/>
      <c r="AS240" s="277"/>
      <c r="AT240" s="277"/>
      <c r="AU240" s="277"/>
      <c r="AV240" s="277"/>
      <c r="AW240" s="277"/>
      <c r="AX240" s="277"/>
      <c r="AY240" s="277"/>
      <c r="AZ240" s="277"/>
      <c r="BA240" s="277"/>
      <c r="BB240" s="277"/>
      <c r="BC240" s="277"/>
      <c r="BD240" s="277"/>
      <c r="BE240" s="277"/>
      <c r="BF240" s="277"/>
      <c r="BG240" s="277"/>
      <c r="BH240" s="277"/>
      <c r="BI240" s="277"/>
      <c r="BJ240" s="277"/>
      <c r="BK240" s="277"/>
      <c r="BL240" s="277"/>
      <c r="BM240" s="277"/>
      <c r="BN240" s="277"/>
      <c r="BO240" s="277"/>
      <c r="BP240" s="277"/>
      <c r="BQ240" s="277"/>
      <c r="BR240" s="277"/>
      <c r="BS240" s="277"/>
      <c r="BT240" s="277"/>
      <c r="BU240" s="277"/>
      <c r="BV240" s="277"/>
      <c r="BW240" s="277"/>
      <c r="BX240" s="277"/>
      <c r="BY240" s="277"/>
      <c r="BZ240" s="277"/>
      <c r="CA240" s="277"/>
      <c r="CB240" s="277"/>
      <c r="CC240" s="277"/>
      <c r="CD240" s="277"/>
      <c r="CE240" s="277"/>
      <c r="CF240" s="277"/>
      <c r="CG240" s="277"/>
      <c r="CH240" s="277"/>
      <c r="CI240" s="277"/>
      <c r="CJ240" s="277"/>
      <c r="CK240" s="277"/>
      <c r="CL240" s="277"/>
      <c r="CM240" s="277"/>
      <c r="CN240" s="277"/>
      <c r="CO240" s="277"/>
      <c r="CP240" s="277"/>
      <c r="CQ240" s="277"/>
      <c r="CR240" s="277"/>
      <c r="CS240" s="277"/>
      <c r="CT240" s="277"/>
      <c r="CU240" s="277"/>
      <c r="CV240" s="277"/>
      <c r="CW240" s="277"/>
      <c r="CX240" s="277"/>
      <c r="CY240" s="277"/>
      <c r="CZ240" s="277"/>
      <c r="DA240" s="277"/>
      <c r="DB240" s="277"/>
      <c r="DC240" s="277"/>
      <c r="DD240" s="277"/>
      <c r="DE240" s="277"/>
      <c r="DF240" s="277"/>
      <c r="DG240" s="277"/>
      <c r="DH240" s="277"/>
      <c r="DI240" s="277"/>
      <c r="DJ240" s="277"/>
      <c r="DK240" s="277"/>
      <c r="DL240" s="277"/>
      <c r="DM240" s="277"/>
      <c r="DN240" s="277"/>
      <c r="DO240" s="277"/>
      <c r="DP240" s="277"/>
      <c r="DQ240" s="277"/>
      <c r="DR240" s="277"/>
      <c r="DS240" s="277"/>
      <c r="DT240" s="277"/>
      <c r="DU240" s="277"/>
      <c r="DV240" s="277"/>
      <c r="DW240" s="277"/>
      <c r="DX240" s="277"/>
      <c r="DY240" s="277"/>
      <c r="DZ240" s="277"/>
      <c r="EA240" s="277"/>
      <c r="EB240" s="277"/>
      <c r="EC240" s="277"/>
      <c r="ED240" s="277"/>
      <c r="EE240" s="277"/>
      <c r="EF240" s="277"/>
      <c r="EG240" s="277"/>
      <c r="EH240" s="277"/>
      <c r="EI240" s="277"/>
      <c r="EJ240" s="277"/>
      <c r="EK240" s="277"/>
      <c r="EL240" s="277"/>
      <c r="EM240" s="277"/>
      <c r="EN240" s="277"/>
      <c r="EO240" s="277"/>
      <c r="EP240" s="277"/>
      <c r="EQ240" s="277"/>
      <c r="ER240" s="277"/>
      <c r="ES240" s="277"/>
      <c r="ET240" s="277"/>
      <c r="EU240" s="277"/>
      <c r="EV240" s="277"/>
      <c r="EW240" s="277"/>
      <c r="EX240" s="277"/>
      <c r="EY240" s="277"/>
      <c r="EZ240" s="277"/>
      <c r="FA240" s="277"/>
      <c r="FB240" s="277"/>
      <c r="FC240" s="277"/>
      <c r="FD240" s="277"/>
      <c r="FE240" s="277"/>
      <c r="FF240" s="277"/>
      <c r="FG240" s="277"/>
      <c r="FH240" s="277"/>
      <c r="FI240" s="277"/>
      <c r="FJ240" s="277"/>
      <c r="FK240" s="277"/>
      <c r="FL240" s="277"/>
      <c r="FM240" s="277"/>
      <c r="FN240" s="277"/>
      <c r="FO240" s="277"/>
      <c r="FP240" s="277"/>
      <c r="FQ240" s="277"/>
      <c r="FR240" s="277"/>
      <c r="FS240" s="277"/>
      <c r="FT240" s="277"/>
      <c r="FU240" s="277"/>
      <c r="FV240" s="277"/>
      <c r="FW240" s="277"/>
      <c r="FX240" s="277"/>
      <c r="FY240" s="277"/>
      <c r="FZ240" s="277"/>
      <c r="GA240" s="277"/>
      <c r="GB240" s="277"/>
      <c r="GC240" s="277"/>
      <c r="GD240" s="277"/>
      <c r="GE240" s="277"/>
      <c r="GF240" s="277"/>
      <c r="GG240" s="277"/>
      <c r="GH240" s="277"/>
      <c r="GI240" s="277"/>
      <c r="GJ240" s="277"/>
      <c r="GK240" s="277"/>
      <c r="GL240" s="277"/>
      <c r="GM240" s="277"/>
      <c r="GN240" s="277"/>
      <c r="GO240" s="277"/>
      <c r="GP240" s="277"/>
      <c r="GQ240" s="277"/>
      <c r="GR240" s="277"/>
      <c r="GS240" s="277"/>
      <c r="GT240" s="277"/>
      <c r="GU240" s="277"/>
      <c r="GV240" s="280"/>
      <c r="GW240" s="280"/>
      <c r="GX240" s="280"/>
      <c r="GY240" s="280"/>
      <c r="GZ240" s="280"/>
      <c r="HA240" s="280"/>
      <c r="HB240" s="280"/>
      <c r="HC240" s="280"/>
      <c r="HD240" s="280"/>
      <c r="HE240" s="280"/>
      <c r="HF240" s="280"/>
      <c r="HG240" s="280"/>
      <c r="HH240" s="280"/>
      <c r="HI240" s="280"/>
      <c r="HJ240" s="280"/>
      <c r="HK240" s="280"/>
      <c r="HL240" s="280"/>
      <c r="HM240" s="280"/>
      <c r="HN240" s="280"/>
      <c r="HO240" s="280"/>
      <c r="HP240" s="280"/>
      <c r="HQ240" s="280"/>
      <c r="HR240" s="280"/>
      <c r="HS240" s="280"/>
    </row>
    <row r="241" spans="1:227" s="278" customFormat="1" ht="26.1" customHeight="1">
      <c r="A241" s="521"/>
      <c r="B241" s="296" t="s">
        <v>385</v>
      </c>
      <c r="C241" s="290">
        <v>10</v>
      </c>
      <c r="D241" s="290"/>
      <c r="E241" s="290"/>
      <c r="F241" s="291">
        <f t="shared" si="42"/>
        <v>10</v>
      </c>
      <c r="G241" s="290"/>
      <c r="H241" s="291">
        <f t="shared" si="36"/>
        <v>10</v>
      </c>
      <c r="I241" s="296"/>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277"/>
      <c r="AF241" s="277"/>
      <c r="AG241" s="277"/>
      <c r="AH241" s="277"/>
      <c r="AI241" s="277"/>
      <c r="AJ241" s="277"/>
      <c r="AK241" s="277"/>
      <c r="AL241" s="277"/>
      <c r="AM241" s="277"/>
      <c r="AN241" s="277"/>
      <c r="AO241" s="277"/>
      <c r="AP241" s="277"/>
      <c r="AQ241" s="277"/>
      <c r="AR241" s="277"/>
      <c r="AS241" s="277"/>
      <c r="AT241" s="277"/>
      <c r="AU241" s="277"/>
      <c r="AV241" s="277"/>
      <c r="AW241" s="277"/>
      <c r="AX241" s="277"/>
      <c r="AY241" s="277"/>
      <c r="AZ241" s="277"/>
      <c r="BA241" s="277"/>
      <c r="BB241" s="277"/>
      <c r="BC241" s="277"/>
      <c r="BD241" s="277"/>
      <c r="BE241" s="277"/>
      <c r="BF241" s="277"/>
      <c r="BG241" s="277"/>
      <c r="BH241" s="277"/>
      <c r="BI241" s="277"/>
      <c r="BJ241" s="277"/>
      <c r="BK241" s="277"/>
      <c r="BL241" s="277"/>
      <c r="BM241" s="277"/>
      <c r="BN241" s="277"/>
      <c r="BO241" s="277"/>
      <c r="BP241" s="277"/>
      <c r="BQ241" s="277"/>
      <c r="BR241" s="277"/>
      <c r="BS241" s="277"/>
      <c r="BT241" s="277"/>
      <c r="BU241" s="277"/>
      <c r="BV241" s="277"/>
      <c r="BW241" s="277"/>
      <c r="BX241" s="277"/>
      <c r="BY241" s="277"/>
      <c r="BZ241" s="277"/>
      <c r="CA241" s="277"/>
      <c r="CB241" s="277"/>
      <c r="CC241" s="277"/>
      <c r="CD241" s="277"/>
      <c r="CE241" s="277"/>
      <c r="CF241" s="277"/>
      <c r="CG241" s="277"/>
      <c r="CH241" s="277"/>
      <c r="CI241" s="277"/>
      <c r="CJ241" s="277"/>
      <c r="CK241" s="277"/>
      <c r="CL241" s="277"/>
      <c r="CM241" s="277"/>
      <c r="CN241" s="277"/>
      <c r="CO241" s="277"/>
      <c r="CP241" s="277"/>
      <c r="CQ241" s="277"/>
      <c r="CR241" s="277"/>
      <c r="CS241" s="277"/>
      <c r="CT241" s="277"/>
      <c r="CU241" s="277"/>
      <c r="CV241" s="277"/>
      <c r="CW241" s="277"/>
      <c r="CX241" s="277"/>
      <c r="CY241" s="277"/>
      <c r="CZ241" s="277"/>
      <c r="DA241" s="277"/>
      <c r="DB241" s="277"/>
      <c r="DC241" s="277"/>
      <c r="DD241" s="277"/>
      <c r="DE241" s="277"/>
      <c r="DF241" s="277"/>
      <c r="DG241" s="277"/>
      <c r="DH241" s="277"/>
      <c r="DI241" s="277"/>
      <c r="DJ241" s="277"/>
      <c r="DK241" s="277"/>
      <c r="DL241" s="277"/>
      <c r="DM241" s="277"/>
      <c r="DN241" s="277"/>
      <c r="DO241" s="277"/>
      <c r="DP241" s="277"/>
      <c r="DQ241" s="277"/>
      <c r="DR241" s="277"/>
      <c r="DS241" s="277"/>
      <c r="DT241" s="277"/>
      <c r="DU241" s="277"/>
      <c r="DV241" s="277"/>
      <c r="DW241" s="277"/>
      <c r="DX241" s="277"/>
      <c r="DY241" s="277"/>
      <c r="DZ241" s="277"/>
      <c r="EA241" s="277"/>
      <c r="EB241" s="277"/>
      <c r="EC241" s="277"/>
      <c r="ED241" s="277"/>
      <c r="EE241" s="277"/>
      <c r="EF241" s="277"/>
      <c r="EG241" s="277"/>
      <c r="EH241" s="277"/>
      <c r="EI241" s="277"/>
      <c r="EJ241" s="277"/>
      <c r="EK241" s="277"/>
      <c r="EL241" s="277"/>
      <c r="EM241" s="277"/>
      <c r="EN241" s="277"/>
      <c r="EO241" s="277"/>
      <c r="EP241" s="277"/>
      <c r="EQ241" s="277"/>
      <c r="ER241" s="277"/>
      <c r="ES241" s="277"/>
      <c r="ET241" s="277"/>
      <c r="EU241" s="277"/>
      <c r="EV241" s="277"/>
      <c r="EW241" s="277"/>
      <c r="EX241" s="277"/>
      <c r="EY241" s="277"/>
      <c r="EZ241" s="277"/>
      <c r="FA241" s="277"/>
      <c r="FB241" s="277"/>
      <c r="FC241" s="277"/>
      <c r="FD241" s="277"/>
      <c r="FE241" s="277"/>
      <c r="FF241" s="277"/>
      <c r="FG241" s="277"/>
      <c r="FH241" s="277"/>
      <c r="FI241" s="277"/>
      <c r="FJ241" s="277"/>
      <c r="FK241" s="277"/>
      <c r="FL241" s="277"/>
      <c r="FM241" s="277"/>
      <c r="FN241" s="277"/>
      <c r="FO241" s="277"/>
      <c r="FP241" s="277"/>
      <c r="FQ241" s="277"/>
      <c r="FR241" s="277"/>
      <c r="FS241" s="277"/>
      <c r="FT241" s="277"/>
      <c r="FU241" s="277"/>
      <c r="FV241" s="277"/>
      <c r="FW241" s="277"/>
      <c r="FX241" s="277"/>
      <c r="FY241" s="277"/>
      <c r="FZ241" s="277"/>
      <c r="GA241" s="277"/>
      <c r="GB241" s="277"/>
      <c r="GC241" s="277"/>
      <c r="GD241" s="277"/>
      <c r="GE241" s="277"/>
      <c r="GF241" s="277"/>
      <c r="GG241" s="277"/>
      <c r="GH241" s="277"/>
      <c r="GI241" s="277"/>
      <c r="GJ241" s="277"/>
      <c r="GK241" s="277"/>
      <c r="GL241" s="277"/>
      <c r="GM241" s="277"/>
      <c r="GN241" s="277"/>
      <c r="GO241" s="277"/>
      <c r="GP241" s="277"/>
      <c r="GQ241" s="277"/>
      <c r="GR241" s="277"/>
      <c r="GS241" s="277"/>
      <c r="GT241" s="277"/>
      <c r="GU241" s="277"/>
      <c r="GV241" s="280"/>
      <c r="GW241" s="280"/>
      <c r="GX241" s="280"/>
      <c r="GY241" s="280"/>
      <c r="GZ241" s="280"/>
      <c r="HA241" s="280"/>
      <c r="HB241" s="280"/>
      <c r="HC241" s="280"/>
      <c r="HD241" s="280"/>
      <c r="HE241" s="280"/>
      <c r="HF241" s="280"/>
      <c r="HG241" s="280"/>
      <c r="HH241" s="280"/>
      <c r="HI241" s="280"/>
      <c r="HJ241" s="280"/>
      <c r="HK241" s="280"/>
      <c r="HL241" s="280"/>
      <c r="HM241" s="280"/>
      <c r="HN241" s="280"/>
      <c r="HO241" s="280"/>
      <c r="HP241" s="280"/>
      <c r="HQ241" s="280"/>
      <c r="HR241" s="280"/>
      <c r="HS241" s="280"/>
    </row>
    <row r="242" spans="1:227" s="278" customFormat="1" ht="26.1" customHeight="1">
      <c r="A242" s="521"/>
      <c r="B242" s="296" t="s">
        <v>307</v>
      </c>
      <c r="C242" s="290"/>
      <c r="D242" s="290">
        <v>6</v>
      </c>
      <c r="E242" s="290"/>
      <c r="F242" s="291">
        <f t="shared" si="42"/>
        <v>6</v>
      </c>
      <c r="G242" s="290"/>
      <c r="H242" s="291">
        <f t="shared" si="36"/>
        <v>6</v>
      </c>
      <c r="I242" s="296" t="s">
        <v>267</v>
      </c>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277"/>
      <c r="AF242" s="277"/>
      <c r="AG242" s="277"/>
      <c r="AH242" s="277"/>
      <c r="AI242" s="277"/>
      <c r="AJ242" s="277"/>
      <c r="AK242" s="277"/>
      <c r="AL242" s="277"/>
      <c r="AM242" s="277"/>
      <c r="AN242" s="277"/>
      <c r="AO242" s="277"/>
      <c r="AP242" s="277"/>
      <c r="AQ242" s="277"/>
      <c r="AR242" s="277"/>
      <c r="AS242" s="277"/>
      <c r="AT242" s="277"/>
      <c r="AU242" s="277"/>
      <c r="AV242" s="277"/>
      <c r="AW242" s="277"/>
      <c r="AX242" s="277"/>
      <c r="AY242" s="277"/>
      <c r="AZ242" s="277"/>
      <c r="BA242" s="277"/>
      <c r="BB242" s="277"/>
      <c r="BC242" s="277"/>
      <c r="BD242" s="277"/>
      <c r="BE242" s="277"/>
      <c r="BF242" s="277"/>
      <c r="BG242" s="277"/>
      <c r="BH242" s="277"/>
      <c r="BI242" s="277"/>
      <c r="BJ242" s="277"/>
      <c r="BK242" s="277"/>
      <c r="BL242" s="277"/>
      <c r="BM242" s="277"/>
      <c r="BN242" s="277"/>
      <c r="BO242" s="277"/>
      <c r="BP242" s="277"/>
      <c r="BQ242" s="277"/>
      <c r="BR242" s="277"/>
      <c r="BS242" s="277"/>
      <c r="BT242" s="277"/>
      <c r="BU242" s="277"/>
      <c r="BV242" s="277"/>
      <c r="BW242" s="277"/>
      <c r="BX242" s="277"/>
      <c r="BY242" s="277"/>
      <c r="BZ242" s="277"/>
      <c r="CA242" s="277"/>
      <c r="CB242" s="277"/>
      <c r="CC242" s="277"/>
      <c r="CD242" s="277"/>
      <c r="CE242" s="277"/>
      <c r="CF242" s="277"/>
      <c r="CG242" s="277"/>
      <c r="CH242" s="277"/>
      <c r="CI242" s="277"/>
      <c r="CJ242" s="277"/>
      <c r="CK242" s="277"/>
      <c r="CL242" s="277"/>
      <c r="CM242" s="277"/>
      <c r="CN242" s="277"/>
      <c r="CO242" s="277"/>
      <c r="CP242" s="277"/>
      <c r="CQ242" s="277"/>
      <c r="CR242" s="277"/>
      <c r="CS242" s="277"/>
      <c r="CT242" s="277"/>
      <c r="CU242" s="277"/>
      <c r="CV242" s="277"/>
      <c r="CW242" s="277"/>
      <c r="CX242" s="277"/>
      <c r="CY242" s="277"/>
      <c r="CZ242" s="277"/>
      <c r="DA242" s="277"/>
      <c r="DB242" s="277"/>
      <c r="DC242" s="277"/>
      <c r="DD242" s="277"/>
      <c r="DE242" s="277"/>
      <c r="DF242" s="277"/>
      <c r="DG242" s="277"/>
      <c r="DH242" s="277"/>
      <c r="DI242" s="277"/>
      <c r="DJ242" s="277"/>
      <c r="DK242" s="277"/>
      <c r="DL242" s="277"/>
      <c r="DM242" s="277"/>
      <c r="DN242" s="277"/>
      <c r="DO242" s="277"/>
      <c r="DP242" s="277"/>
      <c r="DQ242" s="277"/>
      <c r="DR242" s="277"/>
      <c r="DS242" s="277"/>
      <c r="DT242" s="277"/>
      <c r="DU242" s="277"/>
      <c r="DV242" s="277"/>
      <c r="DW242" s="277"/>
      <c r="DX242" s="277"/>
      <c r="DY242" s="277"/>
      <c r="DZ242" s="277"/>
      <c r="EA242" s="277"/>
      <c r="EB242" s="277"/>
      <c r="EC242" s="277"/>
      <c r="ED242" s="277"/>
      <c r="EE242" s="277"/>
      <c r="EF242" s="277"/>
      <c r="EG242" s="277"/>
      <c r="EH242" s="277"/>
      <c r="EI242" s="277"/>
      <c r="EJ242" s="277"/>
      <c r="EK242" s="277"/>
      <c r="EL242" s="277"/>
      <c r="EM242" s="277"/>
      <c r="EN242" s="277"/>
      <c r="EO242" s="277"/>
      <c r="EP242" s="277"/>
      <c r="EQ242" s="277"/>
      <c r="ER242" s="277"/>
      <c r="ES242" s="277"/>
      <c r="ET242" s="277"/>
      <c r="EU242" s="277"/>
      <c r="EV242" s="277"/>
      <c r="EW242" s="277"/>
      <c r="EX242" s="277"/>
      <c r="EY242" s="277"/>
      <c r="EZ242" s="277"/>
      <c r="FA242" s="277"/>
      <c r="FB242" s="277"/>
      <c r="FC242" s="277"/>
      <c r="FD242" s="277"/>
      <c r="FE242" s="277"/>
      <c r="FF242" s="277"/>
      <c r="FG242" s="277"/>
      <c r="FH242" s="277"/>
      <c r="FI242" s="277"/>
      <c r="FJ242" s="277"/>
      <c r="FK242" s="277"/>
      <c r="FL242" s="277"/>
      <c r="FM242" s="277"/>
      <c r="FN242" s="277"/>
      <c r="FO242" s="277"/>
      <c r="FP242" s="277"/>
      <c r="FQ242" s="277"/>
      <c r="FR242" s="277"/>
      <c r="FS242" s="277"/>
      <c r="FT242" s="277"/>
      <c r="FU242" s="277"/>
      <c r="FV242" s="277"/>
      <c r="FW242" s="277"/>
      <c r="FX242" s="277"/>
      <c r="FY242" s="277"/>
      <c r="FZ242" s="277"/>
      <c r="GA242" s="277"/>
      <c r="GB242" s="277"/>
      <c r="GC242" s="277"/>
      <c r="GD242" s="277"/>
      <c r="GE242" s="277"/>
      <c r="GF242" s="277"/>
      <c r="GG242" s="277"/>
      <c r="GH242" s="277"/>
      <c r="GI242" s="277"/>
      <c r="GJ242" s="277"/>
      <c r="GK242" s="277"/>
      <c r="GL242" s="277"/>
      <c r="GM242" s="277"/>
      <c r="GN242" s="277"/>
      <c r="GO242" s="277"/>
      <c r="GP242" s="277"/>
      <c r="GQ242" s="277"/>
      <c r="GR242" s="277"/>
      <c r="GS242" s="277"/>
      <c r="GT242" s="277"/>
      <c r="GU242" s="277"/>
      <c r="GV242" s="280"/>
      <c r="GW242" s="280"/>
      <c r="GX242" s="280"/>
      <c r="GY242" s="280"/>
      <c r="GZ242" s="280"/>
      <c r="HA242" s="280"/>
      <c r="HB242" s="280"/>
      <c r="HC242" s="280"/>
      <c r="HD242" s="280"/>
      <c r="HE242" s="280"/>
      <c r="HF242" s="280"/>
      <c r="HG242" s="280"/>
      <c r="HH242" s="280"/>
      <c r="HI242" s="280"/>
      <c r="HJ242" s="280"/>
      <c r="HK242" s="280"/>
      <c r="HL242" s="280"/>
      <c r="HM242" s="280"/>
      <c r="HN242" s="280"/>
      <c r="HO242" s="280"/>
      <c r="HP242" s="280"/>
      <c r="HQ242" s="280"/>
      <c r="HR242" s="280"/>
      <c r="HS242" s="280"/>
    </row>
    <row r="243" spans="1:227" s="278" customFormat="1" ht="26.1" customHeight="1">
      <c r="A243" s="521"/>
      <c r="B243" s="296" t="s">
        <v>386</v>
      </c>
      <c r="C243" s="290"/>
      <c r="D243" s="290"/>
      <c r="E243" s="290"/>
      <c r="F243" s="291">
        <f t="shared" si="42"/>
        <v>0</v>
      </c>
      <c r="G243" s="290">
        <v>7</v>
      </c>
      <c r="H243" s="291">
        <f t="shared" si="36"/>
        <v>7</v>
      </c>
      <c r="I243" s="296"/>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277"/>
      <c r="AF243" s="277"/>
      <c r="AG243" s="277"/>
      <c r="AH243" s="277"/>
      <c r="AI243" s="277"/>
      <c r="AJ243" s="277"/>
      <c r="AK243" s="277"/>
      <c r="AL243" s="277"/>
      <c r="AM243" s="277"/>
      <c r="AN243" s="277"/>
      <c r="AO243" s="277"/>
      <c r="AP243" s="277"/>
      <c r="AQ243" s="277"/>
      <c r="AR243" s="277"/>
      <c r="AS243" s="277"/>
      <c r="AT243" s="277"/>
      <c r="AU243" s="277"/>
      <c r="AV243" s="277"/>
      <c r="AW243" s="277"/>
      <c r="AX243" s="277"/>
      <c r="AY243" s="277"/>
      <c r="AZ243" s="277"/>
      <c r="BA243" s="277"/>
      <c r="BB243" s="277"/>
      <c r="BC243" s="277"/>
      <c r="BD243" s="277"/>
      <c r="BE243" s="277"/>
      <c r="BF243" s="277"/>
      <c r="BG243" s="277"/>
      <c r="BH243" s="277"/>
      <c r="BI243" s="277"/>
      <c r="BJ243" s="277"/>
      <c r="BK243" s="277"/>
      <c r="BL243" s="277"/>
      <c r="BM243" s="277"/>
      <c r="BN243" s="277"/>
      <c r="BO243" s="277"/>
      <c r="BP243" s="277"/>
      <c r="BQ243" s="277"/>
      <c r="BR243" s="277"/>
      <c r="BS243" s="277"/>
      <c r="BT243" s="277"/>
      <c r="BU243" s="277"/>
      <c r="BV243" s="277"/>
      <c r="BW243" s="277"/>
      <c r="BX243" s="277"/>
      <c r="BY243" s="277"/>
      <c r="BZ243" s="277"/>
      <c r="CA243" s="277"/>
      <c r="CB243" s="277"/>
      <c r="CC243" s="277"/>
      <c r="CD243" s="277"/>
      <c r="CE243" s="277"/>
      <c r="CF243" s="277"/>
      <c r="CG243" s="277"/>
      <c r="CH243" s="277"/>
      <c r="CI243" s="277"/>
      <c r="CJ243" s="277"/>
      <c r="CK243" s="277"/>
      <c r="CL243" s="277"/>
      <c r="CM243" s="277"/>
      <c r="CN243" s="277"/>
      <c r="CO243" s="277"/>
      <c r="CP243" s="277"/>
      <c r="CQ243" s="277"/>
      <c r="CR243" s="277"/>
      <c r="CS243" s="277"/>
      <c r="CT243" s="277"/>
      <c r="CU243" s="277"/>
      <c r="CV243" s="277"/>
      <c r="CW243" s="277"/>
      <c r="CX243" s="277"/>
      <c r="CY243" s="277"/>
      <c r="CZ243" s="277"/>
      <c r="DA243" s="277"/>
      <c r="DB243" s="277"/>
      <c r="DC243" s="277"/>
      <c r="DD243" s="277"/>
      <c r="DE243" s="277"/>
      <c r="DF243" s="277"/>
      <c r="DG243" s="277"/>
      <c r="DH243" s="277"/>
      <c r="DI243" s="277"/>
      <c r="DJ243" s="277"/>
      <c r="DK243" s="277"/>
      <c r="DL243" s="277"/>
      <c r="DM243" s="277"/>
      <c r="DN243" s="277"/>
      <c r="DO243" s="277"/>
      <c r="DP243" s="277"/>
      <c r="DQ243" s="277"/>
      <c r="DR243" s="277"/>
      <c r="DS243" s="277"/>
      <c r="DT243" s="277"/>
      <c r="DU243" s="277"/>
      <c r="DV243" s="277"/>
      <c r="DW243" s="277"/>
      <c r="DX243" s="277"/>
      <c r="DY243" s="277"/>
      <c r="DZ243" s="277"/>
      <c r="EA243" s="277"/>
      <c r="EB243" s="277"/>
      <c r="EC243" s="277"/>
      <c r="ED243" s="277"/>
      <c r="EE243" s="277"/>
      <c r="EF243" s="277"/>
      <c r="EG243" s="277"/>
      <c r="EH243" s="277"/>
      <c r="EI243" s="277"/>
      <c r="EJ243" s="277"/>
      <c r="EK243" s="277"/>
      <c r="EL243" s="277"/>
      <c r="EM243" s="277"/>
      <c r="EN243" s="277"/>
      <c r="EO243" s="277"/>
      <c r="EP243" s="277"/>
      <c r="EQ243" s="277"/>
      <c r="ER243" s="277"/>
      <c r="ES243" s="277"/>
      <c r="ET243" s="277"/>
      <c r="EU243" s="277"/>
      <c r="EV243" s="277"/>
      <c r="EW243" s="277"/>
      <c r="EX243" s="277"/>
      <c r="EY243" s="277"/>
      <c r="EZ243" s="277"/>
      <c r="FA243" s="277"/>
      <c r="FB243" s="277"/>
      <c r="FC243" s="277"/>
      <c r="FD243" s="277"/>
      <c r="FE243" s="277"/>
      <c r="FF243" s="277"/>
      <c r="FG243" s="277"/>
      <c r="FH243" s="277"/>
      <c r="FI243" s="277"/>
      <c r="FJ243" s="277"/>
      <c r="FK243" s="277"/>
      <c r="FL243" s="277"/>
      <c r="FM243" s="277"/>
      <c r="FN243" s="277"/>
      <c r="FO243" s="277"/>
      <c r="FP243" s="277"/>
      <c r="FQ243" s="277"/>
      <c r="FR243" s="277"/>
      <c r="FS243" s="277"/>
      <c r="FT243" s="277"/>
      <c r="FU243" s="277"/>
      <c r="FV243" s="277"/>
      <c r="FW243" s="277"/>
      <c r="FX243" s="277"/>
      <c r="FY243" s="277"/>
      <c r="FZ243" s="277"/>
      <c r="GA243" s="277"/>
      <c r="GB243" s="277"/>
      <c r="GC243" s="277"/>
      <c r="GD243" s="277"/>
      <c r="GE243" s="277"/>
      <c r="GF243" s="277"/>
      <c r="GG243" s="277"/>
      <c r="GH243" s="277"/>
      <c r="GI243" s="277"/>
      <c r="GJ243" s="277"/>
      <c r="GK243" s="277"/>
      <c r="GL243" s="277"/>
      <c r="GM243" s="277"/>
      <c r="GN243" s="277"/>
      <c r="GO243" s="277"/>
      <c r="GP243" s="277"/>
      <c r="GQ243" s="277"/>
      <c r="GR243" s="277"/>
      <c r="GS243" s="277"/>
      <c r="GT243" s="277"/>
      <c r="GU243" s="277"/>
      <c r="GV243" s="280"/>
      <c r="GW243" s="280"/>
      <c r="GX243" s="280"/>
      <c r="GY243" s="280"/>
      <c r="GZ243" s="280"/>
      <c r="HA243" s="280"/>
      <c r="HB243" s="280"/>
      <c r="HC243" s="280"/>
      <c r="HD243" s="280"/>
      <c r="HE243" s="280"/>
      <c r="HF243" s="280"/>
      <c r="HG243" s="280"/>
      <c r="HH243" s="280"/>
      <c r="HI243" s="280"/>
      <c r="HJ243" s="280"/>
      <c r="HK243" s="280"/>
      <c r="HL243" s="280"/>
      <c r="HM243" s="280"/>
      <c r="HN243" s="280"/>
      <c r="HO243" s="280"/>
      <c r="HP243" s="280"/>
      <c r="HQ243" s="280"/>
      <c r="HR243" s="280"/>
      <c r="HS243" s="280"/>
    </row>
    <row r="244" spans="1:227" s="278" customFormat="1" ht="26.1" customHeight="1">
      <c r="A244" s="521"/>
      <c r="B244" s="296" t="s">
        <v>303</v>
      </c>
      <c r="C244" s="290"/>
      <c r="D244" s="290"/>
      <c r="E244" s="290"/>
      <c r="F244" s="291">
        <f t="shared" si="42"/>
        <v>0</v>
      </c>
      <c r="G244" s="290">
        <v>-15.5</v>
      </c>
      <c r="H244" s="291">
        <f t="shared" si="36"/>
        <v>-15.5</v>
      </c>
      <c r="I244" s="296"/>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277"/>
      <c r="AF244" s="277"/>
      <c r="AG244" s="277"/>
      <c r="AH244" s="277"/>
      <c r="AI244" s="277"/>
      <c r="AJ244" s="277"/>
      <c r="AK244" s="277"/>
      <c r="AL244" s="277"/>
      <c r="AM244" s="277"/>
      <c r="AN244" s="277"/>
      <c r="AO244" s="277"/>
      <c r="AP244" s="277"/>
      <c r="AQ244" s="277"/>
      <c r="AR244" s="277"/>
      <c r="AS244" s="277"/>
      <c r="AT244" s="277"/>
      <c r="AU244" s="277"/>
      <c r="AV244" s="277"/>
      <c r="AW244" s="277"/>
      <c r="AX244" s="277"/>
      <c r="AY244" s="277"/>
      <c r="AZ244" s="277"/>
      <c r="BA244" s="277"/>
      <c r="BB244" s="277"/>
      <c r="BC244" s="277"/>
      <c r="BD244" s="277"/>
      <c r="BE244" s="277"/>
      <c r="BF244" s="277"/>
      <c r="BG244" s="277"/>
      <c r="BH244" s="277"/>
      <c r="BI244" s="277"/>
      <c r="BJ244" s="277"/>
      <c r="BK244" s="277"/>
      <c r="BL244" s="277"/>
      <c r="BM244" s="277"/>
      <c r="BN244" s="277"/>
      <c r="BO244" s="277"/>
      <c r="BP244" s="277"/>
      <c r="BQ244" s="277"/>
      <c r="BR244" s="277"/>
      <c r="BS244" s="277"/>
      <c r="BT244" s="277"/>
      <c r="BU244" s="277"/>
      <c r="BV244" s="277"/>
      <c r="BW244" s="277"/>
      <c r="BX244" s="277"/>
      <c r="BY244" s="277"/>
      <c r="BZ244" s="277"/>
      <c r="CA244" s="277"/>
      <c r="CB244" s="277"/>
      <c r="CC244" s="277"/>
      <c r="CD244" s="277"/>
      <c r="CE244" s="277"/>
      <c r="CF244" s="277"/>
      <c r="CG244" s="277"/>
      <c r="CH244" s="277"/>
      <c r="CI244" s="277"/>
      <c r="CJ244" s="277"/>
      <c r="CK244" s="277"/>
      <c r="CL244" s="277"/>
      <c r="CM244" s="277"/>
      <c r="CN244" s="277"/>
      <c r="CO244" s="277"/>
      <c r="CP244" s="277"/>
      <c r="CQ244" s="277"/>
      <c r="CR244" s="277"/>
      <c r="CS244" s="277"/>
      <c r="CT244" s="277"/>
      <c r="CU244" s="277"/>
      <c r="CV244" s="277"/>
      <c r="CW244" s="277"/>
      <c r="CX244" s="277"/>
      <c r="CY244" s="277"/>
      <c r="CZ244" s="277"/>
      <c r="DA244" s="277"/>
      <c r="DB244" s="277"/>
      <c r="DC244" s="277"/>
      <c r="DD244" s="277"/>
      <c r="DE244" s="277"/>
      <c r="DF244" s="277"/>
      <c r="DG244" s="277"/>
      <c r="DH244" s="277"/>
      <c r="DI244" s="277"/>
      <c r="DJ244" s="277"/>
      <c r="DK244" s="277"/>
      <c r="DL244" s="277"/>
      <c r="DM244" s="277"/>
      <c r="DN244" s="277"/>
      <c r="DO244" s="277"/>
      <c r="DP244" s="277"/>
      <c r="DQ244" s="277"/>
      <c r="DR244" s="277"/>
      <c r="DS244" s="277"/>
      <c r="DT244" s="277"/>
      <c r="DU244" s="277"/>
      <c r="DV244" s="277"/>
      <c r="DW244" s="277"/>
      <c r="DX244" s="277"/>
      <c r="DY244" s="277"/>
      <c r="DZ244" s="277"/>
      <c r="EA244" s="277"/>
      <c r="EB244" s="277"/>
      <c r="EC244" s="277"/>
      <c r="ED244" s="277"/>
      <c r="EE244" s="277"/>
      <c r="EF244" s="277"/>
      <c r="EG244" s="277"/>
      <c r="EH244" s="277"/>
      <c r="EI244" s="277"/>
      <c r="EJ244" s="277"/>
      <c r="EK244" s="277"/>
      <c r="EL244" s="277"/>
      <c r="EM244" s="277"/>
      <c r="EN244" s="277"/>
      <c r="EO244" s="277"/>
      <c r="EP244" s="277"/>
      <c r="EQ244" s="277"/>
      <c r="ER244" s="277"/>
      <c r="ES244" s="277"/>
      <c r="ET244" s="277"/>
      <c r="EU244" s="277"/>
      <c r="EV244" s="277"/>
      <c r="EW244" s="277"/>
      <c r="EX244" s="277"/>
      <c r="EY244" s="277"/>
      <c r="EZ244" s="277"/>
      <c r="FA244" s="277"/>
      <c r="FB244" s="277"/>
      <c r="FC244" s="277"/>
      <c r="FD244" s="277"/>
      <c r="FE244" s="277"/>
      <c r="FF244" s="277"/>
      <c r="FG244" s="277"/>
      <c r="FH244" s="277"/>
      <c r="FI244" s="277"/>
      <c r="FJ244" s="277"/>
      <c r="FK244" s="277"/>
      <c r="FL244" s="277"/>
      <c r="FM244" s="277"/>
      <c r="FN244" s="277"/>
      <c r="FO244" s="277"/>
      <c r="FP244" s="277"/>
      <c r="FQ244" s="277"/>
      <c r="FR244" s="277"/>
      <c r="FS244" s="277"/>
      <c r="FT244" s="277"/>
      <c r="FU244" s="277"/>
      <c r="FV244" s="277"/>
      <c r="FW244" s="277"/>
      <c r="FX244" s="277"/>
      <c r="FY244" s="277"/>
      <c r="FZ244" s="277"/>
      <c r="GA244" s="277"/>
      <c r="GB244" s="277"/>
      <c r="GC244" s="277"/>
      <c r="GD244" s="277"/>
      <c r="GE244" s="277"/>
      <c r="GF244" s="277"/>
      <c r="GG244" s="277"/>
      <c r="GH244" s="277"/>
      <c r="GI244" s="277"/>
      <c r="GJ244" s="277"/>
      <c r="GK244" s="277"/>
      <c r="GL244" s="277"/>
      <c r="GM244" s="277"/>
      <c r="GN244" s="277"/>
      <c r="GO244" s="277"/>
      <c r="GP244" s="277"/>
      <c r="GQ244" s="277"/>
      <c r="GR244" s="277"/>
      <c r="GS244" s="277"/>
      <c r="GT244" s="277"/>
      <c r="GU244" s="277"/>
      <c r="GV244" s="280"/>
      <c r="GW244" s="280"/>
      <c r="GX244" s="280"/>
      <c r="GY244" s="280"/>
      <c r="GZ244" s="280"/>
      <c r="HA244" s="280"/>
      <c r="HB244" s="280"/>
      <c r="HC244" s="280"/>
      <c r="HD244" s="280"/>
      <c r="HE244" s="280"/>
      <c r="HF244" s="280"/>
      <c r="HG244" s="280"/>
      <c r="HH244" s="280"/>
      <c r="HI244" s="280"/>
      <c r="HJ244" s="280"/>
      <c r="HK244" s="280"/>
      <c r="HL244" s="280"/>
      <c r="HM244" s="280"/>
      <c r="HN244" s="280"/>
      <c r="HO244" s="280"/>
      <c r="HP244" s="280"/>
      <c r="HQ244" s="280"/>
      <c r="HR244" s="280"/>
      <c r="HS244" s="280"/>
    </row>
    <row r="245" spans="1:227" s="278" customFormat="1" ht="26.1" customHeight="1">
      <c r="A245" s="522"/>
      <c r="B245" s="294" t="s">
        <v>317</v>
      </c>
      <c r="C245" s="290"/>
      <c r="D245" s="290"/>
      <c r="E245" s="290">
        <v>22</v>
      </c>
      <c r="F245" s="291">
        <f t="shared" si="42"/>
        <v>22</v>
      </c>
      <c r="G245" s="290"/>
      <c r="H245" s="291">
        <f t="shared" si="36"/>
        <v>22</v>
      </c>
      <c r="I245" s="296" t="s">
        <v>387</v>
      </c>
      <c r="J245" s="277"/>
      <c r="K245" s="277"/>
      <c r="L245" s="277"/>
      <c r="M245" s="277"/>
      <c r="N245" s="277"/>
      <c r="O245" s="277"/>
      <c r="P245" s="277"/>
      <c r="Q245" s="277"/>
      <c r="R245" s="277"/>
      <c r="S245" s="277"/>
      <c r="T245" s="277"/>
      <c r="U245" s="277"/>
      <c r="V245" s="277"/>
      <c r="W245" s="277"/>
      <c r="X245" s="277"/>
      <c r="Y245" s="277"/>
      <c r="Z245" s="277"/>
      <c r="AA245" s="277"/>
      <c r="AB245" s="277"/>
      <c r="AC245" s="277"/>
      <c r="AD245" s="277"/>
      <c r="AE245" s="277"/>
      <c r="AF245" s="277"/>
      <c r="AG245" s="277"/>
      <c r="AH245" s="277"/>
      <c r="AI245" s="277"/>
      <c r="AJ245" s="277"/>
      <c r="AK245" s="277"/>
      <c r="AL245" s="277"/>
      <c r="AM245" s="277"/>
      <c r="AN245" s="277"/>
      <c r="AO245" s="277"/>
      <c r="AP245" s="277"/>
      <c r="AQ245" s="277"/>
      <c r="AR245" s="277"/>
      <c r="AS245" s="277"/>
      <c r="AT245" s="277"/>
      <c r="AU245" s="277"/>
      <c r="AV245" s="277"/>
      <c r="AW245" s="277"/>
      <c r="AX245" s="277"/>
      <c r="AY245" s="277"/>
      <c r="AZ245" s="277"/>
      <c r="BA245" s="277"/>
      <c r="BB245" s="277"/>
      <c r="BC245" s="277"/>
      <c r="BD245" s="277"/>
      <c r="BE245" s="277"/>
      <c r="BF245" s="277"/>
      <c r="BG245" s="277"/>
      <c r="BH245" s="277"/>
      <c r="BI245" s="277"/>
      <c r="BJ245" s="277"/>
      <c r="BK245" s="277"/>
      <c r="BL245" s="277"/>
      <c r="BM245" s="277"/>
      <c r="BN245" s="277"/>
      <c r="BO245" s="277"/>
      <c r="BP245" s="277"/>
      <c r="BQ245" s="277"/>
      <c r="BR245" s="277"/>
      <c r="BS245" s="277"/>
      <c r="BT245" s="277"/>
      <c r="BU245" s="277"/>
      <c r="BV245" s="277"/>
      <c r="BW245" s="277"/>
      <c r="BX245" s="277"/>
      <c r="BY245" s="277"/>
      <c r="BZ245" s="277"/>
      <c r="CA245" s="277"/>
      <c r="CB245" s="277"/>
      <c r="CC245" s="277"/>
      <c r="CD245" s="277"/>
      <c r="CE245" s="277"/>
      <c r="CF245" s="277"/>
      <c r="CG245" s="277"/>
      <c r="CH245" s="277"/>
      <c r="CI245" s="277"/>
      <c r="CJ245" s="277"/>
      <c r="CK245" s="277"/>
      <c r="CL245" s="277"/>
      <c r="CM245" s="277"/>
      <c r="CN245" s="277"/>
      <c r="CO245" s="277"/>
      <c r="CP245" s="277"/>
      <c r="CQ245" s="277"/>
      <c r="CR245" s="277"/>
      <c r="CS245" s="277"/>
      <c r="CT245" s="277"/>
      <c r="CU245" s="277"/>
      <c r="CV245" s="277"/>
      <c r="CW245" s="277"/>
      <c r="CX245" s="277"/>
      <c r="CY245" s="277"/>
      <c r="CZ245" s="277"/>
      <c r="DA245" s="277"/>
      <c r="DB245" s="277"/>
      <c r="DC245" s="277"/>
      <c r="DD245" s="277"/>
      <c r="DE245" s="277"/>
      <c r="DF245" s="277"/>
      <c r="DG245" s="277"/>
      <c r="DH245" s="277"/>
      <c r="DI245" s="277"/>
      <c r="DJ245" s="277"/>
      <c r="DK245" s="277"/>
      <c r="DL245" s="277"/>
      <c r="DM245" s="277"/>
      <c r="DN245" s="277"/>
      <c r="DO245" s="277"/>
      <c r="DP245" s="277"/>
      <c r="DQ245" s="277"/>
      <c r="DR245" s="277"/>
      <c r="DS245" s="277"/>
      <c r="DT245" s="277"/>
      <c r="DU245" s="277"/>
      <c r="DV245" s="277"/>
      <c r="DW245" s="277"/>
      <c r="DX245" s="277"/>
      <c r="DY245" s="277"/>
      <c r="DZ245" s="277"/>
      <c r="EA245" s="277"/>
      <c r="EB245" s="277"/>
      <c r="EC245" s="277"/>
      <c r="ED245" s="277"/>
      <c r="EE245" s="277"/>
      <c r="EF245" s="277"/>
      <c r="EG245" s="277"/>
      <c r="EH245" s="277"/>
      <c r="EI245" s="277"/>
      <c r="EJ245" s="277"/>
      <c r="EK245" s="277"/>
      <c r="EL245" s="277"/>
      <c r="EM245" s="277"/>
      <c r="EN245" s="277"/>
      <c r="EO245" s="277"/>
      <c r="EP245" s="277"/>
      <c r="EQ245" s="277"/>
      <c r="ER245" s="277"/>
      <c r="ES245" s="277"/>
      <c r="ET245" s="277"/>
      <c r="EU245" s="277"/>
      <c r="EV245" s="277"/>
      <c r="EW245" s="277"/>
      <c r="EX245" s="277"/>
      <c r="EY245" s="277"/>
      <c r="EZ245" s="277"/>
      <c r="FA245" s="277"/>
      <c r="FB245" s="277"/>
      <c r="FC245" s="277"/>
      <c r="FD245" s="277"/>
      <c r="FE245" s="277"/>
      <c r="FF245" s="277"/>
      <c r="FG245" s="277"/>
      <c r="FH245" s="277"/>
      <c r="FI245" s="277"/>
      <c r="FJ245" s="277"/>
      <c r="FK245" s="277"/>
      <c r="FL245" s="277"/>
      <c r="FM245" s="277"/>
      <c r="FN245" s="277"/>
      <c r="FO245" s="277"/>
      <c r="FP245" s="277"/>
      <c r="FQ245" s="277"/>
      <c r="FR245" s="277"/>
      <c r="FS245" s="277"/>
      <c r="FT245" s="277"/>
      <c r="FU245" s="277"/>
      <c r="FV245" s="277"/>
      <c r="FW245" s="277"/>
      <c r="FX245" s="277"/>
      <c r="FY245" s="277"/>
      <c r="FZ245" s="277"/>
      <c r="GA245" s="277"/>
      <c r="GB245" s="277"/>
      <c r="GC245" s="277"/>
      <c r="GD245" s="277"/>
      <c r="GE245" s="277"/>
      <c r="GF245" s="277"/>
      <c r="GG245" s="277"/>
      <c r="GH245" s="277"/>
      <c r="GI245" s="277"/>
      <c r="GJ245" s="277"/>
      <c r="GK245" s="277"/>
      <c r="GL245" s="277"/>
      <c r="GM245" s="277"/>
      <c r="GN245" s="277"/>
      <c r="GO245" s="277"/>
      <c r="GP245" s="277"/>
      <c r="GQ245" s="277"/>
      <c r="GR245" s="277"/>
      <c r="GS245" s="277"/>
      <c r="GT245" s="277"/>
      <c r="GU245" s="277"/>
      <c r="GV245" s="280"/>
      <c r="GW245" s="280"/>
      <c r="GX245" s="280"/>
      <c r="GY245" s="280"/>
      <c r="GZ245" s="280"/>
      <c r="HA245" s="280"/>
      <c r="HB245" s="280"/>
      <c r="HC245" s="280"/>
      <c r="HD245" s="280"/>
      <c r="HE245" s="280"/>
      <c r="HF245" s="280"/>
      <c r="HG245" s="280"/>
      <c r="HH245" s="280"/>
      <c r="HI245" s="280"/>
      <c r="HJ245" s="280"/>
      <c r="HK245" s="280"/>
      <c r="HL245" s="280"/>
      <c r="HM245" s="280"/>
      <c r="HN245" s="280"/>
      <c r="HO245" s="280"/>
      <c r="HP245" s="280"/>
      <c r="HQ245" s="280"/>
      <c r="HR245" s="280"/>
      <c r="HS245" s="280"/>
    </row>
    <row r="246" spans="1:227" s="278" customFormat="1" ht="30" customHeight="1">
      <c r="A246" s="520" t="s">
        <v>106</v>
      </c>
      <c r="B246" s="289" t="s">
        <v>81</v>
      </c>
      <c r="C246" s="290">
        <f>C247+C248+C251</f>
        <v>40.840000000000003</v>
      </c>
      <c r="D246" s="290">
        <f t="shared" ref="D246:G246" si="46">D247+D248+D251</f>
        <v>16.735762999999999</v>
      </c>
      <c r="E246" s="290">
        <f t="shared" si="46"/>
        <v>0</v>
      </c>
      <c r="F246" s="291">
        <f t="shared" si="42"/>
        <v>57.575763000000002</v>
      </c>
      <c r="G246" s="290">
        <f t="shared" si="46"/>
        <v>0</v>
      </c>
      <c r="H246" s="291">
        <f t="shared" si="36"/>
        <v>57.575763000000002</v>
      </c>
      <c r="I246" s="296"/>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s="277"/>
      <c r="AG246" s="277"/>
      <c r="AH246" s="277"/>
      <c r="AI246" s="277"/>
      <c r="AJ246" s="277"/>
      <c r="AK246" s="277"/>
      <c r="AL246" s="277"/>
      <c r="AM246" s="277"/>
      <c r="AN246" s="277"/>
      <c r="AO246" s="277"/>
      <c r="AP246" s="277"/>
      <c r="AQ246" s="277"/>
      <c r="AR246" s="277"/>
      <c r="AS246" s="277"/>
      <c r="AT246" s="277"/>
      <c r="AU246" s="277"/>
      <c r="AV246" s="277"/>
      <c r="AW246" s="277"/>
      <c r="AX246" s="277"/>
      <c r="AY246" s="277"/>
      <c r="AZ246" s="277"/>
      <c r="BA246" s="277"/>
      <c r="BB246" s="277"/>
      <c r="BC246" s="277"/>
      <c r="BD246" s="277"/>
      <c r="BE246" s="277"/>
      <c r="BF246" s="277"/>
      <c r="BG246" s="277"/>
      <c r="BH246" s="277"/>
      <c r="BI246" s="277"/>
      <c r="BJ246" s="277"/>
      <c r="BK246" s="277"/>
      <c r="BL246" s="277"/>
      <c r="BM246" s="277"/>
      <c r="BN246" s="277"/>
      <c r="BO246" s="277"/>
      <c r="BP246" s="277"/>
      <c r="BQ246" s="277"/>
      <c r="BR246" s="277"/>
      <c r="BS246" s="277"/>
      <c r="BT246" s="277"/>
      <c r="BU246" s="277"/>
      <c r="BV246" s="277"/>
      <c r="BW246" s="277"/>
      <c r="BX246" s="277"/>
      <c r="BY246" s="277"/>
      <c r="BZ246" s="277"/>
      <c r="CA246" s="277"/>
      <c r="CB246" s="277"/>
      <c r="CC246" s="277"/>
      <c r="CD246" s="277"/>
      <c r="CE246" s="277"/>
      <c r="CF246" s="277"/>
      <c r="CG246" s="277"/>
      <c r="CH246" s="277"/>
      <c r="CI246" s="277"/>
      <c r="CJ246" s="277"/>
      <c r="CK246" s="277"/>
      <c r="CL246" s="277"/>
      <c r="CM246" s="277"/>
      <c r="CN246" s="277"/>
      <c r="CO246" s="277"/>
      <c r="CP246" s="277"/>
      <c r="CQ246" s="277"/>
      <c r="CR246" s="277"/>
      <c r="CS246" s="277"/>
      <c r="CT246" s="277"/>
      <c r="CU246" s="277"/>
      <c r="CV246" s="277"/>
      <c r="CW246" s="277"/>
      <c r="CX246" s="277"/>
      <c r="CY246" s="277"/>
      <c r="CZ246" s="277"/>
      <c r="DA246" s="277"/>
      <c r="DB246" s="277"/>
      <c r="DC246" s="277"/>
      <c r="DD246" s="277"/>
      <c r="DE246" s="277"/>
      <c r="DF246" s="277"/>
      <c r="DG246" s="277"/>
      <c r="DH246" s="277"/>
      <c r="DI246" s="277"/>
      <c r="DJ246" s="277"/>
      <c r="DK246" s="277"/>
      <c r="DL246" s="277"/>
      <c r="DM246" s="277"/>
      <c r="DN246" s="277"/>
      <c r="DO246" s="277"/>
      <c r="DP246" s="277"/>
      <c r="DQ246" s="277"/>
      <c r="DR246" s="277"/>
      <c r="DS246" s="277"/>
      <c r="DT246" s="277"/>
      <c r="DU246" s="277"/>
      <c r="DV246" s="277"/>
      <c r="DW246" s="277"/>
      <c r="DX246" s="277"/>
      <c r="DY246" s="277"/>
      <c r="DZ246" s="277"/>
      <c r="EA246" s="277"/>
      <c r="EB246" s="277"/>
      <c r="EC246" s="277"/>
      <c r="ED246" s="277"/>
      <c r="EE246" s="277"/>
      <c r="EF246" s="277"/>
      <c r="EG246" s="277"/>
      <c r="EH246" s="277"/>
      <c r="EI246" s="277"/>
      <c r="EJ246" s="277"/>
      <c r="EK246" s="277"/>
      <c r="EL246" s="277"/>
      <c r="EM246" s="277"/>
      <c r="EN246" s="277"/>
      <c r="EO246" s="277"/>
      <c r="EP246" s="277"/>
      <c r="EQ246" s="277"/>
      <c r="ER246" s="277"/>
      <c r="ES246" s="277"/>
      <c r="ET246" s="277"/>
      <c r="EU246" s="277"/>
      <c r="EV246" s="277"/>
      <c r="EW246" s="277"/>
      <c r="EX246" s="277"/>
      <c r="EY246" s="277"/>
      <c r="EZ246" s="277"/>
      <c r="FA246" s="277"/>
      <c r="FB246" s="277"/>
      <c r="FC246" s="277"/>
      <c r="FD246" s="277"/>
      <c r="FE246" s="277"/>
      <c r="FF246" s="277"/>
      <c r="FG246" s="277"/>
      <c r="FH246" s="277"/>
      <c r="FI246" s="277"/>
      <c r="FJ246" s="277"/>
      <c r="FK246" s="277"/>
      <c r="FL246" s="277"/>
      <c r="FM246" s="277"/>
      <c r="FN246" s="277"/>
      <c r="FO246" s="277"/>
      <c r="FP246" s="277"/>
      <c r="FQ246" s="277"/>
      <c r="FR246" s="277"/>
      <c r="FS246" s="277"/>
      <c r="FT246" s="277"/>
      <c r="FU246" s="277"/>
      <c r="FV246" s="277"/>
      <c r="FW246" s="277"/>
      <c r="FX246" s="277"/>
      <c r="FY246" s="277"/>
      <c r="FZ246" s="277"/>
      <c r="GA246" s="277"/>
      <c r="GB246" s="277"/>
      <c r="GC246" s="277"/>
      <c r="GD246" s="277"/>
      <c r="GE246" s="277"/>
      <c r="GF246" s="277"/>
      <c r="GG246" s="277"/>
      <c r="GH246" s="277"/>
      <c r="GI246" s="277"/>
      <c r="GJ246" s="277"/>
      <c r="GK246" s="277"/>
      <c r="GL246" s="277"/>
      <c r="GM246" s="277"/>
      <c r="GN246" s="277"/>
      <c r="GO246" s="277"/>
      <c r="GP246" s="277"/>
      <c r="GQ246" s="277"/>
      <c r="GR246" s="277"/>
      <c r="GS246" s="277"/>
      <c r="GT246" s="277"/>
      <c r="GU246" s="277"/>
      <c r="GV246" s="280"/>
      <c r="GW246" s="280"/>
      <c r="GX246" s="280"/>
      <c r="GY246" s="280"/>
      <c r="GZ246" s="280"/>
      <c r="HA246" s="280"/>
      <c r="HB246" s="280"/>
      <c r="HC246" s="280"/>
      <c r="HD246" s="280"/>
      <c r="HE246" s="280"/>
      <c r="HF246" s="280"/>
      <c r="HG246" s="280"/>
      <c r="HH246" s="280"/>
      <c r="HI246" s="280"/>
      <c r="HJ246" s="280"/>
      <c r="HK246" s="280"/>
      <c r="HL246" s="280"/>
      <c r="HM246" s="280"/>
      <c r="HN246" s="280"/>
      <c r="HO246" s="280"/>
      <c r="HP246" s="280"/>
      <c r="HQ246" s="280"/>
      <c r="HR246" s="280"/>
      <c r="HS246" s="280"/>
    </row>
    <row r="247" spans="1:227" s="278" customFormat="1" ht="30" customHeight="1">
      <c r="A247" s="521"/>
      <c r="B247" s="294" t="s">
        <v>253</v>
      </c>
      <c r="C247" s="290">
        <v>24.16</v>
      </c>
      <c r="D247" s="290">
        <v>10.235763</v>
      </c>
      <c r="E247" s="290"/>
      <c r="F247" s="291">
        <f t="shared" si="42"/>
        <v>34.395763000000002</v>
      </c>
      <c r="G247" s="291"/>
      <c r="H247" s="291">
        <f t="shared" si="36"/>
        <v>34.395763000000002</v>
      </c>
      <c r="I247" s="296" t="s">
        <v>388</v>
      </c>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77"/>
      <c r="CI247" s="277"/>
      <c r="CJ247" s="277"/>
      <c r="CK247" s="277"/>
      <c r="CL247" s="277"/>
      <c r="CM247" s="277"/>
      <c r="CN247" s="277"/>
      <c r="CO247" s="277"/>
      <c r="CP247" s="277"/>
      <c r="CQ247" s="277"/>
      <c r="CR247" s="277"/>
      <c r="CS247" s="277"/>
      <c r="CT247" s="277"/>
      <c r="CU247" s="277"/>
      <c r="CV247" s="277"/>
      <c r="CW247" s="277"/>
      <c r="CX247" s="277"/>
      <c r="CY247" s="277"/>
      <c r="CZ247" s="277"/>
      <c r="DA247" s="277"/>
      <c r="DB247" s="277"/>
      <c r="DC247" s="277"/>
      <c r="DD247" s="277"/>
      <c r="DE247" s="277"/>
      <c r="DF247" s="277"/>
      <c r="DG247" s="277"/>
      <c r="DH247" s="277"/>
      <c r="DI247" s="277"/>
      <c r="DJ247" s="277"/>
      <c r="DK247" s="277"/>
      <c r="DL247" s="277"/>
      <c r="DM247" s="277"/>
      <c r="DN247" s="277"/>
      <c r="DO247" s="277"/>
      <c r="DP247" s="277"/>
      <c r="DQ247" s="277"/>
      <c r="DR247" s="277"/>
      <c r="DS247" s="277"/>
      <c r="DT247" s="277"/>
      <c r="DU247" s="277"/>
      <c r="DV247" s="277"/>
      <c r="DW247" s="277"/>
      <c r="DX247" s="277"/>
      <c r="DY247" s="277"/>
      <c r="DZ247" s="277"/>
      <c r="EA247" s="277"/>
      <c r="EB247" s="277"/>
      <c r="EC247" s="277"/>
      <c r="ED247" s="277"/>
      <c r="EE247" s="277"/>
      <c r="EF247" s="277"/>
      <c r="EG247" s="277"/>
      <c r="EH247" s="277"/>
      <c r="EI247" s="277"/>
      <c r="EJ247" s="277"/>
      <c r="EK247" s="277"/>
      <c r="EL247" s="277"/>
      <c r="EM247" s="277"/>
      <c r="EN247" s="277"/>
      <c r="EO247" s="277"/>
      <c r="EP247" s="277"/>
      <c r="EQ247" s="277"/>
      <c r="ER247" s="277"/>
      <c r="ES247" s="277"/>
      <c r="ET247" s="277"/>
      <c r="EU247" s="277"/>
      <c r="EV247" s="277"/>
      <c r="EW247" s="277"/>
      <c r="EX247" s="277"/>
      <c r="EY247" s="277"/>
      <c r="EZ247" s="277"/>
      <c r="FA247" s="277"/>
      <c r="FB247" s="277"/>
      <c r="FC247" s="277"/>
      <c r="FD247" s="277"/>
      <c r="FE247" s="277"/>
      <c r="FF247" s="277"/>
      <c r="FG247" s="277"/>
      <c r="FH247" s="277"/>
      <c r="FI247" s="277"/>
      <c r="FJ247" s="277"/>
      <c r="FK247" s="277"/>
      <c r="FL247" s="277"/>
      <c r="FM247" s="277"/>
      <c r="FN247" s="277"/>
      <c r="FO247" s="277"/>
      <c r="FP247" s="277"/>
      <c r="FQ247" s="277"/>
      <c r="FR247" s="277"/>
      <c r="FS247" s="277"/>
      <c r="FT247" s="277"/>
      <c r="FU247" s="277"/>
      <c r="FV247" s="277"/>
      <c r="FW247" s="277"/>
      <c r="FX247" s="277"/>
      <c r="FY247" s="277"/>
      <c r="FZ247" s="277"/>
      <c r="GA247" s="277"/>
      <c r="GB247" s="277"/>
      <c r="GC247" s="277"/>
      <c r="GD247" s="277"/>
      <c r="GE247" s="277"/>
      <c r="GF247" s="277"/>
      <c r="GG247" s="277"/>
      <c r="GH247" s="277"/>
      <c r="GI247" s="277"/>
      <c r="GJ247" s="277"/>
      <c r="GK247" s="277"/>
      <c r="GL247" s="277"/>
      <c r="GM247" s="277"/>
      <c r="GN247" s="277"/>
      <c r="GO247" s="277"/>
      <c r="GP247" s="277"/>
      <c r="GQ247" s="277"/>
      <c r="GR247" s="277"/>
      <c r="GS247" s="277"/>
      <c r="GT247" s="277"/>
      <c r="GU247" s="277"/>
      <c r="GV247" s="280"/>
      <c r="GW247" s="280"/>
      <c r="GX247" s="280"/>
      <c r="GY247" s="280"/>
      <c r="GZ247" s="280"/>
      <c r="HA247" s="280"/>
      <c r="HB247" s="280"/>
      <c r="HC247" s="280"/>
      <c r="HD247" s="280"/>
      <c r="HE247" s="280"/>
      <c r="HF247" s="280"/>
      <c r="HG247" s="280"/>
      <c r="HH247" s="280"/>
      <c r="HI247" s="280"/>
      <c r="HJ247" s="280"/>
      <c r="HK247" s="280"/>
      <c r="HL247" s="280"/>
      <c r="HM247" s="280"/>
      <c r="HN247" s="280"/>
      <c r="HO247" s="280"/>
      <c r="HP247" s="280"/>
      <c r="HQ247" s="280"/>
      <c r="HR247" s="280"/>
      <c r="HS247" s="280"/>
    </row>
    <row r="248" spans="1:227" s="278" customFormat="1" ht="30" customHeight="1">
      <c r="A248" s="521"/>
      <c r="B248" s="294" t="s">
        <v>255</v>
      </c>
      <c r="C248" s="291">
        <v>4.68</v>
      </c>
      <c r="D248" s="290"/>
      <c r="E248" s="290"/>
      <c r="F248" s="291">
        <f t="shared" si="42"/>
        <v>4.68</v>
      </c>
      <c r="G248" s="291"/>
      <c r="H248" s="291">
        <f t="shared" si="36"/>
        <v>4.68</v>
      </c>
      <c r="I248" s="296"/>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77"/>
      <c r="CI248" s="277"/>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277"/>
      <c r="ET248" s="277"/>
      <c r="EU248" s="277"/>
      <c r="EV248" s="277"/>
      <c r="EW248" s="277"/>
      <c r="EX248" s="277"/>
      <c r="EY248" s="277"/>
      <c r="EZ248" s="277"/>
      <c r="FA248" s="277"/>
      <c r="FB248" s="277"/>
      <c r="FC248" s="277"/>
      <c r="FD248" s="277"/>
      <c r="FE248" s="277"/>
      <c r="FF248" s="277"/>
      <c r="FG248" s="277"/>
      <c r="FH248" s="277"/>
      <c r="FI248" s="277"/>
      <c r="FJ248" s="277"/>
      <c r="FK248" s="277"/>
      <c r="FL248" s="277"/>
      <c r="FM248" s="277"/>
      <c r="FN248" s="277"/>
      <c r="FO248" s="277"/>
      <c r="FP248" s="277"/>
      <c r="FQ248" s="277"/>
      <c r="FR248" s="277"/>
      <c r="FS248" s="277"/>
      <c r="FT248" s="277"/>
      <c r="FU248" s="277"/>
      <c r="FV248" s="277"/>
      <c r="FW248" s="277"/>
      <c r="FX248" s="277"/>
      <c r="FY248" s="277"/>
      <c r="FZ248" s="277"/>
      <c r="GA248" s="277"/>
      <c r="GB248" s="277"/>
      <c r="GC248" s="277"/>
      <c r="GD248" s="277"/>
      <c r="GE248" s="277"/>
      <c r="GF248" s="277"/>
      <c r="GG248" s="277"/>
      <c r="GH248" s="277"/>
      <c r="GI248" s="277"/>
      <c r="GJ248" s="277"/>
      <c r="GK248" s="277"/>
      <c r="GL248" s="277"/>
      <c r="GM248" s="277"/>
      <c r="GN248" s="277"/>
      <c r="GO248" s="277"/>
      <c r="GP248" s="277"/>
      <c r="GQ248" s="277"/>
      <c r="GR248" s="277"/>
      <c r="GS248" s="277"/>
      <c r="GT248" s="277"/>
      <c r="GU248" s="277"/>
      <c r="GV248" s="280"/>
      <c r="GW248" s="280"/>
      <c r="GX248" s="280"/>
      <c r="GY248" s="280"/>
      <c r="GZ248" s="280"/>
      <c r="HA248" s="280"/>
      <c r="HB248" s="280"/>
      <c r="HC248" s="280"/>
      <c r="HD248" s="280"/>
      <c r="HE248" s="280"/>
      <c r="HF248" s="280"/>
      <c r="HG248" s="280"/>
      <c r="HH248" s="280"/>
      <c r="HI248" s="280"/>
      <c r="HJ248" s="280"/>
      <c r="HK248" s="280"/>
      <c r="HL248" s="280"/>
      <c r="HM248" s="280"/>
      <c r="HN248" s="280"/>
      <c r="HO248" s="280"/>
      <c r="HP248" s="280"/>
      <c r="HQ248" s="280"/>
      <c r="HR248" s="280"/>
      <c r="HS248" s="280"/>
    </row>
    <row r="249" spans="1:227" s="278" customFormat="1" ht="30" customHeight="1">
      <c r="A249" s="521"/>
      <c r="B249" s="293" t="s">
        <v>256</v>
      </c>
      <c r="C249" s="291">
        <v>2.4</v>
      </c>
      <c r="D249" s="291"/>
      <c r="E249" s="291"/>
      <c r="F249" s="291">
        <f t="shared" si="42"/>
        <v>2.4</v>
      </c>
      <c r="G249" s="291"/>
      <c r="H249" s="291">
        <f t="shared" si="36"/>
        <v>2.4</v>
      </c>
      <c r="I249" s="296"/>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277"/>
      <c r="AF249" s="277"/>
      <c r="AG249" s="277"/>
      <c r="AH249" s="277"/>
      <c r="AI249" s="277"/>
      <c r="AJ249" s="277"/>
      <c r="AK249" s="277"/>
      <c r="AL249" s="277"/>
      <c r="AM249" s="277"/>
      <c r="AN249" s="277"/>
      <c r="AO249" s="277"/>
      <c r="AP249" s="277"/>
      <c r="AQ249" s="277"/>
      <c r="AR249" s="277"/>
      <c r="AS249" s="277"/>
      <c r="AT249" s="277"/>
      <c r="AU249" s="277"/>
      <c r="AV249" s="277"/>
      <c r="AW249" s="277"/>
      <c r="AX249" s="277"/>
      <c r="AY249" s="277"/>
      <c r="AZ249" s="277"/>
      <c r="BA249" s="277"/>
      <c r="BB249" s="277"/>
      <c r="BC249" s="277"/>
      <c r="BD249" s="277"/>
      <c r="BE249" s="277"/>
      <c r="BF249" s="277"/>
      <c r="BG249" s="277"/>
      <c r="BH249" s="277"/>
      <c r="BI249" s="277"/>
      <c r="BJ249" s="277"/>
      <c r="BK249" s="277"/>
      <c r="BL249" s="277"/>
      <c r="BM249" s="277"/>
      <c r="BN249" s="277"/>
      <c r="BO249" s="277"/>
      <c r="BP249" s="277"/>
      <c r="BQ249" s="277"/>
      <c r="BR249" s="277"/>
      <c r="BS249" s="277"/>
      <c r="BT249" s="277"/>
      <c r="BU249" s="277"/>
      <c r="BV249" s="277"/>
      <c r="BW249" s="277"/>
      <c r="BX249" s="277"/>
      <c r="BY249" s="277"/>
      <c r="BZ249" s="277"/>
      <c r="CA249" s="277"/>
      <c r="CB249" s="277"/>
      <c r="CC249" s="277"/>
      <c r="CD249" s="277"/>
      <c r="CE249" s="277"/>
      <c r="CF249" s="277"/>
      <c r="CG249" s="277"/>
      <c r="CH249" s="277"/>
      <c r="CI249" s="277"/>
      <c r="CJ249" s="277"/>
      <c r="CK249" s="277"/>
      <c r="CL249" s="277"/>
      <c r="CM249" s="277"/>
      <c r="CN249" s="277"/>
      <c r="CO249" s="277"/>
      <c r="CP249" s="277"/>
      <c r="CQ249" s="277"/>
      <c r="CR249" s="277"/>
      <c r="CS249" s="277"/>
      <c r="CT249" s="277"/>
      <c r="CU249" s="277"/>
      <c r="CV249" s="277"/>
      <c r="CW249" s="277"/>
      <c r="CX249" s="277"/>
      <c r="CY249" s="277"/>
      <c r="CZ249" s="277"/>
      <c r="DA249" s="277"/>
      <c r="DB249" s="277"/>
      <c r="DC249" s="277"/>
      <c r="DD249" s="277"/>
      <c r="DE249" s="277"/>
      <c r="DF249" s="277"/>
      <c r="DG249" s="277"/>
      <c r="DH249" s="277"/>
      <c r="DI249" s="277"/>
      <c r="DJ249" s="277"/>
      <c r="DK249" s="277"/>
      <c r="DL249" s="277"/>
      <c r="DM249" s="277"/>
      <c r="DN249" s="277"/>
      <c r="DO249" s="277"/>
      <c r="DP249" s="277"/>
      <c r="DQ249" s="277"/>
      <c r="DR249" s="277"/>
      <c r="DS249" s="277"/>
      <c r="DT249" s="277"/>
      <c r="DU249" s="277"/>
      <c r="DV249" s="277"/>
      <c r="DW249" s="277"/>
      <c r="DX249" s="277"/>
      <c r="DY249" s="277"/>
      <c r="DZ249" s="277"/>
      <c r="EA249" s="277"/>
      <c r="EB249" s="277"/>
      <c r="EC249" s="277"/>
      <c r="ED249" s="277"/>
      <c r="EE249" s="277"/>
      <c r="EF249" s="277"/>
      <c r="EG249" s="277"/>
      <c r="EH249" s="277"/>
      <c r="EI249" s="277"/>
      <c r="EJ249" s="277"/>
      <c r="EK249" s="277"/>
      <c r="EL249" s="277"/>
      <c r="EM249" s="277"/>
      <c r="EN249" s="277"/>
      <c r="EO249" s="277"/>
      <c r="EP249" s="277"/>
      <c r="EQ249" s="277"/>
      <c r="ER249" s="277"/>
      <c r="ES249" s="277"/>
      <c r="ET249" s="277"/>
      <c r="EU249" s="277"/>
      <c r="EV249" s="277"/>
      <c r="EW249" s="277"/>
      <c r="EX249" s="277"/>
      <c r="EY249" s="277"/>
      <c r="EZ249" s="277"/>
      <c r="FA249" s="277"/>
      <c r="FB249" s="277"/>
      <c r="FC249" s="277"/>
      <c r="FD249" s="277"/>
      <c r="FE249" s="277"/>
      <c r="FF249" s="277"/>
      <c r="FG249" s="277"/>
      <c r="FH249" s="277"/>
      <c r="FI249" s="277"/>
      <c r="FJ249" s="277"/>
      <c r="FK249" s="277"/>
      <c r="FL249" s="277"/>
      <c r="FM249" s="277"/>
      <c r="FN249" s="277"/>
      <c r="FO249" s="277"/>
      <c r="FP249" s="277"/>
      <c r="FQ249" s="277"/>
      <c r="FR249" s="277"/>
      <c r="FS249" s="277"/>
      <c r="FT249" s="277"/>
      <c r="FU249" s="277"/>
      <c r="FV249" s="277"/>
      <c r="FW249" s="277"/>
      <c r="FX249" s="277"/>
      <c r="FY249" s="277"/>
      <c r="FZ249" s="277"/>
      <c r="GA249" s="277"/>
      <c r="GB249" s="277"/>
      <c r="GC249" s="277"/>
      <c r="GD249" s="277"/>
      <c r="GE249" s="277"/>
      <c r="GF249" s="277"/>
      <c r="GG249" s="277"/>
      <c r="GH249" s="277"/>
      <c r="GI249" s="277"/>
      <c r="GJ249" s="277"/>
      <c r="GK249" s="277"/>
      <c r="GL249" s="277"/>
      <c r="GM249" s="277"/>
      <c r="GN249" s="277"/>
      <c r="GO249" s="277"/>
      <c r="GP249" s="277"/>
      <c r="GQ249" s="277"/>
      <c r="GR249" s="277"/>
      <c r="GS249" s="277"/>
      <c r="GT249" s="277"/>
      <c r="GU249" s="277"/>
      <c r="GV249" s="280"/>
      <c r="GW249" s="280"/>
      <c r="GX249" s="280"/>
      <c r="GY249" s="280"/>
      <c r="GZ249" s="280"/>
      <c r="HA249" s="280"/>
      <c r="HB249" s="280"/>
      <c r="HC249" s="280"/>
      <c r="HD249" s="280"/>
      <c r="HE249" s="280"/>
      <c r="HF249" s="280"/>
      <c r="HG249" s="280"/>
      <c r="HH249" s="280"/>
      <c r="HI249" s="280"/>
      <c r="HJ249" s="280"/>
      <c r="HK249" s="280"/>
      <c r="HL249" s="280"/>
      <c r="HM249" s="280"/>
      <c r="HN249" s="280"/>
      <c r="HO249" s="280"/>
      <c r="HP249" s="280"/>
      <c r="HQ249" s="280"/>
      <c r="HR249" s="280"/>
      <c r="HS249" s="280"/>
    </row>
    <row r="250" spans="1:227" s="278" customFormat="1" ht="30" customHeight="1">
      <c r="A250" s="521"/>
      <c r="B250" s="296" t="s">
        <v>257</v>
      </c>
      <c r="C250" s="290">
        <v>2.2799999999999998</v>
      </c>
      <c r="D250" s="290"/>
      <c r="E250" s="290"/>
      <c r="F250" s="291">
        <f t="shared" si="42"/>
        <v>2.2799999999999998</v>
      </c>
      <c r="G250" s="291"/>
      <c r="H250" s="291">
        <f t="shared" si="36"/>
        <v>2.2799999999999998</v>
      </c>
      <c r="I250" s="296"/>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7"/>
      <c r="AN250" s="277"/>
      <c r="AO250" s="277"/>
      <c r="AP250" s="277"/>
      <c r="AQ250" s="277"/>
      <c r="AR250" s="277"/>
      <c r="AS250" s="277"/>
      <c r="AT250" s="277"/>
      <c r="AU250" s="277"/>
      <c r="AV250" s="277"/>
      <c r="AW250" s="277"/>
      <c r="AX250" s="277"/>
      <c r="AY250" s="277"/>
      <c r="AZ250" s="277"/>
      <c r="BA250" s="277"/>
      <c r="BB250" s="277"/>
      <c r="BC250" s="277"/>
      <c r="BD250" s="277"/>
      <c r="BE250" s="277"/>
      <c r="BF250" s="277"/>
      <c r="BG250" s="277"/>
      <c r="BH250" s="277"/>
      <c r="BI250" s="277"/>
      <c r="BJ250" s="277"/>
      <c r="BK250" s="277"/>
      <c r="BL250" s="277"/>
      <c r="BM250" s="277"/>
      <c r="BN250" s="277"/>
      <c r="BO250" s="277"/>
      <c r="BP250" s="277"/>
      <c r="BQ250" s="277"/>
      <c r="BR250" s="277"/>
      <c r="BS250" s="277"/>
      <c r="BT250" s="277"/>
      <c r="BU250" s="277"/>
      <c r="BV250" s="277"/>
      <c r="BW250" s="277"/>
      <c r="BX250" s="277"/>
      <c r="BY250" s="277"/>
      <c r="BZ250" s="277"/>
      <c r="CA250" s="277"/>
      <c r="CB250" s="277"/>
      <c r="CC250" s="277"/>
      <c r="CD250" s="277"/>
      <c r="CE250" s="277"/>
      <c r="CF250" s="277"/>
      <c r="CG250" s="277"/>
      <c r="CH250" s="277"/>
      <c r="CI250" s="277"/>
      <c r="CJ250" s="277"/>
      <c r="CK250" s="277"/>
      <c r="CL250" s="277"/>
      <c r="CM250" s="277"/>
      <c r="CN250" s="277"/>
      <c r="CO250" s="277"/>
      <c r="CP250" s="277"/>
      <c r="CQ250" s="277"/>
      <c r="CR250" s="277"/>
      <c r="CS250" s="277"/>
      <c r="CT250" s="277"/>
      <c r="CU250" s="277"/>
      <c r="CV250" s="277"/>
      <c r="CW250" s="277"/>
      <c r="CX250" s="277"/>
      <c r="CY250" s="277"/>
      <c r="CZ250" s="277"/>
      <c r="DA250" s="277"/>
      <c r="DB250" s="277"/>
      <c r="DC250" s="277"/>
      <c r="DD250" s="277"/>
      <c r="DE250" s="277"/>
      <c r="DF250" s="277"/>
      <c r="DG250" s="277"/>
      <c r="DH250" s="277"/>
      <c r="DI250" s="277"/>
      <c r="DJ250" s="277"/>
      <c r="DK250" s="277"/>
      <c r="DL250" s="277"/>
      <c r="DM250" s="277"/>
      <c r="DN250" s="277"/>
      <c r="DO250" s="277"/>
      <c r="DP250" s="277"/>
      <c r="DQ250" s="277"/>
      <c r="DR250" s="277"/>
      <c r="DS250" s="277"/>
      <c r="DT250" s="277"/>
      <c r="DU250" s="277"/>
      <c r="DV250" s="277"/>
      <c r="DW250" s="277"/>
      <c r="DX250" s="277"/>
      <c r="DY250" s="277"/>
      <c r="DZ250" s="277"/>
      <c r="EA250" s="277"/>
      <c r="EB250" s="277"/>
      <c r="EC250" s="277"/>
      <c r="ED250" s="277"/>
      <c r="EE250" s="277"/>
      <c r="EF250" s="277"/>
      <c r="EG250" s="277"/>
      <c r="EH250" s="277"/>
      <c r="EI250" s="277"/>
      <c r="EJ250" s="277"/>
      <c r="EK250" s="277"/>
      <c r="EL250" s="277"/>
      <c r="EM250" s="277"/>
      <c r="EN250" s="277"/>
      <c r="EO250" s="277"/>
      <c r="EP250" s="277"/>
      <c r="EQ250" s="277"/>
      <c r="ER250" s="277"/>
      <c r="ES250" s="277"/>
      <c r="ET250" s="277"/>
      <c r="EU250" s="277"/>
      <c r="EV250" s="277"/>
      <c r="EW250" s="277"/>
      <c r="EX250" s="277"/>
      <c r="EY250" s="277"/>
      <c r="EZ250" s="277"/>
      <c r="FA250" s="277"/>
      <c r="FB250" s="277"/>
      <c r="FC250" s="277"/>
      <c r="FD250" s="277"/>
      <c r="FE250" s="277"/>
      <c r="FF250" s="277"/>
      <c r="FG250" s="277"/>
      <c r="FH250" s="277"/>
      <c r="FI250" s="277"/>
      <c r="FJ250" s="277"/>
      <c r="FK250" s="277"/>
      <c r="FL250" s="277"/>
      <c r="FM250" s="277"/>
      <c r="FN250" s="277"/>
      <c r="FO250" s="277"/>
      <c r="FP250" s="277"/>
      <c r="FQ250" s="277"/>
      <c r="FR250" s="277"/>
      <c r="FS250" s="277"/>
      <c r="FT250" s="277"/>
      <c r="FU250" s="277"/>
      <c r="FV250" s="277"/>
      <c r="FW250" s="277"/>
      <c r="FX250" s="277"/>
      <c r="FY250" s="277"/>
      <c r="FZ250" s="277"/>
      <c r="GA250" s="277"/>
      <c r="GB250" s="277"/>
      <c r="GC250" s="277"/>
      <c r="GD250" s="277"/>
      <c r="GE250" s="277"/>
      <c r="GF250" s="277"/>
      <c r="GG250" s="277"/>
      <c r="GH250" s="277"/>
      <c r="GI250" s="277"/>
      <c r="GJ250" s="277"/>
      <c r="GK250" s="277"/>
      <c r="GL250" s="277"/>
      <c r="GM250" s="277"/>
      <c r="GN250" s="277"/>
      <c r="GO250" s="277"/>
      <c r="GP250" s="277"/>
      <c r="GQ250" s="277"/>
      <c r="GR250" s="277"/>
      <c r="GS250" s="277"/>
      <c r="GT250" s="277"/>
      <c r="GU250" s="277"/>
      <c r="GV250" s="280"/>
      <c r="GW250" s="280"/>
      <c r="GX250" s="280"/>
      <c r="GY250" s="280"/>
      <c r="GZ250" s="280"/>
      <c r="HA250" s="280"/>
      <c r="HB250" s="280"/>
      <c r="HC250" s="280"/>
      <c r="HD250" s="280"/>
      <c r="HE250" s="280"/>
      <c r="HF250" s="280"/>
      <c r="HG250" s="280"/>
      <c r="HH250" s="280"/>
      <c r="HI250" s="280"/>
      <c r="HJ250" s="280"/>
      <c r="HK250" s="280"/>
      <c r="HL250" s="280"/>
      <c r="HM250" s="280"/>
      <c r="HN250" s="280"/>
      <c r="HO250" s="280"/>
      <c r="HP250" s="280"/>
      <c r="HQ250" s="280"/>
      <c r="HR250" s="280"/>
      <c r="HS250" s="280"/>
    </row>
    <row r="251" spans="1:227" s="278" customFormat="1" ht="30" customHeight="1">
      <c r="A251" s="521"/>
      <c r="B251" s="294" t="s">
        <v>258</v>
      </c>
      <c r="C251" s="290">
        <f>SUM(C252:C253)</f>
        <v>12</v>
      </c>
      <c r="D251" s="290">
        <f t="shared" ref="D251:G251" si="47">SUM(D252:D253)</f>
        <v>6.5</v>
      </c>
      <c r="E251" s="290">
        <f t="shared" si="47"/>
        <v>0</v>
      </c>
      <c r="F251" s="291">
        <f t="shared" si="42"/>
        <v>18.5</v>
      </c>
      <c r="G251" s="290">
        <f t="shared" si="47"/>
        <v>0</v>
      </c>
      <c r="H251" s="291">
        <f t="shared" si="36"/>
        <v>18.5</v>
      </c>
      <c r="I251" s="296"/>
      <c r="J251" s="277"/>
      <c r="K251" s="277"/>
      <c r="L251" s="277"/>
      <c r="M251" s="277"/>
      <c r="N251" s="277"/>
      <c r="O251" s="277"/>
      <c r="P251" s="277"/>
      <c r="Q251" s="277"/>
      <c r="R251" s="277"/>
      <c r="S251" s="277"/>
      <c r="T251" s="277"/>
      <c r="U251" s="277"/>
      <c r="V251" s="277"/>
      <c r="W251" s="277"/>
      <c r="X251" s="277"/>
      <c r="Y251" s="277"/>
      <c r="Z251" s="277"/>
      <c r="AA251" s="277"/>
      <c r="AB251" s="277"/>
      <c r="AC251" s="277"/>
      <c r="AD251" s="277"/>
      <c r="AE251" s="277"/>
      <c r="AF251" s="277"/>
      <c r="AG251" s="277"/>
      <c r="AH251" s="277"/>
      <c r="AI251" s="277"/>
      <c r="AJ251" s="277"/>
      <c r="AK251" s="277"/>
      <c r="AL251" s="277"/>
      <c r="AM251" s="277"/>
      <c r="AN251" s="277"/>
      <c r="AO251" s="277"/>
      <c r="AP251" s="277"/>
      <c r="AQ251" s="277"/>
      <c r="AR251" s="277"/>
      <c r="AS251" s="277"/>
      <c r="AT251" s="277"/>
      <c r="AU251" s="277"/>
      <c r="AV251" s="277"/>
      <c r="AW251" s="277"/>
      <c r="AX251" s="277"/>
      <c r="AY251" s="277"/>
      <c r="AZ251" s="277"/>
      <c r="BA251" s="277"/>
      <c r="BB251" s="277"/>
      <c r="BC251" s="277"/>
      <c r="BD251" s="277"/>
      <c r="BE251" s="277"/>
      <c r="BF251" s="277"/>
      <c r="BG251" s="277"/>
      <c r="BH251" s="277"/>
      <c r="BI251" s="277"/>
      <c r="BJ251" s="277"/>
      <c r="BK251" s="277"/>
      <c r="BL251" s="277"/>
      <c r="BM251" s="277"/>
      <c r="BN251" s="277"/>
      <c r="BO251" s="277"/>
      <c r="BP251" s="277"/>
      <c r="BQ251" s="277"/>
      <c r="BR251" s="277"/>
      <c r="BS251" s="277"/>
      <c r="BT251" s="277"/>
      <c r="BU251" s="277"/>
      <c r="BV251" s="277"/>
      <c r="BW251" s="277"/>
      <c r="BX251" s="277"/>
      <c r="BY251" s="277"/>
      <c r="BZ251" s="277"/>
      <c r="CA251" s="277"/>
      <c r="CB251" s="277"/>
      <c r="CC251" s="277"/>
      <c r="CD251" s="277"/>
      <c r="CE251" s="277"/>
      <c r="CF251" s="277"/>
      <c r="CG251" s="277"/>
      <c r="CH251" s="277"/>
      <c r="CI251" s="277"/>
      <c r="CJ251" s="277"/>
      <c r="CK251" s="277"/>
      <c r="CL251" s="277"/>
      <c r="CM251" s="277"/>
      <c r="CN251" s="277"/>
      <c r="CO251" s="277"/>
      <c r="CP251" s="277"/>
      <c r="CQ251" s="277"/>
      <c r="CR251" s="277"/>
      <c r="CS251" s="277"/>
      <c r="CT251" s="277"/>
      <c r="CU251" s="277"/>
      <c r="CV251" s="277"/>
      <c r="CW251" s="277"/>
      <c r="CX251" s="277"/>
      <c r="CY251" s="277"/>
      <c r="CZ251" s="277"/>
      <c r="DA251" s="277"/>
      <c r="DB251" s="277"/>
      <c r="DC251" s="277"/>
      <c r="DD251" s="277"/>
      <c r="DE251" s="277"/>
      <c r="DF251" s="277"/>
      <c r="DG251" s="277"/>
      <c r="DH251" s="277"/>
      <c r="DI251" s="277"/>
      <c r="DJ251" s="277"/>
      <c r="DK251" s="277"/>
      <c r="DL251" s="277"/>
      <c r="DM251" s="277"/>
      <c r="DN251" s="277"/>
      <c r="DO251" s="277"/>
      <c r="DP251" s="277"/>
      <c r="DQ251" s="277"/>
      <c r="DR251" s="277"/>
      <c r="DS251" s="277"/>
      <c r="DT251" s="277"/>
      <c r="DU251" s="277"/>
      <c r="DV251" s="277"/>
      <c r="DW251" s="277"/>
      <c r="DX251" s="277"/>
      <c r="DY251" s="277"/>
      <c r="DZ251" s="277"/>
      <c r="EA251" s="277"/>
      <c r="EB251" s="277"/>
      <c r="EC251" s="277"/>
      <c r="ED251" s="277"/>
      <c r="EE251" s="277"/>
      <c r="EF251" s="277"/>
      <c r="EG251" s="277"/>
      <c r="EH251" s="277"/>
      <c r="EI251" s="277"/>
      <c r="EJ251" s="277"/>
      <c r="EK251" s="277"/>
      <c r="EL251" s="277"/>
      <c r="EM251" s="277"/>
      <c r="EN251" s="277"/>
      <c r="EO251" s="277"/>
      <c r="EP251" s="277"/>
      <c r="EQ251" s="277"/>
      <c r="ER251" s="277"/>
      <c r="ES251" s="277"/>
      <c r="ET251" s="277"/>
      <c r="EU251" s="277"/>
      <c r="EV251" s="277"/>
      <c r="EW251" s="277"/>
      <c r="EX251" s="277"/>
      <c r="EY251" s="277"/>
      <c r="EZ251" s="277"/>
      <c r="FA251" s="277"/>
      <c r="FB251" s="277"/>
      <c r="FC251" s="277"/>
      <c r="FD251" s="277"/>
      <c r="FE251" s="277"/>
      <c r="FF251" s="277"/>
      <c r="FG251" s="277"/>
      <c r="FH251" s="277"/>
      <c r="FI251" s="277"/>
      <c r="FJ251" s="277"/>
      <c r="FK251" s="277"/>
      <c r="FL251" s="277"/>
      <c r="FM251" s="277"/>
      <c r="FN251" s="277"/>
      <c r="FO251" s="277"/>
      <c r="FP251" s="277"/>
      <c r="FQ251" s="277"/>
      <c r="FR251" s="277"/>
      <c r="FS251" s="277"/>
      <c r="FT251" s="277"/>
      <c r="FU251" s="277"/>
      <c r="FV251" s="277"/>
      <c r="FW251" s="277"/>
      <c r="FX251" s="277"/>
      <c r="FY251" s="277"/>
      <c r="FZ251" s="277"/>
      <c r="GA251" s="277"/>
      <c r="GB251" s="277"/>
      <c r="GC251" s="277"/>
      <c r="GD251" s="277"/>
      <c r="GE251" s="277"/>
      <c r="GF251" s="277"/>
      <c r="GG251" s="277"/>
      <c r="GH251" s="277"/>
      <c r="GI251" s="277"/>
      <c r="GJ251" s="277"/>
      <c r="GK251" s="277"/>
      <c r="GL251" s="277"/>
      <c r="GM251" s="277"/>
      <c r="GN251" s="277"/>
      <c r="GO251" s="277"/>
      <c r="GP251" s="277"/>
      <c r="GQ251" s="277"/>
      <c r="GR251" s="277"/>
      <c r="GS251" s="277"/>
      <c r="GT251" s="277"/>
      <c r="GU251" s="277"/>
      <c r="GV251" s="280"/>
      <c r="GW251" s="280"/>
      <c r="GX251" s="280"/>
      <c r="GY251" s="280"/>
      <c r="GZ251" s="280"/>
      <c r="HA251" s="280"/>
      <c r="HB251" s="280"/>
      <c r="HC251" s="280"/>
      <c r="HD251" s="280"/>
      <c r="HE251" s="280"/>
      <c r="HF251" s="280"/>
      <c r="HG251" s="280"/>
      <c r="HH251" s="280"/>
      <c r="HI251" s="280"/>
      <c r="HJ251" s="280"/>
      <c r="HK251" s="280"/>
      <c r="HL251" s="280"/>
      <c r="HM251" s="280"/>
      <c r="HN251" s="280"/>
      <c r="HO251" s="280"/>
      <c r="HP251" s="280"/>
      <c r="HQ251" s="280"/>
      <c r="HR251" s="280"/>
      <c r="HS251" s="280"/>
    </row>
    <row r="252" spans="1:227" s="278" customFormat="1" ht="30" customHeight="1">
      <c r="A252" s="521"/>
      <c r="B252" s="296" t="s">
        <v>389</v>
      </c>
      <c r="C252" s="290">
        <v>12</v>
      </c>
      <c r="D252" s="290"/>
      <c r="E252" s="290"/>
      <c r="F252" s="291">
        <f t="shared" si="42"/>
        <v>12</v>
      </c>
      <c r="G252" s="291"/>
      <c r="H252" s="291">
        <f t="shared" si="36"/>
        <v>12</v>
      </c>
      <c r="I252" s="296"/>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277"/>
      <c r="AF252" s="277"/>
      <c r="AG252" s="277"/>
      <c r="AH252" s="277"/>
      <c r="AI252" s="277"/>
      <c r="AJ252" s="277"/>
      <c r="AK252" s="277"/>
      <c r="AL252" s="277"/>
      <c r="AM252" s="277"/>
      <c r="AN252" s="277"/>
      <c r="AO252" s="277"/>
      <c r="AP252" s="277"/>
      <c r="AQ252" s="277"/>
      <c r="AR252" s="277"/>
      <c r="AS252" s="277"/>
      <c r="AT252" s="277"/>
      <c r="AU252" s="277"/>
      <c r="AV252" s="277"/>
      <c r="AW252" s="277"/>
      <c r="AX252" s="277"/>
      <c r="AY252" s="277"/>
      <c r="AZ252" s="277"/>
      <c r="BA252" s="277"/>
      <c r="BB252" s="277"/>
      <c r="BC252" s="277"/>
      <c r="BD252" s="277"/>
      <c r="BE252" s="277"/>
      <c r="BF252" s="277"/>
      <c r="BG252" s="277"/>
      <c r="BH252" s="277"/>
      <c r="BI252" s="277"/>
      <c r="BJ252" s="277"/>
      <c r="BK252" s="277"/>
      <c r="BL252" s="277"/>
      <c r="BM252" s="277"/>
      <c r="BN252" s="277"/>
      <c r="BO252" s="277"/>
      <c r="BP252" s="277"/>
      <c r="BQ252" s="277"/>
      <c r="BR252" s="277"/>
      <c r="BS252" s="277"/>
      <c r="BT252" s="277"/>
      <c r="BU252" s="277"/>
      <c r="BV252" s="277"/>
      <c r="BW252" s="277"/>
      <c r="BX252" s="277"/>
      <c r="BY252" s="277"/>
      <c r="BZ252" s="277"/>
      <c r="CA252" s="277"/>
      <c r="CB252" s="277"/>
      <c r="CC252" s="277"/>
      <c r="CD252" s="277"/>
      <c r="CE252" s="277"/>
      <c r="CF252" s="277"/>
      <c r="CG252" s="277"/>
      <c r="CH252" s="277"/>
      <c r="CI252" s="277"/>
      <c r="CJ252" s="277"/>
      <c r="CK252" s="277"/>
      <c r="CL252" s="277"/>
      <c r="CM252" s="277"/>
      <c r="CN252" s="277"/>
      <c r="CO252" s="277"/>
      <c r="CP252" s="277"/>
      <c r="CQ252" s="277"/>
      <c r="CR252" s="277"/>
      <c r="CS252" s="277"/>
      <c r="CT252" s="277"/>
      <c r="CU252" s="277"/>
      <c r="CV252" s="277"/>
      <c r="CW252" s="277"/>
      <c r="CX252" s="277"/>
      <c r="CY252" s="277"/>
      <c r="CZ252" s="277"/>
      <c r="DA252" s="277"/>
      <c r="DB252" s="277"/>
      <c r="DC252" s="277"/>
      <c r="DD252" s="277"/>
      <c r="DE252" s="277"/>
      <c r="DF252" s="277"/>
      <c r="DG252" s="277"/>
      <c r="DH252" s="277"/>
      <c r="DI252" s="277"/>
      <c r="DJ252" s="277"/>
      <c r="DK252" s="277"/>
      <c r="DL252" s="277"/>
      <c r="DM252" s="277"/>
      <c r="DN252" s="277"/>
      <c r="DO252" s="277"/>
      <c r="DP252" s="277"/>
      <c r="DQ252" s="277"/>
      <c r="DR252" s="277"/>
      <c r="DS252" s="277"/>
      <c r="DT252" s="277"/>
      <c r="DU252" s="277"/>
      <c r="DV252" s="277"/>
      <c r="DW252" s="277"/>
      <c r="DX252" s="277"/>
      <c r="DY252" s="277"/>
      <c r="DZ252" s="277"/>
      <c r="EA252" s="277"/>
      <c r="EB252" s="277"/>
      <c r="EC252" s="277"/>
      <c r="ED252" s="277"/>
      <c r="EE252" s="277"/>
      <c r="EF252" s="277"/>
      <c r="EG252" s="277"/>
      <c r="EH252" s="277"/>
      <c r="EI252" s="277"/>
      <c r="EJ252" s="277"/>
      <c r="EK252" s="277"/>
      <c r="EL252" s="277"/>
      <c r="EM252" s="277"/>
      <c r="EN252" s="277"/>
      <c r="EO252" s="277"/>
      <c r="EP252" s="277"/>
      <c r="EQ252" s="277"/>
      <c r="ER252" s="277"/>
      <c r="ES252" s="277"/>
      <c r="ET252" s="277"/>
      <c r="EU252" s="277"/>
      <c r="EV252" s="277"/>
      <c r="EW252" s="277"/>
      <c r="EX252" s="277"/>
      <c r="EY252" s="277"/>
      <c r="EZ252" s="277"/>
      <c r="FA252" s="277"/>
      <c r="FB252" s="277"/>
      <c r="FC252" s="277"/>
      <c r="FD252" s="277"/>
      <c r="FE252" s="277"/>
      <c r="FF252" s="277"/>
      <c r="FG252" s="277"/>
      <c r="FH252" s="277"/>
      <c r="FI252" s="277"/>
      <c r="FJ252" s="277"/>
      <c r="FK252" s="277"/>
      <c r="FL252" s="277"/>
      <c r="FM252" s="277"/>
      <c r="FN252" s="277"/>
      <c r="FO252" s="277"/>
      <c r="FP252" s="277"/>
      <c r="FQ252" s="277"/>
      <c r="FR252" s="277"/>
      <c r="FS252" s="277"/>
      <c r="FT252" s="277"/>
      <c r="FU252" s="277"/>
      <c r="FV252" s="277"/>
      <c r="FW252" s="277"/>
      <c r="FX252" s="277"/>
      <c r="FY252" s="277"/>
      <c r="FZ252" s="277"/>
      <c r="GA252" s="277"/>
      <c r="GB252" s="277"/>
      <c r="GC252" s="277"/>
      <c r="GD252" s="277"/>
      <c r="GE252" s="277"/>
      <c r="GF252" s="277"/>
      <c r="GG252" s="277"/>
      <c r="GH252" s="277"/>
      <c r="GI252" s="277"/>
      <c r="GJ252" s="277"/>
      <c r="GK252" s="277"/>
      <c r="GL252" s="277"/>
      <c r="GM252" s="277"/>
      <c r="GN252" s="277"/>
      <c r="GO252" s="277"/>
      <c r="GP252" s="277"/>
      <c r="GQ252" s="277"/>
      <c r="GR252" s="277"/>
      <c r="GS252" s="277"/>
      <c r="GT252" s="277"/>
      <c r="GU252" s="277"/>
      <c r="GV252" s="280"/>
      <c r="GW252" s="280"/>
      <c r="GX252" s="280"/>
      <c r="GY252" s="280"/>
      <c r="GZ252" s="280"/>
      <c r="HA252" s="280"/>
      <c r="HB252" s="280"/>
      <c r="HC252" s="280"/>
      <c r="HD252" s="280"/>
      <c r="HE252" s="280"/>
      <c r="HF252" s="280"/>
      <c r="HG252" s="280"/>
      <c r="HH252" s="280"/>
      <c r="HI252" s="280"/>
      <c r="HJ252" s="280"/>
      <c r="HK252" s="280"/>
      <c r="HL252" s="280"/>
      <c r="HM252" s="280"/>
      <c r="HN252" s="280"/>
      <c r="HO252" s="280"/>
      <c r="HP252" s="280"/>
      <c r="HQ252" s="280"/>
      <c r="HR252" s="280"/>
      <c r="HS252" s="280"/>
    </row>
    <row r="253" spans="1:227" s="278" customFormat="1" ht="30" customHeight="1">
      <c r="A253" s="522"/>
      <c r="B253" s="296" t="s">
        <v>346</v>
      </c>
      <c r="C253" s="290"/>
      <c r="D253" s="290">
        <v>6.5</v>
      </c>
      <c r="E253" s="290"/>
      <c r="F253" s="291">
        <f t="shared" si="42"/>
        <v>6.5</v>
      </c>
      <c r="G253" s="291"/>
      <c r="H253" s="291">
        <f t="shared" si="36"/>
        <v>6.5</v>
      </c>
      <c r="I253" s="296" t="s">
        <v>267</v>
      </c>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c r="AQ253" s="277"/>
      <c r="AR253" s="277"/>
      <c r="AS253" s="277"/>
      <c r="AT253" s="277"/>
      <c r="AU253" s="277"/>
      <c r="AV253" s="277"/>
      <c r="AW253" s="277"/>
      <c r="AX253" s="277"/>
      <c r="AY253" s="277"/>
      <c r="AZ253" s="277"/>
      <c r="BA253" s="277"/>
      <c r="BB253" s="277"/>
      <c r="BC253" s="277"/>
      <c r="BD253" s="277"/>
      <c r="BE253" s="277"/>
      <c r="BF253" s="277"/>
      <c r="BG253" s="277"/>
      <c r="BH253" s="277"/>
      <c r="BI253" s="277"/>
      <c r="BJ253" s="277"/>
      <c r="BK253" s="277"/>
      <c r="BL253" s="277"/>
      <c r="BM253" s="277"/>
      <c r="BN253" s="277"/>
      <c r="BO253" s="277"/>
      <c r="BP253" s="277"/>
      <c r="BQ253" s="277"/>
      <c r="BR253" s="277"/>
      <c r="BS253" s="277"/>
      <c r="BT253" s="277"/>
      <c r="BU253" s="277"/>
      <c r="BV253" s="277"/>
      <c r="BW253" s="277"/>
      <c r="BX253" s="277"/>
      <c r="BY253" s="277"/>
      <c r="BZ253" s="277"/>
      <c r="CA253" s="277"/>
      <c r="CB253" s="277"/>
      <c r="CC253" s="277"/>
      <c r="CD253" s="277"/>
      <c r="CE253" s="277"/>
      <c r="CF253" s="277"/>
      <c r="CG253" s="277"/>
      <c r="CH253" s="277"/>
      <c r="CI253" s="277"/>
      <c r="CJ253" s="277"/>
      <c r="CK253" s="277"/>
      <c r="CL253" s="277"/>
      <c r="CM253" s="277"/>
      <c r="CN253" s="277"/>
      <c r="CO253" s="277"/>
      <c r="CP253" s="277"/>
      <c r="CQ253" s="277"/>
      <c r="CR253" s="277"/>
      <c r="CS253" s="277"/>
      <c r="CT253" s="277"/>
      <c r="CU253" s="277"/>
      <c r="CV253" s="277"/>
      <c r="CW253" s="277"/>
      <c r="CX253" s="277"/>
      <c r="CY253" s="277"/>
      <c r="CZ253" s="277"/>
      <c r="DA253" s="277"/>
      <c r="DB253" s="277"/>
      <c r="DC253" s="277"/>
      <c r="DD253" s="277"/>
      <c r="DE253" s="277"/>
      <c r="DF253" s="277"/>
      <c r="DG253" s="277"/>
      <c r="DH253" s="277"/>
      <c r="DI253" s="277"/>
      <c r="DJ253" s="277"/>
      <c r="DK253" s="277"/>
      <c r="DL253" s="277"/>
      <c r="DM253" s="277"/>
      <c r="DN253" s="277"/>
      <c r="DO253" s="277"/>
      <c r="DP253" s="277"/>
      <c r="DQ253" s="277"/>
      <c r="DR253" s="277"/>
      <c r="DS253" s="277"/>
      <c r="DT253" s="277"/>
      <c r="DU253" s="277"/>
      <c r="DV253" s="277"/>
      <c r="DW253" s="277"/>
      <c r="DX253" s="277"/>
      <c r="DY253" s="277"/>
      <c r="DZ253" s="277"/>
      <c r="EA253" s="277"/>
      <c r="EB253" s="277"/>
      <c r="EC253" s="277"/>
      <c r="ED253" s="277"/>
      <c r="EE253" s="277"/>
      <c r="EF253" s="277"/>
      <c r="EG253" s="277"/>
      <c r="EH253" s="277"/>
      <c r="EI253" s="277"/>
      <c r="EJ253" s="277"/>
      <c r="EK253" s="277"/>
      <c r="EL253" s="277"/>
      <c r="EM253" s="277"/>
      <c r="EN253" s="277"/>
      <c r="EO253" s="277"/>
      <c r="EP253" s="277"/>
      <c r="EQ253" s="277"/>
      <c r="ER253" s="277"/>
      <c r="ES253" s="277"/>
      <c r="ET253" s="277"/>
      <c r="EU253" s="277"/>
      <c r="EV253" s="277"/>
      <c r="EW253" s="277"/>
      <c r="EX253" s="277"/>
      <c r="EY253" s="277"/>
      <c r="EZ253" s="277"/>
      <c r="FA253" s="277"/>
      <c r="FB253" s="277"/>
      <c r="FC253" s="277"/>
      <c r="FD253" s="277"/>
      <c r="FE253" s="277"/>
      <c r="FF253" s="277"/>
      <c r="FG253" s="277"/>
      <c r="FH253" s="277"/>
      <c r="FI253" s="277"/>
      <c r="FJ253" s="277"/>
      <c r="FK253" s="277"/>
      <c r="FL253" s="277"/>
      <c r="FM253" s="277"/>
      <c r="FN253" s="277"/>
      <c r="FO253" s="277"/>
      <c r="FP253" s="277"/>
      <c r="FQ253" s="277"/>
      <c r="FR253" s="277"/>
      <c r="FS253" s="277"/>
      <c r="FT253" s="277"/>
      <c r="FU253" s="277"/>
      <c r="FV253" s="277"/>
      <c r="FW253" s="277"/>
      <c r="FX253" s="277"/>
      <c r="FY253" s="277"/>
      <c r="FZ253" s="277"/>
      <c r="GA253" s="277"/>
      <c r="GB253" s="277"/>
      <c r="GC253" s="277"/>
      <c r="GD253" s="277"/>
      <c r="GE253" s="277"/>
      <c r="GF253" s="277"/>
      <c r="GG253" s="277"/>
      <c r="GH253" s="277"/>
      <c r="GI253" s="277"/>
      <c r="GJ253" s="277"/>
      <c r="GK253" s="277"/>
      <c r="GL253" s="277"/>
      <c r="GM253" s="277"/>
      <c r="GN253" s="277"/>
      <c r="GO253" s="277"/>
      <c r="GP253" s="277"/>
      <c r="GQ253" s="277"/>
      <c r="GR253" s="277"/>
      <c r="GS253" s="277"/>
      <c r="GT253" s="277"/>
      <c r="GU253" s="277"/>
      <c r="GV253" s="280"/>
      <c r="GW253" s="280"/>
      <c r="GX253" s="280"/>
      <c r="GY253" s="280"/>
      <c r="GZ253" s="280"/>
      <c r="HA253" s="280"/>
      <c r="HB253" s="280"/>
      <c r="HC253" s="280"/>
      <c r="HD253" s="280"/>
      <c r="HE253" s="280"/>
      <c r="HF253" s="280"/>
      <c r="HG253" s="280"/>
      <c r="HH253" s="280"/>
      <c r="HI253" s="280"/>
      <c r="HJ253" s="280"/>
      <c r="HK253" s="280"/>
      <c r="HL253" s="280"/>
      <c r="HM253" s="280"/>
      <c r="HN253" s="280"/>
      <c r="HO253" s="280"/>
      <c r="HP253" s="280"/>
      <c r="HQ253" s="280"/>
      <c r="HR253" s="280"/>
      <c r="HS253" s="280"/>
    </row>
    <row r="254" spans="1:227" s="278" customFormat="1" ht="30" customHeight="1">
      <c r="A254" s="523" t="s">
        <v>107</v>
      </c>
      <c r="B254" s="289" t="s">
        <v>81</v>
      </c>
      <c r="C254" s="290">
        <f>C255+C256+C259+C264</f>
        <v>231.04</v>
      </c>
      <c r="D254" s="290">
        <f t="shared" ref="D254:G254" si="48">D255+D256+D259+D264</f>
        <v>41.357233000000001</v>
      </c>
      <c r="E254" s="290">
        <f t="shared" si="48"/>
        <v>324.10000000000002</v>
      </c>
      <c r="F254" s="291">
        <f t="shared" si="42"/>
        <v>596.49723300000005</v>
      </c>
      <c r="G254" s="290">
        <f t="shared" si="48"/>
        <v>16.95</v>
      </c>
      <c r="H254" s="291">
        <f t="shared" si="36"/>
        <v>613.44723299999998</v>
      </c>
      <c r="I254" s="296"/>
      <c r="J254" s="277"/>
      <c r="K254" s="277"/>
      <c r="L254" s="277"/>
      <c r="M254" s="277"/>
      <c r="N254" s="277"/>
      <c r="O254" s="277"/>
      <c r="P254" s="277"/>
      <c r="Q254" s="277"/>
      <c r="R254" s="277"/>
      <c r="S254" s="277"/>
      <c r="T254" s="277"/>
      <c r="U254" s="277"/>
      <c r="V254" s="277"/>
      <c r="W254" s="277"/>
      <c r="X254" s="277"/>
      <c r="Y254" s="277"/>
      <c r="Z254" s="277"/>
      <c r="AA254" s="277"/>
      <c r="AB254" s="277"/>
      <c r="AC254" s="277"/>
      <c r="AD254" s="277"/>
      <c r="AE254" s="277"/>
      <c r="AF254" s="277"/>
      <c r="AG254" s="277"/>
      <c r="AH254" s="277"/>
      <c r="AI254" s="277"/>
      <c r="AJ254" s="277"/>
      <c r="AK254" s="277"/>
      <c r="AL254" s="277"/>
      <c r="AM254" s="277"/>
      <c r="AN254" s="277"/>
      <c r="AO254" s="277"/>
      <c r="AP254" s="277"/>
      <c r="AQ254" s="277"/>
      <c r="AR254" s="277"/>
      <c r="AS254" s="277"/>
      <c r="AT254" s="277"/>
      <c r="AU254" s="277"/>
      <c r="AV254" s="277"/>
      <c r="AW254" s="277"/>
      <c r="AX254" s="277"/>
      <c r="AY254" s="277"/>
      <c r="AZ254" s="277"/>
      <c r="BA254" s="277"/>
      <c r="BB254" s="277"/>
      <c r="BC254" s="277"/>
      <c r="BD254" s="277"/>
      <c r="BE254" s="277"/>
      <c r="BF254" s="277"/>
      <c r="BG254" s="277"/>
      <c r="BH254" s="277"/>
      <c r="BI254" s="277"/>
      <c r="BJ254" s="277"/>
      <c r="BK254" s="277"/>
      <c r="BL254" s="277"/>
      <c r="BM254" s="277"/>
      <c r="BN254" s="277"/>
      <c r="BO254" s="277"/>
      <c r="BP254" s="277"/>
      <c r="BQ254" s="277"/>
      <c r="BR254" s="277"/>
      <c r="BS254" s="277"/>
      <c r="BT254" s="277"/>
      <c r="BU254" s="277"/>
      <c r="BV254" s="277"/>
      <c r="BW254" s="277"/>
      <c r="BX254" s="277"/>
      <c r="BY254" s="277"/>
      <c r="BZ254" s="277"/>
      <c r="CA254" s="277"/>
      <c r="CB254" s="277"/>
      <c r="CC254" s="277"/>
      <c r="CD254" s="277"/>
      <c r="CE254" s="277"/>
      <c r="CF254" s="277"/>
      <c r="CG254" s="277"/>
      <c r="CH254" s="277"/>
      <c r="CI254" s="277"/>
      <c r="CJ254" s="277"/>
      <c r="CK254" s="277"/>
      <c r="CL254" s="277"/>
      <c r="CM254" s="277"/>
      <c r="CN254" s="277"/>
      <c r="CO254" s="277"/>
      <c r="CP254" s="277"/>
      <c r="CQ254" s="277"/>
      <c r="CR254" s="277"/>
      <c r="CS254" s="277"/>
      <c r="CT254" s="277"/>
      <c r="CU254" s="277"/>
      <c r="CV254" s="277"/>
      <c r="CW254" s="277"/>
      <c r="CX254" s="277"/>
      <c r="CY254" s="277"/>
      <c r="CZ254" s="277"/>
      <c r="DA254" s="277"/>
      <c r="DB254" s="277"/>
      <c r="DC254" s="277"/>
      <c r="DD254" s="277"/>
      <c r="DE254" s="277"/>
      <c r="DF254" s="277"/>
      <c r="DG254" s="277"/>
      <c r="DH254" s="277"/>
      <c r="DI254" s="277"/>
      <c r="DJ254" s="277"/>
      <c r="DK254" s="277"/>
      <c r="DL254" s="277"/>
      <c r="DM254" s="277"/>
      <c r="DN254" s="277"/>
      <c r="DO254" s="277"/>
      <c r="DP254" s="277"/>
      <c r="DQ254" s="277"/>
      <c r="DR254" s="277"/>
      <c r="DS254" s="277"/>
      <c r="DT254" s="277"/>
      <c r="DU254" s="277"/>
      <c r="DV254" s="277"/>
      <c r="DW254" s="277"/>
      <c r="DX254" s="277"/>
      <c r="DY254" s="277"/>
      <c r="DZ254" s="277"/>
      <c r="EA254" s="277"/>
      <c r="EB254" s="277"/>
      <c r="EC254" s="277"/>
      <c r="ED254" s="277"/>
      <c r="EE254" s="277"/>
      <c r="EF254" s="277"/>
      <c r="EG254" s="277"/>
      <c r="EH254" s="277"/>
      <c r="EI254" s="277"/>
      <c r="EJ254" s="277"/>
      <c r="EK254" s="277"/>
      <c r="EL254" s="277"/>
      <c r="EM254" s="277"/>
      <c r="EN254" s="277"/>
      <c r="EO254" s="277"/>
      <c r="EP254" s="277"/>
      <c r="EQ254" s="277"/>
      <c r="ER254" s="277"/>
      <c r="ES254" s="277"/>
      <c r="ET254" s="277"/>
      <c r="EU254" s="277"/>
      <c r="EV254" s="277"/>
      <c r="EW254" s="277"/>
      <c r="EX254" s="277"/>
      <c r="EY254" s="277"/>
      <c r="EZ254" s="277"/>
      <c r="FA254" s="277"/>
      <c r="FB254" s="277"/>
      <c r="FC254" s="277"/>
      <c r="FD254" s="277"/>
      <c r="FE254" s="277"/>
      <c r="FF254" s="277"/>
      <c r="FG254" s="277"/>
      <c r="FH254" s="277"/>
      <c r="FI254" s="277"/>
      <c r="FJ254" s="277"/>
      <c r="FK254" s="277"/>
      <c r="FL254" s="277"/>
      <c r="FM254" s="277"/>
      <c r="FN254" s="277"/>
      <c r="FO254" s="277"/>
      <c r="FP254" s="277"/>
      <c r="FQ254" s="277"/>
      <c r="FR254" s="277"/>
      <c r="FS254" s="277"/>
      <c r="FT254" s="277"/>
      <c r="FU254" s="277"/>
      <c r="FV254" s="277"/>
      <c r="FW254" s="277"/>
      <c r="FX254" s="277"/>
      <c r="FY254" s="277"/>
      <c r="FZ254" s="277"/>
      <c r="GA254" s="277"/>
      <c r="GB254" s="277"/>
      <c r="GC254" s="277"/>
      <c r="GD254" s="277"/>
      <c r="GE254" s="277"/>
      <c r="GF254" s="277"/>
      <c r="GG254" s="277"/>
      <c r="GH254" s="277"/>
      <c r="GI254" s="277"/>
      <c r="GJ254" s="277"/>
      <c r="GK254" s="277"/>
      <c r="GL254" s="277"/>
      <c r="GM254" s="277"/>
      <c r="GN254" s="277"/>
      <c r="GO254" s="277"/>
      <c r="GP254" s="277"/>
      <c r="GQ254" s="277"/>
      <c r="GR254" s="277"/>
      <c r="GS254" s="277"/>
      <c r="GT254" s="277"/>
      <c r="GU254" s="277"/>
      <c r="GV254" s="280"/>
      <c r="GW254" s="280"/>
      <c r="GX254" s="280"/>
      <c r="GY254" s="280"/>
      <c r="GZ254" s="280"/>
      <c r="HA254" s="280"/>
      <c r="HB254" s="280"/>
      <c r="HC254" s="280"/>
      <c r="HD254" s="280"/>
      <c r="HE254" s="280"/>
      <c r="HF254" s="280"/>
      <c r="HG254" s="280"/>
      <c r="HH254" s="280"/>
      <c r="HI254" s="280"/>
      <c r="HJ254" s="280"/>
      <c r="HK254" s="280"/>
      <c r="HL254" s="280"/>
      <c r="HM254" s="280"/>
      <c r="HN254" s="280"/>
      <c r="HO254" s="280"/>
      <c r="HP254" s="280"/>
      <c r="HQ254" s="280"/>
      <c r="HR254" s="280"/>
      <c r="HS254" s="280"/>
    </row>
    <row r="255" spans="1:227" s="278" customFormat="1" ht="30" customHeight="1">
      <c r="A255" s="523"/>
      <c r="B255" s="294" t="s">
        <v>253</v>
      </c>
      <c r="C255" s="290">
        <v>84.46</v>
      </c>
      <c r="D255" s="290">
        <v>27.707232999999999</v>
      </c>
      <c r="E255" s="290"/>
      <c r="F255" s="291">
        <f t="shared" si="42"/>
        <v>112.167233</v>
      </c>
      <c r="G255" s="290"/>
      <c r="H255" s="291">
        <f t="shared" si="36"/>
        <v>112.167233</v>
      </c>
      <c r="I255" s="296" t="s">
        <v>390</v>
      </c>
      <c r="J255" s="277"/>
      <c r="K255" s="277"/>
      <c r="L255" s="277"/>
      <c r="M255" s="277"/>
      <c r="N255" s="277"/>
      <c r="O255" s="277"/>
      <c r="P255" s="277"/>
      <c r="Q255" s="277"/>
      <c r="R255" s="277"/>
      <c r="S255" s="277"/>
      <c r="T255" s="277"/>
      <c r="U255" s="277"/>
      <c r="V255" s="277"/>
      <c r="W255" s="277"/>
      <c r="X255" s="277"/>
      <c r="Y255" s="277"/>
      <c r="Z255" s="277"/>
      <c r="AA255" s="277"/>
      <c r="AB255" s="277"/>
      <c r="AC255" s="277"/>
      <c r="AD255" s="277"/>
      <c r="AE255" s="277"/>
      <c r="AF255" s="277"/>
      <c r="AG255" s="277"/>
      <c r="AH255" s="277"/>
      <c r="AI255" s="277"/>
      <c r="AJ255" s="277"/>
      <c r="AK255" s="277"/>
      <c r="AL255" s="277"/>
      <c r="AM255" s="277"/>
      <c r="AN255" s="277"/>
      <c r="AO255" s="277"/>
      <c r="AP255" s="277"/>
      <c r="AQ255" s="277"/>
      <c r="AR255" s="277"/>
      <c r="AS255" s="277"/>
      <c r="AT255" s="277"/>
      <c r="AU255" s="277"/>
      <c r="AV255" s="277"/>
      <c r="AW255" s="277"/>
      <c r="AX255" s="277"/>
      <c r="AY255" s="277"/>
      <c r="AZ255" s="277"/>
      <c r="BA255" s="277"/>
      <c r="BB255" s="277"/>
      <c r="BC255" s="277"/>
      <c r="BD255" s="277"/>
      <c r="BE255" s="277"/>
      <c r="BF255" s="277"/>
      <c r="BG255" s="277"/>
      <c r="BH255" s="277"/>
      <c r="BI255" s="277"/>
      <c r="BJ255" s="277"/>
      <c r="BK255" s="277"/>
      <c r="BL255" s="277"/>
      <c r="BM255" s="277"/>
      <c r="BN255" s="277"/>
      <c r="BO255" s="277"/>
      <c r="BP255" s="277"/>
      <c r="BQ255" s="277"/>
      <c r="BR255" s="277"/>
      <c r="BS255" s="277"/>
      <c r="BT255" s="277"/>
      <c r="BU255" s="277"/>
      <c r="BV255" s="277"/>
      <c r="BW255" s="277"/>
      <c r="BX255" s="277"/>
      <c r="BY255" s="277"/>
      <c r="BZ255" s="277"/>
      <c r="CA255" s="277"/>
      <c r="CB255" s="277"/>
      <c r="CC255" s="277"/>
      <c r="CD255" s="277"/>
      <c r="CE255" s="277"/>
      <c r="CF255" s="277"/>
      <c r="CG255" s="277"/>
      <c r="CH255" s="277"/>
      <c r="CI255" s="277"/>
      <c r="CJ255" s="277"/>
      <c r="CK255" s="277"/>
      <c r="CL255" s="277"/>
      <c r="CM255" s="277"/>
      <c r="CN255" s="277"/>
      <c r="CO255" s="277"/>
      <c r="CP255" s="277"/>
      <c r="CQ255" s="277"/>
      <c r="CR255" s="277"/>
      <c r="CS255" s="277"/>
      <c r="CT255" s="277"/>
      <c r="CU255" s="277"/>
      <c r="CV255" s="277"/>
      <c r="CW255" s="277"/>
      <c r="CX255" s="277"/>
      <c r="CY255" s="277"/>
      <c r="CZ255" s="277"/>
      <c r="DA255" s="277"/>
      <c r="DB255" s="277"/>
      <c r="DC255" s="277"/>
      <c r="DD255" s="277"/>
      <c r="DE255" s="277"/>
      <c r="DF255" s="277"/>
      <c r="DG255" s="277"/>
      <c r="DH255" s="277"/>
      <c r="DI255" s="277"/>
      <c r="DJ255" s="277"/>
      <c r="DK255" s="277"/>
      <c r="DL255" s="277"/>
      <c r="DM255" s="277"/>
      <c r="DN255" s="277"/>
      <c r="DO255" s="277"/>
      <c r="DP255" s="277"/>
      <c r="DQ255" s="277"/>
      <c r="DR255" s="277"/>
      <c r="DS255" s="277"/>
      <c r="DT255" s="277"/>
      <c r="DU255" s="277"/>
      <c r="DV255" s="277"/>
      <c r="DW255" s="277"/>
      <c r="DX255" s="277"/>
      <c r="DY255" s="277"/>
      <c r="DZ255" s="277"/>
      <c r="EA255" s="277"/>
      <c r="EB255" s="277"/>
      <c r="EC255" s="277"/>
      <c r="ED255" s="277"/>
      <c r="EE255" s="277"/>
      <c r="EF255" s="277"/>
      <c r="EG255" s="277"/>
      <c r="EH255" s="277"/>
      <c r="EI255" s="277"/>
      <c r="EJ255" s="277"/>
      <c r="EK255" s="277"/>
      <c r="EL255" s="277"/>
      <c r="EM255" s="277"/>
      <c r="EN255" s="277"/>
      <c r="EO255" s="277"/>
      <c r="EP255" s="277"/>
      <c r="EQ255" s="277"/>
      <c r="ER255" s="277"/>
      <c r="ES255" s="277"/>
      <c r="ET255" s="277"/>
      <c r="EU255" s="277"/>
      <c r="EV255" s="277"/>
      <c r="EW255" s="277"/>
      <c r="EX255" s="277"/>
      <c r="EY255" s="277"/>
      <c r="EZ255" s="277"/>
      <c r="FA255" s="277"/>
      <c r="FB255" s="277"/>
      <c r="FC255" s="277"/>
      <c r="FD255" s="277"/>
      <c r="FE255" s="277"/>
      <c r="FF255" s="277"/>
      <c r="FG255" s="277"/>
      <c r="FH255" s="277"/>
      <c r="FI255" s="277"/>
      <c r="FJ255" s="277"/>
      <c r="FK255" s="277"/>
      <c r="FL255" s="277"/>
      <c r="FM255" s="277"/>
      <c r="FN255" s="277"/>
      <c r="FO255" s="277"/>
      <c r="FP255" s="277"/>
      <c r="FQ255" s="277"/>
      <c r="FR255" s="277"/>
      <c r="FS255" s="277"/>
      <c r="FT255" s="277"/>
      <c r="FU255" s="277"/>
      <c r="FV255" s="277"/>
      <c r="FW255" s="277"/>
      <c r="FX255" s="277"/>
      <c r="FY255" s="277"/>
      <c r="FZ255" s="277"/>
      <c r="GA255" s="277"/>
      <c r="GB255" s="277"/>
      <c r="GC255" s="277"/>
      <c r="GD255" s="277"/>
      <c r="GE255" s="277"/>
      <c r="GF255" s="277"/>
      <c r="GG255" s="277"/>
      <c r="GH255" s="277"/>
      <c r="GI255" s="277"/>
      <c r="GJ255" s="277"/>
      <c r="GK255" s="277"/>
      <c r="GL255" s="277"/>
      <c r="GM255" s="277"/>
      <c r="GN255" s="277"/>
      <c r="GO255" s="277"/>
      <c r="GP255" s="277"/>
      <c r="GQ255" s="277"/>
      <c r="GR255" s="277"/>
      <c r="GS255" s="277"/>
      <c r="GT255" s="277"/>
      <c r="GU255" s="277"/>
      <c r="GV255" s="280"/>
      <c r="GW255" s="280"/>
      <c r="GX255" s="280"/>
      <c r="GY255" s="280"/>
      <c r="GZ255" s="280"/>
      <c r="HA255" s="280"/>
      <c r="HB255" s="280"/>
      <c r="HC255" s="280"/>
      <c r="HD255" s="280"/>
      <c r="HE255" s="280"/>
      <c r="HF255" s="280"/>
      <c r="HG255" s="280"/>
      <c r="HH255" s="280"/>
      <c r="HI255" s="280"/>
      <c r="HJ255" s="280"/>
      <c r="HK255" s="280"/>
      <c r="HL255" s="280"/>
      <c r="HM255" s="280"/>
      <c r="HN255" s="280"/>
      <c r="HO255" s="280"/>
      <c r="HP255" s="280"/>
      <c r="HQ255" s="280"/>
      <c r="HR255" s="280"/>
      <c r="HS255" s="280"/>
    </row>
    <row r="256" spans="1:227" s="278" customFormat="1" ht="30" customHeight="1">
      <c r="A256" s="523"/>
      <c r="B256" s="294" t="s">
        <v>255</v>
      </c>
      <c r="C256" s="290">
        <v>11.58</v>
      </c>
      <c r="D256" s="290"/>
      <c r="E256" s="290"/>
      <c r="F256" s="291">
        <f t="shared" si="42"/>
        <v>11.58</v>
      </c>
      <c r="G256" s="290"/>
      <c r="H256" s="291">
        <f t="shared" si="36"/>
        <v>11.58</v>
      </c>
      <c r="I256" s="296"/>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c r="AF256" s="277"/>
      <c r="AG256" s="277"/>
      <c r="AH256" s="277"/>
      <c r="AI256" s="277"/>
      <c r="AJ256" s="277"/>
      <c r="AK256" s="277"/>
      <c r="AL256" s="277"/>
      <c r="AM256" s="277"/>
      <c r="AN256" s="277"/>
      <c r="AO256" s="277"/>
      <c r="AP256" s="277"/>
      <c r="AQ256" s="277"/>
      <c r="AR256" s="277"/>
      <c r="AS256" s="277"/>
      <c r="AT256" s="277"/>
      <c r="AU256" s="277"/>
      <c r="AV256" s="277"/>
      <c r="AW256" s="277"/>
      <c r="AX256" s="277"/>
      <c r="AY256" s="277"/>
      <c r="AZ256" s="277"/>
      <c r="BA256" s="277"/>
      <c r="BB256" s="277"/>
      <c r="BC256" s="277"/>
      <c r="BD256" s="277"/>
      <c r="BE256" s="277"/>
      <c r="BF256" s="277"/>
      <c r="BG256" s="277"/>
      <c r="BH256" s="277"/>
      <c r="BI256" s="277"/>
      <c r="BJ256" s="277"/>
      <c r="BK256" s="277"/>
      <c r="BL256" s="277"/>
      <c r="BM256" s="277"/>
      <c r="BN256" s="277"/>
      <c r="BO256" s="277"/>
      <c r="BP256" s="277"/>
      <c r="BQ256" s="277"/>
      <c r="BR256" s="277"/>
      <c r="BS256" s="277"/>
      <c r="BT256" s="277"/>
      <c r="BU256" s="277"/>
      <c r="BV256" s="277"/>
      <c r="BW256" s="277"/>
      <c r="BX256" s="277"/>
      <c r="BY256" s="277"/>
      <c r="BZ256" s="277"/>
      <c r="CA256" s="277"/>
      <c r="CB256" s="277"/>
      <c r="CC256" s="277"/>
      <c r="CD256" s="277"/>
      <c r="CE256" s="277"/>
      <c r="CF256" s="277"/>
      <c r="CG256" s="277"/>
      <c r="CH256" s="277"/>
      <c r="CI256" s="277"/>
      <c r="CJ256" s="277"/>
      <c r="CK256" s="277"/>
      <c r="CL256" s="277"/>
      <c r="CM256" s="277"/>
      <c r="CN256" s="277"/>
      <c r="CO256" s="277"/>
      <c r="CP256" s="277"/>
      <c r="CQ256" s="277"/>
      <c r="CR256" s="277"/>
      <c r="CS256" s="277"/>
      <c r="CT256" s="277"/>
      <c r="CU256" s="277"/>
      <c r="CV256" s="277"/>
      <c r="CW256" s="277"/>
      <c r="CX256" s="277"/>
      <c r="CY256" s="277"/>
      <c r="CZ256" s="277"/>
      <c r="DA256" s="277"/>
      <c r="DB256" s="277"/>
      <c r="DC256" s="277"/>
      <c r="DD256" s="277"/>
      <c r="DE256" s="277"/>
      <c r="DF256" s="277"/>
      <c r="DG256" s="277"/>
      <c r="DH256" s="277"/>
      <c r="DI256" s="277"/>
      <c r="DJ256" s="277"/>
      <c r="DK256" s="277"/>
      <c r="DL256" s="277"/>
      <c r="DM256" s="277"/>
      <c r="DN256" s="277"/>
      <c r="DO256" s="277"/>
      <c r="DP256" s="277"/>
      <c r="DQ256" s="277"/>
      <c r="DR256" s="277"/>
      <c r="DS256" s="277"/>
      <c r="DT256" s="277"/>
      <c r="DU256" s="277"/>
      <c r="DV256" s="277"/>
      <c r="DW256" s="277"/>
      <c r="DX256" s="277"/>
      <c r="DY256" s="277"/>
      <c r="DZ256" s="277"/>
      <c r="EA256" s="277"/>
      <c r="EB256" s="277"/>
      <c r="EC256" s="277"/>
      <c r="ED256" s="277"/>
      <c r="EE256" s="277"/>
      <c r="EF256" s="277"/>
      <c r="EG256" s="277"/>
      <c r="EH256" s="277"/>
      <c r="EI256" s="277"/>
      <c r="EJ256" s="277"/>
      <c r="EK256" s="277"/>
      <c r="EL256" s="277"/>
      <c r="EM256" s="277"/>
      <c r="EN256" s="277"/>
      <c r="EO256" s="277"/>
      <c r="EP256" s="277"/>
      <c r="EQ256" s="277"/>
      <c r="ER256" s="277"/>
      <c r="ES256" s="277"/>
      <c r="ET256" s="277"/>
      <c r="EU256" s="277"/>
      <c r="EV256" s="277"/>
      <c r="EW256" s="277"/>
      <c r="EX256" s="277"/>
      <c r="EY256" s="277"/>
      <c r="EZ256" s="277"/>
      <c r="FA256" s="277"/>
      <c r="FB256" s="277"/>
      <c r="FC256" s="277"/>
      <c r="FD256" s="277"/>
      <c r="FE256" s="277"/>
      <c r="FF256" s="277"/>
      <c r="FG256" s="277"/>
      <c r="FH256" s="277"/>
      <c r="FI256" s="277"/>
      <c r="FJ256" s="277"/>
      <c r="FK256" s="277"/>
      <c r="FL256" s="277"/>
      <c r="FM256" s="277"/>
      <c r="FN256" s="277"/>
      <c r="FO256" s="277"/>
      <c r="FP256" s="277"/>
      <c r="FQ256" s="277"/>
      <c r="FR256" s="277"/>
      <c r="FS256" s="277"/>
      <c r="FT256" s="277"/>
      <c r="FU256" s="277"/>
      <c r="FV256" s="277"/>
      <c r="FW256" s="277"/>
      <c r="FX256" s="277"/>
      <c r="FY256" s="277"/>
      <c r="FZ256" s="277"/>
      <c r="GA256" s="277"/>
      <c r="GB256" s="277"/>
      <c r="GC256" s="277"/>
      <c r="GD256" s="277"/>
      <c r="GE256" s="277"/>
      <c r="GF256" s="277"/>
      <c r="GG256" s="277"/>
      <c r="GH256" s="277"/>
      <c r="GI256" s="277"/>
      <c r="GJ256" s="277"/>
      <c r="GK256" s="277"/>
      <c r="GL256" s="277"/>
      <c r="GM256" s="277"/>
      <c r="GN256" s="277"/>
      <c r="GO256" s="277"/>
      <c r="GP256" s="277"/>
      <c r="GQ256" s="277"/>
      <c r="GR256" s="277"/>
      <c r="GS256" s="277"/>
      <c r="GT256" s="277"/>
      <c r="GU256" s="277"/>
      <c r="GV256" s="280"/>
      <c r="GW256" s="280"/>
      <c r="GX256" s="280"/>
      <c r="GY256" s="280"/>
      <c r="GZ256" s="280"/>
      <c r="HA256" s="280"/>
      <c r="HB256" s="280"/>
      <c r="HC256" s="280"/>
      <c r="HD256" s="280"/>
      <c r="HE256" s="280"/>
      <c r="HF256" s="280"/>
      <c r="HG256" s="280"/>
      <c r="HH256" s="280"/>
      <c r="HI256" s="280"/>
      <c r="HJ256" s="280"/>
      <c r="HK256" s="280"/>
      <c r="HL256" s="280"/>
      <c r="HM256" s="280"/>
      <c r="HN256" s="280"/>
      <c r="HO256" s="280"/>
      <c r="HP256" s="280"/>
      <c r="HQ256" s="280"/>
      <c r="HR256" s="280"/>
      <c r="HS256" s="280"/>
    </row>
    <row r="257" spans="1:227" s="257" customFormat="1" ht="30" customHeight="1">
      <c r="A257" s="523"/>
      <c r="B257" s="293" t="s">
        <v>256</v>
      </c>
      <c r="C257" s="291">
        <v>3</v>
      </c>
      <c r="D257" s="291"/>
      <c r="E257" s="291"/>
      <c r="F257" s="291">
        <f t="shared" si="42"/>
        <v>3</v>
      </c>
      <c r="G257" s="290"/>
      <c r="H257" s="291">
        <f t="shared" si="36"/>
        <v>3</v>
      </c>
      <c r="I257" s="296"/>
      <c r="J257" s="277"/>
      <c r="K257" s="277"/>
      <c r="L257" s="277"/>
      <c r="M257" s="277"/>
      <c r="N257" s="277"/>
      <c r="O257" s="277"/>
      <c r="P257" s="277"/>
      <c r="Q257" s="277"/>
      <c r="R257" s="277"/>
      <c r="S257" s="277"/>
      <c r="T257" s="277"/>
      <c r="U257" s="277"/>
      <c r="V257" s="277"/>
      <c r="W257" s="277"/>
      <c r="X257" s="277"/>
      <c r="Y257" s="277"/>
      <c r="Z257" s="277"/>
      <c r="AA257" s="277"/>
      <c r="AB257" s="277"/>
      <c r="AC257" s="277"/>
      <c r="AD257" s="277"/>
      <c r="AE257" s="277"/>
      <c r="AF257" s="277"/>
      <c r="AG257" s="277"/>
      <c r="AH257" s="277"/>
      <c r="AI257" s="277"/>
      <c r="AJ257" s="277"/>
      <c r="AK257" s="277"/>
      <c r="AL257" s="277"/>
      <c r="AM257" s="277"/>
      <c r="AN257" s="277"/>
      <c r="AO257" s="277"/>
      <c r="AP257" s="277"/>
      <c r="AQ257" s="277"/>
      <c r="AR257" s="277"/>
      <c r="AS257" s="277"/>
      <c r="AT257" s="277"/>
      <c r="AU257" s="277"/>
      <c r="AV257" s="277"/>
      <c r="AW257" s="277"/>
      <c r="AX257" s="277"/>
      <c r="AY257" s="277"/>
      <c r="AZ257" s="277"/>
      <c r="BA257" s="277"/>
      <c r="BB257" s="277"/>
      <c r="BC257" s="277"/>
      <c r="BD257" s="277"/>
      <c r="BE257" s="277"/>
      <c r="BF257" s="277"/>
      <c r="BG257" s="277"/>
      <c r="BH257" s="277"/>
      <c r="BI257" s="277"/>
      <c r="BJ257" s="277"/>
      <c r="BK257" s="277"/>
      <c r="BL257" s="277"/>
      <c r="BM257" s="277"/>
      <c r="BN257" s="277"/>
      <c r="BO257" s="277"/>
      <c r="BP257" s="277"/>
      <c r="BQ257" s="277"/>
      <c r="BR257" s="277"/>
      <c r="BS257" s="277"/>
      <c r="BT257" s="277"/>
      <c r="BU257" s="277"/>
      <c r="BV257" s="277"/>
      <c r="BW257" s="277"/>
      <c r="BX257" s="277"/>
      <c r="BY257" s="277"/>
      <c r="BZ257" s="277"/>
      <c r="CA257" s="277"/>
      <c r="CB257" s="277"/>
      <c r="CC257" s="277"/>
      <c r="CD257" s="277"/>
      <c r="CE257" s="277"/>
      <c r="CF257" s="277"/>
      <c r="CG257" s="277"/>
      <c r="CH257" s="277"/>
      <c r="CI257" s="277"/>
      <c r="CJ257" s="277"/>
      <c r="CK257" s="277"/>
      <c r="CL257" s="277"/>
      <c r="CM257" s="277"/>
      <c r="CN257" s="277"/>
      <c r="CO257" s="277"/>
      <c r="CP257" s="277"/>
      <c r="CQ257" s="277"/>
      <c r="CR257" s="277"/>
      <c r="CS257" s="277"/>
      <c r="CT257" s="277"/>
      <c r="CU257" s="277"/>
      <c r="CV257" s="277"/>
      <c r="CW257" s="277"/>
      <c r="CX257" s="277"/>
      <c r="CY257" s="277"/>
      <c r="CZ257" s="277"/>
      <c r="DA257" s="277"/>
      <c r="DB257" s="277"/>
      <c r="DC257" s="277"/>
      <c r="DD257" s="277"/>
      <c r="DE257" s="277"/>
      <c r="DF257" s="277"/>
      <c r="DG257" s="277"/>
      <c r="DH257" s="277"/>
      <c r="DI257" s="277"/>
      <c r="DJ257" s="277"/>
      <c r="DK257" s="277"/>
      <c r="DL257" s="277"/>
      <c r="DM257" s="277"/>
      <c r="DN257" s="277"/>
      <c r="DO257" s="277"/>
      <c r="DP257" s="277"/>
      <c r="DQ257" s="277"/>
      <c r="DR257" s="277"/>
      <c r="DS257" s="277"/>
      <c r="DT257" s="277"/>
      <c r="DU257" s="277"/>
      <c r="DV257" s="277"/>
      <c r="DW257" s="277"/>
      <c r="DX257" s="277"/>
      <c r="DY257" s="277"/>
      <c r="DZ257" s="277"/>
      <c r="EA257" s="277"/>
      <c r="EB257" s="277"/>
      <c r="EC257" s="277"/>
      <c r="ED257" s="277"/>
      <c r="EE257" s="277"/>
      <c r="EF257" s="277"/>
      <c r="EG257" s="277"/>
      <c r="EH257" s="277"/>
      <c r="EI257" s="277"/>
      <c r="EJ257" s="277"/>
      <c r="EK257" s="277"/>
      <c r="EL257" s="277"/>
      <c r="EM257" s="277"/>
      <c r="EN257" s="277"/>
      <c r="EO257" s="277"/>
      <c r="EP257" s="277"/>
      <c r="EQ257" s="277"/>
      <c r="ER257" s="277"/>
      <c r="ES257" s="277"/>
      <c r="ET257" s="277"/>
      <c r="EU257" s="277"/>
      <c r="EV257" s="277"/>
      <c r="EW257" s="277"/>
      <c r="EX257" s="277"/>
      <c r="EY257" s="277"/>
      <c r="EZ257" s="277"/>
      <c r="FA257" s="277"/>
      <c r="FB257" s="277"/>
      <c r="FC257" s="277"/>
      <c r="FD257" s="277"/>
      <c r="FE257" s="277"/>
      <c r="FF257" s="277"/>
      <c r="FG257" s="277"/>
      <c r="FH257" s="277"/>
      <c r="FI257" s="277"/>
      <c r="FJ257" s="277"/>
      <c r="FK257" s="277"/>
      <c r="FL257" s="277"/>
      <c r="FM257" s="277"/>
      <c r="FN257" s="277"/>
      <c r="FO257" s="277"/>
      <c r="FP257" s="277"/>
      <c r="FQ257" s="277"/>
      <c r="FR257" s="277"/>
      <c r="FS257" s="277"/>
      <c r="FT257" s="277"/>
      <c r="FU257" s="277"/>
      <c r="FV257" s="277"/>
      <c r="FW257" s="277"/>
      <c r="FX257" s="277"/>
      <c r="FY257" s="277"/>
      <c r="FZ257" s="277"/>
      <c r="GA257" s="277"/>
      <c r="GB257" s="277"/>
      <c r="GC257" s="277"/>
      <c r="GD257" s="277"/>
      <c r="GE257" s="277"/>
      <c r="GF257" s="277"/>
      <c r="GG257" s="277"/>
      <c r="GH257" s="277"/>
      <c r="GI257" s="277"/>
      <c r="GJ257" s="277"/>
      <c r="GK257" s="277"/>
      <c r="GL257" s="277"/>
      <c r="GM257" s="277"/>
      <c r="GN257" s="277"/>
      <c r="GO257" s="277"/>
      <c r="GP257" s="277"/>
      <c r="GQ257" s="277"/>
      <c r="GR257" s="277"/>
      <c r="GS257" s="277"/>
      <c r="GT257" s="277"/>
      <c r="GU257" s="277"/>
      <c r="GV257" s="280"/>
      <c r="GW257" s="280"/>
      <c r="GX257" s="280"/>
      <c r="GY257" s="280"/>
      <c r="GZ257" s="280"/>
      <c r="HA257" s="280"/>
      <c r="HB257" s="280"/>
      <c r="HC257" s="280"/>
      <c r="HD257" s="280"/>
      <c r="HE257" s="280"/>
      <c r="HF257" s="280"/>
      <c r="HG257" s="280"/>
      <c r="HH257" s="280"/>
      <c r="HI257" s="280"/>
      <c r="HJ257" s="280"/>
      <c r="HK257" s="280"/>
      <c r="HL257" s="280"/>
      <c r="HM257" s="280"/>
      <c r="HN257" s="280"/>
      <c r="HO257" s="280"/>
      <c r="HP257" s="280"/>
      <c r="HQ257" s="280"/>
      <c r="HR257" s="280"/>
      <c r="HS257" s="280"/>
    </row>
    <row r="258" spans="1:227" s="257" customFormat="1" ht="30" customHeight="1">
      <c r="A258" s="523"/>
      <c r="B258" s="296" t="s">
        <v>257</v>
      </c>
      <c r="C258" s="290">
        <v>8.58</v>
      </c>
      <c r="D258" s="291"/>
      <c r="E258" s="290"/>
      <c r="F258" s="291">
        <f t="shared" si="42"/>
        <v>8.58</v>
      </c>
      <c r="G258" s="290"/>
      <c r="H258" s="291">
        <f t="shared" si="36"/>
        <v>8.58</v>
      </c>
      <c r="I258" s="296"/>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s="277"/>
      <c r="AG258" s="277"/>
      <c r="AH258" s="277"/>
      <c r="AI258" s="277"/>
      <c r="AJ258" s="277"/>
      <c r="AK258" s="277"/>
      <c r="AL258" s="277"/>
      <c r="AM258" s="277"/>
      <c r="AN258" s="277"/>
      <c r="AO258" s="277"/>
      <c r="AP258" s="277"/>
      <c r="AQ258" s="277"/>
      <c r="AR258" s="277"/>
      <c r="AS258" s="277"/>
      <c r="AT258" s="277"/>
      <c r="AU258" s="277"/>
      <c r="AV258" s="277"/>
      <c r="AW258" s="277"/>
      <c r="AX258" s="277"/>
      <c r="AY258" s="277"/>
      <c r="AZ258" s="277"/>
      <c r="BA258" s="277"/>
      <c r="BB258" s="277"/>
      <c r="BC258" s="277"/>
      <c r="BD258" s="277"/>
      <c r="BE258" s="277"/>
      <c r="BF258" s="277"/>
      <c r="BG258" s="277"/>
      <c r="BH258" s="277"/>
      <c r="BI258" s="277"/>
      <c r="BJ258" s="277"/>
      <c r="BK258" s="277"/>
      <c r="BL258" s="277"/>
      <c r="BM258" s="277"/>
      <c r="BN258" s="277"/>
      <c r="BO258" s="277"/>
      <c r="BP258" s="277"/>
      <c r="BQ258" s="277"/>
      <c r="BR258" s="277"/>
      <c r="BS258" s="277"/>
      <c r="BT258" s="277"/>
      <c r="BU258" s="277"/>
      <c r="BV258" s="277"/>
      <c r="BW258" s="277"/>
      <c r="BX258" s="277"/>
      <c r="BY258" s="277"/>
      <c r="BZ258" s="277"/>
      <c r="CA258" s="277"/>
      <c r="CB258" s="277"/>
      <c r="CC258" s="277"/>
      <c r="CD258" s="277"/>
      <c r="CE258" s="277"/>
      <c r="CF258" s="277"/>
      <c r="CG258" s="277"/>
      <c r="CH258" s="277"/>
      <c r="CI258" s="277"/>
      <c r="CJ258" s="277"/>
      <c r="CK258" s="277"/>
      <c r="CL258" s="277"/>
      <c r="CM258" s="277"/>
      <c r="CN258" s="277"/>
      <c r="CO258" s="277"/>
      <c r="CP258" s="277"/>
      <c r="CQ258" s="277"/>
      <c r="CR258" s="277"/>
      <c r="CS258" s="277"/>
      <c r="CT258" s="277"/>
      <c r="CU258" s="277"/>
      <c r="CV258" s="277"/>
      <c r="CW258" s="277"/>
      <c r="CX258" s="277"/>
      <c r="CY258" s="277"/>
      <c r="CZ258" s="277"/>
      <c r="DA258" s="277"/>
      <c r="DB258" s="277"/>
      <c r="DC258" s="277"/>
      <c r="DD258" s="277"/>
      <c r="DE258" s="277"/>
      <c r="DF258" s="277"/>
      <c r="DG258" s="277"/>
      <c r="DH258" s="277"/>
      <c r="DI258" s="277"/>
      <c r="DJ258" s="277"/>
      <c r="DK258" s="277"/>
      <c r="DL258" s="277"/>
      <c r="DM258" s="277"/>
      <c r="DN258" s="277"/>
      <c r="DO258" s="277"/>
      <c r="DP258" s="277"/>
      <c r="DQ258" s="277"/>
      <c r="DR258" s="277"/>
      <c r="DS258" s="277"/>
      <c r="DT258" s="277"/>
      <c r="DU258" s="277"/>
      <c r="DV258" s="277"/>
      <c r="DW258" s="277"/>
      <c r="DX258" s="277"/>
      <c r="DY258" s="277"/>
      <c r="DZ258" s="277"/>
      <c r="EA258" s="277"/>
      <c r="EB258" s="277"/>
      <c r="EC258" s="277"/>
      <c r="ED258" s="277"/>
      <c r="EE258" s="277"/>
      <c r="EF258" s="277"/>
      <c r="EG258" s="277"/>
      <c r="EH258" s="277"/>
      <c r="EI258" s="277"/>
      <c r="EJ258" s="277"/>
      <c r="EK258" s="277"/>
      <c r="EL258" s="277"/>
      <c r="EM258" s="277"/>
      <c r="EN258" s="277"/>
      <c r="EO258" s="277"/>
      <c r="EP258" s="277"/>
      <c r="EQ258" s="277"/>
      <c r="ER258" s="277"/>
      <c r="ES258" s="277"/>
      <c r="ET258" s="277"/>
      <c r="EU258" s="277"/>
      <c r="EV258" s="277"/>
      <c r="EW258" s="277"/>
      <c r="EX258" s="277"/>
      <c r="EY258" s="277"/>
      <c r="EZ258" s="277"/>
      <c r="FA258" s="277"/>
      <c r="FB258" s="277"/>
      <c r="FC258" s="277"/>
      <c r="FD258" s="277"/>
      <c r="FE258" s="277"/>
      <c r="FF258" s="277"/>
      <c r="FG258" s="277"/>
      <c r="FH258" s="277"/>
      <c r="FI258" s="277"/>
      <c r="FJ258" s="277"/>
      <c r="FK258" s="277"/>
      <c r="FL258" s="277"/>
      <c r="FM258" s="277"/>
      <c r="FN258" s="277"/>
      <c r="FO258" s="277"/>
      <c r="FP258" s="277"/>
      <c r="FQ258" s="277"/>
      <c r="FR258" s="277"/>
      <c r="FS258" s="277"/>
      <c r="FT258" s="277"/>
      <c r="FU258" s="277"/>
      <c r="FV258" s="277"/>
      <c r="FW258" s="277"/>
      <c r="FX258" s="277"/>
      <c r="FY258" s="277"/>
      <c r="FZ258" s="277"/>
      <c r="GA258" s="277"/>
      <c r="GB258" s="277"/>
      <c r="GC258" s="277"/>
      <c r="GD258" s="277"/>
      <c r="GE258" s="277"/>
      <c r="GF258" s="277"/>
      <c r="GG258" s="277"/>
      <c r="GH258" s="277"/>
      <c r="GI258" s="277"/>
      <c r="GJ258" s="277"/>
      <c r="GK258" s="277"/>
      <c r="GL258" s="277"/>
      <c r="GM258" s="277"/>
      <c r="GN258" s="277"/>
      <c r="GO258" s="277"/>
      <c r="GP258" s="277"/>
      <c r="GQ258" s="277"/>
      <c r="GR258" s="277"/>
      <c r="GS258" s="277"/>
      <c r="GT258" s="277"/>
      <c r="GU258" s="277"/>
      <c r="GV258" s="280"/>
      <c r="GW258" s="280"/>
      <c r="GX258" s="280"/>
      <c r="GY258" s="280"/>
      <c r="GZ258" s="280"/>
      <c r="HA258" s="280"/>
      <c r="HB258" s="280"/>
      <c r="HC258" s="280"/>
      <c r="HD258" s="280"/>
      <c r="HE258" s="280"/>
      <c r="HF258" s="280"/>
      <c r="HG258" s="280"/>
      <c r="HH258" s="280"/>
      <c r="HI258" s="280"/>
      <c r="HJ258" s="280"/>
      <c r="HK258" s="280"/>
      <c r="HL258" s="280"/>
      <c r="HM258" s="280"/>
      <c r="HN258" s="280"/>
      <c r="HO258" s="280"/>
      <c r="HP258" s="280"/>
      <c r="HQ258" s="280"/>
      <c r="HR258" s="280"/>
      <c r="HS258" s="280"/>
    </row>
    <row r="259" spans="1:227" s="257" customFormat="1" ht="30" customHeight="1">
      <c r="A259" s="523"/>
      <c r="B259" s="294" t="s">
        <v>258</v>
      </c>
      <c r="C259" s="290">
        <f>SUM(C260:C263)</f>
        <v>135</v>
      </c>
      <c r="D259" s="290">
        <f t="shared" ref="D259:G259" si="49">SUM(D260:D263)</f>
        <v>13.65</v>
      </c>
      <c r="E259" s="290">
        <f t="shared" si="49"/>
        <v>0</v>
      </c>
      <c r="F259" s="291">
        <f t="shared" si="42"/>
        <v>148.65</v>
      </c>
      <c r="G259" s="290">
        <f t="shared" si="49"/>
        <v>16.95</v>
      </c>
      <c r="H259" s="291">
        <f t="shared" si="36"/>
        <v>165.6</v>
      </c>
      <c r="I259" s="296"/>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277"/>
      <c r="AF259" s="277"/>
      <c r="AG259" s="277"/>
      <c r="AH259" s="277"/>
      <c r="AI259" s="277"/>
      <c r="AJ259" s="277"/>
      <c r="AK259" s="277"/>
      <c r="AL259" s="277"/>
      <c r="AM259" s="277"/>
      <c r="AN259" s="277"/>
      <c r="AO259" s="277"/>
      <c r="AP259" s="277"/>
      <c r="AQ259" s="277"/>
      <c r="AR259" s="277"/>
      <c r="AS259" s="277"/>
      <c r="AT259" s="277"/>
      <c r="AU259" s="277"/>
      <c r="AV259" s="277"/>
      <c r="AW259" s="277"/>
      <c r="AX259" s="277"/>
      <c r="AY259" s="277"/>
      <c r="AZ259" s="277"/>
      <c r="BA259" s="277"/>
      <c r="BB259" s="277"/>
      <c r="BC259" s="277"/>
      <c r="BD259" s="277"/>
      <c r="BE259" s="277"/>
      <c r="BF259" s="277"/>
      <c r="BG259" s="277"/>
      <c r="BH259" s="277"/>
      <c r="BI259" s="277"/>
      <c r="BJ259" s="277"/>
      <c r="BK259" s="277"/>
      <c r="BL259" s="277"/>
      <c r="BM259" s="277"/>
      <c r="BN259" s="277"/>
      <c r="BO259" s="277"/>
      <c r="BP259" s="277"/>
      <c r="BQ259" s="277"/>
      <c r="BR259" s="277"/>
      <c r="BS259" s="277"/>
      <c r="BT259" s="277"/>
      <c r="BU259" s="277"/>
      <c r="BV259" s="277"/>
      <c r="BW259" s="277"/>
      <c r="BX259" s="277"/>
      <c r="BY259" s="277"/>
      <c r="BZ259" s="277"/>
      <c r="CA259" s="277"/>
      <c r="CB259" s="277"/>
      <c r="CC259" s="277"/>
      <c r="CD259" s="277"/>
      <c r="CE259" s="277"/>
      <c r="CF259" s="277"/>
      <c r="CG259" s="277"/>
      <c r="CH259" s="277"/>
      <c r="CI259" s="277"/>
      <c r="CJ259" s="277"/>
      <c r="CK259" s="277"/>
      <c r="CL259" s="277"/>
      <c r="CM259" s="277"/>
      <c r="CN259" s="277"/>
      <c r="CO259" s="277"/>
      <c r="CP259" s="277"/>
      <c r="CQ259" s="277"/>
      <c r="CR259" s="277"/>
      <c r="CS259" s="277"/>
      <c r="CT259" s="277"/>
      <c r="CU259" s="277"/>
      <c r="CV259" s="277"/>
      <c r="CW259" s="277"/>
      <c r="CX259" s="277"/>
      <c r="CY259" s="277"/>
      <c r="CZ259" s="277"/>
      <c r="DA259" s="277"/>
      <c r="DB259" s="277"/>
      <c r="DC259" s="277"/>
      <c r="DD259" s="277"/>
      <c r="DE259" s="277"/>
      <c r="DF259" s="277"/>
      <c r="DG259" s="277"/>
      <c r="DH259" s="277"/>
      <c r="DI259" s="277"/>
      <c r="DJ259" s="277"/>
      <c r="DK259" s="277"/>
      <c r="DL259" s="277"/>
      <c r="DM259" s="277"/>
      <c r="DN259" s="277"/>
      <c r="DO259" s="277"/>
      <c r="DP259" s="277"/>
      <c r="DQ259" s="277"/>
      <c r="DR259" s="277"/>
      <c r="DS259" s="277"/>
      <c r="DT259" s="277"/>
      <c r="DU259" s="277"/>
      <c r="DV259" s="277"/>
      <c r="DW259" s="277"/>
      <c r="DX259" s="277"/>
      <c r="DY259" s="277"/>
      <c r="DZ259" s="277"/>
      <c r="EA259" s="277"/>
      <c r="EB259" s="277"/>
      <c r="EC259" s="277"/>
      <c r="ED259" s="277"/>
      <c r="EE259" s="277"/>
      <c r="EF259" s="277"/>
      <c r="EG259" s="277"/>
      <c r="EH259" s="277"/>
      <c r="EI259" s="277"/>
      <c r="EJ259" s="277"/>
      <c r="EK259" s="277"/>
      <c r="EL259" s="277"/>
      <c r="EM259" s="277"/>
      <c r="EN259" s="277"/>
      <c r="EO259" s="277"/>
      <c r="EP259" s="277"/>
      <c r="EQ259" s="277"/>
      <c r="ER259" s="277"/>
      <c r="ES259" s="277"/>
      <c r="ET259" s="277"/>
      <c r="EU259" s="277"/>
      <c r="EV259" s="277"/>
      <c r="EW259" s="277"/>
      <c r="EX259" s="277"/>
      <c r="EY259" s="277"/>
      <c r="EZ259" s="277"/>
      <c r="FA259" s="277"/>
      <c r="FB259" s="277"/>
      <c r="FC259" s="277"/>
      <c r="FD259" s="277"/>
      <c r="FE259" s="277"/>
      <c r="FF259" s="277"/>
      <c r="FG259" s="277"/>
      <c r="FH259" s="277"/>
      <c r="FI259" s="277"/>
      <c r="FJ259" s="277"/>
      <c r="FK259" s="277"/>
      <c r="FL259" s="277"/>
      <c r="FM259" s="277"/>
      <c r="FN259" s="277"/>
      <c r="FO259" s="277"/>
      <c r="FP259" s="277"/>
      <c r="FQ259" s="277"/>
      <c r="FR259" s="277"/>
      <c r="FS259" s="277"/>
      <c r="FT259" s="277"/>
      <c r="FU259" s="277"/>
      <c r="FV259" s="277"/>
      <c r="FW259" s="277"/>
      <c r="FX259" s="277"/>
      <c r="FY259" s="277"/>
      <c r="FZ259" s="277"/>
      <c r="GA259" s="277"/>
      <c r="GB259" s="277"/>
      <c r="GC259" s="277"/>
      <c r="GD259" s="277"/>
      <c r="GE259" s="277"/>
      <c r="GF259" s="277"/>
      <c r="GG259" s="277"/>
      <c r="GH259" s="277"/>
      <c r="GI259" s="277"/>
      <c r="GJ259" s="277"/>
      <c r="GK259" s="277"/>
      <c r="GL259" s="277"/>
      <c r="GM259" s="277"/>
      <c r="GN259" s="277"/>
      <c r="GO259" s="277"/>
      <c r="GP259" s="277"/>
      <c r="GQ259" s="277"/>
      <c r="GR259" s="277"/>
      <c r="GS259" s="277"/>
      <c r="GT259" s="277"/>
      <c r="GU259" s="277"/>
      <c r="GV259" s="280"/>
      <c r="GW259" s="280"/>
      <c r="GX259" s="280"/>
      <c r="GY259" s="280"/>
      <c r="GZ259" s="280"/>
      <c r="HA259" s="280"/>
      <c r="HB259" s="280"/>
      <c r="HC259" s="280"/>
      <c r="HD259" s="280"/>
      <c r="HE259" s="280"/>
      <c r="HF259" s="280"/>
      <c r="HG259" s="280"/>
      <c r="HH259" s="280"/>
      <c r="HI259" s="280"/>
      <c r="HJ259" s="280"/>
      <c r="HK259" s="280"/>
      <c r="HL259" s="280"/>
      <c r="HM259" s="280"/>
      <c r="HN259" s="280"/>
      <c r="HO259" s="280"/>
      <c r="HP259" s="280"/>
      <c r="HQ259" s="280"/>
      <c r="HR259" s="280"/>
      <c r="HS259" s="280"/>
    </row>
    <row r="260" spans="1:227" s="257" customFormat="1" ht="27.95" customHeight="1">
      <c r="A260" s="523" t="s">
        <v>107</v>
      </c>
      <c r="B260" s="296" t="s">
        <v>391</v>
      </c>
      <c r="C260" s="290">
        <v>120</v>
      </c>
      <c r="D260" s="291"/>
      <c r="E260" s="290"/>
      <c r="F260" s="291">
        <f t="shared" si="42"/>
        <v>120</v>
      </c>
      <c r="G260" s="290"/>
      <c r="H260" s="291">
        <f t="shared" si="36"/>
        <v>120</v>
      </c>
      <c r="I260" s="296"/>
      <c r="J260" s="277"/>
      <c r="K260" s="277"/>
      <c r="L260" s="277"/>
      <c r="M260" s="277"/>
      <c r="N260" s="277"/>
      <c r="O260" s="277"/>
      <c r="P260" s="277"/>
      <c r="Q260" s="277"/>
      <c r="R260" s="277"/>
      <c r="S260" s="277"/>
      <c r="T260" s="277"/>
      <c r="U260" s="277"/>
      <c r="V260" s="277"/>
      <c r="W260" s="277"/>
      <c r="X260" s="277"/>
      <c r="Y260" s="277"/>
      <c r="Z260" s="277"/>
      <c r="AA260" s="277"/>
      <c r="AB260" s="277"/>
      <c r="AC260" s="277"/>
      <c r="AD260" s="277"/>
      <c r="AE260" s="277"/>
      <c r="AF260" s="277"/>
      <c r="AG260" s="277"/>
      <c r="AH260" s="277"/>
      <c r="AI260" s="277"/>
      <c r="AJ260" s="277"/>
      <c r="AK260" s="277"/>
      <c r="AL260" s="277"/>
      <c r="AM260" s="277"/>
      <c r="AN260" s="277"/>
      <c r="AO260" s="277"/>
      <c r="AP260" s="277"/>
      <c r="AQ260" s="277"/>
      <c r="AR260" s="277"/>
      <c r="AS260" s="277"/>
      <c r="AT260" s="277"/>
      <c r="AU260" s="277"/>
      <c r="AV260" s="277"/>
      <c r="AW260" s="277"/>
      <c r="AX260" s="277"/>
      <c r="AY260" s="277"/>
      <c r="AZ260" s="277"/>
      <c r="BA260" s="277"/>
      <c r="BB260" s="277"/>
      <c r="BC260" s="277"/>
      <c r="BD260" s="277"/>
      <c r="BE260" s="277"/>
      <c r="BF260" s="277"/>
      <c r="BG260" s="277"/>
      <c r="BH260" s="277"/>
      <c r="BI260" s="277"/>
      <c r="BJ260" s="277"/>
      <c r="BK260" s="277"/>
      <c r="BL260" s="277"/>
      <c r="BM260" s="277"/>
      <c r="BN260" s="277"/>
      <c r="BO260" s="277"/>
      <c r="BP260" s="277"/>
      <c r="BQ260" s="277"/>
      <c r="BR260" s="277"/>
      <c r="BS260" s="277"/>
      <c r="BT260" s="277"/>
      <c r="BU260" s="277"/>
      <c r="BV260" s="277"/>
      <c r="BW260" s="277"/>
      <c r="BX260" s="277"/>
      <c r="BY260" s="277"/>
      <c r="BZ260" s="277"/>
      <c r="CA260" s="277"/>
      <c r="CB260" s="277"/>
      <c r="CC260" s="277"/>
      <c r="CD260" s="277"/>
      <c r="CE260" s="277"/>
      <c r="CF260" s="277"/>
      <c r="CG260" s="277"/>
      <c r="CH260" s="277"/>
      <c r="CI260" s="277"/>
      <c r="CJ260" s="277"/>
      <c r="CK260" s="277"/>
      <c r="CL260" s="277"/>
      <c r="CM260" s="277"/>
      <c r="CN260" s="277"/>
      <c r="CO260" s="277"/>
      <c r="CP260" s="277"/>
      <c r="CQ260" s="277"/>
      <c r="CR260" s="277"/>
      <c r="CS260" s="277"/>
      <c r="CT260" s="277"/>
      <c r="CU260" s="277"/>
      <c r="CV260" s="277"/>
      <c r="CW260" s="277"/>
      <c r="CX260" s="277"/>
      <c r="CY260" s="277"/>
      <c r="CZ260" s="277"/>
      <c r="DA260" s="277"/>
      <c r="DB260" s="277"/>
      <c r="DC260" s="277"/>
      <c r="DD260" s="277"/>
      <c r="DE260" s="277"/>
      <c r="DF260" s="277"/>
      <c r="DG260" s="277"/>
      <c r="DH260" s="277"/>
      <c r="DI260" s="277"/>
      <c r="DJ260" s="277"/>
      <c r="DK260" s="277"/>
      <c r="DL260" s="277"/>
      <c r="DM260" s="277"/>
      <c r="DN260" s="277"/>
      <c r="DO260" s="277"/>
      <c r="DP260" s="277"/>
      <c r="DQ260" s="277"/>
      <c r="DR260" s="277"/>
      <c r="DS260" s="277"/>
      <c r="DT260" s="277"/>
      <c r="DU260" s="277"/>
      <c r="DV260" s="277"/>
      <c r="DW260" s="277"/>
      <c r="DX260" s="277"/>
      <c r="DY260" s="277"/>
      <c r="DZ260" s="277"/>
      <c r="EA260" s="277"/>
      <c r="EB260" s="277"/>
      <c r="EC260" s="277"/>
      <c r="ED260" s="277"/>
      <c r="EE260" s="277"/>
      <c r="EF260" s="277"/>
      <c r="EG260" s="277"/>
      <c r="EH260" s="277"/>
      <c r="EI260" s="277"/>
      <c r="EJ260" s="277"/>
      <c r="EK260" s="277"/>
      <c r="EL260" s="277"/>
      <c r="EM260" s="277"/>
      <c r="EN260" s="277"/>
      <c r="EO260" s="277"/>
      <c r="EP260" s="277"/>
      <c r="EQ260" s="277"/>
      <c r="ER260" s="277"/>
      <c r="ES260" s="277"/>
      <c r="ET260" s="277"/>
      <c r="EU260" s="277"/>
      <c r="EV260" s="277"/>
      <c r="EW260" s="277"/>
      <c r="EX260" s="277"/>
      <c r="EY260" s="277"/>
      <c r="EZ260" s="277"/>
      <c r="FA260" s="277"/>
      <c r="FB260" s="277"/>
      <c r="FC260" s="277"/>
      <c r="FD260" s="277"/>
      <c r="FE260" s="277"/>
      <c r="FF260" s="277"/>
      <c r="FG260" s="277"/>
      <c r="FH260" s="277"/>
      <c r="FI260" s="277"/>
      <c r="FJ260" s="277"/>
      <c r="FK260" s="277"/>
      <c r="FL260" s="277"/>
      <c r="FM260" s="277"/>
      <c r="FN260" s="277"/>
      <c r="FO260" s="277"/>
      <c r="FP260" s="277"/>
      <c r="FQ260" s="277"/>
      <c r="FR260" s="277"/>
      <c r="FS260" s="277"/>
      <c r="FT260" s="277"/>
      <c r="FU260" s="277"/>
      <c r="FV260" s="277"/>
      <c r="FW260" s="277"/>
      <c r="FX260" s="277"/>
      <c r="FY260" s="277"/>
      <c r="FZ260" s="277"/>
      <c r="GA260" s="277"/>
      <c r="GB260" s="277"/>
      <c r="GC260" s="277"/>
      <c r="GD260" s="277"/>
      <c r="GE260" s="277"/>
      <c r="GF260" s="277"/>
      <c r="GG260" s="277"/>
      <c r="GH260" s="277"/>
      <c r="GI260" s="277"/>
      <c r="GJ260" s="277"/>
      <c r="GK260" s="277"/>
      <c r="GL260" s="277"/>
      <c r="GM260" s="277"/>
      <c r="GN260" s="277"/>
      <c r="GO260" s="277"/>
      <c r="GP260" s="277"/>
      <c r="GQ260" s="277"/>
      <c r="GR260" s="277"/>
      <c r="GS260" s="277"/>
      <c r="GT260" s="277"/>
      <c r="GU260" s="277"/>
      <c r="GV260" s="280"/>
      <c r="GW260" s="280"/>
      <c r="GX260" s="280"/>
      <c r="GY260" s="280"/>
      <c r="GZ260" s="280"/>
      <c r="HA260" s="280"/>
      <c r="HB260" s="280"/>
      <c r="HC260" s="280"/>
      <c r="HD260" s="280"/>
      <c r="HE260" s="280"/>
      <c r="HF260" s="280"/>
      <c r="HG260" s="280"/>
      <c r="HH260" s="280"/>
      <c r="HI260" s="280"/>
      <c r="HJ260" s="280"/>
      <c r="HK260" s="280"/>
      <c r="HL260" s="280"/>
      <c r="HM260" s="280"/>
      <c r="HN260" s="280"/>
      <c r="HO260" s="280"/>
      <c r="HP260" s="280"/>
      <c r="HQ260" s="280"/>
      <c r="HR260" s="280"/>
      <c r="HS260" s="280"/>
    </row>
    <row r="261" spans="1:227" s="257" customFormat="1" ht="27.95" customHeight="1">
      <c r="A261" s="523"/>
      <c r="B261" s="296" t="s">
        <v>392</v>
      </c>
      <c r="C261" s="290">
        <v>15</v>
      </c>
      <c r="D261" s="291"/>
      <c r="E261" s="290"/>
      <c r="F261" s="291">
        <f t="shared" si="42"/>
        <v>15</v>
      </c>
      <c r="G261" s="290"/>
      <c r="H261" s="291">
        <f t="shared" si="36"/>
        <v>15</v>
      </c>
      <c r="I261" s="296"/>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277"/>
      <c r="AF261" s="277"/>
      <c r="AG261" s="277"/>
      <c r="AH261" s="277"/>
      <c r="AI261" s="277"/>
      <c r="AJ261" s="277"/>
      <c r="AK261" s="277"/>
      <c r="AL261" s="277"/>
      <c r="AM261" s="277"/>
      <c r="AN261" s="277"/>
      <c r="AO261" s="277"/>
      <c r="AP261" s="277"/>
      <c r="AQ261" s="277"/>
      <c r="AR261" s="277"/>
      <c r="AS261" s="277"/>
      <c r="AT261" s="277"/>
      <c r="AU261" s="277"/>
      <c r="AV261" s="277"/>
      <c r="AW261" s="277"/>
      <c r="AX261" s="277"/>
      <c r="AY261" s="277"/>
      <c r="AZ261" s="277"/>
      <c r="BA261" s="277"/>
      <c r="BB261" s="277"/>
      <c r="BC261" s="277"/>
      <c r="BD261" s="277"/>
      <c r="BE261" s="277"/>
      <c r="BF261" s="277"/>
      <c r="BG261" s="277"/>
      <c r="BH261" s="277"/>
      <c r="BI261" s="277"/>
      <c r="BJ261" s="277"/>
      <c r="BK261" s="277"/>
      <c r="BL261" s="277"/>
      <c r="BM261" s="277"/>
      <c r="BN261" s="277"/>
      <c r="BO261" s="277"/>
      <c r="BP261" s="277"/>
      <c r="BQ261" s="277"/>
      <c r="BR261" s="277"/>
      <c r="BS261" s="277"/>
      <c r="BT261" s="277"/>
      <c r="BU261" s="277"/>
      <c r="BV261" s="277"/>
      <c r="BW261" s="277"/>
      <c r="BX261" s="277"/>
      <c r="BY261" s="277"/>
      <c r="BZ261" s="277"/>
      <c r="CA261" s="277"/>
      <c r="CB261" s="277"/>
      <c r="CC261" s="277"/>
      <c r="CD261" s="277"/>
      <c r="CE261" s="277"/>
      <c r="CF261" s="277"/>
      <c r="CG261" s="277"/>
      <c r="CH261" s="277"/>
      <c r="CI261" s="277"/>
      <c r="CJ261" s="277"/>
      <c r="CK261" s="277"/>
      <c r="CL261" s="277"/>
      <c r="CM261" s="277"/>
      <c r="CN261" s="277"/>
      <c r="CO261" s="277"/>
      <c r="CP261" s="277"/>
      <c r="CQ261" s="277"/>
      <c r="CR261" s="277"/>
      <c r="CS261" s="277"/>
      <c r="CT261" s="277"/>
      <c r="CU261" s="277"/>
      <c r="CV261" s="277"/>
      <c r="CW261" s="277"/>
      <c r="CX261" s="277"/>
      <c r="CY261" s="277"/>
      <c r="CZ261" s="277"/>
      <c r="DA261" s="277"/>
      <c r="DB261" s="277"/>
      <c r="DC261" s="277"/>
      <c r="DD261" s="277"/>
      <c r="DE261" s="277"/>
      <c r="DF261" s="277"/>
      <c r="DG261" s="277"/>
      <c r="DH261" s="277"/>
      <c r="DI261" s="277"/>
      <c r="DJ261" s="277"/>
      <c r="DK261" s="277"/>
      <c r="DL261" s="277"/>
      <c r="DM261" s="277"/>
      <c r="DN261" s="277"/>
      <c r="DO261" s="277"/>
      <c r="DP261" s="277"/>
      <c r="DQ261" s="277"/>
      <c r="DR261" s="277"/>
      <c r="DS261" s="277"/>
      <c r="DT261" s="277"/>
      <c r="DU261" s="277"/>
      <c r="DV261" s="277"/>
      <c r="DW261" s="277"/>
      <c r="DX261" s="277"/>
      <c r="DY261" s="277"/>
      <c r="DZ261" s="277"/>
      <c r="EA261" s="277"/>
      <c r="EB261" s="277"/>
      <c r="EC261" s="277"/>
      <c r="ED261" s="277"/>
      <c r="EE261" s="277"/>
      <c r="EF261" s="277"/>
      <c r="EG261" s="277"/>
      <c r="EH261" s="277"/>
      <c r="EI261" s="277"/>
      <c r="EJ261" s="277"/>
      <c r="EK261" s="277"/>
      <c r="EL261" s="277"/>
      <c r="EM261" s="277"/>
      <c r="EN261" s="277"/>
      <c r="EO261" s="277"/>
      <c r="EP261" s="277"/>
      <c r="EQ261" s="277"/>
      <c r="ER261" s="277"/>
      <c r="ES261" s="277"/>
      <c r="ET261" s="277"/>
      <c r="EU261" s="277"/>
      <c r="EV261" s="277"/>
      <c r="EW261" s="277"/>
      <c r="EX261" s="277"/>
      <c r="EY261" s="277"/>
      <c r="EZ261" s="277"/>
      <c r="FA261" s="277"/>
      <c r="FB261" s="277"/>
      <c r="FC261" s="277"/>
      <c r="FD261" s="277"/>
      <c r="FE261" s="277"/>
      <c r="FF261" s="277"/>
      <c r="FG261" s="277"/>
      <c r="FH261" s="277"/>
      <c r="FI261" s="277"/>
      <c r="FJ261" s="277"/>
      <c r="FK261" s="277"/>
      <c r="FL261" s="277"/>
      <c r="FM261" s="277"/>
      <c r="FN261" s="277"/>
      <c r="FO261" s="277"/>
      <c r="FP261" s="277"/>
      <c r="FQ261" s="277"/>
      <c r="FR261" s="277"/>
      <c r="FS261" s="277"/>
      <c r="FT261" s="277"/>
      <c r="FU261" s="277"/>
      <c r="FV261" s="277"/>
      <c r="FW261" s="277"/>
      <c r="FX261" s="277"/>
      <c r="FY261" s="277"/>
      <c r="FZ261" s="277"/>
      <c r="GA261" s="277"/>
      <c r="GB261" s="277"/>
      <c r="GC261" s="277"/>
      <c r="GD261" s="277"/>
      <c r="GE261" s="277"/>
      <c r="GF261" s="277"/>
      <c r="GG261" s="277"/>
      <c r="GH261" s="277"/>
      <c r="GI261" s="277"/>
      <c r="GJ261" s="277"/>
      <c r="GK261" s="277"/>
      <c r="GL261" s="277"/>
      <c r="GM261" s="277"/>
      <c r="GN261" s="277"/>
      <c r="GO261" s="277"/>
      <c r="GP261" s="277"/>
      <c r="GQ261" s="277"/>
      <c r="GR261" s="277"/>
      <c r="GS261" s="277"/>
      <c r="GT261" s="277"/>
      <c r="GU261" s="277"/>
      <c r="GV261" s="280"/>
      <c r="GW261" s="280"/>
      <c r="GX261" s="280"/>
      <c r="GY261" s="280"/>
      <c r="GZ261" s="280"/>
      <c r="HA261" s="280"/>
      <c r="HB261" s="280"/>
      <c r="HC261" s="280"/>
      <c r="HD261" s="280"/>
      <c r="HE261" s="280"/>
      <c r="HF261" s="280"/>
      <c r="HG261" s="280"/>
      <c r="HH261" s="280"/>
      <c r="HI261" s="280"/>
      <c r="HJ261" s="280"/>
      <c r="HK261" s="280"/>
      <c r="HL261" s="280"/>
      <c r="HM261" s="280"/>
      <c r="HN261" s="280"/>
      <c r="HO261" s="280"/>
      <c r="HP261" s="280"/>
      <c r="HQ261" s="280"/>
      <c r="HR261" s="280"/>
      <c r="HS261" s="280"/>
    </row>
    <row r="262" spans="1:227" s="257" customFormat="1" ht="27.95" customHeight="1">
      <c r="A262" s="523"/>
      <c r="B262" s="296" t="s">
        <v>307</v>
      </c>
      <c r="C262" s="290"/>
      <c r="D262" s="291">
        <v>13.65</v>
      </c>
      <c r="E262" s="290"/>
      <c r="F262" s="291">
        <f t="shared" si="42"/>
        <v>13.65</v>
      </c>
      <c r="G262" s="290"/>
      <c r="H262" s="291">
        <f t="shared" si="36"/>
        <v>13.65</v>
      </c>
      <c r="I262" s="296" t="s">
        <v>267</v>
      </c>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F262" s="277"/>
      <c r="AG262" s="277"/>
      <c r="AH262" s="277"/>
      <c r="AI262" s="277"/>
      <c r="AJ262" s="277"/>
      <c r="AK262" s="277"/>
      <c r="AL262" s="277"/>
      <c r="AM262" s="277"/>
      <c r="AN262" s="277"/>
      <c r="AO262" s="277"/>
      <c r="AP262" s="277"/>
      <c r="AQ262" s="277"/>
      <c r="AR262" s="277"/>
      <c r="AS262" s="277"/>
      <c r="AT262" s="277"/>
      <c r="AU262" s="277"/>
      <c r="AV262" s="277"/>
      <c r="AW262" s="277"/>
      <c r="AX262" s="277"/>
      <c r="AY262" s="277"/>
      <c r="AZ262" s="277"/>
      <c r="BA262" s="277"/>
      <c r="BB262" s="277"/>
      <c r="BC262" s="277"/>
      <c r="BD262" s="277"/>
      <c r="BE262" s="277"/>
      <c r="BF262" s="277"/>
      <c r="BG262" s="277"/>
      <c r="BH262" s="277"/>
      <c r="BI262" s="277"/>
      <c r="BJ262" s="277"/>
      <c r="BK262" s="277"/>
      <c r="BL262" s="277"/>
      <c r="BM262" s="277"/>
      <c r="BN262" s="277"/>
      <c r="BO262" s="277"/>
      <c r="BP262" s="277"/>
      <c r="BQ262" s="277"/>
      <c r="BR262" s="277"/>
      <c r="BS262" s="277"/>
      <c r="BT262" s="277"/>
      <c r="BU262" s="277"/>
      <c r="BV262" s="277"/>
      <c r="BW262" s="277"/>
      <c r="BX262" s="277"/>
      <c r="BY262" s="277"/>
      <c r="BZ262" s="277"/>
      <c r="CA262" s="277"/>
      <c r="CB262" s="277"/>
      <c r="CC262" s="277"/>
      <c r="CD262" s="277"/>
      <c r="CE262" s="277"/>
      <c r="CF262" s="277"/>
      <c r="CG262" s="277"/>
      <c r="CH262" s="277"/>
      <c r="CI262" s="277"/>
      <c r="CJ262" s="277"/>
      <c r="CK262" s="277"/>
      <c r="CL262" s="277"/>
      <c r="CM262" s="277"/>
      <c r="CN262" s="277"/>
      <c r="CO262" s="277"/>
      <c r="CP262" s="277"/>
      <c r="CQ262" s="277"/>
      <c r="CR262" s="277"/>
      <c r="CS262" s="277"/>
      <c r="CT262" s="277"/>
      <c r="CU262" s="277"/>
      <c r="CV262" s="277"/>
      <c r="CW262" s="277"/>
      <c r="CX262" s="277"/>
      <c r="CY262" s="277"/>
      <c r="CZ262" s="277"/>
      <c r="DA262" s="277"/>
      <c r="DB262" s="277"/>
      <c r="DC262" s="277"/>
      <c r="DD262" s="277"/>
      <c r="DE262" s="277"/>
      <c r="DF262" s="277"/>
      <c r="DG262" s="277"/>
      <c r="DH262" s="277"/>
      <c r="DI262" s="277"/>
      <c r="DJ262" s="277"/>
      <c r="DK262" s="277"/>
      <c r="DL262" s="277"/>
      <c r="DM262" s="277"/>
      <c r="DN262" s="277"/>
      <c r="DO262" s="277"/>
      <c r="DP262" s="277"/>
      <c r="DQ262" s="277"/>
      <c r="DR262" s="277"/>
      <c r="DS262" s="277"/>
      <c r="DT262" s="277"/>
      <c r="DU262" s="277"/>
      <c r="DV262" s="277"/>
      <c r="DW262" s="277"/>
      <c r="DX262" s="277"/>
      <c r="DY262" s="277"/>
      <c r="DZ262" s="277"/>
      <c r="EA262" s="277"/>
      <c r="EB262" s="277"/>
      <c r="EC262" s="277"/>
      <c r="ED262" s="277"/>
      <c r="EE262" s="277"/>
      <c r="EF262" s="277"/>
      <c r="EG262" s="277"/>
      <c r="EH262" s="277"/>
      <c r="EI262" s="277"/>
      <c r="EJ262" s="277"/>
      <c r="EK262" s="277"/>
      <c r="EL262" s="277"/>
      <c r="EM262" s="277"/>
      <c r="EN262" s="277"/>
      <c r="EO262" s="277"/>
      <c r="EP262" s="277"/>
      <c r="EQ262" s="277"/>
      <c r="ER262" s="277"/>
      <c r="ES262" s="277"/>
      <c r="ET262" s="277"/>
      <c r="EU262" s="277"/>
      <c r="EV262" s="277"/>
      <c r="EW262" s="277"/>
      <c r="EX262" s="277"/>
      <c r="EY262" s="277"/>
      <c r="EZ262" s="277"/>
      <c r="FA262" s="277"/>
      <c r="FB262" s="277"/>
      <c r="FC262" s="277"/>
      <c r="FD262" s="277"/>
      <c r="FE262" s="277"/>
      <c r="FF262" s="277"/>
      <c r="FG262" s="277"/>
      <c r="FH262" s="277"/>
      <c r="FI262" s="277"/>
      <c r="FJ262" s="277"/>
      <c r="FK262" s="277"/>
      <c r="FL262" s="277"/>
      <c r="FM262" s="277"/>
      <c r="FN262" s="277"/>
      <c r="FO262" s="277"/>
      <c r="FP262" s="277"/>
      <c r="FQ262" s="277"/>
      <c r="FR262" s="277"/>
      <c r="FS262" s="277"/>
      <c r="FT262" s="277"/>
      <c r="FU262" s="277"/>
      <c r="FV262" s="277"/>
      <c r="FW262" s="277"/>
      <c r="FX262" s="277"/>
      <c r="FY262" s="277"/>
      <c r="FZ262" s="277"/>
      <c r="GA262" s="277"/>
      <c r="GB262" s="277"/>
      <c r="GC262" s="277"/>
      <c r="GD262" s="277"/>
      <c r="GE262" s="277"/>
      <c r="GF262" s="277"/>
      <c r="GG262" s="277"/>
      <c r="GH262" s="277"/>
      <c r="GI262" s="277"/>
      <c r="GJ262" s="277"/>
      <c r="GK262" s="277"/>
      <c r="GL262" s="277"/>
      <c r="GM262" s="277"/>
      <c r="GN262" s="277"/>
      <c r="GO262" s="277"/>
      <c r="GP262" s="277"/>
      <c r="GQ262" s="277"/>
      <c r="GR262" s="277"/>
      <c r="GS262" s="277"/>
      <c r="GT262" s="277"/>
      <c r="GU262" s="277"/>
      <c r="GV262" s="280"/>
      <c r="GW262" s="280"/>
      <c r="GX262" s="280"/>
      <c r="GY262" s="280"/>
      <c r="GZ262" s="280"/>
      <c r="HA262" s="280"/>
      <c r="HB262" s="280"/>
      <c r="HC262" s="280"/>
      <c r="HD262" s="280"/>
      <c r="HE262" s="280"/>
      <c r="HF262" s="280"/>
      <c r="HG262" s="280"/>
      <c r="HH262" s="280"/>
      <c r="HI262" s="280"/>
      <c r="HJ262" s="280"/>
      <c r="HK262" s="280"/>
      <c r="HL262" s="280"/>
      <c r="HM262" s="280"/>
      <c r="HN262" s="280"/>
      <c r="HO262" s="280"/>
      <c r="HP262" s="280"/>
      <c r="HQ262" s="280"/>
      <c r="HR262" s="280"/>
      <c r="HS262" s="280"/>
    </row>
    <row r="263" spans="1:227" s="257" customFormat="1" ht="27.95" customHeight="1">
      <c r="A263" s="523"/>
      <c r="B263" s="296" t="s">
        <v>308</v>
      </c>
      <c r="C263" s="290"/>
      <c r="D263" s="291"/>
      <c r="E263" s="291"/>
      <c r="F263" s="291">
        <f t="shared" si="42"/>
        <v>0</v>
      </c>
      <c r="G263" s="290">
        <v>16.95</v>
      </c>
      <c r="H263" s="291">
        <f t="shared" ref="H263:H326" si="50">F263+G263</f>
        <v>16.95</v>
      </c>
      <c r="I263" s="296"/>
      <c r="J263" s="277"/>
      <c r="K263" s="277"/>
      <c r="L263" s="277"/>
      <c r="M263" s="277"/>
      <c r="N263" s="277"/>
      <c r="O263" s="277"/>
      <c r="P263" s="277"/>
      <c r="Q263" s="277"/>
      <c r="R263" s="277"/>
      <c r="S263" s="277"/>
      <c r="T263" s="277"/>
      <c r="U263" s="277"/>
      <c r="V263" s="277"/>
      <c r="W263" s="277"/>
      <c r="X263" s="277"/>
      <c r="Y263" s="277"/>
      <c r="Z263" s="277"/>
      <c r="AA263" s="277"/>
      <c r="AB263" s="277"/>
      <c r="AC263" s="277"/>
      <c r="AD263" s="277"/>
      <c r="AE263" s="277"/>
      <c r="AF263" s="277"/>
      <c r="AG263" s="277"/>
      <c r="AH263" s="277"/>
      <c r="AI263" s="277"/>
      <c r="AJ263" s="277"/>
      <c r="AK263" s="277"/>
      <c r="AL263" s="277"/>
      <c r="AM263" s="277"/>
      <c r="AN263" s="277"/>
      <c r="AO263" s="277"/>
      <c r="AP263" s="277"/>
      <c r="AQ263" s="277"/>
      <c r="AR263" s="277"/>
      <c r="AS263" s="277"/>
      <c r="AT263" s="277"/>
      <c r="AU263" s="277"/>
      <c r="AV263" s="277"/>
      <c r="AW263" s="277"/>
      <c r="AX263" s="277"/>
      <c r="AY263" s="277"/>
      <c r="AZ263" s="277"/>
      <c r="BA263" s="277"/>
      <c r="BB263" s="277"/>
      <c r="BC263" s="277"/>
      <c r="BD263" s="277"/>
      <c r="BE263" s="277"/>
      <c r="BF263" s="277"/>
      <c r="BG263" s="277"/>
      <c r="BH263" s="277"/>
      <c r="BI263" s="277"/>
      <c r="BJ263" s="277"/>
      <c r="BK263" s="277"/>
      <c r="BL263" s="277"/>
      <c r="BM263" s="277"/>
      <c r="BN263" s="277"/>
      <c r="BO263" s="277"/>
      <c r="BP263" s="277"/>
      <c r="BQ263" s="277"/>
      <c r="BR263" s="277"/>
      <c r="BS263" s="277"/>
      <c r="BT263" s="277"/>
      <c r="BU263" s="277"/>
      <c r="BV263" s="277"/>
      <c r="BW263" s="277"/>
      <c r="BX263" s="277"/>
      <c r="BY263" s="277"/>
      <c r="BZ263" s="277"/>
      <c r="CA263" s="277"/>
      <c r="CB263" s="277"/>
      <c r="CC263" s="277"/>
      <c r="CD263" s="277"/>
      <c r="CE263" s="277"/>
      <c r="CF263" s="277"/>
      <c r="CG263" s="277"/>
      <c r="CH263" s="277"/>
      <c r="CI263" s="277"/>
      <c r="CJ263" s="277"/>
      <c r="CK263" s="277"/>
      <c r="CL263" s="277"/>
      <c r="CM263" s="277"/>
      <c r="CN263" s="277"/>
      <c r="CO263" s="277"/>
      <c r="CP263" s="277"/>
      <c r="CQ263" s="277"/>
      <c r="CR263" s="277"/>
      <c r="CS263" s="277"/>
      <c r="CT263" s="277"/>
      <c r="CU263" s="277"/>
      <c r="CV263" s="277"/>
      <c r="CW263" s="277"/>
      <c r="CX263" s="277"/>
      <c r="CY263" s="277"/>
      <c r="CZ263" s="277"/>
      <c r="DA263" s="277"/>
      <c r="DB263" s="277"/>
      <c r="DC263" s="277"/>
      <c r="DD263" s="277"/>
      <c r="DE263" s="277"/>
      <c r="DF263" s="277"/>
      <c r="DG263" s="277"/>
      <c r="DH263" s="277"/>
      <c r="DI263" s="277"/>
      <c r="DJ263" s="277"/>
      <c r="DK263" s="277"/>
      <c r="DL263" s="277"/>
      <c r="DM263" s="277"/>
      <c r="DN263" s="277"/>
      <c r="DO263" s="277"/>
      <c r="DP263" s="277"/>
      <c r="DQ263" s="277"/>
      <c r="DR263" s="277"/>
      <c r="DS263" s="277"/>
      <c r="DT263" s="277"/>
      <c r="DU263" s="277"/>
      <c r="DV263" s="277"/>
      <c r="DW263" s="277"/>
      <c r="DX263" s="277"/>
      <c r="DY263" s="277"/>
      <c r="DZ263" s="277"/>
      <c r="EA263" s="277"/>
      <c r="EB263" s="277"/>
      <c r="EC263" s="277"/>
      <c r="ED263" s="277"/>
      <c r="EE263" s="277"/>
      <c r="EF263" s="277"/>
      <c r="EG263" s="277"/>
      <c r="EH263" s="277"/>
      <c r="EI263" s="277"/>
      <c r="EJ263" s="277"/>
      <c r="EK263" s="277"/>
      <c r="EL263" s="277"/>
      <c r="EM263" s="277"/>
      <c r="EN263" s="277"/>
      <c r="EO263" s="277"/>
      <c r="EP263" s="277"/>
      <c r="EQ263" s="277"/>
      <c r="ER263" s="277"/>
      <c r="ES263" s="277"/>
      <c r="ET263" s="277"/>
      <c r="EU263" s="277"/>
      <c r="EV263" s="277"/>
      <c r="EW263" s="277"/>
      <c r="EX263" s="277"/>
      <c r="EY263" s="277"/>
      <c r="EZ263" s="277"/>
      <c r="FA263" s="277"/>
      <c r="FB263" s="277"/>
      <c r="FC263" s="277"/>
      <c r="FD263" s="277"/>
      <c r="FE263" s="277"/>
      <c r="FF263" s="277"/>
      <c r="FG263" s="277"/>
      <c r="FH263" s="277"/>
      <c r="FI263" s="277"/>
      <c r="FJ263" s="277"/>
      <c r="FK263" s="277"/>
      <c r="FL263" s="277"/>
      <c r="FM263" s="277"/>
      <c r="FN263" s="277"/>
      <c r="FO263" s="277"/>
      <c r="FP263" s="277"/>
      <c r="FQ263" s="277"/>
      <c r="FR263" s="277"/>
      <c r="FS263" s="277"/>
      <c r="FT263" s="277"/>
      <c r="FU263" s="277"/>
      <c r="FV263" s="277"/>
      <c r="FW263" s="277"/>
      <c r="FX263" s="277"/>
      <c r="FY263" s="277"/>
      <c r="FZ263" s="277"/>
      <c r="GA263" s="277"/>
      <c r="GB263" s="277"/>
      <c r="GC263" s="277"/>
      <c r="GD263" s="277"/>
      <c r="GE263" s="277"/>
      <c r="GF263" s="277"/>
      <c r="GG263" s="277"/>
      <c r="GH263" s="277"/>
      <c r="GI263" s="277"/>
      <c r="GJ263" s="277"/>
      <c r="GK263" s="277"/>
      <c r="GL263" s="277"/>
      <c r="GM263" s="277"/>
      <c r="GN263" s="277"/>
      <c r="GO263" s="277"/>
      <c r="GP263" s="277"/>
      <c r="GQ263" s="277"/>
      <c r="GR263" s="277"/>
      <c r="GS263" s="277"/>
      <c r="GT263" s="277"/>
      <c r="GU263" s="277"/>
      <c r="GV263" s="280"/>
      <c r="GW263" s="280"/>
      <c r="GX263" s="280"/>
      <c r="GY263" s="280"/>
      <c r="GZ263" s="280"/>
      <c r="HA263" s="280"/>
      <c r="HB263" s="280"/>
      <c r="HC263" s="280"/>
      <c r="HD263" s="280"/>
      <c r="HE263" s="280"/>
      <c r="HF263" s="280"/>
      <c r="HG263" s="280"/>
      <c r="HH263" s="280"/>
      <c r="HI263" s="280"/>
      <c r="HJ263" s="280"/>
      <c r="HK263" s="280"/>
      <c r="HL263" s="280"/>
      <c r="HM263" s="280"/>
      <c r="HN263" s="280"/>
      <c r="HO263" s="280"/>
      <c r="HP263" s="280"/>
      <c r="HQ263" s="280"/>
      <c r="HR263" s="280"/>
      <c r="HS263" s="280"/>
    </row>
    <row r="264" spans="1:227" s="257" customFormat="1" ht="27.95" customHeight="1">
      <c r="A264" s="523"/>
      <c r="B264" s="294" t="s">
        <v>317</v>
      </c>
      <c r="C264" s="290"/>
      <c r="D264" s="291"/>
      <c r="E264" s="291">
        <v>324.10000000000002</v>
      </c>
      <c r="F264" s="291">
        <f t="shared" si="42"/>
        <v>324.10000000000002</v>
      </c>
      <c r="G264" s="290"/>
      <c r="H264" s="291">
        <f t="shared" si="50"/>
        <v>324.10000000000002</v>
      </c>
      <c r="I264" s="296" t="s">
        <v>393</v>
      </c>
      <c r="J264" s="277"/>
      <c r="K264" s="277"/>
      <c r="L264" s="277"/>
      <c r="M264" s="277"/>
      <c r="N264" s="277"/>
      <c r="O264" s="277"/>
      <c r="P264" s="277"/>
      <c r="Q264" s="277"/>
      <c r="R264" s="277"/>
      <c r="S264" s="277"/>
      <c r="T264" s="277"/>
      <c r="U264" s="277"/>
      <c r="V264" s="277"/>
      <c r="W264" s="277"/>
      <c r="X264" s="277"/>
      <c r="Y264" s="277"/>
      <c r="Z264" s="277"/>
      <c r="AA264" s="277"/>
      <c r="AB264" s="277"/>
      <c r="AC264" s="277"/>
      <c r="AD264" s="277"/>
      <c r="AE264" s="277"/>
      <c r="AF264" s="277"/>
      <c r="AG264" s="277"/>
      <c r="AH264" s="277"/>
      <c r="AI264" s="277"/>
      <c r="AJ264" s="277"/>
      <c r="AK264" s="277"/>
      <c r="AL264" s="277"/>
      <c r="AM264" s="277"/>
      <c r="AN264" s="277"/>
      <c r="AO264" s="277"/>
      <c r="AP264" s="277"/>
      <c r="AQ264" s="277"/>
      <c r="AR264" s="277"/>
      <c r="AS264" s="277"/>
      <c r="AT264" s="277"/>
      <c r="AU264" s="277"/>
      <c r="AV264" s="277"/>
      <c r="AW264" s="277"/>
      <c r="AX264" s="277"/>
      <c r="AY264" s="277"/>
      <c r="AZ264" s="277"/>
      <c r="BA264" s="277"/>
      <c r="BB264" s="277"/>
      <c r="BC264" s="277"/>
      <c r="BD264" s="277"/>
      <c r="BE264" s="277"/>
      <c r="BF264" s="277"/>
      <c r="BG264" s="277"/>
      <c r="BH264" s="277"/>
      <c r="BI264" s="277"/>
      <c r="BJ264" s="277"/>
      <c r="BK264" s="277"/>
      <c r="BL264" s="277"/>
      <c r="BM264" s="277"/>
      <c r="BN264" s="277"/>
      <c r="BO264" s="277"/>
      <c r="BP264" s="277"/>
      <c r="BQ264" s="277"/>
      <c r="BR264" s="277"/>
      <c r="BS264" s="277"/>
      <c r="BT264" s="277"/>
      <c r="BU264" s="277"/>
      <c r="BV264" s="277"/>
      <c r="BW264" s="277"/>
      <c r="BX264" s="277"/>
      <c r="BY264" s="277"/>
      <c r="BZ264" s="277"/>
      <c r="CA264" s="277"/>
      <c r="CB264" s="277"/>
      <c r="CC264" s="277"/>
      <c r="CD264" s="277"/>
      <c r="CE264" s="277"/>
      <c r="CF264" s="277"/>
      <c r="CG264" s="277"/>
      <c r="CH264" s="277"/>
      <c r="CI264" s="277"/>
      <c r="CJ264" s="277"/>
      <c r="CK264" s="277"/>
      <c r="CL264" s="277"/>
      <c r="CM264" s="277"/>
      <c r="CN264" s="277"/>
      <c r="CO264" s="277"/>
      <c r="CP264" s="277"/>
      <c r="CQ264" s="277"/>
      <c r="CR264" s="277"/>
      <c r="CS264" s="277"/>
      <c r="CT264" s="277"/>
      <c r="CU264" s="277"/>
      <c r="CV264" s="277"/>
      <c r="CW264" s="277"/>
      <c r="CX264" s="277"/>
      <c r="CY264" s="277"/>
      <c r="CZ264" s="277"/>
      <c r="DA264" s="277"/>
      <c r="DB264" s="277"/>
      <c r="DC264" s="277"/>
      <c r="DD264" s="277"/>
      <c r="DE264" s="277"/>
      <c r="DF264" s="277"/>
      <c r="DG264" s="277"/>
      <c r="DH264" s="277"/>
      <c r="DI264" s="277"/>
      <c r="DJ264" s="277"/>
      <c r="DK264" s="277"/>
      <c r="DL264" s="277"/>
      <c r="DM264" s="277"/>
      <c r="DN264" s="277"/>
      <c r="DO264" s="277"/>
      <c r="DP264" s="277"/>
      <c r="DQ264" s="277"/>
      <c r="DR264" s="277"/>
      <c r="DS264" s="277"/>
      <c r="DT264" s="277"/>
      <c r="DU264" s="277"/>
      <c r="DV264" s="277"/>
      <c r="DW264" s="277"/>
      <c r="DX264" s="277"/>
      <c r="DY264" s="277"/>
      <c r="DZ264" s="277"/>
      <c r="EA264" s="277"/>
      <c r="EB264" s="277"/>
      <c r="EC264" s="277"/>
      <c r="ED264" s="277"/>
      <c r="EE264" s="277"/>
      <c r="EF264" s="277"/>
      <c r="EG264" s="277"/>
      <c r="EH264" s="277"/>
      <c r="EI264" s="277"/>
      <c r="EJ264" s="277"/>
      <c r="EK264" s="277"/>
      <c r="EL264" s="277"/>
      <c r="EM264" s="277"/>
      <c r="EN264" s="277"/>
      <c r="EO264" s="277"/>
      <c r="EP264" s="277"/>
      <c r="EQ264" s="277"/>
      <c r="ER264" s="277"/>
      <c r="ES264" s="277"/>
      <c r="ET264" s="277"/>
      <c r="EU264" s="277"/>
      <c r="EV264" s="277"/>
      <c r="EW264" s="277"/>
      <c r="EX264" s="277"/>
      <c r="EY264" s="277"/>
      <c r="EZ264" s="277"/>
      <c r="FA264" s="277"/>
      <c r="FB264" s="277"/>
      <c r="FC264" s="277"/>
      <c r="FD264" s="277"/>
      <c r="FE264" s="277"/>
      <c r="FF264" s="277"/>
      <c r="FG264" s="277"/>
      <c r="FH264" s="277"/>
      <c r="FI264" s="277"/>
      <c r="FJ264" s="277"/>
      <c r="FK264" s="277"/>
      <c r="FL264" s="277"/>
      <c r="FM264" s="277"/>
      <c r="FN264" s="277"/>
      <c r="FO264" s="277"/>
      <c r="FP264" s="277"/>
      <c r="FQ264" s="277"/>
      <c r="FR264" s="277"/>
      <c r="FS264" s="277"/>
      <c r="FT264" s="277"/>
      <c r="FU264" s="277"/>
      <c r="FV264" s="277"/>
      <c r="FW264" s="277"/>
      <c r="FX264" s="277"/>
      <c r="FY264" s="277"/>
      <c r="FZ264" s="277"/>
      <c r="GA264" s="277"/>
      <c r="GB264" s="277"/>
      <c r="GC264" s="277"/>
      <c r="GD264" s="277"/>
      <c r="GE264" s="277"/>
      <c r="GF264" s="277"/>
      <c r="GG264" s="277"/>
      <c r="GH264" s="277"/>
      <c r="GI264" s="277"/>
      <c r="GJ264" s="277"/>
      <c r="GK264" s="277"/>
      <c r="GL264" s="277"/>
      <c r="GM264" s="277"/>
      <c r="GN264" s="277"/>
      <c r="GO264" s="277"/>
      <c r="GP264" s="277"/>
      <c r="GQ264" s="277"/>
      <c r="GR264" s="277"/>
      <c r="GS264" s="277"/>
      <c r="GT264" s="277"/>
      <c r="GU264" s="277"/>
      <c r="GV264" s="280"/>
      <c r="GW264" s="280"/>
      <c r="GX264" s="280"/>
      <c r="GY264" s="280"/>
      <c r="GZ264" s="280"/>
      <c r="HA264" s="280"/>
      <c r="HB264" s="280"/>
      <c r="HC264" s="280"/>
      <c r="HD264" s="280"/>
      <c r="HE264" s="280"/>
      <c r="HF264" s="280"/>
      <c r="HG264" s="280"/>
      <c r="HH264" s="280"/>
      <c r="HI264" s="280"/>
      <c r="HJ264" s="280"/>
      <c r="HK264" s="280"/>
      <c r="HL264" s="280"/>
      <c r="HM264" s="280"/>
      <c r="HN264" s="280"/>
      <c r="HO264" s="280"/>
      <c r="HP264" s="280"/>
      <c r="HQ264" s="280"/>
      <c r="HR264" s="280"/>
      <c r="HS264" s="280"/>
    </row>
    <row r="265" spans="1:227" s="257" customFormat="1" ht="27.95" customHeight="1">
      <c r="A265" s="523" t="s">
        <v>109</v>
      </c>
      <c r="B265" s="289" t="s">
        <v>81</v>
      </c>
      <c r="C265" s="290">
        <f>C266+C267+C270+C282</f>
        <v>502.5471</v>
      </c>
      <c r="D265" s="290">
        <f t="shared" ref="D265:G265" si="51">D266+D267+D270+D282</f>
        <v>257.525824</v>
      </c>
      <c r="E265" s="290">
        <f t="shared" si="51"/>
        <v>155</v>
      </c>
      <c r="F265" s="291">
        <f t="shared" si="42"/>
        <v>915.07292399999994</v>
      </c>
      <c r="G265" s="290">
        <f t="shared" si="51"/>
        <v>-136.74879999999999</v>
      </c>
      <c r="H265" s="291">
        <f t="shared" si="50"/>
        <v>778.32412399999998</v>
      </c>
      <c r="I265" s="296"/>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277"/>
      <c r="AF265" s="277"/>
      <c r="AG265" s="277"/>
      <c r="AH265" s="277"/>
      <c r="AI265" s="277"/>
      <c r="AJ265" s="277"/>
      <c r="AK265" s="277"/>
      <c r="AL265" s="277"/>
      <c r="AM265" s="277"/>
      <c r="AN265" s="277"/>
      <c r="AO265" s="277"/>
      <c r="AP265" s="277"/>
      <c r="AQ265" s="277"/>
      <c r="AR265" s="277"/>
      <c r="AS265" s="277"/>
      <c r="AT265" s="277"/>
      <c r="AU265" s="277"/>
      <c r="AV265" s="277"/>
      <c r="AW265" s="277"/>
      <c r="AX265" s="277"/>
      <c r="AY265" s="277"/>
      <c r="AZ265" s="277"/>
      <c r="BA265" s="277"/>
      <c r="BB265" s="277"/>
      <c r="BC265" s="277"/>
      <c r="BD265" s="277"/>
      <c r="BE265" s="277"/>
      <c r="BF265" s="277"/>
      <c r="BG265" s="277"/>
      <c r="BH265" s="277"/>
      <c r="BI265" s="277"/>
      <c r="BJ265" s="277"/>
      <c r="BK265" s="277"/>
      <c r="BL265" s="277"/>
      <c r="BM265" s="277"/>
      <c r="BN265" s="277"/>
      <c r="BO265" s="277"/>
      <c r="BP265" s="277"/>
      <c r="BQ265" s="277"/>
      <c r="BR265" s="277"/>
      <c r="BS265" s="277"/>
      <c r="BT265" s="277"/>
      <c r="BU265" s="277"/>
      <c r="BV265" s="277"/>
      <c r="BW265" s="277"/>
      <c r="BX265" s="277"/>
      <c r="BY265" s="277"/>
      <c r="BZ265" s="277"/>
      <c r="CA265" s="277"/>
      <c r="CB265" s="277"/>
      <c r="CC265" s="277"/>
      <c r="CD265" s="277"/>
      <c r="CE265" s="277"/>
      <c r="CF265" s="277"/>
      <c r="CG265" s="277"/>
      <c r="CH265" s="277"/>
      <c r="CI265" s="277"/>
      <c r="CJ265" s="277"/>
      <c r="CK265" s="277"/>
      <c r="CL265" s="277"/>
      <c r="CM265" s="277"/>
      <c r="CN265" s="277"/>
      <c r="CO265" s="277"/>
      <c r="CP265" s="277"/>
      <c r="CQ265" s="277"/>
      <c r="CR265" s="277"/>
      <c r="CS265" s="277"/>
      <c r="CT265" s="277"/>
      <c r="CU265" s="277"/>
      <c r="CV265" s="277"/>
      <c r="CW265" s="277"/>
      <c r="CX265" s="277"/>
      <c r="CY265" s="277"/>
      <c r="CZ265" s="277"/>
      <c r="DA265" s="277"/>
      <c r="DB265" s="277"/>
      <c r="DC265" s="277"/>
      <c r="DD265" s="277"/>
      <c r="DE265" s="277"/>
      <c r="DF265" s="277"/>
      <c r="DG265" s="277"/>
      <c r="DH265" s="277"/>
      <c r="DI265" s="277"/>
      <c r="DJ265" s="277"/>
      <c r="DK265" s="277"/>
      <c r="DL265" s="277"/>
      <c r="DM265" s="277"/>
      <c r="DN265" s="277"/>
      <c r="DO265" s="277"/>
      <c r="DP265" s="277"/>
      <c r="DQ265" s="277"/>
      <c r="DR265" s="277"/>
      <c r="DS265" s="277"/>
      <c r="DT265" s="277"/>
      <c r="DU265" s="277"/>
      <c r="DV265" s="277"/>
      <c r="DW265" s="277"/>
      <c r="DX265" s="277"/>
      <c r="DY265" s="277"/>
      <c r="DZ265" s="277"/>
      <c r="EA265" s="277"/>
      <c r="EB265" s="277"/>
      <c r="EC265" s="277"/>
      <c r="ED265" s="277"/>
      <c r="EE265" s="277"/>
      <c r="EF265" s="277"/>
      <c r="EG265" s="277"/>
      <c r="EH265" s="277"/>
      <c r="EI265" s="277"/>
      <c r="EJ265" s="277"/>
      <c r="EK265" s="277"/>
      <c r="EL265" s="277"/>
      <c r="EM265" s="277"/>
      <c r="EN265" s="277"/>
      <c r="EO265" s="277"/>
      <c r="EP265" s="277"/>
      <c r="EQ265" s="277"/>
      <c r="ER265" s="277"/>
      <c r="ES265" s="277"/>
      <c r="ET265" s="277"/>
      <c r="EU265" s="277"/>
      <c r="EV265" s="277"/>
      <c r="EW265" s="277"/>
      <c r="EX265" s="277"/>
      <c r="EY265" s="277"/>
      <c r="EZ265" s="277"/>
      <c r="FA265" s="277"/>
      <c r="FB265" s="277"/>
      <c r="FC265" s="277"/>
      <c r="FD265" s="277"/>
      <c r="FE265" s="277"/>
      <c r="FF265" s="277"/>
      <c r="FG265" s="277"/>
      <c r="FH265" s="277"/>
      <c r="FI265" s="277"/>
      <c r="FJ265" s="277"/>
      <c r="FK265" s="277"/>
      <c r="FL265" s="277"/>
      <c r="FM265" s="277"/>
      <c r="FN265" s="277"/>
      <c r="FO265" s="277"/>
      <c r="FP265" s="277"/>
      <c r="FQ265" s="277"/>
      <c r="FR265" s="277"/>
      <c r="FS265" s="277"/>
      <c r="FT265" s="277"/>
      <c r="FU265" s="277"/>
      <c r="FV265" s="277"/>
      <c r="FW265" s="277"/>
      <c r="FX265" s="277"/>
      <c r="FY265" s="277"/>
      <c r="FZ265" s="277"/>
      <c r="GA265" s="277"/>
      <c r="GB265" s="277"/>
      <c r="GC265" s="277"/>
      <c r="GD265" s="277"/>
      <c r="GE265" s="277"/>
      <c r="GF265" s="277"/>
      <c r="GG265" s="277"/>
      <c r="GH265" s="277"/>
      <c r="GI265" s="277"/>
      <c r="GJ265" s="277"/>
      <c r="GK265" s="277"/>
      <c r="GL265" s="277"/>
      <c r="GM265" s="277"/>
      <c r="GN265" s="277"/>
      <c r="GO265" s="277"/>
      <c r="GP265" s="277"/>
      <c r="GQ265" s="277"/>
      <c r="GR265" s="277"/>
      <c r="GS265" s="277"/>
      <c r="GT265" s="277"/>
      <c r="GU265" s="277"/>
      <c r="GV265" s="280"/>
      <c r="GW265" s="280"/>
      <c r="GX265" s="280"/>
      <c r="GY265" s="280"/>
      <c r="GZ265" s="280"/>
      <c r="HA265" s="280"/>
      <c r="HB265" s="280"/>
      <c r="HC265" s="280"/>
      <c r="HD265" s="280"/>
      <c r="HE265" s="280"/>
      <c r="HF265" s="280"/>
      <c r="HG265" s="280"/>
      <c r="HH265" s="280"/>
      <c r="HI265" s="280"/>
      <c r="HJ265" s="280"/>
      <c r="HK265" s="280"/>
      <c r="HL265" s="280"/>
      <c r="HM265" s="280"/>
      <c r="HN265" s="280"/>
      <c r="HO265" s="280"/>
      <c r="HP265" s="280"/>
      <c r="HQ265" s="280"/>
      <c r="HR265" s="280"/>
      <c r="HS265" s="280"/>
    </row>
    <row r="266" spans="1:227" s="257" customFormat="1" ht="27.95" customHeight="1">
      <c r="A266" s="523"/>
      <c r="B266" s="294" t="s">
        <v>253</v>
      </c>
      <c r="C266" s="290">
        <v>276.3</v>
      </c>
      <c r="D266" s="290">
        <v>178.03582399999999</v>
      </c>
      <c r="E266" s="290"/>
      <c r="F266" s="291">
        <f t="shared" si="42"/>
        <v>454.335824</v>
      </c>
      <c r="G266" s="290"/>
      <c r="H266" s="291">
        <f t="shared" si="50"/>
        <v>454.335824</v>
      </c>
      <c r="I266" s="296" t="s">
        <v>394</v>
      </c>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277"/>
      <c r="AF266" s="277"/>
      <c r="AG266" s="277"/>
      <c r="AH266" s="277"/>
      <c r="AI266" s="277"/>
      <c r="AJ266" s="277"/>
      <c r="AK266" s="277"/>
      <c r="AL266" s="277"/>
      <c r="AM266" s="277"/>
      <c r="AN266" s="277"/>
      <c r="AO266" s="277"/>
      <c r="AP266" s="277"/>
      <c r="AQ266" s="277"/>
      <c r="AR266" s="277"/>
      <c r="AS266" s="277"/>
      <c r="AT266" s="277"/>
      <c r="AU266" s="277"/>
      <c r="AV266" s="277"/>
      <c r="AW266" s="277"/>
      <c r="AX266" s="277"/>
      <c r="AY266" s="277"/>
      <c r="AZ266" s="277"/>
      <c r="BA266" s="277"/>
      <c r="BB266" s="277"/>
      <c r="BC266" s="277"/>
      <c r="BD266" s="277"/>
      <c r="BE266" s="277"/>
      <c r="BF266" s="277"/>
      <c r="BG266" s="277"/>
      <c r="BH266" s="277"/>
      <c r="BI266" s="277"/>
      <c r="BJ266" s="277"/>
      <c r="BK266" s="277"/>
      <c r="BL266" s="277"/>
      <c r="BM266" s="277"/>
      <c r="BN266" s="277"/>
      <c r="BO266" s="277"/>
      <c r="BP266" s="277"/>
      <c r="BQ266" s="277"/>
      <c r="BR266" s="277"/>
      <c r="BS266" s="277"/>
      <c r="BT266" s="277"/>
      <c r="BU266" s="277"/>
      <c r="BV266" s="277"/>
      <c r="BW266" s="277"/>
      <c r="BX266" s="277"/>
      <c r="BY266" s="277"/>
      <c r="BZ266" s="277"/>
      <c r="CA266" s="277"/>
      <c r="CB266" s="277"/>
      <c r="CC266" s="277"/>
      <c r="CD266" s="277"/>
      <c r="CE266" s="277"/>
      <c r="CF266" s="277"/>
      <c r="CG266" s="277"/>
      <c r="CH266" s="277"/>
      <c r="CI266" s="277"/>
      <c r="CJ266" s="277"/>
      <c r="CK266" s="277"/>
      <c r="CL266" s="277"/>
      <c r="CM266" s="277"/>
      <c r="CN266" s="277"/>
      <c r="CO266" s="277"/>
      <c r="CP266" s="277"/>
      <c r="CQ266" s="277"/>
      <c r="CR266" s="277"/>
      <c r="CS266" s="277"/>
      <c r="CT266" s="277"/>
      <c r="CU266" s="277"/>
      <c r="CV266" s="277"/>
      <c r="CW266" s="277"/>
      <c r="CX266" s="277"/>
      <c r="CY266" s="277"/>
      <c r="CZ266" s="277"/>
      <c r="DA266" s="277"/>
      <c r="DB266" s="277"/>
      <c r="DC266" s="277"/>
      <c r="DD266" s="277"/>
      <c r="DE266" s="277"/>
      <c r="DF266" s="277"/>
      <c r="DG266" s="277"/>
      <c r="DH266" s="277"/>
      <c r="DI266" s="277"/>
      <c r="DJ266" s="277"/>
      <c r="DK266" s="277"/>
      <c r="DL266" s="277"/>
      <c r="DM266" s="277"/>
      <c r="DN266" s="277"/>
      <c r="DO266" s="277"/>
      <c r="DP266" s="277"/>
      <c r="DQ266" s="277"/>
      <c r="DR266" s="277"/>
      <c r="DS266" s="277"/>
      <c r="DT266" s="277"/>
      <c r="DU266" s="277"/>
      <c r="DV266" s="277"/>
      <c r="DW266" s="277"/>
      <c r="DX266" s="277"/>
      <c r="DY266" s="277"/>
      <c r="DZ266" s="277"/>
      <c r="EA266" s="277"/>
      <c r="EB266" s="277"/>
      <c r="EC266" s="277"/>
      <c r="ED266" s="277"/>
      <c r="EE266" s="277"/>
      <c r="EF266" s="277"/>
      <c r="EG266" s="277"/>
      <c r="EH266" s="277"/>
      <c r="EI266" s="277"/>
      <c r="EJ266" s="277"/>
      <c r="EK266" s="277"/>
      <c r="EL266" s="277"/>
      <c r="EM266" s="277"/>
      <c r="EN266" s="277"/>
      <c r="EO266" s="277"/>
      <c r="EP266" s="277"/>
      <c r="EQ266" s="277"/>
      <c r="ER266" s="277"/>
      <c r="ES266" s="277"/>
      <c r="ET266" s="277"/>
      <c r="EU266" s="277"/>
      <c r="EV266" s="277"/>
      <c r="EW266" s="277"/>
      <c r="EX266" s="277"/>
      <c r="EY266" s="277"/>
      <c r="EZ266" s="277"/>
      <c r="FA266" s="277"/>
      <c r="FB266" s="277"/>
      <c r="FC266" s="277"/>
      <c r="FD266" s="277"/>
      <c r="FE266" s="277"/>
      <c r="FF266" s="277"/>
      <c r="FG266" s="277"/>
      <c r="FH266" s="277"/>
      <c r="FI266" s="277"/>
      <c r="FJ266" s="277"/>
      <c r="FK266" s="277"/>
      <c r="FL266" s="277"/>
      <c r="FM266" s="277"/>
      <c r="FN266" s="277"/>
      <c r="FO266" s="277"/>
      <c r="FP266" s="277"/>
      <c r="FQ266" s="277"/>
      <c r="FR266" s="277"/>
      <c r="FS266" s="277"/>
      <c r="FT266" s="277"/>
      <c r="FU266" s="277"/>
      <c r="FV266" s="277"/>
      <c r="FW266" s="277"/>
      <c r="FX266" s="277"/>
      <c r="FY266" s="277"/>
      <c r="FZ266" s="277"/>
      <c r="GA266" s="277"/>
      <c r="GB266" s="277"/>
      <c r="GC266" s="277"/>
      <c r="GD266" s="277"/>
      <c r="GE266" s="277"/>
      <c r="GF266" s="277"/>
      <c r="GG266" s="277"/>
      <c r="GH266" s="277"/>
      <c r="GI266" s="277"/>
      <c r="GJ266" s="277"/>
      <c r="GK266" s="277"/>
      <c r="GL266" s="277"/>
      <c r="GM266" s="277"/>
      <c r="GN266" s="277"/>
      <c r="GO266" s="277"/>
      <c r="GP266" s="277"/>
      <c r="GQ266" s="277"/>
      <c r="GR266" s="277"/>
      <c r="GS266" s="277"/>
      <c r="GT266" s="277"/>
      <c r="GU266" s="277"/>
      <c r="GV266" s="280"/>
      <c r="GW266" s="280"/>
      <c r="GX266" s="280"/>
      <c r="GY266" s="280"/>
      <c r="GZ266" s="280"/>
      <c r="HA266" s="280"/>
      <c r="HB266" s="280"/>
      <c r="HC266" s="280"/>
      <c r="HD266" s="280"/>
      <c r="HE266" s="280"/>
      <c r="HF266" s="280"/>
      <c r="HG266" s="280"/>
      <c r="HH266" s="280"/>
      <c r="HI266" s="280"/>
      <c r="HJ266" s="280"/>
      <c r="HK266" s="280"/>
      <c r="HL266" s="280"/>
      <c r="HM266" s="280"/>
      <c r="HN266" s="280"/>
      <c r="HO266" s="280"/>
      <c r="HP266" s="280"/>
      <c r="HQ266" s="280"/>
      <c r="HR266" s="280"/>
      <c r="HS266" s="280"/>
    </row>
    <row r="267" spans="1:227" s="257" customFormat="1" ht="27.95" customHeight="1">
      <c r="A267" s="523"/>
      <c r="B267" s="294" t="s">
        <v>255</v>
      </c>
      <c r="C267" s="291">
        <v>39.72</v>
      </c>
      <c r="D267" s="290"/>
      <c r="E267" s="290"/>
      <c r="F267" s="291">
        <f t="shared" si="42"/>
        <v>39.72</v>
      </c>
      <c r="G267" s="290"/>
      <c r="H267" s="291">
        <f t="shared" si="50"/>
        <v>39.72</v>
      </c>
      <c r="I267" s="296"/>
      <c r="J267" s="277"/>
      <c r="K267" s="277"/>
      <c r="L267" s="277"/>
      <c r="M267" s="277"/>
      <c r="N267" s="277"/>
      <c r="O267" s="277"/>
      <c r="P267" s="277"/>
      <c r="Q267" s="277"/>
      <c r="R267" s="277"/>
      <c r="S267" s="277"/>
      <c r="T267" s="277"/>
      <c r="U267" s="277"/>
      <c r="V267" s="277"/>
      <c r="W267" s="277"/>
      <c r="X267" s="277"/>
      <c r="Y267" s="277"/>
      <c r="Z267" s="277"/>
      <c r="AA267" s="277"/>
      <c r="AB267" s="277"/>
      <c r="AC267" s="277"/>
      <c r="AD267" s="277"/>
      <c r="AE267" s="277"/>
      <c r="AF267" s="277"/>
      <c r="AG267" s="277"/>
      <c r="AH267" s="277"/>
      <c r="AI267" s="277"/>
      <c r="AJ267" s="277"/>
      <c r="AK267" s="277"/>
      <c r="AL267" s="277"/>
      <c r="AM267" s="277"/>
      <c r="AN267" s="277"/>
      <c r="AO267" s="277"/>
      <c r="AP267" s="277"/>
      <c r="AQ267" s="277"/>
      <c r="AR267" s="277"/>
      <c r="AS267" s="277"/>
      <c r="AT267" s="277"/>
      <c r="AU267" s="277"/>
      <c r="AV267" s="277"/>
      <c r="AW267" s="277"/>
      <c r="AX267" s="277"/>
      <c r="AY267" s="277"/>
      <c r="AZ267" s="277"/>
      <c r="BA267" s="277"/>
      <c r="BB267" s="277"/>
      <c r="BC267" s="277"/>
      <c r="BD267" s="277"/>
      <c r="BE267" s="277"/>
      <c r="BF267" s="277"/>
      <c r="BG267" s="277"/>
      <c r="BH267" s="277"/>
      <c r="BI267" s="277"/>
      <c r="BJ267" s="277"/>
      <c r="BK267" s="277"/>
      <c r="BL267" s="277"/>
      <c r="BM267" s="277"/>
      <c r="BN267" s="277"/>
      <c r="BO267" s="277"/>
      <c r="BP267" s="277"/>
      <c r="BQ267" s="277"/>
      <c r="BR267" s="277"/>
      <c r="BS267" s="277"/>
      <c r="BT267" s="277"/>
      <c r="BU267" s="277"/>
      <c r="BV267" s="277"/>
      <c r="BW267" s="277"/>
      <c r="BX267" s="277"/>
      <c r="BY267" s="277"/>
      <c r="BZ267" s="277"/>
      <c r="CA267" s="277"/>
      <c r="CB267" s="277"/>
      <c r="CC267" s="277"/>
      <c r="CD267" s="277"/>
      <c r="CE267" s="277"/>
      <c r="CF267" s="277"/>
      <c r="CG267" s="277"/>
      <c r="CH267" s="277"/>
      <c r="CI267" s="277"/>
      <c r="CJ267" s="277"/>
      <c r="CK267" s="277"/>
      <c r="CL267" s="277"/>
      <c r="CM267" s="277"/>
      <c r="CN267" s="277"/>
      <c r="CO267" s="277"/>
      <c r="CP267" s="277"/>
      <c r="CQ267" s="277"/>
      <c r="CR267" s="277"/>
      <c r="CS267" s="277"/>
      <c r="CT267" s="277"/>
      <c r="CU267" s="277"/>
      <c r="CV267" s="277"/>
      <c r="CW267" s="277"/>
      <c r="CX267" s="277"/>
      <c r="CY267" s="277"/>
      <c r="CZ267" s="277"/>
      <c r="DA267" s="277"/>
      <c r="DB267" s="277"/>
      <c r="DC267" s="277"/>
      <c r="DD267" s="277"/>
      <c r="DE267" s="277"/>
      <c r="DF267" s="277"/>
      <c r="DG267" s="277"/>
      <c r="DH267" s="277"/>
      <c r="DI267" s="277"/>
      <c r="DJ267" s="277"/>
      <c r="DK267" s="277"/>
      <c r="DL267" s="277"/>
      <c r="DM267" s="277"/>
      <c r="DN267" s="277"/>
      <c r="DO267" s="277"/>
      <c r="DP267" s="277"/>
      <c r="DQ267" s="277"/>
      <c r="DR267" s="277"/>
      <c r="DS267" s="277"/>
      <c r="DT267" s="277"/>
      <c r="DU267" s="277"/>
      <c r="DV267" s="277"/>
      <c r="DW267" s="277"/>
      <c r="DX267" s="277"/>
      <c r="DY267" s="277"/>
      <c r="DZ267" s="277"/>
      <c r="EA267" s="277"/>
      <c r="EB267" s="277"/>
      <c r="EC267" s="277"/>
      <c r="ED267" s="277"/>
      <c r="EE267" s="277"/>
      <c r="EF267" s="277"/>
      <c r="EG267" s="277"/>
      <c r="EH267" s="277"/>
      <c r="EI267" s="277"/>
      <c r="EJ267" s="277"/>
      <c r="EK267" s="277"/>
      <c r="EL267" s="277"/>
      <c r="EM267" s="277"/>
      <c r="EN267" s="277"/>
      <c r="EO267" s="277"/>
      <c r="EP267" s="277"/>
      <c r="EQ267" s="277"/>
      <c r="ER267" s="277"/>
      <c r="ES267" s="277"/>
      <c r="ET267" s="277"/>
      <c r="EU267" s="277"/>
      <c r="EV267" s="277"/>
      <c r="EW267" s="277"/>
      <c r="EX267" s="277"/>
      <c r="EY267" s="277"/>
      <c r="EZ267" s="277"/>
      <c r="FA267" s="277"/>
      <c r="FB267" s="277"/>
      <c r="FC267" s="277"/>
      <c r="FD267" s="277"/>
      <c r="FE267" s="277"/>
      <c r="FF267" s="277"/>
      <c r="FG267" s="277"/>
      <c r="FH267" s="277"/>
      <c r="FI267" s="277"/>
      <c r="FJ267" s="277"/>
      <c r="FK267" s="277"/>
      <c r="FL267" s="277"/>
      <c r="FM267" s="277"/>
      <c r="FN267" s="277"/>
      <c r="FO267" s="277"/>
      <c r="FP267" s="277"/>
      <c r="FQ267" s="277"/>
      <c r="FR267" s="277"/>
      <c r="FS267" s="277"/>
      <c r="FT267" s="277"/>
      <c r="FU267" s="277"/>
      <c r="FV267" s="277"/>
      <c r="FW267" s="277"/>
      <c r="FX267" s="277"/>
      <c r="FY267" s="277"/>
      <c r="FZ267" s="277"/>
      <c r="GA267" s="277"/>
      <c r="GB267" s="277"/>
      <c r="GC267" s="277"/>
      <c r="GD267" s="277"/>
      <c r="GE267" s="277"/>
      <c r="GF267" s="277"/>
      <c r="GG267" s="277"/>
      <c r="GH267" s="277"/>
      <c r="GI267" s="277"/>
      <c r="GJ267" s="277"/>
      <c r="GK267" s="277"/>
      <c r="GL267" s="277"/>
      <c r="GM267" s="277"/>
      <c r="GN267" s="277"/>
      <c r="GO267" s="277"/>
      <c r="GP267" s="277"/>
      <c r="GQ267" s="277"/>
      <c r="GR267" s="277"/>
      <c r="GS267" s="277"/>
      <c r="GT267" s="277"/>
      <c r="GU267" s="277"/>
      <c r="GV267" s="280"/>
      <c r="GW267" s="280"/>
      <c r="GX267" s="280"/>
      <c r="GY267" s="280"/>
      <c r="GZ267" s="280"/>
      <c r="HA267" s="280"/>
      <c r="HB267" s="280"/>
      <c r="HC267" s="280"/>
      <c r="HD267" s="280"/>
      <c r="HE267" s="280"/>
      <c r="HF267" s="280"/>
      <c r="HG267" s="280"/>
      <c r="HH267" s="280"/>
      <c r="HI267" s="280"/>
      <c r="HJ267" s="280"/>
      <c r="HK267" s="280"/>
      <c r="HL267" s="280"/>
      <c r="HM267" s="280"/>
      <c r="HN267" s="280"/>
      <c r="HO267" s="280"/>
      <c r="HP267" s="280"/>
      <c r="HQ267" s="280"/>
      <c r="HR267" s="280"/>
      <c r="HS267" s="280"/>
    </row>
    <row r="268" spans="1:227" s="278" customFormat="1" ht="27.95" customHeight="1">
      <c r="A268" s="523"/>
      <c r="B268" s="293" t="s">
        <v>256</v>
      </c>
      <c r="C268" s="291">
        <v>21</v>
      </c>
      <c r="D268" s="291"/>
      <c r="E268" s="291"/>
      <c r="F268" s="291">
        <f t="shared" si="42"/>
        <v>21</v>
      </c>
      <c r="G268" s="290"/>
      <c r="H268" s="291">
        <f t="shared" si="50"/>
        <v>21</v>
      </c>
      <c r="I268" s="296"/>
      <c r="J268" s="277"/>
      <c r="K268" s="277"/>
      <c r="L268" s="277"/>
      <c r="M268" s="277"/>
      <c r="N268" s="277"/>
      <c r="O268" s="277"/>
      <c r="P268" s="277"/>
      <c r="Q268" s="277"/>
      <c r="R268" s="277"/>
      <c r="S268" s="277"/>
      <c r="T268" s="277"/>
      <c r="U268" s="277"/>
      <c r="V268" s="277"/>
      <c r="W268" s="277"/>
      <c r="X268" s="277"/>
      <c r="Y268" s="277"/>
      <c r="Z268" s="277"/>
      <c r="AA268" s="277"/>
      <c r="AB268" s="277"/>
      <c r="AC268" s="277"/>
      <c r="AD268" s="277"/>
      <c r="AE268" s="277"/>
      <c r="AF268" s="277"/>
      <c r="AG268" s="277"/>
      <c r="AH268" s="277"/>
      <c r="AI268" s="277"/>
      <c r="AJ268" s="277"/>
      <c r="AK268" s="277"/>
      <c r="AL268" s="277"/>
      <c r="AM268" s="277"/>
      <c r="AN268" s="277"/>
      <c r="AO268" s="277"/>
      <c r="AP268" s="277"/>
      <c r="AQ268" s="277"/>
      <c r="AR268" s="277"/>
      <c r="AS268" s="277"/>
      <c r="AT268" s="277"/>
      <c r="AU268" s="277"/>
      <c r="AV268" s="277"/>
      <c r="AW268" s="277"/>
      <c r="AX268" s="277"/>
      <c r="AY268" s="277"/>
      <c r="AZ268" s="277"/>
      <c r="BA268" s="277"/>
      <c r="BB268" s="277"/>
      <c r="BC268" s="277"/>
      <c r="BD268" s="277"/>
      <c r="BE268" s="277"/>
      <c r="BF268" s="277"/>
      <c r="BG268" s="277"/>
      <c r="BH268" s="277"/>
      <c r="BI268" s="277"/>
      <c r="BJ268" s="277"/>
      <c r="BK268" s="277"/>
      <c r="BL268" s="277"/>
      <c r="BM268" s="277"/>
      <c r="BN268" s="277"/>
      <c r="BO268" s="277"/>
      <c r="BP268" s="277"/>
      <c r="BQ268" s="277"/>
      <c r="BR268" s="277"/>
      <c r="BS268" s="277"/>
      <c r="BT268" s="277"/>
      <c r="BU268" s="277"/>
      <c r="BV268" s="277"/>
      <c r="BW268" s="277"/>
      <c r="BX268" s="277"/>
      <c r="BY268" s="277"/>
      <c r="BZ268" s="277"/>
      <c r="CA268" s="277"/>
      <c r="CB268" s="277"/>
      <c r="CC268" s="277"/>
      <c r="CD268" s="277"/>
      <c r="CE268" s="277"/>
      <c r="CF268" s="277"/>
      <c r="CG268" s="277"/>
      <c r="CH268" s="277"/>
      <c r="CI268" s="277"/>
      <c r="CJ268" s="277"/>
      <c r="CK268" s="277"/>
      <c r="CL268" s="277"/>
      <c r="CM268" s="277"/>
      <c r="CN268" s="277"/>
      <c r="CO268" s="277"/>
      <c r="CP268" s="277"/>
      <c r="CQ268" s="277"/>
      <c r="CR268" s="277"/>
      <c r="CS268" s="277"/>
      <c r="CT268" s="277"/>
      <c r="CU268" s="277"/>
      <c r="CV268" s="277"/>
      <c r="CW268" s="277"/>
      <c r="CX268" s="277"/>
      <c r="CY268" s="277"/>
      <c r="CZ268" s="277"/>
      <c r="DA268" s="277"/>
      <c r="DB268" s="277"/>
      <c r="DC268" s="277"/>
      <c r="DD268" s="277"/>
      <c r="DE268" s="277"/>
      <c r="DF268" s="277"/>
      <c r="DG268" s="277"/>
      <c r="DH268" s="277"/>
      <c r="DI268" s="277"/>
      <c r="DJ268" s="277"/>
      <c r="DK268" s="277"/>
      <c r="DL268" s="277"/>
      <c r="DM268" s="277"/>
      <c r="DN268" s="277"/>
      <c r="DO268" s="277"/>
      <c r="DP268" s="277"/>
      <c r="DQ268" s="277"/>
      <c r="DR268" s="277"/>
      <c r="DS268" s="277"/>
      <c r="DT268" s="277"/>
      <c r="DU268" s="277"/>
      <c r="DV268" s="277"/>
      <c r="DW268" s="277"/>
      <c r="DX268" s="277"/>
      <c r="DY268" s="277"/>
      <c r="DZ268" s="277"/>
      <c r="EA268" s="277"/>
      <c r="EB268" s="277"/>
      <c r="EC268" s="277"/>
      <c r="ED268" s="277"/>
      <c r="EE268" s="277"/>
      <c r="EF268" s="277"/>
      <c r="EG268" s="277"/>
      <c r="EH268" s="277"/>
      <c r="EI268" s="277"/>
      <c r="EJ268" s="277"/>
      <c r="EK268" s="277"/>
      <c r="EL268" s="277"/>
      <c r="EM268" s="277"/>
      <c r="EN268" s="277"/>
      <c r="EO268" s="277"/>
      <c r="EP268" s="277"/>
      <c r="EQ268" s="277"/>
      <c r="ER268" s="277"/>
      <c r="ES268" s="277"/>
      <c r="ET268" s="277"/>
      <c r="EU268" s="277"/>
      <c r="EV268" s="277"/>
      <c r="EW268" s="277"/>
      <c r="EX268" s="277"/>
      <c r="EY268" s="277"/>
      <c r="EZ268" s="277"/>
      <c r="FA268" s="277"/>
      <c r="FB268" s="277"/>
      <c r="FC268" s="277"/>
      <c r="FD268" s="277"/>
      <c r="FE268" s="277"/>
      <c r="FF268" s="277"/>
      <c r="FG268" s="277"/>
      <c r="FH268" s="277"/>
      <c r="FI268" s="277"/>
      <c r="FJ268" s="277"/>
      <c r="FK268" s="277"/>
      <c r="FL268" s="277"/>
      <c r="FM268" s="277"/>
      <c r="FN268" s="277"/>
      <c r="FO268" s="277"/>
      <c r="FP268" s="277"/>
      <c r="FQ268" s="277"/>
      <c r="FR268" s="277"/>
      <c r="FS268" s="277"/>
      <c r="FT268" s="277"/>
      <c r="FU268" s="277"/>
      <c r="FV268" s="277"/>
      <c r="FW268" s="277"/>
      <c r="FX268" s="277"/>
      <c r="FY268" s="277"/>
      <c r="FZ268" s="277"/>
      <c r="GA268" s="277"/>
      <c r="GB268" s="277"/>
      <c r="GC268" s="277"/>
      <c r="GD268" s="277"/>
      <c r="GE268" s="277"/>
      <c r="GF268" s="277"/>
      <c r="GG268" s="277"/>
      <c r="GH268" s="277"/>
      <c r="GI268" s="277"/>
      <c r="GJ268" s="277"/>
      <c r="GK268" s="277"/>
      <c r="GL268" s="277"/>
      <c r="GM268" s="277"/>
      <c r="GN268" s="277"/>
      <c r="GO268" s="277"/>
      <c r="GP268" s="277"/>
      <c r="GQ268" s="277"/>
      <c r="GR268" s="277"/>
      <c r="GS268" s="277"/>
      <c r="GT268" s="277"/>
      <c r="GU268" s="277"/>
      <c r="GV268" s="280"/>
      <c r="GW268" s="280"/>
      <c r="GX268" s="280"/>
      <c r="GY268" s="280"/>
      <c r="GZ268" s="280"/>
      <c r="HA268" s="280"/>
      <c r="HB268" s="280"/>
      <c r="HC268" s="280"/>
      <c r="HD268" s="280"/>
      <c r="HE268" s="280"/>
      <c r="HF268" s="280"/>
      <c r="HG268" s="280"/>
      <c r="HH268" s="280"/>
      <c r="HI268" s="280"/>
      <c r="HJ268" s="280"/>
      <c r="HK268" s="280"/>
      <c r="HL268" s="280"/>
      <c r="HM268" s="280"/>
      <c r="HN268" s="280"/>
      <c r="HO268" s="280"/>
      <c r="HP268" s="280"/>
      <c r="HQ268" s="280"/>
      <c r="HR268" s="280"/>
      <c r="HS268" s="280"/>
    </row>
    <row r="269" spans="1:227" s="278" customFormat="1" ht="27.95" customHeight="1">
      <c r="A269" s="523"/>
      <c r="B269" s="296" t="s">
        <v>257</v>
      </c>
      <c r="C269" s="291">
        <v>18.72</v>
      </c>
      <c r="D269" s="290"/>
      <c r="E269" s="290"/>
      <c r="F269" s="291">
        <f t="shared" si="42"/>
        <v>18.72</v>
      </c>
      <c r="G269" s="290"/>
      <c r="H269" s="291">
        <f t="shared" si="50"/>
        <v>18.72</v>
      </c>
      <c r="I269" s="296"/>
      <c r="J269" s="277"/>
      <c r="K269" s="277"/>
      <c r="L269" s="277"/>
      <c r="M269" s="277"/>
      <c r="N269" s="277"/>
      <c r="O269" s="277"/>
      <c r="P269" s="277"/>
      <c r="Q269" s="277"/>
      <c r="R269" s="277"/>
      <c r="S269" s="277"/>
      <c r="T269" s="277"/>
      <c r="U269" s="277"/>
      <c r="V269" s="277"/>
      <c r="W269" s="277"/>
      <c r="X269" s="277"/>
      <c r="Y269" s="277"/>
      <c r="Z269" s="277"/>
      <c r="AA269" s="277"/>
      <c r="AB269" s="277"/>
      <c r="AC269" s="277"/>
      <c r="AD269" s="277"/>
      <c r="AE269" s="277"/>
      <c r="AF269" s="277"/>
      <c r="AG269" s="277"/>
      <c r="AH269" s="277"/>
      <c r="AI269" s="277"/>
      <c r="AJ269" s="277"/>
      <c r="AK269" s="277"/>
      <c r="AL269" s="277"/>
      <c r="AM269" s="277"/>
      <c r="AN269" s="277"/>
      <c r="AO269" s="277"/>
      <c r="AP269" s="277"/>
      <c r="AQ269" s="277"/>
      <c r="AR269" s="277"/>
      <c r="AS269" s="277"/>
      <c r="AT269" s="277"/>
      <c r="AU269" s="277"/>
      <c r="AV269" s="277"/>
      <c r="AW269" s="277"/>
      <c r="AX269" s="277"/>
      <c r="AY269" s="277"/>
      <c r="AZ269" s="277"/>
      <c r="BA269" s="277"/>
      <c r="BB269" s="277"/>
      <c r="BC269" s="277"/>
      <c r="BD269" s="277"/>
      <c r="BE269" s="277"/>
      <c r="BF269" s="277"/>
      <c r="BG269" s="277"/>
      <c r="BH269" s="277"/>
      <c r="BI269" s="277"/>
      <c r="BJ269" s="277"/>
      <c r="BK269" s="277"/>
      <c r="BL269" s="277"/>
      <c r="BM269" s="277"/>
      <c r="BN269" s="277"/>
      <c r="BO269" s="277"/>
      <c r="BP269" s="277"/>
      <c r="BQ269" s="277"/>
      <c r="BR269" s="277"/>
      <c r="BS269" s="277"/>
      <c r="BT269" s="277"/>
      <c r="BU269" s="277"/>
      <c r="BV269" s="277"/>
      <c r="BW269" s="277"/>
      <c r="BX269" s="277"/>
      <c r="BY269" s="277"/>
      <c r="BZ269" s="277"/>
      <c r="CA269" s="277"/>
      <c r="CB269" s="277"/>
      <c r="CC269" s="277"/>
      <c r="CD269" s="277"/>
      <c r="CE269" s="277"/>
      <c r="CF269" s="277"/>
      <c r="CG269" s="277"/>
      <c r="CH269" s="277"/>
      <c r="CI269" s="277"/>
      <c r="CJ269" s="277"/>
      <c r="CK269" s="277"/>
      <c r="CL269" s="277"/>
      <c r="CM269" s="277"/>
      <c r="CN269" s="277"/>
      <c r="CO269" s="277"/>
      <c r="CP269" s="277"/>
      <c r="CQ269" s="277"/>
      <c r="CR269" s="277"/>
      <c r="CS269" s="277"/>
      <c r="CT269" s="277"/>
      <c r="CU269" s="277"/>
      <c r="CV269" s="277"/>
      <c r="CW269" s="277"/>
      <c r="CX269" s="277"/>
      <c r="CY269" s="277"/>
      <c r="CZ269" s="277"/>
      <c r="DA269" s="277"/>
      <c r="DB269" s="277"/>
      <c r="DC269" s="277"/>
      <c r="DD269" s="277"/>
      <c r="DE269" s="277"/>
      <c r="DF269" s="277"/>
      <c r="DG269" s="277"/>
      <c r="DH269" s="277"/>
      <c r="DI269" s="277"/>
      <c r="DJ269" s="277"/>
      <c r="DK269" s="277"/>
      <c r="DL269" s="277"/>
      <c r="DM269" s="277"/>
      <c r="DN269" s="277"/>
      <c r="DO269" s="277"/>
      <c r="DP269" s="277"/>
      <c r="DQ269" s="277"/>
      <c r="DR269" s="277"/>
      <c r="DS269" s="277"/>
      <c r="DT269" s="277"/>
      <c r="DU269" s="277"/>
      <c r="DV269" s="277"/>
      <c r="DW269" s="277"/>
      <c r="DX269" s="277"/>
      <c r="DY269" s="277"/>
      <c r="DZ269" s="277"/>
      <c r="EA269" s="277"/>
      <c r="EB269" s="277"/>
      <c r="EC269" s="277"/>
      <c r="ED269" s="277"/>
      <c r="EE269" s="277"/>
      <c r="EF269" s="277"/>
      <c r="EG269" s="277"/>
      <c r="EH269" s="277"/>
      <c r="EI269" s="277"/>
      <c r="EJ269" s="277"/>
      <c r="EK269" s="277"/>
      <c r="EL269" s="277"/>
      <c r="EM269" s="277"/>
      <c r="EN269" s="277"/>
      <c r="EO269" s="277"/>
      <c r="EP269" s="277"/>
      <c r="EQ269" s="277"/>
      <c r="ER269" s="277"/>
      <c r="ES269" s="277"/>
      <c r="ET269" s="277"/>
      <c r="EU269" s="277"/>
      <c r="EV269" s="277"/>
      <c r="EW269" s="277"/>
      <c r="EX269" s="277"/>
      <c r="EY269" s="277"/>
      <c r="EZ269" s="277"/>
      <c r="FA269" s="277"/>
      <c r="FB269" s="277"/>
      <c r="FC269" s="277"/>
      <c r="FD269" s="277"/>
      <c r="FE269" s="277"/>
      <c r="FF269" s="277"/>
      <c r="FG269" s="277"/>
      <c r="FH269" s="277"/>
      <c r="FI269" s="277"/>
      <c r="FJ269" s="277"/>
      <c r="FK269" s="277"/>
      <c r="FL269" s="277"/>
      <c r="FM269" s="277"/>
      <c r="FN269" s="277"/>
      <c r="FO269" s="277"/>
      <c r="FP269" s="277"/>
      <c r="FQ269" s="277"/>
      <c r="FR269" s="277"/>
      <c r="FS269" s="277"/>
      <c r="FT269" s="277"/>
      <c r="FU269" s="277"/>
      <c r="FV269" s="277"/>
      <c r="FW269" s="277"/>
      <c r="FX269" s="277"/>
      <c r="FY269" s="277"/>
      <c r="FZ269" s="277"/>
      <c r="GA269" s="277"/>
      <c r="GB269" s="277"/>
      <c r="GC269" s="277"/>
      <c r="GD269" s="277"/>
      <c r="GE269" s="277"/>
      <c r="GF269" s="277"/>
      <c r="GG269" s="277"/>
      <c r="GH269" s="277"/>
      <c r="GI269" s="277"/>
      <c r="GJ269" s="277"/>
      <c r="GK269" s="277"/>
      <c r="GL269" s="277"/>
      <c r="GM269" s="277"/>
      <c r="GN269" s="277"/>
      <c r="GO269" s="277"/>
      <c r="GP269" s="277"/>
      <c r="GQ269" s="277"/>
      <c r="GR269" s="277"/>
      <c r="GS269" s="277"/>
      <c r="GT269" s="277"/>
      <c r="GU269" s="277"/>
      <c r="GV269" s="280"/>
      <c r="GW269" s="280"/>
      <c r="GX269" s="280"/>
      <c r="GY269" s="280"/>
      <c r="GZ269" s="280"/>
      <c r="HA269" s="280"/>
      <c r="HB269" s="280"/>
      <c r="HC269" s="280"/>
      <c r="HD269" s="280"/>
      <c r="HE269" s="280"/>
      <c r="HF269" s="280"/>
      <c r="HG269" s="280"/>
      <c r="HH269" s="280"/>
      <c r="HI269" s="280"/>
      <c r="HJ269" s="280"/>
      <c r="HK269" s="280"/>
      <c r="HL269" s="280"/>
      <c r="HM269" s="280"/>
      <c r="HN269" s="280"/>
      <c r="HO269" s="280"/>
      <c r="HP269" s="280"/>
      <c r="HQ269" s="280"/>
      <c r="HR269" s="280"/>
      <c r="HS269" s="280"/>
    </row>
    <row r="270" spans="1:227" s="278" customFormat="1" ht="27.95" customHeight="1">
      <c r="A270" s="523"/>
      <c r="B270" s="294" t="s">
        <v>258</v>
      </c>
      <c r="C270" s="291">
        <f>SUM(C271:C281)</f>
        <v>186.52709999999999</v>
      </c>
      <c r="D270" s="291">
        <f t="shared" ref="D270:G270" si="52">SUM(D271:D281)</f>
        <v>79.489999999999995</v>
      </c>
      <c r="E270" s="291">
        <f t="shared" si="52"/>
        <v>0</v>
      </c>
      <c r="F270" s="291">
        <f t="shared" si="42"/>
        <v>266.01710000000003</v>
      </c>
      <c r="G270" s="291">
        <f t="shared" si="52"/>
        <v>-136.74879999999999</v>
      </c>
      <c r="H270" s="291">
        <f t="shared" si="50"/>
        <v>129.26830000000001</v>
      </c>
      <c r="I270" s="296"/>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277"/>
      <c r="AF270" s="277"/>
      <c r="AG270" s="277"/>
      <c r="AH270" s="277"/>
      <c r="AI270" s="277"/>
      <c r="AJ270" s="277"/>
      <c r="AK270" s="277"/>
      <c r="AL270" s="277"/>
      <c r="AM270" s="277"/>
      <c r="AN270" s="277"/>
      <c r="AO270" s="277"/>
      <c r="AP270" s="277"/>
      <c r="AQ270" s="277"/>
      <c r="AR270" s="277"/>
      <c r="AS270" s="277"/>
      <c r="AT270" s="277"/>
      <c r="AU270" s="277"/>
      <c r="AV270" s="277"/>
      <c r="AW270" s="277"/>
      <c r="AX270" s="277"/>
      <c r="AY270" s="277"/>
      <c r="AZ270" s="277"/>
      <c r="BA270" s="277"/>
      <c r="BB270" s="277"/>
      <c r="BC270" s="277"/>
      <c r="BD270" s="277"/>
      <c r="BE270" s="277"/>
      <c r="BF270" s="277"/>
      <c r="BG270" s="277"/>
      <c r="BH270" s="277"/>
      <c r="BI270" s="277"/>
      <c r="BJ270" s="277"/>
      <c r="BK270" s="277"/>
      <c r="BL270" s="277"/>
      <c r="BM270" s="277"/>
      <c r="BN270" s="277"/>
      <c r="BO270" s="277"/>
      <c r="BP270" s="277"/>
      <c r="BQ270" s="277"/>
      <c r="BR270" s="277"/>
      <c r="BS270" s="277"/>
      <c r="BT270" s="277"/>
      <c r="BU270" s="277"/>
      <c r="BV270" s="277"/>
      <c r="BW270" s="277"/>
      <c r="BX270" s="277"/>
      <c r="BY270" s="277"/>
      <c r="BZ270" s="277"/>
      <c r="CA270" s="277"/>
      <c r="CB270" s="277"/>
      <c r="CC270" s="277"/>
      <c r="CD270" s="277"/>
      <c r="CE270" s="277"/>
      <c r="CF270" s="277"/>
      <c r="CG270" s="277"/>
      <c r="CH270" s="277"/>
      <c r="CI270" s="277"/>
      <c r="CJ270" s="277"/>
      <c r="CK270" s="277"/>
      <c r="CL270" s="277"/>
      <c r="CM270" s="277"/>
      <c r="CN270" s="277"/>
      <c r="CO270" s="277"/>
      <c r="CP270" s="277"/>
      <c r="CQ270" s="277"/>
      <c r="CR270" s="277"/>
      <c r="CS270" s="277"/>
      <c r="CT270" s="277"/>
      <c r="CU270" s="277"/>
      <c r="CV270" s="277"/>
      <c r="CW270" s="277"/>
      <c r="CX270" s="277"/>
      <c r="CY270" s="277"/>
      <c r="CZ270" s="277"/>
      <c r="DA270" s="277"/>
      <c r="DB270" s="277"/>
      <c r="DC270" s="277"/>
      <c r="DD270" s="277"/>
      <c r="DE270" s="277"/>
      <c r="DF270" s="277"/>
      <c r="DG270" s="277"/>
      <c r="DH270" s="277"/>
      <c r="DI270" s="277"/>
      <c r="DJ270" s="277"/>
      <c r="DK270" s="277"/>
      <c r="DL270" s="277"/>
      <c r="DM270" s="277"/>
      <c r="DN270" s="277"/>
      <c r="DO270" s="277"/>
      <c r="DP270" s="277"/>
      <c r="DQ270" s="277"/>
      <c r="DR270" s="277"/>
      <c r="DS270" s="277"/>
      <c r="DT270" s="277"/>
      <c r="DU270" s="277"/>
      <c r="DV270" s="277"/>
      <c r="DW270" s="277"/>
      <c r="DX270" s="277"/>
      <c r="DY270" s="277"/>
      <c r="DZ270" s="277"/>
      <c r="EA270" s="277"/>
      <c r="EB270" s="277"/>
      <c r="EC270" s="277"/>
      <c r="ED270" s="277"/>
      <c r="EE270" s="277"/>
      <c r="EF270" s="277"/>
      <c r="EG270" s="277"/>
      <c r="EH270" s="277"/>
      <c r="EI270" s="277"/>
      <c r="EJ270" s="277"/>
      <c r="EK270" s="277"/>
      <c r="EL270" s="277"/>
      <c r="EM270" s="277"/>
      <c r="EN270" s="277"/>
      <c r="EO270" s="277"/>
      <c r="EP270" s="277"/>
      <c r="EQ270" s="277"/>
      <c r="ER270" s="277"/>
      <c r="ES270" s="277"/>
      <c r="ET270" s="277"/>
      <c r="EU270" s="277"/>
      <c r="EV270" s="277"/>
      <c r="EW270" s="277"/>
      <c r="EX270" s="277"/>
      <c r="EY270" s="277"/>
      <c r="EZ270" s="277"/>
      <c r="FA270" s="277"/>
      <c r="FB270" s="277"/>
      <c r="FC270" s="277"/>
      <c r="FD270" s="277"/>
      <c r="FE270" s="277"/>
      <c r="FF270" s="277"/>
      <c r="FG270" s="277"/>
      <c r="FH270" s="277"/>
      <c r="FI270" s="277"/>
      <c r="FJ270" s="277"/>
      <c r="FK270" s="277"/>
      <c r="FL270" s="277"/>
      <c r="FM270" s="277"/>
      <c r="FN270" s="277"/>
      <c r="FO270" s="277"/>
      <c r="FP270" s="277"/>
      <c r="FQ270" s="277"/>
      <c r="FR270" s="277"/>
      <c r="FS270" s="277"/>
      <c r="FT270" s="277"/>
      <c r="FU270" s="277"/>
      <c r="FV270" s="277"/>
      <c r="FW270" s="277"/>
      <c r="FX270" s="277"/>
      <c r="FY270" s="277"/>
      <c r="FZ270" s="277"/>
      <c r="GA270" s="277"/>
      <c r="GB270" s="277"/>
      <c r="GC270" s="277"/>
      <c r="GD270" s="277"/>
      <c r="GE270" s="277"/>
      <c r="GF270" s="277"/>
      <c r="GG270" s="277"/>
      <c r="GH270" s="277"/>
      <c r="GI270" s="277"/>
      <c r="GJ270" s="277"/>
      <c r="GK270" s="277"/>
      <c r="GL270" s="277"/>
      <c r="GM270" s="277"/>
      <c r="GN270" s="277"/>
      <c r="GO270" s="277"/>
      <c r="GP270" s="277"/>
      <c r="GQ270" s="277"/>
      <c r="GR270" s="277"/>
      <c r="GS270" s="277"/>
      <c r="GT270" s="277"/>
      <c r="GU270" s="277"/>
      <c r="GV270" s="280"/>
      <c r="GW270" s="280"/>
      <c r="GX270" s="280"/>
      <c r="GY270" s="280"/>
      <c r="GZ270" s="280"/>
      <c r="HA270" s="280"/>
      <c r="HB270" s="280"/>
      <c r="HC270" s="280"/>
      <c r="HD270" s="280"/>
      <c r="HE270" s="280"/>
      <c r="HF270" s="280"/>
      <c r="HG270" s="280"/>
      <c r="HH270" s="280"/>
      <c r="HI270" s="280"/>
      <c r="HJ270" s="280"/>
      <c r="HK270" s="280"/>
      <c r="HL270" s="280"/>
      <c r="HM270" s="280"/>
      <c r="HN270" s="280"/>
      <c r="HO270" s="280"/>
      <c r="HP270" s="280"/>
      <c r="HQ270" s="280"/>
      <c r="HR270" s="280"/>
      <c r="HS270" s="280"/>
    </row>
    <row r="271" spans="1:227" s="278" customFormat="1" ht="27.95" customHeight="1">
      <c r="A271" s="523"/>
      <c r="B271" s="296" t="s">
        <v>395</v>
      </c>
      <c r="C271" s="291">
        <v>15</v>
      </c>
      <c r="D271" s="290"/>
      <c r="E271" s="290"/>
      <c r="F271" s="291">
        <f t="shared" si="42"/>
        <v>15</v>
      </c>
      <c r="G271" s="290"/>
      <c r="H271" s="291">
        <f t="shared" si="50"/>
        <v>15</v>
      </c>
      <c r="I271" s="296"/>
      <c r="J271" s="277"/>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7"/>
      <c r="BZ271" s="277"/>
      <c r="CA271" s="277"/>
      <c r="CB271" s="277"/>
      <c r="CC271" s="277"/>
      <c r="CD271" s="277"/>
      <c r="CE271" s="277"/>
      <c r="CF271" s="277"/>
      <c r="CG271" s="277"/>
      <c r="CH271" s="277"/>
      <c r="CI271" s="277"/>
      <c r="CJ271" s="277"/>
      <c r="CK271" s="277"/>
      <c r="CL271" s="277"/>
      <c r="CM271" s="277"/>
      <c r="CN271" s="277"/>
      <c r="CO271" s="277"/>
      <c r="CP271" s="277"/>
      <c r="CQ271" s="277"/>
      <c r="CR271" s="277"/>
      <c r="CS271" s="277"/>
      <c r="CT271" s="277"/>
      <c r="CU271" s="277"/>
      <c r="CV271" s="277"/>
      <c r="CW271" s="277"/>
      <c r="CX271" s="277"/>
      <c r="CY271" s="277"/>
      <c r="CZ271" s="277"/>
      <c r="DA271" s="277"/>
      <c r="DB271" s="277"/>
      <c r="DC271" s="277"/>
      <c r="DD271" s="277"/>
      <c r="DE271" s="277"/>
      <c r="DF271" s="277"/>
      <c r="DG271" s="277"/>
      <c r="DH271" s="277"/>
      <c r="DI271" s="277"/>
      <c r="DJ271" s="277"/>
      <c r="DK271" s="277"/>
      <c r="DL271" s="277"/>
      <c r="DM271" s="277"/>
      <c r="DN271" s="277"/>
      <c r="DO271" s="277"/>
      <c r="DP271" s="277"/>
      <c r="DQ271" s="277"/>
      <c r="DR271" s="277"/>
      <c r="DS271" s="277"/>
      <c r="DT271" s="277"/>
      <c r="DU271" s="277"/>
      <c r="DV271" s="277"/>
      <c r="DW271" s="277"/>
      <c r="DX271" s="277"/>
      <c r="DY271" s="277"/>
      <c r="DZ271" s="277"/>
      <c r="EA271" s="277"/>
      <c r="EB271" s="277"/>
      <c r="EC271" s="277"/>
      <c r="ED271" s="277"/>
      <c r="EE271" s="277"/>
      <c r="EF271" s="277"/>
      <c r="EG271" s="277"/>
      <c r="EH271" s="277"/>
      <c r="EI271" s="277"/>
      <c r="EJ271" s="277"/>
      <c r="EK271" s="277"/>
      <c r="EL271" s="277"/>
      <c r="EM271" s="277"/>
      <c r="EN271" s="277"/>
      <c r="EO271" s="277"/>
      <c r="EP271" s="277"/>
      <c r="EQ271" s="277"/>
      <c r="ER271" s="277"/>
      <c r="ES271" s="277"/>
      <c r="ET271" s="277"/>
      <c r="EU271" s="277"/>
      <c r="EV271" s="277"/>
      <c r="EW271" s="277"/>
      <c r="EX271" s="277"/>
      <c r="EY271" s="277"/>
      <c r="EZ271" s="277"/>
      <c r="FA271" s="277"/>
      <c r="FB271" s="277"/>
      <c r="FC271" s="277"/>
      <c r="FD271" s="277"/>
      <c r="FE271" s="277"/>
      <c r="FF271" s="277"/>
      <c r="FG271" s="277"/>
      <c r="FH271" s="277"/>
      <c r="FI271" s="277"/>
      <c r="FJ271" s="277"/>
      <c r="FK271" s="277"/>
      <c r="FL271" s="277"/>
      <c r="FM271" s="277"/>
      <c r="FN271" s="277"/>
      <c r="FO271" s="277"/>
      <c r="FP271" s="277"/>
      <c r="FQ271" s="277"/>
      <c r="FR271" s="277"/>
      <c r="FS271" s="277"/>
      <c r="FT271" s="277"/>
      <c r="FU271" s="277"/>
      <c r="FV271" s="277"/>
      <c r="FW271" s="277"/>
      <c r="FX271" s="277"/>
      <c r="FY271" s="277"/>
      <c r="FZ271" s="277"/>
      <c r="GA271" s="277"/>
      <c r="GB271" s="277"/>
      <c r="GC271" s="277"/>
      <c r="GD271" s="277"/>
      <c r="GE271" s="277"/>
      <c r="GF271" s="277"/>
      <c r="GG271" s="277"/>
      <c r="GH271" s="277"/>
      <c r="GI271" s="277"/>
      <c r="GJ271" s="277"/>
      <c r="GK271" s="277"/>
      <c r="GL271" s="277"/>
      <c r="GM271" s="277"/>
      <c r="GN271" s="277"/>
      <c r="GO271" s="277"/>
      <c r="GP271" s="277"/>
      <c r="GQ271" s="277"/>
      <c r="GR271" s="277"/>
      <c r="GS271" s="277"/>
      <c r="GT271" s="277"/>
      <c r="GU271" s="277"/>
      <c r="GV271" s="280"/>
      <c r="GW271" s="280"/>
      <c r="GX271" s="280"/>
      <c r="GY271" s="280"/>
      <c r="GZ271" s="280"/>
      <c r="HA271" s="280"/>
      <c r="HB271" s="280"/>
      <c r="HC271" s="280"/>
      <c r="HD271" s="280"/>
      <c r="HE271" s="280"/>
      <c r="HF271" s="280"/>
      <c r="HG271" s="280"/>
      <c r="HH271" s="280"/>
      <c r="HI271" s="280"/>
      <c r="HJ271" s="280"/>
      <c r="HK271" s="280"/>
      <c r="HL271" s="280"/>
      <c r="HM271" s="280"/>
      <c r="HN271" s="280"/>
      <c r="HO271" s="280"/>
      <c r="HP271" s="280"/>
      <c r="HQ271" s="280"/>
      <c r="HR271" s="280"/>
      <c r="HS271" s="280"/>
    </row>
    <row r="272" spans="1:227" s="278" customFormat="1" ht="27.95" customHeight="1">
      <c r="A272" s="523"/>
      <c r="B272" s="297" t="s">
        <v>396</v>
      </c>
      <c r="C272" s="291">
        <v>15</v>
      </c>
      <c r="D272" s="290"/>
      <c r="E272" s="290"/>
      <c r="F272" s="291">
        <f t="shared" si="42"/>
        <v>15</v>
      </c>
      <c r="G272" s="290"/>
      <c r="H272" s="291">
        <f t="shared" si="50"/>
        <v>15</v>
      </c>
      <c r="I272" s="296"/>
      <c r="J272" s="277"/>
      <c r="K272" s="277"/>
      <c r="L272" s="277"/>
      <c r="M272" s="277"/>
      <c r="N272" s="277"/>
      <c r="O272" s="277"/>
      <c r="P272" s="277"/>
      <c r="Q272" s="277"/>
      <c r="R272" s="277"/>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7"/>
      <c r="AS272" s="277"/>
      <c r="AT272" s="277"/>
      <c r="AU272" s="277"/>
      <c r="AV272" s="277"/>
      <c r="AW272" s="277"/>
      <c r="AX272" s="277"/>
      <c r="AY272" s="277"/>
      <c r="AZ272" s="277"/>
      <c r="BA272" s="277"/>
      <c r="BB272" s="277"/>
      <c r="BC272" s="277"/>
      <c r="BD272" s="277"/>
      <c r="BE272" s="277"/>
      <c r="BF272" s="277"/>
      <c r="BG272" s="277"/>
      <c r="BH272" s="277"/>
      <c r="BI272" s="277"/>
      <c r="BJ272" s="277"/>
      <c r="BK272" s="277"/>
      <c r="BL272" s="277"/>
      <c r="BM272" s="277"/>
      <c r="BN272" s="277"/>
      <c r="BO272" s="277"/>
      <c r="BP272" s="277"/>
      <c r="BQ272" s="277"/>
      <c r="BR272" s="277"/>
      <c r="BS272" s="277"/>
      <c r="BT272" s="277"/>
      <c r="BU272" s="277"/>
      <c r="BV272" s="277"/>
      <c r="BW272" s="277"/>
      <c r="BX272" s="277"/>
      <c r="BY272" s="277"/>
      <c r="BZ272" s="277"/>
      <c r="CA272" s="277"/>
      <c r="CB272" s="277"/>
      <c r="CC272" s="277"/>
      <c r="CD272" s="277"/>
      <c r="CE272" s="277"/>
      <c r="CF272" s="277"/>
      <c r="CG272" s="277"/>
      <c r="CH272" s="277"/>
      <c r="CI272" s="277"/>
      <c r="CJ272" s="277"/>
      <c r="CK272" s="277"/>
      <c r="CL272" s="277"/>
      <c r="CM272" s="277"/>
      <c r="CN272" s="277"/>
      <c r="CO272" s="277"/>
      <c r="CP272" s="277"/>
      <c r="CQ272" s="277"/>
      <c r="CR272" s="277"/>
      <c r="CS272" s="277"/>
      <c r="CT272" s="277"/>
      <c r="CU272" s="277"/>
      <c r="CV272" s="277"/>
      <c r="CW272" s="277"/>
      <c r="CX272" s="277"/>
      <c r="CY272" s="277"/>
      <c r="CZ272" s="277"/>
      <c r="DA272" s="277"/>
      <c r="DB272" s="277"/>
      <c r="DC272" s="277"/>
      <c r="DD272" s="277"/>
      <c r="DE272" s="277"/>
      <c r="DF272" s="277"/>
      <c r="DG272" s="277"/>
      <c r="DH272" s="277"/>
      <c r="DI272" s="277"/>
      <c r="DJ272" s="277"/>
      <c r="DK272" s="277"/>
      <c r="DL272" s="277"/>
      <c r="DM272" s="277"/>
      <c r="DN272" s="277"/>
      <c r="DO272" s="277"/>
      <c r="DP272" s="277"/>
      <c r="DQ272" s="277"/>
      <c r="DR272" s="277"/>
      <c r="DS272" s="277"/>
      <c r="DT272" s="277"/>
      <c r="DU272" s="277"/>
      <c r="DV272" s="277"/>
      <c r="DW272" s="277"/>
      <c r="DX272" s="277"/>
      <c r="DY272" s="277"/>
      <c r="DZ272" s="277"/>
      <c r="EA272" s="277"/>
      <c r="EB272" s="277"/>
      <c r="EC272" s="277"/>
      <c r="ED272" s="277"/>
      <c r="EE272" s="277"/>
      <c r="EF272" s="277"/>
      <c r="EG272" s="277"/>
      <c r="EH272" s="277"/>
      <c r="EI272" s="277"/>
      <c r="EJ272" s="277"/>
      <c r="EK272" s="277"/>
      <c r="EL272" s="277"/>
      <c r="EM272" s="277"/>
      <c r="EN272" s="277"/>
      <c r="EO272" s="277"/>
      <c r="EP272" s="277"/>
      <c r="EQ272" s="277"/>
      <c r="ER272" s="277"/>
      <c r="ES272" s="277"/>
      <c r="ET272" s="277"/>
      <c r="EU272" s="277"/>
      <c r="EV272" s="277"/>
      <c r="EW272" s="277"/>
      <c r="EX272" s="277"/>
      <c r="EY272" s="277"/>
      <c r="EZ272" s="277"/>
      <c r="FA272" s="277"/>
      <c r="FB272" s="277"/>
      <c r="FC272" s="277"/>
      <c r="FD272" s="277"/>
      <c r="FE272" s="277"/>
      <c r="FF272" s="277"/>
      <c r="FG272" s="277"/>
      <c r="FH272" s="277"/>
      <c r="FI272" s="277"/>
      <c r="FJ272" s="277"/>
      <c r="FK272" s="277"/>
      <c r="FL272" s="277"/>
      <c r="FM272" s="277"/>
      <c r="FN272" s="277"/>
      <c r="FO272" s="277"/>
      <c r="FP272" s="277"/>
      <c r="FQ272" s="277"/>
      <c r="FR272" s="277"/>
      <c r="FS272" s="277"/>
      <c r="FT272" s="277"/>
      <c r="FU272" s="277"/>
      <c r="FV272" s="277"/>
      <c r="FW272" s="277"/>
      <c r="FX272" s="277"/>
      <c r="FY272" s="277"/>
      <c r="FZ272" s="277"/>
      <c r="GA272" s="277"/>
      <c r="GB272" s="277"/>
      <c r="GC272" s="277"/>
      <c r="GD272" s="277"/>
      <c r="GE272" s="277"/>
      <c r="GF272" s="277"/>
      <c r="GG272" s="277"/>
      <c r="GH272" s="277"/>
      <c r="GI272" s="277"/>
      <c r="GJ272" s="277"/>
      <c r="GK272" s="277"/>
      <c r="GL272" s="277"/>
      <c r="GM272" s="277"/>
      <c r="GN272" s="277"/>
      <c r="GO272" s="277"/>
      <c r="GP272" s="277"/>
      <c r="GQ272" s="277"/>
      <c r="GR272" s="277"/>
      <c r="GS272" s="277"/>
      <c r="GT272" s="277"/>
      <c r="GU272" s="277"/>
      <c r="GV272" s="280"/>
      <c r="GW272" s="280"/>
      <c r="GX272" s="280"/>
      <c r="GY272" s="280"/>
      <c r="GZ272" s="280"/>
      <c r="HA272" s="280"/>
      <c r="HB272" s="280"/>
      <c r="HC272" s="280"/>
      <c r="HD272" s="280"/>
      <c r="HE272" s="280"/>
      <c r="HF272" s="280"/>
      <c r="HG272" s="280"/>
      <c r="HH272" s="280"/>
      <c r="HI272" s="280"/>
      <c r="HJ272" s="280"/>
      <c r="HK272" s="280"/>
      <c r="HL272" s="280"/>
      <c r="HM272" s="280"/>
      <c r="HN272" s="280"/>
      <c r="HO272" s="280"/>
      <c r="HP272" s="280"/>
      <c r="HQ272" s="280"/>
      <c r="HR272" s="280"/>
      <c r="HS272" s="280"/>
    </row>
    <row r="273" spans="1:227" s="278" customFormat="1" ht="27.95" customHeight="1">
      <c r="A273" s="523"/>
      <c r="B273" s="296" t="s">
        <v>397</v>
      </c>
      <c r="C273" s="290">
        <v>5</v>
      </c>
      <c r="D273" s="290"/>
      <c r="E273" s="290"/>
      <c r="F273" s="291">
        <f t="shared" si="42"/>
        <v>5</v>
      </c>
      <c r="G273" s="290"/>
      <c r="H273" s="291">
        <f t="shared" si="50"/>
        <v>5</v>
      </c>
      <c r="I273" s="296"/>
      <c r="J273" s="277"/>
      <c r="K273" s="277"/>
      <c r="L273" s="277"/>
      <c r="M273" s="277"/>
      <c r="N273" s="277"/>
      <c r="O273" s="277"/>
      <c r="P273" s="277"/>
      <c r="Q273" s="277"/>
      <c r="R273" s="277"/>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7"/>
      <c r="AS273" s="277"/>
      <c r="AT273" s="277"/>
      <c r="AU273" s="277"/>
      <c r="AV273" s="277"/>
      <c r="AW273" s="277"/>
      <c r="AX273" s="277"/>
      <c r="AY273" s="277"/>
      <c r="AZ273" s="277"/>
      <c r="BA273" s="277"/>
      <c r="BB273" s="277"/>
      <c r="BC273" s="277"/>
      <c r="BD273" s="277"/>
      <c r="BE273" s="277"/>
      <c r="BF273" s="277"/>
      <c r="BG273" s="277"/>
      <c r="BH273" s="277"/>
      <c r="BI273" s="277"/>
      <c r="BJ273" s="277"/>
      <c r="BK273" s="277"/>
      <c r="BL273" s="277"/>
      <c r="BM273" s="277"/>
      <c r="BN273" s="277"/>
      <c r="BO273" s="277"/>
      <c r="BP273" s="277"/>
      <c r="BQ273" s="277"/>
      <c r="BR273" s="277"/>
      <c r="BS273" s="277"/>
      <c r="BT273" s="277"/>
      <c r="BU273" s="277"/>
      <c r="BV273" s="277"/>
      <c r="BW273" s="277"/>
      <c r="BX273" s="277"/>
      <c r="BY273" s="277"/>
      <c r="BZ273" s="277"/>
      <c r="CA273" s="277"/>
      <c r="CB273" s="277"/>
      <c r="CC273" s="277"/>
      <c r="CD273" s="277"/>
      <c r="CE273" s="277"/>
      <c r="CF273" s="277"/>
      <c r="CG273" s="277"/>
      <c r="CH273" s="277"/>
      <c r="CI273" s="277"/>
      <c r="CJ273" s="277"/>
      <c r="CK273" s="277"/>
      <c r="CL273" s="277"/>
      <c r="CM273" s="277"/>
      <c r="CN273" s="277"/>
      <c r="CO273" s="277"/>
      <c r="CP273" s="277"/>
      <c r="CQ273" s="277"/>
      <c r="CR273" s="277"/>
      <c r="CS273" s="277"/>
      <c r="CT273" s="277"/>
      <c r="CU273" s="277"/>
      <c r="CV273" s="277"/>
      <c r="CW273" s="277"/>
      <c r="CX273" s="277"/>
      <c r="CY273" s="277"/>
      <c r="CZ273" s="277"/>
      <c r="DA273" s="277"/>
      <c r="DB273" s="277"/>
      <c r="DC273" s="277"/>
      <c r="DD273" s="277"/>
      <c r="DE273" s="277"/>
      <c r="DF273" s="277"/>
      <c r="DG273" s="277"/>
      <c r="DH273" s="277"/>
      <c r="DI273" s="277"/>
      <c r="DJ273" s="277"/>
      <c r="DK273" s="277"/>
      <c r="DL273" s="277"/>
      <c r="DM273" s="277"/>
      <c r="DN273" s="277"/>
      <c r="DO273" s="277"/>
      <c r="DP273" s="277"/>
      <c r="DQ273" s="277"/>
      <c r="DR273" s="277"/>
      <c r="DS273" s="277"/>
      <c r="DT273" s="277"/>
      <c r="DU273" s="277"/>
      <c r="DV273" s="277"/>
      <c r="DW273" s="277"/>
      <c r="DX273" s="277"/>
      <c r="DY273" s="277"/>
      <c r="DZ273" s="277"/>
      <c r="EA273" s="277"/>
      <c r="EB273" s="277"/>
      <c r="EC273" s="277"/>
      <c r="ED273" s="277"/>
      <c r="EE273" s="277"/>
      <c r="EF273" s="277"/>
      <c r="EG273" s="277"/>
      <c r="EH273" s="277"/>
      <c r="EI273" s="277"/>
      <c r="EJ273" s="277"/>
      <c r="EK273" s="277"/>
      <c r="EL273" s="277"/>
      <c r="EM273" s="277"/>
      <c r="EN273" s="277"/>
      <c r="EO273" s="277"/>
      <c r="EP273" s="277"/>
      <c r="EQ273" s="277"/>
      <c r="ER273" s="277"/>
      <c r="ES273" s="277"/>
      <c r="ET273" s="277"/>
      <c r="EU273" s="277"/>
      <c r="EV273" s="277"/>
      <c r="EW273" s="277"/>
      <c r="EX273" s="277"/>
      <c r="EY273" s="277"/>
      <c r="EZ273" s="277"/>
      <c r="FA273" s="277"/>
      <c r="FB273" s="277"/>
      <c r="FC273" s="277"/>
      <c r="FD273" s="277"/>
      <c r="FE273" s="277"/>
      <c r="FF273" s="277"/>
      <c r="FG273" s="277"/>
      <c r="FH273" s="277"/>
      <c r="FI273" s="277"/>
      <c r="FJ273" s="277"/>
      <c r="FK273" s="277"/>
      <c r="FL273" s="277"/>
      <c r="FM273" s="277"/>
      <c r="FN273" s="277"/>
      <c r="FO273" s="277"/>
      <c r="FP273" s="277"/>
      <c r="FQ273" s="277"/>
      <c r="FR273" s="277"/>
      <c r="FS273" s="277"/>
      <c r="FT273" s="277"/>
      <c r="FU273" s="277"/>
      <c r="FV273" s="277"/>
      <c r="FW273" s="277"/>
      <c r="FX273" s="277"/>
      <c r="FY273" s="277"/>
      <c r="FZ273" s="277"/>
      <c r="GA273" s="277"/>
      <c r="GB273" s="277"/>
      <c r="GC273" s="277"/>
      <c r="GD273" s="277"/>
      <c r="GE273" s="277"/>
      <c r="GF273" s="277"/>
      <c r="GG273" s="277"/>
      <c r="GH273" s="277"/>
      <c r="GI273" s="277"/>
      <c r="GJ273" s="277"/>
      <c r="GK273" s="277"/>
      <c r="GL273" s="277"/>
      <c r="GM273" s="277"/>
      <c r="GN273" s="277"/>
      <c r="GO273" s="277"/>
      <c r="GP273" s="277"/>
      <c r="GQ273" s="277"/>
      <c r="GR273" s="277"/>
      <c r="GS273" s="277"/>
      <c r="GT273" s="277"/>
      <c r="GU273" s="277"/>
      <c r="GV273" s="280"/>
      <c r="GW273" s="280"/>
      <c r="GX273" s="280"/>
      <c r="GY273" s="280"/>
      <c r="GZ273" s="280"/>
      <c r="HA273" s="280"/>
      <c r="HB273" s="280"/>
      <c r="HC273" s="280"/>
      <c r="HD273" s="280"/>
      <c r="HE273" s="280"/>
      <c r="HF273" s="280"/>
      <c r="HG273" s="280"/>
      <c r="HH273" s="280"/>
      <c r="HI273" s="280"/>
      <c r="HJ273" s="280"/>
      <c r="HK273" s="280"/>
      <c r="HL273" s="280"/>
      <c r="HM273" s="280"/>
      <c r="HN273" s="280"/>
      <c r="HO273" s="280"/>
      <c r="HP273" s="280"/>
      <c r="HQ273" s="280"/>
      <c r="HR273" s="280"/>
      <c r="HS273" s="280"/>
    </row>
    <row r="274" spans="1:227" s="278" customFormat="1" ht="27.95" customHeight="1">
      <c r="A274" s="523"/>
      <c r="B274" s="297" t="s">
        <v>398</v>
      </c>
      <c r="C274" s="290">
        <v>4</v>
      </c>
      <c r="D274" s="290"/>
      <c r="E274" s="290"/>
      <c r="F274" s="291">
        <f t="shared" si="42"/>
        <v>4</v>
      </c>
      <c r="G274" s="290"/>
      <c r="H274" s="291">
        <f t="shared" si="50"/>
        <v>4</v>
      </c>
      <c r="I274" s="296"/>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277"/>
      <c r="AF274" s="277"/>
      <c r="AG274" s="277"/>
      <c r="AH274" s="277"/>
      <c r="AI274" s="277"/>
      <c r="AJ274" s="277"/>
      <c r="AK274" s="277"/>
      <c r="AL274" s="277"/>
      <c r="AM274" s="277"/>
      <c r="AN274" s="277"/>
      <c r="AO274" s="277"/>
      <c r="AP274" s="277"/>
      <c r="AQ274" s="277"/>
      <c r="AR274" s="277"/>
      <c r="AS274" s="277"/>
      <c r="AT274" s="277"/>
      <c r="AU274" s="277"/>
      <c r="AV274" s="277"/>
      <c r="AW274" s="277"/>
      <c r="AX274" s="277"/>
      <c r="AY274" s="277"/>
      <c r="AZ274" s="277"/>
      <c r="BA274" s="277"/>
      <c r="BB274" s="277"/>
      <c r="BC274" s="277"/>
      <c r="BD274" s="277"/>
      <c r="BE274" s="277"/>
      <c r="BF274" s="277"/>
      <c r="BG274" s="277"/>
      <c r="BH274" s="277"/>
      <c r="BI274" s="277"/>
      <c r="BJ274" s="277"/>
      <c r="BK274" s="277"/>
      <c r="BL274" s="277"/>
      <c r="BM274" s="277"/>
      <c r="BN274" s="277"/>
      <c r="BO274" s="277"/>
      <c r="BP274" s="277"/>
      <c r="BQ274" s="277"/>
      <c r="BR274" s="277"/>
      <c r="BS274" s="277"/>
      <c r="BT274" s="277"/>
      <c r="BU274" s="277"/>
      <c r="BV274" s="277"/>
      <c r="BW274" s="277"/>
      <c r="BX274" s="277"/>
      <c r="BY274" s="277"/>
      <c r="BZ274" s="277"/>
      <c r="CA274" s="277"/>
      <c r="CB274" s="277"/>
      <c r="CC274" s="277"/>
      <c r="CD274" s="277"/>
      <c r="CE274" s="277"/>
      <c r="CF274" s="277"/>
      <c r="CG274" s="277"/>
      <c r="CH274" s="277"/>
      <c r="CI274" s="277"/>
      <c r="CJ274" s="277"/>
      <c r="CK274" s="277"/>
      <c r="CL274" s="277"/>
      <c r="CM274" s="277"/>
      <c r="CN274" s="277"/>
      <c r="CO274" s="277"/>
      <c r="CP274" s="277"/>
      <c r="CQ274" s="277"/>
      <c r="CR274" s="277"/>
      <c r="CS274" s="277"/>
      <c r="CT274" s="277"/>
      <c r="CU274" s="277"/>
      <c r="CV274" s="277"/>
      <c r="CW274" s="277"/>
      <c r="CX274" s="277"/>
      <c r="CY274" s="277"/>
      <c r="CZ274" s="277"/>
      <c r="DA274" s="277"/>
      <c r="DB274" s="277"/>
      <c r="DC274" s="277"/>
      <c r="DD274" s="277"/>
      <c r="DE274" s="277"/>
      <c r="DF274" s="277"/>
      <c r="DG274" s="277"/>
      <c r="DH274" s="277"/>
      <c r="DI274" s="277"/>
      <c r="DJ274" s="277"/>
      <c r="DK274" s="277"/>
      <c r="DL274" s="277"/>
      <c r="DM274" s="277"/>
      <c r="DN274" s="277"/>
      <c r="DO274" s="277"/>
      <c r="DP274" s="277"/>
      <c r="DQ274" s="277"/>
      <c r="DR274" s="277"/>
      <c r="DS274" s="277"/>
      <c r="DT274" s="277"/>
      <c r="DU274" s="277"/>
      <c r="DV274" s="277"/>
      <c r="DW274" s="277"/>
      <c r="DX274" s="277"/>
      <c r="DY274" s="277"/>
      <c r="DZ274" s="277"/>
      <c r="EA274" s="277"/>
      <c r="EB274" s="277"/>
      <c r="EC274" s="277"/>
      <c r="ED274" s="277"/>
      <c r="EE274" s="277"/>
      <c r="EF274" s="277"/>
      <c r="EG274" s="277"/>
      <c r="EH274" s="277"/>
      <c r="EI274" s="277"/>
      <c r="EJ274" s="277"/>
      <c r="EK274" s="277"/>
      <c r="EL274" s="277"/>
      <c r="EM274" s="277"/>
      <c r="EN274" s="277"/>
      <c r="EO274" s="277"/>
      <c r="EP274" s="277"/>
      <c r="EQ274" s="277"/>
      <c r="ER274" s="277"/>
      <c r="ES274" s="277"/>
      <c r="ET274" s="277"/>
      <c r="EU274" s="277"/>
      <c r="EV274" s="277"/>
      <c r="EW274" s="277"/>
      <c r="EX274" s="277"/>
      <c r="EY274" s="277"/>
      <c r="EZ274" s="277"/>
      <c r="FA274" s="277"/>
      <c r="FB274" s="277"/>
      <c r="FC274" s="277"/>
      <c r="FD274" s="277"/>
      <c r="FE274" s="277"/>
      <c r="FF274" s="277"/>
      <c r="FG274" s="277"/>
      <c r="FH274" s="277"/>
      <c r="FI274" s="277"/>
      <c r="FJ274" s="277"/>
      <c r="FK274" s="277"/>
      <c r="FL274" s="277"/>
      <c r="FM274" s="277"/>
      <c r="FN274" s="277"/>
      <c r="FO274" s="277"/>
      <c r="FP274" s="277"/>
      <c r="FQ274" s="277"/>
      <c r="FR274" s="277"/>
      <c r="FS274" s="277"/>
      <c r="FT274" s="277"/>
      <c r="FU274" s="277"/>
      <c r="FV274" s="277"/>
      <c r="FW274" s="277"/>
      <c r="FX274" s="277"/>
      <c r="FY274" s="277"/>
      <c r="FZ274" s="277"/>
      <c r="GA274" s="277"/>
      <c r="GB274" s="277"/>
      <c r="GC274" s="277"/>
      <c r="GD274" s="277"/>
      <c r="GE274" s="277"/>
      <c r="GF274" s="277"/>
      <c r="GG274" s="277"/>
      <c r="GH274" s="277"/>
      <c r="GI274" s="277"/>
      <c r="GJ274" s="277"/>
      <c r="GK274" s="277"/>
      <c r="GL274" s="277"/>
      <c r="GM274" s="277"/>
      <c r="GN274" s="277"/>
      <c r="GO274" s="277"/>
      <c r="GP274" s="277"/>
      <c r="GQ274" s="277"/>
      <c r="GR274" s="277"/>
      <c r="GS274" s="277"/>
      <c r="GT274" s="277"/>
      <c r="GU274" s="277"/>
      <c r="GV274" s="280"/>
      <c r="GW274" s="280"/>
      <c r="GX274" s="280"/>
      <c r="GY274" s="280"/>
      <c r="GZ274" s="280"/>
      <c r="HA274" s="280"/>
      <c r="HB274" s="280"/>
      <c r="HC274" s="280"/>
      <c r="HD274" s="280"/>
      <c r="HE274" s="280"/>
      <c r="HF274" s="280"/>
      <c r="HG274" s="280"/>
      <c r="HH274" s="280"/>
      <c r="HI274" s="280"/>
      <c r="HJ274" s="280"/>
      <c r="HK274" s="280"/>
      <c r="HL274" s="280"/>
      <c r="HM274" s="280"/>
      <c r="HN274" s="280"/>
      <c r="HO274" s="280"/>
      <c r="HP274" s="280"/>
      <c r="HQ274" s="280"/>
      <c r="HR274" s="280"/>
      <c r="HS274" s="280"/>
    </row>
    <row r="275" spans="1:227" s="278" customFormat="1" ht="27.95" customHeight="1">
      <c r="A275" s="523" t="s">
        <v>109</v>
      </c>
      <c r="B275" s="296" t="s">
        <v>399</v>
      </c>
      <c r="C275" s="291">
        <v>2</v>
      </c>
      <c r="D275" s="291"/>
      <c r="E275" s="290"/>
      <c r="F275" s="291">
        <f t="shared" si="42"/>
        <v>2</v>
      </c>
      <c r="G275" s="290"/>
      <c r="H275" s="291">
        <f t="shared" si="50"/>
        <v>2</v>
      </c>
      <c r="I275" s="296"/>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277"/>
      <c r="AF275" s="277"/>
      <c r="AG275" s="277"/>
      <c r="AH275" s="277"/>
      <c r="AI275" s="277"/>
      <c r="AJ275" s="277"/>
      <c r="AK275" s="277"/>
      <c r="AL275" s="277"/>
      <c r="AM275" s="277"/>
      <c r="AN275" s="277"/>
      <c r="AO275" s="277"/>
      <c r="AP275" s="277"/>
      <c r="AQ275" s="277"/>
      <c r="AR275" s="277"/>
      <c r="AS275" s="277"/>
      <c r="AT275" s="277"/>
      <c r="AU275" s="277"/>
      <c r="AV275" s="277"/>
      <c r="AW275" s="277"/>
      <c r="AX275" s="277"/>
      <c r="AY275" s="277"/>
      <c r="AZ275" s="277"/>
      <c r="BA275" s="277"/>
      <c r="BB275" s="277"/>
      <c r="BC275" s="277"/>
      <c r="BD275" s="277"/>
      <c r="BE275" s="277"/>
      <c r="BF275" s="277"/>
      <c r="BG275" s="277"/>
      <c r="BH275" s="277"/>
      <c r="BI275" s="277"/>
      <c r="BJ275" s="277"/>
      <c r="BK275" s="277"/>
      <c r="BL275" s="277"/>
      <c r="BM275" s="277"/>
      <c r="BN275" s="277"/>
      <c r="BO275" s="277"/>
      <c r="BP275" s="277"/>
      <c r="BQ275" s="277"/>
      <c r="BR275" s="277"/>
      <c r="BS275" s="277"/>
      <c r="BT275" s="277"/>
      <c r="BU275" s="277"/>
      <c r="BV275" s="277"/>
      <c r="BW275" s="277"/>
      <c r="BX275" s="277"/>
      <c r="BY275" s="277"/>
      <c r="BZ275" s="277"/>
      <c r="CA275" s="277"/>
      <c r="CB275" s="277"/>
      <c r="CC275" s="277"/>
      <c r="CD275" s="277"/>
      <c r="CE275" s="277"/>
      <c r="CF275" s="277"/>
      <c r="CG275" s="277"/>
      <c r="CH275" s="277"/>
      <c r="CI275" s="277"/>
      <c r="CJ275" s="277"/>
      <c r="CK275" s="277"/>
      <c r="CL275" s="277"/>
      <c r="CM275" s="277"/>
      <c r="CN275" s="277"/>
      <c r="CO275" s="277"/>
      <c r="CP275" s="277"/>
      <c r="CQ275" s="277"/>
      <c r="CR275" s="277"/>
      <c r="CS275" s="277"/>
      <c r="CT275" s="277"/>
      <c r="CU275" s="277"/>
      <c r="CV275" s="277"/>
      <c r="CW275" s="277"/>
      <c r="CX275" s="277"/>
      <c r="CY275" s="277"/>
      <c r="CZ275" s="277"/>
      <c r="DA275" s="277"/>
      <c r="DB275" s="277"/>
      <c r="DC275" s="277"/>
      <c r="DD275" s="277"/>
      <c r="DE275" s="277"/>
      <c r="DF275" s="277"/>
      <c r="DG275" s="277"/>
      <c r="DH275" s="277"/>
      <c r="DI275" s="277"/>
      <c r="DJ275" s="277"/>
      <c r="DK275" s="277"/>
      <c r="DL275" s="277"/>
      <c r="DM275" s="277"/>
      <c r="DN275" s="277"/>
      <c r="DO275" s="277"/>
      <c r="DP275" s="277"/>
      <c r="DQ275" s="277"/>
      <c r="DR275" s="277"/>
      <c r="DS275" s="277"/>
      <c r="DT275" s="277"/>
      <c r="DU275" s="277"/>
      <c r="DV275" s="277"/>
      <c r="DW275" s="277"/>
      <c r="DX275" s="277"/>
      <c r="DY275" s="277"/>
      <c r="DZ275" s="277"/>
      <c r="EA275" s="277"/>
      <c r="EB275" s="277"/>
      <c r="EC275" s="277"/>
      <c r="ED275" s="277"/>
      <c r="EE275" s="277"/>
      <c r="EF275" s="277"/>
      <c r="EG275" s="277"/>
      <c r="EH275" s="277"/>
      <c r="EI275" s="277"/>
      <c r="EJ275" s="277"/>
      <c r="EK275" s="277"/>
      <c r="EL275" s="277"/>
      <c r="EM275" s="277"/>
      <c r="EN275" s="277"/>
      <c r="EO275" s="277"/>
      <c r="EP275" s="277"/>
      <c r="EQ275" s="277"/>
      <c r="ER275" s="277"/>
      <c r="ES275" s="277"/>
      <c r="ET275" s="277"/>
      <c r="EU275" s="277"/>
      <c r="EV275" s="277"/>
      <c r="EW275" s="277"/>
      <c r="EX275" s="277"/>
      <c r="EY275" s="277"/>
      <c r="EZ275" s="277"/>
      <c r="FA275" s="277"/>
      <c r="FB275" s="277"/>
      <c r="FC275" s="277"/>
      <c r="FD275" s="277"/>
      <c r="FE275" s="277"/>
      <c r="FF275" s="277"/>
      <c r="FG275" s="277"/>
      <c r="FH275" s="277"/>
      <c r="FI275" s="277"/>
      <c r="FJ275" s="277"/>
      <c r="FK275" s="277"/>
      <c r="FL275" s="277"/>
      <c r="FM275" s="277"/>
      <c r="FN275" s="277"/>
      <c r="FO275" s="277"/>
      <c r="FP275" s="277"/>
      <c r="FQ275" s="277"/>
      <c r="FR275" s="277"/>
      <c r="FS275" s="277"/>
      <c r="FT275" s="277"/>
      <c r="FU275" s="277"/>
      <c r="FV275" s="277"/>
      <c r="FW275" s="277"/>
      <c r="FX275" s="277"/>
      <c r="FY275" s="277"/>
      <c r="FZ275" s="277"/>
      <c r="GA275" s="277"/>
      <c r="GB275" s="277"/>
      <c r="GC275" s="277"/>
      <c r="GD275" s="277"/>
      <c r="GE275" s="277"/>
      <c r="GF275" s="277"/>
      <c r="GG275" s="277"/>
      <c r="GH275" s="277"/>
      <c r="GI275" s="277"/>
      <c r="GJ275" s="277"/>
      <c r="GK275" s="277"/>
      <c r="GL275" s="277"/>
      <c r="GM275" s="277"/>
      <c r="GN275" s="277"/>
      <c r="GO275" s="277"/>
      <c r="GP275" s="277"/>
      <c r="GQ275" s="277"/>
      <c r="GR275" s="277"/>
      <c r="GS275" s="277"/>
      <c r="GT275" s="277"/>
      <c r="GU275" s="277"/>
      <c r="GV275" s="280"/>
      <c r="GW275" s="280"/>
      <c r="GX275" s="280"/>
      <c r="GY275" s="280"/>
      <c r="GZ275" s="280"/>
      <c r="HA275" s="280"/>
      <c r="HB275" s="280"/>
      <c r="HC275" s="280"/>
      <c r="HD275" s="280"/>
      <c r="HE275" s="280"/>
      <c r="HF275" s="280"/>
      <c r="HG275" s="280"/>
      <c r="HH275" s="280"/>
      <c r="HI275" s="280"/>
      <c r="HJ275" s="280"/>
      <c r="HK275" s="280"/>
      <c r="HL275" s="280"/>
      <c r="HM275" s="280"/>
      <c r="HN275" s="280"/>
      <c r="HO275" s="280"/>
      <c r="HP275" s="280"/>
      <c r="HQ275" s="280"/>
      <c r="HR275" s="280"/>
      <c r="HS275" s="280"/>
    </row>
    <row r="276" spans="1:227" s="278" customFormat="1" ht="27.95" customHeight="1">
      <c r="A276" s="523"/>
      <c r="B276" s="297" t="s">
        <v>400</v>
      </c>
      <c r="C276" s="291">
        <v>129</v>
      </c>
      <c r="D276" s="291"/>
      <c r="E276" s="290"/>
      <c r="F276" s="291">
        <f t="shared" si="42"/>
        <v>129</v>
      </c>
      <c r="G276" s="290"/>
      <c r="H276" s="291">
        <f t="shared" si="50"/>
        <v>129</v>
      </c>
      <c r="I276" s="296"/>
      <c r="J276" s="277"/>
      <c r="K276" s="277"/>
      <c r="L276" s="277"/>
      <c r="M276" s="277"/>
      <c r="N276" s="277"/>
      <c r="O276" s="277"/>
      <c r="P276" s="277"/>
      <c r="Q276" s="277"/>
      <c r="R276" s="277"/>
      <c r="S276" s="277"/>
      <c r="T276" s="277"/>
      <c r="U276" s="277"/>
      <c r="V276" s="277"/>
      <c r="W276" s="277"/>
      <c r="X276" s="277"/>
      <c r="Y276" s="277"/>
      <c r="Z276" s="277"/>
      <c r="AA276" s="277"/>
      <c r="AB276" s="277"/>
      <c r="AC276" s="277"/>
      <c r="AD276" s="277"/>
      <c r="AE276" s="277"/>
      <c r="AF276" s="277"/>
      <c r="AG276" s="277"/>
      <c r="AH276" s="277"/>
      <c r="AI276" s="277"/>
      <c r="AJ276" s="277"/>
      <c r="AK276" s="277"/>
      <c r="AL276" s="277"/>
      <c r="AM276" s="277"/>
      <c r="AN276" s="277"/>
      <c r="AO276" s="277"/>
      <c r="AP276" s="277"/>
      <c r="AQ276" s="277"/>
      <c r="AR276" s="277"/>
      <c r="AS276" s="277"/>
      <c r="AT276" s="277"/>
      <c r="AU276" s="277"/>
      <c r="AV276" s="277"/>
      <c r="AW276" s="277"/>
      <c r="AX276" s="277"/>
      <c r="AY276" s="277"/>
      <c r="AZ276" s="277"/>
      <c r="BA276" s="277"/>
      <c r="BB276" s="277"/>
      <c r="BC276" s="277"/>
      <c r="BD276" s="277"/>
      <c r="BE276" s="277"/>
      <c r="BF276" s="277"/>
      <c r="BG276" s="277"/>
      <c r="BH276" s="277"/>
      <c r="BI276" s="277"/>
      <c r="BJ276" s="277"/>
      <c r="BK276" s="277"/>
      <c r="BL276" s="277"/>
      <c r="BM276" s="277"/>
      <c r="BN276" s="277"/>
      <c r="BO276" s="277"/>
      <c r="BP276" s="277"/>
      <c r="BQ276" s="277"/>
      <c r="BR276" s="277"/>
      <c r="BS276" s="277"/>
      <c r="BT276" s="277"/>
      <c r="BU276" s="277"/>
      <c r="BV276" s="277"/>
      <c r="BW276" s="277"/>
      <c r="BX276" s="277"/>
      <c r="BY276" s="277"/>
      <c r="BZ276" s="277"/>
      <c r="CA276" s="277"/>
      <c r="CB276" s="277"/>
      <c r="CC276" s="277"/>
      <c r="CD276" s="277"/>
      <c r="CE276" s="277"/>
      <c r="CF276" s="277"/>
      <c r="CG276" s="277"/>
      <c r="CH276" s="277"/>
      <c r="CI276" s="277"/>
      <c r="CJ276" s="277"/>
      <c r="CK276" s="277"/>
      <c r="CL276" s="277"/>
      <c r="CM276" s="277"/>
      <c r="CN276" s="277"/>
      <c r="CO276" s="277"/>
      <c r="CP276" s="277"/>
      <c r="CQ276" s="277"/>
      <c r="CR276" s="277"/>
      <c r="CS276" s="277"/>
      <c r="CT276" s="277"/>
      <c r="CU276" s="277"/>
      <c r="CV276" s="277"/>
      <c r="CW276" s="277"/>
      <c r="CX276" s="277"/>
      <c r="CY276" s="277"/>
      <c r="CZ276" s="277"/>
      <c r="DA276" s="277"/>
      <c r="DB276" s="277"/>
      <c r="DC276" s="277"/>
      <c r="DD276" s="277"/>
      <c r="DE276" s="277"/>
      <c r="DF276" s="277"/>
      <c r="DG276" s="277"/>
      <c r="DH276" s="277"/>
      <c r="DI276" s="277"/>
      <c r="DJ276" s="277"/>
      <c r="DK276" s="277"/>
      <c r="DL276" s="277"/>
      <c r="DM276" s="277"/>
      <c r="DN276" s="277"/>
      <c r="DO276" s="277"/>
      <c r="DP276" s="277"/>
      <c r="DQ276" s="277"/>
      <c r="DR276" s="277"/>
      <c r="DS276" s="277"/>
      <c r="DT276" s="277"/>
      <c r="DU276" s="277"/>
      <c r="DV276" s="277"/>
      <c r="DW276" s="277"/>
      <c r="DX276" s="277"/>
      <c r="DY276" s="277"/>
      <c r="DZ276" s="277"/>
      <c r="EA276" s="277"/>
      <c r="EB276" s="277"/>
      <c r="EC276" s="277"/>
      <c r="ED276" s="277"/>
      <c r="EE276" s="277"/>
      <c r="EF276" s="277"/>
      <c r="EG276" s="277"/>
      <c r="EH276" s="277"/>
      <c r="EI276" s="277"/>
      <c r="EJ276" s="277"/>
      <c r="EK276" s="277"/>
      <c r="EL276" s="277"/>
      <c r="EM276" s="277"/>
      <c r="EN276" s="277"/>
      <c r="EO276" s="277"/>
      <c r="EP276" s="277"/>
      <c r="EQ276" s="277"/>
      <c r="ER276" s="277"/>
      <c r="ES276" s="277"/>
      <c r="ET276" s="277"/>
      <c r="EU276" s="277"/>
      <c r="EV276" s="277"/>
      <c r="EW276" s="277"/>
      <c r="EX276" s="277"/>
      <c r="EY276" s="277"/>
      <c r="EZ276" s="277"/>
      <c r="FA276" s="277"/>
      <c r="FB276" s="277"/>
      <c r="FC276" s="277"/>
      <c r="FD276" s="277"/>
      <c r="FE276" s="277"/>
      <c r="FF276" s="277"/>
      <c r="FG276" s="277"/>
      <c r="FH276" s="277"/>
      <c r="FI276" s="277"/>
      <c r="FJ276" s="277"/>
      <c r="FK276" s="277"/>
      <c r="FL276" s="277"/>
      <c r="FM276" s="277"/>
      <c r="FN276" s="277"/>
      <c r="FO276" s="277"/>
      <c r="FP276" s="277"/>
      <c r="FQ276" s="277"/>
      <c r="FR276" s="277"/>
      <c r="FS276" s="277"/>
      <c r="FT276" s="277"/>
      <c r="FU276" s="277"/>
      <c r="FV276" s="277"/>
      <c r="FW276" s="277"/>
      <c r="FX276" s="277"/>
      <c r="FY276" s="277"/>
      <c r="FZ276" s="277"/>
      <c r="GA276" s="277"/>
      <c r="GB276" s="277"/>
      <c r="GC276" s="277"/>
      <c r="GD276" s="277"/>
      <c r="GE276" s="277"/>
      <c r="GF276" s="277"/>
      <c r="GG276" s="277"/>
      <c r="GH276" s="277"/>
      <c r="GI276" s="277"/>
      <c r="GJ276" s="277"/>
      <c r="GK276" s="277"/>
      <c r="GL276" s="277"/>
      <c r="GM276" s="277"/>
      <c r="GN276" s="277"/>
      <c r="GO276" s="277"/>
      <c r="GP276" s="277"/>
      <c r="GQ276" s="277"/>
      <c r="GR276" s="277"/>
      <c r="GS276" s="277"/>
      <c r="GT276" s="277"/>
      <c r="GU276" s="277"/>
      <c r="GV276" s="280"/>
      <c r="GW276" s="280"/>
      <c r="GX276" s="280"/>
      <c r="GY276" s="280"/>
      <c r="GZ276" s="280"/>
      <c r="HA276" s="280"/>
      <c r="HB276" s="280"/>
      <c r="HC276" s="280"/>
      <c r="HD276" s="280"/>
      <c r="HE276" s="280"/>
      <c r="HF276" s="280"/>
      <c r="HG276" s="280"/>
      <c r="HH276" s="280"/>
      <c r="HI276" s="280"/>
      <c r="HJ276" s="280"/>
      <c r="HK276" s="280"/>
      <c r="HL276" s="280"/>
      <c r="HM276" s="280"/>
      <c r="HN276" s="280"/>
      <c r="HO276" s="280"/>
      <c r="HP276" s="280"/>
      <c r="HQ276" s="280"/>
      <c r="HR276" s="280"/>
      <c r="HS276" s="280"/>
    </row>
    <row r="277" spans="1:227" s="278" customFormat="1" ht="27.95" customHeight="1">
      <c r="A277" s="523"/>
      <c r="B277" s="297" t="s">
        <v>401</v>
      </c>
      <c r="C277" s="291">
        <v>6.5270999999999999</v>
      </c>
      <c r="D277" s="291"/>
      <c r="E277" s="290"/>
      <c r="F277" s="291">
        <f t="shared" si="42"/>
        <v>6.5270999999999999</v>
      </c>
      <c r="G277" s="290"/>
      <c r="H277" s="291">
        <f t="shared" si="50"/>
        <v>6.5270999999999999</v>
      </c>
      <c r="I277" s="296"/>
      <c r="J277" s="277"/>
      <c r="K277" s="277"/>
      <c r="L277" s="277"/>
      <c r="M277" s="277"/>
      <c r="N277" s="277"/>
      <c r="O277" s="277"/>
      <c r="P277" s="277"/>
      <c r="Q277" s="277"/>
      <c r="R277" s="277"/>
      <c r="S277" s="277"/>
      <c r="T277" s="277"/>
      <c r="U277" s="277"/>
      <c r="V277" s="277"/>
      <c r="W277" s="277"/>
      <c r="X277" s="277"/>
      <c r="Y277" s="277"/>
      <c r="Z277" s="277"/>
      <c r="AA277" s="277"/>
      <c r="AB277" s="277"/>
      <c r="AC277" s="277"/>
      <c r="AD277" s="277"/>
      <c r="AE277" s="277"/>
      <c r="AF277" s="277"/>
      <c r="AG277" s="277"/>
      <c r="AH277" s="277"/>
      <c r="AI277" s="277"/>
      <c r="AJ277" s="277"/>
      <c r="AK277" s="277"/>
      <c r="AL277" s="277"/>
      <c r="AM277" s="277"/>
      <c r="AN277" s="277"/>
      <c r="AO277" s="277"/>
      <c r="AP277" s="277"/>
      <c r="AQ277" s="277"/>
      <c r="AR277" s="277"/>
      <c r="AS277" s="277"/>
      <c r="AT277" s="277"/>
      <c r="AU277" s="277"/>
      <c r="AV277" s="277"/>
      <c r="AW277" s="277"/>
      <c r="AX277" s="277"/>
      <c r="AY277" s="277"/>
      <c r="AZ277" s="277"/>
      <c r="BA277" s="277"/>
      <c r="BB277" s="277"/>
      <c r="BC277" s="277"/>
      <c r="BD277" s="277"/>
      <c r="BE277" s="277"/>
      <c r="BF277" s="277"/>
      <c r="BG277" s="277"/>
      <c r="BH277" s="277"/>
      <c r="BI277" s="277"/>
      <c r="BJ277" s="277"/>
      <c r="BK277" s="277"/>
      <c r="BL277" s="277"/>
      <c r="BM277" s="277"/>
      <c r="BN277" s="277"/>
      <c r="BO277" s="277"/>
      <c r="BP277" s="277"/>
      <c r="BQ277" s="277"/>
      <c r="BR277" s="277"/>
      <c r="BS277" s="277"/>
      <c r="BT277" s="277"/>
      <c r="BU277" s="277"/>
      <c r="BV277" s="277"/>
      <c r="BW277" s="277"/>
      <c r="BX277" s="277"/>
      <c r="BY277" s="277"/>
      <c r="BZ277" s="277"/>
      <c r="CA277" s="277"/>
      <c r="CB277" s="277"/>
      <c r="CC277" s="277"/>
      <c r="CD277" s="277"/>
      <c r="CE277" s="277"/>
      <c r="CF277" s="277"/>
      <c r="CG277" s="277"/>
      <c r="CH277" s="277"/>
      <c r="CI277" s="277"/>
      <c r="CJ277" s="277"/>
      <c r="CK277" s="277"/>
      <c r="CL277" s="277"/>
      <c r="CM277" s="277"/>
      <c r="CN277" s="277"/>
      <c r="CO277" s="277"/>
      <c r="CP277" s="277"/>
      <c r="CQ277" s="277"/>
      <c r="CR277" s="277"/>
      <c r="CS277" s="277"/>
      <c r="CT277" s="277"/>
      <c r="CU277" s="277"/>
      <c r="CV277" s="277"/>
      <c r="CW277" s="277"/>
      <c r="CX277" s="277"/>
      <c r="CY277" s="277"/>
      <c r="CZ277" s="277"/>
      <c r="DA277" s="277"/>
      <c r="DB277" s="277"/>
      <c r="DC277" s="277"/>
      <c r="DD277" s="277"/>
      <c r="DE277" s="277"/>
      <c r="DF277" s="277"/>
      <c r="DG277" s="277"/>
      <c r="DH277" s="277"/>
      <c r="DI277" s="277"/>
      <c r="DJ277" s="277"/>
      <c r="DK277" s="277"/>
      <c r="DL277" s="277"/>
      <c r="DM277" s="277"/>
      <c r="DN277" s="277"/>
      <c r="DO277" s="277"/>
      <c r="DP277" s="277"/>
      <c r="DQ277" s="277"/>
      <c r="DR277" s="277"/>
      <c r="DS277" s="277"/>
      <c r="DT277" s="277"/>
      <c r="DU277" s="277"/>
      <c r="DV277" s="277"/>
      <c r="DW277" s="277"/>
      <c r="DX277" s="277"/>
      <c r="DY277" s="277"/>
      <c r="DZ277" s="277"/>
      <c r="EA277" s="277"/>
      <c r="EB277" s="277"/>
      <c r="EC277" s="277"/>
      <c r="ED277" s="277"/>
      <c r="EE277" s="277"/>
      <c r="EF277" s="277"/>
      <c r="EG277" s="277"/>
      <c r="EH277" s="277"/>
      <c r="EI277" s="277"/>
      <c r="EJ277" s="277"/>
      <c r="EK277" s="277"/>
      <c r="EL277" s="277"/>
      <c r="EM277" s="277"/>
      <c r="EN277" s="277"/>
      <c r="EO277" s="277"/>
      <c r="EP277" s="277"/>
      <c r="EQ277" s="277"/>
      <c r="ER277" s="277"/>
      <c r="ES277" s="277"/>
      <c r="ET277" s="277"/>
      <c r="EU277" s="277"/>
      <c r="EV277" s="277"/>
      <c r="EW277" s="277"/>
      <c r="EX277" s="277"/>
      <c r="EY277" s="277"/>
      <c r="EZ277" s="277"/>
      <c r="FA277" s="277"/>
      <c r="FB277" s="277"/>
      <c r="FC277" s="277"/>
      <c r="FD277" s="277"/>
      <c r="FE277" s="277"/>
      <c r="FF277" s="277"/>
      <c r="FG277" s="277"/>
      <c r="FH277" s="277"/>
      <c r="FI277" s="277"/>
      <c r="FJ277" s="277"/>
      <c r="FK277" s="277"/>
      <c r="FL277" s="277"/>
      <c r="FM277" s="277"/>
      <c r="FN277" s="277"/>
      <c r="FO277" s="277"/>
      <c r="FP277" s="277"/>
      <c r="FQ277" s="277"/>
      <c r="FR277" s="277"/>
      <c r="FS277" s="277"/>
      <c r="FT277" s="277"/>
      <c r="FU277" s="277"/>
      <c r="FV277" s="277"/>
      <c r="FW277" s="277"/>
      <c r="FX277" s="277"/>
      <c r="FY277" s="277"/>
      <c r="FZ277" s="277"/>
      <c r="GA277" s="277"/>
      <c r="GB277" s="277"/>
      <c r="GC277" s="277"/>
      <c r="GD277" s="277"/>
      <c r="GE277" s="277"/>
      <c r="GF277" s="277"/>
      <c r="GG277" s="277"/>
      <c r="GH277" s="277"/>
      <c r="GI277" s="277"/>
      <c r="GJ277" s="277"/>
      <c r="GK277" s="277"/>
      <c r="GL277" s="277"/>
      <c r="GM277" s="277"/>
      <c r="GN277" s="277"/>
      <c r="GO277" s="277"/>
      <c r="GP277" s="277"/>
      <c r="GQ277" s="277"/>
      <c r="GR277" s="277"/>
      <c r="GS277" s="277"/>
      <c r="GT277" s="277"/>
      <c r="GU277" s="277"/>
      <c r="GV277" s="280"/>
      <c r="GW277" s="280"/>
      <c r="GX277" s="280"/>
      <c r="GY277" s="280"/>
      <c r="GZ277" s="280"/>
      <c r="HA277" s="280"/>
      <c r="HB277" s="280"/>
      <c r="HC277" s="280"/>
      <c r="HD277" s="280"/>
      <c r="HE277" s="280"/>
      <c r="HF277" s="280"/>
      <c r="HG277" s="280"/>
      <c r="HH277" s="280"/>
      <c r="HI277" s="280"/>
      <c r="HJ277" s="280"/>
      <c r="HK277" s="280"/>
      <c r="HL277" s="280"/>
      <c r="HM277" s="280"/>
      <c r="HN277" s="280"/>
      <c r="HO277" s="280"/>
      <c r="HP277" s="280"/>
      <c r="HQ277" s="280"/>
      <c r="HR277" s="280"/>
      <c r="HS277" s="280"/>
    </row>
    <row r="278" spans="1:227" s="278" customFormat="1" ht="27.95" customHeight="1">
      <c r="A278" s="523"/>
      <c r="B278" s="297" t="s">
        <v>402</v>
      </c>
      <c r="C278" s="291">
        <v>10</v>
      </c>
      <c r="D278" s="291"/>
      <c r="E278" s="290"/>
      <c r="F278" s="291">
        <f t="shared" si="42"/>
        <v>10</v>
      </c>
      <c r="G278" s="290"/>
      <c r="H278" s="291">
        <f t="shared" si="50"/>
        <v>10</v>
      </c>
      <c r="I278" s="296"/>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277"/>
      <c r="AF278" s="277"/>
      <c r="AG278" s="277"/>
      <c r="AH278" s="277"/>
      <c r="AI278" s="277"/>
      <c r="AJ278" s="277"/>
      <c r="AK278" s="277"/>
      <c r="AL278" s="277"/>
      <c r="AM278" s="277"/>
      <c r="AN278" s="277"/>
      <c r="AO278" s="277"/>
      <c r="AP278" s="277"/>
      <c r="AQ278" s="277"/>
      <c r="AR278" s="277"/>
      <c r="AS278" s="277"/>
      <c r="AT278" s="277"/>
      <c r="AU278" s="277"/>
      <c r="AV278" s="277"/>
      <c r="AW278" s="277"/>
      <c r="AX278" s="277"/>
      <c r="AY278" s="277"/>
      <c r="AZ278" s="277"/>
      <c r="BA278" s="277"/>
      <c r="BB278" s="277"/>
      <c r="BC278" s="277"/>
      <c r="BD278" s="277"/>
      <c r="BE278" s="277"/>
      <c r="BF278" s="277"/>
      <c r="BG278" s="277"/>
      <c r="BH278" s="277"/>
      <c r="BI278" s="277"/>
      <c r="BJ278" s="277"/>
      <c r="BK278" s="277"/>
      <c r="BL278" s="277"/>
      <c r="BM278" s="277"/>
      <c r="BN278" s="277"/>
      <c r="BO278" s="277"/>
      <c r="BP278" s="277"/>
      <c r="BQ278" s="277"/>
      <c r="BR278" s="277"/>
      <c r="BS278" s="277"/>
      <c r="BT278" s="277"/>
      <c r="BU278" s="277"/>
      <c r="BV278" s="277"/>
      <c r="BW278" s="277"/>
      <c r="BX278" s="277"/>
      <c r="BY278" s="277"/>
      <c r="BZ278" s="277"/>
      <c r="CA278" s="277"/>
      <c r="CB278" s="277"/>
      <c r="CC278" s="277"/>
      <c r="CD278" s="277"/>
      <c r="CE278" s="277"/>
      <c r="CF278" s="277"/>
      <c r="CG278" s="277"/>
      <c r="CH278" s="277"/>
      <c r="CI278" s="277"/>
      <c r="CJ278" s="277"/>
      <c r="CK278" s="277"/>
      <c r="CL278" s="277"/>
      <c r="CM278" s="277"/>
      <c r="CN278" s="277"/>
      <c r="CO278" s="277"/>
      <c r="CP278" s="277"/>
      <c r="CQ278" s="277"/>
      <c r="CR278" s="277"/>
      <c r="CS278" s="277"/>
      <c r="CT278" s="277"/>
      <c r="CU278" s="277"/>
      <c r="CV278" s="277"/>
      <c r="CW278" s="277"/>
      <c r="CX278" s="277"/>
      <c r="CY278" s="277"/>
      <c r="CZ278" s="277"/>
      <c r="DA278" s="277"/>
      <c r="DB278" s="277"/>
      <c r="DC278" s="277"/>
      <c r="DD278" s="277"/>
      <c r="DE278" s="277"/>
      <c r="DF278" s="277"/>
      <c r="DG278" s="277"/>
      <c r="DH278" s="277"/>
      <c r="DI278" s="277"/>
      <c r="DJ278" s="277"/>
      <c r="DK278" s="277"/>
      <c r="DL278" s="277"/>
      <c r="DM278" s="277"/>
      <c r="DN278" s="277"/>
      <c r="DO278" s="277"/>
      <c r="DP278" s="277"/>
      <c r="DQ278" s="277"/>
      <c r="DR278" s="277"/>
      <c r="DS278" s="277"/>
      <c r="DT278" s="277"/>
      <c r="DU278" s="277"/>
      <c r="DV278" s="277"/>
      <c r="DW278" s="277"/>
      <c r="DX278" s="277"/>
      <c r="DY278" s="277"/>
      <c r="DZ278" s="277"/>
      <c r="EA278" s="277"/>
      <c r="EB278" s="277"/>
      <c r="EC278" s="277"/>
      <c r="ED278" s="277"/>
      <c r="EE278" s="277"/>
      <c r="EF278" s="277"/>
      <c r="EG278" s="277"/>
      <c r="EH278" s="277"/>
      <c r="EI278" s="277"/>
      <c r="EJ278" s="277"/>
      <c r="EK278" s="277"/>
      <c r="EL278" s="277"/>
      <c r="EM278" s="277"/>
      <c r="EN278" s="277"/>
      <c r="EO278" s="277"/>
      <c r="EP278" s="277"/>
      <c r="EQ278" s="277"/>
      <c r="ER278" s="277"/>
      <c r="ES278" s="277"/>
      <c r="ET278" s="277"/>
      <c r="EU278" s="277"/>
      <c r="EV278" s="277"/>
      <c r="EW278" s="277"/>
      <c r="EX278" s="277"/>
      <c r="EY278" s="277"/>
      <c r="EZ278" s="277"/>
      <c r="FA278" s="277"/>
      <c r="FB278" s="277"/>
      <c r="FC278" s="277"/>
      <c r="FD278" s="277"/>
      <c r="FE278" s="277"/>
      <c r="FF278" s="277"/>
      <c r="FG278" s="277"/>
      <c r="FH278" s="277"/>
      <c r="FI278" s="277"/>
      <c r="FJ278" s="277"/>
      <c r="FK278" s="277"/>
      <c r="FL278" s="277"/>
      <c r="FM278" s="277"/>
      <c r="FN278" s="277"/>
      <c r="FO278" s="277"/>
      <c r="FP278" s="277"/>
      <c r="FQ278" s="277"/>
      <c r="FR278" s="277"/>
      <c r="FS278" s="277"/>
      <c r="FT278" s="277"/>
      <c r="FU278" s="277"/>
      <c r="FV278" s="277"/>
      <c r="FW278" s="277"/>
      <c r="FX278" s="277"/>
      <c r="FY278" s="277"/>
      <c r="FZ278" s="277"/>
      <c r="GA278" s="277"/>
      <c r="GB278" s="277"/>
      <c r="GC278" s="277"/>
      <c r="GD278" s="277"/>
      <c r="GE278" s="277"/>
      <c r="GF278" s="277"/>
      <c r="GG278" s="277"/>
      <c r="GH278" s="277"/>
      <c r="GI278" s="277"/>
      <c r="GJ278" s="277"/>
      <c r="GK278" s="277"/>
      <c r="GL278" s="277"/>
      <c r="GM278" s="277"/>
      <c r="GN278" s="277"/>
      <c r="GO278" s="277"/>
      <c r="GP278" s="277"/>
      <c r="GQ278" s="277"/>
      <c r="GR278" s="277"/>
      <c r="GS278" s="277"/>
      <c r="GT278" s="277"/>
      <c r="GU278" s="277"/>
      <c r="GV278" s="280"/>
      <c r="GW278" s="280"/>
      <c r="GX278" s="280"/>
      <c r="GY278" s="280"/>
      <c r="GZ278" s="280"/>
      <c r="HA278" s="280"/>
      <c r="HB278" s="280"/>
      <c r="HC278" s="280"/>
      <c r="HD278" s="280"/>
      <c r="HE278" s="280"/>
      <c r="HF278" s="280"/>
      <c r="HG278" s="280"/>
      <c r="HH278" s="280"/>
      <c r="HI278" s="280"/>
      <c r="HJ278" s="280"/>
      <c r="HK278" s="280"/>
      <c r="HL278" s="280"/>
      <c r="HM278" s="280"/>
      <c r="HN278" s="280"/>
      <c r="HO278" s="280"/>
      <c r="HP278" s="280"/>
      <c r="HQ278" s="280"/>
      <c r="HR278" s="280"/>
      <c r="HS278" s="280"/>
    </row>
    <row r="279" spans="1:227" s="278" customFormat="1" ht="27.95" customHeight="1">
      <c r="A279" s="523"/>
      <c r="B279" s="297" t="s">
        <v>403</v>
      </c>
      <c r="C279" s="291"/>
      <c r="D279" s="291">
        <v>79.489999999999995</v>
      </c>
      <c r="E279" s="290"/>
      <c r="F279" s="291">
        <f t="shared" si="42"/>
        <v>79.489999999999995</v>
      </c>
      <c r="G279" s="290"/>
      <c r="H279" s="291">
        <f t="shared" si="50"/>
        <v>79.489999999999995</v>
      </c>
      <c r="I279" s="296" t="s">
        <v>267</v>
      </c>
      <c r="J279" s="277"/>
      <c r="K279" s="277"/>
      <c r="L279" s="277"/>
      <c r="M279" s="277"/>
      <c r="N279" s="277"/>
      <c r="O279" s="277"/>
      <c r="P279" s="277"/>
      <c r="Q279" s="277"/>
      <c r="R279" s="277"/>
      <c r="S279" s="277"/>
      <c r="T279" s="277"/>
      <c r="U279" s="277"/>
      <c r="V279" s="277"/>
      <c r="W279" s="277"/>
      <c r="X279" s="277"/>
      <c r="Y279" s="277"/>
      <c r="Z279" s="277"/>
      <c r="AA279" s="277"/>
      <c r="AB279" s="277"/>
      <c r="AC279" s="277"/>
      <c r="AD279" s="277"/>
      <c r="AE279" s="277"/>
      <c r="AF279" s="277"/>
      <c r="AG279" s="277"/>
      <c r="AH279" s="277"/>
      <c r="AI279" s="277"/>
      <c r="AJ279" s="277"/>
      <c r="AK279" s="277"/>
      <c r="AL279" s="277"/>
      <c r="AM279" s="277"/>
      <c r="AN279" s="277"/>
      <c r="AO279" s="277"/>
      <c r="AP279" s="277"/>
      <c r="AQ279" s="277"/>
      <c r="AR279" s="277"/>
      <c r="AS279" s="277"/>
      <c r="AT279" s="277"/>
      <c r="AU279" s="277"/>
      <c r="AV279" s="277"/>
      <c r="AW279" s="277"/>
      <c r="AX279" s="277"/>
      <c r="AY279" s="277"/>
      <c r="AZ279" s="277"/>
      <c r="BA279" s="277"/>
      <c r="BB279" s="277"/>
      <c r="BC279" s="277"/>
      <c r="BD279" s="277"/>
      <c r="BE279" s="277"/>
      <c r="BF279" s="277"/>
      <c r="BG279" s="277"/>
      <c r="BH279" s="277"/>
      <c r="BI279" s="277"/>
      <c r="BJ279" s="277"/>
      <c r="BK279" s="277"/>
      <c r="BL279" s="277"/>
      <c r="BM279" s="277"/>
      <c r="BN279" s="277"/>
      <c r="BO279" s="277"/>
      <c r="BP279" s="277"/>
      <c r="BQ279" s="277"/>
      <c r="BR279" s="277"/>
      <c r="BS279" s="277"/>
      <c r="BT279" s="277"/>
      <c r="BU279" s="277"/>
      <c r="BV279" s="277"/>
      <c r="BW279" s="277"/>
      <c r="BX279" s="277"/>
      <c r="BY279" s="277"/>
      <c r="BZ279" s="277"/>
      <c r="CA279" s="277"/>
      <c r="CB279" s="277"/>
      <c r="CC279" s="277"/>
      <c r="CD279" s="277"/>
      <c r="CE279" s="277"/>
      <c r="CF279" s="277"/>
      <c r="CG279" s="277"/>
      <c r="CH279" s="277"/>
      <c r="CI279" s="277"/>
      <c r="CJ279" s="277"/>
      <c r="CK279" s="277"/>
      <c r="CL279" s="277"/>
      <c r="CM279" s="277"/>
      <c r="CN279" s="277"/>
      <c r="CO279" s="277"/>
      <c r="CP279" s="277"/>
      <c r="CQ279" s="277"/>
      <c r="CR279" s="277"/>
      <c r="CS279" s="277"/>
      <c r="CT279" s="277"/>
      <c r="CU279" s="277"/>
      <c r="CV279" s="277"/>
      <c r="CW279" s="277"/>
      <c r="CX279" s="277"/>
      <c r="CY279" s="277"/>
      <c r="CZ279" s="277"/>
      <c r="DA279" s="277"/>
      <c r="DB279" s="277"/>
      <c r="DC279" s="277"/>
      <c r="DD279" s="277"/>
      <c r="DE279" s="277"/>
      <c r="DF279" s="277"/>
      <c r="DG279" s="277"/>
      <c r="DH279" s="277"/>
      <c r="DI279" s="277"/>
      <c r="DJ279" s="277"/>
      <c r="DK279" s="277"/>
      <c r="DL279" s="277"/>
      <c r="DM279" s="277"/>
      <c r="DN279" s="277"/>
      <c r="DO279" s="277"/>
      <c r="DP279" s="277"/>
      <c r="DQ279" s="277"/>
      <c r="DR279" s="277"/>
      <c r="DS279" s="277"/>
      <c r="DT279" s="277"/>
      <c r="DU279" s="277"/>
      <c r="DV279" s="277"/>
      <c r="DW279" s="277"/>
      <c r="DX279" s="277"/>
      <c r="DY279" s="277"/>
      <c r="DZ279" s="277"/>
      <c r="EA279" s="277"/>
      <c r="EB279" s="277"/>
      <c r="EC279" s="277"/>
      <c r="ED279" s="277"/>
      <c r="EE279" s="277"/>
      <c r="EF279" s="277"/>
      <c r="EG279" s="277"/>
      <c r="EH279" s="277"/>
      <c r="EI279" s="277"/>
      <c r="EJ279" s="277"/>
      <c r="EK279" s="277"/>
      <c r="EL279" s="277"/>
      <c r="EM279" s="277"/>
      <c r="EN279" s="277"/>
      <c r="EO279" s="277"/>
      <c r="EP279" s="277"/>
      <c r="EQ279" s="277"/>
      <c r="ER279" s="277"/>
      <c r="ES279" s="277"/>
      <c r="ET279" s="277"/>
      <c r="EU279" s="277"/>
      <c r="EV279" s="277"/>
      <c r="EW279" s="277"/>
      <c r="EX279" s="277"/>
      <c r="EY279" s="277"/>
      <c r="EZ279" s="277"/>
      <c r="FA279" s="277"/>
      <c r="FB279" s="277"/>
      <c r="FC279" s="277"/>
      <c r="FD279" s="277"/>
      <c r="FE279" s="277"/>
      <c r="FF279" s="277"/>
      <c r="FG279" s="277"/>
      <c r="FH279" s="277"/>
      <c r="FI279" s="277"/>
      <c r="FJ279" s="277"/>
      <c r="FK279" s="277"/>
      <c r="FL279" s="277"/>
      <c r="FM279" s="277"/>
      <c r="FN279" s="277"/>
      <c r="FO279" s="277"/>
      <c r="FP279" s="277"/>
      <c r="FQ279" s="277"/>
      <c r="FR279" s="277"/>
      <c r="FS279" s="277"/>
      <c r="FT279" s="277"/>
      <c r="FU279" s="277"/>
      <c r="FV279" s="277"/>
      <c r="FW279" s="277"/>
      <c r="FX279" s="277"/>
      <c r="FY279" s="277"/>
      <c r="FZ279" s="277"/>
      <c r="GA279" s="277"/>
      <c r="GB279" s="277"/>
      <c r="GC279" s="277"/>
      <c r="GD279" s="277"/>
      <c r="GE279" s="277"/>
      <c r="GF279" s="277"/>
      <c r="GG279" s="277"/>
      <c r="GH279" s="277"/>
      <c r="GI279" s="277"/>
      <c r="GJ279" s="277"/>
      <c r="GK279" s="277"/>
      <c r="GL279" s="277"/>
      <c r="GM279" s="277"/>
      <c r="GN279" s="277"/>
      <c r="GO279" s="277"/>
      <c r="GP279" s="277"/>
      <c r="GQ279" s="277"/>
      <c r="GR279" s="277"/>
      <c r="GS279" s="277"/>
      <c r="GT279" s="277"/>
      <c r="GU279" s="277"/>
      <c r="GV279" s="280"/>
      <c r="GW279" s="280"/>
      <c r="GX279" s="280"/>
      <c r="GY279" s="280"/>
      <c r="GZ279" s="280"/>
      <c r="HA279" s="280"/>
      <c r="HB279" s="280"/>
      <c r="HC279" s="280"/>
      <c r="HD279" s="280"/>
      <c r="HE279" s="280"/>
      <c r="HF279" s="280"/>
      <c r="HG279" s="280"/>
      <c r="HH279" s="280"/>
      <c r="HI279" s="280"/>
      <c r="HJ279" s="280"/>
      <c r="HK279" s="280"/>
      <c r="HL279" s="280"/>
      <c r="HM279" s="280"/>
      <c r="HN279" s="280"/>
      <c r="HO279" s="280"/>
      <c r="HP279" s="280"/>
      <c r="HQ279" s="280"/>
      <c r="HR279" s="280"/>
      <c r="HS279" s="280"/>
    </row>
    <row r="280" spans="1:227" s="278" customFormat="1" ht="27.95" customHeight="1">
      <c r="A280" s="523"/>
      <c r="B280" s="297" t="s">
        <v>404</v>
      </c>
      <c r="C280" s="291"/>
      <c r="D280" s="291"/>
      <c r="E280" s="290"/>
      <c r="F280" s="291">
        <f t="shared" si="42"/>
        <v>0</v>
      </c>
      <c r="G280" s="290">
        <v>437.35829999999999</v>
      </c>
      <c r="H280" s="291">
        <f t="shared" si="50"/>
        <v>437.35829999999999</v>
      </c>
      <c r="I280" s="296"/>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7"/>
      <c r="BQ280" s="277"/>
      <c r="BR280" s="277"/>
      <c r="BS280" s="277"/>
      <c r="BT280" s="277"/>
      <c r="BU280" s="277"/>
      <c r="BV280" s="277"/>
      <c r="BW280" s="277"/>
      <c r="BX280" s="277"/>
      <c r="BY280" s="277"/>
      <c r="BZ280" s="277"/>
      <c r="CA280" s="277"/>
      <c r="CB280" s="277"/>
      <c r="CC280" s="277"/>
      <c r="CD280" s="277"/>
      <c r="CE280" s="277"/>
      <c r="CF280" s="277"/>
      <c r="CG280" s="277"/>
      <c r="CH280" s="277"/>
      <c r="CI280" s="277"/>
      <c r="CJ280" s="277"/>
      <c r="CK280" s="277"/>
      <c r="CL280" s="277"/>
      <c r="CM280" s="277"/>
      <c r="CN280" s="277"/>
      <c r="CO280" s="277"/>
      <c r="CP280" s="277"/>
      <c r="CQ280" s="277"/>
      <c r="CR280" s="277"/>
      <c r="CS280" s="277"/>
      <c r="CT280" s="277"/>
      <c r="CU280" s="277"/>
      <c r="CV280" s="277"/>
      <c r="CW280" s="277"/>
      <c r="CX280" s="277"/>
      <c r="CY280" s="277"/>
      <c r="CZ280" s="277"/>
      <c r="DA280" s="277"/>
      <c r="DB280" s="277"/>
      <c r="DC280" s="277"/>
      <c r="DD280" s="277"/>
      <c r="DE280" s="277"/>
      <c r="DF280" s="277"/>
      <c r="DG280" s="277"/>
      <c r="DH280" s="277"/>
      <c r="DI280" s="277"/>
      <c r="DJ280" s="277"/>
      <c r="DK280" s="277"/>
      <c r="DL280" s="277"/>
      <c r="DM280" s="277"/>
      <c r="DN280" s="277"/>
      <c r="DO280" s="277"/>
      <c r="DP280" s="277"/>
      <c r="DQ280" s="277"/>
      <c r="DR280" s="277"/>
      <c r="DS280" s="277"/>
      <c r="DT280" s="277"/>
      <c r="DU280" s="277"/>
      <c r="DV280" s="277"/>
      <c r="DW280" s="277"/>
      <c r="DX280" s="277"/>
      <c r="DY280" s="277"/>
      <c r="DZ280" s="277"/>
      <c r="EA280" s="277"/>
      <c r="EB280" s="277"/>
      <c r="EC280" s="277"/>
      <c r="ED280" s="277"/>
      <c r="EE280" s="277"/>
      <c r="EF280" s="277"/>
      <c r="EG280" s="277"/>
      <c r="EH280" s="277"/>
      <c r="EI280" s="277"/>
      <c r="EJ280" s="277"/>
      <c r="EK280" s="277"/>
      <c r="EL280" s="277"/>
      <c r="EM280" s="277"/>
      <c r="EN280" s="277"/>
      <c r="EO280" s="277"/>
      <c r="EP280" s="277"/>
      <c r="EQ280" s="277"/>
      <c r="ER280" s="277"/>
      <c r="ES280" s="277"/>
      <c r="ET280" s="277"/>
      <c r="EU280" s="277"/>
      <c r="EV280" s="277"/>
      <c r="EW280" s="277"/>
      <c r="EX280" s="277"/>
      <c r="EY280" s="277"/>
      <c r="EZ280" s="277"/>
      <c r="FA280" s="277"/>
      <c r="FB280" s="277"/>
      <c r="FC280" s="277"/>
      <c r="FD280" s="277"/>
      <c r="FE280" s="277"/>
      <c r="FF280" s="277"/>
      <c r="FG280" s="277"/>
      <c r="FH280" s="277"/>
      <c r="FI280" s="277"/>
      <c r="FJ280" s="277"/>
      <c r="FK280" s="277"/>
      <c r="FL280" s="277"/>
      <c r="FM280" s="277"/>
      <c r="FN280" s="277"/>
      <c r="FO280" s="277"/>
      <c r="FP280" s="277"/>
      <c r="FQ280" s="277"/>
      <c r="FR280" s="277"/>
      <c r="FS280" s="277"/>
      <c r="FT280" s="277"/>
      <c r="FU280" s="277"/>
      <c r="FV280" s="277"/>
      <c r="FW280" s="277"/>
      <c r="FX280" s="277"/>
      <c r="FY280" s="277"/>
      <c r="FZ280" s="277"/>
      <c r="GA280" s="277"/>
      <c r="GB280" s="277"/>
      <c r="GC280" s="277"/>
      <c r="GD280" s="277"/>
      <c r="GE280" s="277"/>
      <c r="GF280" s="277"/>
      <c r="GG280" s="277"/>
      <c r="GH280" s="277"/>
      <c r="GI280" s="277"/>
      <c r="GJ280" s="277"/>
      <c r="GK280" s="277"/>
      <c r="GL280" s="277"/>
      <c r="GM280" s="277"/>
      <c r="GN280" s="277"/>
      <c r="GO280" s="277"/>
      <c r="GP280" s="277"/>
      <c r="GQ280" s="277"/>
      <c r="GR280" s="277"/>
      <c r="GS280" s="277"/>
      <c r="GT280" s="277"/>
      <c r="GU280" s="277"/>
      <c r="GV280" s="280"/>
      <c r="GW280" s="280"/>
      <c r="GX280" s="280"/>
      <c r="GY280" s="280"/>
      <c r="GZ280" s="280"/>
      <c r="HA280" s="280"/>
      <c r="HB280" s="280"/>
      <c r="HC280" s="280"/>
      <c r="HD280" s="280"/>
      <c r="HE280" s="280"/>
      <c r="HF280" s="280"/>
      <c r="HG280" s="280"/>
      <c r="HH280" s="280"/>
      <c r="HI280" s="280"/>
      <c r="HJ280" s="280"/>
      <c r="HK280" s="280"/>
      <c r="HL280" s="280"/>
      <c r="HM280" s="280"/>
      <c r="HN280" s="280"/>
      <c r="HO280" s="280"/>
      <c r="HP280" s="280"/>
      <c r="HQ280" s="280"/>
      <c r="HR280" s="280"/>
      <c r="HS280" s="280"/>
    </row>
    <row r="281" spans="1:227" s="278" customFormat="1" ht="27.95" customHeight="1">
      <c r="A281" s="523"/>
      <c r="B281" s="297" t="s">
        <v>405</v>
      </c>
      <c r="C281" s="291"/>
      <c r="D281" s="291"/>
      <c r="E281" s="290"/>
      <c r="F281" s="291">
        <f t="shared" si="42"/>
        <v>0</v>
      </c>
      <c r="G281" s="290">
        <v>-574.10709999999995</v>
      </c>
      <c r="H281" s="291">
        <f t="shared" si="50"/>
        <v>-574.10709999999995</v>
      </c>
      <c r="I281" s="296"/>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7"/>
      <c r="BQ281" s="277"/>
      <c r="BR281" s="277"/>
      <c r="BS281" s="277"/>
      <c r="BT281" s="277"/>
      <c r="BU281" s="277"/>
      <c r="BV281" s="277"/>
      <c r="BW281" s="277"/>
      <c r="BX281" s="277"/>
      <c r="BY281" s="277"/>
      <c r="BZ281" s="277"/>
      <c r="CA281" s="277"/>
      <c r="CB281" s="277"/>
      <c r="CC281" s="277"/>
      <c r="CD281" s="277"/>
      <c r="CE281" s="277"/>
      <c r="CF281" s="277"/>
      <c r="CG281" s="277"/>
      <c r="CH281" s="277"/>
      <c r="CI281" s="277"/>
      <c r="CJ281" s="277"/>
      <c r="CK281" s="277"/>
      <c r="CL281" s="277"/>
      <c r="CM281" s="277"/>
      <c r="CN281" s="277"/>
      <c r="CO281" s="277"/>
      <c r="CP281" s="277"/>
      <c r="CQ281" s="277"/>
      <c r="CR281" s="277"/>
      <c r="CS281" s="277"/>
      <c r="CT281" s="277"/>
      <c r="CU281" s="277"/>
      <c r="CV281" s="277"/>
      <c r="CW281" s="277"/>
      <c r="CX281" s="277"/>
      <c r="CY281" s="277"/>
      <c r="CZ281" s="277"/>
      <c r="DA281" s="277"/>
      <c r="DB281" s="277"/>
      <c r="DC281" s="277"/>
      <c r="DD281" s="277"/>
      <c r="DE281" s="277"/>
      <c r="DF281" s="277"/>
      <c r="DG281" s="277"/>
      <c r="DH281" s="277"/>
      <c r="DI281" s="277"/>
      <c r="DJ281" s="277"/>
      <c r="DK281" s="277"/>
      <c r="DL281" s="277"/>
      <c r="DM281" s="277"/>
      <c r="DN281" s="277"/>
      <c r="DO281" s="277"/>
      <c r="DP281" s="277"/>
      <c r="DQ281" s="277"/>
      <c r="DR281" s="277"/>
      <c r="DS281" s="277"/>
      <c r="DT281" s="277"/>
      <c r="DU281" s="277"/>
      <c r="DV281" s="277"/>
      <c r="DW281" s="277"/>
      <c r="DX281" s="277"/>
      <c r="DY281" s="277"/>
      <c r="DZ281" s="277"/>
      <c r="EA281" s="277"/>
      <c r="EB281" s="277"/>
      <c r="EC281" s="277"/>
      <c r="ED281" s="277"/>
      <c r="EE281" s="277"/>
      <c r="EF281" s="277"/>
      <c r="EG281" s="277"/>
      <c r="EH281" s="277"/>
      <c r="EI281" s="277"/>
      <c r="EJ281" s="277"/>
      <c r="EK281" s="277"/>
      <c r="EL281" s="277"/>
      <c r="EM281" s="277"/>
      <c r="EN281" s="277"/>
      <c r="EO281" s="277"/>
      <c r="EP281" s="277"/>
      <c r="EQ281" s="277"/>
      <c r="ER281" s="277"/>
      <c r="ES281" s="277"/>
      <c r="ET281" s="277"/>
      <c r="EU281" s="277"/>
      <c r="EV281" s="277"/>
      <c r="EW281" s="277"/>
      <c r="EX281" s="277"/>
      <c r="EY281" s="277"/>
      <c r="EZ281" s="277"/>
      <c r="FA281" s="277"/>
      <c r="FB281" s="277"/>
      <c r="FC281" s="277"/>
      <c r="FD281" s="277"/>
      <c r="FE281" s="277"/>
      <c r="FF281" s="277"/>
      <c r="FG281" s="277"/>
      <c r="FH281" s="277"/>
      <c r="FI281" s="277"/>
      <c r="FJ281" s="277"/>
      <c r="FK281" s="277"/>
      <c r="FL281" s="277"/>
      <c r="FM281" s="277"/>
      <c r="FN281" s="277"/>
      <c r="FO281" s="277"/>
      <c r="FP281" s="277"/>
      <c r="FQ281" s="277"/>
      <c r="FR281" s="277"/>
      <c r="FS281" s="277"/>
      <c r="FT281" s="277"/>
      <c r="FU281" s="277"/>
      <c r="FV281" s="277"/>
      <c r="FW281" s="277"/>
      <c r="FX281" s="277"/>
      <c r="FY281" s="277"/>
      <c r="FZ281" s="277"/>
      <c r="GA281" s="277"/>
      <c r="GB281" s="277"/>
      <c r="GC281" s="277"/>
      <c r="GD281" s="277"/>
      <c r="GE281" s="277"/>
      <c r="GF281" s="277"/>
      <c r="GG281" s="277"/>
      <c r="GH281" s="277"/>
      <c r="GI281" s="277"/>
      <c r="GJ281" s="277"/>
      <c r="GK281" s="277"/>
      <c r="GL281" s="277"/>
      <c r="GM281" s="277"/>
      <c r="GN281" s="277"/>
      <c r="GO281" s="277"/>
      <c r="GP281" s="277"/>
      <c r="GQ281" s="277"/>
      <c r="GR281" s="277"/>
      <c r="GS281" s="277"/>
      <c r="GT281" s="277"/>
      <c r="GU281" s="277"/>
      <c r="GV281" s="280"/>
      <c r="GW281" s="280"/>
      <c r="GX281" s="280"/>
      <c r="GY281" s="280"/>
      <c r="GZ281" s="280"/>
      <c r="HA281" s="280"/>
      <c r="HB281" s="280"/>
      <c r="HC281" s="280"/>
      <c r="HD281" s="280"/>
      <c r="HE281" s="280"/>
      <c r="HF281" s="280"/>
      <c r="HG281" s="280"/>
      <c r="HH281" s="280"/>
      <c r="HI281" s="280"/>
      <c r="HJ281" s="280"/>
      <c r="HK281" s="280"/>
      <c r="HL281" s="280"/>
      <c r="HM281" s="280"/>
      <c r="HN281" s="280"/>
      <c r="HO281" s="280"/>
      <c r="HP281" s="280"/>
      <c r="HQ281" s="280"/>
      <c r="HR281" s="280"/>
      <c r="HS281" s="280"/>
    </row>
    <row r="282" spans="1:227" s="278" customFormat="1" ht="27.95" customHeight="1">
      <c r="A282" s="523"/>
      <c r="B282" s="294" t="s">
        <v>317</v>
      </c>
      <c r="C282" s="291"/>
      <c r="D282" s="291"/>
      <c r="E282" s="290">
        <v>155</v>
      </c>
      <c r="F282" s="291">
        <f t="shared" si="42"/>
        <v>155</v>
      </c>
      <c r="G282" s="290"/>
      <c r="H282" s="291">
        <f t="shared" si="50"/>
        <v>155</v>
      </c>
      <c r="I282" s="296" t="s">
        <v>406</v>
      </c>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7"/>
      <c r="BQ282" s="277"/>
      <c r="BR282" s="277"/>
      <c r="BS282" s="277"/>
      <c r="BT282" s="277"/>
      <c r="BU282" s="277"/>
      <c r="BV282" s="277"/>
      <c r="BW282" s="277"/>
      <c r="BX282" s="277"/>
      <c r="BY282" s="277"/>
      <c r="BZ282" s="277"/>
      <c r="CA282" s="277"/>
      <c r="CB282" s="277"/>
      <c r="CC282" s="277"/>
      <c r="CD282" s="277"/>
      <c r="CE282" s="277"/>
      <c r="CF282" s="277"/>
      <c r="CG282" s="277"/>
      <c r="CH282" s="277"/>
      <c r="CI282" s="277"/>
      <c r="CJ282" s="277"/>
      <c r="CK282" s="277"/>
      <c r="CL282" s="277"/>
      <c r="CM282" s="277"/>
      <c r="CN282" s="277"/>
      <c r="CO282" s="277"/>
      <c r="CP282" s="277"/>
      <c r="CQ282" s="277"/>
      <c r="CR282" s="277"/>
      <c r="CS282" s="277"/>
      <c r="CT282" s="277"/>
      <c r="CU282" s="277"/>
      <c r="CV282" s="277"/>
      <c r="CW282" s="277"/>
      <c r="CX282" s="277"/>
      <c r="CY282" s="277"/>
      <c r="CZ282" s="277"/>
      <c r="DA282" s="277"/>
      <c r="DB282" s="277"/>
      <c r="DC282" s="277"/>
      <c r="DD282" s="277"/>
      <c r="DE282" s="277"/>
      <c r="DF282" s="277"/>
      <c r="DG282" s="277"/>
      <c r="DH282" s="277"/>
      <c r="DI282" s="277"/>
      <c r="DJ282" s="277"/>
      <c r="DK282" s="277"/>
      <c r="DL282" s="277"/>
      <c r="DM282" s="277"/>
      <c r="DN282" s="277"/>
      <c r="DO282" s="277"/>
      <c r="DP282" s="277"/>
      <c r="DQ282" s="277"/>
      <c r="DR282" s="277"/>
      <c r="DS282" s="277"/>
      <c r="DT282" s="277"/>
      <c r="DU282" s="277"/>
      <c r="DV282" s="277"/>
      <c r="DW282" s="277"/>
      <c r="DX282" s="277"/>
      <c r="DY282" s="277"/>
      <c r="DZ282" s="277"/>
      <c r="EA282" s="277"/>
      <c r="EB282" s="277"/>
      <c r="EC282" s="277"/>
      <c r="ED282" s="277"/>
      <c r="EE282" s="277"/>
      <c r="EF282" s="277"/>
      <c r="EG282" s="277"/>
      <c r="EH282" s="277"/>
      <c r="EI282" s="277"/>
      <c r="EJ282" s="277"/>
      <c r="EK282" s="277"/>
      <c r="EL282" s="277"/>
      <c r="EM282" s="277"/>
      <c r="EN282" s="277"/>
      <c r="EO282" s="277"/>
      <c r="EP282" s="277"/>
      <c r="EQ282" s="277"/>
      <c r="ER282" s="277"/>
      <c r="ES282" s="277"/>
      <c r="ET282" s="277"/>
      <c r="EU282" s="277"/>
      <c r="EV282" s="277"/>
      <c r="EW282" s="277"/>
      <c r="EX282" s="277"/>
      <c r="EY282" s="277"/>
      <c r="EZ282" s="277"/>
      <c r="FA282" s="277"/>
      <c r="FB282" s="277"/>
      <c r="FC282" s="277"/>
      <c r="FD282" s="277"/>
      <c r="FE282" s="277"/>
      <c r="FF282" s="277"/>
      <c r="FG282" s="277"/>
      <c r="FH282" s="277"/>
      <c r="FI282" s="277"/>
      <c r="FJ282" s="277"/>
      <c r="FK282" s="277"/>
      <c r="FL282" s="277"/>
      <c r="FM282" s="277"/>
      <c r="FN282" s="277"/>
      <c r="FO282" s="277"/>
      <c r="FP282" s="277"/>
      <c r="FQ282" s="277"/>
      <c r="FR282" s="277"/>
      <c r="FS282" s="277"/>
      <c r="FT282" s="277"/>
      <c r="FU282" s="277"/>
      <c r="FV282" s="277"/>
      <c r="FW282" s="277"/>
      <c r="FX282" s="277"/>
      <c r="FY282" s="277"/>
      <c r="FZ282" s="277"/>
      <c r="GA282" s="277"/>
      <c r="GB282" s="277"/>
      <c r="GC282" s="277"/>
      <c r="GD282" s="277"/>
      <c r="GE282" s="277"/>
      <c r="GF282" s="277"/>
      <c r="GG282" s="277"/>
      <c r="GH282" s="277"/>
      <c r="GI282" s="277"/>
      <c r="GJ282" s="277"/>
      <c r="GK282" s="277"/>
      <c r="GL282" s="277"/>
      <c r="GM282" s="277"/>
      <c r="GN282" s="277"/>
      <c r="GO282" s="277"/>
      <c r="GP282" s="277"/>
      <c r="GQ282" s="277"/>
      <c r="GR282" s="277"/>
      <c r="GS282" s="277"/>
      <c r="GT282" s="277"/>
      <c r="GU282" s="277"/>
      <c r="GV282" s="280"/>
      <c r="GW282" s="280"/>
      <c r="GX282" s="280"/>
      <c r="GY282" s="280"/>
      <c r="GZ282" s="280"/>
      <c r="HA282" s="280"/>
      <c r="HB282" s="280"/>
      <c r="HC282" s="280"/>
      <c r="HD282" s="280"/>
      <c r="HE282" s="280"/>
      <c r="HF282" s="280"/>
      <c r="HG282" s="280"/>
      <c r="HH282" s="280"/>
      <c r="HI282" s="280"/>
      <c r="HJ282" s="280"/>
      <c r="HK282" s="280"/>
      <c r="HL282" s="280"/>
      <c r="HM282" s="280"/>
      <c r="HN282" s="280"/>
      <c r="HO282" s="280"/>
      <c r="HP282" s="280"/>
      <c r="HQ282" s="280"/>
      <c r="HR282" s="280"/>
      <c r="HS282" s="280"/>
    </row>
    <row r="283" spans="1:227" s="278" customFormat="1" ht="27.95" customHeight="1">
      <c r="A283" s="523" t="s">
        <v>220</v>
      </c>
      <c r="B283" s="289" t="s">
        <v>81</v>
      </c>
      <c r="C283" s="291">
        <f>C284+C285+C288+C321</f>
        <v>25096.491999999998</v>
      </c>
      <c r="D283" s="291">
        <f>D284+D285+D288+D321</f>
        <v>5997.2305450000104</v>
      </c>
      <c r="E283" s="291">
        <f>E284+E285+E288+E321</f>
        <v>14679.546829999999</v>
      </c>
      <c r="F283" s="291">
        <f t="shared" si="42"/>
        <v>45773.269375000003</v>
      </c>
      <c r="G283" s="291">
        <f>G284+G285+G288+G321</f>
        <v>576.73969999999997</v>
      </c>
      <c r="H283" s="291">
        <f t="shared" si="50"/>
        <v>46350.009075000002</v>
      </c>
      <c r="I283" s="296"/>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7"/>
      <c r="BQ283" s="277"/>
      <c r="BR283" s="277"/>
      <c r="BS283" s="277"/>
      <c r="BT283" s="277"/>
      <c r="BU283" s="277"/>
      <c r="BV283" s="277"/>
      <c r="BW283" s="277"/>
      <c r="BX283" s="277"/>
      <c r="BY283" s="277"/>
      <c r="BZ283" s="277"/>
      <c r="CA283" s="277"/>
      <c r="CB283" s="277"/>
      <c r="CC283" s="277"/>
      <c r="CD283" s="277"/>
      <c r="CE283" s="277"/>
      <c r="CF283" s="277"/>
      <c r="CG283" s="277"/>
      <c r="CH283" s="277"/>
      <c r="CI283" s="277"/>
      <c r="CJ283" s="277"/>
      <c r="CK283" s="277"/>
      <c r="CL283" s="277"/>
      <c r="CM283" s="277"/>
      <c r="CN283" s="277"/>
      <c r="CO283" s="277"/>
      <c r="CP283" s="277"/>
      <c r="CQ283" s="277"/>
      <c r="CR283" s="277"/>
      <c r="CS283" s="277"/>
      <c r="CT283" s="277"/>
      <c r="CU283" s="277"/>
      <c r="CV283" s="277"/>
      <c r="CW283" s="277"/>
      <c r="CX283" s="277"/>
      <c r="CY283" s="277"/>
      <c r="CZ283" s="277"/>
      <c r="DA283" s="277"/>
      <c r="DB283" s="277"/>
      <c r="DC283" s="277"/>
      <c r="DD283" s="277"/>
      <c r="DE283" s="277"/>
      <c r="DF283" s="277"/>
      <c r="DG283" s="277"/>
      <c r="DH283" s="277"/>
      <c r="DI283" s="277"/>
      <c r="DJ283" s="277"/>
      <c r="DK283" s="277"/>
      <c r="DL283" s="277"/>
      <c r="DM283" s="277"/>
      <c r="DN283" s="277"/>
      <c r="DO283" s="277"/>
      <c r="DP283" s="277"/>
      <c r="DQ283" s="277"/>
      <c r="DR283" s="277"/>
      <c r="DS283" s="277"/>
      <c r="DT283" s="277"/>
      <c r="DU283" s="277"/>
      <c r="DV283" s="277"/>
      <c r="DW283" s="277"/>
      <c r="DX283" s="277"/>
      <c r="DY283" s="277"/>
      <c r="DZ283" s="277"/>
      <c r="EA283" s="277"/>
      <c r="EB283" s="277"/>
      <c r="EC283" s="277"/>
      <c r="ED283" s="277"/>
      <c r="EE283" s="277"/>
      <c r="EF283" s="277"/>
      <c r="EG283" s="277"/>
      <c r="EH283" s="277"/>
      <c r="EI283" s="277"/>
      <c r="EJ283" s="277"/>
      <c r="EK283" s="277"/>
      <c r="EL283" s="277"/>
      <c r="EM283" s="277"/>
      <c r="EN283" s="277"/>
      <c r="EO283" s="277"/>
      <c r="EP283" s="277"/>
      <c r="EQ283" s="277"/>
      <c r="ER283" s="277"/>
      <c r="ES283" s="277"/>
      <c r="ET283" s="277"/>
      <c r="EU283" s="277"/>
      <c r="EV283" s="277"/>
      <c r="EW283" s="277"/>
      <c r="EX283" s="277"/>
      <c r="EY283" s="277"/>
      <c r="EZ283" s="277"/>
      <c r="FA283" s="277"/>
      <c r="FB283" s="277"/>
      <c r="FC283" s="277"/>
      <c r="FD283" s="277"/>
      <c r="FE283" s="277"/>
      <c r="FF283" s="277"/>
      <c r="FG283" s="277"/>
      <c r="FH283" s="277"/>
      <c r="FI283" s="277"/>
      <c r="FJ283" s="277"/>
      <c r="FK283" s="277"/>
      <c r="FL283" s="277"/>
      <c r="FM283" s="277"/>
      <c r="FN283" s="277"/>
      <c r="FO283" s="277"/>
      <c r="FP283" s="277"/>
      <c r="FQ283" s="277"/>
      <c r="FR283" s="277"/>
      <c r="FS283" s="277"/>
      <c r="FT283" s="277"/>
      <c r="FU283" s="277"/>
      <c r="FV283" s="277"/>
      <c r="FW283" s="277"/>
      <c r="FX283" s="277"/>
      <c r="FY283" s="277"/>
      <c r="FZ283" s="277"/>
      <c r="GA283" s="277"/>
      <c r="GB283" s="277"/>
      <c r="GC283" s="277"/>
      <c r="GD283" s="277"/>
      <c r="GE283" s="277"/>
      <c r="GF283" s="277"/>
      <c r="GG283" s="277"/>
      <c r="GH283" s="277"/>
      <c r="GI283" s="277"/>
      <c r="GJ283" s="277"/>
      <c r="GK283" s="277"/>
      <c r="GL283" s="277"/>
      <c r="GM283" s="277"/>
      <c r="GN283" s="277"/>
      <c r="GO283" s="277"/>
      <c r="GP283" s="277"/>
      <c r="GQ283" s="277"/>
      <c r="GR283" s="277"/>
      <c r="GS283" s="277"/>
      <c r="GT283" s="277"/>
      <c r="GU283" s="277"/>
      <c r="GV283" s="280"/>
      <c r="GW283" s="280"/>
      <c r="GX283" s="280"/>
      <c r="GY283" s="280"/>
      <c r="GZ283" s="280"/>
      <c r="HA283" s="280"/>
      <c r="HB283" s="280"/>
      <c r="HC283" s="280"/>
      <c r="HD283" s="280"/>
      <c r="HE283" s="280"/>
      <c r="HF283" s="280"/>
      <c r="HG283" s="280"/>
      <c r="HH283" s="280"/>
      <c r="HI283" s="280"/>
      <c r="HJ283" s="280"/>
      <c r="HK283" s="280"/>
      <c r="HL283" s="280"/>
      <c r="HM283" s="280"/>
      <c r="HN283" s="280"/>
      <c r="HO283" s="280"/>
      <c r="HP283" s="280"/>
      <c r="HQ283" s="280"/>
      <c r="HR283" s="280"/>
      <c r="HS283" s="280"/>
    </row>
    <row r="284" spans="1:227" s="278" customFormat="1" ht="27.95" customHeight="1">
      <c r="A284" s="523"/>
      <c r="B284" s="294" t="s">
        <v>253</v>
      </c>
      <c r="C284" s="291">
        <v>18501.12</v>
      </c>
      <c r="D284" s="290">
        <v>5951.7105450000099</v>
      </c>
      <c r="E284" s="290"/>
      <c r="F284" s="291">
        <f t="shared" si="42"/>
        <v>24452.830545000001</v>
      </c>
      <c r="G284" s="290"/>
      <c r="H284" s="291">
        <f t="shared" si="50"/>
        <v>24452.830545000001</v>
      </c>
      <c r="I284" s="296" t="s">
        <v>407</v>
      </c>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7"/>
      <c r="BQ284" s="277"/>
      <c r="BR284" s="277"/>
      <c r="BS284" s="277"/>
      <c r="BT284" s="277"/>
      <c r="BU284" s="277"/>
      <c r="BV284" s="277"/>
      <c r="BW284" s="277"/>
      <c r="BX284" s="277"/>
      <c r="BY284" s="277"/>
      <c r="BZ284" s="277"/>
      <c r="CA284" s="277"/>
      <c r="CB284" s="277"/>
      <c r="CC284" s="277"/>
      <c r="CD284" s="277"/>
      <c r="CE284" s="277"/>
      <c r="CF284" s="277"/>
      <c r="CG284" s="277"/>
      <c r="CH284" s="277"/>
      <c r="CI284" s="277"/>
      <c r="CJ284" s="277"/>
      <c r="CK284" s="277"/>
      <c r="CL284" s="277"/>
      <c r="CM284" s="277"/>
      <c r="CN284" s="277"/>
      <c r="CO284" s="277"/>
      <c r="CP284" s="277"/>
      <c r="CQ284" s="277"/>
      <c r="CR284" s="277"/>
      <c r="CS284" s="277"/>
      <c r="CT284" s="277"/>
      <c r="CU284" s="277"/>
      <c r="CV284" s="277"/>
      <c r="CW284" s="277"/>
      <c r="CX284" s="277"/>
      <c r="CY284" s="277"/>
      <c r="CZ284" s="277"/>
      <c r="DA284" s="277"/>
      <c r="DB284" s="277"/>
      <c r="DC284" s="277"/>
      <c r="DD284" s="277"/>
      <c r="DE284" s="277"/>
      <c r="DF284" s="277"/>
      <c r="DG284" s="277"/>
      <c r="DH284" s="277"/>
      <c r="DI284" s="277"/>
      <c r="DJ284" s="277"/>
      <c r="DK284" s="277"/>
      <c r="DL284" s="277"/>
      <c r="DM284" s="277"/>
      <c r="DN284" s="277"/>
      <c r="DO284" s="277"/>
      <c r="DP284" s="277"/>
      <c r="DQ284" s="277"/>
      <c r="DR284" s="277"/>
      <c r="DS284" s="277"/>
      <c r="DT284" s="277"/>
      <c r="DU284" s="277"/>
      <c r="DV284" s="277"/>
      <c r="DW284" s="277"/>
      <c r="DX284" s="277"/>
      <c r="DY284" s="277"/>
      <c r="DZ284" s="277"/>
      <c r="EA284" s="277"/>
      <c r="EB284" s="277"/>
      <c r="EC284" s="277"/>
      <c r="ED284" s="277"/>
      <c r="EE284" s="277"/>
      <c r="EF284" s="277"/>
      <c r="EG284" s="277"/>
      <c r="EH284" s="277"/>
      <c r="EI284" s="277"/>
      <c r="EJ284" s="277"/>
      <c r="EK284" s="277"/>
      <c r="EL284" s="277"/>
      <c r="EM284" s="277"/>
      <c r="EN284" s="277"/>
      <c r="EO284" s="277"/>
      <c r="EP284" s="277"/>
      <c r="EQ284" s="277"/>
      <c r="ER284" s="277"/>
      <c r="ES284" s="277"/>
      <c r="ET284" s="277"/>
      <c r="EU284" s="277"/>
      <c r="EV284" s="277"/>
      <c r="EW284" s="277"/>
      <c r="EX284" s="277"/>
      <c r="EY284" s="277"/>
      <c r="EZ284" s="277"/>
      <c r="FA284" s="277"/>
      <c r="FB284" s="277"/>
      <c r="FC284" s="277"/>
      <c r="FD284" s="277"/>
      <c r="FE284" s="277"/>
      <c r="FF284" s="277"/>
      <c r="FG284" s="277"/>
      <c r="FH284" s="277"/>
      <c r="FI284" s="277"/>
      <c r="FJ284" s="277"/>
      <c r="FK284" s="277"/>
      <c r="FL284" s="277"/>
      <c r="FM284" s="277"/>
      <c r="FN284" s="277"/>
      <c r="FO284" s="277"/>
      <c r="FP284" s="277"/>
      <c r="FQ284" s="277"/>
      <c r="FR284" s="277"/>
      <c r="FS284" s="277"/>
      <c r="FT284" s="277"/>
      <c r="FU284" s="277"/>
      <c r="FV284" s="277"/>
      <c r="FW284" s="277"/>
      <c r="FX284" s="277"/>
      <c r="FY284" s="277"/>
      <c r="FZ284" s="277"/>
      <c r="GA284" s="277"/>
      <c r="GB284" s="277"/>
      <c r="GC284" s="277"/>
      <c r="GD284" s="277"/>
      <c r="GE284" s="277"/>
      <c r="GF284" s="277"/>
      <c r="GG284" s="277"/>
      <c r="GH284" s="277"/>
      <c r="GI284" s="277"/>
      <c r="GJ284" s="277"/>
      <c r="GK284" s="277"/>
      <c r="GL284" s="277"/>
      <c r="GM284" s="277"/>
      <c r="GN284" s="277"/>
      <c r="GO284" s="277"/>
      <c r="GP284" s="277"/>
      <c r="GQ284" s="277"/>
      <c r="GR284" s="277"/>
      <c r="GS284" s="277"/>
      <c r="GT284" s="277"/>
      <c r="GU284" s="277"/>
      <c r="GV284" s="280"/>
      <c r="GW284" s="280"/>
      <c r="GX284" s="280"/>
      <c r="GY284" s="280"/>
      <c r="GZ284" s="280"/>
      <c r="HA284" s="280"/>
      <c r="HB284" s="280"/>
      <c r="HC284" s="280"/>
      <c r="HD284" s="280"/>
      <c r="HE284" s="280"/>
      <c r="HF284" s="280"/>
      <c r="HG284" s="280"/>
      <c r="HH284" s="280"/>
      <c r="HI284" s="280"/>
      <c r="HJ284" s="280"/>
      <c r="HK284" s="280"/>
      <c r="HL284" s="280"/>
      <c r="HM284" s="280"/>
      <c r="HN284" s="280"/>
      <c r="HO284" s="280"/>
      <c r="HP284" s="280"/>
      <c r="HQ284" s="280"/>
      <c r="HR284" s="280"/>
      <c r="HS284" s="280"/>
    </row>
    <row r="285" spans="1:227" s="278" customFormat="1" ht="27.95" customHeight="1">
      <c r="A285" s="523"/>
      <c r="B285" s="294" t="s">
        <v>255</v>
      </c>
      <c r="C285" s="290">
        <v>64.72</v>
      </c>
      <c r="D285" s="290"/>
      <c r="E285" s="290"/>
      <c r="F285" s="291">
        <f t="shared" si="42"/>
        <v>64.72</v>
      </c>
      <c r="G285" s="290"/>
      <c r="H285" s="291">
        <f t="shared" si="50"/>
        <v>64.72</v>
      </c>
      <c r="I285" s="296"/>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7"/>
      <c r="BQ285" s="277"/>
      <c r="BR285" s="277"/>
      <c r="BS285" s="277"/>
      <c r="BT285" s="277"/>
      <c r="BU285" s="277"/>
      <c r="BV285" s="277"/>
      <c r="BW285" s="277"/>
      <c r="BX285" s="277"/>
      <c r="BY285" s="277"/>
      <c r="BZ285" s="277"/>
      <c r="CA285" s="277"/>
      <c r="CB285" s="277"/>
      <c r="CC285" s="277"/>
      <c r="CD285" s="277"/>
      <c r="CE285" s="277"/>
      <c r="CF285" s="277"/>
      <c r="CG285" s="277"/>
      <c r="CH285" s="277"/>
      <c r="CI285" s="277"/>
      <c r="CJ285" s="277"/>
      <c r="CK285" s="277"/>
      <c r="CL285" s="277"/>
      <c r="CM285" s="277"/>
      <c r="CN285" s="277"/>
      <c r="CO285" s="277"/>
      <c r="CP285" s="277"/>
      <c r="CQ285" s="277"/>
      <c r="CR285" s="277"/>
      <c r="CS285" s="277"/>
      <c r="CT285" s="277"/>
      <c r="CU285" s="277"/>
      <c r="CV285" s="277"/>
      <c r="CW285" s="277"/>
      <c r="CX285" s="277"/>
      <c r="CY285" s="277"/>
      <c r="CZ285" s="277"/>
      <c r="DA285" s="277"/>
      <c r="DB285" s="277"/>
      <c r="DC285" s="277"/>
      <c r="DD285" s="277"/>
      <c r="DE285" s="277"/>
      <c r="DF285" s="277"/>
      <c r="DG285" s="277"/>
      <c r="DH285" s="277"/>
      <c r="DI285" s="277"/>
      <c r="DJ285" s="277"/>
      <c r="DK285" s="277"/>
      <c r="DL285" s="277"/>
      <c r="DM285" s="277"/>
      <c r="DN285" s="277"/>
      <c r="DO285" s="277"/>
      <c r="DP285" s="277"/>
      <c r="DQ285" s="277"/>
      <c r="DR285" s="277"/>
      <c r="DS285" s="277"/>
      <c r="DT285" s="277"/>
      <c r="DU285" s="277"/>
      <c r="DV285" s="277"/>
      <c r="DW285" s="277"/>
      <c r="DX285" s="277"/>
      <c r="DY285" s="277"/>
      <c r="DZ285" s="277"/>
      <c r="EA285" s="277"/>
      <c r="EB285" s="277"/>
      <c r="EC285" s="277"/>
      <c r="ED285" s="277"/>
      <c r="EE285" s="277"/>
      <c r="EF285" s="277"/>
      <c r="EG285" s="277"/>
      <c r="EH285" s="277"/>
      <c r="EI285" s="277"/>
      <c r="EJ285" s="277"/>
      <c r="EK285" s="277"/>
      <c r="EL285" s="277"/>
      <c r="EM285" s="277"/>
      <c r="EN285" s="277"/>
      <c r="EO285" s="277"/>
      <c r="EP285" s="277"/>
      <c r="EQ285" s="277"/>
      <c r="ER285" s="277"/>
      <c r="ES285" s="277"/>
      <c r="ET285" s="277"/>
      <c r="EU285" s="277"/>
      <c r="EV285" s="277"/>
      <c r="EW285" s="277"/>
      <c r="EX285" s="277"/>
      <c r="EY285" s="277"/>
      <c r="EZ285" s="277"/>
      <c r="FA285" s="277"/>
      <c r="FB285" s="277"/>
      <c r="FC285" s="277"/>
      <c r="FD285" s="277"/>
      <c r="FE285" s="277"/>
      <c r="FF285" s="277"/>
      <c r="FG285" s="277"/>
      <c r="FH285" s="277"/>
      <c r="FI285" s="277"/>
      <c r="FJ285" s="277"/>
      <c r="FK285" s="277"/>
      <c r="FL285" s="277"/>
      <c r="FM285" s="277"/>
      <c r="FN285" s="277"/>
      <c r="FO285" s="277"/>
      <c r="FP285" s="277"/>
      <c r="FQ285" s="277"/>
      <c r="FR285" s="277"/>
      <c r="FS285" s="277"/>
      <c r="FT285" s="277"/>
      <c r="FU285" s="277"/>
      <c r="FV285" s="277"/>
      <c r="FW285" s="277"/>
      <c r="FX285" s="277"/>
      <c r="FY285" s="277"/>
      <c r="FZ285" s="277"/>
      <c r="GA285" s="277"/>
      <c r="GB285" s="277"/>
      <c r="GC285" s="277"/>
      <c r="GD285" s="277"/>
      <c r="GE285" s="277"/>
      <c r="GF285" s="277"/>
      <c r="GG285" s="277"/>
      <c r="GH285" s="277"/>
      <c r="GI285" s="277"/>
      <c r="GJ285" s="277"/>
      <c r="GK285" s="277"/>
      <c r="GL285" s="277"/>
      <c r="GM285" s="277"/>
      <c r="GN285" s="277"/>
      <c r="GO285" s="277"/>
      <c r="GP285" s="277"/>
      <c r="GQ285" s="277"/>
      <c r="GR285" s="277"/>
      <c r="GS285" s="277"/>
      <c r="GT285" s="277"/>
      <c r="GU285" s="277"/>
      <c r="GV285" s="280"/>
      <c r="GW285" s="280"/>
      <c r="GX285" s="280"/>
      <c r="GY285" s="280"/>
      <c r="GZ285" s="280"/>
      <c r="HA285" s="280"/>
      <c r="HB285" s="280"/>
      <c r="HC285" s="280"/>
      <c r="HD285" s="280"/>
      <c r="HE285" s="280"/>
      <c r="HF285" s="280"/>
      <c r="HG285" s="280"/>
      <c r="HH285" s="280"/>
      <c r="HI285" s="280"/>
      <c r="HJ285" s="280"/>
      <c r="HK285" s="280"/>
      <c r="HL285" s="280"/>
      <c r="HM285" s="280"/>
      <c r="HN285" s="280"/>
      <c r="HO285" s="280"/>
      <c r="HP285" s="280"/>
      <c r="HQ285" s="280"/>
      <c r="HR285" s="280"/>
      <c r="HS285" s="280"/>
    </row>
    <row r="286" spans="1:227" s="278" customFormat="1" ht="27.95" customHeight="1">
      <c r="A286" s="523"/>
      <c r="B286" s="293" t="s">
        <v>256</v>
      </c>
      <c r="C286" s="291">
        <v>47.5</v>
      </c>
      <c r="D286" s="291"/>
      <c r="E286" s="290"/>
      <c r="F286" s="291">
        <f t="shared" si="42"/>
        <v>47.5</v>
      </c>
      <c r="G286" s="290"/>
      <c r="H286" s="291">
        <f t="shared" si="50"/>
        <v>47.5</v>
      </c>
      <c r="I286" s="296"/>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7"/>
      <c r="BQ286" s="277"/>
      <c r="BR286" s="277"/>
      <c r="BS286" s="277"/>
      <c r="BT286" s="277"/>
      <c r="BU286" s="277"/>
      <c r="BV286" s="277"/>
      <c r="BW286" s="277"/>
      <c r="BX286" s="277"/>
      <c r="BY286" s="277"/>
      <c r="BZ286" s="277"/>
      <c r="CA286" s="277"/>
      <c r="CB286" s="277"/>
      <c r="CC286" s="277"/>
      <c r="CD286" s="277"/>
      <c r="CE286" s="277"/>
      <c r="CF286" s="277"/>
      <c r="CG286" s="277"/>
      <c r="CH286" s="277"/>
      <c r="CI286" s="277"/>
      <c r="CJ286" s="277"/>
      <c r="CK286" s="277"/>
      <c r="CL286" s="277"/>
      <c r="CM286" s="277"/>
      <c r="CN286" s="277"/>
      <c r="CO286" s="277"/>
      <c r="CP286" s="277"/>
      <c r="CQ286" s="277"/>
      <c r="CR286" s="277"/>
      <c r="CS286" s="277"/>
      <c r="CT286" s="277"/>
      <c r="CU286" s="277"/>
      <c r="CV286" s="277"/>
      <c r="CW286" s="277"/>
      <c r="CX286" s="277"/>
      <c r="CY286" s="277"/>
      <c r="CZ286" s="277"/>
      <c r="DA286" s="277"/>
      <c r="DB286" s="277"/>
      <c r="DC286" s="277"/>
      <c r="DD286" s="277"/>
      <c r="DE286" s="277"/>
      <c r="DF286" s="277"/>
      <c r="DG286" s="277"/>
      <c r="DH286" s="277"/>
      <c r="DI286" s="277"/>
      <c r="DJ286" s="277"/>
      <c r="DK286" s="277"/>
      <c r="DL286" s="277"/>
      <c r="DM286" s="277"/>
      <c r="DN286" s="277"/>
      <c r="DO286" s="277"/>
      <c r="DP286" s="277"/>
      <c r="DQ286" s="277"/>
      <c r="DR286" s="277"/>
      <c r="DS286" s="277"/>
      <c r="DT286" s="277"/>
      <c r="DU286" s="277"/>
      <c r="DV286" s="277"/>
      <c r="DW286" s="277"/>
      <c r="DX286" s="277"/>
      <c r="DY286" s="277"/>
      <c r="DZ286" s="277"/>
      <c r="EA286" s="277"/>
      <c r="EB286" s="277"/>
      <c r="EC286" s="277"/>
      <c r="ED286" s="277"/>
      <c r="EE286" s="277"/>
      <c r="EF286" s="277"/>
      <c r="EG286" s="277"/>
      <c r="EH286" s="277"/>
      <c r="EI286" s="277"/>
      <c r="EJ286" s="277"/>
      <c r="EK286" s="277"/>
      <c r="EL286" s="277"/>
      <c r="EM286" s="277"/>
      <c r="EN286" s="277"/>
      <c r="EO286" s="277"/>
      <c r="EP286" s="277"/>
      <c r="EQ286" s="277"/>
      <c r="ER286" s="277"/>
      <c r="ES286" s="277"/>
      <c r="ET286" s="277"/>
      <c r="EU286" s="277"/>
      <c r="EV286" s="277"/>
      <c r="EW286" s="277"/>
      <c r="EX286" s="277"/>
      <c r="EY286" s="277"/>
      <c r="EZ286" s="277"/>
      <c r="FA286" s="277"/>
      <c r="FB286" s="277"/>
      <c r="FC286" s="277"/>
      <c r="FD286" s="277"/>
      <c r="FE286" s="277"/>
      <c r="FF286" s="277"/>
      <c r="FG286" s="277"/>
      <c r="FH286" s="277"/>
      <c r="FI286" s="277"/>
      <c r="FJ286" s="277"/>
      <c r="FK286" s="277"/>
      <c r="FL286" s="277"/>
      <c r="FM286" s="277"/>
      <c r="FN286" s="277"/>
      <c r="FO286" s="277"/>
      <c r="FP286" s="277"/>
      <c r="FQ286" s="277"/>
      <c r="FR286" s="277"/>
      <c r="FS286" s="277"/>
      <c r="FT286" s="277"/>
      <c r="FU286" s="277"/>
      <c r="FV286" s="277"/>
      <c r="FW286" s="277"/>
      <c r="FX286" s="277"/>
      <c r="FY286" s="277"/>
      <c r="FZ286" s="277"/>
      <c r="GA286" s="277"/>
      <c r="GB286" s="277"/>
      <c r="GC286" s="277"/>
      <c r="GD286" s="277"/>
      <c r="GE286" s="277"/>
      <c r="GF286" s="277"/>
      <c r="GG286" s="277"/>
      <c r="GH286" s="277"/>
      <c r="GI286" s="277"/>
      <c r="GJ286" s="277"/>
      <c r="GK286" s="277"/>
      <c r="GL286" s="277"/>
      <c r="GM286" s="277"/>
      <c r="GN286" s="277"/>
      <c r="GO286" s="277"/>
      <c r="GP286" s="277"/>
      <c r="GQ286" s="277"/>
      <c r="GR286" s="277"/>
      <c r="GS286" s="277"/>
      <c r="GT286" s="277"/>
      <c r="GU286" s="277"/>
      <c r="GV286" s="280"/>
      <c r="GW286" s="280"/>
      <c r="GX286" s="280"/>
      <c r="GY286" s="280"/>
      <c r="GZ286" s="280"/>
      <c r="HA286" s="280"/>
      <c r="HB286" s="280"/>
      <c r="HC286" s="280"/>
      <c r="HD286" s="280"/>
      <c r="HE286" s="280"/>
      <c r="HF286" s="280"/>
      <c r="HG286" s="280"/>
      <c r="HH286" s="280"/>
      <c r="HI286" s="280"/>
      <c r="HJ286" s="280"/>
      <c r="HK286" s="280"/>
      <c r="HL286" s="280"/>
      <c r="HM286" s="280"/>
      <c r="HN286" s="280"/>
      <c r="HO286" s="280"/>
      <c r="HP286" s="280"/>
      <c r="HQ286" s="280"/>
      <c r="HR286" s="280"/>
      <c r="HS286" s="280"/>
    </row>
    <row r="287" spans="1:227" s="278" customFormat="1" ht="27.95" customHeight="1">
      <c r="A287" s="523"/>
      <c r="B287" s="309" t="s">
        <v>257</v>
      </c>
      <c r="C287" s="290">
        <v>17.22</v>
      </c>
      <c r="D287" s="310"/>
      <c r="E287" s="290"/>
      <c r="F287" s="291">
        <f t="shared" si="42"/>
        <v>17.22</v>
      </c>
      <c r="G287" s="290"/>
      <c r="H287" s="291">
        <f t="shared" si="50"/>
        <v>17.22</v>
      </c>
      <c r="I287" s="296"/>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7"/>
      <c r="BQ287" s="277"/>
      <c r="BR287" s="277"/>
      <c r="BS287" s="277"/>
      <c r="BT287" s="277"/>
      <c r="BU287" s="277"/>
      <c r="BV287" s="277"/>
      <c r="BW287" s="277"/>
      <c r="BX287" s="277"/>
      <c r="BY287" s="277"/>
      <c r="BZ287" s="277"/>
      <c r="CA287" s="277"/>
      <c r="CB287" s="277"/>
      <c r="CC287" s="277"/>
      <c r="CD287" s="277"/>
      <c r="CE287" s="277"/>
      <c r="CF287" s="277"/>
      <c r="CG287" s="277"/>
      <c r="CH287" s="277"/>
      <c r="CI287" s="277"/>
      <c r="CJ287" s="277"/>
      <c r="CK287" s="277"/>
      <c r="CL287" s="277"/>
      <c r="CM287" s="277"/>
      <c r="CN287" s="277"/>
      <c r="CO287" s="277"/>
      <c r="CP287" s="277"/>
      <c r="CQ287" s="277"/>
      <c r="CR287" s="277"/>
      <c r="CS287" s="277"/>
      <c r="CT287" s="277"/>
      <c r="CU287" s="277"/>
      <c r="CV287" s="277"/>
      <c r="CW287" s="277"/>
      <c r="CX287" s="277"/>
      <c r="CY287" s="277"/>
      <c r="CZ287" s="277"/>
      <c r="DA287" s="277"/>
      <c r="DB287" s="277"/>
      <c r="DC287" s="277"/>
      <c r="DD287" s="277"/>
      <c r="DE287" s="277"/>
      <c r="DF287" s="277"/>
      <c r="DG287" s="277"/>
      <c r="DH287" s="277"/>
      <c r="DI287" s="277"/>
      <c r="DJ287" s="277"/>
      <c r="DK287" s="277"/>
      <c r="DL287" s="277"/>
      <c r="DM287" s="277"/>
      <c r="DN287" s="277"/>
      <c r="DO287" s="277"/>
      <c r="DP287" s="277"/>
      <c r="DQ287" s="277"/>
      <c r="DR287" s="277"/>
      <c r="DS287" s="277"/>
      <c r="DT287" s="277"/>
      <c r="DU287" s="277"/>
      <c r="DV287" s="277"/>
      <c r="DW287" s="277"/>
      <c r="DX287" s="277"/>
      <c r="DY287" s="277"/>
      <c r="DZ287" s="277"/>
      <c r="EA287" s="277"/>
      <c r="EB287" s="277"/>
      <c r="EC287" s="277"/>
      <c r="ED287" s="277"/>
      <c r="EE287" s="277"/>
      <c r="EF287" s="277"/>
      <c r="EG287" s="277"/>
      <c r="EH287" s="277"/>
      <c r="EI287" s="277"/>
      <c r="EJ287" s="277"/>
      <c r="EK287" s="277"/>
      <c r="EL287" s="277"/>
      <c r="EM287" s="277"/>
      <c r="EN287" s="277"/>
      <c r="EO287" s="277"/>
      <c r="EP287" s="277"/>
      <c r="EQ287" s="277"/>
      <c r="ER287" s="277"/>
      <c r="ES287" s="277"/>
      <c r="ET287" s="277"/>
      <c r="EU287" s="277"/>
      <c r="EV287" s="277"/>
      <c r="EW287" s="277"/>
      <c r="EX287" s="277"/>
      <c r="EY287" s="277"/>
      <c r="EZ287" s="277"/>
      <c r="FA287" s="277"/>
      <c r="FB287" s="277"/>
      <c r="FC287" s="277"/>
      <c r="FD287" s="277"/>
      <c r="FE287" s="277"/>
      <c r="FF287" s="277"/>
      <c r="FG287" s="277"/>
      <c r="FH287" s="277"/>
      <c r="FI287" s="277"/>
      <c r="FJ287" s="277"/>
      <c r="FK287" s="277"/>
      <c r="FL287" s="277"/>
      <c r="FM287" s="277"/>
      <c r="FN287" s="277"/>
      <c r="FO287" s="277"/>
      <c r="FP287" s="277"/>
      <c r="FQ287" s="277"/>
      <c r="FR287" s="277"/>
      <c r="FS287" s="277"/>
      <c r="FT287" s="277"/>
      <c r="FU287" s="277"/>
      <c r="FV287" s="277"/>
      <c r="FW287" s="277"/>
      <c r="FX287" s="277"/>
      <c r="FY287" s="277"/>
      <c r="FZ287" s="277"/>
      <c r="GA287" s="277"/>
      <c r="GB287" s="277"/>
      <c r="GC287" s="277"/>
      <c r="GD287" s="277"/>
      <c r="GE287" s="277"/>
      <c r="GF287" s="277"/>
      <c r="GG287" s="277"/>
      <c r="GH287" s="277"/>
      <c r="GI287" s="277"/>
      <c r="GJ287" s="277"/>
      <c r="GK287" s="277"/>
      <c r="GL287" s="277"/>
      <c r="GM287" s="277"/>
      <c r="GN287" s="277"/>
      <c r="GO287" s="277"/>
      <c r="GP287" s="277"/>
      <c r="GQ287" s="277"/>
      <c r="GR287" s="277"/>
      <c r="GS287" s="277"/>
      <c r="GT287" s="277"/>
      <c r="GU287" s="277"/>
      <c r="GV287" s="280"/>
      <c r="GW287" s="280"/>
      <c r="GX287" s="280"/>
      <c r="GY287" s="280"/>
      <c r="GZ287" s="280"/>
      <c r="HA287" s="280"/>
      <c r="HB287" s="280"/>
      <c r="HC287" s="280"/>
      <c r="HD287" s="280"/>
      <c r="HE287" s="280"/>
      <c r="HF287" s="280"/>
      <c r="HG287" s="280"/>
      <c r="HH287" s="280"/>
      <c r="HI287" s="280"/>
      <c r="HJ287" s="280"/>
      <c r="HK287" s="280"/>
      <c r="HL287" s="280"/>
      <c r="HM287" s="280"/>
      <c r="HN287" s="280"/>
      <c r="HO287" s="280"/>
      <c r="HP287" s="280"/>
      <c r="HQ287" s="280"/>
      <c r="HR287" s="280"/>
      <c r="HS287" s="280"/>
    </row>
    <row r="288" spans="1:227" s="278" customFormat="1" ht="27.95" customHeight="1">
      <c r="A288" s="523"/>
      <c r="B288" s="311" t="s">
        <v>258</v>
      </c>
      <c r="C288" s="290">
        <f>SUM(C289:C320)</f>
        <v>6530.652</v>
      </c>
      <c r="D288" s="290">
        <f t="shared" ref="D288:G288" si="53">SUM(D289:D320)</f>
        <v>45.52</v>
      </c>
      <c r="E288" s="290">
        <f t="shared" si="53"/>
        <v>0</v>
      </c>
      <c r="F288" s="291">
        <f t="shared" si="42"/>
        <v>6576.1719999999996</v>
      </c>
      <c r="G288" s="290">
        <f t="shared" si="53"/>
        <v>576.73969999999997</v>
      </c>
      <c r="H288" s="291">
        <f t="shared" si="50"/>
        <v>7152.9116999999997</v>
      </c>
      <c r="I288" s="296"/>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277"/>
      <c r="BT288" s="277"/>
      <c r="BU288" s="277"/>
      <c r="BV288" s="277"/>
      <c r="BW288" s="277"/>
      <c r="BX288" s="277"/>
      <c r="BY288" s="277"/>
      <c r="BZ288" s="277"/>
      <c r="CA288" s="277"/>
      <c r="CB288" s="277"/>
      <c r="CC288" s="277"/>
      <c r="CD288" s="277"/>
      <c r="CE288" s="277"/>
      <c r="CF288" s="277"/>
      <c r="CG288" s="277"/>
      <c r="CH288" s="277"/>
      <c r="CI288" s="277"/>
      <c r="CJ288" s="277"/>
      <c r="CK288" s="277"/>
      <c r="CL288" s="277"/>
      <c r="CM288" s="277"/>
      <c r="CN288" s="277"/>
      <c r="CO288" s="277"/>
      <c r="CP288" s="277"/>
      <c r="CQ288" s="277"/>
      <c r="CR288" s="277"/>
      <c r="CS288" s="277"/>
      <c r="CT288" s="277"/>
      <c r="CU288" s="277"/>
      <c r="CV288" s="277"/>
      <c r="CW288" s="277"/>
      <c r="CX288" s="277"/>
      <c r="CY288" s="277"/>
      <c r="CZ288" s="277"/>
      <c r="DA288" s="277"/>
      <c r="DB288" s="277"/>
      <c r="DC288" s="277"/>
      <c r="DD288" s="277"/>
      <c r="DE288" s="277"/>
      <c r="DF288" s="277"/>
      <c r="DG288" s="277"/>
      <c r="DH288" s="277"/>
      <c r="DI288" s="277"/>
      <c r="DJ288" s="277"/>
      <c r="DK288" s="277"/>
      <c r="DL288" s="277"/>
      <c r="DM288" s="277"/>
      <c r="DN288" s="277"/>
      <c r="DO288" s="277"/>
      <c r="DP288" s="277"/>
      <c r="DQ288" s="277"/>
      <c r="DR288" s="277"/>
      <c r="DS288" s="277"/>
      <c r="DT288" s="277"/>
      <c r="DU288" s="277"/>
      <c r="DV288" s="277"/>
      <c r="DW288" s="277"/>
      <c r="DX288" s="277"/>
      <c r="DY288" s="277"/>
      <c r="DZ288" s="277"/>
      <c r="EA288" s="277"/>
      <c r="EB288" s="277"/>
      <c r="EC288" s="277"/>
      <c r="ED288" s="277"/>
      <c r="EE288" s="277"/>
      <c r="EF288" s="277"/>
      <c r="EG288" s="277"/>
      <c r="EH288" s="277"/>
      <c r="EI288" s="277"/>
      <c r="EJ288" s="277"/>
      <c r="EK288" s="277"/>
      <c r="EL288" s="277"/>
      <c r="EM288" s="277"/>
      <c r="EN288" s="277"/>
      <c r="EO288" s="277"/>
      <c r="EP288" s="277"/>
      <c r="EQ288" s="277"/>
      <c r="ER288" s="277"/>
      <c r="ES288" s="277"/>
      <c r="ET288" s="277"/>
      <c r="EU288" s="277"/>
      <c r="EV288" s="277"/>
      <c r="EW288" s="277"/>
      <c r="EX288" s="277"/>
      <c r="EY288" s="277"/>
      <c r="EZ288" s="277"/>
      <c r="FA288" s="277"/>
      <c r="FB288" s="277"/>
      <c r="FC288" s="277"/>
      <c r="FD288" s="277"/>
      <c r="FE288" s="277"/>
      <c r="FF288" s="277"/>
      <c r="FG288" s="277"/>
      <c r="FH288" s="277"/>
      <c r="FI288" s="277"/>
      <c r="FJ288" s="277"/>
      <c r="FK288" s="277"/>
      <c r="FL288" s="277"/>
      <c r="FM288" s="277"/>
      <c r="FN288" s="277"/>
      <c r="FO288" s="277"/>
      <c r="FP288" s="277"/>
      <c r="FQ288" s="277"/>
      <c r="FR288" s="277"/>
      <c r="FS288" s="277"/>
      <c r="FT288" s="277"/>
      <c r="FU288" s="277"/>
      <c r="FV288" s="277"/>
      <c r="FW288" s="277"/>
      <c r="FX288" s="277"/>
      <c r="FY288" s="277"/>
      <c r="FZ288" s="277"/>
      <c r="GA288" s="277"/>
      <c r="GB288" s="277"/>
      <c r="GC288" s="277"/>
      <c r="GD288" s="277"/>
      <c r="GE288" s="277"/>
      <c r="GF288" s="277"/>
      <c r="GG288" s="277"/>
      <c r="GH288" s="277"/>
      <c r="GI288" s="277"/>
      <c r="GJ288" s="277"/>
      <c r="GK288" s="277"/>
      <c r="GL288" s="277"/>
      <c r="GM288" s="277"/>
      <c r="GN288" s="277"/>
      <c r="GO288" s="277"/>
      <c r="GP288" s="277"/>
      <c r="GQ288" s="277"/>
      <c r="GR288" s="277"/>
      <c r="GS288" s="277"/>
      <c r="GT288" s="277"/>
      <c r="GU288" s="277"/>
      <c r="GV288" s="280"/>
      <c r="GW288" s="280"/>
      <c r="GX288" s="280"/>
      <c r="GY288" s="280"/>
      <c r="GZ288" s="280"/>
      <c r="HA288" s="280"/>
      <c r="HB288" s="280"/>
      <c r="HC288" s="280"/>
      <c r="HD288" s="280"/>
      <c r="HE288" s="280"/>
      <c r="HF288" s="280"/>
      <c r="HG288" s="280"/>
      <c r="HH288" s="280"/>
      <c r="HI288" s="280"/>
      <c r="HJ288" s="280"/>
      <c r="HK288" s="280"/>
      <c r="HL288" s="280"/>
      <c r="HM288" s="280"/>
      <c r="HN288" s="280"/>
      <c r="HO288" s="280"/>
      <c r="HP288" s="280"/>
      <c r="HQ288" s="280"/>
      <c r="HR288" s="280"/>
      <c r="HS288" s="280"/>
    </row>
    <row r="289" spans="1:227" s="278" customFormat="1" ht="27.95" customHeight="1">
      <c r="A289" s="523"/>
      <c r="B289" s="309" t="s">
        <v>408</v>
      </c>
      <c r="C289" s="290">
        <v>40</v>
      </c>
      <c r="D289" s="310"/>
      <c r="E289" s="290"/>
      <c r="F289" s="291">
        <f t="shared" si="42"/>
        <v>40</v>
      </c>
      <c r="G289" s="290"/>
      <c r="H289" s="291">
        <f t="shared" si="50"/>
        <v>40</v>
      </c>
      <c r="I289" s="296"/>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7"/>
      <c r="BQ289" s="277"/>
      <c r="BR289" s="277"/>
      <c r="BS289" s="277"/>
      <c r="BT289" s="277"/>
      <c r="BU289" s="277"/>
      <c r="BV289" s="277"/>
      <c r="BW289" s="277"/>
      <c r="BX289" s="277"/>
      <c r="BY289" s="277"/>
      <c r="BZ289" s="277"/>
      <c r="CA289" s="277"/>
      <c r="CB289" s="277"/>
      <c r="CC289" s="277"/>
      <c r="CD289" s="277"/>
      <c r="CE289" s="277"/>
      <c r="CF289" s="277"/>
      <c r="CG289" s="277"/>
      <c r="CH289" s="277"/>
      <c r="CI289" s="277"/>
      <c r="CJ289" s="277"/>
      <c r="CK289" s="277"/>
      <c r="CL289" s="277"/>
      <c r="CM289" s="277"/>
      <c r="CN289" s="277"/>
      <c r="CO289" s="277"/>
      <c r="CP289" s="277"/>
      <c r="CQ289" s="277"/>
      <c r="CR289" s="277"/>
      <c r="CS289" s="277"/>
      <c r="CT289" s="277"/>
      <c r="CU289" s="277"/>
      <c r="CV289" s="277"/>
      <c r="CW289" s="277"/>
      <c r="CX289" s="277"/>
      <c r="CY289" s="277"/>
      <c r="CZ289" s="277"/>
      <c r="DA289" s="277"/>
      <c r="DB289" s="277"/>
      <c r="DC289" s="277"/>
      <c r="DD289" s="277"/>
      <c r="DE289" s="277"/>
      <c r="DF289" s="277"/>
      <c r="DG289" s="277"/>
      <c r="DH289" s="277"/>
      <c r="DI289" s="277"/>
      <c r="DJ289" s="277"/>
      <c r="DK289" s="277"/>
      <c r="DL289" s="277"/>
      <c r="DM289" s="277"/>
      <c r="DN289" s="277"/>
      <c r="DO289" s="277"/>
      <c r="DP289" s="277"/>
      <c r="DQ289" s="277"/>
      <c r="DR289" s="277"/>
      <c r="DS289" s="277"/>
      <c r="DT289" s="277"/>
      <c r="DU289" s="277"/>
      <c r="DV289" s="277"/>
      <c r="DW289" s="277"/>
      <c r="DX289" s="277"/>
      <c r="DY289" s="277"/>
      <c r="DZ289" s="277"/>
      <c r="EA289" s="277"/>
      <c r="EB289" s="277"/>
      <c r="EC289" s="277"/>
      <c r="ED289" s="277"/>
      <c r="EE289" s="277"/>
      <c r="EF289" s="277"/>
      <c r="EG289" s="277"/>
      <c r="EH289" s="277"/>
      <c r="EI289" s="277"/>
      <c r="EJ289" s="277"/>
      <c r="EK289" s="277"/>
      <c r="EL289" s="277"/>
      <c r="EM289" s="277"/>
      <c r="EN289" s="277"/>
      <c r="EO289" s="277"/>
      <c r="EP289" s="277"/>
      <c r="EQ289" s="277"/>
      <c r="ER289" s="277"/>
      <c r="ES289" s="277"/>
      <c r="ET289" s="277"/>
      <c r="EU289" s="277"/>
      <c r="EV289" s="277"/>
      <c r="EW289" s="277"/>
      <c r="EX289" s="277"/>
      <c r="EY289" s="277"/>
      <c r="EZ289" s="277"/>
      <c r="FA289" s="277"/>
      <c r="FB289" s="277"/>
      <c r="FC289" s="277"/>
      <c r="FD289" s="277"/>
      <c r="FE289" s="277"/>
      <c r="FF289" s="277"/>
      <c r="FG289" s="277"/>
      <c r="FH289" s="277"/>
      <c r="FI289" s="277"/>
      <c r="FJ289" s="277"/>
      <c r="FK289" s="277"/>
      <c r="FL289" s="277"/>
      <c r="FM289" s="277"/>
      <c r="FN289" s="277"/>
      <c r="FO289" s="277"/>
      <c r="FP289" s="277"/>
      <c r="FQ289" s="277"/>
      <c r="FR289" s="277"/>
      <c r="FS289" s="277"/>
      <c r="FT289" s="277"/>
      <c r="FU289" s="277"/>
      <c r="FV289" s="277"/>
      <c r="FW289" s="277"/>
      <c r="FX289" s="277"/>
      <c r="FY289" s="277"/>
      <c r="FZ289" s="277"/>
      <c r="GA289" s="277"/>
      <c r="GB289" s="277"/>
      <c r="GC289" s="277"/>
      <c r="GD289" s="277"/>
      <c r="GE289" s="277"/>
      <c r="GF289" s="277"/>
      <c r="GG289" s="277"/>
      <c r="GH289" s="277"/>
      <c r="GI289" s="277"/>
      <c r="GJ289" s="277"/>
      <c r="GK289" s="277"/>
      <c r="GL289" s="277"/>
      <c r="GM289" s="277"/>
      <c r="GN289" s="277"/>
      <c r="GO289" s="277"/>
      <c r="GP289" s="277"/>
      <c r="GQ289" s="277"/>
      <c r="GR289" s="277"/>
      <c r="GS289" s="277"/>
      <c r="GT289" s="277"/>
      <c r="GU289" s="277"/>
      <c r="GV289" s="280"/>
      <c r="GW289" s="280"/>
      <c r="GX289" s="280"/>
      <c r="GY289" s="280"/>
      <c r="GZ289" s="280"/>
      <c r="HA289" s="280"/>
      <c r="HB289" s="280"/>
      <c r="HC289" s="280"/>
      <c r="HD289" s="280"/>
      <c r="HE289" s="280"/>
      <c r="HF289" s="280"/>
      <c r="HG289" s="280"/>
      <c r="HH289" s="280"/>
      <c r="HI289" s="280"/>
      <c r="HJ289" s="280"/>
      <c r="HK289" s="280"/>
      <c r="HL289" s="280"/>
      <c r="HM289" s="280"/>
      <c r="HN289" s="280"/>
      <c r="HO289" s="280"/>
      <c r="HP289" s="280"/>
      <c r="HQ289" s="280"/>
      <c r="HR289" s="280"/>
      <c r="HS289" s="280"/>
    </row>
    <row r="290" spans="1:227" s="278" customFormat="1" ht="26.1" customHeight="1">
      <c r="A290" s="523" t="s">
        <v>220</v>
      </c>
      <c r="B290" s="309" t="s">
        <v>409</v>
      </c>
      <c r="C290" s="290">
        <v>5</v>
      </c>
      <c r="D290" s="310"/>
      <c r="E290" s="290"/>
      <c r="F290" s="291">
        <f t="shared" si="42"/>
        <v>5</v>
      </c>
      <c r="G290" s="290"/>
      <c r="H290" s="291">
        <f t="shared" si="50"/>
        <v>5</v>
      </c>
      <c r="I290" s="296"/>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7"/>
      <c r="BQ290" s="277"/>
      <c r="BR290" s="277"/>
      <c r="BS290" s="277"/>
      <c r="BT290" s="277"/>
      <c r="BU290" s="277"/>
      <c r="BV290" s="277"/>
      <c r="BW290" s="277"/>
      <c r="BX290" s="277"/>
      <c r="BY290" s="277"/>
      <c r="BZ290" s="277"/>
      <c r="CA290" s="277"/>
      <c r="CB290" s="277"/>
      <c r="CC290" s="277"/>
      <c r="CD290" s="277"/>
      <c r="CE290" s="277"/>
      <c r="CF290" s="277"/>
      <c r="CG290" s="277"/>
      <c r="CH290" s="277"/>
      <c r="CI290" s="277"/>
      <c r="CJ290" s="277"/>
      <c r="CK290" s="277"/>
      <c r="CL290" s="277"/>
      <c r="CM290" s="277"/>
      <c r="CN290" s="277"/>
      <c r="CO290" s="277"/>
      <c r="CP290" s="277"/>
      <c r="CQ290" s="277"/>
      <c r="CR290" s="277"/>
      <c r="CS290" s="277"/>
      <c r="CT290" s="277"/>
      <c r="CU290" s="277"/>
      <c r="CV290" s="277"/>
      <c r="CW290" s="277"/>
      <c r="CX290" s="277"/>
      <c r="CY290" s="277"/>
      <c r="CZ290" s="277"/>
      <c r="DA290" s="277"/>
      <c r="DB290" s="277"/>
      <c r="DC290" s="277"/>
      <c r="DD290" s="277"/>
      <c r="DE290" s="277"/>
      <c r="DF290" s="277"/>
      <c r="DG290" s="277"/>
      <c r="DH290" s="277"/>
      <c r="DI290" s="277"/>
      <c r="DJ290" s="277"/>
      <c r="DK290" s="277"/>
      <c r="DL290" s="277"/>
      <c r="DM290" s="277"/>
      <c r="DN290" s="277"/>
      <c r="DO290" s="277"/>
      <c r="DP290" s="277"/>
      <c r="DQ290" s="277"/>
      <c r="DR290" s="277"/>
      <c r="DS290" s="277"/>
      <c r="DT290" s="277"/>
      <c r="DU290" s="277"/>
      <c r="DV290" s="277"/>
      <c r="DW290" s="277"/>
      <c r="DX290" s="277"/>
      <c r="DY290" s="277"/>
      <c r="DZ290" s="277"/>
      <c r="EA290" s="277"/>
      <c r="EB290" s="277"/>
      <c r="EC290" s="277"/>
      <c r="ED290" s="277"/>
      <c r="EE290" s="277"/>
      <c r="EF290" s="277"/>
      <c r="EG290" s="277"/>
      <c r="EH290" s="277"/>
      <c r="EI290" s="277"/>
      <c r="EJ290" s="277"/>
      <c r="EK290" s="277"/>
      <c r="EL290" s="277"/>
      <c r="EM290" s="277"/>
      <c r="EN290" s="277"/>
      <c r="EO290" s="277"/>
      <c r="EP290" s="277"/>
      <c r="EQ290" s="277"/>
      <c r="ER290" s="277"/>
      <c r="ES290" s="277"/>
      <c r="ET290" s="277"/>
      <c r="EU290" s="277"/>
      <c r="EV290" s="277"/>
      <c r="EW290" s="277"/>
      <c r="EX290" s="277"/>
      <c r="EY290" s="277"/>
      <c r="EZ290" s="277"/>
      <c r="FA290" s="277"/>
      <c r="FB290" s="277"/>
      <c r="FC290" s="277"/>
      <c r="FD290" s="277"/>
      <c r="FE290" s="277"/>
      <c r="FF290" s="277"/>
      <c r="FG290" s="277"/>
      <c r="FH290" s="277"/>
      <c r="FI290" s="277"/>
      <c r="FJ290" s="277"/>
      <c r="FK290" s="277"/>
      <c r="FL290" s="277"/>
      <c r="FM290" s="277"/>
      <c r="FN290" s="277"/>
      <c r="FO290" s="277"/>
      <c r="FP290" s="277"/>
      <c r="FQ290" s="277"/>
      <c r="FR290" s="277"/>
      <c r="FS290" s="277"/>
      <c r="FT290" s="277"/>
      <c r="FU290" s="277"/>
      <c r="FV290" s="277"/>
      <c r="FW290" s="277"/>
      <c r="FX290" s="277"/>
      <c r="FY290" s="277"/>
      <c r="FZ290" s="277"/>
      <c r="GA290" s="277"/>
      <c r="GB290" s="277"/>
      <c r="GC290" s="277"/>
      <c r="GD290" s="277"/>
      <c r="GE290" s="277"/>
      <c r="GF290" s="277"/>
      <c r="GG290" s="277"/>
      <c r="GH290" s="277"/>
      <c r="GI290" s="277"/>
      <c r="GJ290" s="277"/>
      <c r="GK290" s="277"/>
      <c r="GL290" s="277"/>
      <c r="GM290" s="277"/>
      <c r="GN290" s="277"/>
      <c r="GO290" s="277"/>
      <c r="GP290" s="277"/>
      <c r="GQ290" s="277"/>
      <c r="GR290" s="277"/>
      <c r="GS290" s="277"/>
      <c r="GT290" s="277"/>
      <c r="GU290" s="277"/>
      <c r="GV290" s="280"/>
      <c r="GW290" s="280"/>
      <c r="GX290" s="280"/>
      <c r="GY290" s="280"/>
      <c r="GZ290" s="280"/>
      <c r="HA290" s="280"/>
      <c r="HB290" s="280"/>
      <c r="HC290" s="280"/>
      <c r="HD290" s="280"/>
      <c r="HE290" s="280"/>
      <c r="HF290" s="280"/>
      <c r="HG290" s="280"/>
      <c r="HH290" s="280"/>
      <c r="HI290" s="280"/>
      <c r="HJ290" s="280"/>
      <c r="HK290" s="280"/>
      <c r="HL290" s="280"/>
      <c r="HM290" s="280"/>
      <c r="HN290" s="280"/>
      <c r="HO290" s="280"/>
      <c r="HP290" s="280"/>
      <c r="HQ290" s="280"/>
      <c r="HR290" s="280"/>
      <c r="HS290" s="280"/>
    </row>
    <row r="291" spans="1:227" s="278" customFormat="1" ht="26.1" customHeight="1">
      <c r="A291" s="523"/>
      <c r="B291" s="309" t="s">
        <v>410</v>
      </c>
      <c r="C291" s="290">
        <v>5</v>
      </c>
      <c r="D291" s="312"/>
      <c r="E291" s="290"/>
      <c r="F291" s="291">
        <f t="shared" ref="F291:F354" si="54">C291+D291+E291</f>
        <v>5</v>
      </c>
      <c r="G291" s="290"/>
      <c r="H291" s="291">
        <f t="shared" si="50"/>
        <v>5</v>
      </c>
      <c r="I291" s="296"/>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7"/>
      <c r="BQ291" s="277"/>
      <c r="BR291" s="277"/>
      <c r="BS291" s="277"/>
      <c r="BT291" s="277"/>
      <c r="BU291" s="277"/>
      <c r="BV291" s="277"/>
      <c r="BW291" s="277"/>
      <c r="BX291" s="277"/>
      <c r="BY291" s="277"/>
      <c r="BZ291" s="277"/>
      <c r="CA291" s="277"/>
      <c r="CB291" s="277"/>
      <c r="CC291" s="277"/>
      <c r="CD291" s="277"/>
      <c r="CE291" s="277"/>
      <c r="CF291" s="277"/>
      <c r="CG291" s="277"/>
      <c r="CH291" s="277"/>
      <c r="CI291" s="277"/>
      <c r="CJ291" s="277"/>
      <c r="CK291" s="277"/>
      <c r="CL291" s="277"/>
      <c r="CM291" s="277"/>
      <c r="CN291" s="277"/>
      <c r="CO291" s="277"/>
      <c r="CP291" s="277"/>
      <c r="CQ291" s="277"/>
      <c r="CR291" s="277"/>
      <c r="CS291" s="277"/>
      <c r="CT291" s="277"/>
      <c r="CU291" s="277"/>
      <c r="CV291" s="277"/>
      <c r="CW291" s="277"/>
      <c r="CX291" s="277"/>
      <c r="CY291" s="277"/>
      <c r="CZ291" s="277"/>
      <c r="DA291" s="277"/>
      <c r="DB291" s="277"/>
      <c r="DC291" s="277"/>
      <c r="DD291" s="277"/>
      <c r="DE291" s="277"/>
      <c r="DF291" s="277"/>
      <c r="DG291" s="277"/>
      <c r="DH291" s="277"/>
      <c r="DI291" s="277"/>
      <c r="DJ291" s="277"/>
      <c r="DK291" s="277"/>
      <c r="DL291" s="277"/>
      <c r="DM291" s="277"/>
      <c r="DN291" s="277"/>
      <c r="DO291" s="277"/>
      <c r="DP291" s="277"/>
      <c r="DQ291" s="277"/>
      <c r="DR291" s="277"/>
      <c r="DS291" s="277"/>
      <c r="DT291" s="277"/>
      <c r="DU291" s="277"/>
      <c r="DV291" s="277"/>
      <c r="DW291" s="277"/>
      <c r="DX291" s="277"/>
      <c r="DY291" s="277"/>
      <c r="DZ291" s="277"/>
      <c r="EA291" s="277"/>
      <c r="EB291" s="277"/>
      <c r="EC291" s="277"/>
      <c r="ED291" s="277"/>
      <c r="EE291" s="277"/>
      <c r="EF291" s="277"/>
      <c r="EG291" s="277"/>
      <c r="EH291" s="277"/>
      <c r="EI291" s="277"/>
      <c r="EJ291" s="277"/>
      <c r="EK291" s="277"/>
      <c r="EL291" s="277"/>
      <c r="EM291" s="277"/>
      <c r="EN291" s="277"/>
      <c r="EO291" s="277"/>
      <c r="EP291" s="277"/>
      <c r="EQ291" s="277"/>
      <c r="ER291" s="277"/>
      <c r="ES291" s="277"/>
      <c r="ET291" s="277"/>
      <c r="EU291" s="277"/>
      <c r="EV291" s="277"/>
      <c r="EW291" s="277"/>
      <c r="EX291" s="277"/>
      <c r="EY291" s="277"/>
      <c r="EZ291" s="277"/>
      <c r="FA291" s="277"/>
      <c r="FB291" s="277"/>
      <c r="FC291" s="277"/>
      <c r="FD291" s="277"/>
      <c r="FE291" s="277"/>
      <c r="FF291" s="277"/>
      <c r="FG291" s="277"/>
      <c r="FH291" s="277"/>
      <c r="FI291" s="277"/>
      <c r="FJ291" s="277"/>
      <c r="FK291" s="277"/>
      <c r="FL291" s="277"/>
      <c r="FM291" s="277"/>
      <c r="FN291" s="277"/>
      <c r="FO291" s="277"/>
      <c r="FP291" s="277"/>
      <c r="FQ291" s="277"/>
      <c r="FR291" s="277"/>
      <c r="FS291" s="277"/>
      <c r="FT291" s="277"/>
      <c r="FU291" s="277"/>
      <c r="FV291" s="277"/>
      <c r="FW291" s="277"/>
      <c r="FX291" s="277"/>
      <c r="FY291" s="277"/>
      <c r="FZ291" s="277"/>
      <c r="GA291" s="277"/>
      <c r="GB291" s="277"/>
      <c r="GC291" s="277"/>
      <c r="GD291" s="277"/>
      <c r="GE291" s="277"/>
      <c r="GF291" s="277"/>
      <c r="GG291" s="277"/>
      <c r="GH291" s="277"/>
      <c r="GI291" s="277"/>
      <c r="GJ291" s="277"/>
      <c r="GK291" s="277"/>
      <c r="GL291" s="277"/>
      <c r="GM291" s="277"/>
      <c r="GN291" s="277"/>
      <c r="GO291" s="277"/>
      <c r="GP291" s="277"/>
      <c r="GQ291" s="277"/>
      <c r="GR291" s="277"/>
      <c r="GS291" s="277"/>
      <c r="GT291" s="277"/>
      <c r="GU291" s="277"/>
      <c r="GV291" s="280"/>
      <c r="GW291" s="280"/>
      <c r="GX291" s="280"/>
      <c r="GY291" s="280"/>
      <c r="GZ291" s="280"/>
      <c r="HA291" s="280"/>
      <c r="HB291" s="280"/>
      <c r="HC291" s="280"/>
      <c r="HD291" s="280"/>
      <c r="HE291" s="280"/>
      <c r="HF291" s="280"/>
      <c r="HG291" s="280"/>
      <c r="HH291" s="280"/>
      <c r="HI291" s="280"/>
      <c r="HJ291" s="280"/>
      <c r="HK291" s="280"/>
      <c r="HL291" s="280"/>
      <c r="HM291" s="280"/>
      <c r="HN291" s="280"/>
      <c r="HO291" s="280"/>
      <c r="HP291" s="280"/>
      <c r="HQ291" s="280"/>
      <c r="HR291" s="280"/>
      <c r="HS291" s="280"/>
    </row>
    <row r="292" spans="1:227" s="278" customFormat="1" ht="26.1" customHeight="1">
      <c r="A292" s="523"/>
      <c r="B292" s="309" t="s">
        <v>411</v>
      </c>
      <c r="C292" s="290">
        <v>20</v>
      </c>
      <c r="D292" s="310"/>
      <c r="E292" s="290"/>
      <c r="F292" s="291">
        <f t="shared" si="54"/>
        <v>20</v>
      </c>
      <c r="G292" s="290"/>
      <c r="H292" s="291">
        <f t="shared" si="50"/>
        <v>20</v>
      </c>
      <c r="I292" s="296"/>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7"/>
      <c r="BQ292" s="277"/>
      <c r="BR292" s="277"/>
      <c r="BS292" s="277"/>
      <c r="BT292" s="277"/>
      <c r="BU292" s="277"/>
      <c r="BV292" s="277"/>
      <c r="BW292" s="277"/>
      <c r="BX292" s="277"/>
      <c r="BY292" s="277"/>
      <c r="BZ292" s="277"/>
      <c r="CA292" s="277"/>
      <c r="CB292" s="277"/>
      <c r="CC292" s="277"/>
      <c r="CD292" s="277"/>
      <c r="CE292" s="277"/>
      <c r="CF292" s="277"/>
      <c r="CG292" s="277"/>
      <c r="CH292" s="277"/>
      <c r="CI292" s="277"/>
      <c r="CJ292" s="277"/>
      <c r="CK292" s="277"/>
      <c r="CL292" s="277"/>
      <c r="CM292" s="277"/>
      <c r="CN292" s="277"/>
      <c r="CO292" s="277"/>
      <c r="CP292" s="277"/>
      <c r="CQ292" s="277"/>
      <c r="CR292" s="277"/>
      <c r="CS292" s="277"/>
      <c r="CT292" s="277"/>
      <c r="CU292" s="277"/>
      <c r="CV292" s="277"/>
      <c r="CW292" s="277"/>
      <c r="CX292" s="277"/>
      <c r="CY292" s="277"/>
      <c r="CZ292" s="277"/>
      <c r="DA292" s="277"/>
      <c r="DB292" s="277"/>
      <c r="DC292" s="277"/>
      <c r="DD292" s="277"/>
      <c r="DE292" s="277"/>
      <c r="DF292" s="277"/>
      <c r="DG292" s="277"/>
      <c r="DH292" s="277"/>
      <c r="DI292" s="277"/>
      <c r="DJ292" s="277"/>
      <c r="DK292" s="277"/>
      <c r="DL292" s="277"/>
      <c r="DM292" s="277"/>
      <c r="DN292" s="277"/>
      <c r="DO292" s="277"/>
      <c r="DP292" s="277"/>
      <c r="DQ292" s="277"/>
      <c r="DR292" s="277"/>
      <c r="DS292" s="277"/>
      <c r="DT292" s="277"/>
      <c r="DU292" s="277"/>
      <c r="DV292" s="277"/>
      <c r="DW292" s="277"/>
      <c r="DX292" s="277"/>
      <c r="DY292" s="277"/>
      <c r="DZ292" s="277"/>
      <c r="EA292" s="277"/>
      <c r="EB292" s="277"/>
      <c r="EC292" s="277"/>
      <c r="ED292" s="277"/>
      <c r="EE292" s="277"/>
      <c r="EF292" s="277"/>
      <c r="EG292" s="277"/>
      <c r="EH292" s="277"/>
      <c r="EI292" s="277"/>
      <c r="EJ292" s="277"/>
      <c r="EK292" s="277"/>
      <c r="EL292" s="277"/>
      <c r="EM292" s="277"/>
      <c r="EN292" s="277"/>
      <c r="EO292" s="277"/>
      <c r="EP292" s="277"/>
      <c r="EQ292" s="277"/>
      <c r="ER292" s="277"/>
      <c r="ES292" s="277"/>
      <c r="ET292" s="277"/>
      <c r="EU292" s="277"/>
      <c r="EV292" s="277"/>
      <c r="EW292" s="277"/>
      <c r="EX292" s="277"/>
      <c r="EY292" s="277"/>
      <c r="EZ292" s="277"/>
      <c r="FA292" s="277"/>
      <c r="FB292" s="277"/>
      <c r="FC292" s="277"/>
      <c r="FD292" s="277"/>
      <c r="FE292" s="277"/>
      <c r="FF292" s="277"/>
      <c r="FG292" s="277"/>
      <c r="FH292" s="277"/>
      <c r="FI292" s="277"/>
      <c r="FJ292" s="277"/>
      <c r="FK292" s="277"/>
      <c r="FL292" s="277"/>
      <c r="FM292" s="277"/>
      <c r="FN292" s="277"/>
      <c r="FO292" s="277"/>
      <c r="FP292" s="277"/>
      <c r="FQ292" s="277"/>
      <c r="FR292" s="277"/>
      <c r="FS292" s="277"/>
      <c r="FT292" s="277"/>
      <c r="FU292" s="277"/>
      <c r="FV292" s="277"/>
      <c r="FW292" s="277"/>
      <c r="FX292" s="277"/>
      <c r="FY292" s="277"/>
      <c r="FZ292" s="277"/>
      <c r="GA292" s="277"/>
      <c r="GB292" s="277"/>
      <c r="GC292" s="277"/>
      <c r="GD292" s="277"/>
      <c r="GE292" s="277"/>
      <c r="GF292" s="277"/>
      <c r="GG292" s="277"/>
      <c r="GH292" s="277"/>
      <c r="GI292" s="277"/>
      <c r="GJ292" s="277"/>
      <c r="GK292" s="277"/>
      <c r="GL292" s="277"/>
      <c r="GM292" s="277"/>
      <c r="GN292" s="277"/>
      <c r="GO292" s="277"/>
      <c r="GP292" s="277"/>
      <c r="GQ292" s="277"/>
      <c r="GR292" s="277"/>
      <c r="GS292" s="277"/>
      <c r="GT292" s="277"/>
      <c r="GU292" s="277"/>
      <c r="GV292" s="280"/>
      <c r="GW292" s="280"/>
      <c r="GX292" s="280"/>
      <c r="GY292" s="280"/>
      <c r="GZ292" s="280"/>
      <c r="HA292" s="280"/>
      <c r="HB292" s="280"/>
      <c r="HC292" s="280"/>
      <c r="HD292" s="280"/>
      <c r="HE292" s="280"/>
      <c r="HF292" s="280"/>
      <c r="HG292" s="280"/>
      <c r="HH292" s="280"/>
      <c r="HI292" s="280"/>
      <c r="HJ292" s="280"/>
      <c r="HK292" s="280"/>
      <c r="HL292" s="280"/>
      <c r="HM292" s="280"/>
      <c r="HN292" s="280"/>
      <c r="HO292" s="280"/>
      <c r="HP292" s="280"/>
      <c r="HQ292" s="280"/>
      <c r="HR292" s="280"/>
      <c r="HS292" s="280"/>
    </row>
    <row r="293" spans="1:227" s="278" customFormat="1" ht="26.1" customHeight="1">
      <c r="A293" s="523"/>
      <c r="B293" s="309" t="s">
        <v>412</v>
      </c>
      <c r="C293" s="290">
        <v>5</v>
      </c>
      <c r="D293" s="310"/>
      <c r="E293" s="290"/>
      <c r="F293" s="291">
        <f t="shared" si="54"/>
        <v>5</v>
      </c>
      <c r="G293" s="290"/>
      <c r="H293" s="291">
        <f t="shared" si="50"/>
        <v>5</v>
      </c>
      <c r="I293" s="296"/>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7"/>
      <c r="BQ293" s="277"/>
      <c r="BR293" s="277"/>
      <c r="BS293" s="277"/>
      <c r="BT293" s="277"/>
      <c r="BU293" s="277"/>
      <c r="BV293" s="277"/>
      <c r="BW293" s="277"/>
      <c r="BX293" s="277"/>
      <c r="BY293" s="277"/>
      <c r="BZ293" s="277"/>
      <c r="CA293" s="277"/>
      <c r="CB293" s="277"/>
      <c r="CC293" s="277"/>
      <c r="CD293" s="277"/>
      <c r="CE293" s="277"/>
      <c r="CF293" s="277"/>
      <c r="CG293" s="277"/>
      <c r="CH293" s="277"/>
      <c r="CI293" s="277"/>
      <c r="CJ293" s="277"/>
      <c r="CK293" s="277"/>
      <c r="CL293" s="277"/>
      <c r="CM293" s="277"/>
      <c r="CN293" s="277"/>
      <c r="CO293" s="277"/>
      <c r="CP293" s="277"/>
      <c r="CQ293" s="277"/>
      <c r="CR293" s="277"/>
      <c r="CS293" s="277"/>
      <c r="CT293" s="277"/>
      <c r="CU293" s="277"/>
      <c r="CV293" s="277"/>
      <c r="CW293" s="277"/>
      <c r="CX293" s="277"/>
      <c r="CY293" s="277"/>
      <c r="CZ293" s="277"/>
      <c r="DA293" s="277"/>
      <c r="DB293" s="277"/>
      <c r="DC293" s="277"/>
      <c r="DD293" s="277"/>
      <c r="DE293" s="277"/>
      <c r="DF293" s="277"/>
      <c r="DG293" s="277"/>
      <c r="DH293" s="277"/>
      <c r="DI293" s="277"/>
      <c r="DJ293" s="277"/>
      <c r="DK293" s="277"/>
      <c r="DL293" s="277"/>
      <c r="DM293" s="277"/>
      <c r="DN293" s="277"/>
      <c r="DO293" s="277"/>
      <c r="DP293" s="277"/>
      <c r="DQ293" s="277"/>
      <c r="DR293" s="277"/>
      <c r="DS293" s="277"/>
      <c r="DT293" s="277"/>
      <c r="DU293" s="277"/>
      <c r="DV293" s="277"/>
      <c r="DW293" s="277"/>
      <c r="DX293" s="277"/>
      <c r="DY293" s="277"/>
      <c r="DZ293" s="277"/>
      <c r="EA293" s="277"/>
      <c r="EB293" s="277"/>
      <c r="EC293" s="277"/>
      <c r="ED293" s="277"/>
      <c r="EE293" s="277"/>
      <c r="EF293" s="277"/>
      <c r="EG293" s="277"/>
      <c r="EH293" s="277"/>
      <c r="EI293" s="277"/>
      <c r="EJ293" s="277"/>
      <c r="EK293" s="277"/>
      <c r="EL293" s="277"/>
      <c r="EM293" s="277"/>
      <c r="EN293" s="277"/>
      <c r="EO293" s="277"/>
      <c r="EP293" s="277"/>
      <c r="EQ293" s="277"/>
      <c r="ER293" s="277"/>
      <c r="ES293" s="277"/>
      <c r="ET293" s="277"/>
      <c r="EU293" s="277"/>
      <c r="EV293" s="277"/>
      <c r="EW293" s="277"/>
      <c r="EX293" s="277"/>
      <c r="EY293" s="277"/>
      <c r="EZ293" s="277"/>
      <c r="FA293" s="277"/>
      <c r="FB293" s="277"/>
      <c r="FC293" s="277"/>
      <c r="FD293" s="277"/>
      <c r="FE293" s="277"/>
      <c r="FF293" s="277"/>
      <c r="FG293" s="277"/>
      <c r="FH293" s="277"/>
      <c r="FI293" s="277"/>
      <c r="FJ293" s="277"/>
      <c r="FK293" s="277"/>
      <c r="FL293" s="277"/>
      <c r="FM293" s="277"/>
      <c r="FN293" s="277"/>
      <c r="FO293" s="277"/>
      <c r="FP293" s="277"/>
      <c r="FQ293" s="277"/>
      <c r="FR293" s="277"/>
      <c r="FS293" s="277"/>
      <c r="FT293" s="277"/>
      <c r="FU293" s="277"/>
      <c r="FV293" s="277"/>
      <c r="FW293" s="277"/>
      <c r="FX293" s="277"/>
      <c r="FY293" s="277"/>
      <c r="FZ293" s="277"/>
      <c r="GA293" s="277"/>
      <c r="GB293" s="277"/>
      <c r="GC293" s="277"/>
      <c r="GD293" s="277"/>
      <c r="GE293" s="277"/>
      <c r="GF293" s="277"/>
      <c r="GG293" s="277"/>
      <c r="GH293" s="277"/>
      <c r="GI293" s="277"/>
      <c r="GJ293" s="277"/>
      <c r="GK293" s="277"/>
      <c r="GL293" s="277"/>
      <c r="GM293" s="277"/>
      <c r="GN293" s="277"/>
      <c r="GO293" s="277"/>
      <c r="GP293" s="277"/>
      <c r="GQ293" s="277"/>
      <c r="GR293" s="277"/>
      <c r="GS293" s="277"/>
      <c r="GT293" s="277"/>
      <c r="GU293" s="277"/>
      <c r="GV293" s="280"/>
      <c r="GW293" s="280"/>
      <c r="GX293" s="280"/>
      <c r="GY293" s="280"/>
      <c r="GZ293" s="280"/>
      <c r="HA293" s="280"/>
      <c r="HB293" s="280"/>
      <c r="HC293" s="280"/>
      <c r="HD293" s="280"/>
      <c r="HE293" s="280"/>
      <c r="HF293" s="280"/>
      <c r="HG293" s="280"/>
      <c r="HH293" s="280"/>
      <c r="HI293" s="280"/>
      <c r="HJ293" s="280"/>
      <c r="HK293" s="280"/>
      <c r="HL293" s="280"/>
      <c r="HM293" s="280"/>
      <c r="HN293" s="280"/>
      <c r="HO293" s="280"/>
      <c r="HP293" s="280"/>
      <c r="HQ293" s="280"/>
      <c r="HR293" s="280"/>
      <c r="HS293" s="280"/>
    </row>
    <row r="294" spans="1:227" s="278" customFormat="1" ht="26.1" customHeight="1">
      <c r="A294" s="523"/>
      <c r="B294" s="309" t="s">
        <v>413</v>
      </c>
      <c r="C294" s="290">
        <v>6</v>
      </c>
      <c r="D294" s="310"/>
      <c r="E294" s="290"/>
      <c r="F294" s="291">
        <f t="shared" si="54"/>
        <v>6</v>
      </c>
      <c r="G294" s="290"/>
      <c r="H294" s="291">
        <f t="shared" si="50"/>
        <v>6</v>
      </c>
      <c r="I294" s="296"/>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7"/>
      <c r="BQ294" s="277"/>
      <c r="BR294" s="277"/>
      <c r="BS294" s="277"/>
      <c r="BT294" s="277"/>
      <c r="BU294" s="277"/>
      <c r="BV294" s="277"/>
      <c r="BW294" s="277"/>
      <c r="BX294" s="277"/>
      <c r="BY294" s="277"/>
      <c r="BZ294" s="277"/>
      <c r="CA294" s="277"/>
      <c r="CB294" s="277"/>
      <c r="CC294" s="277"/>
      <c r="CD294" s="277"/>
      <c r="CE294" s="277"/>
      <c r="CF294" s="277"/>
      <c r="CG294" s="277"/>
      <c r="CH294" s="277"/>
      <c r="CI294" s="277"/>
      <c r="CJ294" s="277"/>
      <c r="CK294" s="277"/>
      <c r="CL294" s="277"/>
      <c r="CM294" s="277"/>
      <c r="CN294" s="277"/>
      <c r="CO294" s="277"/>
      <c r="CP294" s="277"/>
      <c r="CQ294" s="277"/>
      <c r="CR294" s="277"/>
      <c r="CS294" s="277"/>
      <c r="CT294" s="277"/>
      <c r="CU294" s="277"/>
      <c r="CV294" s="277"/>
      <c r="CW294" s="277"/>
      <c r="CX294" s="277"/>
      <c r="CY294" s="277"/>
      <c r="CZ294" s="277"/>
      <c r="DA294" s="277"/>
      <c r="DB294" s="277"/>
      <c r="DC294" s="277"/>
      <c r="DD294" s="277"/>
      <c r="DE294" s="277"/>
      <c r="DF294" s="277"/>
      <c r="DG294" s="277"/>
      <c r="DH294" s="277"/>
      <c r="DI294" s="277"/>
      <c r="DJ294" s="277"/>
      <c r="DK294" s="277"/>
      <c r="DL294" s="277"/>
      <c r="DM294" s="277"/>
      <c r="DN294" s="277"/>
      <c r="DO294" s="277"/>
      <c r="DP294" s="277"/>
      <c r="DQ294" s="277"/>
      <c r="DR294" s="277"/>
      <c r="DS294" s="277"/>
      <c r="DT294" s="277"/>
      <c r="DU294" s="277"/>
      <c r="DV294" s="277"/>
      <c r="DW294" s="277"/>
      <c r="DX294" s="277"/>
      <c r="DY294" s="277"/>
      <c r="DZ294" s="277"/>
      <c r="EA294" s="277"/>
      <c r="EB294" s="277"/>
      <c r="EC294" s="277"/>
      <c r="ED294" s="277"/>
      <c r="EE294" s="277"/>
      <c r="EF294" s="277"/>
      <c r="EG294" s="277"/>
      <c r="EH294" s="277"/>
      <c r="EI294" s="277"/>
      <c r="EJ294" s="277"/>
      <c r="EK294" s="277"/>
      <c r="EL294" s="277"/>
      <c r="EM294" s="277"/>
      <c r="EN294" s="277"/>
      <c r="EO294" s="277"/>
      <c r="EP294" s="277"/>
      <c r="EQ294" s="277"/>
      <c r="ER294" s="277"/>
      <c r="ES294" s="277"/>
      <c r="ET294" s="277"/>
      <c r="EU294" s="277"/>
      <c r="EV294" s="277"/>
      <c r="EW294" s="277"/>
      <c r="EX294" s="277"/>
      <c r="EY294" s="277"/>
      <c r="EZ294" s="277"/>
      <c r="FA294" s="277"/>
      <c r="FB294" s="277"/>
      <c r="FC294" s="277"/>
      <c r="FD294" s="277"/>
      <c r="FE294" s="277"/>
      <c r="FF294" s="277"/>
      <c r="FG294" s="277"/>
      <c r="FH294" s="277"/>
      <c r="FI294" s="277"/>
      <c r="FJ294" s="277"/>
      <c r="FK294" s="277"/>
      <c r="FL294" s="277"/>
      <c r="FM294" s="277"/>
      <c r="FN294" s="277"/>
      <c r="FO294" s="277"/>
      <c r="FP294" s="277"/>
      <c r="FQ294" s="277"/>
      <c r="FR294" s="277"/>
      <c r="FS294" s="277"/>
      <c r="FT294" s="277"/>
      <c r="FU294" s="277"/>
      <c r="FV294" s="277"/>
      <c r="FW294" s="277"/>
      <c r="FX294" s="277"/>
      <c r="FY294" s="277"/>
      <c r="FZ294" s="277"/>
      <c r="GA294" s="277"/>
      <c r="GB294" s="277"/>
      <c r="GC294" s="277"/>
      <c r="GD294" s="277"/>
      <c r="GE294" s="277"/>
      <c r="GF294" s="277"/>
      <c r="GG294" s="277"/>
      <c r="GH294" s="277"/>
      <c r="GI294" s="277"/>
      <c r="GJ294" s="277"/>
      <c r="GK294" s="277"/>
      <c r="GL294" s="277"/>
      <c r="GM294" s="277"/>
      <c r="GN294" s="277"/>
      <c r="GO294" s="277"/>
      <c r="GP294" s="277"/>
      <c r="GQ294" s="277"/>
      <c r="GR294" s="277"/>
      <c r="GS294" s="277"/>
      <c r="GT294" s="277"/>
      <c r="GU294" s="277"/>
      <c r="GV294" s="280"/>
      <c r="GW294" s="280"/>
      <c r="GX294" s="280"/>
      <c r="GY294" s="280"/>
      <c r="GZ294" s="280"/>
      <c r="HA294" s="280"/>
      <c r="HB294" s="280"/>
      <c r="HC294" s="280"/>
      <c r="HD294" s="280"/>
      <c r="HE294" s="280"/>
      <c r="HF294" s="280"/>
      <c r="HG294" s="280"/>
      <c r="HH294" s="280"/>
      <c r="HI294" s="280"/>
      <c r="HJ294" s="280"/>
      <c r="HK294" s="280"/>
      <c r="HL294" s="280"/>
      <c r="HM294" s="280"/>
      <c r="HN294" s="280"/>
      <c r="HO294" s="280"/>
      <c r="HP294" s="280"/>
      <c r="HQ294" s="280"/>
      <c r="HR294" s="280"/>
      <c r="HS294" s="280"/>
    </row>
    <row r="295" spans="1:227" s="278" customFormat="1" ht="26.1" customHeight="1">
      <c r="A295" s="523"/>
      <c r="B295" s="309" t="s">
        <v>414</v>
      </c>
      <c r="C295" s="290">
        <v>3</v>
      </c>
      <c r="D295" s="310"/>
      <c r="E295" s="290"/>
      <c r="F295" s="291">
        <f t="shared" si="54"/>
        <v>3</v>
      </c>
      <c r="G295" s="290"/>
      <c r="H295" s="291">
        <f t="shared" si="50"/>
        <v>3</v>
      </c>
      <c r="I295" s="296"/>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7"/>
      <c r="BQ295" s="277"/>
      <c r="BR295" s="277"/>
      <c r="BS295" s="277"/>
      <c r="BT295" s="277"/>
      <c r="BU295" s="277"/>
      <c r="BV295" s="277"/>
      <c r="BW295" s="277"/>
      <c r="BX295" s="277"/>
      <c r="BY295" s="277"/>
      <c r="BZ295" s="277"/>
      <c r="CA295" s="277"/>
      <c r="CB295" s="277"/>
      <c r="CC295" s="277"/>
      <c r="CD295" s="277"/>
      <c r="CE295" s="277"/>
      <c r="CF295" s="277"/>
      <c r="CG295" s="277"/>
      <c r="CH295" s="277"/>
      <c r="CI295" s="277"/>
      <c r="CJ295" s="277"/>
      <c r="CK295" s="277"/>
      <c r="CL295" s="277"/>
      <c r="CM295" s="277"/>
      <c r="CN295" s="277"/>
      <c r="CO295" s="277"/>
      <c r="CP295" s="277"/>
      <c r="CQ295" s="277"/>
      <c r="CR295" s="277"/>
      <c r="CS295" s="277"/>
      <c r="CT295" s="277"/>
      <c r="CU295" s="277"/>
      <c r="CV295" s="277"/>
      <c r="CW295" s="277"/>
      <c r="CX295" s="277"/>
      <c r="CY295" s="277"/>
      <c r="CZ295" s="277"/>
      <c r="DA295" s="277"/>
      <c r="DB295" s="277"/>
      <c r="DC295" s="277"/>
      <c r="DD295" s="277"/>
      <c r="DE295" s="277"/>
      <c r="DF295" s="277"/>
      <c r="DG295" s="277"/>
      <c r="DH295" s="277"/>
      <c r="DI295" s="277"/>
      <c r="DJ295" s="277"/>
      <c r="DK295" s="277"/>
      <c r="DL295" s="277"/>
      <c r="DM295" s="277"/>
      <c r="DN295" s="277"/>
      <c r="DO295" s="277"/>
      <c r="DP295" s="277"/>
      <c r="DQ295" s="277"/>
      <c r="DR295" s="277"/>
      <c r="DS295" s="277"/>
      <c r="DT295" s="277"/>
      <c r="DU295" s="277"/>
      <c r="DV295" s="277"/>
      <c r="DW295" s="277"/>
      <c r="DX295" s="277"/>
      <c r="DY295" s="277"/>
      <c r="DZ295" s="277"/>
      <c r="EA295" s="277"/>
      <c r="EB295" s="277"/>
      <c r="EC295" s="277"/>
      <c r="ED295" s="277"/>
      <c r="EE295" s="277"/>
      <c r="EF295" s="277"/>
      <c r="EG295" s="277"/>
      <c r="EH295" s="277"/>
      <c r="EI295" s="277"/>
      <c r="EJ295" s="277"/>
      <c r="EK295" s="277"/>
      <c r="EL295" s="277"/>
      <c r="EM295" s="277"/>
      <c r="EN295" s="277"/>
      <c r="EO295" s="277"/>
      <c r="EP295" s="277"/>
      <c r="EQ295" s="277"/>
      <c r="ER295" s="277"/>
      <c r="ES295" s="277"/>
      <c r="ET295" s="277"/>
      <c r="EU295" s="277"/>
      <c r="EV295" s="277"/>
      <c r="EW295" s="277"/>
      <c r="EX295" s="277"/>
      <c r="EY295" s="277"/>
      <c r="EZ295" s="277"/>
      <c r="FA295" s="277"/>
      <c r="FB295" s="277"/>
      <c r="FC295" s="277"/>
      <c r="FD295" s="277"/>
      <c r="FE295" s="277"/>
      <c r="FF295" s="277"/>
      <c r="FG295" s="277"/>
      <c r="FH295" s="277"/>
      <c r="FI295" s="277"/>
      <c r="FJ295" s="277"/>
      <c r="FK295" s="277"/>
      <c r="FL295" s="277"/>
      <c r="FM295" s="277"/>
      <c r="FN295" s="277"/>
      <c r="FO295" s="277"/>
      <c r="FP295" s="277"/>
      <c r="FQ295" s="277"/>
      <c r="FR295" s="277"/>
      <c r="FS295" s="277"/>
      <c r="FT295" s="277"/>
      <c r="FU295" s="277"/>
      <c r="FV295" s="277"/>
      <c r="FW295" s="277"/>
      <c r="FX295" s="277"/>
      <c r="FY295" s="277"/>
      <c r="FZ295" s="277"/>
      <c r="GA295" s="277"/>
      <c r="GB295" s="277"/>
      <c r="GC295" s="277"/>
      <c r="GD295" s="277"/>
      <c r="GE295" s="277"/>
      <c r="GF295" s="277"/>
      <c r="GG295" s="277"/>
      <c r="GH295" s="277"/>
      <c r="GI295" s="277"/>
      <c r="GJ295" s="277"/>
      <c r="GK295" s="277"/>
      <c r="GL295" s="277"/>
      <c r="GM295" s="277"/>
      <c r="GN295" s="277"/>
      <c r="GO295" s="277"/>
      <c r="GP295" s="277"/>
      <c r="GQ295" s="277"/>
      <c r="GR295" s="277"/>
      <c r="GS295" s="277"/>
      <c r="GT295" s="277"/>
      <c r="GU295" s="277"/>
      <c r="GV295" s="280"/>
      <c r="GW295" s="280"/>
      <c r="GX295" s="280"/>
      <c r="GY295" s="280"/>
      <c r="GZ295" s="280"/>
      <c r="HA295" s="280"/>
      <c r="HB295" s="280"/>
      <c r="HC295" s="280"/>
      <c r="HD295" s="280"/>
      <c r="HE295" s="280"/>
      <c r="HF295" s="280"/>
      <c r="HG295" s="280"/>
      <c r="HH295" s="280"/>
      <c r="HI295" s="280"/>
      <c r="HJ295" s="280"/>
      <c r="HK295" s="280"/>
      <c r="HL295" s="280"/>
      <c r="HM295" s="280"/>
      <c r="HN295" s="280"/>
      <c r="HO295" s="280"/>
      <c r="HP295" s="280"/>
      <c r="HQ295" s="280"/>
      <c r="HR295" s="280"/>
      <c r="HS295" s="280"/>
    </row>
    <row r="296" spans="1:227" s="278" customFormat="1" ht="26.1" customHeight="1">
      <c r="A296" s="523"/>
      <c r="B296" s="309" t="s">
        <v>415</v>
      </c>
      <c r="C296" s="290">
        <v>10</v>
      </c>
      <c r="D296" s="310"/>
      <c r="E296" s="290"/>
      <c r="F296" s="291">
        <f t="shared" si="54"/>
        <v>10</v>
      </c>
      <c r="G296" s="290"/>
      <c r="H296" s="291">
        <f t="shared" si="50"/>
        <v>10</v>
      </c>
      <c r="I296" s="296"/>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7"/>
      <c r="BQ296" s="277"/>
      <c r="BR296" s="277"/>
      <c r="BS296" s="277"/>
      <c r="BT296" s="277"/>
      <c r="BU296" s="277"/>
      <c r="BV296" s="277"/>
      <c r="BW296" s="277"/>
      <c r="BX296" s="277"/>
      <c r="BY296" s="277"/>
      <c r="BZ296" s="277"/>
      <c r="CA296" s="277"/>
      <c r="CB296" s="277"/>
      <c r="CC296" s="277"/>
      <c r="CD296" s="277"/>
      <c r="CE296" s="277"/>
      <c r="CF296" s="277"/>
      <c r="CG296" s="277"/>
      <c r="CH296" s="277"/>
      <c r="CI296" s="277"/>
      <c r="CJ296" s="277"/>
      <c r="CK296" s="277"/>
      <c r="CL296" s="277"/>
      <c r="CM296" s="277"/>
      <c r="CN296" s="277"/>
      <c r="CO296" s="277"/>
      <c r="CP296" s="277"/>
      <c r="CQ296" s="277"/>
      <c r="CR296" s="277"/>
      <c r="CS296" s="277"/>
      <c r="CT296" s="277"/>
      <c r="CU296" s="277"/>
      <c r="CV296" s="277"/>
      <c r="CW296" s="277"/>
      <c r="CX296" s="277"/>
      <c r="CY296" s="277"/>
      <c r="CZ296" s="277"/>
      <c r="DA296" s="277"/>
      <c r="DB296" s="277"/>
      <c r="DC296" s="277"/>
      <c r="DD296" s="277"/>
      <c r="DE296" s="277"/>
      <c r="DF296" s="277"/>
      <c r="DG296" s="277"/>
      <c r="DH296" s="277"/>
      <c r="DI296" s="277"/>
      <c r="DJ296" s="277"/>
      <c r="DK296" s="277"/>
      <c r="DL296" s="277"/>
      <c r="DM296" s="277"/>
      <c r="DN296" s="277"/>
      <c r="DO296" s="277"/>
      <c r="DP296" s="277"/>
      <c r="DQ296" s="277"/>
      <c r="DR296" s="277"/>
      <c r="DS296" s="277"/>
      <c r="DT296" s="277"/>
      <c r="DU296" s="277"/>
      <c r="DV296" s="277"/>
      <c r="DW296" s="277"/>
      <c r="DX296" s="277"/>
      <c r="DY296" s="277"/>
      <c r="DZ296" s="277"/>
      <c r="EA296" s="277"/>
      <c r="EB296" s="277"/>
      <c r="EC296" s="277"/>
      <c r="ED296" s="277"/>
      <c r="EE296" s="277"/>
      <c r="EF296" s="277"/>
      <c r="EG296" s="277"/>
      <c r="EH296" s="277"/>
      <c r="EI296" s="277"/>
      <c r="EJ296" s="277"/>
      <c r="EK296" s="277"/>
      <c r="EL296" s="277"/>
      <c r="EM296" s="277"/>
      <c r="EN296" s="277"/>
      <c r="EO296" s="277"/>
      <c r="EP296" s="277"/>
      <c r="EQ296" s="277"/>
      <c r="ER296" s="277"/>
      <c r="ES296" s="277"/>
      <c r="ET296" s="277"/>
      <c r="EU296" s="277"/>
      <c r="EV296" s="277"/>
      <c r="EW296" s="277"/>
      <c r="EX296" s="277"/>
      <c r="EY296" s="277"/>
      <c r="EZ296" s="277"/>
      <c r="FA296" s="277"/>
      <c r="FB296" s="277"/>
      <c r="FC296" s="277"/>
      <c r="FD296" s="277"/>
      <c r="FE296" s="277"/>
      <c r="FF296" s="277"/>
      <c r="FG296" s="277"/>
      <c r="FH296" s="277"/>
      <c r="FI296" s="277"/>
      <c r="FJ296" s="277"/>
      <c r="FK296" s="277"/>
      <c r="FL296" s="277"/>
      <c r="FM296" s="277"/>
      <c r="FN296" s="277"/>
      <c r="FO296" s="277"/>
      <c r="FP296" s="277"/>
      <c r="FQ296" s="277"/>
      <c r="FR296" s="277"/>
      <c r="FS296" s="277"/>
      <c r="FT296" s="277"/>
      <c r="FU296" s="277"/>
      <c r="FV296" s="277"/>
      <c r="FW296" s="277"/>
      <c r="FX296" s="277"/>
      <c r="FY296" s="277"/>
      <c r="FZ296" s="277"/>
      <c r="GA296" s="277"/>
      <c r="GB296" s="277"/>
      <c r="GC296" s="277"/>
      <c r="GD296" s="277"/>
      <c r="GE296" s="277"/>
      <c r="GF296" s="277"/>
      <c r="GG296" s="277"/>
      <c r="GH296" s="277"/>
      <c r="GI296" s="277"/>
      <c r="GJ296" s="277"/>
      <c r="GK296" s="277"/>
      <c r="GL296" s="277"/>
      <c r="GM296" s="277"/>
      <c r="GN296" s="277"/>
      <c r="GO296" s="277"/>
      <c r="GP296" s="277"/>
      <c r="GQ296" s="277"/>
      <c r="GR296" s="277"/>
      <c r="GS296" s="277"/>
      <c r="GT296" s="277"/>
      <c r="GU296" s="277"/>
      <c r="GV296" s="280"/>
      <c r="GW296" s="280"/>
      <c r="GX296" s="280"/>
      <c r="GY296" s="280"/>
      <c r="GZ296" s="280"/>
      <c r="HA296" s="280"/>
      <c r="HB296" s="280"/>
      <c r="HC296" s="280"/>
      <c r="HD296" s="280"/>
      <c r="HE296" s="280"/>
      <c r="HF296" s="280"/>
      <c r="HG296" s="280"/>
      <c r="HH296" s="280"/>
      <c r="HI296" s="280"/>
      <c r="HJ296" s="280"/>
      <c r="HK296" s="280"/>
      <c r="HL296" s="280"/>
      <c r="HM296" s="280"/>
      <c r="HN296" s="280"/>
      <c r="HO296" s="280"/>
      <c r="HP296" s="280"/>
      <c r="HQ296" s="280"/>
      <c r="HR296" s="280"/>
      <c r="HS296" s="280"/>
    </row>
    <row r="297" spans="1:227" s="278" customFormat="1" ht="26.1" customHeight="1">
      <c r="A297" s="523"/>
      <c r="B297" s="309" t="s">
        <v>416</v>
      </c>
      <c r="C297" s="290">
        <v>296.08</v>
      </c>
      <c r="D297" s="310"/>
      <c r="E297" s="290"/>
      <c r="F297" s="291">
        <f t="shared" si="54"/>
        <v>296.08</v>
      </c>
      <c r="G297" s="290"/>
      <c r="H297" s="291">
        <f t="shared" si="50"/>
        <v>296.08</v>
      </c>
      <c r="I297" s="296"/>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7"/>
      <c r="BQ297" s="277"/>
      <c r="BR297" s="277"/>
      <c r="BS297" s="277"/>
      <c r="BT297" s="277"/>
      <c r="BU297" s="277"/>
      <c r="BV297" s="277"/>
      <c r="BW297" s="277"/>
      <c r="BX297" s="277"/>
      <c r="BY297" s="277"/>
      <c r="BZ297" s="277"/>
      <c r="CA297" s="277"/>
      <c r="CB297" s="277"/>
      <c r="CC297" s="277"/>
      <c r="CD297" s="277"/>
      <c r="CE297" s="277"/>
      <c r="CF297" s="277"/>
      <c r="CG297" s="277"/>
      <c r="CH297" s="277"/>
      <c r="CI297" s="277"/>
      <c r="CJ297" s="277"/>
      <c r="CK297" s="277"/>
      <c r="CL297" s="277"/>
      <c r="CM297" s="277"/>
      <c r="CN297" s="277"/>
      <c r="CO297" s="277"/>
      <c r="CP297" s="277"/>
      <c r="CQ297" s="277"/>
      <c r="CR297" s="277"/>
      <c r="CS297" s="277"/>
      <c r="CT297" s="277"/>
      <c r="CU297" s="277"/>
      <c r="CV297" s="277"/>
      <c r="CW297" s="277"/>
      <c r="CX297" s="277"/>
      <c r="CY297" s="277"/>
      <c r="CZ297" s="277"/>
      <c r="DA297" s="277"/>
      <c r="DB297" s="277"/>
      <c r="DC297" s="277"/>
      <c r="DD297" s="277"/>
      <c r="DE297" s="277"/>
      <c r="DF297" s="277"/>
      <c r="DG297" s="277"/>
      <c r="DH297" s="277"/>
      <c r="DI297" s="277"/>
      <c r="DJ297" s="277"/>
      <c r="DK297" s="277"/>
      <c r="DL297" s="277"/>
      <c r="DM297" s="277"/>
      <c r="DN297" s="277"/>
      <c r="DO297" s="277"/>
      <c r="DP297" s="277"/>
      <c r="DQ297" s="277"/>
      <c r="DR297" s="277"/>
      <c r="DS297" s="277"/>
      <c r="DT297" s="277"/>
      <c r="DU297" s="277"/>
      <c r="DV297" s="277"/>
      <c r="DW297" s="277"/>
      <c r="DX297" s="277"/>
      <c r="DY297" s="277"/>
      <c r="DZ297" s="277"/>
      <c r="EA297" s="277"/>
      <c r="EB297" s="277"/>
      <c r="EC297" s="277"/>
      <c r="ED297" s="277"/>
      <c r="EE297" s="277"/>
      <c r="EF297" s="277"/>
      <c r="EG297" s="277"/>
      <c r="EH297" s="277"/>
      <c r="EI297" s="277"/>
      <c r="EJ297" s="277"/>
      <c r="EK297" s="277"/>
      <c r="EL297" s="277"/>
      <c r="EM297" s="277"/>
      <c r="EN297" s="277"/>
      <c r="EO297" s="277"/>
      <c r="EP297" s="277"/>
      <c r="EQ297" s="277"/>
      <c r="ER297" s="277"/>
      <c r="ES297" s="277"/>
      <c r="ET297" s="277"/>
      <c r="EU297" s="277"/>
      <c r="EV297" s="277"/>
      <c r="EW297" s="277"/>
      <c r="EX297" s="277"/>
      <c r="EY297" s="277"/>
      <c r="EZ297" s="277"/>
      <c r="FA297" s="277"/>
      <c r="FB297" s="277"/>
      <c r="FC297" s="277"/>
      <c r="FD297" s="277"/>
      <c r="FE297" s="277"/>
      <c r="FF297" s="277"/>
      <c r="FG297" s="277"/>
      <c r="FH297" s="277"/>
      <c r="FI297" s="277"/>
      <c r="FJ297" s="277"/>
      <c r="FK297" s="277"/>
      <c r="FL297" s="277"/>
      <c r="FM297" s="277"/>
      <c r="FN297" s="277"/>
      <c r="FO297" s="277"/>
      <c r="FP297" s="277"/>
      <c r="FQ297" s="277"/>
      <c r="FR297" s="277"/>
      <c r="FS297" s="277"/>
      <c r="FT297" s="277"/>
      <c r="FU297" s="277"/>
      <c r="FV297" s="277"/>
      <c r="FW297" s="277"/>
      <c r="FX297" s="277"/>
      <c r="FY297" s="277"/>
      <c r="FZ297" s="277"/>
      <c r="GA297" s="277"/>
      <c r="GB297" s="277"/>
      <c r="GC297" s="277"/>
      <c r="GD297" s="277"/>
      <c r="GE297" s="277"/>
      <c r="GF297" s="277"/>
      <c r="GG297" s="277"/>
      <c r="GH297" s="277"/>
      <c r="GI297" s="277"/>
      <c r="GJ297" s="277"/>
      <c r="GK297" s="277"/>
      <c r="GL297" s="277"/>
      <c r="GM297" s="277"/>
      <c r="GN297" s="277"/>
      <c r="GO297" s="277"/>
      <c r="GP297" s="277"/>
      <c r="GQ297" s="277"/>
      <c r="GR297" s="277"/>
      <c r="GS297" s="277"/>
      <c r="GT297" s="277"/>
      <c r="GU297" s="277"/>
      <c r="GV297" s="280"/>
      <c r="GW297" s="280"/>
      <c r="GX297" s="280"/>
      <c r="GY297" s="280"/>
      <c r="GZ297" s="280"/>
      <c r="HA297" s="280"/>
      <c r="HB297" s="280"/>
      <c r="HC297" s="280"/>
      <c r="HD297" s="280"/>
      <c r="HE297" s="280"/>
      <c r="HF297" s="280"/>
      <c r="HG297" s="280"/>
      <c r="HH297" s="280"/>
      <c r="HI297" s="280"/>
      <c r="HJ297" s="280"/>
      <c r="HK297" s="280"/>
      <c r="HL297" s="280"/>
      <c r="HM297" s="280"/>
      <c r="HN297" s="280"/>
      <c r="HO297" s="280"/>
      <c r="HP297" s="280"/>
      <c r="HQ297" s="280"/>
      <c r="HR297" s="280"/>
      <c r="HS297" s="280"/>
    </row>
    <row r="298" spans="1:227" s="278" customFormat="1" ht="26.1" customHeight="1">
      <c r="A298" s="523"/>
      <c r="B298" s="309" t="s">
        <v>417</v>
      </c>
      <c r="C298" s="290">
        <v>592.16</v>
      </c>
      <c r="D298" s="310"/>
      <c r="E298" s="290"/>
      <c r="F298" s="291">
        <f t="shared" si="54"/>
        <v>592.16</v>
      </c>
      <c r="G298" s="290"/>
      <c r="H298" s="291">
        <f t="shared" si="50"/>
        <v>592.16</v>
      </c>
      <c r="I298" s="296"/>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277"/>
      <c r="AF298" s="277"/>
      <c r="AG298" s="277"/>
      <c r="AH298" s="277"/>
      <c r="AI298" s="277"/>
      <c r="AJ298" s="277"/>
      <c r="AK298" s="277"/>
      <c r="AL298" s="277"/>
      <c r="AM298" s="277"/>
      <c r="AN298" s="277"/>
      <c r="AO298" s="277"/>
      <c r="AP298" s="277"/>
      <c r="AQ298" s="277"/>
      <c r="AR298" s="277"/>
      <c r="AS298" s="277"/>
      <c r="AT298" s="277"/>
      <c r="AU298" s="277"/>
      <c r="AV298" s="277"/>
      <c r="AW298" s="277"/>
      <c r="AX298" s="277"/>
      <c r="AY298" s="277"/>
      <c r="AZ298" s="277"/>
      <c r="BA298" s="277"/>
      <c r="BB298" s="277"/>
      <c r="BC298" s="277"/>
      <c r="BD298" s="277"/>
      <c r="BE298" s="277"/>
      <c r="BF298" s="277"/>
      <c r="BG298" s="277"/>
      <c r="BH298" s="277"/>
      <c r="BI298" s="277"/>
      <c r="BJ298" s="277"/>
      <c r="BK298" s="277"/>
      <c r="BL298" s="277"/>
      <c r="BM298" s="277"/>
      <c r="BN298" s="277"/>
      <c r="BO298" s="277"/>
      <c r="BP298" s="277"/>
      <c r="BQ298" s="277"/>
      <c r="BR298" s="277"/>
      <c r="BS298" s="277"/>
      <c r="BT298" s="277"/>
      <c r="BU298" s="277"/>
      <c r="BV298" s="277"/>
      <c r="BW298" s="277"/>
      <c r="BX298" s="277"/>
      <c r="BY298" s="277"/>
      <c r="BZ298" s="277"/>
      <c r="CA298" s="277"/>
      <c r="CB298" s="277"/>
      <c r="CC298" s="277"/>
      <c r="CD298" s="277"/>
      <c r="CE298" s="277"/>
      <c r="CF298" s="277"/>
      <c r="CG298" s="277"/>
      <c r="CH298" s="277"/>
      <c r="CI298" s="277"/>
      <c r="CJ298" s="277"/>
      <c r="CK298" s="277"/>
      <c r="CL298" s="277"/>
      <c r="CM298" s="277"/>
      <c r="CN298" s="277"/>
      <c r="CO298" s="277"/>
      <c r="CP298" s="277"/>
      <c r="CQ298" s="277"/>
      <c r="CR298" s="277"/>
      <c r="CS298" s="277"/>
      <c r="CT298" s="277"/>
      <c r="CU298" s="277"/>
      <c r="CV298" s="277"/>
      <c r="CW298" s="277"/>
      <c r="CX298" s="277"/>
      <c r="CY298" s="277"/>
      <c r="CZ298" s="277"/>
      <c r="DA298" s="277"/>
      <c r="DB298" s="277"/>
      <c r="DC298" s="277"/>
      <c r="DD298" s="277"/>
      <c r="DE298" s="277"/>
      <c r="DF298" s="277"/>
      <c r="DG298" s="277"/>
      <c r="DH298" s="277"/>
      <c r="DI298" s="277"/>
      <c r="DJ298" s="277"/>
      <c r="DK298" s="277"/>
      <c r="DL298" s="277"/>
      <c r="DM298" s="277"/>
      <c r="DN298" s="277"/>
      <c r="DO298" s="277"/>
      <c r="DP298" s="277"/>
      <c r="DQ298" s="277"/>
      <c r="DR298" s="277"/>
      <c r="DS298" s="277"/>
      <c r="DT298" s="277"/>
      <c r="DU298" s="277"/>
      <c r="DV298" s="277"/>
      <c r="DW298" s="277"/>
      <c r="DX298" s="277"/>
      <c r="DY298" s="277"/>
      <c r="DZ298" s="277"/>
      <c r="EA298" s="277"/>
      <c r="EB298" s="277"/>
      <c r="EC298" s="277"/>
      <c r="ED298" s="277"/>
      <c r="EE298" s="277"/>
      <c r="EF298" s="277"/>
      <c r="EG298" s="277"/>
      <c r="EH298" s="277"/>
      <c r="EI298" s="277"/>
      <c r="EJ298" s="277"/>
      <c r="EK298" s="277"/>
      <c r="EL298" s="277"/>
      <c r="EM298" s="277"/>
      <c r="EN298" s="277"/>
      <c r="EO298" s="277"/>
      <c r="EP298" s="277"/>
      <c r="EQ298" s="277"/>
      <c r="ER298" s="277"/>
      <c r="ES298" s="277"/>
      <c r="ET298" s="277"/>
      <c r="EU298" s="277"/>
      <c r="EV298" s="277"/>
      <c r="EW298" s="277"/>
      <c r="EX298" s="277"/>
      <c r="EY298" s="277"/>
      <c r="EZ298" s="277"/>
      <c r="FA298" s="277"/>
      <c r="FB298" s="277"/>
      <c r="FC298" s="277"/>
      <c r="FD298" s="277"/>
      <c r="FE298" s="277"/>
      <c r="FF298" s="277"/>
      <c r="FG298" s="277"/>
      <c r="FH298" s="277"/>
      <c r="FI298" s="277"/>
      <c r="FJ298" s="277"/>
      <c r="FK298" s="277"/>
      <c r="FL298" s="277"/>
      <c r="FM298" s="277"/>
      <c r="FN298" s="277"/>
      <c r="FO298" s="277"/>
      <c r="FP298" s="277"/>
      <c r="FQ298" s="277"/>
      <c r="FR298" s="277"/>
      <c r="FS298" s="277"/>
      <c r="FT298" s="277"/>
      <c r="FU298" s="277"/>
      <c r="FV298" s="277"/>
      <c r="FW298" s="277"/>
      <c r="FX298" s="277"/>
      <c r="FY298" s="277"/>
      <c r="FZ298" s="277"/>
      <c r="GA298" s="277"/>
      <c r="GB298" s="277"/>
      <c r="GC298" s="277"/>
      <c r="GD298" s="277"/>
      <c r="GE298" s="277"/>
      <c r="GF298" s="277"/>
      <c r="GG298" s="277"/>
      <c r="GH298" s="277"/>
      <c r="GI298" s="277"/>
      <c r="GJ298" s="277"/>
      <c r="GK298" s="277"/>
      <c r="GL298" s="277"/>
      <c r="GM298" s="277"/>
      <c r="GN298" s="277"/>
      <c r="GO298" s="277"/>
      <c r="GP298" s="277"/>
      <c r="GQ298" s="277"/>
      <c r="GR298" s="277"/>
      <c r="GS298" s="277"/>
      <c r="GT298" s="277"/>
      <c r="GU298" s="277"/>
      <c r="GV298" s="280"/>
      <c r="GW298" s="280"/>
      <c r="GX298" s="280"/>
      <c r="GY298" s="280"/>
      <c r="GZ298" s="280"/>
      <c r="HA298" s="280"/>
      <c r="HB298" s="280"/>
      <c r="HC298" s="280"/>
      <c r="HD298" s="280"/>
      <c r="HE298" s="280"/>
      <c r="HF298" s="280"/>
      <c r="HG298" s="280"/>
      <c r="HH298" s="280"/>
      <c r="HI298" s="280"/>
      <c r="HJ298" s="280"/>
      <c r="HK298" s="280"/>
      <c r="HL298" s="280"/>
      <c r="HM298" s="280"/>
      <c r="HN298" s="280"/>
      <c r="HO298" s="280"/>
      <c r="HP298" s="280"/>
      <c r="HQ298" s="280"/>
      <c r="HR298" s="280"/>
      <c r="HS298" s="280"/>
    </row>
    <row r="299" spans="1:227" s="278" customFormat="1" ht="26.1" customHeight="1">
      <c r="A299" s="523"/>
      <c r="B299" s="309" t="s">
        <v>418</v>
      </c>
      <c r="C299" s="290">
        <v>446.25</v>
      </c>
      <c r="D299" s="310"/>
      <c r="E299" s="290"/>
      <c r="F299" s="291">
        <f t="shared" si="54"/>
        <v>446.25</v>
      </c>
      <c r="G299" s="290"/>
      <c r="H299" s="291">
        <f t="shared" si="50"/>
        <v>446.25</v>
      </c>
      <c r="I299" s="296"/>
      <c r="J299" s="277"/>
      <c r="K299" s="277"/>
      <c r="L299" s="277"/>
      <c r="M299" s="277"/>
      <c r="N299" s="277"/>
      <c r="O299" s="277"/>
      <c r="P299" s="277"/>
      <c r="Q299" s="277"/>
      <c r="R299" s="277"/>
      <c r="S299" s="277"/>
      <c r="T299" s="277"/>
      <c r="U299" s="277"/>
      <c r="V299" s="277"/>
      <c r="W299" s="277"/>
      <c r="X299" s="277"/>
      <c r="Y299" s="277"/>
      <c r="Z299" s="277"/>
      <c r="AA299" s="277"/>
      <c r="AB299" s="277"/>
      <c r="AC299" s="277"/>
      <c r="AD299" s="277"/>
      <c r="AE299" s="277"/>
      <c r="AF299" s="277"/>
      <c r="AG299" s="277"/>
      <c r="AH299" s="277"/>
      <c r="AI299" s="277"/>
      <c r="AJ299" s="277"/>
      <c r="AK299" s="277"/>
      <c r="AL299" s="277"/>
      <c r="AM299" s="277"/>
      <c r="AN299" s="277"/>
      <c r="AO299" s="277"/>
      <c r="AP299" s="277"/>
      <c r="AQ299" s="277"/>
      <c r="AR299" s="277"/>
      <c r="AS299" s="277"/>
      <c r="AT299" s="277"/>
      <c r="AU299" s="277"/>
      <c r="AV299" s="277"/>
      <c r="AW299" s="277"/>
      <c r="AX299" s="277"/>
      <c r="AY299" s="277"/>
      <c r="AZ299" s="277"/>
      <c r="BA299" s="277"/>
      <c r="BB299" s="277"/>
      <c r="BC299" s="277"/>
      <c r="BD299" s="277"/>
      <c r="BE299" s="277"/>
      <c r="BF299" s="277"/>
      <c r="BG299" s="277"/>
      <c r="BH299" s="277"/>
      <c r="BI299" s="277"/>
      <c r="BJ299" s="277"/>
      <c r="BK299" s="277"/>
      <c r="BL299" s="277"/>
      <c r="BM299" s="277"/>
      <c r="BN299" s="277"/>
      <c r="BO299" s="277"/>
      <c r="BP299" s="277"/>
      <c r="BQ299" s="277"/>
      <c r="BR299" s="277"/>
      <c r="BS299" s="277"/>
      <c r="BT299" s="277"/>
      <c r="BU299" s="277"/>
      <c r="BV299" s="277"/>
      <c r="BW299" s="277"/>
      <c r="BX299" s="277"/>
      <c r="BY299" s="277"/>
      <c r="BZ299" s="277"/>
      <c r="CA299" s="277"/>
      <c r="CB299" s="277"/>
      <c r="CC299" s="277"/>
      <c r="CD299" s="277"/>
      <c r="CE299" s="277"/>
      <c r="CF299" s="277"/>
      <c r="CG299" s="277"/>
      <c r="CH299" s="277"/>
      <c r="CI299" s="277"/>
      <c r="CJ299" s="277"/>
      <c r="CK299" s="277"/>
      <c r="CL299" s="277"/>
      <c r="CM299" s="277"/>
      <c r="CN299" s="277"/>
      <c r="CO299" s="277"/>
      <c r="CP299" s="277"/>
      <c r="CQ299" s="277"/>
      <c r="CR299" s="277"/>
      <c r="CS299" s="277"/>
      <c r="CT299" s="277"/>
      <c r="CU299" s="277"/>
      <c r="CV299" s="277"/>
      <c r="CW299" s="277"/>
      <c r="CX299" s="277"/>
      <c r="CY299" s="277"/>
      <c r="CZ299" s="277"/>
      <c r="DA299" s="277"/>
      <c r="DB299" s="277"/>
      <c r="DC299" s="277"/>
      <c r="DD299" s="277"/>
      <c r="DE299" s="277"/>
      <c r="DF299" s="277"/>
      <c r="DG299" s="277"/>
      <c r="DH299" s="277"/>
      <c r="DI299" s="277"/>
      <c r="DJ299" s="277"/>
      <c r="DK299" s="277"/>
      <c r="DL299" s="277"/>
      <c r="DM299" s="277"/>
      <c r="DN299" s="277"/>
      <c r="DO299" s="277"/>
      <c r="DP299" s="277"/>
      <c r="DQ299" s="277"/>
      <c r="DR299" s="277"/>
      <c r="DS299" s="277"/>
      <c r="DT299" s="277"/>
      <c r="DU299" s="277"/>
      <c r="DV299" s="277"/>
      <c r="DW299" s="277"/>
      <c r="DX299" s="277"/>
      <c r="DY299" s="277"/>
      <c r="DZ299" s="277"/>
      <c r="EA299" s="277"/>
      <c r="EB299" s="277"/>
      <c r="EC299" s="277"/>
      <c r="ED299" s="277"/>
      <c r="EE299" s="277"/>
      <c r="EF299" s="277"/>
      <c r="EG299" s="277"/>
      <c r="EH299" s="277"/>
      <c r="EI299" s="277"/>
      <c r="EJ299" s="277"/>
      <c r="EK299" s="277"/>
      <c r="EL299" s="277"/>
      <c r="EM299" s="277"/>
      <c r="EN299" s="277"/>
      <c r="EO299" s="277"/>
      <c r="EP299" s="277"/>
      <c r="EQ299" s="277"/>
      <c r="ER299" s="277"/>
      <c r="ES299" s="277"/>
      <c r="ET299" s="277"/>
      <c r="EU299" s="277"/>
      <c r="EV299" s="277"/>
      <c r="EW299" s="277"/>
      <c r="EX299" s="277"/>
      <c r="EY299" s="277"/>
      <c r="EZ299" s="277"/>
      <c r="FA299" s="277"/>
      <c r="FB299" s="277"/>
      <c r="FC299" s="277"/>
      <c r="FD299" s="277"/>
      <c r="FE299" s="277"/>
      <c r="FF299" s="277"/>
      <c r="FG299" s="277"/>
      <c r="FH299" s="277"/>
      <c r="FI299" s="277"/>
      <c r="FJ299" s="277"/>
      <c r="FK299" s="277"/>
      <c r="FL299" s="277"/>
      <c r="FM299" s="277"/>
      <c r="FN299" s="277"/>
      <c r="FO299" s="277"/>
      <c r="FP299" s="277"/>
      <c r="FQ299" s="277"/>
      <c r="FR299" s="277"/>
      <c r="FS299" s="277"/>
      <c r="FT299" s="277"/>
      <c r="FU299" s="277"/>
      <c r="FV299" s="277"/>
      <c r="FW299" s="277"/>
      <c r="FX299" s="277"/>
      <c r="FY299" s="277"/>
      <c r="FZ299" s="277"/>
      <c r="GA299" s="277"/>
      <c r="GB299" s="277"/>
      <c r="GC299" s="277"/>
      <c r="GD299" s="277"/>
      <c r="GE299" s="277"/>
      <c r="GF299" s="277"/>
      <c r="GG299" s="277"/>
      <c r="GH299" s="277"/>
      <c r="GI299" s="277"/>
      <c r="GJ299" s="277"/>
      <c r="GK299" s="277"/>
      <c r="GL299" s="277"/>
      <c r="GM299" s="277"/>
      <c r="GN299" s="277"/>
      <c r="GO299" s="277"/>
      <c r="GP299" s="277"/>
      <c r="GQ299" s="277"/>
      <c r="GR299" s="277"/>
      <c r="GS299" s="277"/>
      <c r="GT299" s="277"/>
      <c r="GU299" s="277"/>
      <c r="GV299" s="280"/>
      <c r="GW299" s="280"/>
      <c r="GX299" s="280"/>
      <c r="GY299" s="280"/>
      <c r="GZ299" s="280"/>
      <c r="HA299" s="280"/>
      <c r="HB299" s="280"/>
      <c r="HC299" s="280"/>
      <c r="HD299" s="280"/>
      <c r="HE299" s="280"/>
      <c r="HF299" s="280"/>
      <c r="HG299" s="280"/>
      <c r="HH299" s="280"/>
      <c r="HI299" s="280"/>
      <c r="HJ299" s="280"/>
      <c r="HK299" s="280"/>
      <c r="HL299" s="280"/>
      <c r="HM299" s="280"/>
      <c r="HN299" s="280"/>
      <c r="HO299" s="280"/>
      <c r="HP299" s="280"/>
      <c r="HQ299" s="280"/>
      <c r="HR299" s="280"/>
      <c r="HS299" s="280"/>
    </row>
    <row r="300" spans="1:227" s="278" customFormat="1" ht="26.1" customHeight="1">
      <c r="A300" s="523"/>
      <c r="B300" s="309" t="s">
        <v>419</v>
      </c>
      <c r="C300" s="290">
        <v>102</v>
      </c>
      <c r="D300" s="310"/>
      <c r="E300" s="290"/>
      <c r="F300" s="291">
        <f t="shared" si="54"/>
        <v>102</v>
      </c>
      <c r="G300" s="290"/>
      <c r="H300" s="291">
        <f t="shared" si="50"/>
        <v>102</v>
      </c>
      <c r="I300" s="296"/>
      <c r="J300" s="277"/>
      <c r="K300" s="277"/>
      <c r="L300" s="277"/>
      <c r="M300" s="277"/>
      <c r="N300" s="277"/>
      <c r="O300" s="277"/>
      <c r="P300" s="277"/>
      <c r="Q300" s="277"/>
      <c r="R300" s="277"/>
      <c r="S300" s="277"/>
      <c r="T300" s="277"/>
      <c r="U300" s="277"/>
      <c r="V300" s="277"/>
      <c r="W300" s="277"/>
      <c r="X300" s="277"/>
      <c r="Y300" s="277"/>
      <c r="Z300" s="277"/>
      <c r="AA300" s="277"/>
      <c r="AB300" s="277"/>
      <c r="AC300" s="277"/>
      <c r="AD300" s="277"/>
      <c r="AE300" s="277"/>
      <c r="AF300" s="277"/>
      <c r="AG300" s="277"/>
      <c r="AH300" s="277"/>
      <c r="AI300" s="277"/>
      <c r="AJ300" s="277"/>
      <c r="AK300" s="277"/>
      <c r="AL300" s="277"/>
      <c r="AM300" s="277"/>
      <c r="AN300" s="277"/>
      <c r="AO300" s="277"/>
      <c r="AP300" s="277"/>
      <c r="AQ300" s="277"/>
      <c r="AR300" s="277"/>
      <c r="AS300" s="277"/>
      <c r="AT300" s="277"/>
      <c r="AU300" s="277"/>
      <c r="AV300" s="277"/>
      <c r="AW300" s="277"/>
      <c r="AX300" s="277"/>
      <c r="AY300" s="277"/>
      <c r="AZ300" s="277"/>
      <c r="BA300" s="277"/>
      <c r="BB300" s="277"/>
      <c r="BC300" s="277"/>
      <c r="BD300" s="277"/>
      <c r="BE300" s="277"/>
      <c r="BF300" s="277"/>
      <c r="BG300" s="277"/>
      <c r="BH300" s="277"/>
      <c r="BI300" s="277"/>
      <c r="BJ300" s="277"/>
      <c r="BK300" s="277"/>
      <c r="BL300" s="277"/>
      <c r="BM300" s="277"/>
      <c r="BN300" s="277"/>
      <c r="BO300" s="277"/>
      <c r="BP300" s="277"/>
      <c r="BQ300" s="277"/>
      <c r="BR300" s="277"/>
      <c r="BS300" s="277"/>
      <c r="BT300" s="277"/>
      <c r="BU300" s="277"/>
      <c r="BV300" s="277"/>
      <c r="BW300" s="277"/>
      <c r="BX300" s="277"/>
      <c r="BY300" s="277"/>
      <c r="BZ300" s="277"/>
      <c r="CA300" s="277"/>
      <c r="CB300" s="277"/>
      <c r="CC300" s="277"/>
      <c r="CD300" s="277"/>
      <c r="CE300" s="277"/>
      <c r="CF300" s="277"/>
      <c r="CG300" s="277"/>
      <c r="CH300" s="277"/>
      <c r="CI300" s="277"/>
      <c r="CJ300" s="277"/>
      <c r="CK300" s="277"/>
      <c r="CL300" s="277"/>
      <c r="CM300" s="277"/>
      <c r="CN300" s="277"/>
      <c r="CO300" s="277"/>
      <c r="CP300" s="277"/>
      <c r="CQ300" s="277"/>
      <c r="CR300" s="277"/>
      <c r="CS300" s="277"/>
      <c r="CT300" s="277"/>
      <c r="CU300" s="277"/>
      <c r="CV300" s="277"/>
      <c r="CW300" s="277"/>
      <c r="CX300" s="277"/>
      <c r="CY300" s="277"/>
      <c r="CZ300" s="277"/>
      <c r="DA300" s="277"/>
      <c r="DB300" s="277"/>
      <c r="DC300" s="277"/>
      <c r="DD300" s="277"/>
      <c r="DE300" s="277"/>
      <c r="DF300" s="277"/>
      <c r="DG300" s="277"/>
      <c r="DH300" s="277"/>
      <c r="DI300" s="277"/>
      <c r="DJ300" s="277"/>
      <c r="DK300" s="277"/>
      <c r="DL300" s="277"/>
      <c r="DM300" s="277"/>
      <c r="DN300" s="277"/>
      <c r="DO300" s="277"/>
      <c r="DP300" s="277"/>
      <c r="DQ300" s="277"/>
      <c r="DR300" s="277"/>
      <c r="DS300" s="277"/>
      <c r="DT300" s="277"/>
      <c r="DU300" s="277"/>
      <c r="DV300" s="277"/>
      <c r="DW300" s="277"/>
      <c r="DX300" s="277"/>
      <c r="DY300" s="277"/>
      <c r="DZ300" s="277"/>
      <c r="EA300" s="277"/>
      <c r="EB300" s="277"/>
      <c r="EC300" s="277"/>
      <c r="ED300" s="277"/>
      <c r="EE300" s="277"/>
      <c r="EF300" s="277"/>
      <c r="EG300" s="277"/>
      <c r="EH300" s="277"/>
      <c r="EI300" s="277"/>
      <c r="EJ300" s="277"/>
      <c r="EK300" s="277"/>
      <c r="EL300" s="277"/>
      <c r="EM300" s="277"/>
      <c r="EN300" s="277"/>
      <c r="EO300" s="277"/>
      <c r="EP300" s="277"/>
      <c r="EQ300" s="277"/>
      <c r="ER300" s="277"/>
      <c r="ES300" s="277"/>
      <c r="ET300" s="277"/>
      <c r="EU300" s="277"/>
      <c r="EV300" s="277"/>
      <c r="EW300" s="277"/>
      <c r="EX300" s="277"/>
      <c r="EY300" s="277"/>
      <c r="EZ300" s="277"/>
      <c r="FA300" s="277"/>
      <c r="FB300" s="277"/>
      <c r="FC300" s="277"/>
      <c r="FD300" s="277"/>
      <c r="FE300" s="277"/>
      <c r="FF300" s="277"/>
      <c r="FG300" s="277"/>
      <c r="FH300" s="277"/>
      <c r="FI300" s="277"/>
      <c r="FJ300" s="277"/>
      <c r="FK300" s="277"/>
      <c r="FL300" s="277"/>
      <c r="FM300" s="277"/>
      <c r="FN300" s="277"/>
      <c r="FO300" s="277"/>
      <c r="FP300" s="277"/>
      <c r="FQ300" s="277"/>
      <c r="FR300" s="277"/>
      <c r="FS300" s="277"/>
      <c r="FT300" s="277"/>
      <c r="FU300" s="277"/>
      <c r="FV300" s="277"/>
      <c r="FW300" s="277"/>
      <c r="FX300" s="277"/>
      <c r="FY300" s="277"/>
      <c r="FZ300" s="277"/>
      <c r="GA300" s="277"/>
      <c r="GB300" s="277"/>
      <c r="GC300" s="277"/>
      <c r="GD300" s="277"/>
      <c r="GE300" s="277"/>
      <c r="GF300" s="277"/>
      <c r="GG300" s="277"/>
      <c r="GH300" s="277"/>
      <c r="GI300" s="277"/>
      <c r="GJ300" s="277"/>
      <c r="GK300" s="277"/>
      <c r="GL300" s="277"/>
      <c r="GM300" s="277"/>
      <c r="GN300" s="277"/>
      <c r="GO300" s="277"/>
      <c r="GP300" s="277"/>
      <c r="GQ300" s="277"/>
      <c r="GR300" s="277"/>
      <c r="GS300" s="277"/>
      <c r="GT300" s="277"/>
      <c r="GU300" s="277"/>
      <c r="GV300" s="280"/>
      <c r="GW300" s="280"/>
      <c r="GX300" s="280"/>
      <c r="GY300" s="280"/>
      <c r="GZ300" s="280"/>
      <c r="HA300" s="280"/>
      <c r="HB300" s="280"/>
      <c r="HC300" s="280"/>
      <c r="HD300" s="280"/>
      <c r="HE300" s="280"/>
      <c r="HF300" s="280"/>
      <c r="HG300" s="280"/>
      <c r="HH300" s="280"/>
      <c r="HI300" s="280"/>
      <c r="HJ300" s="280"/>
      <c r="HK300" s="280"/>
      <c r="HL300" s="280"/>
      <c r="HM300" s="280"/>
      <c r="HN300" s="280"/>
      <c r="HO300" s="280"/>
      <c r="HP300" s="280"/>
      <c r="HQ300" s="280"/>
      <c r="HR300" s="280"/>
      <c r="HS300" s="280"/>
    </row>
    <row r="301" spans="1:227" s="278" customFormat="1" ht="26.1" customHeight="1">
      <c r="A301" s="523"/>
      <c r="B301" s="309" t="s">
        <v>420</v>
      </c>
      <c r="C301" s="290">
        <v>4.54</v>
      </c>
      <c r="D301" s="310"/>
      <c r="E301" s="290"/>
      <c r="F301" s="291">
        <f t="shared" si="54"/>
        <v>4.54</v>
      </c>
      <c r="G301" s="290"/>
      <c r="H301" s="291">
        <f t="shared" si="50"/>
        <v>4.54</v>
      </c>
      <c r="I301" s="296"/>
      <c r="J301" s="277"/>
      <c r="K301" s="277"/>
      <c r="L301" s="277"/>
      <c r="M301" s="277"/>
      <c r="N301" s="277"/>
      <c r="O301" s="277"/>
      <c r="P301" s="277"/>
      <c r="Q301" s="277"/>
      <c r="R301" s="277"/>
      <c r="S301" s="277"/>
      <c r="T301" s="277"/>
      <c r="U301" s="277"/>
      <c r="V301" s="277"/>
      <c r="W301" s="277"/>
      <c r="X301" s="277"/>
      <c r="Y301" s="277"/>
      <c r="Z301" s="277"/>
      <c r="AA301" s="277"/>
      <c r="AB301" s="277"/>
      <c r="AC301" s="277"/>
      <c r="AD301" s="277"/>
      <c r="AE301" s="277"/>
      <c r="AF301" s="277"/>
      <c r="AG301" s="277"/>
      <c r="AH301" s="277"/>
      <c r="AI301" s="277"/>
      <c r="AJ301" s="277"/>
      <c r="AK301" s="277"/>
      <c r="AL301" s="277"/>
      <c r="AM301" s="277"/>
      <c r="AN301" s="277"/>
      <c r="AO301" s="277"/>
      <c r="AP301" s="277"/>
      <c r="AQ301" s="277"/>
      <c r="AR301" s="277"/>
      <c r="AS301" s="277"/>
      <c r="AT301" s="277"/>
      <c r="AU301" s="277"/>
      <c r="AV301" s="277"/>
      <c r="AW301" s="277"/>
      <c r="AX301" s="277"/>
      <c r="AY301" s="277"/>
      <c r="AZ301" s="277"/>
      <c r="BA301" s="277"/>
      <c r="BB301" s="277"/>
      <c r="BC301" s="277"/>
      <c r="BD301" s="277"/>
      <c r="BE301" s="277"/>
      <c r="BF301" s="277"/>
      <c r="BG301" s="277"/>
      <c r="BH301" s="277"/>
      <c r="BI301" s="277"/>
      <c r="BJ301" s="277"/>
      <c r="BK301" s="277"/>
      <c r="BL301" s="277"/>
      <c r="BM301" s="277"/>
      <c r="BN301" s="277"/>
      <c r="BO301" s="277"/>
      <c r="BP301" s="277"/>
      <c r="BQ301" s="277"/>
      <c r="BR301" s="277"/>
      <c r="BS301" s="277"/>
      <c r="BT301" s="277"/>
      <c r="BU301" s="277"/>
      <c r="BV301" s="277"/>
      <c r="BW301" s="277"/>
      <c r="BX301" s="277"/>
      <c r="BY301" s="277"/>
      <c r="BZ301" s="277"/>
      <c r="CA301" s="277"/>
      <c r="CB301" s="277"/>
      <c r="CC301" s="277"/>
      <c r="CD301" s="277"/>
      <c r="CE301" s="277"/>
      <c r="CF301" s="277"/>
      <c r="CG301" s="277"/>
      <c r="CH301" s="277"/>
      <c r="CI301" s="277"/>
      <c r="CJ301" s="277"/>
      <c r="CK301" s="277"/>
      <c r="CL301" s="277"/>
      <c r="CM301" s="277"/>
      <c r="CN301" s="277"/>
      <c r="CO301" s="277"/>
      <c r="CP301" s="277"/>
      <c r="CQ301" s="277"/>
      <c r="CR301" s="277"/>
      <c r="CS301" s="277"/>
      <c r="CT301" s="277"/>
      <c r="CU301" s="277"/>
      <c r="CV301" s="277"/>
      <c r="CW301" s="277"/>
      <c r="CX301" s="277"/>
      <c r="CY301" s="277"/>
      <c r="CZ301" s="277"/>
      <c r="DA301" s="277"/>
      <c r="DB301" s="277"/>
      <c r="DC301" s="277"/>
      <c r="DD301" s="277"/>
      <c r="DE301" s="277"/>
      <c r="DF301" s="277"/>
      <c r="DG301" s="277"/>
      <c r="DH301" s="277"/>
      <c r="DI301" s="277"/>
      <c r="DJ301" s="277"/>
      <c r="DK301" s="277"/>
      <c r="DL301" s="277"/>
      <c r="DM301" s="277"/>
      <c r="DN301" s="277"/>
      <c r="DO301" s="277"/>
      <c r="DP301" s="277"/>
      <c r="DQ301" s="277"/>
      <c r="DR301" s="277"/>
      <c r="DS301" s="277"/>
      <c r="DT301" s="277"/>
      <c r="DU301" s="277"/>
      <c r="DV301" s="277"/>
      <c r="DW301" s="277"/>
      <c r="DX301" s="277"/>
      <c r="DY301" s="277"/>
      <c r="DZ301" s="277"/>
      <c r="EA301" s="277"/>
      <c r="EB301" s="277"/>
      <c r="EC301" s="277"/>
      <c r="ED301" s="277"/>
      <c r="EE301" s="277"/>
      <c r="EF301" s="277"/>
      <c r="EG301" s="277"/>
      <c r="EH301" s="277"/>
      <c r="EI301" s="277"/>
      <c r="EJ301" s="277"/>
      <c r="EK301" s="277"/>
      <c r="EL301" s="277"/>
      <c r="EM301" s="277"/>
      <c r="EN301" s="277"/>
      <c r="EO301" s="277"/>
      <c r="EP301" s="277"/>
      <c r="EQ301" s="277"/>
      <c r="ER301" s="277"/>
      <c r="ES301" s="277"/>
      <c r="ET301" s="277"/>
      <c r="EU301" s="277"/>
      <c r="EV301" s="277"/>
      <c r="EW301" s="277"/>
      <c r="EX301" s="277"/>
      <c r="EY301" s="277"/>
      <c r="EZ301" s="277"/>
      <c r="FA301" s="277"/>
      <c r="FB301" s="277"/>
      <c r="FC301" s="277"/>
      <c r="FD301" s="277"/>
      <c r="FE301" s="277"/>
      <c r="FF301" s="277"/>
      <c r="FG301" s="277"/>
      <c r="FH301" s="277"/>
      <c r="FI301" s="277"/>
      <c r="FJ301" s="277"/>
      <c r="FK301" s="277"/>
      <c r="FL301" s="277"/>
      <c r="FM301" s="277"/>
      <c r="FN301" s="277"/>
      <c r="FO301" s="277"/>
      <c r="FP301" s="277"/>
      <c r="FQ301" s="277"/>
      <c r="FR301" s="277"/>
      <c r="FS301" s="277"/>
      <c r="FT301" s="277"/>
      <c r="FU301" s="277"/>
      <c r="FV301" s="277"/>
      <c r="FW301" s="277"/>
      <c r="FX301" s="277"/>
      <c r="FY301" s="277"/>
      <c r="FZ301" s="277"/>
      <c r="GA301" s="277"/>
      <c r="GB301" s="277"/>
      <c r="GC301" s="277"/>
      <c r="GD301" s="277"/>
      <c r="GE301" s="277"/>
      <c r="GF301" s="277"/>
      <c r="GG301" s="277"/>
      <c r="GH301" s="277"/>
      <c r="GI301" s="277"/>
      <c r="GJ301" s="277"/>
      <c r="GK301" s="277"/>
      <c r="GL301" s="277"/>
      <c r="GM301" s="277"/>
      <c r="GN301" s="277"/>
      <c r="GO301" s="277"/>
      <c r="GP301" s="277"/>
      <c r="GQ301" s="277"/>
      <c r="GR301" s="277"/>
      <c r="GS301" s="277"/>
      <c r="GT301" s="277"/>
      <c r="GU301" s="277"/>
      <c r="GV301" s="280"/>
      <c r="GW301" s="280"/>
      <c r="GX301" s="280"/>
      <c r="GY301" s="280"/>
      <c r="GZ301" s="280"/>
      <c r="HA301" s="280"/>
      <c r="HB301" s="280"/>
      <c r="HC301" s="280"/>
      <c r="HD301" s="280"/>
      <c r="HE301" s="280"/>
      <c r="HF301" s="280"/>
      <c r="HG301" s="280"/>
      <c r="HH301" s="280"/>
      <c r="HI301" s="280"/>
      <c r="HJ301" s="280"/>
      <c r="HK301" s="280"/>
      <c r="HL301" s="280"/>
      <c r="HM301" s="280"/>
      <c r="HN301" s="280"/>
      <c r="HO301" s="280"/>
      <c r="HP301" s="280"/>
      <c r="HQ301" s="280"/>
      <c r="HR301" s="280"/>
      <c r="HS301" s="280"/>
    </row>
    <row r="302" spans="1:227" s="278" customFormat="1" ht="26.1" customHeight="1">
      <c r="A302" s="523"/>
      <c r="B302" s="309" t="s">
        <v>421</v>
      </c>
      <c r="C302" s="290">
        <v>140.71</v>
      </c>
      <c r="D302" s="310"/>
      <c r="E302" s="290"/>
      <c r="F302" s="291">
        <f t="shared" si="54"/>
        <v>140.71</v>
      </c>
      <c r="G302" s="290"/>
      <c r="H302" s="291">
        <f t="shared" si="50"/>
        <v>140.71</v>
      </c>
      <c r="I302" s="296"/>
      <c r="J302" s="277"/>
      <c r="K302" s="277"/>
      <c r="L302" s="277"/>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c r="AQ302" s="277"/>
      <c r="AR302" s="277"/>
      <c r="AS302" s="277"/>
      <c r="AT302" s="277"/>
      <c r="AU302" s="277"/>
      <c r="AV302" s="277"/>
      <c r="AW302" s="277"/>
      <c r="AX302" s="277"/>
      <c r="AY302" s="277"/>
      <c r="AZ302" s="277"/>
      <c r="BA302" s="277"/>
      <c r="BB302" s="277"/>
      <c r="BC302" s="277"/>
      <c r="BD302" s="277"/>
      <c r="BE302" s="277"/>
      <c r="BF302" s="277"/>
      <c r="BG302" s="277"/>
      <c r="BH302" s="277"/>
      <c r="BI302" s="277"/>
      <c r="BJ302" s="277"/>
      <c r="BK302" s="277"/>
      <c r="BL302" s="277"/>
      <c r="BM302" s="277"/>
      <c r="BN302" s="277"/>
      <c r="BO302" s="277"/>
      <c r="BP302" s="277"/>
      <c r="BQ302" s="277"/>
      <c r="BR302" s="277"/>
      <c r="BS302" s="277"/>
      <c r="BT302" s="277"/>
      <c r="BU302" s="277"/>
      <c r="BV302" s="277"/>
      <c r="BW302" s="277"/>
      <c r="BX302" s="277"/>
      <c r="BY302" s="277"/>
      <c r="BZ302" s="277"/>
      <c r="CA302" s="277"/>
      <c r="CB302" s="277"/>
      <c r="CC302" s="277"/>
      <c r="CD302" s="277"/>
      <c r="CE302" s="277"/>
      <c r="CF302" s="277"/>
      <c r="CG302" s="277"/>
      <c r="CH302" s="277"/>
      <c r="CI302" s="277"/>
      <c r="CJ302" s="277"/>
      <c r="CK302" s="277"/>
      <c r="CL302" s="277"/>
      <c r="CM302" s="277"/>
      <c r="CN302" s="277"/>
      <c r="CO302" s="277"/>
      <c r="CP302" s="277"/>
      <c r="CQ302" s="277"/>
      <c r="CR302" s="277"/>
      <c r="CS302" s="277"/>
      <c r="CT302" s="277"/>
      <c r="CU302" s="277"/>
      <c r="CV302" s="277"/>
      <c r="CW302" s="277"/>
      <c r="CX302" s="277"/>
      <c r="CY302" s="277"/>
      <c r="CZ302" s="277"/>
      <c r="DA302" s="277"/>
      <c r="DB302" s="277"/>
      <c r="DC302" s="277"/>
      <c r="DD302" s="277"/>
      <c r="DE302" s="277"/>
      <c r="DF302" s="277"/>
      <c r="DG302" s="277"/>
      <c r="DH302" s="277"/>
      <c r="DI302" s="277"/>
      <c r="DJ302" s="277"/>
      <c r="DK302" s="277"/>
      <c r="DL302" s="277"/>
      <c r="DM302" s="277"/>
      <c r="DN302" s="277"/>
      <c r="DO302" s="277"/>
      <c r="DP302" s="277"/>
      <c r="DQ302" s="277"/>
      <c r="DR302" s="277"/>
      <c r="DS302" s="277"/>
      <c r="DT302" s="277"/>
      <c r="DU302" s="277"/>
      <c r="DV302" s="277"/>
      <c r="DW302" s="277"/>
      <c r="DX302" s="277"/>
      <c r="DY302" s="277"/>
      <c r="DZ302" s="277"/>
      <c r="EA302" s="277"/>
      <c r="EB302" s="277"/>
      <c r="EC302" s="277"/>
      <c r="ED302" s="277"/>
      <c r="EE302" s="277"/>
      <c r="EF302" s="277"/>
      <c r="EG302" s="277"/>
      <c r="EH302" s="277"/>
      <c r="EI302" s="277"/>
      <c r="EJ302" s="277"/>
      <c r="EK302" s="277"/>
      <c r="EL302" s="277"/>
      <c r="EM302" s="277"/>
      <c r="EN302" s="277"/>
      <c r="EO302" s="277"/>
      <c r="EP302" s="277"/>
      <c r="EQ302" s="277"/>
      <c r="ER302" s="277"/>
      <c r="ES302" s="277"/>
      <c r="ET302" s="277"/>
      <c r="EU302" s="277"/>
      <c r="EV302" s="277"/>
      <c r="EW302" s="277"/>
      <c r="EX302" s="277"/>
      <c r="EY302" s="277"/>
      <c r="EZ302" s="277"/>
      <c r="FA302" s="277"/>
      <c r="FB302" s="277"/>
      <c r="FC302" s="277"/>
      <c r="FD302" s="277"/>
      <c r="FE302" s="277"/>
      <c r="FF302" s="277"/>
      <c r="FG302" s="277"/>
      <c r="FH302" s="277"/>
      <c r="FI302" s="277"/>
      <c r="FJ302" s="277"/>
      <c r="FK302" s="277"/>
      <c r="FL302" s="277"/>
      <c r="FM302" s="277"/>
      <c r="FN302" s="277"/>
      <c r="FO302" s="277"/>
      <c r="FP302" s="277"/>
      <c r="FQ302" s="277"/>
      <c r="FR302" s="277"/>
      <c r="FS302" s="277"/>
      <c r="FT302" s="277"/>
      <c r="FU302" s="277"/>
      <c r="FV302" s="277"/>
      <c r="FW302" s="277"/>
      <c r="FX302" s="277"/>
      <c r="FY302" s="277"/>
      <c r="FZ302" s="277"/>
      <c r="GA302" s="277"/>
      <c r="GB302" s="277"/>
      <c r="GC302" s="277"/>
      <c r="GD302" s="277"/>
      <c r="GE302" s="277"/>
      <c r="GF302" s="277"/>
      <c r="GG302" s="277"/>
      <c r="GH302" s="277"/>
      <c r="GI302" s="277"/>
      <c r="GJ302" s="277"/>
      <c r="GK302" s="277"/>
      <c r="GL302" s="277"/>
      <c r="GM302" s="277"/>
      <c r="GN302" s="277"/>
      <c r="GO302" s="277"/>
      <c r="GP302" s="277"/>
      <c r="GQ302" s="277"/>
      <c r="GR302" s="277"/>
      <c r="GS302" s="277"/>
      <c r="GT302" s="277"/>
      <c r="GU302" s="277"/>
      <c r="GV302" s="280"/>
      <c r="GW302" s="280"/>
      <c r="GX302" s="280"/>
      <c r="GY302" s="280"/>
      <c r="GZ302" s="280"/>
      <c r="HA302" s="280"/>
      <c r="HB302" s="280"/>
      <c r="HC302" s="280"/>
      <c r="HD302" s="280"/>
      <c r="HE302" s="280"/>
      <c r="HF302" s="280"/>
      <c r="HG302" s="280"/>
      <c r="HH302" s="280"/>
      <c r="HI302" s="280"/>
      <c r="HJ302" s="280"/>
      <c r="HK302" s="280"/>
      <c r="HL302" s="280"/>
      <c r="HM302" s="280"/>
      <c r="HN302" s="280"/>
      <c r="HO302" s="280"/>
      <c r="HP302" s="280"/>
      <c r="HQ302" s="280"/>
      <c r="HR302" s="280"/>
      <c r="HS302" s="280"/>
    </row>
    <row r="303" spans="1:227" s="278" customFormat="1" ht="26.1" customHeight="1">
      <c r="A303" s="523"/>
      <c r="B303" s="309" t="s">
        <v>422</v>
      </c>
      <c r="C303" s="290">
        <v>116.74</v>
      </c>
      <c r="D303" s="310"/>
      <c r="E303" s="290"/>
      <c r="F303" s="291">
        <f t="shared" si="54"/>
        <v>116.74</v>
      </c>
      <c r="G303" s="290"/>
      <c r="H303" s="291">
        <f t="shared" si="50"/>
        <v>116.74</v>
      </c>
      <c r="I303" s="296"/>
      <c r="J303" s="277"/>
      <c r="K303" s="277"/>
      <c r="L303" s="277"/>
      <c r="M303" s="277"/>
      <c r="N303" s="277"/>
      <c r="O303" s="277"/>
      <c r="P303" s="277"/>
      <c r="Q303" s="277"/>
      <c r="R303" s="277"/>
      <c r="S303" s="277"/>
      <c r="T303" s="277"/>
      <c r="U303" s="277"/>
      <c r="V303" s="277"/>
      <c r="W303" s="277"/>
      <c r="X303" s="277"/>
      <c r="Y303" s="277"/>
      <c r="Z303" s="277"/>
      <c r="AA303" s="277"/>
      <c r="AB303" s="277"/>
      <c r="AC303" s="277"/>
      <c r="AD303" s="277"/>
      <c r="AE303" s="277"/>
      <c r="AF303" s="277"/>
      <c r="AG303" s="277"/>
      <c r="AH303" s="277"/>
      <c r="AI303" s="277"/>
      <c r="AJ303" s="277"/>
      <c r="AK303" s="277"/>
      <c r="AL303" s="277"/>
      <c r="AM303" s="277"/>
      <c r="AN303" s="277"/>
      <c r="AO303" s="277"/>
      <c r="AP303" s="277"/>
      <c r="AQ303" s="277"/>
      <c r="AR303" s="277"/>
      <c r="AS303" s="277"/>
      <c r="AT303" s="277"/>
      <c r="AU303" s="277"/>
      <c r="AV303" s="277"/>
      <c r="AW303" s="277"/>
      <c r="AX303" s="277"/>
      <c r="AY303" s="277"/>
      <c r="AZ303" s="277"/>
      <c r="BA303" s="277"/>
      <c r="BB303" s="277"/>
      <c r="BC303" s="277"/>
      <c r="BD303" s="277"/>
      <c r="BE303" s="277"/>
      <c r="BF303" s="277"/>
      <c r="BG303" s="277"/>
      <c r="BH303" s="277"/>
      <c r="BI303" s="277"/>
      <c r="BJ303" s="277"/>
      <c r="BK303" s="277"/>
      <c r="BL303" s="277"/>
      <c r="BM303" s="277"/>
      <c r="BN303" s="277"/>
      <c r="BO303" s="277"/>
      <c r="BP303" s="277"/>
      <c r="BQ303" s="277"/>
      <c r="BR303" s="277"/>
      <c r="BS303" s="277"/>
      <c r="BT303" s="277"/>
      <c r="BU303" s="277"/>
      <c r="BV303" s="277"/>
      <c r="BW303" s="277"/>
      <c r="BX303" s="277"/>
      <c r="BY303" s="277"/>
      <c r="BZ303" s="277"/>
      <c r="CA303" s="277"/>
      <c r="CB303" s="277"/>
      <c r="CC303" s="277"/>
      <c r="CD303" s="277"/>
      <c r="CE303" s="277"/>
      <c r="CF303" s="277"/>
      <c r="CG303" s="277"/>
      <c r="CH303" s="277"/>
      <c r="CI303" s="277"/>
      <c r="CJ303" s="277"/>
      <c r="CK303" s="277"/>
      <c r="CL303" s="277"/>
      <c r="CM303" s="277"/>
      <c r="CN303" s="277"/>
      <c r="CO303" s="277"/>
      <c r="CP303" s="277"/>
      <c r="CQ303" s="277"/>
      <c r="CR303" s="277"/>
      <c r="CS303" s="277"/>
      <c r="CT303" s="277"/>
      <c r="CU303" s="277"/>
      <c r="CV303" s="277"/>
      <c r="CW303" s="277"/>
      <c r="CX303" s="277"/>
      <c r="CY303" s="277"/>
      <c r="CZ303" s="277"/>
      <c r="DA303" s="277"/>
      <c r="DB303" s="277"/>
      <c r="DC303" s="277"/>
      <c r="DD303" s="277"/>
      <c r="DE303" s="277"/>
      <c r="DF303" s="277"/>
      <c r="DG303" s="277"/>
      <c r="DH303" s="277"/>
      <c r="DI303" s="277"/>
      <c r="DJ303" s="277"/>
      <c r="DK303" s="277"/>
      <c r="DL303" s="277"/>
      <c r="DM303" s="277"/>
      <c r="DN303" s="277"/>
      <c r="DO303" s="277"/>
      <c r="DP303" s="277"/>
      <c r="DQ303" s="277"/>
      <c r="DR303" s="277"/>
      <c r="DS303" s="277"/>
      <c r="DT303" s="277"/>
      <c r="DU303" s="277"/>
      <c r="DV303" s="277"/>
      <c r="DW303" s="277"/>
      <c r="DX303" s="277"/>
      <c r="DY303" s="277"/>
      <c r="DZ303" s="277"/>
      <c r="EA303" s="277"/>
      <c r="EB303" s="277"/>
      <c r="EC303" s="277"/>
      <c r="ED303" s="277"/>
      <c r="EE303" s="277"/>
      <c r="EF303" s="277"/>
      <c r="EG303" s="277"/>
      <c r="EH303" s="277"/>
      <c r="EI303" s="277"/>
      <c r="EJ303" s="277"/>
      <c r="EK303" s="277"/>
      <c r="EL303" s="277"/>
      <c r="EM303" s="277"/>
      <c r="EN303" s="277"/>
      <c r="EO303" s="277"/>
      <c r="EP303" s="277"/>
      <c r="EQ303" s="277"/>
      <c r="ER303" s="277"/>
      <c r="ES303" s="277"/>
      <c r="ET303" s="277"/>
      <c r="EU303" s="277"/>
      <c r="EV303" s="277"/>
      <c r="EW303" s="277"/>
      <c r="EX303" s="277"/>
      <c r="EY303" s="277"/>
      <c r="EZ303" s="277"/>
      <c r="FA303" s="277"/>
      <c r="FB303" s="277"/>
      <c r="FC303" s="277"/>
      <c r="FD303" s="277"/>
      <c r="FE303" s="277"/>
      <c r="FF303" s="277"/>
      <c r="FG303" s="277"/>
      <c r="FH303" s="277"/>
      <c r="FI303" s="277"/>
      <c r="FJ303" s="277"/>
      <c r="FK303" s="277"/>
      <c r="FL303" s="277"/>
      <c r="FM303" s="277"/>
      <c r="FN303" s="277"/>
      <c r="FO303" s="277"/>
      <c r="FP303" s="277"/>
      <c r="FQ303" s="277"/>
      <c r="FR303" s="277"/>
      <c r="FS303" s="277"/>
      <c r="FT303" s="277"/>
      <c r="FU303" s="277"/>
      <c r="FV303" s="277"/>
      <c r="FW303" s="277"/>
      <c r="FX303" s="277"/>
      <c r="FY303" s="277"/>
      <c r="FZ303" s="277"/>
      <c r="GA303" s="277"/>
      <c r="GB303" s="277"/>
      <c r="GC303" s="277"/>
      <c r="GD303" s="277"/>
      <c r="GE303" s="277"/>
      <c r="GF303" s="277"/>
      <c r="GG303" s="277"/>
      <c r="GH303" s="277"/>
      <c r="GI303" s="277"/>
      <c r="GJ303" s="277"/>
      <c r="GK303" s="277"/>
      <c r="GL303" s="277"/>
      <c r="GM303" s="277"/>
      <c r="GN303" s="277"/>
      <c r="GO303" s="277"/>
      <c r="GP303" s="277"/>
      <c r="GQ303" s="277"/>
      <c r="GR303" s="277"/>
      <c r="GS303" s="277"/>
      <c r="GT303" s="277"/>
      <c r="GU303" s="277"/>
      <c r="GV303" s="280"/>
      <c r="GW303" s="280"/>
      <c r="GX303" s="280"/>
      <c r="GY303" s="280"/>
      <c r="GZ303" s="280"/>
      <c r="HA303" s="280"/>
      <c r="HB303" s="280"/>
      <c r="HC303" s="280"/>
      <c r="HD303" s="280"/>
      <c r="HE303" s="280"/>
      <c r="HF303" s="280"/>
      <c r="HG303" s="280"/>
      <c r="HH303" s="280"/>
      <c r="HI303" s="280"/>
      <c r="HJ303" s="280"/>
      <c r="HK303" s="280"/>
      <c r="HL303" s="280"/>
      <c r="HM303" s="280"/>
      <c r="HN303" s="280"/>
      <c r="HO303" s="280"/>
      <c r="HP303" s="280"/>
      <c r="HQ303" s="280"/>
      <c r="HR303" s="280"/>
      <c r="HS303" s="280"/>
    </row>
    <row r="304" spans="1:227" s="278" customFormat="1" ht="26.1" customHeight="1">
      <c r="A304" s="523"/>
      <c r="B304" s="309" t="s">
        <v>423</v>
      </c>
      <c r="C304" s="290">
        <v>35</v>
      </c>
      <c r="D304" s="291"/>
      <c r="E304" s="290"/>
      <c r="F304" s="291">
        <f t="shared" si="54"/>
        <v>35</v>
      </c>
      <c r="G304" s="290"/>
      <c r="H304" s="291">
        <f t="shared" si="50"/>
        <v>35</v>
      </c>
      <c r="I304" s="296"/>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277"/>
      <c r="AF304" s="277"/>
      <c r="AG304" s="277"/>
      <c r="AH304" s="277"/>
      <c r="AI304" s="277"/>
      <c r="AJ304" s="277"/>
      <c r="AK304" s="277"/>
      <c r="AL304" s="277"/>
      <c r="AM304" s="277"/>
      <c r="AN304" s="277"/>
      <c r="AO304" s="277"/>
      <c r="AP304" s="277"/>
      <c r="AQ304" s="277"/>
      <c r="AR304" s="277"/>
      <c r="AS304" s="277"/>
      <c r="AT304" s="277"/>
      <c r="AU304" s="277"/>
      <c r="AV304" s="277"/>
      <c r="AW304" s="277"/>
      <c r="AX304" s="277"/>
      <c r="AY304" s="277"/>
      <c r="AZ304" s="277"/>
      <c r="BA304" s="277"/>
      <c r="BB304" s="277"/>
      <c r="BC304" s="277"/>
      <c r="BD304" s="277"/>
      <c r="BE304" s="277"/>
      <c r="BF304" s="277"/>
      <c r="BG304" s="277"/>
      <c r="BH304" s="277"/>
      <c r="BI304" s="277"/>
      <c r="BJ304" s="277"/>
      <c r="BK304" s="277"/>
      <c r="BL304" s="277"/>
      <c r="BM304" s="277"/>
      <c r="BN304" s="277"/>
      <c r="BO304" s="277"/>
      <c r="BP304" s="277"/>
      <c r="BQ304" s="277"/>
      <c r="BR304" s="277"/>
      <c r="BS304" s="277"/>
      <c r="BT304" s="277"/>
      <c r="BU304" s="277"/>
      <c r="BV304" s="277"/>
      <c r="BW304" s="277"/>
      <c r="BX304" s="277"/>
      <c r="BY304" s="277"/>
      <c r="BZ304" s="277"/>
      <c r="CA304" s="277"/>
      <c r="CB304" s="277"/>
      <c r="CC304" s="277"/>
      <c r="CD304" s="277"/>
      <c r="CE304" s="277"/>
      <c r="CF304" s="277"/>
      <c r="CG304" s="277"/>
      <c r="CH304" s="277"/>
      <c r="CI304" s="277"/>
      <c r="CJ304" s="277"/>
      <c r="CK304" s="277"/>
      <c r="CL304" s="277"/>
      <c r="CM304" s="277"/>
      <c r="CN304" s="277"/>
      <c r="CO304" s="277"/>
      <c r="CP304" s="277"/>
      <c r="CQ304" s="277"/>
      <c r="CR304" s="277"/>
      <c r="CS304" s="277"/>
      <c r="CT304" s="277"/>
      <c r="CU304" s="277"/>
      <c r="CV304" s="277"/>
      <c r="CW304" s="277"/>
      <c r="CX304" s="277"/>
      <c r="CY304" s="277"/>
      <c r="CZ304" s="277"/>
      <c r="DA304" s="277"/>
      <c r="DB304" s="277"/>
      <c r="DC304" s="277"/>
      <c r="DD304" s="277"/>
      <c r="DE304" s="277"/>
      <c r="DF304" s="277"/>
      <c r="DG304" s="277"/>
      <c r="DH304" s="277"/>
      <c r="DI304" s="277"/>
      <c r="DJ304" s="277"/>
      <c r="DK304" s="277"/>
      <c r="DL304" s="277"/>
      <c r="DM304" s="277"/>
      <c r="DN304" s="277"/>
      <c r="DO304" s="277"/>
      <c r="DP304" s="277"/>
      <c r="DQ304" s="277"/>
      <c r="DR304" s="277"/>
      <c r="DS304" s="277"/>
      <c r="DT304" s="277"/>
      <c r="DU304" s="277"/>
      <c r="DV304" s="277"/>
      <c r="DW304" s="277"/>
      <c r="DX304" s="277"/>
      <c r="DY304" s="277"/>
      <c r="DZ304" s="277"/>
      <c r="EA304" s="277"/>
      <c r="EB304" s="277"/>
      <c r="EC304" s="277"/>
      <c r="ED304" s="277"/>
      <c r="EE304" s="277"/>
      <c r="EF304" s="277"/>
      <c r="EG304" s="277"/>
      <c r="EH304" s="277"/>
      <c r="EI304" s="277"/>
      <c r="EJ304" s="277"/>
      <c r="EK304" s="277"/>
      <c r="EL304" s="277"/>
      <c r="EM304" s="277"/>
      <c r="EN304" s="277"/>
      <c r="EO304" s="277"/>
      <c r="EP304" s="277"/>
      <c r="EQ304" s="277"/>
      <c r="ER304" s="277"/>
      <c r="ES304" s="277"/>
      <c r="ET304" s="277"/>
      <c r="EU304" s="277"/>
      <c r="EV304" s="277"/>
      <c r="EW304" s="277"/>
      <c r="EX304" s="277"/>
      <c r="EY304" s="277"/>
      <c r="EZ304" s="277"/>
      <c r="FA304" s="277"/>
      <c r="FB304" s="277"/>
      <c r="FC304" s="277"/>
      <c r="FD304" s="277"/>
      <c r="FE304" s="277"/>
      <c r="FF304" s="277"/>
      <c r="FG304" s="277"/>
      <c r="FH304" s="277"/>
      <c r="FI304" s="277"/>
      <c r="FJ304" s="277"/>
      <c r="FK304" s="277"/>
      <c r="FL304" s="277"/>
      <c r="FM304" s="277"/>
      <c r="FN304" s="277"/>
      <c r="FO304" s="277"/>
      <c r="FP304" s="277"/>
      <c r="FQ304" s="277"/>
      <c r="FR304" s="277"/>
      <c r="FS304" s="277"/>
      <c r="FT304" s="277"/>
      <c r="FU304" s="277"/>
      <c r="FV304" s="277"/>
      <c r="FW304" s="277"/>
      <c r="FX304" s="277"/>
      <c r="FY304" s="277"/>
      <c r="FZ304" s="277"/>
      <c r="GA304" s="277"/>
      <c r="GB304" s="277"/>
      <c r="GC304" s="277"/>
      <c r="GD304" s="277"/>
      <c r="GE304" s="277"/>
      <c r="GF304" s="277"/>
      <c r="GG304" s="277"/>
      <c r="GH304" s="277"/>
      <c r="GI304" s="277"/>
      <c r="GJ304" s="277"/>
      <c r="GK304" s="277"/>
      <c r="GL304" s="277"/>
      <c r="GM304" s="277"/>
      <c r="GN304" s="277"/>
      <c r="GO304" s="277"/>
      <c r="GP304" s="277"/>
      <c r="GQ304" s="277"/>
      <c r="GR304" s="277"/>
      <c r="GS304" s="277"/>
      <c r="GT304" s="277"/>
      <c r="GU304" s="277"/>
      <c r="GV304" s="280"/>
      <c r="GW304" s="280"/>
      <c r="GX304" s="280"/>
      <c r="GY304" s="280"/>
      <c r="GZ304" s="280"/>
      <c r="HA304" s="280"/>
      <c r="HB304" s="280"/>
      <c r="HC304" s="280"/>
      <c r="HD304" s="280"/>
      <c r="HE304" s="280"/>
      <c r="HF304" s="280"/>
      <c r="HG304" s="280"/>
      <c r="HH304" s="280"/>
      <c r="HI304" s="280"/>
      <c r="HJ304" s="280"/>
      <c r="HK304" s="280"/>
      <c r="HL304" s="280"/>
      <c r="HM304" s="280"/>
      <c r="HN304" s="280"/>
      <c r="HO304" s="280"/>
      <c r="HP304" s="280"/>
      <c r="HQ304" s="280"/>
      <c r="HR304" s="280"/>
      <c r="HS304" s="280"/>
    </row>
    <row r="305" spans="1:227" s="278" customFormat="1" ht="26.1" customHeight="1">
      <c r="A305" s="523"/>
      <c r="B305" s="309" t="s">
        <v>424</v>
      </c>
      <c r="C305" s="290">
        <v>9.1999999999999993</v>
      </c>
      <c r="D305" s="310"/>
      <c r="E305" s="290"/>
      <c r="F305" s="291">
        <f t="shared" si="54"/>
        <v>9.1999999999999993</v>
      </c>
      <c r="G305" s="290"/>
      <c r="H305" s="291">
        <f t="shared" si="50"/>
        <v>9.1999999999999993</v>
      </c>
      <c r="I305" s="296"/>
      <c r="J305" s="277"/>
      <c r="K305" s="277"/>
      <c r="L305" s="277"/>
      <c r="M305" s="277"/>
      <c r="N305" s="277"/>
      <c r="O305" s="277"/>
      <c r="P305" s="277"/>
      <c r="Q305" s="277"/>
      <c r="R305" s="277"/>
      <c r="S305" s="277"/>
      <c r="T305" s="277"/>
      <c r="U305" s="277"/>
      <c r="V305" s="277"/>
      <c r="W305" s="277"/>
      <c r="X305" s="277"/>
      <c r="Y305" s="277"/>
      <c r="Z305" s="277"/>
      <c r="AA305" s="277"/>
      <c r="AB305" s="277"/>
      <c r="AC305" s="277"/>
      <c r="AD305" s="277"/>
      <c r="AE305" s="277"/>
      <c r="AF305" s="277"/>
      <c r="AG305" s="277"/>
      <c r="AH305" s="277"/>
      <c r="AI305" s="277"/>
      <c r="AJ305" s="277"/>
      <c r="AK305" s="277"/>
      <c r="AL305" s="277"/>
      <c r="AM305" s="277"/>
      <c r="AN305" s="277"/>
      <c r="AO305" s="277"/>
      <c r="AP305" s="277"/>
      <c r="AQ305" s="277"/>
      <c r="AR305" s="277"/>
      <c r="AS305" s="277"/>
      <c r="AT305" s="277"/>
      <c r="AU305" s="277"/>
      <c r="AV305" s="277"/>
      <c r="AW305" s="277"/>
      <c r="AX305" s="277"/>
      <c r="AY305" s="277"/>
      <c r="AZ305" s="277"/>
      <c r="BA305" s="277"/>
      <c r="BB305" s="277"/>
      <c r="BC305" s="277"/>
      <c r="BD305" s="277"/>
      <c r="BE305" s="277"/>
      <c r="BF305" s="277"/>
      <c r="BG305" s="277"/>
      <c r="BH305" s="277"/>
      <c r="BI305" s="277"/>
      <c r="BJ305" s="277"/>
      <c r="BK305" s="277"/>
      <c r="BL305" s="277"/>
      <c r="BM305" s="277"/>
      <c r="BN305" s="277"/>
      <c r="BO305" s="277"/>
      <c r="BP305" s="277"/>
      <c r="BQ305" s="277"/>
      <c r="BR305" s="277"/>
      <c r="BS305" s="277"/>
      <c r="BT305" s="277"/>
      <c r="BU305" s="277"/>
      <c r="BV305" s="277"/>
      <c r="BW305" s="277"/>
      <c r="BX305" s="277"/>
      <c r="BY305" s="277"/>
      <c r="BZ305" s="277"/>
      <c r="CA305" s="277"/>
      <c r="CB305" s="277"/>
      <c r="CC305" s="277"/>
      <c r="CD305" s="277"/>
      <c r="CE305" s="277"/>
      <c r="CF305" s="277"/>
      <c r="CG305" s="277"/>
      <c r="CH305" s="277"/>
      <c r="CI305" s="277"/>
      <c r="CJ305" s="277"/>
      <c r="CK305" s="277"/>
      <c r="CL305" s="277"/>
      <c r="CM305" s="277"/>
      <c r="CN305" s="277"/>
      <c r="CO305" s="277"/>
      <c r="CP305" s="277"/>
      <c r="CQ305" s="277"/>
      <c r="CR305" s="277"/>
      <c r="CS305" s="277"/>
      <c r="CT305" s="277"/>
      <c r="CU305" s="277"/>
      <c r="CV305" s="277"/>
      <c r="CW305" s="277"/>
      <c r="CX305" s="277"/>
      <c r="CY305" s="277"/>
      <c r="CZ305" s="277"/>
      <c r="DA305" s="277"/>
      <c r="DB305" s="277"/>
      <c r="DC305" s="277"/>
      <c r="DD305" s="277"/>
      <c r="DE305" s="277"/>
      <c r="DF305" s="277"/>
      <c r="DG305" s="277"/>
      <c r="DH305" s="277"/>
      <c r="DI305" s="277"/>
      <c r="DJ305" s="277"/>
      <c r="DK305" s="277"/>
      <c r="DL305" s="277"/>
      <c r="DM305" s="277"/>
      <c r="DN305" s="277"/>
      <c r="DO305" s="277"/>
      <c r="DP305" s="277"/>
      <c r="DQ305" s="277"/>
      <c r="DR305" s="277"/>
      <c r="DS305" s="277"/>
      <c r="DT305" s="277"/>
      <c r="DU305" s="277"/>
      <c r="DV305" s="277"/>
      <c r="DW305" s="277"/>
      <c r="DX305" s="277"/>
      <c r="DY305" s="277"/>
      <c r="DZ305" s="277"/>
      <c r="EA305" s="277"/>
      <c r="EB305" s="277"/>
      <c r="EC305" s="277"/>
      <c r="ED305" s="277"/>
      <c r="EE305" s="277"/>
      <c r="EF305" s="277"/>
      <c r="EG305" s="277"/>
      <c r="EH305" s="277"/>
      <c r="EI305" s="277"/>
      <c r="EJ305" s="277"/>
      <c r="EK305" s="277"/>
      <c r="EL305" s="277"/>
      <c r="EM305" s="277"/>
      <c r="EN305" s="277"/>
      <c r="EO305" s="277"/>
      <c r="EP305" s="277"/>
      <c r="EQ305" s="277"/>
      <c r="ER305" s="277"/>
      <c r="ES305" s="277"/>
      <c r="ET305" s="277"/>
      <c r="EU305" s="277"/>
      <c r="EV305" s="277"/>
      <c r="EW305" s="277"/>
      <c r="EX305" s="277"/>
      <c r="EY305" s="277"/>
      <c r="EZ305" s="277"/>
      <c r="FA305" s="277"/>
      <c r="FB305" s="277"/>
      <c r="FC305" s="277"/>
      <c r="FD305" s="277"/>
      <c r="FE305" s="277"/>
      <c r="FF305" s="277"/>
      <c r="FG305" s="277"/>
      <c r="FH305" s="277"/>
      <c r="FI305" s="277"/>
      <c r="FJ305" s="277"/>
      <c r="FK305" s="277"/>
      <c r="FL305" s="277"/>
      <c r="FM305" s="277"/>
      <c r="FN305" s="277"/>
      <c r="FO305" s="277"/>
      <c r="FP305" s="277"/>
      <c r="FQ305" s="277"/>
      <c r="FR305" s="277"/>
      <c r="FS305" s="277"/>
      <c r="FT305" s="277"/>
      <c r="FU305" s="277"/>
      <c r="FV305" s="277"/>
      <c r="FW305" s="277"/>
      <c r="FX305" s="277"/>
      <c r="FY305" s="277"/>
      <c r="FZ305" s="277"/>
      <c r="GA305" s="277"/>
      <c r="GB305" s="277"/>
      <c r="GC305" s="277"/>
      <c r="GD305" s="277"/>
      <c r="GE305" s="277"/>
      <c r="GF305" s="277"/>
      <c r="GG305" s="277"/>
      <c r="GH305" s="277"/>
      <c r="GI305" s="277"/>
      <c r="GJ305" s="277"/>
      <c r="GK305" s="277"/>
      <c r="GL305" s="277"/>
      <c r="GM305" s="277"/>
      <c r="GN305" s="277"/>
      <c r="GO305" s="277"/>
      <c r="GP305" s="277"/>
      <c r="GQ305" s="277"/>
      <c r="GR305" s="277"/>
      <c r="GS305" s="277"/>
      <c r="GT305" s="277"/>
      <c r="GU305" s="277"/>
      <c r="GV305" s="280"/>
      <c r="GW305" s="280"/>
      <c r="GX305" s="280"/>
      <c r="GY305" s="280"/>
      <c r="GZ305" s="280"/>
      <c r="HA305" s="280"/>
      <c r="HB305" s="280"/>
      <c r="HC305" s="280"/>
      <c r="HD305" s="280"/>
      <c r="HE305" s="280"/>
      <c r="HF305" s="280"/>
      <c r="HG305" s="280"/>
      <c r="HH305" s="280"/>
      <c r="HI305" s="280"/>
      <c r="HJ305" s="280"/>
      <c r="HK305" s="280"/>
      <c r="HL305" s="280"/>
      <c r="HM305" s="280"/>
      <c r="HN305" s="280"/>
      <c r="HO305" s="280"/>
      <c r="HP305" s="280"/>
      <c r="HQ305" s="280"/>
      <c r="HR305" s="280"/>
      <c r="HS305" s="280"/>
    </row>
    <row r="306" spans="1:227" s="278" customFormat="1" ht="26.1" customHeight="1">
      <c r="A306" s="523" t="s">
        <v>220</v>
      </c>
      <c r="B306" s="309" t="s">
        <v>425</v>
      </c>
      <c r="C306" s="290">
        <v>0.7</v>
      </c>
      <c r="D306" s="310"/>
      <c r="E306" s="290"/>
      <c r="F306" s="291">
        <f t="shared" si="54"/>
        <v>0.7</v>
      </c>
      <c r="G306" s="290"/>
      <c r="H306" s="291">
        <f t="shared" si="50"/>
        <v>0.7</v>
      </c>
      <c r="I306" s="296"/>
      <c r="J306" s="277"/>
      <c r="K306" s="277"/>
      <c r="L306" s="277"/>
      <c r="M306" s="277"/>
      <c r="N306" s="277"/>
      <c r="O306" s="277"/>
      <c r="P306" s="277"/>
      <c r="Q306" s="277"/>
      <c r="R306" s="277"/>
      <c r="S306" s="277"/>
      <c r="T306" s="277"/>
      <c r="U306" s="277"/>
      <c r="V306" s="277"/>
      <c r="W306" s="277"/>
      <c r="X306" s="277"/>
      <c r="Y306" s="277"/>
      <c r="Z306" s="277"/>
      <c r="AA306" s="277"/>
      <c r="AB306" s="277"/>
      <c r="AC306" s="277"/>
      <c r="AD306" s="277"/>
      <c r="AE306" s="277"/>
      <c r="AF306" s="277"/>
      <c r="AG306" s="277"/>
      <c r="AH306" s="277"/>
      <c r="AI306" s="277"/>
      <c r="AJ306" s="277"/>
      <c r="AK306" s="277"/>
      <c r="AL306" s="277"/>
      <c r="AM306" s="277"/>
      <c r="AN306" s="277"/>
      <c r="AO306" s="277"/>
      <c r="AP306" s="277"/>
      <c r="AQ306" s="277"/>
      <c r="AR306" s="277"/>
      <c r="AS306" s="277"/>
      <c r="AT306" s="277"/>
      <c r="AU306" s="277"/>
      <c r="AV306" s="277"/>
      <c r="AW306" s="277"/>
      <c r="AX306" s="277"/>
      <c r="AY306" s="277"/>
      <c r="AZ306" s="277"/>
      <c r="BA306" s="277"/>
      <c r="BB306" s="277"/>
      <c r="BC306" s="277"/>
      <c r="BD306" s="277"/>
      <c r="BE306" s="277"/>
      <c r="BF306" s="277"/>
      <c r="BG306" s="277"/>
      <c r="BH306" s="277"/>
      <c r="BI306" s="277"/>
      <c r="BJ306" s="277"/>
      <c r="BK306" s="277"/>
      <c r="BL306" s="277"/>
      <c r="BM306" s="277"/>
      <c r="BN306" s="277"/>
      <c r="BO306" s="277"/>
      <c r="BP306" s="277"/>
      <c r="BQ306" s="277"/>
      <c r="BR306" s="277"/>
      <c r="BS306" s="277"/>
      <c r="BT306" s="277"/>
      <c r="BU306" s="277"/>
      <c r="BV306" s="277"/>
      <c r="BW306" s="277"/>
      <c r="BX306" s="277"/>
      <c r="BY306" s="277"/>
      <c r="BZ306" s="277"/>
      <c r="CA306" s="277"/>
      <c r="CB306" s="277"/>
      <c r="CC306" s="277"/>
      <c r="CD306" s="277"/>
      <c r="CE306" s="277"/>
      <c r="CF306" s="277"/>
      <c r="CG306" s="277"/>
      <c r="CH306" s="277"/>
      <c r="CI306" s="277"/>
      <c r="CJ306" s="277"/>
      <c r="CK306" s="277"/>
      <c r="CL306" s="277"/>
      <c r="CM306" s="277"/>
      <c r="CN306" s="277"/>
      <c r="CO306" s="277"/>
      <c r="CP306" s="277"/>
      <c r="CQ306" s="277"/>
      <c r="CR306" s="277"/>
      <c r="CS306" s="277"/>
      <c r="CT306" s="277"/>
      <c r="CU306" s="277"/>
      <c r="CV306" s="277"/>
      <c r="CW306" s="277"/>
      <c r="CX306" s="277"/>
      <c r="CY306" s="277"/>
      <c r="CZ306" s="277"/>
      <c r="DA306" s="277"/>
      <c r="DB306" s="277"/>
      <c r="DC306" s="277"/>
      <c r="DD306" s="277"/>
      <c r="DE306" s="277"/>
      <c r="DF306" s="277"/>
      <c r="DG306" s="277"/>
      <c r="DH306" s="277"/>
      <c r="DI306" s="277"/>
      <c r="DJ306" s="277"/>
      <c r="DK306" s="277"/>
      <c r="DL306" s="277"/>
      <c r="DM306" s="277"/>
      <c r="DN306" s="277"/>
      <c r="DO306" s="277"/>
      <c r="DP306" s="277"/>
      <c r="DQ306" s="277"/>
      <c r="DR306" s="277"/>
      <c r="DS306" s="277"/>
      <c r="DT306" s="277"/>
      <c r="DU306" s="277"/>
      <c r="DV306" s="277"/>
      <c r="DW306" s="277"/>
      <c r="DX306" s="277"/>
      <c r="DY306" s="277"/>
      <c r="DZ306" s="277"/>
      <c r="EA306" s="277"/>
      <c r="EB306" s="277"/>
      <c r="EC306" s="277"/>
      <c r="ED306" s="277"/>
      <c r="EE306" s="277"/>
      <c r="EF306" s="277"/>
      <c r="EG306" s="277"/>
      <c r="EH306" s="277"/>
      <c r="EI306" s="277"/>
      <c r="EJ306" s="277"/>
      <c r="EK306" s="277"/>
      <c r="EL306" s="277"/>
      <c r="EM306" s="277"/>
      <c r="EN306" s="277"/>
      <c r="EO306" s="277"/>
      <c r="EP306" s="277"/>
      <c r="EQ306" s="277"/>
      <c r="ER306" s="277"/>
      <c r="ES306" s="277"/>
      <c r="ET306" s="277"/>
      <c r="EU306" s="277"/>
      <c r="EV306" s="277"/>
      <c r="EW306" s="277"/>
      <c r="EX306" s="277"/>
      <c r="EY306" s="277"/>
      <c r="EZ306" s="277"/>
      <c r="FA306" s="277"/>
      <c r="FB306" s="277"/>
      <c r="FC306" s="277"/>
      <c r="FD306" s="277"/>
      <c r="FE306" s="277"/>
      <c r="FF306" s="277"/>
      <c r="FG306" s="277"/>
      <c r="FH306" s="277"/>
      <c r="FI306" s="277"/>
      <c r="FJ306" s="277"/>
      <c r="FK306" s="277"/>
      <c r="FL306" s="277"/>
      <c r="FM306" s="277"/>
      <c r="FN306" s="277"/>
      <c r="FO306" s="277"/>
      <c r="FP306" s="277"/>
      <c r="FQ306" s="277"/>
      <c r="FR306" s="277"/>
      <c r="FS306" s="277"/>
      <c r="FT306" s="277"/>
      <c r="FU306" s="277"/>
      <c r="FV306" s="277"/>
      <c r="FW306" s="277"/>
      <c r="FX306" s="277"/>
      <c r="FY306" s="277"/>
      <c r="FZ306" s="277"/>
      <c r="GA306" s="277"/>
      <c r="GB306" s="277"/>
      <c r="GC306" s="277"/>
      <c r="GD306" s="277"/>
      <c r="GE306" s="277"/>
      <c r="GF306" s="277"/>
      <c r="GG306" s="277"/>
      <c r="GH306" s="277"/>
      <c r="GI306" s="277"/>
      <c r="GJ306" s="277"/>
      <c r="GK306" s="277"/>
      <c r="GL306" s="277"/>
      <c r="GM306" s="277"/>
      <c r="GN306" s="277"/>
      <c r="GO306" s="277"/>
      <c r="GP306" s="277"/>
      <c r="GQ306" s="277"/>
      <c r="GR306" s="277"/>
      <c r="GS306" s="277"/>
      <c r="GT306" s="277"/>
      <c r="GU306" s="277"/>
      <c r="GV306" s="280"/>
      <c r="GW306" s="280"/>
      <c r="GX306" s="280"/>
      <c r="GY306" s="280"/>
      <c r="GZ306" s="280"/>
      <c r="HA306" s="280"/>
      <c r="HB306" s="280"/>
      <c r="HC306" s="280"/>
      <c r="HD306" s="280"/>
      <c r="HE306" s="280"/>
      <c r="HF306" s="280"/>
      <c r="HG306" s="280"/>
      <c r="HH306" s="280"/>
      <c r="HI306" s="280"/>
      <c r="HJ306" s="280"/>
      <c r="HK306" s="280"/>
      <c r="HL306" s="280"/>
      <c r="HM306" s="280"/>
      <c r="HN306" s="280"/>
      <c r="HO306" s="280"/>
      <c r="HP306" s="280"/>
      <c r="HQ306" s="280"/>
      <c r="HR306" s="280"/>
      <c r="HS306" s="280"/>
    </row>
    <row r="307" spans="1:227" s="278" customFormat="1" ht="26.1" customHeight="1">
      <c r="A307" s="523"/>
      <c r="B307" s="309" t="s">
        <v>426</v>
      </c>
      <c r="C307" s="290">
        <v>30</v>
      </c>
      <c r="D307" s="291"/>
      <c r="E307" s="290"/>
      <c r="F307" s="291">
        <f t="shared" si="54"/>
        <v>30</v>
      </c>
      <c r="G307" s="290"/>
      <c r="H307" s="291">
        <f t="shared" si="50"/>
        <v>30</v>
      </c>
      <c r="I307" s="296"/>
      <c r="J307" s="277"/>
      <c r="K307" s="277"/>
      <c r="L307" s="277"/>
      <c r="M307" s="277"/>
      <c r="N307" s="277"/>
      <c r="O307" s="277"/>
      <c r="P307" s="277"/>
      <c r="Q307" s="277"/>
      <c r="R307" s="277"/>
      <c r="S307" s="277"/>
      <c r="T307" s="277"/>
      <c r="U307" s="277"/>
      <c r="V307" s="277"/>
      <c r="W307" s="277"/>
      <c r="X307" s="277"/>
      <c r="Y307" s="277"/>
      <c r="Z307" s="277"/>
      <c r="AA307" s="277"/>
      <c r="AB307" s="277"/>
      <c r="AC307" s="277"/>
      <c r="AD307" s="277"/>
      <c r="AE307" s="277"/>
      <c r="AF307" s="277"/>
      <c r="AG307" s="277"/>
      <c r="AH307" s="277"/>
      <c r="AI307" s="277"/>
      <c r="AJ307" s="277"/>
      <c r="AK307" s="277"/>
      <c r="AL307" s="277"/>
      <c r="AM307" s="277"/>
      <c r="AN307" s="277"/>
      <c r="AO307" s="277"/>
      <c r="AP307" s="277"/>
      <c r="AQ307" s="277"/>
      <c r="AR307" s="277"/>
      <c r="AS307" s="277"/>
      <c r="AT307" s="277"/>
      <c r="AU307" s="277"/>
      <c r="AV307" s="277"/>
      <c r="AW307" s="277"/>
      <c r="AX307" s="277"/>
      <c r="AY307" s="277"/>
      <c r="AZ307" s="277"/>
      <c r="BA307" s="277"/>
      <c r="BB307" s="277"/>
      <c r="BC307" s="277"/>
      <c r="BD307" s="277"/>
      <c r="BE307" s="277"/>
      <c r="BF307" s="277"/>
      <c r="BG307" s="277"/>
      <c r="BH307" s="277"/>
      <c r="BI307" s="277"/>
      <c r="BJ307" s="277"/>
      <c r="BK307" s="277"/>
      <c r="BL307" s="277"/>
      <c r="BM307" s="277"/>
      <c r="BN307" s="277"/>
      <c r="BO307" s="277"/>
      <c r="BP307" s="277"/>
      <c r="BQ307" s="277"/>
      <c r="BR307" s="277"/>
      <c r="BS307" s="277"/>
      <c r="BT307" s="277"/>
      <c r="BU307" s="277"/>
      <c r="BV307" s="277"/>
      <c r="BW307" s="277"/>
      <c r="BX307" s="277"/>
      <c r="BY307" s="277"/>
      <c r="BZ307" s="277"/>
      <c r="CA307" s="277"/>
      <c r="CB307" s="277"/>
      <c r="CC307" s="277"/>
      <c r="CD307" s="277"/>
      <c r="CE307" s="277"/>
      <c r="CF307" s="277"/>
      <c r="CG307" s="277"/>
      <c r="CH307" s="277"/>
      <c r="CI307" s="277"/>
      <c r="CJ307" s="277"/>
      <c r="CK307" s="277"/>
      <c r="CL307" s="277"/>
      <c r="CM307" s="277"/>
      <c r="CN307" s="277"/>
      <c r="CO307" s="277"/>
      <c r="CP307" s="277"/>
      <c r="CQ307" s="277"/>
      <c r="CR307" s="277"/>
      <c r="CS307" s="277"/>
      <c r="CT307" s="277"/>
      <c r="CU307" s="277"/>
      <c r="CV307" s="277"/>
      <c r="CW307" s="277"/>
      <c r="CX307" s="277"/>
      <c r="CY307" s="277"/>
      <c r="CZ307" s="277"/>
      <c r="DA307" s="277"/>
      <c r="DB307" s="277"/>
      <c r="DC307" s="277"/>
      <c r="DD307" s="277"/>
      <c r="DE307" s="277"/>
      <c r="DF307" s="277"/>
      <c r="DG307" s="277"/>
      <c r="DH307" s="277"/>
      <c r="DI307" s="277"/>
      <c r="DJ307" s="277"/>
      <c r="DK307" s="277"/>
      <c r="DL307" s="277"/>
      <c r="DM307" s="277"/>
      <c r="DN307" s="277"/>
      <c r="DO307" s="277"/>
      <c r="DP307" s="277"/>
      <c r="DQ307" s="277"/>
      <c r="DR307" s="277"/>
      <c r="DS307" s="277"/>
      <c r="DT307" s="277"/>
      <c r="DU307" s="277"/>
      <c r="DV307" s="277"/>
      <c r="DW307" s="277"/>
      <c r="DX307" s="277"/>
      <c r="DY307" s="277"/>
      <c r="DZ307" s="277"/>
      <c r="EA307" s="277"/>
      <c r="EB307" s="277"/>
      <c r="EC307" s="277"/>
      <c r="ED307" s="277"/>
      <c r="EE307" s="277"/>
      <c r="EF307" s="277"/>
      <c r="EG307" s="277"/>
      <c r="EH307" s="277"/>
      <c r="EI307" s="277"/>
      <c r="EJ307" s="277"/>
      <c r="EK307" s="277"/>
      <c r="EL307" s="277"/>
      <c r="EM307" s="277"/>
      <c r="EN307" s="277"/>
      <c r="EO307" s="277"/>
      <c r="EP307" s="277"/>
      <c r="EQ307" s="277"/>
      <c r="ER307" s="277"/>
      <c r="ES307" s="277"/>
      <c r="ET307" s="277"/>
      <c r="EU307" s="277"/>
      <c r="EV307" s="277"/>
      <c r="EW307" s="277"/>
      <c r="EX307" s="277"/>
      <c r="EY307" s="277"/>
      <c r="EZ307" s="277"/>
      <c r="FA307" s="277"/>
      <c r="FB307" s="277"/>
      <c r="FC307" s="277"/>
      <c r="FD307" s="277"/>
      <c r="FE307" s="277"/>
      <c r="FF307" s="277"/>
      <c r="FG307" s="277"/>
      <c r="FH307" s="277"/>
      <c r="FI307" s="277"/>
      <c r="FJ307" s="277"/>
      <c r="FK307" s="277"/>
      <c r="FL307" s="277"/>
      <c r="FM307" s="277"/>
      <c r="FN307" s="277"/>
      <c r="FO307" s="277"/>
      <c r="FP307" s="277"/>
      <c r="FQ307" s="277"/>
      <c r="FR307" s="277"/>
      <c r="FS307" s="277"/>
      <c r="FT307" s="277"/>
      <c r="FU307" s="277"/>
      <c r="FV307" s="277"/>
      <c r="FW307" s="277"/>
      <c r="FX307" s="277"/>
      <c r="FY307" s="277"/>
      <c r="FZ307" s="277"/>
      <c r="GA307" s="277"/>
      <c r="GB307" s="277"/>
      <c r="GC307" s="277"/>
      <c r="GD307" s="277"/>
      <c r="GE307" s="277"/>
      <c r="GF307" s="277"/>
      <c r="GG307" s="277"/>
      <c r="GH307" s="277"/>
      <c r="GI307" s="277"/>
      <c r="GJ307" s="277"/>
      <c r="GK307" s="277"/>
      <c r="GL307" s="277"/>
      <c r="GM307" s="277"/>
      <c r="GN307" s="277"/>
      <c r="GO307" s="277"/>
      <c r="GP307" s="277"/>
      <c r="GQ307" s="277"/>
      <c r="GR307" s="277"/>
      <c r="GS307" s="277"/>
      <c r="GT307" s="277"/>
      <c r="GU307" s="277"/>
      <c r="GV307" s="280"/>
      <c r="GW307" s="280"/>
      <c r="GX307" s="280"/>
      <c r="GY307" s="280"/>
      <c r="GZ307" s="280"/>
      <c r="HA307" s="280"/>
      <c r="HB307" s="280"/>
      <c r="HC307" s="280"/>
      <c r="HD307" s="280"/>
      <c r="HE307" s="280"/>
      <c r="HF307" s="280"/>
      <c r="HG307" s="280"/>
      <c r="HH307" s="280"/>
      <c r="HI307" s="280"/>
      <c r="HJ307" s="280"/>
      <c r="HK307" s="280"/>
      <c r="HL307" s="280"/>
      <c r="HM307" s="280"/>
      <c r="HN307" s="280"/>
      <c r="HO307" s="280"/>
      <c r="HP307" s="280"/>
      <c r="HQ307" s="280"/>
      <c r="HR307" s="280"/>
      <c r="HS307" s="280"/>
    </row>
    <row r="308" spans="1:227" s="278" customFormat="1" ht="26.1" customHeight="1">
      <c r="A308" s="523"/>
      <c r="B308" s="309" t="s">
        <v>427</v>
      </c>
      <c r="C308" s="290">
        <v>309.2</v>
      </c>
      <c r="D308" s="310"/>
      <c r="E308" s="290"/>
      <c r="F308" s="291">
        <f t="shared" si="54"/>
        <v>309.2</v>
      </c>
      <c r="G308" s="290"/>
      <c r="H308" s="291">
        <f t="shared" si="50"/>
        <v>309.2</v>
      </c>
      <c r="I308" s="296"/>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c r="AF308" s="277"/>
      <c r="AG308" s="277"/>
      <c r="AH308" s="277"/>
      <c r="AI308" s="277"/>
      <c r="AJ308" s="277"/>
      <c r="AK308" s="277"/>
      <c r="AL308" s="277"/>
      <c r="AM308" s="277"/>
      <c r="AN308" s="277"/>
      <c r="AO308" s="277"/>
      <c r="AP308" s="277"/>
      <c r="AQ308" s="277"/>
      <c r="AR308" s="277"/>
      <c r="AS308" s="277"/>
      <c r="AT308" s="277"/>
      <c r="AU308" s="277"/>
      <c r="AV308" s="277"/>
      <c r="AW308" s="277"/>
      <c r="AX308" s="277"/>
      <c r="AY308" s="277"/>
      <c r="AZ308" s="277"/>
      <c r="BA308" s="277"/>
      <c r="BB308" s="277"/>
      <c r="BC308" s="277"/>
      <c r="BD308" s="277"/>
      <c r="BE308" s="277"/>
      <c r="BF308" s="277"/>
      <c r="BG308" s="277"/>
      <c r="BH308" s="277"/>
      <c r="BI308" s="277"/>
      <c r="BJ308" s="277"/>
      <c r="BK308" s="277"/>
      <c r="BL308" s="277"/>
      <c r="BM308" s="277"/>
      <c r="BN308" s="277"/>
      <c r="BO308" s="277"/>
      <c r="BP308" s="277"/>
      <c r="BQ308" s="277"/>
      <c r="BR308" s="277"/>
      <c r="BS308" s="277"/>
      <c r="BT308" s="277"/>
      <c r="BU308" s="277"/>
      <c r="BV308" s="277"/>
      <c r="BW308" s="277"/>
      <c r="BX308" s="277"/>
      <c r="BY308" s="277"/>
      <c r="BZ308" s="277"/>
      <c r="CA308" s="277"/>
      <c r="CB308" s="277"/>
      <c r="CC308" s="277"/>
      <c r="CD308" s="277"/>
      <c r="CE308" s="277"/>
      <c r="CF308" s="277"/>
      <c r="CG308" s="277"/>
      <c r="CH308" s="277"/>
      <c r="CI308" s="277"/>
      <c r="CJ308" s="277"/>
      <c r="CK308" s="277"/>
      <c r="CL308" s="277"/>
      <c r="CM308" s="277"/>
      <c r="CN308" s="277"/>
      <c r="CO308" s="277"/>
      <c r="CP308" s="277"/>
      <c r="CQ308" s="277"/>
      <c r="CR308" s="277"/>
      <c r="CS308" s="277"/>
      <c r="CT308" s="277"/>
      <c r="CU308" s="277"/>
      <c r="CV308" s="277"/>
      <c r="CW308" s="277"/>
      <c r="CX308" s="277"/>
      <c r="CY308" s="277"/>
      <c r="CZ308" s="277"/>
      <c r="DA308" s="277"/>
      <c r="DB308" s="277"/>
      <c r="DC308" s="277"/>
      <c r="DD308" s="277"/>
      <c r="DE308" s="277"/>
      <c r="DF308" s="277"/>
      <c r="DG308" s="277"/>
      <c r="DH308" s="277"/>
      <c r="DI308" s="277"/>
      <c r="DJ308" s="277"/>
      <c r="DK308" s="277"/>
      <c r="DL308" s="277"/>
      <c r="DM308" s="277"/>
      <c r="DN308" s="277"/>
      <c r="DO308" s="277"/>
      <c r="DP308" s="277"/>
      <c r="DQ308" s="277"/>
      <c r="DR308" s="277"/>
      <c r="DS308" s="277"/>
      <c r="DT308" s="277"/>
      <c r="DU308" s="277"/>
      <c r="DV308" s="277"/>
      <c r="DW308" s="277"/>
      <c r="DX308" s="277"/>
      <c r="DY308" s="277"/>
      <c r="DZ308" s="277"/>
      <c r="EA308" s="277"/>
      <c r="EB308" s="277"/>
      <c r="EC308" s="277"/>
      <c r="ED308" s="277"/>
      <c r="EE308" s="277"/>
      <c r="EF308" s="277"/>
      <c r="EG308" s="277"/>
      <c r="EH308" s="277"/>
      <c r="EI308" s="277"/>
      <c r="EJ308" s="277"/>
      <c r="EK308" s="277"/>
      <c r="EL308" s="277"/>
      <c r="EM308" s="277"/>
      <c r="EN308" s="277"/>
      <c r="EO308" s="277"/>
      <c r="EP308" s="277"/>
      <c r="EQ308" s="277"/>
      <c r="ER308" s="277"/>
      <c r="ES308" s="277"/>
      <c r="ET308" s="277"/>
      <c r="EU308" s="277"/>
      <c r="EV308" s="277"/>
      <c r="EW308" s="277"/>
      <c r="EX308" s="277"/>
      <c r="EY308" s="277"/>
      <c r="EZ308" s="277"/>
      <c r="FA308" s="277"/>
      <c r="FB308" s="277"/>
      <c r="FC308" s="277"/>
      <c r="FD308" s="277"/>
      <c r="FE308" s="277"/>
      <c r="FF308" s="277"/>
      <c r="FG308" s="277"/>
      <c r="FH308" s="277"/>
      <c r="FI308" s="277"/>
      <c r="FJ308" s="277"/>
      <c r="FK308" s="277"/>
      <c r="FL308" s="277"/>
      <c r="FM308" s="277"/>
      <c r="FN308" s="277"/>
      <c r="FO308" s="277"/>
      <c r="FP308" s="277"/>
      <c r="FQ308" s="277"/>
      <c r="FR308" s="277"/>
      <c r="FS308" s="277"/>
      <c r="FT308" s="277"/>
      <c r="FU308" s="277"/>
      <c r="FV308" s="277"/>
      <c r="FW308" s="277"/>
      <c r="FX308" s="277"/>
      <c r="FY308" s="277"/>
      <c r="FZ308" s="277"/>
      <c r="GA308" s="277"/>
      <c r="GB308" s="277"/>
      <c r="GC308" s="277"/>
      <c r="GD308" s="277"/>
      <c r="GE308" s="277"/>
      <c r="GF308" s="277"/>
      <c r="GG308" s="277"/>
      <c r="GH308" s="277"/>
      <c r="GI308" s="277"/>
      <c r="GJ308" s="277"/>
      <c r="GK308" s="277"/>
      <c r="GL308" s="277"/>
      <c r="GM308" s="277"/>
      <c r="GN308" s="277"/>
      <c r="GO308" s="277"/>
      <c r="GP308" s="277"/>
      <c r="GQ308" s="277"/>
      <c r="GR308" s="277"/>
      <c r="GS308" s="277"/>
      <c r="GT308" s="277"/>
      <c r="GU308" s="277"/>
      <c r="GV308" s="280"/>
      <c r="GW308" s="280"/>
      <c r="GX308" s="280"/>
      <c r="GY308" s="280"/>
      <c r="GZ308" s="280"/>
      <c r="HA308" s="280"/>
      <c r="HB308" s="280"/>
      <c r="HC308" s="280"/>
      <c r="HD308" s="280"/>
      <c r="HE308" s="280"/>
      <c r="HF308" s="280"/>
      <c r="HG308" s="280"/>
      <c r="HH308" s="280"/>
      <c r="HI308" s="280"/>
      <c r="HJ308" s="280"/>
      <c r="HK308" s="280"/>
      <c r="HL308" s="280"/>
      <c r="HM308" s="280"/>
      <c r="HN308" s="280"/>
      <c r="HO308" s="280"/>
      <c r="HP308" s="280"/>
      <c r="HQ308" s="280"/>
      <c r="HR308" s="280"/>
      <c r="HS308" s="280"/>
    </row>
    <row r="309" spans="1:227" s="278" customFormat="1" ht="26.1" customHeight="1">
      <c r="A309" s="523"/>
      <c r="B309" s="309" t="s">
        <v>428</v>
      </c>
      <c r="C309" s="290">
        <v>57</v>
      </c>
      <c r="D309" s="310"/>
      <c r="E309" s="290"/>
      <c r="F309" s="291">
        <f t="shared" si="54"/>
        <v>57</v>
      </c>
      <c r="G309" s="290"/>
      <c r="H309" s="291">
        <f t="shared" si="50"/>
        <v>57</v>
      </c>
      <c r="I309" s="296"/>
      <c r="J309" s="277"/>
      <c r="K309" s="277"/>
      <c r="L309" s="277"/>
      <c r="M309" s="277"/>
      <c r="N309" s="277"/>
      <c r="O309" s="277"/>
      <c r="P309" s="277"/>
      <c r="Q309" s="277"/>
      <c r="R309" s="277"/>
      <c r="S309" s="277"/>
      <c r="T309" s="277"/>
      <c r="U309" s="277"/>
      <c r="V309" s="277"/>
      <c r="W309" s="277"/>
      <c r="X309" s="277"/>
      <c r="Y309" s="277"/>
      <c r="Z309" s="277"/>
      <c r="AA309" s="277"/>
      <c r="AB309" s="277"/>
      <c r="AC309" s="277"/>
      <c r="AD309" s="277"/>
      <c r="AE309" s="277"/>
      <c r="AF309" s="277"/>
      <c r="AG309" s="277"/>
      <c r="AH309" s="277"/>
      <c r="AI309" s="277"/>
      <c r="AJ309" s="277"/>
      <c r="AK309" s="277"/>
      <c r="AL309" s="277"/>
      <c r="AM309" s="277"/>
      <c r="AN309" s="277"/>
      <c r="AO309" s="277"/>
      <c r="AP309" s="277"/>
      <c r="AQ309" s="277"/>
      <c r="AR309" s="277"/>
      <c r="AS309" s="277"/>
      <c r="AT309" s="277"/>
      <c r="AU309" s="277"/>
      <c r="AV309" s="277"/>
      <c r="AW309" s="277"/>
      <c r="AX309" s="277"/>
      <c r="AY309" s="277"/>
      <c r="AZ309" s="277"/>
      <c r="BA309" s="277"/>
      <c r="BB309" s="277"/>
      <c r="BC309" s="277"/>
      <c r="BD309" s="277"/>
      <c r="BE309" s="277"/>
      <c r="BF309" s="277"/>
      <c r="BG309" s="277"/>
      <c r="BH309" s="277"/>
      <c r="BI309" s="277"/>
      <c r="BJ309" s="277"/>
      <c r="BK309" s="277"/>
      <c r="BL309" s="277"/>
      <c r="BM309" s="277"/>
      <c r="BN309" s="277"/>
      <c r="BO309" s="277"/>
      <c r="BP309" s="277"/>
      <c r="BQ309" s="277"/>
      <c r="BR309" s="277"/>
      <c r="BS309" s="277"/>
      <c r="BT309" s="277"/>
      <c r="BU309" s="277"/>
      <c r="BV309" s="277"/>
      <c r="BW309" s="277"/>
      <c r="BX309" s="277"/>
      <c r="BY309" s="277"/>
      <c r="BZ309" s="277"/>
      <c r="CA309" s="277"/>
      <c r="CB309" s="277"/>
      <c r="CC309" s="277"/>
      <c r="CD309" s="277"/>
      <c r="CE309" s="277"/>
      <c r="CF309" s="277"/>
      <c r="CG309" s="277"/>
      <c r="CH309" s="277"/>
      <c r="CI309" s="277"/>
      <c r="CJ309" s="277"/>
      <c r="CK309" s="277"/>
      <c r="CL309" s="277"/>
      <c r="CM309" s="277"/>
      <c r="CN309" s="277"/>
      <c r="CO309" s="277"/>
      <c r="CP309" s="277"/>
      <c r="CQ309" s="277"/>
      <c r="CR309" s="277"/>
      <c r="CS309" s="277"/>
      <c r="CT309" s="277"/>
      <c r="CU309" s="277"/>
      <c r="CV309" s="277"/>
      <c r="CW309" s="277"/>
      <c r="CX309" s="277"/>
      <c r="CY309" s="277"/>
      <c r="CZ309" s="277"/>
      <c r="DA309" s="277"/>
      <c r="DB309" s="277"/>
      <c r="DC309" s="277"/>
      <c r="DD309" s="277"/>
      <c r="DE309" s="277"/>
      <c r="DF309" s="277"/>
      <c r="DG309" s="277"/>
      <c r="DH309" s="277"/>
      <c r="DI309" s="277"/>
      <c r="DJ309" s="277"/>
      <c r="DK309" s="277"/>
      <c r="DL309" s="277"/>
      <c r="DM309" s="277"/>
      <c r="DN309" s="277"/>
      <c r="DO309" s="277"/>
      <c r="DP309" s="277"/>
      <c r="DQ309" s="277"/>
      <c r="DR309" s="277"/>
      <c r="DS309" s="277"/>
      <c r="DT309" s="277"/>
      <c r="DU309" s="277"/>
      <c r="DV309" s="277"/>
      <c r="DW309" s="277"/>
      <c r="DX309" s="277"/>
      <c r="DY309" s="277"/>
      <c r="DZ309" s="277"/>
      <c r="EA309" s="277"/>
      <c r="EB309" s="277"/>
      <c r="EC309" s="277"/>
      <c r="ED309" s="277"/>
      <c r="EE309" s="277"/>
      <c r="EF309" s="277"/>
      <c r="EG309" s="277"/>
      <c r="EH309" s="277"/>
      <c r="EI309" s="277"/>
      <c r="EJ309" s="277"/>
      <c r="EK309" s="277"/>
      <c r="EL309" s="277"/>
      <c r="EM309" s="277"/>
      <c r="EN309" s="277"/>
      <c r="EO309" s="277"/>
      <c r="EP309" s="277"/>
      <c r="EQ309" s="277"/>
      <c r="ER309" s="277"/>
      <c r="ES309" s="277"/>
      <c r="ET309" s="277"/>
      <c r="EU309" s="277"/>
      <c r="EV309" s="277"/>
      <c r="EW309" s="277"/>
      <c r="EX309" s="277"/>
      <c r="EY309" s="277"/>
      <c r="EZ309" s="277"/>
      <c r="FA309" s="277"/>
      <c r="FB309" s="277"/>
      <c r="FC309" s="277"/>
      <c r="FD309" s="277"/>
      <c r="FE309" s="277"/>
      <c r="FF309" s="277"/>
      <c r="FG309" s="277"/>
      <c r="FH309" s="277"/>
      <c r="FI309" s="277"/>
      <c r="FJ309" s="277"/>
      <c r="FK309" s="277"/>
      <c r="FL309" s="277"/>
      <c r="FM309" s="277"/>
      <c r="FN309" s="277"/>
      <c r="FO309" s="277"/>
      <c r="FP309" s="277"/>
      <c r="FQ309" s="277"/>
      <c r="FR309" s="277"/>
      <c r="FS309" s="277"/>
      <c r="FT309" s="277"/>
      <c r="FU309" s="277"/>
      <c r="FV309" s="277"/>
      <c r="FW309" s="277"/>
      <c r="FX309" s="277"/>
      <c r="FY309" s="277"/>
      <c r="FZ309" s="277"/>
      <c r="GA309" s="277"/>
      <c r="GB309" s="277"/>
      <c r="GC309" s="277"/>
      <c r="GD309" s="277"/>
      <c r="GE309" s="277"/>
      <c r="GF309" s="277"/>
      <c r="GG309" s="277"/>
      <c r="GH309" s="277"/>
      <c r="GI309" s="277"/>
      <c r="GJ309" s="277"/>
      <c r="GK309" s="277"/>
      <c r="GL309" s="277"/>
      <c r="GM309" s="277"/>
      <c r="GN309" s="277"/>
      <c r="GO309" s="277"/>
      <c r="GP309" s="277"/>
      <c r="GQ309" s="277"/>
      <c r="GR309" s="277"/>
      <c r="GS309" s="277"/>
      <c r="GT309" s="277"/>
      <c r="GU309" s="277"/>
      <c r="GV309" s="280"/>
      <c r="GW309" s="280"/>
      <c r="GX309" s="280"/>
      <c r="GY309" s="280"/>
      <c r="GZ309" s="280"/>
      <c r="HA309" s="280"/>
      <c r="HB309" s="280"/>
      <c r="HC309" s="280"/>
      <c r="HD309" s="280"/>
      <c r="HE309" s="280"/>
      <c r="HF309" s="280"/>
      <c r="HG309" s="280"/>
      <c r="HH309" s="280"/>
      <c r="HI309" s="280"/>
      <c r="HJ309" s="280"/>
      <c r="HK309" s="280"/>
      <c r="HL309" s="280"/>
      <c r="HM309" s="280"/>
      <c r="HN309" s="280"/>
      <c r="HO309" s="280"/>
      <c r="HP309" s="280"/>
      <c r="HQ309" s="280"/>
      <c r="HR309" s="280"/>
      <c r="HS309" s="280"/>
    </row>
    <row r="310" spans="1:227" s="278" customFormat="1" ht="26.1" customHeight="1">
      <c r="A310" s="523"/>
      <c r="B310" s="309" t="s">
        <v>429</v>
      </c>
      <c r="C310" s="290">
        <v>139.4</v>
      </c>
      <c r="D310" s="310"/>
      <c r="E310" s="290"/>
      <c r="F310" s="291">
        <f t="shared" si="54"/>
        <v>139.4</v>
      </c>
      <c r="G310" s="290"/>
      <c r="H310" s="291">
        <f t="shared" si="50"/>
        <v>139.4</v>
      </c>
      <c r="I310" s="296"/>
      <c r="J310" s="277"/>
      <c r="K310" s="277"/>
      <c r="L310" s="277"/>
      <c r="M310" s="277"/>
      <c r="N310" s="277"/>
      <c r="O310" s="277"/>
      <c r="P310" s="277"/>
      <c r="Q310" s="277"/>
      <c r="R310" s="277"/>
      <c r="S310" s="277"/>
      <c r="T310" s="277"/>
      <c r="U310" s="277"/>
      <c r="V310" s="277"/>
      <c r="W310" s="277"/>
      <c r="X310" s="277"/>
      <c r="Y310" s="277"/>
      <c r="Z310" s="277"/>
      <c r="AA310" s="277"/>
      <c r="AB310" s="277"/>
      <c r="AC310" s="277"/>
      <c r="AD310" s="277"/>
      <c r="AE310" s="277"/>
      <c r="AF310" s="277"/>
      <c r="AG310" s="277"/>
      <c r="AH310" s="277"/>
      <c r="AI310" s="277"/>
      <c r="AJ310" s="277"/>
      <c r="AK310" s="277"/>
      <c r="AL310" s="277"/>
      <c r="AM310" s="277"/>
      <c r="AN310" s="277"/>
      <c r="AO310" s="277"/>
      <c r="AP310" s="277"/>
      <c r="AQ310" s="277"/>
      <c r="AR310" s="277"/>
      <c r="AS310" s="277"/>
      <c r="AT310" s="277"/>
      <c r="AU310" s="277"/>
      <c r="AV310" s="277"/>
      <c r="AW310" s="277"/>
      <c r="AX310" s="277"/>
      <c r="AY310" s="277"/>
      <c r="AZ310" s="277"/>
      <c r="BA310" s="277"/>
      <c r="BB310" s="277"/>
      <c r="BC310" s="277"/>
      <c r="BD310" s="277"/>
      <c r="BE310" s="277"/>
      <c r="BF310" s="277"/>
      <c r="BG310" s="277"/>
      <c r="BH310" s="277"/>
      <c r="BI310" s="277"/>
      <c r="BJ310" s="277"/>
      <c r="BK310" s="277"/>
      <c r="BL310" s="277"/>
      <c r="BM310" s="277"/>
      <c r="BN310" s="277"/>
      <c r="BO310" s="277"/>
      <c r="BP310" s="277"/>
      <c r="BQ310" s="277"/>
      <c r="BR310" s="277"/>
      <c r="BS310" s="277"/>
      <c r="BT310" s="277"/>
      <c r="BU310" s="277"/>
      <c r="BV310" s="277"/>
      <c r="BW310" s="277"/>
      <c r="BX310" s="277"/>
      <c r="BY310" s="277"/>
      <c r="BZ310" s="277"/>
      <c r="CA310" s="277"/>
      <c r="CB310" s="277"/>
      <c r="CC310" s="277"/>
      <c r="CD310" s="277"/>
      <c r="CE310" s="277"/>
      <c r="CF310" s="277"/>
      <c r="CG310" s="277"/>
      <c r="CH310" s="277"/>
      <c r="CI310" s="277"/>
      <c r="CJ310" s="277"/>
      <c r="CK310" s="277"/>
      <c r="CL310" s="277"/>
      <c r="CM310" s="277"/>
      <c r="CN310" s="277"/>
      <c r="CO310" s="277"/>
      <c r="CP310" s="277"/>
      <c r="CQ310" s="277"/>
      <c r="CR310" s="277"/>
      <c r="CS310" s="277"/>
      <c r="CT310" s="277"/>
      <c r="CU310" s="277"/>
      <c r="CV310" s="277"/>
      <c r="CW310" s="277"/>
      <c r="CX310" s="277"/>
      <c r="CY310" s="277"/>
      <c r="CZ310" s="277"/>
      <c r="DA310" s="277"/>
      <c r="DB310" s="277"/>
      <c r="DC310" s="277"/>
      <c r="DD310" s="277"/>
      <c r="DE310" s="277"/>
      <c r="DF310" s="277"/>
      <c r="DG310" s="277"/>
      <c r="DH310" s="277"/>
      <c r="DI310" s="277"/>
      <c r="DJ310" s="277"/>
      <c r="DK310" s="277"/>
      <c r="DL310" s="277"/>
      <c r="DM310" s="277"/>
      <c r="DN310" s="277"/>
      <c r="DO310" s="277"/>
      <c r="DP310" s="277"/>
      <c r="DQ310" s="277"/>
      <c r="DR310" s="277"/>
      <c r="DS310" s="277"/>
      <c r="DT310" s="277"/>
      <c r="DU310" s="277"/>
      <c r="DV310" s="277"/>
      <c r="DW310" s="277"/>
      <c r="DX310" s="277"/>
      <c r="DY310" s="277"/>
      <c r="DZ310" s="277"/>
      <c r="EA310" s="277"/>
      <c r="EB310" s="277"/>
      <c r="EC310" s="277"/>
      <c r="ED310" s="277"/>
      <c r="EE310" s="277"/>
      <c r="EF310" s="277"/>
      <c r="EG310" s="277"/>
      <c r="EH310" s="277"/>
      <c r="EI310" s="277"/>
      <c r="EJ310" s="277"/>
      <c r="EK310" s="277"/>
      <c r="EL310" s="277"/>
      <c r="EM310" s="277"/>
      <c r="EN310" s="277"/>
      <c r="EO310" s="277"/>
      <c r="EP310" s="277"/>
      <c r="EQ310" s="277"/>
      <c r="ER310" s="277"/>
      <c r="ES310" s="277"/>
      <c r="ET310" s="277"/>
      <c r="EU310" s="277"/>
      <c r="EV310" s="277"/>
      <c r="EW310" s="277"/>
      <c r="EX310" s="277"/>
      <c r="EY310" s="277"/>
      <c r="EZ310" s="277"/>
      <c r="FA310" s="277"/>
      <c r="FB310" s="277"/>
      <c r="FC310" s="277"/>
      <c r="FD310" s="277"/>
      <c r="FE310" s="277"/>
      <c r="FF310" s="277"/>
      <c r="FG310" s="277"/>
      <c r="FH310" s="277"/>
      <c r="FI310" s="277"/>
      <c r="FJ310" s="277"/>
      <c r="FK310" s="277"/>
      <c r="FL310" s="277"/>
      <c r="FM310" s="277"/>
      <c r="FN310" s="277"/>
      <c r="FO310" s="277"/>
      <c r="FP310" s="277"/>
      <c r="FQ310" s="277"/>
      <c r="FR310" s="277"/>
      <c r="FS310" s="277"/>
      <c r="FT310" s="277"/>
      <c r="FU310" s="277"/>
      <c r="FV310" s="277"/>
      <c r="FW310" s="277"/>
      <c r="FX310" s="277"/>
      <c r="FY310" s="277"/>
      <c r="FZ310" s="277"/>
      <c r="GA310" s="277"/>
      <c r="GB310" s="277"/>
      <c r="GC310" s="277"/>
      <c r="GD310" s="277"/>
      <c r="GE310" s="277"/>
      <c r="GF310" s="277"/>
      <c r="GG310" s="277"/>
      <c r="GH310" s="277"/>
      <c r="GI310" s="277"/>
      <c r="GJ310" s="277"/>
      <c r="GK310" s="277"/>
      <c r="GL310" s="277"/>
      <c r="GM310" s="277"/>
      <c r="GN310" s="277"/>
      <c r="GO310" s="277"/>
      <c r="GP310" s="277"/>
      <c r="GQ310" s="277"/>
      <c r="GR310" s="277"/>
      <c r="GS310" s="277"/>
      <c r="GT310" s="277"/>
      <c r="GU310" s="277"/>
      <c r="GV310" s="280"/>
      <c r="GW310" s="280"/>
      <c r="GX310" s="280"/>
      <c r="GY310" s="280"/>
      <c r="GZ310" s="280"/>
      <c r="HA310" s="280"/>
      <c r="HB310" s="280"/>
      <c r="HC310" s="280"/>
      <c r="HD310" s="280"/>
      <c r="HE310" s="280"/>
      <c r="HF310" s="280"/>
      <c r="HG310" s="280"/>
      <c r="HH310" s="280"/>
      <c r="HI310" s="280"/>
      <c r="HJ310" s="280"/>
      <c r="HK310" s="280"/>
      <c r="HL310" s="280"/>
      <c r="HM310" s="280"/>
      <c r="HN310" s="280"/>
      <c r="HO310" s="280"/>
      <c r="HP310" s="280"/>
      <c r="HQ310" s="280"/>
      <c r="HR310" s="280"/>
      <c r="HS310" s="280"/>
    </row>
    <row r="311" spans="1:227" s="278" customFormat="1" ht="26.1" customHeight="1">
      <c r="A311" s="523"/>
      <c r="B311" s="309" t="s">
        <v>430</v>
      </c>
      <c r="C311" s="290">
        <v>731.18</v>
      </c>
      <c r="D311" s="310"/>
      <c r="E311" s="290"/>
      <c r="F311" s="291">
        <f t="shared" si="54"/>
        <v>731.18</v>
      </c>
      <c r="G311" s="290"/>
      <c r="H311" s="291">
        <f t="shared" si="50"/>
        <v>731.18</v>
      </c>
      <c r="I311" s="296"/>
      <c r="J311" s="277"/>
      <c r="K311" s="277"/>
      <c r="L311" s="277"/>
      <c r="M311" s="277"/>
      <c r="N311" s="277"/>
      <c r="O311" s="277"/>
      <c r="P311" s="277"/>
      <c r="Q311" s="277"/>
      <c r="R311" s="277"/>
      <c r="S311" s="277"/>
      <c r="T311" s="277"/>
      <c r="U311" s="277"/>
      <c r="V311" s="277"/>
      <c r="W311" s="277"/>
      <c r="X311" s="277"/>
      <c r="Y311" s="277"/>
      <c r="Z311" s="277"/>
      <c r="AA311" s="277"/>
      <c r="AB311" s="277"/>
      <c r="AC311" s="277"/>
      <c r="AD311" s="277"/>
      <c r="AE311" s="277"/>
      <c r="AF311" s="277"/>
      <c r="AG311" s="277"/>
      <c r="AH311" s="277"/>
      <c r="AI311" s="277"/>
      <c r="AJ311" s="277"/>
      <c r="AK311" s="277"/>
      <c r="AL311" s="277"/>
      <c r="AM311" s="277"/>
      <c r="AN311" s="277"/>
      <c r="AO311" s="277"/>
      <c r="AP311" s="277"/>
      <c r="AQ311" s="277"/>
      <c r="AR311" s="277"/>
      <c r="AS311" s="277"/>
      <c r="AT311" s="277"/>
      <c r="AU311" s="277"/>
      <c r="AV311" s="277"/>
      <c r="AW311" s="277"/>
      <c r="AX311" s="277"/>
      <c r="AY311" s="277"/>
      <c r="AZ311" s="277"/>
      <c r="BA311" s="277"/>
      <c r="BB311" s="277"/>
      <c r="BC311" s="277"/>
      <c r="BD311" s="277"/>
      <c r="BE311" s="277"/>
      <c r="BF311" s="277"/>
      <c r="BG311" s="277"/>
      <c r="BH311" s="277"/>
      <c r="BI311" s="277"/>
      <c r="BJ311" s="277"/>
      <c r="BK311" s="277"/>
      <c r="BL311" s="277"/>
      <c r="BM311" s="277"/>
      <c r="BN311" s="277"/>
      <c r="BO311" s="277"/>
      <c r="BP311" s="277"/>
      <c r="BQ311" s="277"/>
      <c r="BR311" s="277"/>
      <c r="BS311" s="277"/>
      <c r="BT311" s="277"/>
      <c r="BU311" s="277"/>
      <c r="BV311" s="277"/>
      <c r="BW311" s="277"/>
      <c r="BX311" s="277"/>
      <c r="BY311" s="277"/>
      <c r="BZ311" s="277"/>
      <c r="CA311" s="277"/>
      <c r="CB311" s="277"/>
      <c r="CC311" s="277"/>
      <c r="CD311" s="277"/>
      <c r="CE311" s="277"/>
      <c r="CF311" s="277"/>
      <c r="CG311" s="277"/>
      <c r="CH311" s="277"/>
      <c r="CI311" s="277"/>
      <c r="CJ311" s="277"/>
      <c r="CK311" s="277"/>
      <c r="CL311" s="277"/>
      <c r="CM311" s="277"/>
      <c r="CN311" s="277"/>
      <c r="CO311" s="277"/>
      <c r="CP311" s="277"/>
      <c r="CQ311" s="277"/>
      <c r="CR311" s="277"/>
      <c r="CS311" s="277"/>
      <c r="CT311" s="277"/>
      <c r="CU311" s="277"/>
      <c r="CV311" s="277"/>
      <c r="CW311" s="277"/>
      <c r="CX311" s="277"/>
      <c r="CY311" s="277"/>
      <c r="CZ311" s="277"/>
      <c r="DA311" s="277"/>
      <c r="DB311" s="277"/>
      <c r="DC311" s="277"/>
      <c r="DD311" s="277"/>
      <c r="DE311" s="277"/>
      <c r="DF311" s="277"/>
      <c r="DG311" s="277"/>
      <c r="DH311" s="277"/>
      <c r="DI311" s="277"/>
      <c r="DJ311" s="277"/>
      <c r="DK311" s="277"/>
      <c r="DL311" s="277"/>
      <c r="DM311" s="277"/>
      <c r="DN311" s="277"/>
      <c r="DO311" s="277"/>
      <c r="DP311" s="277"/>
      <c r="DQ311" s="277"/>
      <c r="DR311" s="277"/>
      <c r="DS311" s="277"/>
      <c r="DT311" s="277"/>
      <c r="DU311" s="277"/>
      <c r="DV311" s="277"/>
      <c r="DW311" s="277"/>
      <c r="DX311" s="277"/>
      <c r="DY311" s="277"/>
      <c r="DZ311" s="277"/>
      <c r="EA311" s="277"/>
      <c r="EB311" s="277"/>
      <c r="EC311" s="277"/>
      <c r="ED311" s="277"/>
      <c r="EE311" s="277"/>
      <c r="EF311" s="277"/>
      <c r="EG311" s="277"/>
      <c r="EH311" s="277"/>
      <c r="EI311" s="277"/>
      <c r="EJ311" s="277"/>
      <c r="EK311" s="277"/>
      <c r="EL311" s="277"/>
      <c r="EM311" s="277"/>
      <c r="EN311" s="277"/>
      <c r="EO311" s="277"/>
      <c r="EP311" s="277"/>
      <c r="EQ311" s="277"/>
      <c r="ER311" s="277"/>
      <c r="ES311" s="277"/>
      <c r="ET311" s="277"/>
      <c r="EU311" s="277"/>
      <c r="EV311" s="277"/>
      <c r="EW311" s="277"/>
      <c r="EX311" s="277"/>
      <c r="EY311" s="277"/>
      <c r="EZ311" s="277"/>
      <c r="FA311" s="277"/>
      <c r="FB311" s="277"/>
      <c r="FC311" s="277"/>
      <c r="FD311" s="277"/>
      <c r="FE311" s="277"/>
      <c r="FF311" s="277"/>
      <c r="FG311" s="277"/>
      <c r="FH311" s="277"/>
      <c r="FI311" s="277"/>
      <c r="FJ311" s="277"/>
      <c r="FK311" s="277"/>
      <c r="FL311" s="277"/>
      <c r="FM311" s="277"/>
      <c r="FN311" s="277"/>
      <c r="FO311" s="277"/>
      <c r="FP311" s="277"/>
      <c r="FQ311" s="277"/>
      <c r="FR311" s="277"/>
      <c r="FS311" s="277"/>
      <c r="FT311" s="277"/>
      <c r="FU311" s="277"/>
      <c r="FV311" s="277"/>
      <c r="FW311" s="277"/>
      <c r="FX311" s="277"/>
      <c r="FY311" s="277"/>
      <c r="FZ311" s="277"/>
      <c r="GA311" s="277"/>
      <c r="GB311" s="277"/>
      <c r="GC311" s="277"/>
      <c r="GD311" s="277"/>
      <c r="GE311" s="277"/>
      <c r="GF311" s="277"/>
      <c r="GG311" s="277"/>
      <c r="GH311" s="277"/>
      <c r="GI311" s="277"/>
      <c r="GJ311" s="277"/>
      <c r="GK311" s="277"/>
      <c r="GL311" s="277"/>
      <c r="GM311" s="277"/>
      <c r="GN311" s="277"/>
      <c r="GO311" s="277"/>
      <c r="GP311" s="277"/>
      <c r="GQ311" s="277"/>
      <c r="GR311" s="277"/>
      <c r="GS311" s="277"/>
      <c r="GT311" s="277"/>
      <c r="GU311" s="277"/>
      <c r="GV311" s="280"/>
      <c r="GW311" s="280"/>
      <c r="GX311" s="280"/>
      <c r="GY311" s="280"/>
      <c r="GZ311" s="280"/>
      <c r="HA311" s="280"/>
      <c r="HB311" s="280"/>
      <c r="HC311" s="280"/>
      <c r="HD311" s="280"/>
      <c r="HE311" s="280"/>
      <c r="HF311" s="280"/>
      <c r="HG311" s="280"/>
      <c r="HH311" s="280"/>
      <c r="HI311" s="280"/>
      <c r="HJ311" s="280"/>
      <c r="HK311" s="280"/>
      <c r="HL311" s="280"/>
      <c r="HM311" s="280"/>
      <c r="HN311" s="280"/>
      <c r="HO311" s="280"/>
      <c r="HP311" s="280"/>
      <c r="HQ311" s="280"/>
      <c r="HR311" s="280"/>
      <c r="HS311" s="280"/>
    </row>
    <row r="312" spans="1:227" s="278" customFormat="1" ht="26.1" customHeight="1">
      <c r="A312" s="523"/>
      <c r="B312" s="309" t="s">
        <v>431</v>
      </c>
      <c r="C312" s="290">
        <v>800.6</v>
      </c>
      <c r="D312" s="310"/>
      <c r="E312" s="290"/>
      <c r="F312" s="291">
        <f t="shared" si="54"/>
        <v>800.6</v>
      </c>
      <c r="G312" s="290"/>
      <c r="H312" s="291">
        <f t="shared" si="50"/>
        <v>800.6</v>
      </c>
      <c r="I312" s="296"/>
      <c r="J312" s="277"/>
      <c r="K312" s="277"/>
      <c r="L312" s="277"/>
      <c r="M312" s="277"/>
      <c r="N312" s="277"/>
      <c r="O312" s="277"/>
      <c r="P312" s="277"/>
      <c r="Q312" s="277"/>
      <c r="R312" s="277"/>
      <c r="S312" s="277"/>
      <c r="T312" s="277"/>
      <c r="U312" s="277"/>
      <c r="V312" s="277"/>
      <c r="W312" s="277"/>
      <c r="X312" s="277"/>
      <c r="Y312" s="277"/>
      <c r="Z312" s="277"/>
      <c r="AA312" s="277"/>
      <c r="AB312" s="277"/>
      <c r="AC312" s="277"/>
      <c r="AD312" s="277"/>
      <c r="AE312" s="277"/>
      <c r="AF312" s="277"/>
      <c r="AG312" s="277"/>
      <c r="AH312" s="277"/>
      <c r="AI312" s="277"/>
      <c r="AJ312" s="277"/>
      <c r="AK312" s="277"/>
      <c r="AL312" s="277"/>
      <c r="AM312" s="277"/>
      <c r="AN312" s="277"/>
      <c r="AO312" s="277"/>
      <c r="AP312" s="277"/>
      <c r="AQ312" s="277"/>
      <c r="AR312" s="277"/>
      <c r="AS312" s="277"/>
      <c r="AT312" s="277"/>
      <c r="AU312" s="277"/>
      <c r="AV312" s="277"/>
      <c r="AW312" s="277"/>
      <c r="AX312" s="277"/>
      <c r="AY312" s="277"/>
      <c r="AZ312" s="277"/>
      <c r="BA312" s="277"/>
      <c r="BB312" s="277"/>
      <c r="BC312" s="277"/>
      <c r="BD312" s="277"/>
      <c r="BE312" s="277"/>
      <c r="BF312" s="277"/>
      <c r="BG312" s="277"/>
      <c r="BH312" s="277"/>
      <c r="BI312" s="277"/>
      <c r="BJ312" s="277"/>
      <c r="BK312" s="277"/>
      <c r="BL312" s="277"/>
      <c r="BM312" s="277"/>
      <c r="BN312" s="277"/>
      <c r="BO312" s="277"/>
      <c r="BP312" s="277"/>
      <c r="BQ312" s="277"/>
      <c r="BR312" s="277"/>
      <c r="BS312" s="277"/>
      <c r="BT312" s="277"/>
      <c r="BU312" s="277"/>
      <c r="BV312" s="277"/>
      <c r="BW312" s="277"/>
      <c r="BX312" s="277"/>
      <c r="BY312" s="277"/>
      <c r="BZ312" s="277"/>
      <c r="CA312" s="277"/>
      <c r="CB312" s="277"/>
      <c r="CC312" s="277"/>
      <c r="CD312" s="277"/>
      <c r="CE312" s="277"/>
      <c r="CF312" s="277"/>
      <c r="CG312" s="277"/>
      <c r="CH312" s="277"/>
      <c r="CI312" s="277"/>
      <c r="CJ312" s="277"/>
      <c r="CK312" s="277"/>
      <c r="CL312" s="277"/>
      <c r="CM312" s="277"/>
      <c r="CN312" s="277"/>
      <c r="CO312" s="277"/>
      <c r="CP312" s="277"/>
      <c r="CQ312" s="277"/>
      <c r="CR312" s="277"/>
      <c r="CS312" s="277"/>
      <c r="CT312" s="277"/>
      <c r="CU312" s="277"/>
      <c r="CV312" s="277"/>
      <c r="CW312" s="277"/>
      <c r="CX312" s="277"/>
      <c r="CY312" s="277"/>
      <c r="CZ312" s="277"/>
      <c r="DA312" s="277"/>
      <c r="DB312" s="277"/>
      <c r="DC312" s="277"/>
      <c r="DD312" s="277"/>
      <c r="DE312" s="277"/>
      <c r="DF312" s="277"/>
      <c r="DG312" s="277"/>
      <c r="DH312" s="277"/>
      <c r="DI312" s="277"/>
      <c r="DJ312" s="277"/>
      <c r="DK312" s="277"/>
      <c r="DL312" s="277"/>
      <c r="DM312" s="277"/>
      <c r="DN312" s="277"/>
      <c r="DO312" s="277"/>
      <c r="DP312" s="277"/>
      <c r="DQ312" s="277"/>
      <c r="DR312" s="277"/>
      <c r="DS312" s="277"/>
      <c r="DT312" s="277"/>
      <c r="DU312" s="277"/>
      <c r="DV312" s="277"/>
      <c r="DW312" s="277"/>
      <c r="DX312" s="277"/>
      <c r="DY312" s="277"/>
      <c r="DZ312" s="277"/>
      <c r="EA312" s="277"/>
      <c r="EB312" s="277"/>
      <c r="EC312" s="277"/>
      <c r="ED312" s="277"/>
      <c r="EE312" s="277"/>
      <c r="EF312" s="277"/>
      <c r="EG312" s="277"/>
      <c r="EH312" s="277"/>
      <c r="EI312" s="277"/>
      <c r="EJ312" s="277"/>
      <c r="EK312" s="277"/>
      <c r="EL312" s="277"/>
      <c r="EM312" s="277"/>
      <c r="EN312" s="277"/>
      <c r="EO312" s="277"/>
      <c r="EP312" s="277"/>
      <c r="EQ312" s="277"/>
      <c r="ER312" s="277"/>
      <c r="ES312" s="277"/>
      <c r="ET312" s="277"/>
      <c r="EU312" s="277"/>
      <c r="EV312" s="277"/>
      <c r="EW312" s="277"/>
      <c r="EX312" s="277"/>
      <c r="EY312" s="277"/>
      <c r="EZ312" s="277"/>
      <c r="FA312" s="277"/>
      <c r="FB312" s="277"/>
      <c r="FC312" s="277"/>
      <c r="FD312" s="277"/>
      <c r="FE312" s="277"/>
      <c r="FF312" s="277"/>
      <c r="FG312" s="277"/>
      <c r="FH312" s="277"/>
      <c r="FI312" s="277"/>
      <c r="FJ312" s="277"/>
      <c r="FK312" s="277"/>
      <c r="FL312" s="277"/>
      <c r="FM312" s="277"/>
      <c r="FN312" s="277"/>
      <c r="FO312" s="277"/>
      <c r="FP312" s="277"/>
      <c r="FQ312" s="277"/>
      <c r="FR312" s="277"/>
      <c r="FS312" s="277"/>
      <c r="FT312" s="277"/>
      <c r="FU312" s="277"/>
      <c r="FV312" s="277"/>
      <c r="FW312" s="277"/>
      <c r="FX312" s="277"/>
      <c r="FY312" s="277"/>
      <c r="FZ312" s="277"/>
      <c r="GA312" s="277"/>
      <c r="GB312" s="277"/>
      <c r="GC312" s="277"/>
      <c r="GD312" s="277"/>
      <c r="GE312" s="277"/>
      <c r="GF312" s="277"/>
      <c r="GG312" s="277"/>
      <c r="GH312" s="277"/>
      <c r="GI312" s="277"/>
      <c r="GJ312" s="277"/>
      <c r="GK312" s="277"/>
      <c r="GL312" s="277"/>
      <c r="GM312" s="277"/>
      <c r="GN312" s="277"/>
      <c r="GO312" s="277"/>
      <c r="GP312" s="277"/>
      <c r="GQ312" s="277"/>
      <c r="GR312" s="277"/>
      <c r="GS312" s="277"/>
      <c r="GT312" s="277"/>
      <c r="GU312" s="277"/>
      <c r="GV312" s="280"/>
      <c r="GW312" s="280"/>
      <c r="GX312" s="280"/>
      <c r="GY312" s="280"/>
      <c r="GZ312" s="280"/>
      <c r="HA312" s="280"/>
      <c r="HB312" s="280"/>
      <c r="HC312" s="280"/>
      <c r="HD312" s="280"/>
      <c r="HE312" s="280"/>
      <c r="HF312" s="280"/>
      <c r="HG312" s="280"/>
      <c r="HH312" s="280"/>
      <c r="HI312" s="280"/>
      <c r="HJ312" s="280"/>
      <c r="HK312" s="280"/>
      <c r="HL312" s="280"/>
      <c r="HM312" s="280"/>
      <c r="HN312" s="280"/>
      <c r="HO312" s="280"/>
      <c r="HP312" s="280"/>
      <c r="HQ312" s="280"/>
      <c r="HR312" s="280"/>
      <c r="HS312" s="280"/>
    </row>
    <row r="313" spans="1:227" s="278" customFormat="1" ht="26.1" customHeight="1">
      <c r="A313" s="523"/>
      <c r="B313" s="309" t="s">
        <v>432</v>
      </c>
      <c r="C313" s="290">
        <v>283.62</v>
      </c>
      <c r="D313" s="310"/>
      <c r="E313" s="290"/>
      <c r="F313" s="291">
        <f t="shared" si="54"/>
        <v>283.62</v>
      </c>
      <c r="G313" s="290"/>
      <c r="H313" s="291">
        <f t="shared" si="50"/>
        <v>283.62</v>
      </c>
      <c r="I313" s="296"/>
      <c r="J313" s="277"/>
      <c r="K313" s="277"/>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7"/>
      <c r="AN313" s="277"/>
      <c r="AO313" s="277"/>
      <c r="AP313" s="277"/>
      <c r="AQ313" s="277"/>
      <c r="AR313" s="277"/>
      <c r="AS313" s="277"/>
      <c r="AT313" s="277"/>
      <c r="AU313" s="277"/>
      <c r="AV313" s="277"/>
      <c r="AW313" s="277"/>
      <c r="AX313" s="277"/>
      <c r="AY313" s="277"/>
      <c r="AZ313" s="277"/>
      <c r="BA313" s="277"/>
      <c r="BB313" s="277"/>
      <c r="BC313" s="277"/>
      <c r="BD313" s="277"/>
      <c r="BE313" s="277"/>
      <c r="BF313" s="277"/>
      <c r="BG313" s="277"/>
      <c r="BH313" s="277"/>
      <c r="BI313" s="277"/>
      <c r="BJ313" s="277"/>
      <c r="BK313" s="277"/>
      <c r="BL313" s="277"/>
      <c r="BM313" s="277"/>
      <c r="BN313" s="277"/>
      <c r="BO313" s="277"/>
      <c r="BP313" s="277"/>
      <c r="BQ313" s="277"/>
      <c r="BR313" s="277"/>
      <c r="BS313" s="277"/>
      <c r="BT313" s="277"/>
      <c r="BU313" s="277"/>
      <c r="BV313" s="277"/>
      <c r="BW313" s="277"/>
      <c r="BX313" s="277"/>
      <c r="BY313" s="277"/>
      <c r="BZ313" s="277"/>
      <c r="CA313" s="277"/>
      <c r="CB313" s="277"/>
      <c r="CC313" s="277"/>
      <c r="CD313" s="277"/>
      <c r="CE313" s="277"/>
      <c r="CF313" s="277"/>
      <c r="CG313" s="277"/>
      <c r="CH313" s="277"/>
      <c r="CI313" s="277"/>
      <c r="CJ313" s="277"/>
      <c r="CK313" s="277"/>
      <c r="CL313" s="277"/>
      <c r="CM313" s="277"/>
      <c r="CN313" s="277"/>
      <c r="CO313" s="277"/>
      <c r="CP313" s="277"/>
      <c r="CQ313" s="277"/>
      <c r="CR313" s="277"/>
      <c r="CS313" s="277"/>
      <c r="CT313" s="277"/>
      <c r="CU313" s="277"/>
      <c r="CV313" s="277"/>
      <c r="CW313" s="277"/>
      <c r="CX313" s="277"/>
      <c r="CY313" s="277"/>
      <c r="CZ313" s="277"/>
      <c r="DA313" s="277"/>
      <c r="DB313" s="277"/>
      <c r="DC313" s="277"/>
      <c r="DD313" s="277"/>
      <c r="DE313" s="277"/>
      <c r="DF313" s="277"/>
      <c r="DG313" s="277"/>
      <c r="DH313" s="277"/>
      <c r="DI313" s="277"/>
      <c r="DJ313" s="277"/>
      <c r="DK313" s="277"/>
      <c r="DL313" s="277"/>
      <c r="DM313" s="277"/>
      <c r="DN313" s="277"/>
      <c r="DO313" s="277"/>
      <c r="DP313" s="277"/>
      <c r="DQ313" s="277"/>
      <c r="DR313" s="277"/>
      <c r="DS313" s="277"/>
      <c r="DT313" s="277"/>
      <c r="DU313" s="277"/>
      <c r="DV313" s="277"/>
      <c r="DW313" s="277"/>
      <c r="DX313" s="277"/>
      <c r="DY313" s="277"/>
      <c r="DZ313" s="277"/>
      <c r="EA313" s="277"/>
      <c r="EB313" s="277"/>
      <c r="EC313" s="277"/>
      <c r="ED313" s="277"/>
      <c r="EE313" s="277"/>
      <c r="EF313" s="277"/>
      <c r="EG313" s="277"/>
      <c r="EH313" s="277"/>
      <c r="EI313" s="277"/>
      <c r="EJ313" s="277"/>
      <c r="EK313" s="277"/>
      <c r="EL313" s="277"/>
      <c r="EM313" s="277"/>
      <c r="EN313" s="277"/>
      <c r="EO313" s="277"/>
      <c r="EP313" s="277"/>
      <c r="EQ313" s="277"/>
      <c r="ER313" s="277"/>
      <c r="ES313" s="277"/>
      <c r="ET313" s="277"/>
      <c r="EU313" s="277"/>
      <c r="EV313" s="277"/>
      <c r="EW313" s="277"/>
      <c r="EX313" s="277"/>
      <c r="EY313" s="277"/>
      <c r="EZ313" s="277"/>
      <c r="FA313" s="277"/>
      <c r="FB313" s="277"/>
      <c r="FC313" s="277"/>
      <c r="FD313" s="277"/>
      <c r="FE313" s="277"/>
      <c r="FF313" s="277"/>
      <c r="FG313" s="277"/>
      <c r="FH313" s="277"/>
      <c r="FI313" s="277"/>
      <c r="FJ313" s="277"/>
      <c r="FK313" s="277"/>
      <c r="FL313" s="277"/>
      <c r="FM313" s="277"/>
      <c r="FN313" s="277"/>
      <c r="FO313" s="277"/>
      <c r="FP313" s="277"/>
      <c r="FQ313" s="277"/>
      <c r="FR313" s="277"/>
      <c r="FS313" s="277"/>
      <c r="FT313" s="277"/>
      <c r="FU313" s="277"/>
      <c r="FV313" s="277"/>
      <c r="FW313" s="277"/>
      <c r="FX313" s="277"/>
      <c r="FY313" s="277"/>
      <c r="FZ313" s="277"/>
      <c r="GA313" s="277"/>
      <c r="GB313" s="277"/>
      <c r="GC313" s="277"/>
      <c r="GD313" s="277"/>
      <c r="GE313" s="277"/>
      <c r="GF313" s="277"/>
      <c r="GG313" s="277"/>
      <c r="GH313" s="277"/>
      <c r="GI313" s="277"/>
      <c r="GJ313" s="277"/>
      <c r="GK313" s="277"/>
      <c r="GL313" s="277"/>
      <c r="GM313" s="277"/>
      <c r="GN313" s="277"/>
      <c r="GO313" s="277"/>
      <c r="GP313" s="277"/>
      <c r="GQ313" s="277"/>
      <c r="GR313" s="277"/>
      <c r="GS313" s="277"/>
      <c r="GT313" s="277"/>
      <c r="GU313" s="277"/>
      <c r="GV313" s="280"/>
      <c r="GW313" s="280"/>
      <c r="GX313" s="280"/>
      <c r="GY313" s="280"/>
      <c r="GZ313" s="280"/>
      <c r="HA313" s="280"/>
      <c r="HB313" s="280"/>
      <c r="HC313" s="280"/>
      <c r="HD313" s="280"/>
      <c r="HE313" s="280"/>
      <c r="HF313" s="280"/>
      <c r="HG313" s="280"/>
      <c r="HH313" s="280"/>
      <c r="HI313" s="280"/>
      <c r="HJ313" s="280"/>
      <c r="HK313" s="280"/>
      <c r="HL313" s="280"/>
      <c r="HM313" s="280"/>
      <c r="HN313" s="280"/>
      <c r="HO313" s="280"/>
      <c r="HP313" s="280"/>
      <c r="HQ313" s="280"/>
      <c r="HR313" s="280"/>
      <c r="HS313" s="280"/>
    </row>
    <row r="314" spans="1:227" s="278" customFormat="1" ht="26.1" customHeight="1">
      <c r="A314" s="523"/>
      <c r="B314" s="309" t="s">
        <v>433</v>
      </c>
      <c r="C314" s="290">
        <v>1970.2719999999999</v>
      </c>
      <c r="D314" s="310"/>
      <c r="E314" s="290"/>
      <c r="F314" s="291">
        <f t="shared" si="54"/>
        <v>1970.2719999999999</v>
      </c>
      <c r="G314" s="290"/>
      <c r="H314" s="291">
        <f t="shared" si="50"/>
        <v>1970.2719999999999</v>
      </c>
      <c r="I314" s="296"/>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277"/>
      <c r="AF314" s="277"/>
      <c r="AG314" s="277"/>
      <c r="AH314" s="277"/>
      <c r="AI314" s="277"/>
      <c r="AJ314" s="277"/>
      <c r="AK314" s="277"/>
      <c r="AL314" s="277"/>
      <c r="AM314" s="277"/>
      <c r="AN314" s="277"/>
      <c r="AO314" s="277"/>
      <c r="AP314" s="277"/>
      <c r="AQ314" s="277"/>
      <c r="AR314" s="277"/>
      <c r="AS314" s="277"/>
      <c r="AT314" s="277"/>
      <c r="AU314" s="277"/>
      <c r="AV314" s="277"/>
      <c r="AW314" s="277"/>
      <c r="AX314" s="277"/>
      <c r="AY314" s="277"/>
      <c r="AZ314" s="277"/>
      <c r="BA314" s="277"/>
      <c r="BB314" s="277"/>
      <c r="BC314" s="277"/>
      <c r="BD314" s="277"/>
      <c r="BE314" s="277"/>
      <c r="BF314" s="277"/>
      <c r="BG314" s="277"/>
      <c r="BH314" s="277"/>
      <c r="BI314" s="277"/>
      <c r="BJ314" s="277"/>
      <c r="BK314" s="277"/>
      <c r="BL314" s="277"/>
      <c r="BM314" s="277"/>
      <c r="BN314" s="277"/>
      <c r="BO314" s="277"/>
      <c r="BP314" s="277"/>
      <c r="BQ314" s="277"/>
      <c r="BR314" s="277"/>
      <c r="BS314" s="277"/>
      <c r="BT314" s="277"/>
      <c r="BU314" s="277"/>
      <c r="BV314" s="277"/>
      <c r="BW314" s="277"/>
      <c r="BX314" s="277"/>
      <c r="BY314" s="277"/>
      <c r="BZ314" s="277"/>
      <c r="CA314" s="277"/>
      <c r="CB314" s="277"/>
      <c r="CC314" s="277"/>
      <c r="CD314" s="277"/>
      <c r="CE314" s="277"/>
      <c r="CF314" s="277"/>
      <c r="CG314" s="277"/>
      <c r="CH314" s="277"/>
      <c r="CI314" s="277"/>
      <c r="CJ314" s="277"/>
      <c r="CK314" s="277"/>
      <c r="CL314" s="277"/>
      <c r="CM314" s="277"/>
      <c r="CN314" s="277"/>
      <c r="CO314" s="277"/>
      <c r="CP314" s="277"/>
      <c r="CQ314" s="277"/>
      <c r="CR314" s="277"/>
      <c r="CS314" s="277"/>
      <c r="CT314" s="277"/>
      <c r="CU314" s="277"/>
      <c r="CV314" s="277"/>
      <c r="CW314" s="277"/>
      <c r="CX314" s="277"/>
      <c r="CY314" s="277"/>
      <c r="CZ314" s="277"/>
      <c r="DA314" s="277"/>
      <c r="DB314" s="277"/>
      <c r="DC314" s="277"/>
      <c r="DD314" s="277"/>
      <c r="DE314" s="277"/>
      <c r="DF314" s="277"/>
      <c r="DG314" s="277"/>
      <c r="DH314" s="277"/>
      <c r="DI314" s="277"/>
      <c r="DJ314" s="277"/>
      <c r="DK314" s="277"/>
      <c r="DL314" s="277"/>
      <c r="DM314" s="277"/>
      <c r="DN314" s="277"/>
      <c r="DO314" s="277"/>
      <c r="DP314" s="277"/>
      <c r="DQ314" s="277"/>
      <c r="DR314" s="277"/>
      <c r="DS314" s="277"/>
      <c r="DT314" s="277"/>
      <c r="DU314" s="277"/>
      <c r="DV314" s="277"/>
      <c r="DW314" s="277"/>
      <c r="DX314" s="277"/>
      <c r="DY314" s="277"/>
      <c r="DZ314" s="277"/>
      <c r="EA314" s="277"/>
      <c r="EB314" s="277"/>
      <c r="EC314" s="277"/>
      <c r="ED314" s="277"/>
      <c r="EE314" s="277"/>
      <c r="EF314" s="277"/>
      <c r="EG314" s="277"/>
      <c r="EH314" s="277"/>
      <c r="EI314" s="277"/>
      <c r="EJ314" s="277"/>
      <c r="EK314" s="277"/>
      <c r="EL314" s="277"/>
      <c r="EM314" s="277"/>
      <c r="EN314" s="277"/>
      <c r="EO314" s="277"/>
      <c r="EP314" s="277"/>
      <c r="EQ314" s="277"/>
      <c r="ER314" s="277"/>
      <c r="ES314" s="277"/>
      <c r="ET314" s="277"/>
      <c r="EU314" s="277"/>
      <c r="EV314" s="277"/>
      <c r="EW314" s="277"/>
      <c r="EX314" s="277"/>
      <c r="EY314" s="277"/>
      <c r="EZ314" s="277"/>
      <c r="FA314" s="277"/>
      <c r="FB314" s="277"/>
      <c r="FC314" s="277"/>
      <c r="FD314" s="277"/>
      <c r="FE314" s="277"/>
      <c r="FF314" s="277"/>
      <c r="FG314" s="277"/>
      <c r="FH314" s="277"/>
      <c r="FI314" s="277"/>
      <c r="FJ314" s="277"/>
      <c r="FK314" s="277"/>
      <c r="FL314" s="277"/>
      <c r="FM314" s="277"/>
      <c r="FN314" s="277"/>
      <c r="FO314" s="277"/>
      <c r="FP314" s="277"/>
      <c r="FQ314" s="277"/>
      <c r="FR314" s="277"/>
      <c r="FS314" s="277"/>
      <c r="FT314" s="277"/>
      <c r="FU314" s="277"/>
      <c r="FV314" s="277"/>
      <c r="FW314" s="277"/>
      <c r="FX314" s="277"/>
      <c r="FY314" s="277"/>
      <c r="FZ314" s="277"/>
      <c r="GA314" s="277"/>
      <c r="GB314" s="277"/>
      <c r="GC314" s="277"/>
      <c r="GD314" s="277"/>
      <c r="GE314" s="277"/>
      <c r="GF314" s="277"/>
      <c r="GG314" s="277"/>
      <c r="GH314" s="277"/>
      <c r="GI314" s="277"/>
      <c r="GJ314" s="277"/>
      <c r="GK314" s="277"/>
      <c r="GL314" s="277"/>
      <c r="GM314" s="277"/>
      <c r="GN314" s="277"/>
      <c r="GO314" s="277"/>
      <c r="GP314" s="277"/>
      <c r="GQ314" s="277"/>
      <c r="GR314" s="277"/>
      <c r="GS314" s="277"/>
      <c r="GT314" s="277"/>
      <c r="GU314" s="277"/>
      <c r="GV314" s="280"/>
      <c r="GW314" s="280"/>
      <c r="GX314" s="280"/>
      <c r="GY314" s="280"/>
      <c r="GZ314" s="280"/>
      <c r="HA314" s="280"/>
      <c r="HB314" s="280"/>
      <c r="HC314" s="280"/>
      <c r="HD314" s="280"/>
      <c r="HE314" s="280"/>
      <c r="HF314" s="280"/>
      <c r="HG314" s="280"/>
      <c r="HH314" s="280"/>
      <c r="HI314" s="280"/>
      <c r="HJ314" s="280"/>
      <c r="HK314" s="280"/>
      <c r="HL314" s="280"/>
      <c r="HM314" s="280"/>
      <c r="HN314" s="280"/>
      <c r="HO314" s="280"/>
      <c r="HP314" s="280"/>
      <c r="HQ314" s="280"/>
      <c r="HR314" s="280"/>
      <c r="HS314" s="280"/>
    </row>
    <row r="315" spans="1:227" s="278" customFormat="1" ht="26.1" customHeight="1">
      <c r="A315" s="523"/>
      <c r="B315" s="309" t="s">
        <v>434</v>
      </c>
      <c r="C315" s="290">
        <v>50</v>
      </c>
      <c r="D315" s="310"/>
      <c r="E315" s="290"/>
      <c r="F315" s="291">
        <f t="shared" si="54"/>
        <v>50</v>
      </c>
      <c r="G315" s="290"/>
      <c r="H315" s="291">
        <f t="shared" si="50"/>
        <v>50</v>
      </c>
      <c r="I315" s="296"/>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c r="AZ315" s="277"/>
      <c r="BA315" s="277"/>
      <c r="BB315" s="277"/>
      <c r="BC315" s="277"/>
      <c r="BD315" s="277"/>
      <c r="BE315" s="277"/>
      <c r="BF315" s="277"/>
      <c r="BG315" s="277"/>
      <c r="BH315" s="277"/>
      <c r="BI315" s="277"/>
      <c r="BJ315" s="277"/>
      <c r="BK315" s="277"/>
      <c r="BL315" s="277"/>
      <c r="BM315" s="277"/>
      <c r="BN315" s="277"/>
      <c r="BO315" s="277"/>
      <c r="BP315" s="277"/>
      <c r="BQ315" s="277"/>
      <c r="BR315" s="277"/>
      <c r="BS315" s="277"/>
      <c r="BT315" s="277"/>
      <c r="BU315" s="277"/>
      <c r="BV315" s="277"/>
      <c r="BW315" s="277"/>
      <c r="BX315" s="277"/>
      <c r="BY315" s="277"/>
      <c r="BZ315" s="277"/>
      <c r="CA315" s="277"/>
      <c r="CB315" s="277"/>
      <c r="CC315" s="277"/>
      <c r="CD315" s="277"/>
      <c r="CE315" s="277"/>
      <c r="CF315" s="277"/>
      <c r="CG315" s="277"/>
      <c r="CH315" s="277"/>
      <c r="CI315" s="277"/>
      <c r="CJ315" s="277"/>
      <c r="CK315" s="277"/>
      <c r="CL315" s="277"/>
      <c r="CM315" s="277"/>
      <c r="CN315" s="277"/>
      <c r="CO315" s="277"/>
      <c r="CP315" s="277"/>
      <c r="CQ315" s="277"/>
      <c r="CR315" s="277"/>
      <c r="CS315" s="277"/>
      <c r="CT315" s="277"/>
      <c r="CU315" s="277"/>
      <c r="CV315" s="277"/>
      <c r="CW315" s="277"/>
      <c r="CX315" s="277"/>
      <c r="CY315" s="277"/>
      <c r="CZ315" s="277"/>
      <c r="DA315" s="277"/>
      <c r="DB315" s="277"/>
      <c r="DC315" s="277"/>
      <c r="DD315" s="277"/>
      <c r="DE315" s="277"/>
      <c r="DF315" s="277"/>
      <c r="DG315" s="277"/>
      <c r="DH315" s="277"/>
      <c r="DI315" s="277"/>
      <c r="DJ315" s="277"/>
      <c r="DK315" s="277"/>
      <c r="DL315" s="277"/>
      <c r="DM315" s="277"/>
      <c r="DN315" s="277"/>
      <c r="DO315" s="277"/>
      <c r="DP315" s="277"/>
      <c r="DQ315" s="277"/>
      <c r="DR315" s="277"/>
      <c r="DS315" s="277"/>
      <c r="DT315" s="277"/>
      <c r="DU315" s="277"/>
      <c r="DV315" s="277"/>
      <c r="DW315" s="277"/>
      <c r="DX315" s="277"/>
      <c r="DY315" s="277"/>
      <c r="DZ315" s="277"/>
      <c r="EA315" s="277"/>
      <c r="EB315" s="277"/>
      <c r="EC315" s="277"/>
      <c r="ED315" s="277"/>
      <c r="EE315" s="277"/>
      <c r="EF315" s="277"/>
      <c r="EG315" s="277"/>
      <c r="EH315" s="277"/>
      <c r="EI315" s="277"/>
      <c r="EJ315" s="277"/>
      <c r="EK315" s="277"/>
      <c r="EL315" s="277"/>
      <c r="EM315" s="277"/>
      <c r="EN315" s="277"/>
      <c r="EO315" s="277"/>
      <c r="EP315" s="277"/>
      <c r="EQ315" s="277"/>
      <c r="ER315" s="277"/>
      <c r="ES315" s="277"/>
      <c r="ET315" s="277"/>
      <c r="EU315" s="277"/>
      <c r="EV315" s="277"/>
      <c r="EW315" s="277"/>
      <c r="EX315" s="277"/>
      <c r="EY315" s="277"/>
      <c r="EZ315" s="277"/>
      <c r="FA315" s="277"/>
      <c r="FB315" s="277"/>
      <c r="FC315" s="277"/>
      <c r="FD315" s="277"/>
      <c r="FE315" s="277"/>
      <c r="FF315" s="277"/>
      <c r="FG315" s="277"/>
      <c r="FH315" s="277"/>
      <c r="FI315" s="277"/>
      <c r="FJ315" s="277"/>
      <c r="FK315" s="277"/>
      <c r="FL315" s="277"/>
      <c r="FM315" s="277"/>
      <c r="FN315" s="277"/>
      <c r="FO315" s="277"/>
      <c r="FP315" s="277"/>
      <c r="FQ315" s="277"/>
      <c r="FR315" s="277"/>
      <c r="FS315" s="277"/>
      <c r="FT315" s="277"/>
      <c r="FU315" s="277"/>
      <c r="FV315" s="277"/>
      <c r="FW315" s="277"/>
      <c r="FX315" s="277"/>
      <c r="FY315" s="277"/>
      <c r="FZ315" s="277"/>
      <c r="GA315" s="277"/>
      <c r="GB315" s="277"/>
      <c r="GC315" s="277"/>
      <c r="GD315" s="277"/>
      <c r="GE315" s="277"/>
      <c r="GF315" s="277"/>
      <c r="GG315" s="277"/>
      <c r="GH315" s="277"/>
      <c r="GI315" s="277"/>
      <c r="GJ315" s="277"/>
      <c r="GK315" s="277"/>
      <c r="GL315" s="277"/>
      <c r="GM315" s="277"/>
      <c r="GN315" s="277"/>
      <c r="GO315" s="277"/>
      <c r="GP315" s="277"/>
      <c r="GQ315" s="277"/>
      <c r="GR315" s="277"/>
      <c r="GS315" s="277"/>
      <c r="GT315" s="277"/>
      <c r="GU315" s="277"/>
      <c r="GV315" s="280"/>
      <c r="GW315" s="280"/>
      <c r="GX315" s="280"/>
      <c r="GY315" s="280"/>
      <c r="GZ315" s="280"/>
      <c r="HA315" s="280"/>
      <c r="HB315" s="280"/>
      <c r="HC315" s="280"/>
      <c r="HD315" s="280"/>
      <c r="HE315" s="280"/>
      <c r="HF315" s="280"/>
      <c r="HG315" s="280"/>
      <c r="HH315" s="280"/>
      <c r="HI315" s="280"/>
      <c r="HJ315" s="280"/>
      <c r="HK315" s="280"/>
      <c r="HL315" s="280"/>
      <c r="HM315" s="280"/>
      <c r="HN315" s="280"/>
      <c r="HO315" s="280"/>
      <c r="HP315" s="280"/>
      <c r="HQ315" s="280"/>
      <c r="HR315" s="280"/>
      <c r="HS315" s="280"/>
    </row>
    <row r="316" spans="1:227" s="278" customFormat="1" ht="26.1" customHeight="1">
      <c r="A316" s="523"/>
      <c r="B316" s="309" t="s">
        <v>435</v>
      </c>
      <c r="C316" s="290">
        <v>200</v>
      </c>
      <c r="D316" s="310"/>
      <c r="E316" s="290"/>
      <c r="F316" s="291">
        <f t="shared" si="54"/>
        <v>200</v>
      </c>
      <c r="G316" s="290"/>
      <c r="H316" s="291">
        <f t="shared" si="50"/>
        <v>200</v>
      </c>
      <c r="I316" s="296"/>
      <c r="J316" s="277"/>
      <c r="K316" s="277"/>
      <c r="L316" s="277"/>
      <c r="M316" s="277"/>
      <c r="N316" s="277"/>
      <c r="O316" s="277"/>
      <c r="P316" s="277"/>
      <c r="Q316" s="277"/>
      <c r="R316" s="277"/>
      <c r="S316" s="277"/>
      <c r="T316" s="277"/>
      <c r="U316" s="277"/>
      <c r="V316" s="277"/>
      <c r="W316" s="277"/>
      <c r="X316" s="277"/>
      <c r="Y316" s="277"/>
      <c r="Z316" s="277"/>
      <c r="AA316" s="277"/>
      <c r="AB316" s="277"/>
      <c r="AC316" s="277"/>
      <c r="AD316" s="277"/>
      <c r="AE316" s="277"/>
      <c r="AF316" s="277"/>
      <c r="AG316" s="277"/>
      <c r="AH316" s="277"/>
      <c r="AI316" s="277"/>
      <c r="AJ316" s="277"/>
      <c r="AK316" s="277"/>
      <c r="AL316" s="277"/>
      <c r="AM316" s="277"/>
      <c r="AN316" s="277"/>
      <c r="AO316" s="277"/>
      <c r="AP316" s="277"/>
      <c r="AQ316" s="277"/>
      <c r="AR316" s="277"/>
      <c r="AS316" s="277"/>
      <c r="AT316" s="277"/>
      <c r="AU316" s="277"/>
      <c r="AV316" s="277"/>
      <c r="AW316" s="277"/>
      <c r="AX316" s="277"/>
      <c r="AY316" s="277"/>
      <c r="AZ316" s="277"/>
      <c r="BA316" s="277"/>
      <c r="BB316" s="277"/>
      <c r="BC316" s="277"/>
      <c r="BD316" s="277"/>
      <c r="BE316" s="277"/>
      <c r="BF316" s="277"/>
      <c r="BG316" s="277"/>
      <c r="BH316" s="277"/>
      <c r="BI316" s="277"/>
      <c r="BJ316" s="277"/>
      <c r="BK316" s="277"/>
      <c r="BL316" s="277"/>
      <c r="BM316" s="277"/>
      <c r="BN316" s="277"/>
      <c r="BO316" s="277"/>
      <c r="BP316" s="277"/>
      <c r="BQ316" s="277"/>
      <c r="BR316" s="277"/>
      <c r="BS316" s="277"/>
      <c r="BT316" s="277"/>
      <c r="BU316" s="277"/>
      <c r="BV316" s="277"/>
      <c r="BW316" s="277"/>
      <c r="BX316" s="277"/>
      <c r="BY316" s="277"/>
      <c r="BZ316" s="277"/>
      <c r="CA316" s="277"/>
      <c r="CB316" s="277"/>
      <c r="CC316" s="277"/>
      <c r="CD316" s="277"/>
      <c r="CE316" s="277"/>
      <c r="CF316" s="277"/>
      <c r="CG316" s="277"/>
      <c r="CH316" s="277"/>
      <c r="CI316" s="277"/>
      <c r="CJ316" s="277"/>
      <c r="CK316" s="277"/>
      <c r="CL316" s="277"/>
      <c r="CM316" s="277"/>
      <c r="CN316" s="277"/>
      <c r="CO316" s="277"/>
      <c r="CP316" s="277"/>
      <c r="CQ316" s="277"/>
      <c r="CR316" s="277"/>
      <c r="CS316" s="277"/>
      <c r="CT316" s="277"/>
      <c r="CU316" s="277"/>
      <c r="CV316" s="277"/>
      <c r="CW316" s="277"/>
      <c r="CX316" s="277"/>
      <c r="CY316" s="277"/>
      <c r="CZ316" s="277"/>
      <c r="DA316" s="277"/>
      <c r="DB316" s="277"/>
      <c r="DC316" s="277"/>
      <c r="DD316" s="277"/>
      <c r="DE316" s="277"/>
      <c r="DF316" s="277"/>
      <c r="DG316" s="277"/>
      <c r="DH316" s="277"/>
      <c r="DI316" s="277"/>
      <c r="DJ316" s="277"/>
      <c r="DK316" s="277"/>
      <c r="DL316" s="277"/>
      <c r="DM316" s="277"/>
      <c r="DN316" s="277"/>
      <c r="DO316" s="277"/>
      <c r="DP316" s="277"/>
      <c r="DQ316" s="277"/>
      <c r="DR316" s="277"/>
      <c r="DS316" s="277"/>
      <c r="DT316" s="277"/>
      <c r="DU316" s="277"/>
      <c r="DV316" s="277"/>
      <c r="DW316" s="277"/>
      <c r="DX316" s="277"/>
      <c r="DY316" s="277"/>
      <c r="DZ316" s="277"/>
      <c r="EA316" s="277"/>
      <c r="EB316" s="277"/>
      <c r="EC316" s="277"/>
      <c r="ED316" s="277"/>
      <c r="EE316" s="277"/>
      <c r="EF316" s="277"/>
      <c r="EG316" s="277"/>
      <c r="EH316" s="277"/>
      <c r="EI316" s="277"/>
      <c r="EJ316" s="277"/>
      <c r="EK316" s="277"/>
      <c r="EL316" s="277"/>
      <c r="EM316" s="277"/>
      <c r="EN316" s="277"/>
      <c r="EO316" s="277"/>
      <c r="EP316" s="277"/>
      <c r="EQ316" s="277"/>
      <c r="ER316" s="277"/>
      <c r="ES316" s="277"/>
      <c r="ET316" s="277"/>
      <c r="EU316" s="277"/>
      <c r="EV316" s="277"/>
      <c r="EW316" s="277"/>
      <c r="EX316" s="277"/>
      <c r="EY316" s="277"/>
      <c r="EZ316" s="277"/>
      <c r="FA316" s="277"/>
      <c r="FB316" s="277"/>
      <c r="FC316" s="277"/>
      <c r="FD316" s="277"/>
      <c r="FE316" s="277"/>
      <c r="FF316" s="277"/>
      <c r="FG316" s="277"/>
      <c r="FH316" s="277"/>
      <c r="FI316" s="277"/>
      <c r="FJ316" s="277"/>
      <c r="FK316" s="277"/>
      <c r="FL316" s="277"/>
      <c r="FM316" s="277"/>
      <c r="FN316" s="277"/>
      <c r="FO316" s="277"/>
      <c r="FP316" s="277"/>
      <c r="FQ316" s="277"/>
      <c r="FR316" s="277"/>
      <c r="FS316" s="277"/>
      <c r="FT316" s="277"/>
      <c r="FU316" s="277"/>
      <c r="FV316" s="277"/>
      <c r="FW316" s="277"/>
      <c r="FX316" s="277"/>
      <c r="FY316" s="277"/>
      <c r="FZ316" s="277"/>
      <c r="GA316" s="277"/>
      <c r="GB316" s="277"/>
      <c r="GC316" s="277"/>
      <c r="GD316" s="277"/>
      <c r="GE316" s="277"/>
      <c r="GF316" s="277"/>
      <c r="GG316" s="277"/>
      <c r="GH316" s="277"/>
      <c r="GI316" s="277"/>
      <c r="GJ316" s="277"/>
      <c r="GK316" s="277"/>
      <c r="GL316" s="277"/>
      <c r="GM316" s="277"/>
      <c r="GN316" s="277"/>
      <c r="GO316" s="277"/>
      <c r="GP316" s="277"/>
      <c r="GQ316" s="277"/>
      <c r="GR316" s="277"/>
      <c r="GS316" s="277"/>
      <c r="GT316" s="277"/>
      <c r="GU316" s="277"/>
      <c r="GV316" s="280"/>
      <c r="GW316" s="280"/>
      <c r="GX316" s="280"/>
      <c r="GY316" s="280"/>
      <c r="GZ316" s="280"/>
      <c r="HA316" s="280"/>
      <c r="HB316" s="280"/>
      <c r="HC316" s="280"/>
      <c r="HD316" s="280"/>
      <c r="HE316" s="280"/>
      <c r="HF316" s="280"/>
      <c r="HG316" s="280"/>
      <c r="HH316" s="280"/>
      <c r="HI316" s="280"/>
      <c r="HJ316" s="280"/>
      <c r="HK316" s="280"/>
      <c r="HL316" s="280"/>
      <c r="HM316" s="280"/>
      <c r="HN316" s="280"/>
      <c r="HO316" s="280"/>
      <c r="HP316" s="280"/>
      <c r="HQ316" s="280"/>
      <c r="HR316" s="280"/>
      <c r="HS316" s="280"/>
    </row>
    <row r="317" spans="1:227" s="278" customFormat="1" ht="26.1" customHeight="1">
      <c r="A317" s="523"/>
      <c r="B317" s="309" t="s">
        <v>436</v>
      </c>
      <c r="C317" s="290">
        <v>50</v>
      </c>
      <c r="D317" s="310"/>
      <c r="E317" s="290"/>
      <c r="F317" s="291">
        <f t="shared" si="54"/>
        <v>50</v>
      </c>
      <c r="G317" s="290"/>
      <c r="H317" s="291">
        <f t="shared" si="50"/>
        <v>50</v>
      </c>
      <c r="I317" s="296"/>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277"/>
      <c r="AF317" s="277"/>
      <c r="AG317" s="277"/>
      <c r="AH317" s="277"/>
      <c r="AI317" s="277"/>
      <c r="AJ317" s="277"/>
      <c r="AK317" s="277"/>
      <c r="AL317" s="277"/>
      <c r="AM317" s="277"/>
      <c r="AN317" s="277"/>
      <c r="AO317" s="277"/>
      <c r="AP317" s="277"/>
      <c r="AQ317" s="277"/>
      <c r="AR317" s="277"/>
      <c r="AS317" s="277"/>
      <c r="AT317" s="277"/>
      <c r="AU317" s="277"/>
      <c r="AV317" s="277"/>
      <c r="AW317" s="277"/>
      <c r="AX317" s="277"/>
      <c r="AY317" s="277"/>
      <c r="AZ317" s="277"/>
      <c r="BA317" s="277"/>
      <c r="BB317" s="277"/>
      <c r="BC317" s="277"/>
      <c r="BD317" s="277"/>
      <c r="BE317" s="277"/>
      <c r="BF317" s="277"/>
      <c r="BG317" s="277"/>
      <c r="BH317" s="277"/>
      <c r="BI317" s="277"/>
      <c r="BJ317" s="277"/>
      <c r="BK317" s="277"/>
      <c r="BL317" s="277"/>
      <c r="BM317" s="277"/>
      <c r="BN317" s="277"/>
      <c r="BO317" s="277"/>
      <c r="BP317" s="277"/>
      <c r="BQ317" s="277"/>
      <c r="BR317" s="277"/>
      <c r="BS317" s="277"/>
      <c r="BT317" s="277"/>
      <c r="BU317" s="277"/>
      <c r="BV317" s="277"/>
      <c r="BW317" s="277"/>
      <c r="BX317" s="277"/>
      <c r="BY317" s="277"/>
      <c r="BZ317" s="277"/>
      <c r="CA317" s="277"/>
      <c r="CB317" s="277"/>
      <c r="CC317" s="277"/>
      <c r="CD317" s="277"/>
      <c r="CE317" s="277"/>
      <c r="CF317" s="277"/>
      <c r="CG317" s="277"/>
      <c r="CH317" s="277"/>
      <c r="CI317" s="277"/>
      <c r="CJ317" s="277"/>
      <c r="CK317" s="277"/>
      <c r="CL317" s="277"/>
      <c r="CM317" s="277"/>
      <c r="CN317" s="277"/>
      <c r="CO317" s="277"/>
      <c r="CP317" s="277"/>
      <c r="CQ317" s="277"/>
      <c r="CR317" s="277"/>
      <c r="CS317" s="277"/>
      <c r="CT317" s="277"/>
      <c r="CU317" s="277"/>
      <c r="CV317" s="277"/>
      <c r="CW317" s="277"/>
      <c r="CX317" s="277"/>
      <c r="CY317" s="277"/>
      <c r="CZ317" s="277"/>
      <c r="DA317" s="277"/>
      <c r="DB317" s="277"/>
      <c r="DC317" s="277"/>
      <c r="DD317" s="277"/>
      <c r="DE317" s="277"/>
      <c r="DF317" s="277"/>
      <c r="DG317" s="277"/>
      <c r="DH317" s="277"/>
      <c r="DI317" s="277"/>
      <c r="DJ317" s="277"/>
      <c r="DK317" s="277"/>
      <c r="DL317" s="277"/>
      <c r="DM317" s="277"/>
      <c r="DN317" s="277"/>
      <c r="DO317" s="277"/>
      <c r="DP317" s="277"/>
      <c r="DQ317" s="277"/>
      <c r="DR317" s="277"/>
      <c r="DS317" s="277"/>
      <c r="DT317" s="277"/>
      <c r="DU317" s="277"/>
      <c r="DV317" s="277"/>
      <c r="DW317" s="277"/>
      <c r="DX317" s="277"/>
      <c r="DY317" s="277"/>
      <c r="DZ317" s="277"/>
      <c r="EA317" s="277"/>
      <c r="EB317" s="277"/>
      <c r="EC317" s="277"/>
      <c r="ED317" s="277"/>
      <c r="EE317" s="277"/>
      <c r="EF317" s="277"/>
      <c r="EG317" s="277"/>
      <c r="EH317" s="277"/>
      <c r="EI317" s="277"/>
      <c r="EJ317" s="277"/>
      <c r="EK317" s="277"/>
      <c r="EL317" s="277"/>
      <c r="EM317" s="277"/>
      <c r="EN317" s="277"/>
      <c r="EO317" s="277"/>
      <c r="EP317" s="277"/>
      <c r="EQ317" s="277"/>
      <c r="ER317" s="277"/>
      <c r="ES317" s="277"/>
      <c r="ET317" s="277"/>
      <c r="EU317" s="277"/>
      <c r="EV317" s="277"/>
      <c r="EW317" s="277"/>
      <c r="EX317" s="277"/>
      <c r="EY317" s="277"/>
      <c r="EZ317" s="277"/>
      <c r="FA317" s="277"/>
      <c r="FB317" s="277"/>
      <c r="FC317" s="277"/>
      <c r="FD317" s="277"/>
      <c r="FE317" s="277"/>
      <c r="FF317" s="277"/>
      <c r="FG317" s="277"/>
      <c r="FH317" s="277"/>
      <c r="FI317" s="277"/>
      <c r="FJ317" s="277"/>
      <c r="FK317" s="277"/>
      <c r="FL317" s="277"/>
      <c r="FM317" s="277"/>
      <c r="FN317" s="277"/>
      <c r="FO317" s="277"/>
      <c r="FP317" s="277"/>
      <c r="FQ317" s="277"/>
      <c r="FR317" s="277"/>
      <c r="FS317" s="277"/>
      <c r="FT317" s="277"/>
      <c r="FU317" s="277"/>
      <c r="FV317" s="277"/>
      <c r="FW317" s="277"/>
      <c r="FX317" s="277"/>
      <c r="FY317" s="277"/>
      <c r="FZ317" s="277"/>
      <c r="GA317" s="277"/>
      <c r="GB317" s="277"/>
      <c r="GC317" s="277"/>
      <c r="GD317" s="277"/>
      <c r="GE317" s="277"/>
      <c r="GF317" s="277"/>
      <c r="GG317" s="277"/>
      <c r="GH317" s="277"/>
      <c r="GI317" s="277"/>
      <c r="GJ317" s="277"/>
      <c r="GK317" s="277"/>
      <c r="GL317" s="277"/>
      <c r="GM317" s="277"/>
      <c r="GN317" s="277"/>
      <c r="GO317" s="277"/>
      <c r="GP317" s="277"/>
      <c r="GQ317" s="277"/>
      <c r="GR317" s="277"/>
      <c r="GS317" s="277"/>
      <c r="GT317" s="277"/>
      <c r="GU317" s="277"/>
      <c r="GV317" s="280"/>
      <c r="GW317" s="280"/>
      <c r="GX317" s="280"/>
      <c r="GY317" s="280"/>
      <c r="GZ317" s="280"/>
      <c r="HA317" s="280"/>
      <c r="HB317" s="280"/>
      <c r="HC317" s="280"/>
      <c r="HD317" s="280"/>
      <c r="HE317" s="280"/>
      <c r="HF317" s="280"/>
      <c r="HG317" s="280"/>
      <c r="HH317" s="280"/>
      <c r="HI317" s="280"/>
      <c r="HJ317" s="280"/>
      <c r="HK317" s="280"/>
      <c r="HL317" s="280"/>
      <c r="HM317" s="280"/>
      <c r="HN317" s="280"/>
      <c r="HO317" s="280"/>
      <c r="HP317" s="280"/>
      <c r="HQ317" s="280"/>
      <c r="HR317" s="280"/>
      <c r="HS317" s="280"/>
    </row>
    <row r="318" spans="1:227" s="278" customFormat="1" ht="26.1" customHeight="1">
      <c r="A318" s="523"/>
      <c r="B318" s="309" t="s">
        <v>437</v>
      </c>
      <c r="C318" s="290">
        <v>72</v>
      </c>
      <c r="D318" s="310"/>
      <c r="E318" s="290"/>
      <c r="F318" s="291">
        <f t="shared" si="54"/>
        <v>72</v>
      </c>
      <c r="G318" s="290"/>
      <c r="H318" s="291">
        <f t="shared" si="50"/>
        <v>72</v>
      </c>
      <c r="I318" s="296"/>
      <c r="J318" s="277"/>
      <c r="K318" s="277"/>
      <c r="L318" s="277"/>
      <c r="M318" s="277"/>
      <c r="N318" s="277"/>
      <c r="O318" s="277"/>
      <c r="P318" s="277"/>
      <c r="Q318" s="277"/>
      <c r="R318" s="277"/>
      <c r="S318" s="277"/>
      <c r="T318" s="277"/>
      <c r="U318" s="277"/>
      <c r="V318" s="277"/>
      <c r="W318" s="277"/>
      <c r="X318" s="277"/>
      <c r="Y318" s="277"/>
      <c r="Z318" s="277"/>
      <c r="AA318" s="277"/>
      <c r="AB318" s="277"/>
      <c r="AC318" s="277"/>
      <c r="AD318" s="277"/>
      <c r="AE318" s="277"/>
      <c r="AF318" s="277"/>
      <c r="AG318" s="277"/>
      <c r="AH318" s="277"/>
      <c r="AI318" s="277"/>
      <c r="AJ318" s="277"/>
      <c r="AK318" s="277"/>
      <c r="AL318" s="277"/>
      <c r="AM318" s="277"/>
      <c r="AN318" s="277"/>
      <c r="AO318" s="277"/>
      <c r="AP318" s="277"/>
      <c r="AQ318" s="277"/>
      <c r="AR318" s="277"/>
      <c r="AS318" s="277"/>
      <c r="AT318" s="277"/>
      <c r="AU318" s="277"/>
      <c r="AV318" s="277"/>
      <c r="AW318" s="277"/>
      <c r="AX318" s="277"/>
      <c r="AY318" s="277"/>
      <c r="AZ318" s="277"/>
      <c r="BA318" s="277"/>
      <c r="BB318" s="277"/>
      <c r="BC318" s="277"/>
      <c r="BD318" s="277"/>
      <c r="BE318" s="277"/>
      <c r="BF318" s="277"/>
      <c r="BG318" s="277"/>
      <c r="BH318" s="277"/>
      <c r="BI318" s="277"/>
      <c r="BJ318" s="277"/>
      <c r="BK318" s="277"/>
      <c r="BL318" s="277"/>
      <c r="BM318" s="277"/>
      <c r="BN318" s="277"/>
      <c r="BO318" s="277"/>
      <c r="BP318" s="277"/>
      <c r="BQ318" s="277"/>
      <c r="BR318" s="277"/>
      <c r="BS318" s="277"/>
      <c r="BT318" s="277"/>
      <c r="BU318" s="277"/>
      <c r="BV318" s="277"/>
      <c r="BW318" s="277"/>
      <c r="BX318" s="277"/>
      <c r="BY318" s="277"/>
      <c r="BZ318" s="277"/>
      <c r="CA318" s="277"/>
      <c r="CB318" s="277"/>
      <c r="CC318" s="277"/>
      <c r="CD318" s="277"/>
      <c r="CE318" s="277"/>
      <c r="CF318" s="277"/>
      <c r="CG318" s="277"/>
      <c r="CH318" s="277"/>
      <c r="CI318" s="277"/>
      <c r="CJ318" s="277"/>
      <c r="CK318" s="277"/>
      <c r="CL318" s="277"/>
      <c r="CM318" s="277"/>
      <c r="CN318" s="277"/>
      <c r="CO318" s="277"/>
      <c r="CP318" s="277"/>
      <c r="CQ318" s="277"/>
      <c r="CR318" s="277"/>
      <c r="CS318" s="277"/>
      <c r="CT318" s="277"/>
      <c r="CU318" s="277"/>
      <c r="CV318" s="277"/>
      <c r="CW318" s="277"/>
      <c r="CX318" s="277"/>
      <c r="CY318" s="277"/>
      <c r="CZ318" s="277"/>
      <c r="DA318" s="277"/>
      <c r="DB318" s="277"/>
      <c r="DC318" s="277"/>
      <c r="DD318" s="277"/>
      <c r="DE318" s="277"/>
      <c r="DF318" s="277"/>
      <c r="DG318" s="277"/>
      <c r="DH318" s="277"/>
      <c r="DI318" s="277"/>
      <c r="DJ318" s="277"/>
      <c r="DK318" s="277"/>
      <c r="DL318" s="277"/>
      <c r="DM318" s="277"/>
      <c r="DN318" s="277"/>
      <c r="DO318" s="277"/>
      <c r="DP318" s="277"/>
      <c r="DQ318" s="277"/>
      <c r="DR318" s="277"/>
      <c r="DS318" s="277"/>
      <c r="DT318" s="277"/>
      <c r="DU318" s="277"/>
      <c r="DV318" s="277"/>
      <c r="DW318" s="277"/>
      <c r="DX318" s="277"/>
      <c r="DY318" s="277"/>
      <c r="DZ318" s="277"/>
      <c r="EA318" s="277"/>
      <c r="EB318" s="277"/>
      <c r="EC318" s="277"/>
      <c r="ED318" s="277"/>
      <c r="EE318" s="277"/>
      <c r="EF318" s="277"/>
      <c r="EG318" s="277"/>
      <c r="EH318" s="277"/>
      <c r="EI318" s="277"/>
      <c r="EJ318" s="277"/>
      <c r="EK318" s="277"/>
      <c r="EL318" s="277"/>
      <c r="EM318" s="277"/>
      <c r="EN318" s="277"/>
      <c r="EO318" s="277"/>
      <c r="EP318" s="277"/>
      <c r="EQ318" s="277"/>
      <c r="ER318" s="277"/>
      <c r="ES318" s="277"/>
      <c r="ET318" s="277"/>
      <c r="EU318" s="277"/>
      <c r="EV318" s="277"/>
      <c r="EW318" s="277"/>
      <c r="EX318" s="277"/>
      <c r="EY318" s="277"/>
      <c r="EZ318" s="277"/>
      <c r="FA318" s="277"/>
      <c r="FB318" s="277"/>
      <c r="FC318" s="277"/>
      <c r="FD318" s="277"/>
      <c r="FE318" s="277"/>
      <c r="FF318" s="277"/>
      <c r="FG318" s="277"/>
      <c r="FH318" s="277"/>
      <c r="FI318" s="277"/>
      <c r="FJ318" s="277"/>
      <c r="FK318" s="277"/>
      <c r="FL318" s="277"/>
      <c r="FM318" s="277"/>
      <c r="FN318" s="277"/>
      <c r="FO318" s="277"/>
      <c r="FP318" s="277"/>
      <c r="FQ318" s="277"/>
      <c r="FR318" s="277"/>
      <c r="FS318" s="277"/>
      <c r="FT318" s="277"/>
      <c r="FU318" s="277"/>
      <c r="FV318" s="277"/>
      <c r="FW318" s="277"/>
      <c r="FX318" s="277"/>
      <c r="FY318" s="277"/>
      <c r="FZ318" s="277"/>
      <c r="GA318" s="277"/>
      <c r="GB318" s="277"/>
      <c r="GC318" s="277"/>
      <c r="GD318" s="277"/>
      <c r="GE318" s="277"/>
      <c r="GF318" s="277"/>
      <c r="GG318" s="277"/>
      <c r="GH318" s="277"/>
      <c r="GI318" s="277"/>
      <c r="GJ318" s="277"/>
      <c r="GK318" s="277"/>
      <c r="GL318" s="277"/>
      <c r="GM318" s="277"/>
      <c r="GN318" s="277"/>
      <c r="GO318" s="277"/>
      <c r="GP318" s="277"/>
      <c r="GQ318" s="277"/>
      <c r="GR318" s="277"/>
      <c r="GS318" s="277"/>
      <c r="GT318" s="277"/>
      <c r="GU318" s="277"/>
      <c r="GV318" s="280"/>
      <c r="GW318" s="280"/>
      <c r="GX318" s="280"/>
      <c r="GY318" s="280"/>
      <c r="GZ318" s="280"/>
      <c r="HA318" s="280"/>
      <c r="HB318" s="280"/>
      <c r="HC318" s="280"/>
      <c r="HD318" s="280"/>
      <c r="HE318" s="280"/>
      <c r="HF318" s="280"/>
      <c r="HG318" s="280"/>
      <c r="HH318" s="280"/>
      <c r="HI318" s="280"/>
      <c r="HJ318" s="280"/>
      <c r="HK318" s="280"/>
      <c r="HL318" s="280"/>
      <c r="HM318" s="280"/>
      <c r="HN318" s="280"/>
      <c r="HO318" s="280"/>
      <c r="HP318" s="280"/>
      <c r="HQ318" s="280"/>
      <c r="HR318" s="280"/>
      <c r="HS318" s="280"/>
    </row>
    <row r="319" spans="1:227" s="278" customFormat="1" ht="26.1" customHeight="1">
      <c r="A319" s="523"/>
      <c r="B319" s="309" t="s">
        <v>438</v>
      </c>
      <c r="C319" s="290"/>
      <c r="D319" s="310">
        <v>45.52</v>
      </c>
      <c r="E319" s="290"/>
      <c r="F319" s="291">
        <f t="shared" si="54"/>
        <v>45.52</v>
      </c>
      <c r="G319" s="290"/>
      <c r="H319" s="291">
        <f t="shared" si="50"/>
        <v>45.52</v>
      </c>
      <c r="I319" s="296"/>
      <c r="J319" s="277"/>
      <c r="K319" s="277"/>
      <c r="L319" s="277"/>
      <c r="M319" s="277"/>
      <c r="N319" s="277"/>
      <c r="O319" s="277"/>
      <c r="P319" s="277"/>
      <c r="Q319" s="277"/>
      <c r="R319" s="277"/>
      <c r="S319" s="277"/>
      <c r="T319" s="277"/>
      <c r="U319" s="277"/>
      <c r="V319" s="277"/>
      <c r="W319" s="277"/>
      <c r="X319" s="277"/>
      <c r="Y319" s="277"/>
      <c r="Z319" s="277"/>
      <c r="AA319" s="277"/>
      <c r="AB319" s="277"/>
      <c r="AC319" s="277"/>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c r="AZ319" s="277"/>
      <c r="BA319" s="277"/>
      <c r="BB319" s="277"/>
      <c r="BC319" s="277"/>
      <c r="BD319" s="277"/>
      <c r="BE319" s="277"/>
      <c r="BF319" s="277"/>
      <c r="BG319" s="277"/>
      <c r="BH319" s="277"/>
      <c r="BI319" s="277"/>
      <c r="BJ319" s="277"/>
      <c r="BK319" s="277"/>
      <c r="BL319" s="277"/>
      <c r="BM319" s="277"/>
      <c r="BN319" s="277"/>
      <c r="BO319" s="277"/>
      <c r="BP319" s="277"/>
      <c r="BQ319" s="277"/>
      <c r="BR319" s="277"/>
      <c r="BS319" s="277"/>
      <c r="BT319" s="277"/>
      <c r="BU319" s="277"/>
      <c r="BV319" s="277"/>
      <c r="BW319" s="277"/>
      <c r="BX319" s="277"/>
      <c r="BY319" s="277"/>
      <c r="BZ319" s="277"/>
      <c r="CA319" s="277"/>
      <c r="CB319" s="277"/>
      <c r="CC319" s="277"/>
      <c r="CD319" s="277"/>
      <c r="CE319" s="277"/>
      <c r="CF319" s="277"/>
      <c r="CG319" s="277"/>
      <c r="CH319" s="277"/>
      <c r="CI319" s="277"/>
      <c r="CJ319" s="277"/>
      <c r="CK319" s="277"/>
      <c r="CL319" s="277"/>
      <c r="CM319" s="277"/>
      <c r="CN319" s="277"/>
      <c r="CO319" s="277"/>
      <c r="CP319" s="277"/>
      <c r="CQ319" s="277"/>
      <c r="CR319" s="277"/>
      <c r="CS319" s="277"/>
      <c r="CT319" s="277"/>
      <c r="CU319" s="277"/>
      <c r="CV319" s="277"/>
      <c r="CW319" s="277"/>
      <c r="CX319" s="277"/>
      <c r="CY319" s="277"/>
      <c r="CZ319" s="277"/>
      <c r="DA319" s="277"/>
      <c r="DB319" s="277"/>
      <c r="DC319" s="277"/>
      <c r="DD319" s="277"/>
      <c r="DE319" s="277"/>
      <c r="DF319" s="277"/>
      <c r="DG319" s="277"/>
      <c r="DH319" s="277"/>
      <c r="DI319" s="277"/>
      <c r="DJ319" s="277"/>
      <c r="DK319" s="277"/>
      <c r="DL319" s="277"/>
      <c r="DM319" s="277"/>
      <c r="DN319" s="277"/>
      <c r="DO319" s="277"/>
      <c r="DP319" s="277"/>
      <c r="DQ319" s="277"/>
      <c r="DR319" s="277"/>
      <c r="DS319" s="277"/>
      <c r="DT319" s="277"/>
      <c r="DU319" s="277"/>
      <c r="DV319" s="277"/>
      <c r="DW319" s="277"/>
      <c r="DX319" s="277"/>
      <c r="DY319" s="277"/>
      <c r="DZ319" s="277"/>
      <c r="EA319" s="277"/>
      <c r="EB319" s="277"/>
      <c r="EC319" s="277"/>
      <c r="ED319" s="277"/>
      <c r="EE319" s="277"/>
      <c r="EF319" s="277"/>
      <c r="EG319" s="277"/>
      <c r="EH319" s="277"/>
      <c r="EI319" s="277"/>
      <c r="EJ319" s="277"/>
      <c r="EK319" s="277"/>
      <c r="EL319" s="277"/>
      <c r="EM319" s="277"/>
      <c r="EN319" s="277"/>
      <c r="EO319" s="277"/>
      <c r="EP319" s="277"/>
      <c r="EQ319" s="277"/>
      <c r="ER319" s="277"/>
      <c r="ES319" s="277"/>
      <c r="ET319" s="277"/>
      <c r="EU319" s="277"/>
      <c r="EV319" s="277"/>
      <c r="EW319" s="277"/>
      <c r="EX319" s="277"/>
      <c r="EY319" s="277"/>
      <c r="EZ319" s="277"/>
      <c r="FA319" s="277"/>
      <c r="FB319" s="277"/>
      <c r="FC319" s="277"/>
      <c r="FD319" s="277"/>
      <c r="FE319" s="277"/>
      <c r="FF319" s="277"/>
      <c r="FG319" s="277"/>
      <c r="FH319" s="277"/>
      <c r="FI319" s="277"/>
      <c r="FJ319" s="277"/>
      <c r="FK319" s="277"/>
      <c r="FL319" s="277"/>
      <c r="FM319" s="277"/>
      <c r="FN319" s="277"/>
      <c r="FO319" s="277"/>
      <c r="FP319" s="277"/>
      <c r="FQ319" s="277"/>
      <c r="FR319" s="277"/>
      <c r="FS319" s="277"/>
      <c r="FT319" s="277"/>
      <c r="FU319" s="277"/>
      <c r="FV319" s="277"/>
      <c r="FW319" s="277"/>
      <c r="FX319" s="277"/>
      <c r="FY319" s="277"/>
      <c r="FZ319" s="277"/>
      <c r="GA319" s="277"/>
      <c r="GB319" s="277"/>
      <c r="GC319" s="277"/>
      <c r="GD319" s="277"/>
      <c r="GE319" s="277"/>
      <c r="GF319" s="277"/>
      <c r="GG319" s="277"/>
      <c r="GH319" s="277"/>
      <c r="GI319" s="277"/>
      <c r="GJ319" s="277"/>
      <c r="GK319" s="277"/>
      <c r="GL319" s="277"/>
      <c r="GM319" s="277"/>
      <c r="GN319" s="277"/>
      <c r="GO319" s="277"/>
      <c r="GP319" s="277"/>
      <c r="GQ319" s="277"/>
      <c r="GR319" s="277"/>
      <c r="GS319" s="277"/>
      <c r="GT319" s="277"/>
      <c r="GU319" s="277"/>
      <c r="GV319" s="280"/>
      <c r="GW319" s="280"/>
      <c r="GX319" s="280"/>
      <c r="GY319" s="280"/>
      <c r="GZ319" s="280"/>
      <c r="HA319" s="280"/>
      <c r="HB319" s="280"/>
      <c r="HC319" s="280"/>
      <c r="HD319" s="280"/>
      <c r="HE319" s="280"/>
      <c r="HF319" s="280"/>
      <c r="HG319" s="280"/>
      <c r="HH319" s="280"/>
      <c r="HI319" s="280"/>
      <c r="HJ319" s="280"/>
      <c r="HK319" s="280"/>
      <c r="HL319" s="280"/>
      <c r="HM319" s="280"/>
      <c r="HN319" s="280"/>
      <c r="HO319" s="280"/>
      <c r="HP319" s="280"/>
      <c r="HQ319" s="280"/>
      <c r="HR319" s="280"/>
      <c r="HS319" s="280"/>
    </row>
    <row r="320" spans="1:227" s="278" customFormat="1" ht="26.1" customHeight="1">
      <c r="A320" s="523"/>
      <c r="B320" s="309" t="s">
        <v>439</v>
      </c>
      <c r="C320" s="290"/>
      <c r="D320" s="310"/>
      <c r="E320" s="290"/>
      <c r="F320" s="291">
        <f t="shared" si="54"/>
        <v>0</v>
      </c>
      <c r="G320" s="290">
        <v>576.73969999999997</v>
      </c>
      <c r="H320" s="291">
        <f t="shared" si="50"/>
        <v>576.73969999999997</v>
      </c>
      <c r="I320" s="296"/>
      <c r="J320" s="277"/>
      <c r="K320" s="277"/>
      <c r="L320" s="277"/>
      <c r="M320" s="277"/>
      <c r="N320" s="277"/>
      <c r="O320" s="277"/>
      <c r="P320" s="277"/>
      <c r="Q320" s="277"/>
      <c r="R320" s="277"/>
      <c r="S320" s="277"/>
      <c r="T320" s="277"/>
      <c r="U320" s="277"/>
      <c r="V320" s="277"/>
      <c r="W320" s="277"/>
      <c r="X320" s="277"/>
      <c r="Y320" s="277"/>
      <c r="Z320" s="277"/>
      <c r="AA320" s="277"/>
      <c r="AB320" s="277"/>
      <c r="AC320" s="277"/>
      <c r="AD320" s="277"/>
      <c r="AE320" s="277"/>
      <c r="AF320" s="277"/>
      <c r="AG320" s="277"/>
      <c r="AH320" s="277"/>
      <c r="AI320" s="277"/>
      <c r="AJ320" s="277"/>
      <c r="AK320" s="277"/>
      <c r="AL320" s="277"/>
      <c r="AM320" s="277"/>
      <c r="AN320" s="277"/>
      <c r="AO320" s="277"/>
      <c r="AP320" s="277"/>
      <c r="AQ320" s="277"/>
      <c r="AR320" s="277"/>
      <c r="AS320" s="277"/>
      <c r="AT320" s="277"/>
      <c r="AU320" s="277"/>
      <c r="AV320" s="277"/>
      <c r="AW320" s="277"/>
      <c r="AX320" s="277"/>
      <c r="AY320" s="277"/>
      <c r="AZ320" s="277"/>
      <c r="BA320" s="277"/>
      <c r="BB320" s="277"/>
      <c r="BC320" s="277"/>
      <c r="BD320" s="277"/>
      <c r="BE320" s="277"/>
      <c r="BF320" s="277"/>
      <c r="BG320" s="277"/>
      <c r="BH320" s="277"/>
      <c r="BI320" s="277"/>
      <c r="BJ320" s="277"/>
      <c r="BK320" s="277"/>
      <c r="BL320" s="277"/>
      <c r="BM320" s="277"/>
      <c r="BN320" s="277"/>
      <c r="BO320" s="277"/>
      <c r="BP320" s="277"/>
      <c r="BQ320" s="277"/>
      <c r="BR320" s="277"/>
      <c r="BS320" s="277"/>
      <c r="BT320" s="277"/>
      <c r="BU320" s="277"/>
      <c r="BV320" s="277"/>
      <c r="BW320" s="277"/>
      <c r="BX320" s="277"/>
      <c r="BY320" s="277"/>
      <c r="BZ320" s="277"/>
      <c r="CA320" s="277"/>
      <c r="CB320" s="277"/>
      <c r="CC320" s="277"/>
      <c r="CD320" s="277"/>
      <c r="CE320" s="277"/>
      <c r="CF320" s="277"/>
      <c r="CG320" s="277"/>
      <c r="CH320" s="277"/>
      <c r="CI320" s="277"/>
      <c r="CJ320" s="277"/>
      <c r="CK320" s="277"/>
      <c r="CL320" s="277"/>
      <c r="CM320" s="277"/>
      <c r="CN320" s="277"/>
      <c r="CO320" s="277"/>
      <c r="CP320" s="277"/>
      <c r="CQ320" s="277"/>
      <c r="CR320" s="277"/>
      <c r="CS320" s="277"/>
      <c r="CT320" s="277"/>
      <c r="CU320" s="277"/>
      <c r="CV320" s="277"/>
      <c r="CW320" s="277"/>
      <c r="CX320" s="277"/>
      <c r="CY320" s="277"/>
      <c r="CZ320" s="277"/>
      <c r="DA320" s="277"/>
      <c r="DB320" s="277"/>
      <c r="DC320" s="277"/>
      <c r="DD320" s="277"/>
      <c r="DE320" s="277"/>
      <c r="DF320" s="277"/>
      <c r="DG320" s="277"/>
      <c r="DH320" s="277"/>
      <c r="DI320" s="277"/>
      <c r="DJ320" s="277"/>
      <c r="DK320" s="277"/>
      <c r="DL320" s="277"/>
      <c r="DM320" s="277"/>
      <c r="DN320" s="277"/>
      <c r="DO320" s="277"/>
      <c r="DP320" s="277"/>
      <c r="DQ320" s="277"/>
      <c r="DR320" s="277"/>
      <c r="DS320" s="277"/>
      <c r="DT320" s="277"/>
      <c r="DU320" s="277"/>
      <c r="DV320" s="277"/>
      <c r="DW320" s="277"/>
      <c r="DX320" s="277"/>
      <c r="DY320" s="277"/>
      <c r="DZ320" s="277"/>
      <c r="EA320" s="277"/>
      <c r="EB320" s="277"/>
      <c r="EC320" s="277"/>
      <c r="ED320" s="277"/>
      <c r="EE320" s="277"/>
      <c r="EF320" s="277"/>
      <c r="EG320" s="277"/>
      <c r="EH320" s="277"/>
      <c r="EI320" s="277"/>
      <c r="EJ320" s="277"/>
      <c r="EK320" s="277"/>
      <c r="EL320" s="277"/>
      <c r="EM320" s="277"/>
      <c r="EN320" s="277"/>
      <c r="EO320" s="277"/>
      <c r="EP320" s="277"/>
      <c r="EQ320" s="277"/>
      <c r="ER320" s="277"/>
      <c r="ES320" s="277"/>
      <c r="ET320" s="277"/>
      <c r="EU320" s="277"/>
      <c r="EV320" s="277"/>
      <c r="EW320" s="277"/>
      <c r="EX320" s="277"/>
      <c r="EY320" s="277"/>
      <c r="EZ320" s="277"/>
      <c r="FA320" s="277"/>
      <c r="FB320" s="277"/>
      <c r="FC320" s="277"/>
      <c r="FD320" s="277"/>
      <c r="FE320" s="277"/>
      <c r="FF320" s="277"/>
      <c r="FG320" s="277"/>
      <c r="FH320" s="277"/>
      <c r="FI320" s="277"/>
      <c r="FJ320" s="277"/>
      <c r="FK320" s="277"/>
      <c r="FL320" s="277"/>
      <c r="FM320" s="277"/>
      <c r="FN320" s="277"/>
      <c r="FO320" s="277"/>
      <c r="FP320" s="277"/>
      <c r="FQ320" s="277"/>
      <c r="FR320" s="277"/>
      <c r="FS320" s="277"/>
      <c r="FT320" s="277"/>
      <c r="FU320" s="277"/>
      <c r="FV320" s="277"/>
      <c r="FW320" s="277"/>
      <c r="FX320" s="277"/>
      <c r="FY320" s="277"/>
      <c r="FZ320" s="277"/>
      <c r="GA320" s="277"/>
      <c r="GB320" s="277"/>
      <c r="GC320" s="277"/>
      <c r="GD320" s="277"/>
      <c r="GE320" s="277"/>
      <c r="GF320" s="277"/>
      <c r="GG320" s="277"/>
      <c r="GH320" s="277"/>
      <c r="GI320" s="277"/>
      <c r="GJ320" s="277"/>
      <c r="GK320" s="277"/>
      <c r="GL320" s="277"/>
      <c r="GM320" s="277"/>
      <c r="GN320" s="277"/>
      <c r="GO320" s="277"/>
      <c r="GP320" s="277"/>
      <c r="GQ320" s="277"/>
      <c r="GR320" s="277"/>
      <c r="GS320" s="277"/>
      <c r="GT320" s="277"/>
      <c r="GU320" s="277"/>
      <c r="GV320" s="280"/>
      <c r="GW320" s="280"/>
      <c r="GX320" s="280"/>
      <c r="GY320" s="280"/>
      <c r="GZ320" s="280"/>
      <c r="HA320" s="280"/>
      <c r="HB320" s="280"/>
      <c r="HC320" s="280"/>
      <c r="HD320" s="280"/>
      <c r="HE320" s="280"/>
      <c r="HF320" s="280"/>
      <c r="HG320" s="280"/>
      <c r="HH320" s="280"/>
      <c r="HI320" s="280"/>
      <c r="HJ320" s="280"/>
      <c r="HK320" s="280"/>
      <c r="HL320" s="280"/>
      <c r="HM320" s="280"/>
      <c r="HN320" s="280"/>
      <c r="HO320" s="280"/>
      <c r="HP320" s="280"/>
      <c r="HQ320" s="280"/>
      <c r="HR320" s="280"/>
      <c r="HS320" s="280"/>
    </row>
    <row r="321" spans="1:227" s="278" customFormat="1" ht="26.1" customHeight="1">
      <c r="A321" s="523"/>
      <c r="B321" s="311" t="s">
        <v>317</v>
      </c>
      <c r="C321" s="290"/>
      <c r="D321" s="310"/>
      <c r="E321" s="290">
        <v>14679.546829999999</v>
      </c>
      <c r="F321" s="291">
        <f t="shared" si="54"/>
        <v>14679.546829999999</v>
      </c>
      <c r="G321" s="290"/>
      <c r="H321" s="291">
        <f t="shared" si="50"/>
        <v>14679.546829999999</v>
      </c>
      <c r="I321" s="296"/>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s="277"/>
      <c r="AG321" s="277"/>
      <c r="AH321" s="277"/>
      <c r="AI321" s="277"/>
      <c r="AJ321" s="277"/>
      <c r="AK321" s="277"/>
      <c r="AL321" s="277"/>
      <c r="AM321" s="277"/>
      <c r="AN321" s="277"/>
      <c r="AO321" s="277"/>
      <c r="AP321" s="277"/>
      <c r="AQ321" s="277"/>
      <c r="AR321" s="277"/>
      <c r="AS321" s="277"/>
      <c r="AT321" s="277"/>
      <c r="AU321" s="277"/>
      <c r="AV321" s="277"/>
      <c r="AW321" s="277"/>
      <c r="AX321" s="277"/>
      <c r="AY321" s="277"/>
      <c r="AZ321" s="277"/>
      <c r="BA321" s="277"/>
      <c r="BB321" s="277"/>
      <c r="BC321" s="277"/>
      <c r="BD321" s="277"/>
      <c r="BE321" s="277"/>
      <c r="BF321" s="277"/>
      <c r="BG321" s="277"/>
      <c r="BH321" s="277"/>
      <c r="BI321" s="277"/>
      <c r="BJ321" s="277"/>
      <c r="BK321" s="277"/>
      <c r="BL321" s="277"/>
      <c r="BM321" s="277"/>
      <c r="BN321" s="277"/>
      <c r="BO321" s="277"/>
      <c r="BP321" s="277"/>
      <c r="BQ321" s="277"/>
      <c r="BR321" s="277"/>
      <c r="BS321" s="277"/>
      <c r="BT321" s="277"/>
      <c r="BU321" s="277"/>
      <c r="BV321" s="277"/>
      <c r="BW321" s="277"/>
      <c r="BX321" s="277"/>
      <c r="BY321" s="277"/>
      <c r="BZ321" s="277"/>
      <c r="CA321" s="277"/>
      <c r="CB321" s="277"/>
      <c r="CC321" s="277"/>
      <c r="CD321" s="277"/>
      <c r="CE321" s="277"/>
      <c r="CF321" s="277"/>
      <c r="CG321" s="277"/>
      <c r="CH321" s="277"/>
      <c r="CI321" s="277"/>
      <c r="CJ321" s="277"/>
      <c r="CK321" s="277"/>
      <c r="CL321" s="277"/>
      <c r="CM321" s="277"/>
      <c r="CN321" s="277"/>
      <c r="CO321" s="277"/>
      <c r="CP321" s="277"/>
      <c r="CQ321" s="277"/>
      <c r="CR321" s="277"/>
      <c r="CS321" s="277"/>
      <c r="CT321" s="277"/>
      <c r="CU321" s="277"/>
      <c r="CV321" s="277"/>
      <c r="CW321" s="277"/>
      <c r="CX321" s="277"/>
      <c r="CY321" s="277"/>
      <c r="CZ321" s="277"/>
      <c r="DA321" s="277"/>
      <c r="DB321" s="277"/>
      <c r="DC321" s="277"/>
      <c r="DD321" s="277"/>
      <c r="DE321" s="277"/>
      <c r="DF321" s="277"/>
      <c r="DG321" s="277"/>
      <c r="DH321" s="277"/>
      <c r="DI321" s="277"/>
      <c r="DJ321" s="277"/>
      <c r="DK321" s="277"/>
      <c r="DL321" s="277"/>
      <c r="DM321" s="277"/>
      <c r="DN321" s="277"/>
      <c r="DO321" s="277"/>
      <c r="DP321" s="277"/>
      <c r="DQ321" s="277"/>
      <c r="DR321" s="277"/>
      <c r="DS321" s="277"/>
      <c r="DT321" s="277"/>
      <c r="DU321" s="277"/>
      <c r="DV321" s="277"/>
      <c r="DW321" s="277"/>
      <c r="DX321" s="277"/>
      <c r="DY321" s="277"/>
      <c r="DZ321" s="277"/>
      <c r="EA321" s="277"/>
      <c r="EB321" s="277"/>
      <c r="EC321" s="277"/>
      <c r="ED321" s="277"/>
      <c r="EE321" s="277"/>
      <c r="EF321" s="277"/>
      <c r="EG321" s="277"/>
      <c r="EH321" s="277"/>
      <c r="EI321" s="277"/>
      <c r="EJ321" s="277"/>
      <c r="EK321" s="277"/>
      <c r="EL321" s="277"/>
      <c r="EM321" s="277"/>
      <c r="EN321" s="277"/>
      <c r="EO321" s="277"/>
      <c r="EP321" s="277"/>
      <c r="EQ321" s="277"/>
      <c r="ER321" s="277"/>
      <c r="ES321" s="277"/>
      <c r="ET321" s="277"/>
      <c r="EU321" s="277"/>
      <c r="EV321" s="277"/>
      <c r="EW321" s="277"/>
      <c r="EX321" s="277"/>
      <c r="EY321" s="277"/>
      <c r="EZ321" s="277"/>
      <c r="FA321" s="277"/>
      <c r="FB321" s="277"/>
      <c r="FC321" s="277"/>
      <c r="FD321" s="277"/>
      <c r="FE321" s="277"/>
      <c r="FF321" s="277"/>
      <c r="FG321" s="277"/>
      <c r="FH321" s="277"/>
      <c r="FI321" s="277"/>
      <c r="FJ321" s="277"/>
      <c r="FK321" s="277"/>
      <c r="FL321" s="277"/>
      <c r="FM321" s="277"/>
      <c r="FN321" s="277"/>
      <c r="FO321" s="277"/>
      <c r="FP321" s="277"/>
      <c r="FQ321" s="277"/>
      <c r="FR321" s="277"/>
      <c r="FS321" s="277"/>
      <c r="FT321" s="277"/>
      <c r="FU321" s="277"/>
      <c r="FV321" s="277"/>
      <c r="FW321" s="277"/>
      <c r="FX321" s="277"/>
      <c r="FY321" s="277"/>
      <c r="FZ321" s="277"/>
      <c r="GA321" s="277"/>
      <c r="GB321" s="277"/>
      <c r="GC321" s="277"/>
      <c r="GD321" s="277"/>
      <c r="GE321" s="277"/>
      <c r="GF321" s="277"/>
      <c r="GG321" s="277"/>
      <c r="GH321" s="277"/>
      <c r="GI321" s="277"/>
      <c r="GJ321" s="277"/>
      <c r="GK321" s="277"/>
      <c r="GL321" s="277"/>
      <c r="GM321" s="277"/>
      <c r="GN321" s="277"/>
      <c r="GO321" s="277"/>
      <c r="GP321" s="277"/>
      <c r="GQ321" s="277"/>
      <c r="GR321" s="277"/>
      <c r="GS321" s="277"/>
      <c r="GT321" s="277"/>
      <c r="GU321" s="277"/>
      <c r="GV321" s="280"/>
      <c r="GW321" s="280"/>
      <c r="GX321" s="280"/>
      <c r="GY321" s="280"/>
      <c r="GZ321" s="280"/>
      <c r="HA321" s="280"/>
      <c r="HB321" s="280"/>
      <c r="HC321" s="280"/>
      <c r="HD321" s="280"/>
      <c r="HE321" s="280"/>
      <c r="HF321" s="280"/>
      <c r="HG321" s="280"/>
      <c r="HH321" s="280"/>
      <c r="HI321" s="280"/>
      <c r="HJ321" s="280"/>
      <c r="HK321" s="280"/>
      <c r="HL321" s="280"/>
      <c r="HM321" s="280"/>
      <c r="HN321" s="280"/>
      <c r="HO321" s="280"/>
      <c r="HP321" s="280"/>
      <c r="HQ321" s="280"/>
      <c r="HR321" s="280"/>
      <c r="HS321" s="280"/>
    </row>
    <row r="322" spans="1:227" s="278" customFormat="1" ht="24.95" customHeight="1">
      <c r="A322" s="523" t="s">
        <v>115</v>
      </c>
      <c r="B322" s="289" t="s">
        <v>81</v>
      </c>
      <c r="C322" s="290">
        <f>C323+C324+C327+C338</f>
        <v>436.24</v>
      </c>
      <c r="D322" s="290">
        <f t="shared" ref="D322:G322" si="55">D323+D324+D327+D338</f>
        <v>128.431307</v>
      </c>
      <c r="E322" s="290">
        <f t="shared" si="55"/>
        <v>732.51</v>
      </c>
      <c r="F322" s="291">
        <f t="shared" si="54"/>
        <v>1297.1813070000001</v>
      </c>
      <c r="G322" s="290">
        <f t="shared" si="55"/>
        <v>-469.33800000000002</v>
      </c>
      <c r="H322" s="291">
        <f t="shared" si="50"/>
        <v>827.84330699999998</v>
      </c>
      <c r="I322" s="296"/>
      <c r="J322" s="277"/>
      <c r="K322" s="277"/>
      <c r="L322" s="277"/>
      <c r="M322" s="277"/>
      <c r="N322" s="277"/>
      <c r="O322" s="277"/>
      <c r="P322" s="277"/>
      <c r="Q322" s="277"/>
      <c r="R322" s="277"/>
      <c r="S322" s="277"/>
      <c r="T322" s="277"/>
      <c r="U322" s="277"/>
      <c r="V322" s="277"/>
      <c r="W322" s="277"/>
      <c r="X322" s="277"/>
      <c r="Y322" s="277"/>
      <c r="Z322" s="277"/>
      <c r="AA322" s="277"/>
      <c r="AB322" s="277"/>
      <c r="AC322" s="277"/>
      <c r="AD322" s="277"/>
      <c r="AE322" s="277"/>
      <c r="AF322" s="277"/>
      <c r="AG322" s="277"/>
      <c r="AH322" s="277"/>
      <c r="AI322" s="277"/>
      <c r="AJ322" s="277"/>
      <c r="AK322" s="277"/>
      <c r="AL322" s="277"/>
      <c r="AM322" s="277"/>
      <c r="AN322" s="277"/>
      <c r="AO322" s="277"/>
      <c r="AP322" s="277"/>
      <c r="AQ322" s="277"/>
      <c r="AR322" s="277"/>
      <c r="AS322" s="277"/>
      <c r="AT322" s="277"/>
      <c r="AU322" s="277"/>
      <c r="AV322" s="277"/>
      <c r="AW322" s="277"/>
      <c r="AX322" s="277"/>
      <c r="AY322" s="277"/>
      <c r="AZ322" s="277"/>
      <c r="BA322" s="277"/>
      <c r="BB322" s="277"/>
      <c r="BC322" s="277"/>
      <c r="BD322" s="277"/>
      <c r="BE322" s="277"/>
      <c r="BF322" s="277"/>
      <c r="BG322" s="277"/>
      <c r="BH322" s="277"/>
      <c r="BI322" s="277"/>
      <c r="BJ322" s="277"/>
      <c r="BK322" s="277"/>
      <c r="BL322" s="277"/>
      <c r="BM322" s="277"/>
      <c r="BN322" s="277"/>
      <c r="BO322" s="277"/>
      <c r="BP322" s="277"/>
      <c r="BQ322" s="277"/>
      <c r="BR322" s="277"/>
      <c r="BS322" s="277"/>
      <c r="BT322" s="277"/>
      <c r="BU322" s="277"/>
      <c r="BV322" s="277"/>
      <c r="BW322" s="277"/>
      <c r="BX322" s="277"/>
      <c r="BY322" s="277"/>
      <c r="BZ322" s="277"/>
      <c r="CA322" s="277"/>
      <c r="CB322" s="277"/>
      <c r="CC322" s="277"/>
      <c r="CD322" s="277"/>
      <c r="CE322" s="277"/>
      <c r="CF322" s="277"/>
      <c r="CG322" s="277"/>
      <c r="CH322" s="277"/>
      <c r="CI322" s="277"/>
      <c r="CJ322" s="277"/>
      <c r="CK322" s="277"/>
      <c r="CL322" s="277"/>
      <c r="CM322" s="277"/>
      <c r="CN322" s="277"/>
      <c r="CO322" s="277"/>
      <c r="CP322" s="277"/>
      <c r="CQ322" s="277"/>
      <c r="CR322" s="277"/>
      <c r="CS322" s="277"/>
      <c r="CT322" s="277"/>
      <c r="CU322" s="277"/>
      <c r="CV322" s="277"/>
      <c r="CW322" s="277"/>
      <c r="CX322" s="277"/>
      <c r="CY322" s="277"/>
      <c r="CZ322" s="277"/>
      <c r="DA322" s="277"/>
      <c r="DB322" s="277"/>
      <c r="DC322" s="277"/>
      <c r="DD322" s="277"/>
      <c r="DE322" s="277"/>
      <c r="DF322" s="277"/>
      <c r="DG322" s="277"/>
      <c r="DH322" s="277"/>
      <c r="DI322" s="277"/>
      <c r="DJ322" s="277"/>
      <c r="DK322" s="277"/>
      <c r="DL322" s="277"/>
      <c r="DM322" s="277"/>
      <c r="DN322" s="277"/>
      <c r="DO322" s="277"/>
      <c r="DP322" s="277"/>
      <c r="DQ322" s="277"/>
      <c r="DR322" s="277"/>
      <c r="DS322" s="277"/>
      <c r="DT322" s="277"/>
      <c r="DU322" s="277"/>
      <c r="DV322" s="277"/>
      <c r="DW322" s="277"/>
      <c r="DX322" s="277"/>
      <c r="DY322" s="277"/>
      <c r="DZ322" s="277"/>
      <c r="EA322" s="277"/>
      <c r="EB322" s="277"/>
      <c r="EC322" s="277"/>
      <c r="ED322" s="277"/>
      <c r="EE322" s="277"/>
      <c r="EF322" s="277"/>
      <c r="EG322" s="277"/>
      <c r="EH322" s="277"/>
      <c r="EI322" s="277"/>
      <c r="EJ322" s="277"/>
      <c r="EK322" s="277"/>
      <c r="EL322" s="277"/>
      <c r="EM322" s="277"/>
      <c r="EN322" s="277"/>
      <c r="EO322" s="277"/>
      <c r="EP322" s="277"/>
      <c r="EQ322" s="277"/>
      <c r="ER322" s="277"/>
      <c r="ES322" s="277"/>
      <c r="ET322" s="277"/>
      <c r="EU322" s="277"/>
      <c r="EV322" s="277"/>
      <c r="EW322" s="277"/>
      <c r="EX322" s="277"/>
      <c r="EY322" s="277"/>
      <c r="EZ322" s="277"/>
      <c r="FA322" s="277"/>
      <c r="FB322" s="277"/>
      <c r="FC322" s="277"/>
      <c r="FD322" s="277"/>
      <c r="FE322" s="277"/>
      <c r="FF322" s="277"/>
      <c r="FG322" s="277"/>
      <c r="FH322" s="277"/>
      <c r="FI322" s="277"/>
      <c r="FJ322" s="277"/>
      <c r="FK322" s="277"/>
      <c r="FL322" s="277"/>
      <c r="FM322" s="277"/>
      <c r="FN322" s="277"/>
      <c r="FO322" s="277"/>
      <c r="FP322" s="277"/>
      <c r="FQ322" s="277"/>
      <c r="FR322" s="277"/>
      <c r="FS322" s="277"/>
      <c r="FT322" s="277"/>
      <c r="FU322" s="277"/>
      <c r="FV322" s="277"/>
      <c r="FW322" s="277"/>
      <c r="FX322" s="277"/>
      <c r="FY322" s="277"/>
      <c r="FZ322" s="277"/>
      <c r="GA322" s="277"/>
      <c r="GB322" s="277"/>
      <c r="GC322" s="277"/>
      <c r="GD322" s="277"/>
      <c r="GE322" s="277"/>
      <c r="GF322" s="277"/>
      <c r="GG322" s="277"/>
      <c r="GH322" s="277"/>
      <c r="GI322" s="277"/>
      <c r="GJ322" s="277"/>
      <c r="GK322" s="277"/>
      <c r="GL322" s="277"/>
      <c r="GM322" s="277"/>
      <c r="GN322" s="277"/>
      <c r="GO322" s="277"/>
      <c r="GP322" s="277"/>
      <c r="GQ322" s="277"/>
      <c r="GR322" s="277"/>
      <c r="GS322" s="277"/>
      <c r="GT322" s="277"/>
      <c r="GU322" s="277"/>
      <c r="GV322" s="280"/>
      <c r="GW322" s="280"/>
      <c r="GX322" s="280"/>
      <c r="GY322" s="280"/>
      <c r="GZ322" s="280"/>
      <c r="HA322" s="280"/>
      <c r="HB322" s="280"/>
      <c r="HC322" s="280"/>
      <c r="HD322" s="280"/>
      <c r="HE322" s="280"/>
      <c r="HF322" s="280"/>
      <c r="HG322" s="280"/>
      <c r="HH322" s="280"/>
      <c r="HI322" s="280"/>
      <c r="HJ322" s="280"/>
      <c r="HK322" s="280"/>
      <c r="HL322" s="280"/>
      <c r="HM322" s="280"/>
      <c r="HN322" s="280"/>
      <c r="HO322" s="280"/>
      <c r="HP322" s="280"/>
      <c r="HQ322" s="280"/>
      <c r="HR322" s="280"/>
      <c r="HS322" s="280"/>
    </row>
    <row r="323" spans="1:227" s="278" customFormat="1" ht="24.95" customHeight="1">
      <c r="A323" s="523"/>
      <c r="B323" s="294" t="s">
        <v>253</v>
      </c>
      <c r="C323" s="290">
        <v>164.7</v>
      </c>
      <c r="D323" s="290">
        <v>97.731307000000001</v>
      </c>
      <c r="E323" s="290"/>
      <c r="F323" s="291">
        <f t="shared" si="54"/>
        <v>262.431307</v>
      </c>
      <c r="G323" s="290"/>
      <c r="H323" s="291">
        <f t="shared" si="50"/>
        <v>262.431307</v>
      </c>
      <c r="I323" s="296" t="s">
        <v>440</v>
      </c>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277"/>
      <c r="AF323" s="277"/>
      <c r="AG323" s="277"/>
      <c r="AH323" s="277"/>
      <c r="AI323" s="277"/>
      <c r="AJ323" s="277"/>
      <c r="AK323" s="277"/>
      <c r="AL323" s="277"/>
      <c r="AM323" s="277"/>
      <c r="AN323" s="277"/>
      <c r="AO323" s="277"/>
      <c r="AP323" s="277"/>
      <c r="AQ323" s="277"/>
      <c r="AR323" s="277"/>
      <c r="AS323" s="277"/>
      <c r="AT323" s="277"/>
      <c r="AU323" s="277"/>
      <c r="AV323" s="277"/>
      <c r="AW323" s="277"/>
      <c r="AX323" s="277"/>
      <c r="AY323" s="277"/>
      <c r="AZ323" s="277"/>
      <c r="BA323" s="277"/>
      <c r="BB323" s="277"/>
      <c r="BC323" s="277"/>
      <c r="BD323" s="277"/>
      <c r="BE323" s="277"/>
      <c r="BF323" s="277"/>
      <c r="BG323" s="277"/>
      <c r="BH323" s="277"/>
      <c r="BI323" s="277"/>
      <c r="BJ323" s="277"/>
      <c r="BK323" s="277"/>
      <c r="BL323" s="277"/>
      <c r="BM323" s="277"/>
      <c r="BN323" s="277"/>
      <c r="BO323" s="277"/>
      <c r="BP323" s="277"/>
      <c r="BQ323" s="277"/>
      <c r="BR323" s="277"/>
      <c r="BS323" s="277"/>
      <c r="BT323" s="277"/>
      <c r="BU323" s="277"/>
      <c r="BV323" s="277"/>
      <c r="BW323" s="277"/>
      <c r="BX323" s="277"/>
      <c r="BY323" s="277"/>
      <c r="BZ323" s="277"/>
      <c r="CA323" s="277"/>
      <c r="CB323" s="277"/>
      <c r="CC323" s="277"/>
      <c r="CD323" s="277"/>
      <c r="CE323" s="277"/>
      <c r="CF323" s="277"/>
      <c r="CG323" s="277"/>
      <c r="CH323" s="277"/>
      <c r="CI323" s="277"/>
      <c r="CJ323" s="277"/>
      <c r="CK323" s="277"/>
      <c r="CL323" s="277"/>
      <c r="CM323" s="277"/>
      <c r="CN323" s="277"/>
      <c r="CO323" s="277"/>
      <c r="CP323" s="277"/>
      <c r="CQ323" s="277"/>
      <c r="CR323" s="277"/>
      <c r="CS323" s="277"/>
      <c r="CT323" s="277"/>
      <c r="CU323" s="277"/>
      <c r="CV323" s="277"/>
      <c r="CW323" s="277"/>
      <c r="CX323" s="277"/>
      <c r="CY323" s="277"/>
      <c r="CZ323" s="277"/>
      <c r="DA323" s="277"/>
      <c r="DB323" s="277"/>
      <c r="DC323" s="277"/>
      <c r="DD323" s="277"/>
      <c r="DE323" s="277"/>
      <c r="DF323" s="277"/>
      <c r="DG323" s="277"/>
      <c r="DH323" s="277"/>
      <c r="DI323" s="277"/>
      <c r="DJ323" s="277"/>
      <c r="DK323" s="277"/>
      <c r="DL323" s="277"/>
      <c r="DM323" s="277"/>
      <c r="DN323" s="277"/>
      <c r="DO323" s="277"/>
      <c r="DP323" s="277"/>
      <c r="DQ323" s="277"/>
      <c r="DR323" s="277"/>
      <c r="DS323" s="277"/>
      <c r="DT323" s="277"/>
      <c r="DU323" s="277"/>
      <c r="DV323" s="277"/>
      <c r="DW323" s="277"/>
      <c r="DX323" s="277"/>
      <c r="DY323" s="277"/>
      <c r="DZ323" s="277"/>
      <c r="EA323" s="277"/>
      <c r="EB323" s="277"/>
      <c r="EC323" s="277"/>
      <c r="ED323" s="277"/>
      <c r="EE323" s="277"/>
      <c r="EF323" s="277"/>
      <c r="EG323" s="277"/>
      <c r="EH323" s="277"/>
      <c r="EI323" s="277"/>
      <c r="EJ323" s="277"/>
      <c r="EK323" s="277"/>
      <c r="EL323" s="277"/>
      <c r="EM323" s="277"/>
      <c r="EN323" s="277"/>
      <c r="EO323" s="277"/>
      <c r="EP323" s="277"/>
      <c r="EQ323" s="277"/>
      <c r="ER323" s="277"/>
      <c r="ES323" s="277"/>
      <c r="ET323" s="277"/>
      <c r="EU323" s="277"/>
      <c r="EV323" s="277"/>
      <c r="EW323" s="277"/>
      <c r="EX323" s="277"/>
      <c r="EY323" s="277"/>
      <c r="EZ323" s="277"/>
      <c r="FA323" s="277"/>
      <c r="FB323" s="277"/>
      <c r="FC323" s="277"/>
      <c r="FD323" s="277"/>
      <c r="FE323" s="277"/>
      <c r="FF323" s="277"/>
      <c r="FG323" s="277"/>
      <c r="FH323" s="277"/>
      <c r="FI323" s="277"/>
      <c r="FJ323" s="277"/>
      <c r="FK323" s="277"/>
      <c r="FL323" s="277"/>
      <c r="FM323" s="277"/>
      <c r="FN323" s="277"/>
      <c r="FO323" s="277"/>
      <c r="FP323" s="277"/>
      <c r="FQ323" s="277"/>
      <c r="FR323" s="277"/>
      <c r="FS323" s="277"/>
      <c r="FT323" s="277"/>
      <c r="FU323" s="277"/>
      <c r="FV323" s="277"/>
      <c r="FW323" s="277"/>
      <c r="FX323" s="277"/>
      <c r="FY323" s="277"/>
      <c r="FZ323" s="277"/>
      <c r="GA323" s="277"/>
      <c r="GB323" s="277"/>
      <c r="GC323" s="277"/>
      <c r="GD323" s="277"/>
      <c r="GE323" s="277"/>
      <c r="GF323" s="277"/>
      <c r="GG323" s="277"/>
      <c r="GH323" s="277"/>
      <c r="GI323" s="277"/>
      <c r="GJ323" s="277"/>
      <c r="GK323" s="277"/>
      <c r="GL323" s="277"/>
      <c r="GM323" s="277"/>
      <c r="GN323" s="277"/>
      <c r="GO323" s="277"/>
      <c r="GP323" s="277"/>
      <c r="GQ323" s="277"/>
      <c r="GR323" s="277"/>
      <c r="GS323" s="277"/>
      <c r="GT323" s="277"/>
      <c r="GU323" s="277"/>
      <c r="GV323" s="280"/>
      <c r="GW323" s="280"/>
      <c r="GX323" s="280"/>
      <c r="GY323" s="280"/>
      <c r="GZ323" s="280"/>
      <c r="HA323" s="280"/>
      <c r="HB323" s="280"/>
      <c r="HC323" s="280"/>
      <c r="HD323" s="280"/>
      <c r="HE323" s="280"/>
      <c r="HF323" s="280"/>
      <c r="HG323" s="280"/>
      <c r="HH323" s="280"/>
      <c r="HI323" s="280"/>
      <c r="HJ323" s="280"/>
      <c r="HK323" s="280"/>
      <c r="HL323" s="280"/>
      <c r="HM323" s="280"/>
      <c r="HN323" s="280"/>
      <c r="HO323" s="280"/>
      <c r="HP323" s="280"/>
      <c r="HQ323" s="280"/>
      <c r="HR323" s="280"/>
      <c r="HS323" s="280"/>
    </row>
    <row r="324" spans="1:227" s="278" customFormat="1" ht="24.95" customHeight="1">
      <c r="A324" s="523"/>
      <c r="B324" s="294" t="s">
        <v>255</v>
      </c>
      <c r="C324" s="291">
        <v>45.6</v>
      </c>
      <c r="D324" s="290"/>
      <c r="E324" s="290"/>
      <c r="F324" s="291">
        <f t="shared" si="54"/>
        <v>45.6</v>
      </c>
      <c r="G324" s="290"/>
      <c r="H324" s="291">
        <f t="shared" si="50"/>
        <v>45.6</v>
      </c>
      <c r="I324" s="296"/>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277"/>
      <c r="AF324" s="277"/>
      <c r="AG324" s="277"/>
      <c r="AH324" s="277"/>
      <c r="AI324" s="277"/>
      <c r="AJ324" s="277"/>
      <c r="AK324" s="277"/>
      <c r="AL324" s="277"/>
      <c r="AM324" s="277"/>
      <c r="AN324" s="277"/>
      <c r="AO324" s="277"/>
      <c r="AP324" s="277"/>
      <c r="AQ324" s="277"/>
      <c r="AR324" s="277"/>
      <c r="AS324" s="277"/>
      <c r="AT324" s="277"/>
      <c r="AU324" s="277"/>
      <c r="AV324" s="277"/>
      <c r="AW324" s="277"/>
      <c r="AX324" s="277"/>
      <c r="AY324" s="277"/>
      <c r="AZ324" s="277"/>
      <c r="BA324" s="277"/>
      <c r="BB324" s="277"/>
      <c r="BC324" s="277"/>
      <c r="BD324" s="277"/>
      <c r="BE324" s="277"/>
      <c r="BF324" s="277"/>
      <c r="BG324" s="277"/>
      <c r="BH324" s="277"/>
      <c r="BI324" s="277"/>
      <c r="BJ324" s="277"/>
      <c r="BK324" s="277"/>
      <c r="BL324" s="277"/>
      <c r="BM324" s="277"/>
      <c r="BN324" s="277"/>
      <c r="BO324" s="277"/>
      <c r="BP324" s="277"/>
      <c r="BQ324" s="277"/>
      <c r="BR324" s="277"/>
      <c r="BS324" s="277"/>
      <c r="BT324" s="277"/>
      <c r="BU324" s="277"/>
      <c r="BV324" s="277"/>
      <c r="BW324" s="277"/>
      <c r="BX324" s="277"/>
      <c r="BY324" s="277"/>
      <c r="BZ324" s="277"/>
      <c r="CA324" s="277"/>
      <c r="CB324" s="277"/>
      <c r="CC324" s="277"/>
      <c r="CD324" s="277"/>
      <c r="CE324" s="277"/>
      <c r="CF324" s="277"/>
      <c r="CG324" s="277"/>
      <c r="CH324" s="277"/>
      <c r="CI324" s="277"/>
      <c r="CJ324" s="277"/>
      <c r="CK324" s="277"/>
      <c r="CL324" s="277"/>
      <c r="CM324" s="277"/>
      <c r="CN324" s="277"/>
      <c r="CO324" s="277"/>
      <c r="CP324" s="277"/>
      <c r="CQ324" s="277"/>
      <c r="CR324" s="277"/>
      <c r="CS324" s="277"/>
      <c r="CT324" s="277"/>
      <c r="CU324" s="277"/>
      <c r="CV324" s="277"/>
      <c r="CW324" s="277"/>
      <c r="CX324" s="277"/>
      <c r="CY324" s="277"/>
      <c r="CZ324" s="277"/>
      <c r="DA324" s="277"/>
      <c r="DB324" s="277"/>
      <c r="DC324" s="277"/>
      <c r="DD324" s="277"/>
      <c r="DE324" s="277"/>
      <c r="DF324" s="277"/>
      <c r="DG324" s="277"/>
      <c r="DH324" s="277"/>
      <c r="DI324" s="277"/>
      <c r="DJ324" s="277"/>
      <c r="DK324" s="277"/>
      <c r="DL324" s="277"/>
      <c r="DM324" s="277"/>
      <c r="DN324" s="277"/>
      <c r="DO324" s="277"/>
      <c r="DP324" s="277"/>
      <c r="DQ324" s="277"/>
      <c r="DR324" s="277"/>
      <c r="DS324" s="277"/>
      <c r="DT324" s="277"/>
      <c r="DU324" s="277"/>
      <c r="DV324" s="277"/>
      <c r="DW324" s="277"/>
      <c r="DX324" s="277"/>
      <c r="DY324" s="277"/>
      <c r="DZ324" s="277"/>
      <c r="EA324" s="277"/>
      <c r="EB324" s="277"/>
      <c r="EC324" s="277"/>
      <c r="ED324" s="277"/>
      <c r="EE324" s="277"/>
      <c r="EF324" s="277"/>
      <c r="EG324" s="277"/>
      <c r="EH324" s="277"/>
      <c r="EI324" s="277"/>
      <c r="EJ324" s="277"/>
      <c r="EK324" s="277"/>
      <c r="EL324" s="277"/>
      <c r="EM324" s="277"/>
      <c r="EN324" s="277"/>
      <c r="EO324" s="277"/>
      <c r="EP324" s="277"/>
      <c r="EQ324" s="277"/>
      <c r="ER324" s="277"/>
      <c r="ES324" s="277"/>
      <c r="ET324" s="277"/>
      <c r="EU324" s="277"/>
      <c r="EV324" s="277"/>
      <c r="EW324" s="277"/>
      <c r="EX324" s="277"/>
      <c r="EY324" s="277"/>
      <c r="EZ324" s="277"/>
      <c r="FA324" s="277"/>
      <c r="FB324" s="277"/>
      <c r="FC324" s="277"/>
      <c r="FD324" s="277"/>
      <c r="FE324" s="277"/>
      <c r="FF324" s="277"/>
      <c r="FG324" s="277"/>
      <c r="FH324" s="277"/>
      <c r="FI324" s="277"/>
      <c r="FJ324" s="277"/>
      <c r="FK324" s="277"/>
      <c r="FL324" s="277"/>
      <c r="FM324" s="277"/>
      <c r="FN324" s="277"/>
      <c r="FO324" s="277"/>
      <c r="FP324" s="277"/>
      <c r="FQ324" s="277"/>
      <c r="FR324" s="277"/>
      <c r="FS324" s="277"/>
      <c r="FT324" s="277"/>
      <c r="FU324" s="277"/>
      <c r="FV324" s="277"/>
      <c r="FW324" s="277"/>
      <c r="FX324" s="277"/>
      <c r="FY324" s="277"/>
      <c r="FZ324" s="277"/>
      <c r="GA324" s="277"/>
      <c r="GB324" s="277"/>
      <c r="GC324" s="277"/>
      <c r="GD324" s="277"/>
      <c r="GE324" s="277"/>
      <c r="GF324" s="277"/>
      <c r="GG324" s="277"/>
      <c r="GH324" s="277"/>
      <c r="GI324" s="277"/>
      <c r="GJ324" s="277"/>
      <c r="GK324" s="277"/>
      <c r="GL324" s="277"/>
      <c r="GM324" s="277"/>
      <c r="GN324" s="277"/>
      <c r="GO324" s="277"/>
      <c r="GP324" s="277"/>
      <c r="GQ324" s="277"/>
      <c r="GR324" s="277"/>
      <c r="GS324" s="277"/>
      <c r="GT324" s="277"/>
      <c r="GU324" s="277"/>
      <c r="GV324" s="280"/>
      <c r="GW324" s="280"/>
      <c r="GX324" s="280"/>
      <c r="GY324" s="280"/>
      <c r="GZ324" s="280"/>
      <c r="HA324" s="280"/>
      <c r="HB324" s="280"/>
      <c r="HC324" s="280"/>
      <c r="HD324" s="280"/>
      <c r="HE324" s="280"/>
      <c r="HF324" s="280"/>
      <c r="HG324" s="280"/>
      <c r="HH324" s="280"/>
      <c r="HI324" s="280"/>
      <c r="HJ324" s="280"/>
      <c r="HK324" s="280"/>
      <c r="HL324" s="280"/>
      <c r="HM324" s="280"/>
      <c r="HN324" s="280"/>
      <c r="HO324" s="280"/>
      <c r="HP324" s="280"/>
      <c r="HQ324" s="280"/>
      <c r="HR324" s="280"/>
      <c r="HS324" s="280"/>
    </row>
    <row r="325" spans="1:227" s="278" customFormat="1" ht="24.95" customHeight="1">
      <c r="A325" s="523"/>
      <c r="B325" s="293" t="s">
        <v>256</v>
      </c>
      <c r="C325" s="291">
        <v>13.2</v>
      </c>
      <c r="D325" s="291"/>
      <c r="E325" s="291"/>
      <c r="F325" s="291">
        <f t="shared" si="54"/>
        <v>13.2</v>
      </c>
      <c r="G325" s="290"/>
      <c r="H325" s="291">
        <f t="shared" si="50"/>
        <v>13.2</v>
      </c>
      <c r="I325" s="296"/>
      <c r="J325" s="277"/>
      <c r="K325" s="277"/>
      <c r="L325" s="277"/>
      <c r="M325" s="277"/>
      <c r="N325" s="277"/>
      <c r="O325" s="277"/>
      <c r="P325" s="277"/>
      <c r="Q325" s="277"/>
      <c r="R325" s="277"/>
      <c r="S325" s="277"/>
      <c r="T325" s="277"/>
      <c r="U325" s="277"/>
      <c r="V325" s="277"/>
      <c r="W325" s="277"/>
      <c r="X325" s="277"/>
      <c r="Y325" s="277"/>
      <c r="Z325" s="277"/>
      <c r="AA325" s="277"/>
      <c r="AB325" s="277"/>
      <c r="AC325" s="277"/>
      <c r="AD325" s="277"/>
      <c r="AE325" s="277"/>
      <c r="AF325" s="277"/>
      <c r="AG325" s="277"/>
      <c r="AH325" s="277"/>
      <c r="AI325" s="277"/>
      <c r="AJ325" s="277"/>
      <c r="AK325" s="277"/>
      <c r="AL325" s="277"/>
      <c r="AM325" s="277"/>
      <c r="AN325" s="277"/>
      <c r="AO325" s="277"/>
      <c r="AP325" s="277"/>
      <c r="AQ325" s="277"/>
      <c r="AR325" s="277"/>
      <c r="AS325" s="277"/>
      <c r="AT325" s="277"/>
      <c r="AU325" s="277"/>
      <c r="AV325" s="277"/>
      <c r="AW325" s="277"/>
      <c r="AX325" s="277"/>
      <c r="AY325" s="277"/>
      <c r="AZ325" s="277"/>
      <c r="BA325" s="277"/>
      <c r="BB325" s="277"/>
      <c r="BC325" s="277"/>
      <c r="BD325" s="277"/>
      <c r="BE325" s="277"/>
      <c r="BF325" s="277"/>
      <c r="BG325" s="277"/>
      <c r="BH325" s="277"/>
      <c r="BI325" s="277"/>
      <c r="BJ325" s="277"/>
      <c r="BK325" s="277"/>
      <c r="BL325" s="277"/>
      <c r="BM325" s="277"/>
      <c r="BN325" s="277"/>
      <c r="BO325" s="277"/>
      <c r="BP325" s="277"/>
      <c r="BQ325" s="277"/>
      <c r="BR325" s="277"/>
      <c r="BS325" s="277"/>
      <c r="BT325" s="277"/>
      <c r="BU325" s="277"/>
      <c r="BV325" s="277"/>
      <c r="BW325" s="277"/>
      <c r="BX325" s="277"/>
      <c r="BY325" s="277"/>
      <c r="BZ325" s="277"/>
      <c r="CA325" s="277"/>
      <c r="CB325" s="277"/>
      <c r="CC325" s="277"/>
      <c r="CD325" s="277"/>
      <c r="CE325" s="277"/>
      <c r="CF325" s="277"/>
      <c r="CG325" s="277"/>
      <c r="CH325" s="277"/>
      <c r="CI325" s="277"/>
      <c r="CJ325" s="277"/>
      <c r="CK325" s="277"/>
      <c r="CL325" s="277"/>
      <c r="CM325" s="277"/>
      <c r="CN325" s="277"/>
      <c r="CO325" s="277"/>
      <c r="CP325" s="277"/>
      <c r="CQ325" s="277"/>
      <c r="CR325" s="277"/>
      <c r="CS325" s="277"/>
      <c r="CT325" s="277"/>
      <c r="CU325" s="277"/>
      <c r="CV325" s="277"/>
      <c r="CW325" s="277"/>
      <c r="CX325" s="277"/>
      <c r="CY325" s="277"/>
      <c r="CZ325" s="277"/>
      <c r="DA325" s="277"/>
      <c r="DB325" s="277"/>
      <c r="DC325" s="277"/>
      <c r="DD325" s="277"/>
      <c r="DE325" s="277"/>
      <c r="DF325" s="277"/>
      <c r="DG325" s="277"/>
      <c r="DH325" s="277"/>
      <c r="DI325" s="277"/>
      <c r="DJ325" s="277"/>
      <c r="DK325" s="277"/>
      <c r="DL325" s="277"/>
      <c r="DM325" s="277"/>
      <c r="DN325" s="277"/>
      <c r="DO325" s="277"/>
      <c r="DP325" s="277"/>
      <c r="DQ325" s="277"/>
      <c r="DR325" s="277"/>
      <c r="DS325" s="277"/>
      <c r="DT325" s="277"/>
      <c r="DU325" s="277"/>
      <c r="DV325" s="277"/>
      <c r="DW325" s="277"/>
      <c r="DX325" s="277"/>
      <c r="DY325" s="277"/>
      <c r="DZ325" s="277"/>
      <c r="EA325" s="277"/>
      <c r="EB325" s="277"/>
      <c r="EC325" s="277"/>
      <c r="ED325" s="277"/>
      <c r="EE325" s="277"/>
      <c r="EF325" s="277"/>
      <c r="EG325" s="277"/>
      <c r="EH325" s="277"/>
      <c r="EI325" s="277"/>
      <c r="EJ325" s="277"/>
      <c r="EK325" s="277"/>
      <c r="EL325" s="277"/>
      <c r="EM325" s="277"/>
      <c r="EN325" s="277"/>
      <c r="EO325" s="277"/>
      <c r="EP325" s="277"/>
      <c r="EQ325" s="277"/>
      <c r="ER325" s="277"/>
      <c r="ES325" s="277"/>
      <c r="ET325" s="277"/>
      <c r="EU325" s="277"/>
      <c r="EV325" s="277"/>
      <c r="EW325" s="277"/>
      <c r="EX325" s="277"/>
      <c r="EY325" s="277"/>
      <c r="EZ325" s="277"/>
      <c r="FA325" s="277"/>
      <c r="FB325" s="277"/>
      <c r="FC325" s="277"/>
      <c r="FD325" s="277"/>
      <c r="FE325" s="277"/>
      <c r="FF325" s="277"/>
      <c r="FG325" s="277"/>
      <c r="FH325" s="277"/>
      <c r="FI325" s="277"/>
      <c r="FJ325" s="277"/>
      <c r="FK325" s="277"/>
      <c r="FL325" s="277"/>
      <c r="FM325" s="277"/>
      <c r="FN325" s="277"/>
      <c r="FO325" s="277"/>
      <c r="FP325" s="277"/>
      <c r="FQ325" s="277"/>
      <c r="FR325" s="277"/>
      <c r="FS325" s="277"/>
      <c r="FT325" s="277"/>
      <c r="FU325" s="277"/>
      <c r="FV325" s="277"/>
      <c r="FW325" s="277"/>
      <c r="FX325" s="277"/>
      <c r="FY325" s="277"/>
      <c r="FZ325" s="277"/>
      <c r="GA325" s="277"/>
      <c r="GB325" s="277"/>
      <c r="GC325" s="277"/>
      <c r="GD325" s="277"/>
      <c r="GE325" s="277"/>
      <c r="GF325" s="277"/>
      <c r="GG325" s="277"/>
      <c r="GH325" s="277"/>
      <c r="GI325" s="277"/>
      <c r="GJ325" s="277"/>
      <c r="GK325" s="277"/>
      <c r="GL325" s="277"/>
      <c r="GM325" s="277"/>
      <c r="GN325" s="277"/>
      <c r="GO325" s="277"/>
      <c r="GP325" s="277"/>
      <c r="GQ325" s="277"/>
      <c r="GR325" s="277"/>
      <c r="GS325" s="277"/>
      <c r="GT325" s="277"/>
      <c r="GU325" s="277"/>
      <c r="GV325" s="280"/>
      <c r="GW325" s="280"/>
      <c r="GX325" s="280"/>
      <c r="GY325" s="280"/>
      <c r="GZ325" s="280"/>
      <c r="HA325" s="280"/>
      <c r="HB325" s="280"/>
      <c r="HC325" s="280"/>
      <c r="HD325" s="280"/>
      <c r="HE325" s="280"/>
      <c r="HF325" s="280"/>
      <c r="HG325" s="280"/>
      <c r="HH325" s="280"/>
      <c r="HI325" s="280"/>
      <c r="HJ325" s="280"/>
      <c r="HK325" s="280"/>
      <c r="HL325" s="280"/>
      <c r="HM325" s="280"/>
      <c r="HN325" s="280"/>
      <c r="HO325" s="280"/>
      <c r="HP325" s="280"/>
      <c r="HQ325" s="280"/>
      <c r="HR325" s="280"/>
      <c r="HS325" s="280"/>
    </row>
    <row r="326" spans="1:227" s="278" customFormat="1" ht="24.95" customHeight="1">
      <c r="A326" s="523"/>
      <c r="B326" s="296" t="s">
        <v>257</v>
      </c>
      <c r="C326" s="291">
        <v>32.4</v>
      </c>
      <c r="D326" s="290"/>
      <c r="E326" s="290"/>
      <c r="F326" s="291">
        <f t="shared" si="54"/>
        <v>32.4</v>
      </c>
      <c r="G326" s="290"/>
      <c r="H326" s="291">
        <f t="shared" si="50"/>
        <v>32.4</v>
      </c>
      <c r="I326" s="296"/>
      <c r="J326" s="277"/>
      <c r="K326" s="277"/>
      <c r="L326" s="277"/>
      <c r="M326" s="277"/>
      <c r="N326" s="277"/>
      <c r="O326" s="277"/>
      <c r="P326" s="277"/>
      <c r="Q326" s="277"/>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7"/>
      <c r="AN326" s="277"/>
      <c r="AO326" s="277"/>
      <c r="AP326" s="277"/>
      <c r="AQ326" s="277"/>
      <c r="AR326" s="277"/>
      <c r="AS326" s="277"/>
      <c r="AT326" s="277"/>
      <c r="AU326" s="277"/>
      <c r="AV326" s="277"/>
      <c r="AW326" s="277"/>
      <c r="AX326" s="277"/>
      <c r="AY326" s="277"/>
      <c r="AZ326" s="277"/>
      <c r="BA326" s="277"/>
      <c r="BB326" s="277"/>
      <c r="BC326" s="277"/>
      <c r="BD326" s="277"/>
      <c r="BE326" s="277"/>
      <c r="BF326" s="277"/>
      <c r="BG326" s="277"/>
      <c r="BH326" s="277"/>
      <c r="BI326" s="277"/>
      <c r="BJ326" s="277"/>
      <c r="BK326" s="277"/>
      <c r="BL326" s="277"/>
      <c r="BM326" s="277"/>
      <c r="BN326" s="277"/>
      <c r="BO326" s="277"/>
      <c r="BP326" s="277"/>
      <c r="BQ326" s="277"/>
      <c r="BR326" s="277"/>
      <c r="BS326" s="277"/>
      <c r="BT326" s="277"/>
      <c r="BU326" s="277"/>
      <c r="BV326" s="277"/>
      <c r="BW326" s="277"/>
      <c r="BX326" s="277"/>
      <c r="BY326" s="277"/>
      <c r="BZ326" s="277"/>
      <c r="CA326" s="277"/>
      <c r="CB326" s="277"/>
      <c r="CC326" s="277"/>
      <c r="CD326" s="277"/>
      <c r="CE326" s="277"/>
      <c r="CF326" s="277"/>
      <c r="CG326" s="277"/>
      <c r="CH326" s="277"/>
      <c r="CI326" s="277"/>
      <c r="CJ326" s="277"/>
      <c r="CK326" s="277"/>
      <c r="CL326" s="277"/>
      <c r="CM326" s="277"/>
      <c r="CN326" s="277"/>
      <c r="CO326" s="277"/>
      <c r="CP326" s="277"/>
      <c r="CQ326" s="277"/>
      <c r="CR326" s="277"/>
      <c r="CS326" s="277"/>
      <c r="CT326" s="277"/>
      <c r="CU326" s="277"/>
      <c r="CV326" s="277"/>
      <c r="CW326" s="277"/>
      <c r="CX326" s="277"/>
      <c r="CY326" s="277"/>
      <c r="CZ326" s="277"/>
      <c r="DA326" s="277"/>
      <c r="DB326" s="277"/>
      <c r="DC326" s="277"/>
      <c r="DD326" s="277"/>
      <c r="DE326" s="277"/>
      <c r="DF326" s="277"/>
      <c r="DG326" s="277"/>
      <c r="DH326" s="277"/>
      <c r="DI326" s="277"/>
      <c r="DJ326" s="277"/>
      <c r="DK326" s="277"/>
      <c r="DL326" s="277"/>
      <c r="DM326" s="277"/>
      <c r="DN326" s="277"/>
      <c r="DO326" s="277"/>
      <c r="DP326" s="277"/>
      <c r="DQ326" s="277"/>
      <c r="DR326" s="277"/>
      <c r="DS326" s="277"/>
      <c r="DT326" s="277"/>
      <c r="DU326" s="277"/>
      <c r="DV326" s="277"/>
      <c r="DW326" s="277"/>
      <c r="DX326" s="277"/>
      <c r="DY326" s="277"/>
      <c r="DZ326" s="277"/>
      <c r="EA326" s="277"/>
      <c r="EB326" s="277"/>
      <c r="EC326" s="277"/>
      <c r="ED326" s="277"/>
      <c r="EE326" s="277"/>
      <c r="EF326" s="277"/>
      <c r="EG326" s="277"/>
      <c r="EH326" s="277"/>
      <c r="EI326" s="277"/>
      <c r="EJ326" s="277"/>
      <c r="EK326" s="277"/>
      <c r="EL326" s="277"/>
      <c r="EM326" s="277"/>
      <c r="EN326" s="277"/>
      <c r="EO326" s="277"/>
      <c r="EP326" s="277"/>
      <c r="EQ326" s="277"/>
      <c r="ER326" s="277"/>
      <c r="ES326" s="277"/>
      <c r="ET326" s="277"/>
      <c r="EU326" s="277"/>
      <c r="EV326" s="277"/>
      <c r="EW326" s="277"/>
      <c r="EX326" s="277"/>
      <c r="EY326" s="277"/>
      <c r="EZ326" s="277"/>
      <c r="FA326" s="277"/>
      <c r="FB326" s="277"/>
      <c r="FC326" s="277"/>
      <c r="FD326" s="277"/>
      <c r="FE326" s="277"/>
      <c r="FF326" s="277"/>
      <c r="FG326" s="277"/>
      <c r="FH326" s="277"/>
      <c r="FI326" s="277"/>
      <c r="FJ326" s="277"/>
      <c r="FK326" s="277"/>
      <c r="FL326" s="277"/>
      <c r="FM326" s="277"/>
      <c r="FN326" s="277"/>
      <c r="FO326" s="277"/>
      <c r="FP326" s="277"/>
      <c r="FQ326" s="277"/>
      <c r="FR326" s="277"/>
      <c r="FS326" s="277"/>
      <c r="FT326" s="277"/>
      <c r="FU326" s="277"/>
      <c r="FV326" s="277"/>
      <c r="FW326" s="277"/>
      <c r="FX326" s="277"/>
      <c r="FY326" s="277"/>
      <c r="FZ326" s="277"/>
      <c r="GA326" s="277"/>
      <c r="GB326" s="277"/>
      <c r="GC326" s="277"/>
      <c r="GD326" s="277"/>
      <c r="GE326" s="277"/>
      <c r="GF326" s="277"/>
      <c r="GG326" s="277"/>
      <c r="GH326" s="277"/>
      <c r="GI326" s="277"/>
      <c r="GJ326" s="277"/>
      <c r="GK326" s="277"/>
      <c r="GL326" s="277"/>
      <c r="GM326" s="277"/>
      <c r="GN326" s="277"/>
      <c r="GO326" s="277"/>
      <c r="GP326" s="277"/>
      <c r="GQ326" s="277"/>
      <c r="GR326" s="277"/>
      <c r="GS326" s="277"/>
      <c r="GT326" s="277"/>
      <c r="GU326" s="277"/>
      <c r="GV326" s="280"/>
      <c r="GW326" s="280"/>
      <c r="GX326" s="280"/>
      <c r="GY326" s="280"/>
      <c r="GZ326" s="280"/>
      <c r="HA326" s="280"/>
      <c r="HB326" s="280"/>
      <c r="HC326" s="280"/>
      <c r="HD326" s="280"/>
      <c r="HE326" s="280"/>
      <c r="HF326" s="280"/>
      <c r="HG326" s="280"/>
      <c r="HH326" s="280"/>
      <c r="HI326" s="280"/>
      <c r="HJ326" s="280"/>
      <c r="HK326" s="280"/>
      <c r="HL326" s="280"/>
      <c r="HM326" s="280"/>
      <c r="HN326" s="280"/>
      <c r="HO326" s="280"/>
      <c r="HP326" s="280"/>
      <c r="HQ326" s="280"/>
      <c r="HR326" s="280"/>
      <c r="HS326" s="280"/>
    </row>
    <row r="327" spans="1:227" s="278" customFormat="1" ht="24.95" customHeight="1">
      <c r="A327" s="523"/>
      <c r="B327" s="294" t="s">
        <v>258</v>
      </c>
      <c r="C327" s="291">
        <f>SUM(C328:C337)</f>
        <v>225.94</v>
      </c>
      <c r="D327" s="291">
        <f t="shared" ref="D327:G327" si="56">SUM(D328:D337)</f>
        <v>30.7</v>
      </c>
      <c r="E327" s="291">
        <f t="shared" si="56"/>
        <v>0</v>
      </c>
      <c r="F327" s="291">
        <f t="shared" si="54"/>
        <v>256.64</v>
      </c>
      <c r="G327" s="291">
        <f t="shared" si="56"/>
        <v>-469.33800000000002</v>
      </c>
      <c r="H327" s="291">
        <f t="shared" ref="H327:H390" si="57">F327+G327</f>
        <v>-212.69800000000001</v>
      </c>
      <c r="I327" s="296"/>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F327" s="277"/>
      <c r="AG327" s="277"/>
      <c r="AH327" s="277"/>
      <c r="AI327" s="277"/>
      <c r="AJ327" s="277"/>
      <c r="AK327" s="277"/>
      <c r="AL327" s="277"/>
      <c r="AM327" s="277"/>
      <c r="AN327" s="277"/>
      <c r="AO327" s="277"/>
      <c r="AP327" s="277"/>
      <c r="AQ327" s="277"/>
      <c r="AR327" s="277"/>
      <c r="AS327" s="277"/>
      <c r="AT327" s="277"/>
      <c r="AU327" s="277"/>
      <c r="AV327" s="277"/>
      <c r="AW327" s="277"/>
      <c r="AX327" s="277"/>
      <c r="AY327" s="277"/>
      <c r="AZ327" s="277"/>
      <c r="BA327" s="277"/>
      <c r="BB327" s="277"/>
      <c r="BC327" s="277"/>
      <c r="BD327" s="277"/>
      <c r="BE327" s="277"/>
      <c r="BF327" s="277"/>
      <c r="BG327" s="277"/>
      <c r="BH327" s="277"/>
      <c r="BI327" s="277"/>
      <c r="BJ327" s="277"/>
      <c r="BK327" s="277"/>
      <c r="BL327" s="277"/>
      <c r="BM327" s="277"/>
      <c r="BN327" s="277"/>
      <c r="BO327" s="277"/>
      <c r="BP327" s="277"/>
      <c r="BQ327" s="277"/>
      <c r="BR327" s="277"/>
      <c r="BS327" s="277"/>
      <c r="BT327" s="277"/>
      <c r="BU327" s="277"/>
      <c r="BV327" s="277"/>
      <c r="BW327" s="277"/>
      <c r="BX327" s="277"/>
      <c r="BY327" s="277"/>
      <c r="BZ327" s="277"/>
      <c r="CA327" s="277"/>
      <c r="CB327" s="277"/>
      <c r="CC327" s="277"/>
      <c r="CD327" s="277"/>
      <c r="CE327" s="277"/>
      <c r="CF327" s="277"/>
      <c r="CG327" s="277"/>
      <c r="CH327" s="277"/>
      <c r="CI327" s="277"/>
      <c r="CJ327" s="277"/>
      <c r="CK327" s="277"/>
      <c r="CL327" s="277"/>
      <c r="CM327" s="277"/>
      <c r="CN327" s="277"/>
      <c r="CO327" s="277"/>
      <c r="CP327" s="277"/>
      <c r="CQ327" s="277"/>
      <c r="CR327" s="277"/>
      <c r="CS327" s="277"/>
      <c r="CT327" s="277"/>
      <c r="CU327" s="277"/>
      <c r="CV327" s="277"/>
      <c r="CW327" s="277"/>
      <c r="CX327" s="277"/>
      <c r="CY327" s="277"/>
      <c r="CZ327" s="277"/>
      <c r="DA327" s="277"/>
      <c r="DB327" s="277"/>
      <c r="DC327" s="277"/>
      <c r="DD327" s="277"/>
      <c r="DE327" s="277"/>
      <c r="DF327" s="277"/>
      <c r="DG327" s="277"/>
      <c r="DH327" s="277"/>
      <c r="DI327" s="277"/>
      <c r="DJ327" s="277"/>
      <c r="DK327" s="277"/>
      <c r="DL327" s="277"/>
      <c r="DM327" s="277"/>
      <c r="DN327" s="277"/>
      <c r="DO327" s="277"/>
      <c r="DP327" s="277"/>
      <c r="DQ327" s="277"/>
      <c r="DR327" s="277"/>
      <c r="DS327" s="277"/>
      <c r="DT327" s="277"/>
      <c r="DU327" s="277"/>
      <c r="DV327" s="277"/>
      <c r="DW327" s="277"/>
      <c r="DX327" s="277"/>
      <c r="DY327" s="277"/>
      <c r="DZ327" s="277"/>
      <c r="EA327" s="277"/>
      <c r="EB327" s="277"/>
      <c r="EC327" s="277"/>
      <c r="ED327" s="277"/>
      <c r="EE327" s="277"/>
      <c r="EF327" s="277"/>
      <c r="EG327" s="277"/>
      <c r="EH327" s="277"/>
      <c r="EI327" s="277"/>
      <c r="EJ327" s="277"/>
      <c r="EK327" s="277"/>
      <c r="EL327" s="277"/>
      <c r="EM327" s="277"/>
      <c r="EN327" s="277"/>
      <c r="EO327" s="277"/>
      <c r="EP327" s="277"/>
      <c r="EQ327" s="277"/>
      <c r="ER327" s="277"/>
      <c r="ES327" s="277"/>
      <c r="ET327" s="277"/>
      <c r="EU327" s="277"/>
      <c r="EV327" s="277"/>
      <c r="EW327" s="277"/>
      <c r="EX327" s="277"/>
      <c r="EY327" s="277"/>
      <c r="EZ327" s="277"/>
      <c r="FA327" s="277"/>
      <c r="FB327" s="277"/>
      <c r="FC327" s="277"/>
      <c r="FD327" s="277"/>
      <c r="FE327" s="277"/>
      <c r="FF327" s="277"/>
      <c r="FG327" s="277"/>
      <c r="FH327" s="277"/>
      <c r="FI327" s="277"/>
      <c r="FJ327" s="277"/>
      <c r="FK327" s="277"/>
      <c r="FL327" s="277"/>
      <c r="FM327" s="277"/>
      <c r="FN327" s="277"/>
      <c r="FO327" s="277"/>
      <c r="FP327" s="277"/>
      <c r="FQ327" s="277"/>
      <c r="FR327" s="277"/>
      <c r="FS327" s="277"/>
      <c r="FT327" s="277"/>
      <c r="FU327" s="277"/>
      <c r="FV327" s="277"/>
      <c r="FW327" s="277"/>
      <c r="FX327" s="277"/>
      <c r="FY327" s="277"/>
      <c r="FZ327" s="277"/>
      <c r="GA327" s="277"/>
      <c r="GB327" s="277"/>
      <c r="GC327" s="277"/>
      <c r="GD327" s="277"/>
      <c r="GE327" s="277"/>
      <c r="GF327" s="277"/>
      <c r="GG327" s="277"/>
      <c r="GH327" s="277"/>
      <c r="GI327" s="277"/>
      <c r="GJ327" s="277"/>
      <c r="GK327" s="277"/>
      <c r="GL327" s="277"/>
      <c r="GM327" s="277"/>
      <c r="GN327" s="277"/>
      <c r="GO327" s="277"/>
      <c r="GP327" s="277"/>
      <c r="GQ327" s="277"/>
      <c r="GR327" s="277"/>
      <c r="GS327" s="277"/>
      <c r="GT327" s="277"/>
      <c r="GU327" s="277"/>
      <c r="GV327" s="280"/>
      <c r="GW327" s="280"/>
      <c r="GX327" s="280"/>
      <c r="GY327" s="280"/>
      <c r="GZ327" s="280"/>
      <c r="HA327" s="280"/>
      <c r="HB327" s="280"/>
      <c r="HC327" s="280"/>
      <c r="HD327" s="280"/>
      <c r="HE327" s="280"/>
      <c r="HF327" s="280"/>
      <c r="HG327" s="280"/>
      <c r="HH327" s="280"/>
      <c r="HI327" s="280"/>
      <c r="HJ327" s="280"/>
      <c r="HK327" s="280"/>
      <c r="HL327" s="280"/>
      <c r="HM327" s="280"/>
      <c r="HN327" s="280"/>
      <c r="HO327" s="280"/>
      <c r="HP327" s="280"/>
      <c r="HQ327" s="280"/>
      <c r="HR327" s="280"/>
      <c r="HS327" s="280"/>
    </row>
    <row r="328" spans="1:227" s="278" customFormat="1" ht="24.95" customHeight="1">
      <c r="A328" s="523"/>
      <c r="B328" s="296" t="s">
        <v>441</v>
      </c>
      <c r="C328" s="291">
        <v>10</v>
      </c>
      <c r="D328" s="290"/>
      <c r="E328" s="290"/>
      <c r="F328" s="291">
        <f t="shared" si="54"/>
        <v>10</v>
      </c>
      <c r="G328" s="290"/>
      <c r="H328" s="291">
        <f t="shared" si="57"/>
        <v>10</v>
      </c>
      <c r="I328" s="296"/>
      <c r="J328" s="277"/>
      <c r="K328" s="277"/>
      <c r="L328" s="277"/>
      <c r="M328" s="277"/>
      <c r="N328" s="277"/>
      <c r="O328" s="277"/>
      <c r="P328" s="277"/>
      <c r="Q328" s="277"/>
      <c r="R328" s="277"/>
      <c r="S328" s="277"/>
      <c r="T328" s="277"/>
      <c r="U328" s="277"/>
      <c r="V328" s="277"/>
      <c r="W328" s="277"/>
      <c r="X328" s="277"/>
      <c r="Y328" s="277"/>
      <c r="Z328" s="277"/>
      <c r="AA328" s="277"/>
      <c r="AB328" s="277"/>
      <c r="AC328" s="277"/>
      <c r="AD328" s="277"/>
      <c r="AE328" s="277"/>
      <c r="AF328" s="277"/>
      <c r="AG328" s="277"/>
      <c r="AH328" s="277"/>
      <c r="AI328" s="277"/>
      <c r="AJ328" s="277"/>
      <c r="AK328" s="277"/>
      <c r="AL328" s="277"/>
      <c r="AM328" s="277"/>
      <c r="AN328" s="277"/>
      <c r="AO328" s="277"/>
      <c r="AP328" s="277"/>
      <c r="AQ328" s="277"/>
      <c r="AR328" s="277"/>
      <c r="AS328" s="277"/>
      <c r="AT328" s="277"/>
      <c r="AU328" s="277"/>
      <c r="AV328" s="277"/>
      <c r="AW328" s="277"/>
      <c r="AX328" s="277"/>
      <c r="AY328" s="277"/>
      <c r="AZ328" s="277"/>
      <c r="BA328" s="277"/>
      <c r="BB328" s="277"/>
      <c r="BC328" s="277"/>
      <c r="BD328" s="277"/>
      <c r="BE328" s="277"/>
      <c r="BF328" s="277"/>
      <c r="BG328" s="277"/>
      <c r="BH328" s="277"/>
      <c r="BI328" s="277"/>
      <c r="BJ328" s="277"/>
      <c r="BK328" s="277"/>
      <c r="BL328" s="277"/>
      <c r="BM328" s="277"/>
      <c r="BN328" s="277"/>
      <c r="BO328" s="277"/>
      <c r="BP328" s="277"/>
      <c r="BQ328" s="277"/>
      <c r="BR328" s="277"/>
      <c r="BS328" s="277"/>
      <c r="BT328" s="277"/>
      <c r="BU328" s="277"/>
      <c r="BV328" s="277"/>
      <c r="BW328" s="277"/>
      <c r="BX328" s="277"/>
      <c r="BY328" s="277"/>
      <c r="BZ328" s="277"/>
      <c r="CA328" s="277"/>
      <c r="CB328" s="277"/>
      <c r="CC328" s="277"/>
      <c r="CD328" s="277"/>
      <c r="CE328" s="277"/>
      <c r="CF328" s="277"/>
      <c r="CG328" s="277"/>
      <c r="CH328" s="277"/>
      <c r="CI328" s="277"/>
      <c r="CJ328" s="277"/>
      <c r="CK328" s="277"/>
      <c r="CL328" s="277"/>
      <c r="CM328" s="277"/>
      <c r="CN328" s="277"/>
      <c r="CO328" s="277"/>
      <c r="CP328" s="277"/>
      <c r="CQ328" s="277"/>
      <c r="CR328" s="277"/>
      <c r="CS328" s="277"/>
      <c r="CT328" s="277"/>
      <c r="CU328" s="277"/>
      <c r="CV328" s="277"/>
      <c r="CW328" s="277"/>
      <c r="CX328" s="277"/>
      <c r="CY328" s="277"/>
      <c r="CZ328" s="277"/>
      <c r="DA328" s="277"/>
      <c r="DB328" s="277"/>
      <c r="DC328" s="277"/>
      <c r="DD328" s="277"/>
      <c r="DE328" s="277"/>
      <c r="DF328" s="277"/>
      <c r="DG328" s="277"/>
      <c r="DH328" s="277"/>
      <c r="DI328" s="277"/>
      <c r="DJ328" s="277"/>
      <c r="DK328" s="277"/>
      <c r="DL328" s="277"/>
      <c r="DM328" s="277"/>
      <c r="DN328" s="277"/>
      <c r="DO328" s="277"/>
      <c r="DP328" s="277"/>
      <c r="DQ328" s="277"/>
      <c r="DR328" s="277"/>
      <c r="DS328" s="277"/>
      <c r="DT328" s="277"/>
      <c r="DU328" s="277"/>
      <c r="DV328" s="277"/>
      <c r="DW328" s="277"/>
      <c r="DX328" s="277"/>
      <c r="DY328" s="277"/>
      <c r="DZ328" s="277"/>
      <c r="EA328" s="277"/>
      <c r="EB328" s="277"/>
      <c r="EC328" s="277"/>
      <c r="ED328" s="277"/>
      <c r="EE328" s="277"/>
      <c r="EF328" s="277"/>
      <c r="EG328" s="277"/>
      <c r="EH328" s="277"/>
      <c r="EI328" s="277"/>
      <c r="EJ328" s="277"/>
      <c r="EK328" s="277"/>
      <c r="EL328" s="277"/>
      <c r="EM328" s="277"/>
      <c r="EN328" s="277"/>
      <c r="EO328" s="277"/>
      <c r="EP328" s="277"/>
      <c r="EQ328" s="277"/>
      <c r="ER328" s="277"/>
      <c r="ES328" s="277"/>
      <c r="ET328" s="277"/>
      <c r="EU328" s="277"/>
      <c r="EV328" s="277"/>
      <c r="EW328" s="277"/>
      <c r="EX328" s="277"/>
      <c r="EY328" s="277"/>
      <c r="EZ328" s="277"/>
      <c r="FA328" s="277"/>
      <c r="FB328" s="277"/>
      <c r="FC328" s="277"/>
      <c r="FD328" s="277"/>
      <c r="FE328" s="277"/>
      <c r="FF328" s="277"/>
      <c r="FG328" s="277"/>
      <c r="FH328" s="277"/>
      <c r="FI328" s="277"/>
      <c r="FJ328" s="277"/>
      <c r="FK328" s="277"/>
      <c r="FL328" s="277"/>
      <c r="FM328" s="277"/>
      <c r="FN328" s="277"/>
      <c r="FO328" s="277"/>
      <c r="FP328" s="277"/>
      <c r="FQ328" s="277"/>
      <c r="FR328" s="277"/>
      <c r="FS328" s="277"/>
      <c r="FT328" s="277"/>
      <c r="FU328" s="277"/>
      <c r="FV328" s="277"/>
      <c r="FW328" s="277"/>
      <c r="FX328" s="277"/>
      <c r="FY328" s="277"/>
      <c r="FZ328" s="277"/>
      <c r="GA328" s="277"/>
      <c r="GB328" s="277"/>
      <c r="GC328" s="277"/>
      <c r="GD328" s="277"/>
      <c r="GE328" s="277"/>
      <c r="GF328" s="277"/>
      <c r="GG328" s="277"/>
      <c r="GH328" s="277"/>
      <c r="GI328" s="277"/>
      <c r="GJ328" s="277"/>
      <c r="GK328" s="277"/>
      <c r="GL328" s="277"/>
      <c r="GM328" s="277"/>
      <c r="GN328" s="277"/>
      <c r="GO328" s="277"/>
      <c r="GP328" s="277"/>
      <c r="GQ328" s="277"/>
      <c r="GR328" s="277"/>
      <c r="GS328" s="277"/>
      <c r="GT328" s="277"/>
      <c r="GU328" s="277"/>
      <c r="GV328" s="280"/>
      <c r="GW328" s="280"/>
      <c r="GX328" s="280"/>
      <c r="GY328" s="280"/>
      <c r="GZ328" s="280"/>
      <c r="HA328" s="280"/>
      <c r="HB328" s="280"/>
      <c r="HC328" s="280"/>
      <c r="HD328" s="280"/>
      <c r="HE328" s="280"/>
      <c r="HF328" s="280"/>
      <c r="HG328" s="280"/>
      <c r="HH328" s="280"/>
      <c r="HI328" s="280"/>
      <c r="HJ328" s="280"/>
      <c r="HK328" s="280"/>
      <c r="HL328" s="280"/>
      <c r="HM328" s="280"/>
      <c r="HN328" s="280"/>
      <c r="HO328" s="280"/>
      <c r="HP328" s="280"/>
      <c r="HQ328" s="280"/>
      <c r="HR328" s="280"/>
      <c r="HS328" s="280"/>
    </row>
    <row r="329" spans="1:227" s="278" customFormat="1" ht="24.95" customHeight="1">
      <c r="A329" s="523"/>
      <c r="B329" s="296" t="s">
        <v>442</v>
      </c>
      <c r="C329" s="291">
        <v>7</v>
      </c>
      <c r="D329" s="290"/>
      <c r="E329" s="290"/>
      <c r="F329" s="291">
        <f t="shared" si="54"/>
        <v>7</v>
      </c>
      <c r="G329" s="290"/>
      <c r="H329" s="291">
        <f t="shared" si="57"/>
        <v>7</v>
      </c>
      <c r="I329" s="296"/>
      <c r="J329" s="277"/>
      <c r="K329" s="277"/>
      <c r="L329" s="277"/>
      <c r="M329" s="277"/>
      <c r="N329" s="277"/>
      <c r="O329" s="277"/>
      <c r="P329" s="277"/>
      <c r="Q329" s="277"/>
      <c r="R329" s="277"/>
      <c r="S329" s="277"/>
      <c r="T329" s="277"/>
      <c r="U329" s="277"/>
      <c r="V329" s="277"/>
      <c r="W329" s="277"/>
      <c r="X329" s="277"/>
      <c r="Y329" s="277"/>
      <c r="Z329" s="277"/>
      <c r="AA329" s="277"/>
      <c r="AB329" s="277"/>
      <c r="AC329" s="277"/>
      <c r="AD329" s="277"/>
      <c r="AE329" s="277"/>
      <c r="AF329" s="277"/>
      <c r="AG329" s="277"/>
      <c r="AH329" s="277"/>
      <c r="AI329" s="277"/>
      <c r="AJ329" s="277"/>
      <c r="AK329" s="277"/>
      <c r="AL329" s="277"/>
      <c r="AM329" s="277"/>
      <c r="AN329" s="277"/>
      <c r="AO329" s="277"/>
      <c r="AP329" s="277"/>
      <c r="AQ329" s="277"/>
      <c r="AR329" s="277"/>
      <c r="AS329" s="277"/>
      <c r="AT329" s="277"/>
      <c r="AU329" s="277"/>
      <c r="AV329" s="277"/>
      <c r="AW329" s="277"/>
      <c r="AX329" s="277"/>
      <c r="AY329" s="277"/>
      <c r="AZ329" s="277"/>
      <c r="BA329" s="277"/>
      <c r="BB329" s="277"/>
      <c r="BC329" s="277"/>
      <c r="BD329" s="277"/>
      <c r="BE329" s="277"/>
      <c r="BF329" s="277"/>
      <c r="BG329" s="277"/>
      <c r="BH329" s="277"/>
      <c r="BI329" s="277"/>
      <c r="BJ329" s="277"/>
      <c r="BK329" s="277"/>
      <c r="BL329" s="277"/>
      <c r="BM329" s="277"/>
      <c r="BN329" s="277"/>
      <c r="BO329" s="277"/>
      <c r="BP329" s="277"/>
      <c r="BQ329" s="277"/>
      <c r="BR329" s="277"/>
      <c r="BS329" s="277"/>
      <c r="BT329" s="277"/>
      <c r="BU329" s="277"/>
      <c r="BV329" s="277"/>
      <c r="BW329" s="277"/>
      <c r="BX329" s="277"/>
      <c r="BY329" s="277"/>
      <c r="BZ329" s="277"/>
      <c r="CA329" s="277"/>
      <c r="CB329" s="277"/>
      <c r="CC329" s="277"/>
      <c r="CD329" s="277"/>
      <c r="CE329" s="277"/>
      <c r="CF329" s="277"/>
      <c r="CG329" s="277"/>
      <c r="CH329" s="277"/>
      <c r="CI329" s="277"/>
      <c r="CJ329" s="277"/>
      <c r="CK329" s="277"/>
      <c r="CL329" s="277"/>
      <c r="CM329" s="277"/>
      <c r="CN329" s="277"/>
      <c r="CO329" s="277"/>
      <c r="CP329" s="277"/>
      <c r="CQ329" s="277"/>
      <c r="CR329" s="277"/>
      <c r="CS329" s="277"/>
      <c r="CT329" s="277"/>
      <c r="CU329" s="277"/>
      <c r="CV329" s="277"/>
      <c r="CW329" s="277"/>
      <c r="CX329" s="277"/>
      <c r="CY329" s="277"/>
      <c r="CZ329" s="277"/>
      <c r="DA329" s="277"/>
      <c r="DB329" s="277"/>
      <c r="DC329" s="277"/>
      <c r="DD329" s="277"/>
      <c r="DE329" s="277"/>
      <c r="DF329" s="277"/>
      <c r="DG329" s="277"/>
      <c r="DH329" s="277"/>
      <c r="DI329" s="277"/>
      <c r="DJ329" s="277"/>
      <c r="DK329" s="277"/>
      <c r="DL329" s="277"/>
      <c r="DM329" s="277"/>
      <c r="DN329" s="277"/>
      <c r="DO329" s="277"/>
      <c r="DP329" s="277"/>
      <c r="DQ329" s="277"/>
      <c r="DR329" s="277"/>
      <c r="DS329" s="277"/>
      <c r="DT329" s="277"/>
      <c r="DU329" s="277"/>
      <c r="DV329" s="277"/>
      <c r="DW329" s="277"/>
      <c r="DX329" s="277"/>
      <c r="DY329" s="277"/>
      <c r="DZ329" s="277"/>
      <c r="EA329" s="277"/>
      <c r="EB329" s="277"/>
      <c r="EC329" s="277"/>
      <c r="ED329" s="277"/>
      <c r="EE329" s="277"/>
      <c r="EF329" s="277"/>
      <c r="EG329" s="277"/>
      <c r="EH329" s="277"/>
      <c r="EI329" s="277"/>
      <c r="EJ329" s="277"/>
      <c r="EK329" s="277"/>
      <c r="EL329" s="277"/>
      <c r="EM329" s="277"/>
      <c r="EN329" s="277"/>
      <c r="EO329" s="277"/>
      <c r="EP329" s="277"/>
      <c r="EQ329" s="277"/>
      <c r="ER329" s="277"/>
      <c r="ES329" s="277"/>
      <c r="ET329" s="277"/>
      <c r="EU329" s="277"/>
      <c r="EV329" s="277"/>
      <c r="EW329" s="277"/>
      <c r="EX329" s="277"/>
      <c r="EY329" s="277"/>
      <c r="EZ329" s="277"/>
      <c r="FA329" s="277"/>
      <c r="FB329" s="277"/>
      <c r="FC329" s="277"/>
      <c r="FD329" s="277"/>
      <c r="FE329" s="277"/>
      <c r="FF329" s="277"/>
      <c r="FG329" s="277"/>
      <c r="FH329" s="277"/>
      <c r="FI329" s="277"/>
      <c r="FJ329" s="277"/>
      <c r="FK329" s="277"/>
      <c r="FL329" s="277"/>
      <c r="FM329" s="277"/>
      <c r="FN329" s="277"/>
      <c r="FO329" s="277"/>
      <c r="FP329" s="277"/>
      <c r="FQ329" s="277"/>
      <c r="FR329" s="277"/>
      <c r="FS329" s="277"/>
      <c r="FT329" s="277"/>
      <c r="FU329" s="277"/>
      <c r="FV329" s="277"/>
      <c r="FW329" s="277"/>
      <c r="FX329" s="277"/>
      <c r="FY329" s="277"/>
      <c r="FZ329" s="277"/>
      <c r="GA329" s="277"/>
      <c r="GB329" s="277"/>
      <c r="GC329" s="277"/>
      <c r="GD329" s="277"/>
      <c r="GE329" s="277"/>
      <c r="GF329" s="277"/>
      <c r="GG329" s="277"/>
      <c r="GH329" s="277"/>
      <c r="GI329" s="277"/>
      <c r="GJ329" s="277"/>
      <c r="GK329" s="277"/>
      <c r="GL329" s="277"/>
      <c r="GM329" s="277"/>
      <c r="GN329" s="277"/>
      <c r="GO329" s="277"/>
      <c r="GP329" s="277"/>
      <c r="GQ329" s="277"/>
      <c r="GR329" s="277"/>
      <c r="GS329" s="277"/>
      <c r="GT329" s="277"/>
      <c r="GU329" s="277"/>
      <c r="GV329" s="280"/>
      <c r="GW329" s="280"/>
      <c r="GX329" s="280"/>
      <c r="GY329" s="280"/>
      <c r="GZ329" s="280"/>
      <c r="HA329" s="280"/>
      <c r="HB329" s="280"/>
      <c r="HC329" s="280"/>
      <c r="HD329" s="280"/>
      <c r="HE329" s="280"/>
      <c r="HF329" s="280"/>
      <c r="HG329" s="280"/>
      <c r="HH329" s="280"/>
      <c r="HI329" s="280"/>
      <c r="HJ329" s="280"/>
      <c r="HK329" s="280"/>
      <c r="HL329" s="280"/>
      <c r="HM329" s="280"/>
      <c r="HN329" s="280"/>
      <c r="HO329" s="280"/>
      <c r="HP329" s="280"/>
      <c r="HQ329" s="280"/>
      <c r="HR329" s="280"/>
      <c r="HS329" s="280"/>
    </row>
    <row r="330" spans="1:227" s="278" customFormat="1" ht="24.95" customHeight="1">
      <c r="A330" s="523"/>
      <c r="B330" s="296" t="s">
        <v>443</v>
      </c>
      <c r="C330" s="291">
        <v>50</v>
      </c>
      <c r="D330" s="290"/>
      <c r="E330" s="290"/>
      <c r="F330" s="291">
        <f t="shared" si="54"/>
        <v>50</v>
      </c>
      <c r="G330" s="290"/>
      <c r="H330" s="291">
        <f t="shared" si="57"/>
        <v>50</v>
      </c>
      <c r="I330" s="296"/>
      <c r="J330" s="277"/>
      <c r="K330" s="277"/>
      <c r="L330" s="277"/>
      <c r="M330" s="277"/>
      <c r="N330" s="277"/>
      <c r="O330" s="277"/>
      <c r="P330" s="277"/>
      <c r="Q330" s="277"/>
      <c r="R330" s="277"/>
      <c r="S330" s="277"/>
      <c r="T330" s="277"/>
      <c r="U330" s="277"/>
      <c r="V330" s="277"/>
      <c r="W330" s="277"/>
      <c r="X330" s="277"/>
      <c r="Y330" s="277"/>
      <c r="Z330" s="277"/>
      <c r="AA330" s="277"/>
      <c r="AB330" s="277"/>
      <c r="AC330" s="277"/>
      <c r="AD330" s="277"/>
      <c r="AE330" s="277"/>
      <c r="AF330" s="277"/>
      <c r="AG330" s="277"/>
      <c r="AH330" s="277"/>
      <c r="AI330" s="277"/>
      <c r="AJ330" s="277"/>
      <c r="AK330" s="277"/>
      <c r="AL330" s="277"/>
      <c r="AM330" s="277"/>
      <c r="AN330" s="277"/>
      <c r="AO330" s="277"/>
      <c r="AP330" s="277"/>
      <c r="AQ330" s="277"/>
      <c r="AR330" s="277"/>
      <c r="AS330" s="277"/>
      <c r="AT330" s="277"/>
      <c r="AU330" s="277"/>
      <c r="AV330" s="277"/>
      <c r="AW330" s="277"/>
      <c r="AX330" s="277"/>
      <c r="AY330" s="277"/>
      <c r="AZ330" s="277"/>
      <c r="BA330" s="277"/>
      <c r="BB330" s="277"/>
      <c r="BC330" s="277"/>
      <c r="BD330" s="277"/>
      <c r="BE330" s="277"/>
      <c r="BF330" s="277"/>
      <c r="BG330" s="277"/>
      <c r="BH330" s="277"/>
      <c r="BI330" s="277"/>
      <c r="BJ330" s="277"/>
      <c r="BK330" s="277"/>
      <c r="BL330" s="277"/>
      <c r="BM330" s="277"/>
      <c r="BN330" s="277"/>
      <c r="BO330" s="277"/>
      <c r="BP330" s="277"/>
      <c r="BQ330" s="277"/>
      <c r="BR330" s="277"/>
      <c r="BS330" s="277"/>
      <c r="BT330" s="277"/>
      <c r="BU330" s="277"/>
      <c r="BV330" s="277"/>
      <c r="BW330" s="277"/>
      <c r="BX330" s="277"/>
      <c r="BY330" s="277"/>
      <c r="BZ330" s="277"/>
      <c r="CA330" s="277"/>
      <c r="CB330" s="277"/>
      <c r="CC330" s="277"/>
      <c r="CD330" s="277"/>
      <c r="CE330" s="277"/>
      <c r="CF330" s="277"/>
      <c r="CG330" s="277"/>
      <c r="CH330" s="277"/>
      <c r="CI330" s="277"/>
      <c r="CJ330" s="277"/>
      <c r="CK330" s="277"/>
      <c r="CL330" s="277"/>
      <c r="CM330" s="277"/>
      <c r="CN330" s="277"/>
      <c r="CO330" s="277"/>
      <c r="CP330" s="277"/>
      <c r="CQ330" s="277"/>
      <c r="CR330" s="277"/>
      <c r="CS330" s="277"/>
      <c r="CT330" s="277"/>
      <c r="CU330" s="277"/>
      <c r="CV330" s="277"/>
      <c r="CW330" s="277"/>
      <c r="CX330" s="277"/>
      <c r="CY330" s="277"/>
      <c r="CZ330" s="277"/>
      <c r="DA330" s="277"/>
      <c r="DB330" s="277"/>
      <c r="DC330" s="277"/>
      <c r="DD330" s="277"/>
      <c r="DE330" s="277"/>
      <c r="DF330" s="277"/>
      <c r="DG330" s="277"/>
      <c r="DH330" s="277"/>
      <c r="DI330" s="277"/>
      <c r="DJ330" s="277"/>
      <c r="DK330" s="277"/>
      <c r="DL330" s="277"/>
      <c r="DM330" s="277"/>
      <c r="DN330" s="277"/>
      <c r="DO330" s="277"/>
      <c r="DP330" s="277"/>
      <c r="DQ330" s="277"/>
      <c r="DR330" s="277"/>
      <c r="DS330" s="277"/>
      <c r="DT330" s="277"/>
      <c r="DU330" s="277"/>
      <c r="DV330" s="277"/>
      <c r="DW330" s="277"/>
      <c r="DX330" s="277"/>
      <c r="DY330" s="277"/>
      <c r="DZ330" s="277"/>
      <c r="EA330" s="277"/>
      <c r="EB330" s="277"/>
      <c r="EC330" s="277"/>
      <c r="ED330" s="277"/>
      <c r="EE330" s="277"/>
      <c r="EF330" s="277"/>
      <c r="EG330" s="277"/>
      <c r="EH330" s="277"/>
      <c r="EI330" s="277"/>
      <c r="EJ330" s="277"/>
      <c r="EK330" s="277"/>
      <c r="EL330" s="277"/>
      <c r="EM330" s="277"/>
      <c r="EN330" s="277"/>
      <c r="EO330" s="277"/>
      <c r="EP330" s="277"/>
      <c r="EQ330" s="277"/>
      <c r="ER330" s="277"/>
      <c r="ES330" s="277"/>
      <c r="ET330" s="277"/>
      <c r="EU330" s="277"/>
      <c r="EV330" s="277"/>
      <c r="EW330" s="277"/>
      <c r="EX330" s="277"/>
      <c r="EY330" s="277"/>
      <c r="EZ330" s="277"/>
      <c r="FA330" s="277"/>
      <c r="FB330" s="277"/>
      <c r="FC330" s="277"/>
      <c r="FD330" s="277"/>
      <c r="FE330" s="277"/>
      <c r="FF330" s="277"/>
      <c r="FG330" s="277"/>
      <c r="FH330" s="277"/>
      <c r="FI330" s="277"/>
      <c r="FJ330" s="277"/>
      <c r="FK330" s="277"/>
      <c r="FL330" s="277"/>
      <c r="FM330" s="277"/>
      <c r="FN330" s="277"/>
      <c r="FO330" s="277"/>
      <c r="FP330" s="277"/>
      <c r="FQ330" s="277"/>
      <c r="FR330" s="277"/>
      <c r="FS330" s="277"/>
      <c r="FT330" s="277"/>
      <c r="FU330" s="277"/>
      <c r="FV330" s="277"/>
      <c r="FW330" s="277"/>
      <c r="FX330" s="277"/>
      <c r="FY330" s="277"/>
      <c r="FZ330" s="277"/>
      <c r="GA330" s="277"/>
      <c r="GB330" s="277"/>
      <c r="GC330" s="277"/>
      <c r="GD330" s="277"/>
      <c r="GE330" s="277"/>
      <c r="GF330" s="277"/>
      <c r="GG330" s="277"/>
      <c r="GH330" s="277"/>
      <c r="GI330" s="277"/>
      <c r="GJ330" s="277"/>
      <c r="GK330" s="277"/>
      <c r="GL330" s="277"/>
      <c r="GM330" s="277"/>
      <c r="GN330" s="277"/>
      <c r="GO330" s="277"/>
      <c r="GP330" s="277"/>
      <c r="GQ330" s="277"/>
      <c r="GR330" s="277"/>
      <c r="GS330" s="277"/>
      <c r="GT330" s="277"/>
      <c r="GU330" s="277"/>
      <c r="GV330" s="280"/>
      <c r="GW330" s="280"/>
      <c r="GX330" s="280"/>
      <c r="GY330" s="280"/>
      <c r="GZ330" s="280"/>
      <c r="HA330" s="280"/>
      <c r="HB330" s="280"/>
      <c r="HC330" s="280"/>
      <c r="HD330" s="280"/>
      <c r="HE330" s="280"/>
      <c r="HF330" s="280"/>
      <c r="HG330" s="280"/>
      <c r="HH330" s="280"/>
      <c r="HI330" s="280"/>
      <c r="HJ330" s="280"/>
      <c r="HK330" s="280"/>
      <c r="HL330" s="280"/>
      <c r="HM330" s="280"/>
      <c r="HN330" s="280"/>
      <c r="HO330" s="280"/>
      <c r="HP330" s="280"/>
      <c r="HQ330" s="280"/>
      <c r="HR330" s="280"/>
      <c r="HS330" s="280"/>
    </row>
    <row r="331" spans="1:227" s="278" customFormat="1" ht="24.95" customHeight="1">
      <c r="A331" s="523"/>
      <c r="B331" s="296" t="s">
        <v>444</v>
      </c>
      <c r="C331" s="291">
        <v>100</v>
      </c>
      <c r="D331" s="290"/>
      <c r="E331" s="290"/>
      <c r="F331" s="291">
        <f t="shared" si="54"/>
        <v>100</v>
      </c>
      <c r="G331" s="290"/>
      <c r="H331" s="291">
        <f t="shared" si="57"/>
        <v>100</v>
      </c>
      <c r="I331" s="296"/>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277"/>
      <c r="AG331" s="277"/>
      <c r="AH331" s="277"/>
      <c r="AI331" s="277"/>
      <c r="AJ331" s="277"/>
      <c r="AK331" s="277"/>
      <c r="AL331" s="277"/>
      <c r="AM331" s="277"/>
      <c r="AN331" s="277"/>
      <c r="AO331" s="277"/>
      <c r="AP331" s="277"/>
      <c r="AQ331" s="277"/>
      <c r="AR331" s="277"/>
      <c r="AS331" s="277"/>
      <c r="AT331" s="277"/>
      <c r="AU331" s="277"/>
      <c r="AV331" s="277"/>
      <c r="AW331" s="277"/>
      <c r="AX331" s="277"/>
      <c r="AY331" s="277"/>
      <c r="AZ331" s="277"/>
      <c r="BA331" s="277"/>
      <c r="BB331" s="277"/>
      <c r="BC331" s="277"/>
      <c r="BD331" s="277"/>
      <c r="BE331" s="277"/>
      <c r="BF331" s="277"/>
      <c r="BG331" s="277"/>
      <c r="BH331" s="277"/>
      <c r="BI331" s="277"/>
      <c r="BJ331" s="277"/>
      <c r="BK331" s="277"/>
      <c r="BL331" s="277"/>
      <c r="BM331" s="277"/>
      <c r="BN331" s="277"/>
      <c r="BO331" s="277"/>
      <c r="BP331" s="277"/>
      <c r="BQ331" s="277"/>
      <c r="BR331" s="277"/>
      <c r="BS331" s="277"/>
      <c r="BT331" s="277"/>
      <c r="BU331" s="277"/>
      <c r="BV331" s="277"/>
      <c r="BW331" s="277"/>
      <c r="BX331" s="277"/>
      <c r="BY331" s="277"/>
      <c r="BZ331" s="277"/>
      <c r="CA331" s="277"/>
      <c r="CB331" s="277"/>
      <c r="CC331" s="277"/>
      <c r="CD331" s="277"/>
      <c r="CE331" s="277"/>
      <c r="CF331" s="277"/>
      <c r="CG331" s="277"/>
      <c r="CH331" s="277"/>
      <c r="CI331" s="277"/>
      <c r="CJ331" s="277"/>
      <c r="CK331" s="277"/>
      <c r="CL331" s="277"/>
      <c r="CM331" s="277"/>
      <c r="CN331" s="277"/>
      <c r="CO331" s="277"/>
      <c r="CP331" s="277"/>
      <c r="CQ331" s="277"/>
      <c r="CR331" s="277"/>
      <c r="CS331" s="277"/>
      <c r="CT331" s="277"/>
      <c r="CU331" s="277"/>
      <c r="CV331" s="277"/>
      <c r="CW331" s="277"/>
      <c r="CX331" s="277"/>
      <c r="CY331" s="277"/>
      <c r="CZ331" s="277"/>
      <c r="DA331" s="277"/>
      <c r="DB331" s="277"/>
      <c r="DC331" s="277"/>
      <c r="DD331" s="277"/>
      <c r="DE331" s="277"/>
      <c r="DF331" s="277"/>
      <c r="DG331" s="277"/>
      <c r="DH331" s="277"/>
      <c r="DI331" s="277"/>
      <c r="DJ331" s="277"/>
      <c r="DK331" s="277"/>
      <c r="DL331" s="277"/>
      <c r="DM331" s="277"/>
      <c r="DN331" s="277"/>
      <c r="DO331" s="277"/>
      <c r="DP331" s="277"/>
      <c r="DQ331" s="277"/>
      <c r="DR331" s="277"/>
      <c r="DS331" s="277"/>
      <c r="DT331" s="277"/>
      <c r="DU331" s="277"/>
      <c r="DV331" s="277"/>
      <c r="DW331" s="277"/>
      <c r="DX331" s="277"/>
      <c r="DY331" s="277"/>
      <c r="DZ331" s="277"/>
      <c r="EA331" s="277"/>
      <c r="EB331" s="277"/>
      <c r="EC331" s="277"/>
      <c r="ED331" s="277"/>
      <c r="EE331" s="277"/>
      <c r="EF331" s="277"/>
      <c r="EG331" s="277"/>
      <c r="EH331" s="277"/>
      <c r="EI331" s="277"/>
      <c r="EJ331" s="277"/>
      <c r="EK331" s="277"/>
      <c r="EL331" s="277"/>
      <c r="EM331" s="277"/>
      <c r="EN331" s="277"/>
      <c r="EO331" s="277"/>
      <c r="EP331" s="277"/>
      <c r="EQ331" s="277"/>
      <c r="ER331" s="277"/>
      <c r="ES331" s="277"/>
      <c r="ET331" s="277"/>
      <c r="EU331" s="277"/>
      <c r="EV331" s="277"/>
      <c r="EW331" s="277"/>
      <c r="EX331" s="277"/>
      <c r="EY331" s="277"/>
      <c r="EZ331" s="277"/>
      <c r="FA331" s="277"/>
      <c r="FB331" s="277"/>
      <c r="FC331" s="277"/>
      <c r="FD331" s="277"/>
      <c r="FE331" s="277"/>
      <c r="FF331" s="277"/>
      <c r="FG331" s="277"/>
      <c r="FH331" s="277"/>
      <c r="FI331" s="277"/>
      <c r="FJ331" s="277"/>
      <c r="FK331" s="277"/>
      <c r="FL331" s="277"/>
      <c r="FM331" s="277"/>
      <c r="FN331" s="277"/>
      <c r="FO331" s="277"/>
      <c r="FP331" s="277"/>
      <c r="FQ331" s="277"/>
      <c r="FR331" s="277"/>
      <c r="FS331" s="277"/>
      <c r="FT331" s="277"/>
      <c r="FU331" s="277"/>
      <c r="FV331" s="277"/>
      <c r="FW331" s="277"/>
      <c r="FX331" s="277"/>
      <c r="FY331" s="277"/>
      <c r="FZ331" s="277"/>
      <c r="GA331" s="277"/>
      <c r="GB331" s="277"/>
      <c r="GC331" s="277"/>
      <c r="GD331" s="277"/>
      <c r="GE331" s="277"/>
      <c r="GF331" s="277"/>
      <c r="GG331" s="277"/>
      <c r="GH331" s="277"/>
      <c r="GI331" s="277"/>
      <c r="GJ331" s="277"/>
      <c r="GK331" s="277"/>
      <c r="GL331" s="277"/>
      <c r="GM331" s="277"/>
      <c r="GN331" s="277"/>
      <c r="GO331" s="277"/>
      <c r="GP331" s="277"/>
      <c r="GQ331" s="277"/>
      <c r="GR331" s="277"/>
      <c r="GS331" s="277"/>
      <c r="GT331" s="277"/>
      <c r="GU331" s="277"/>
      <c r="GV331" s="280"/>
      <c r="GW331" s="280"/>
      <c r="GX331" s="280"/>
      <c r="GY331" s="280"/>
      <c r="GZ331" s="280"/>
      <c r="HA331" s="280"/>
      <c r="HB331" s="280"/>
      <c r="HC331" s="280"/>
      <c r="HD331" s="280"/>
      <c r="HE331" s="280"/>
      <c r="HF331" s="280"/>
      <c r="HG331" s="280"/>
      <c r="HH331" s="280"/>
      <c r="HI331" s="280"/>
      <c r="HJ331" s="280"/>
      <c r="HK331" s="280"/>
      <c r="HL331" s="280"/>
      <c r="HM331" s="280"/>
      <c r="HN331" s="280"/>
      <c r="HO331" s="280"/>
      <c r="HP331" s="280"/>
      <c r="HQ331" s="280"/>
      <c r="HR331" s="280"/>
      <c r="HS331" s="280"/>
    </row>
    <row r="332" spans="1:227" s="278" customFormat="1" ht="24.95" customHeight="1">
      <c r="A332" s="523"/>
      <c r="B332" s="297" t="s">
        <v>445</v>
      </c>
      <c r="C332" s="291">
        <v>23</v>
      </c>
      <c r="D332" s="291"/>
      <c r="E332" s="290"/>
      <c r="F332" s="291">
        <f t="shared" si="54"/>
        <v>23</v>
      </c>
      <c r="G332" s="290"/>
      <c r="H332" s="291">
        <f t="shared" si="57"/>
        <v>23</v>
      </c>
      <c r="I332" s="296"/>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277"/>
      <c r="AF332" s="277"/>
      <c r="AG332" s="277"/>
      <c r="AH332" s="277"/>
      <c r="AI332" s="277"/>
      <c r="AJ332" s="277"/>
      <c r="AK332" s="277"/>
      <c r="AL332" s="277"/>
      <c r="AM332" s="277"/>
      <c r="AN332" s="277"/>
      <c r="AO332" s="277"/>
      <c r="AP332" s="277"/>
      <c r="AQ332" s="277"/>
      <c r="AR332" s="277"/>
      <c r="AS332" s="277"/>
      <c r="AT332" s="277"/>
      <c r="AU332" s="277"/>
      <c r="AV332" s="277"/>
      <c r="AW332" s="277"/>
      <c r="AX332" s="277"/>
      <c r="AY332" s="277"/>
      <c r="AZ332" s="277"/>
      <c r="BA332" s="277"/>
      <c r="BB332" s="277"/>
      <c r="BC332" s="277"/>
      <c r="BD332" s="277"/>
      <c r="BE332" s="277"/>
      <c r="BF332" s="277"/>
      <c r="BG332" s="277"/>
      <c r="BH332" s="277"/>
      <c r="BI332" s="277"/>
      <c r="BJ332" s="277"/>
      <c r="BK332" s="277"/>
      <c r="BL332" s="277"/>
      <c r="BM332" s="277"/>
      <c r="BN332" s="277"/>
      <c r="BO332" s="277"/>
      <c r="BP332" s="277"/>
      <c r="BQ332" s="277"/>
      <c r="BR332" s="277"/>
      <c r="BS332" s="277"/>
      <c r="BT332" s="277"/>
      <c r="BU332" s="277"/>
      <c r="BV332" s="277"/>
      <c r="BW332" s="277"/>
      <c r="BX332" s="277"/>
      <c r="BY332" s="277"/>
      <c r="BZ332" s="277"/>
      <c r="CA332" s="277"/>
      <c r="CB332" s="277"/>
      <c r="CC332" s="277"/>
      <c r="CD332" s="277"/>
      <c r="CE332" s="277"/>
      <c r="CF332" s="277"/>
      <c r="CG332" s="277"/>
      <c r="CH332" s="277"/>
      <c r="CI332" s="277"/>
      <c r="CJ332" s="277"/>
      <c r="CK332" s="277"/>
      <c r="CL332" s="277"/>
      <c r="CM332" s="277"/>
      <c r="CN332" s="277"/>
      <c r="CO332" s="277"/>
      <c r="CP332" s="277"/>
      <c r="CQ332" s="277"/>
      <c r="CR332" s="277"/>
      <c r="CS332" s="277"/>
      <c r="CT332" s="277"/>
      <c r="CU332" s="277"/>
      <c r="CV332" s="277"/>
      <c r="CW332" s="277"/>
      <c r="CX332" s="277"/>
      <c r="CY332" s="277"/>
      <c r="CZ332" s="277"/>
      <c r="DA332" s="277"/>
      <c r="DB332" s="277"/>
      <c r="DC332" s="277"/>
      <c r="DD332" s="277"/>
      <c r="DE332" s="277"/>
      <c r="DF332" s="277"/>
      <c r="DG332" s="277"/>
      <c r="DH332" s="277"/>
      <c r="DI332" s="277"/>
      <c r="DJ332" s="277"/>
      <c r="DK332" s="277"/>
      <c r="DL332" s="277"/>
      <c r="DM332" s="277"/>
      <c r="DN332" s="277"/>
      <c r="DO332" s="277"/>
      <c r="DP332" s="277"/>
      <c r="DQ332" s="277"/>
      <c r="DR332" s="277"/>
      <c r="DS332" s="277"/>
      <c r="DT332" s="277"/>
      <c r="DU332" s="277"/>
      <c r="DV332" s="277"/>
      <c r="DW332" s="277"/>
      <c r="DX332" s="277"/>
      <c r="DY332" s="277"/>
      <c r="DZ332" s="277"/>
      <c r="EA332" s="277"/>
      <c r="EB332" s="277"/>
      <c r="EC332" s="277"/>
      <c r="ED332" s="277"/>
      <c r="EE332" s="277"/>
      <c r="EF332" s="277"/>
      <c r="EG332" s="277"/>
      <c r="EH332" s="277"/>
      <c r="EI332" s="277"/>
      <c r="EJ332" s="277"/>
      <c r="EK332" s="277"/>
      <c r="EL332" s="277"/>
      <c r="EM332" s="277"/>
      <c r="EN332" s="277"/>
      <c r="EO332" s="277"/>
      <c r="EP332" s="277"/>
      <c r="EQ332" s="277"/>
      <c r="ER332" s="277"/>
      <c r="ES332" s="277"/>
      <c r="ET332" s="277"/>
      <c r="EU332" s="277"/>
      <c r="EV332" s="277"/>
      <c r="EW332" s="277"/>
      <c r="EX332" s="277"/>
      <c r="EY332" s="277"/>
      <c r="EZ332" s="277"/>
      <c r="FA332" s="277"/>
      <c r="FB332" s="277"/>
      <c r="FC332" s="277"/>
      <c r="FD332" s="277"/>
      <c r="FE332" s="277"/>
      <c r="FF332" s="277"/>
      <c r="FG332" s="277"/>
      <c r="FH332" s="277"/>
      <c r="FI332" s="277"/>
      <c r="FJ332" s="277"/>
      <c r="FK332" s="277"/>
      <c r="FL332" s="277"/>
      <c r="FM332" s="277"/>
      <c r="FN332" s="277"/>
      <c r="FO332" s="277"/>
      <c r="FP332" s="277"/>
      <c r="FQ332" s="277"/>
      <c r="FR332" s="277"/>
      <c r="FS332" s="277"/>
      <c r="FT332" s="277"/>
      <c r="FU332" s="277"/>
      <c r="FV332" s="277"/>
      <c r="FW332" s="277"/>
      <c r="FX332" s="277"/>
      <c r="FY332" s="277"/>
      <c r="FZ332" s="277"/>
      <c r="GA332" s="277"/>
      <c r="GB332" s="277"/>
      <c r="GC332" s="277"/>
      <c r="GD332" s="277"/>
      <c r="GE332" s="277"/>
      <c r="GF332" s="277"/>
      <c r="GG332" s="277"/>
      <c r="GH332" s="277"/>
      <c r="GI332" s="277"/>
      <c r="GJ332" s="277"/>
      <c r="GK332" s="277"/>
      <c r="GL332" s="277"/>
      <c r="GM332" s="277"/>
      <c r="GN332" s="277"/>
      <c r="GO332" s="277"/>
      <c r="GP332" s="277"/>
      <c r="GQ332" s="277"/>
      <c r="GR332" s="277"/>
      <c r="GS332" s="277"/>
      <c r="GT332" s="277"/>
      <c r="GU332" s="277"/>
      <c r="GV332" s="280"/>
      <c r="GW332" s="280"/>
      <c r="GX332" s="280"/>
      <c r="GY332" s="280"/>
      <c r="GZ332" s="280"/>
      <c r="HA332" s="280"/>
      <c r="HB332" s="280"/>
      <c r="HC332" s="280"/>
      <c r="HD332" s="280"/>
      <c r="HE332" s="280"/>
      <c r="HF332" s="280"/>
      <c r="HG332" s="280"/>
      <c r="HH332" s="280"/>
      <c r="HI332" s="280"/>
      <c r="HJ332" s="280"/>
      <c r="HK332" s="280"/>
      <c r="HL332" s="280"/>
      <c r="HM332" s="280"/>
      <c r="HN332" s="280"/>
      <c r="HO332" s="280"/>
      <c r="HP332" s="280"/>
      <c r="HQ332" s="280"/>
      <c r="HR332" s="280"/>
      <c r="HS332" s="280"/>
    </row>
    <row r="333" spans="1:227" s="278" customFormat="1" ht="24.95" customHeight="1">
      <c r="A333" s="523"/>
      <c r="B333" s="297" t="s">
        <v>446</v>
      </c>
      <c r="C333" s="291">
        <v>5.94</v>
      </c>
      <c r="D333" s="291"/>
      <c r="E333" s="290"/>
      <c r="F333" s="291">
        <f t="shared" si="54"/>
        <v>5.94</v>
      </c>
      <c r="G333" s="290"/>
      <c r="H333" s="291">
        <f t="shared" si="57"/>
        <v>5.94</v>
      </c>
      <c r="I333" s="296"/>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277"/>
      <c r="AF333" s="277"/>
      <c r="AG333" s="277"/>
      <c r="AH333" s="277"/>
      <c r="AI333" s="277"/>
      <c r="AJ333" s="277"/>
      <c r="AK333" s="277"/>
      <c r="AL333" s="277"/>
      <c r="AM333" s="277"/>
      <c r="AN333" s="277"/>
      <c r="AO333" s="277"/>
      <c r="AP333" s="277"/>
      <c r="AQ333" s="277"/>
      <c r="AR333" s="277"/>
      <c r="AS333" s="277"/>
      <c r="AT333" s="277"/>
      <c r="AU333" s="277"/>
      <c r="AV333" s="277"/>
      <c r="AW333" s="277"/>
      <c r="AX333" s="277"/>
      <c r="AY333" s="277"/>
      <c r="AZ333" s="277"/>
      <c r="BA333" s="277"/>
      <c r="BB333" s="277"/>
      <c r="BC333" s="277"/>
      <c r="BD333" s="277"/>
      <c r="BE333" s="277"/>
      <c r="BF333" s="277"/>
      <c r="BG333" s="277"/>
      <c r="BH333" s="277"/>
      <c r="BI333" s="277"/>
      <c r="BJ333" s="277"/>
      <c r="BK333" s="277"/>
      <c r="BL333" s="277"/>
      <c r="BM333" s="277"/>
      <c r="BN333" s="277"/>
      <c r="BO333" s="277"/>
      <c r="BP333" s="277"/>
      <c r="BQ333" s="277"/>
      <c r="BR333" s="277"/>
      <c r="BS333" s="277"/>
      <c r="BT333" s="277"/>
      <c r="BU333" s="277"/>
      <c r="BV333" s="277"/>
      <c r="BW333" s="277"/>
      <c r="BX333" s="277"/>
      <c r="BY333" s="277"/>
      <c r="BZ333" s="277"/>
      <c r="CA333" s="277"/>
      <c r="CB333" s="277"/>
      <c r="CC333" s="277"/>
      <c r="CD333" s="277"/>
      <c r="CE333" s="277"/>
      <c r="CF333" s="277"/>
      <c r="CG333" s="277"/>
      <c r="CH333" s="277"/>
      <c r="CI333" s="277"/>
      <c r="CJ333" s="277"/>
      <c r="CK333" s="277"/>
      <c r="CL333" s="277"/>
      <c r="CM333" s="277"/>
      <c r="CN333" s="277"/>
      <c r="CO333" s="277"/>
      <c r="CP333" s="277"/>
      <c r="CQ333" s="277"/>
      <c r="CR333" s="277"/>
      <c r="CS333" s="277"/>
      <c r="CT333" s="277"/>
      <c r="CU333" s="277"/>
      <c r="CV333" s="277"/>
      <c r="CW333" s="277"/>
      <c r="CX333" s="277"/>
      <c r="CY333" s="277"/>
      <c r="CZ333" s="277"/>
      <c r="DA333" s="277"/>
      <c r="DB333" s="277"/>
      <c r="DC333" s="277"/>
      <c r="DD333" s="277"/>
      <c r="DE333" s="277"/>
      <c r="DF333" s="277"/>
      <c r="DG333" s="277"/>
      <c r="DH333" s="277"/>
      <c r="DI333" s="277"/>
      <c r="DJ333" s="277"/>
      <c r="DK333" s="277"/>
      <c r="DL333" s="277"/>
      <c r="DM333" s="277"/>
      <c r="DN333" s="277"/>
      <c r="DO333" s="277"/>
      <c r="DP333" s="277"/>
      <c r="DQ333" s="277"/>
      <c r="DR333" s="277"/>
      <c r="DS333" s="277"/>
      <c r="DT333" s="277"/>
      <c r="DU333" s="277"/>
      <c r="DV333" s="277"/>
      <c r="DW333" s="277"/>
      <c r="DX333" s="277"/>
      <c r="DY333" s="277"/>
      <c r="DZ333" s="277"/>
      <c r="EA333" s="277"/>
      <c r="EB333" s="277"/>
      <c r="EC333" s="277"/>
      <c r="ED333" s="277"/>
      <c r="EE333" s="277"/>
      <c r="EF333" s="277"/>
      <c r="EG333" s="277"/>
      <c r="EH333" s="277"/>
      <c r="EI333" s="277"/>
      <c r="EJ333" s="277"/>
      <c r="EK333" s="277"/>
      <c r="EL333" s="277"/>
      <c r="EM333" s="277"/>
      <c r="EN333" s="277"/>
      <c r="EO333" s="277"/>
      <c r="EP333" s="277"/>
      <c r="EQ333" s="277"/>
      <c r="ER333" s="277"/>
      <c r="ES333" s="277"/>
      <c r="ET333" s="277"/>
      <c r="EU333" s="277"/>
      <c r="EV333" s="277"/>
      <c r="EW333" s="277"/>
      <c r="EX333" s="277"/>
      <c r="EY333" s="277"/>
      <c r="EZ333" s="277"/>
      <c r="FA333" s="277"/>
      <c r="FB333" s="277"/>
      <c r="FC333" s="277"/>
      <c r="FD333" s="277"/>
      <c r="FE333" s="277"/>
      <c r="FF333" s="277"/>
      <c r="FG333" s="277"/>
      <c r="FH333" s="277"/>
      <c r="FI333" s="277"/>
      <c r="FJ333" s="277"/>
      <c r="FK333" s="277"/>
      <c r="FL333" s="277"/>
      <c r="FM333" s="277"/>
      <c r="FN333" s="277"/>
      <c r="FO333" s="277"/>
      <c r="FP333" s="277"/>
      <c r="FQ333" s="277"/>
      <c r="FR333" s="277"/>
      <c r="FS333" s="277"/>
      <c r="FT333" s="277"/>
      <c r="FU333" s="277"/>
      <c r="FV333" s="277"/>
      <c r="FW333" s="277"/>
      <c r="FX333" s="277"/>
      <c r="FY333" s="277"/>
      <c r="FZ333" s="277"/>
      <c r="GA333" s="277"/>
      <c r="GB333" s="277"/>
      <c r="GC333" s="277"/>
      <c r="GD333" s="277"/>
      <c r="GE333" s="277"/>
      <c r="GF333" s="277"/>
      <c r="GG333" s="277"/>
      <c r="GH333" s="277"/>
      <c r="GI333" s="277"/>
      <c r="GJ333" s="277"/>
      <c r="GK333" s="277"/>
      <c r="GL333" s="277"/>
      <c r="GM333" s="277"/>
      <c r="GN333" s="277"/>
      <c r="GO333" s="277"/>
      <c r="GP333" s="277"/>
      <c r="GQ333" s="277"/>
      <c r="GR333" s="277"/>
      <c r="GS333" s="277"/>
      <c r="GT333" s="277"/>
      <c r="GU333" s="277"/>
      <c r="GV333" s="280"/>
      <c r="GW333" s="280"/>
      <c r="GX333" s="280"/>
      <c r="GY333" s="280"/>
      <c r="GZ333" s="280"/>
      <c r="HA333" s="280"/>
      <c r="HB333" s="280"/>
      <c r="HC333" s="280"/>
      <c r="HD333" s="280"/>
      <c r="HE333" s="280"/>
      <c r="HF333" s="280"/>
      <c r="HG333" s="280"/>
      <c r="HH333" s="280"/>
      <c r="HI333" s="280"/>
      <c r="HJ333" s="280"/>
      <c r="HK333" s="280"/>
      <c r="HL333" s="280"/>
      <c r="HM333" s="280"/>
      <c r="HN333" s="280"/>
      <c r="HO333" s="280"/>
      <c r="HP333" s="280"/>
      <c r="HQ333" s="280"/>
      <c r="HR333" s="280"/>
      <c r="HS333" s="280"/>
    </row>
    <row r="334" spans="1:227" s="278" customFormat="1" ht="24.95" customHeight="1">
      <c r="A334" s="523"/>
      <c r="B334" s="297" t="s">
        <v>447</v>
      </c>
      <c r="C334" s="291">
        <v>30</v>
      </c>
      <c r="D334" s="291"/>
      <c r="E334" s="290"/>
      <c r="F334" s="291">
        <f t="shared" si="54"/>
        <v>30</v>
      </c>
      <c r="G334" s="290"/>
      <c r="H334" s="291">
        <f t="shared" si="57"/>
        <v>30</v>
      </c>
      <c r="I334" s="296"/>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s="277"/>
      <c r="AG334" s="277"/>
      <c r="AH334" s="277"/>
      <c r="AI334" s="277"/>
      <c r="AJ334" s="277"/>
      <c r="AK334" s="277"/>
      <c r="AL334" s="277"/>
      <c r="AM334" s="277"/>
      <c r="AN334" s="277"/>
      <c r="AO334" s="277"/>
      <c r="AP334" s="277"/>
      <c r="AQ334" s="277"/>
      <c r="AR334" s="277"/>
      <c r="AS334" s="277"/>
      <c r="AT334" s="277"/>
      <c r="AU334" s="277"/>
      <c r="AV334" s="277"/>
      <c r="AW334" s="277"/>
      <c r="AX334" s="277"/>
      <c r="AY334" s="277"/>
      <c r="AZ334" s="277"/>
      <c r="BA334" s="277"/>
      <c r="BB334" s="277"/>
      <c r="BC334" s="277"/>
      <c r="BD334" s="277"/>
      <c r="BE334" s="277"/>
      <c r="BF334" s="277"/>
      <c r="BG334" s="277"/>
      <c r="BH334" s="277"/>
      <c r="BI334" s="277"/>
      <c r="BJ334" s="277"/>
      <c r="BK334" s="277"/>
      <c r="BL334" s="277"/>
      <c r="BM334" s="277"/>
      <c r="BN334" s="277"/>
      <c r="BO334" s="277"/>
      <c r="BP334" s="277"/>
      <c r="BQ334" s="277"/>
      <c r="BR334" s="277"/>
      <c r="BS334" s="277"/>
      <c r="BT334" s="277"/>
      <c r="BU334" s="277"/>
      <c r="BV334" s="277"/>
      <c r="BW334" s="277"/>
      <c r="BX334" s="277"/>
      <c r="BY334" s="277"/>
      <c r="BZ334" s="277"/>
      <c r="CA334" s="277"/>
      <c r="CB334" s="277"/>
      <c r="CC334" s="277"/>
      <c r="CD334" s="277"/>
      <c r="CE334" s="277"/>
      <c r="CF334" s="277"/>
      <c r="CG334" s="277"/>
      <c r="CH334" s="277"/>
      <c r="CI334" s="277"/>
      <c r="CJ334" s="277"/>
      <c r="CK334" s="277"/>
      <c r="CL334" s="277"/>
      <c r="CM334" s="277"/>
      <c r="CN334" s="277"/>
      <c r="CO334" s="277"/>
      <c r="CP334" s="277"/>
      <c r="CQ334" s="277"/>
      <c r="CR334" s="277"/>
      <c r="CS334" s="277"/>
      <c r="CT334" s="277"/>
      <c r="CU334" s="277"/>
      <c r="CV334" s="277"/>
      <c r="CW334" s="277"/>
      <c r="CX334" s="277"/>
      <c r="CY334" s="277"/>
      <c r="CZ334" s="277"/>
      <c r="DA334" s="277"/>
      <c r="DB334" s="277"/>
      <c r="DC334" s="277"/>
      <c r="DD334" s="277"/>
      <c r="DE334" s="277"/>
      <c r="DF334" s="277"/>
      <c r="DG334" s="277"/>
      <c r="DH334" s="277"/>
      <c r="DI334" s="277"/>
      <c r="DJ334" s="277"/>
      <c r="DK334" s="277"/>
      <c r="DL334" s="277"/>
      <c r="DM334" s="277"/>
      <c r="DN334" s="277"/>
      <c r="DO334" s="277"/>
      <c r="DP334" s="277"/>
      <c r="DQ334" s="277"/>
      <c r="DR334" s="277"/>
      <c r="DS334" s="277"/>
      <c r="DT334" s="277"/>
      <c r="DU334" s="277"/>
      <c r="DV334" s="277"/>
      <c r="DW334" s="277"/>
      <c r="DX334" s="277"/>
      <c r="DY334" s="277"/>
      <c r="DZ334" s="277"/>
      <c r="EA334" s="277"/>
      <c r="EB334" s="277"/>
      <c r="EC334" s="277"/>
      <c r="ED334" s="277"/>
      <c r="EE334" s="277"/>
      <c r="EF334" s="277"/>
      <c r="EG334" s="277"/>
      <c r="EH334" s="277"/>
      <c r="EI334" s="277"/>
      <c r="EJ334" s="277"/>
      <c r="EK334" s="277"/>
      <c r="EL334" s="277"/>
      <c r="EM334" s="277"/>
      <c r="EN334" s="277"/>
      <c r="EO334" s="277"/>
      <c r="EP334" s="277"/>
      <c r="EQ334" s="277"/>
      <c r="ER334" s="277"/>
      <c r="ES334" s="277"/>
      <c r="ET334" s="277"/>
      <c r="EU334" s="277"/>
      <c r="EV334" s="277"/>
      <c r="EW334" s="277"/>
      <c r="EX334" s="277"/>
      <c r="EY334" s="277"/>
      <c r="EZ334" s="277"/>
      <c r="FA334" s="277"/>
      <c r="FB334" s="277"/>
      <c r="FC334" s="277"/>
      <c r="FD334" s="277"/>
      <c r="FE334" s="277"/>
      <c r="FF334" s="277"/>
      <c r="FG334" s="277"/>
      <c r="FH334" s="277"/>
      <c r="FI334" s="277"/>
      <c r="FJ334" s="277"/>
      <c r="FK334" s="277"/>
      <c r="FL334" s="277"/>
      <c r="FM334" s="277"/>
      <c r="FN334" s="277"/>
      <c r="FO334" s="277"/>
      <c r="FP334" s="277"/>
      <c r="FQ334" s="277"/>
      <c r="FR334" s="277"/>
      <c r="FS334" s="277"/>
      <c r="FT334" s="277"/>
      <c r="FU334" s="277"/>
      <c r="FV334" s="277"/>
      <c r="FW334" s="277"/>
      <c r="FX334" s="277"/>
      <c r="FY334" s="277"/>
      <c r="FZ334" s="277"/>
      <c r="GA334" s="277"/>
      <c r="GB334" s="277"/>
      <c r="GC334" s="277"/>
      <c r="GD334" s="277"/>
      <c r="GE334" s="277"/>
      <c r="GF334" s="277"/>
      <c r="GG334" s="277"/>
      <c r="GH334" s="277"/>
      <c r="GI334" s="277"/>
      <c r="GJ334" s="277"/>
      <c r="GK334" s="277"/>
      <c r="GL334" s="277"/>
      <c r="GM334" s="277"/>
      <c r="GN334" s="277"/>
      <c r="GO334" s="277"/>
      <c r="GP334" s="277"/>
      <c r="GQ334" s="277"/>
      <c r="GR334" s="277"/>
      <c r="GS334" s="277"/>
      <c r="GT334" s="277"/>
      <c r="GU334" s="277"/>
      <c r="GV334" s="280"/>
      <c r="GW334" s="280"/>
      <c r="GX334" s="280"/>
      <c r="GY334" s="280"/>
      <c r="GZ334" s="280"/>
      <c r="HA334" s="280"/>
      <c r="HB334" s="280"/>
      <c r="HC334" s="280"/>
      <c r="HD334" s="280"/>
      <c r="HE334" s="280"/>
      <c r="HF334" s="280"/>
      <c r="HG334" s="280"/>
      <c r="HH334" s="280"/>
      <c r="HI334" s="280"/>
      <c r="HJ334" s="280"/>
      <c r="HK334" s="280"/>
      <c r="HL334" s="280"/>
      <c r="HM334" s="280"/>
      <c r="HN334" s="280"/>
      <c r="HO334" s="280"/>
      <c r="HP334" s="280"/>
      <c r="HQ334" s="280"/>
      <c r="HR334" s="280"/>
      <c r="HS334" s="280"/>
    </row>
    <row r="335" spans="1:227" s="278" customFormat="1" ht="24.95" customHeight="1">
      <c r="A335" s="523"/>
      <c r="B335" s="297" t="s">
        <v>266</v>
      </c>
      <c r="C335" s="291"/>
      <c r="D335" s="291">
        <v>30.7</v>
      </c>
      <c r="E335" s="290"/>
      <c r="F335" s="291">
        <f t="shared" si="54"/>
        <v>30.7</v>
      </c>
      <c r="G335" s="290"/>
      <c r="H335" s="291">
        <f t="shared" si="57"/>
        <v>30.7</v>
      </c>
      <c r="I335" s="296" t="s">
        <v>267</v>
      </c>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s="277"/>
      <c r="AG335" s="277"/>
      <c r="AH335" s="277"/>
      <c r="AI335" s="277"/>
      <c r="AJ335" s="277"/>
      <c r="AK335" s="277"/>
      <c r="AL335" s="277"/>
      <c r="AM335" s="277"/>
      <c r="AN335" s="277"/>
      <c r="AO335" s="277"/>
      <c r="AP335" s="277"/>
      <c r="AQ335" s="277"/>
      <c r="AR335" s="277"/>
      <c r="AS335" s="277"/>
      <c r="AT335" s="277"/>
      <c r="AU335" s="277"/>
      <c r="AV335" s="277"/>
      <c r="AW335" s="277"/>
      <c r="AX335" s="277"/>
      <c r="AY335" s="277"/>
      <c r="AZ335" s="277"/>
      <c r="BA335" s="277"/>
      <c r="BB335" s="277"/>
      <c r="BC335" s="277"/>
      <c r="BD335" s="277"/>
      <c r="BE335" s="277"/>
      <c r="BF335" s="277"/>
      <c r="BG335" s="277"/>
      <c r="BH335" s="277"/>
      <c r="BI335" s="277"/>
      <c r="BJ335" s="277"/>
      <c r="BK335" s="277"/>
      <c r="BL335" s="277"/>
      <c r="BM335" s="277"/>
      <c r="BN335" s="277"/>
      <c r="BO335" s="277"/>
      <c r="BP335" s="277"/>
      <c r="BQ335" s="277"/>
      <c r="BR335" s="277"/>
      <c r="BS335" s="277"/>
      <c r="BT335" s="277"/>
      <c r="BU335" s="277"/>
      <c r="BV335" s="277"/>
      <c r="BW335" s="277"/>
      <c r="BX335" s="277"/>
      <c r="BY335" s="277"/>
      <c r="BZ335" s="277"/>
      <c r="CA335" s="277"/>
      <c r="CB335" s="277"/>
      <c r="CC335" s="277"/>
      <c r="CD335" s="277"/>
      <c r="CE335" s="277"/>
      <c r="CF335" s="277"/>
      <c r="CG335" s="277"/>
      <c r="CH335" s="277"/>
      <c r="CI335" s="277"/>
      <c r="CJ335" s="277"/>
      <c r="CK335" s="277"/>
      <c r="CL335" s="277"/>
      <c r="CM335" s="277"/>
      <c r="CN335" s="277"/>
      <c r="CO335" s="277"/>
      <c r="CP335" s="277"/>
      <c r="CQ335" s="277"/>
      <c r="CR335" s="277"/>
      <c r="CS335" s="277"/>
      <c r="CT335" s="277"/>
      <c r="CU335" s="277"/>
      <c r="CV335" s="277"/>
      <c r="CW335" s="277"/>
      <c r="CX335" s="277"/>
      <c r="CY335" s="277"/>
      <c r="CZ335" s="277"/>
      <c r="DA335" s="277"/>
      <c r="DB335" s="277"/>
      <c r="DC335" s="277"/>
      <c r="DD335" s="277"/>
      <c r="DE335" s="277"/>
      <c r="DF335" s="277"/>
      <c r="DG335" s="277"/>
      <c r="DH335" s="277"/>
      <c r="DI335" s="277"/>
      <c r="DJ335" s="277"/>
      <c r="DK335" s="277"/>
      <c r="DL335" s="277"/>
      <c r="DM335" s="277"/>
      <c r="DN335" s="277"/>
      <c r="DO335" s="277"/>
      <c r="DP335" s="277"/>
      <c r="DQ335" s="277"/>
      <c r="DR335" s="277"/>
      <c r="DS335" s="277"/>
      <c r="DT335" s="277"/>
      <c r="DU335" s="277"/>
      <c r="DV335" s="277"/>
      <c r="DW335" s="277"/>
      <c r="DX335" s="277"/>
      <c r="DY335" s="277"/>
      <c r="DZ335" s="277"/>
      <c r="EA335" s="277"/>
      <c r="EB335" s="277"/>
      <c r="EC335" s="277"/>
      <c r="ED335" s="277"/>
      <c r="EE335" s="277"/>
      <c r="EF335" s="277"/>
      <c r="EG335" s="277"/>
      <c r="EH335" s="277"/>
      <c r="EI335" s="277"/>
      <c r="EJ335" s="277"/>
      <c r="EK335" s="277"/>
      <c r="EL335" s="277"/>
      <c r="EM335" s="277"/>
      <c r="EN335" s="277"/>
      <c r="EO335" s="277"/>
      <c r="EP335" s="277"/>
      <c r="EQ335" s="277"/>
      <c r="ER335" s="277"/>
      <c r="ES335" s="277"/>
      <c r="ET335" s="277"/>
      <c r="EU335" s="277"/>
      <c r="EV335" s="277"/>
      <c r="EW335" s="277"/>
      <c r="EX335" s="277"/>
      <c r="EY335" s="277"/>
      <c r="EZ335" s="277"/>
      <c r="FA335" s="277"/>
      <c r="FB335" s="277"/>
      <c r="FC335" s="277"/>
      <c r="FD335" s="277"/>
      <c r="FE335" s="277"/>
      <c r="FF335" s="277"/>
      <c r="FG335" s="277"/>
      <c r="FH335" s="277"/>
      <c r="FI335" s="277"/>
      <c r="FJ335" s="277"/>
      <c r="FK335" s="277"/>
      <c r="FL335" s="277"/>
      <c r="FM335" s="277"/>
      <c r="FN335" s="277"/>
      <c r="FO335" s="277"/>
      <c r="FP335" s="277"/>
      <c r="FQ335" s="277"/>
      <c r="FR335" s="277"/>
      <c r="FS335" s="277"/>
      <c r="FT335" s="277"/>
      <c r="FU335" s="277"/>
      <c r="FV335" s="277"/>
      <c r="FW335" s="277"/>
      <c r="FX335" s="277"/>
      <c r="FY335" s="277"/>
      <c r="FZ335" s="277"/>
      <c r="GA335" s="277"/>
      <c r="GB335" s="277"/>
      <c r="GC335" s="277"/>
      <c r="GD335" s="277"/>
      <c r="GE335" s="277"/>
      <c r="GF335" s="277"/>
      <c r="GG335" s="277"/>
      <c r="GH335" s="277"/>
      <c r="GI335" s="277"/>
      <c r="GJ335" s="277"/>
      <c r="GK335" s="277"/>
      <c r="GL335" s="277"/>
      <c r="GM335" s="277"/>
      <c r="GN335" s="277"/>
      <c r="GO335" s="277"/>
      <c r="GP335" s="277"/>
      <c r="GQ335" s="277"/>
      <c r="GR335" s="277"/>
      <c r="GS335" s="277"/>
      <c r="GT335" s="277"/>
      <c r="GU335" s="277"/>
      <c r="GV335" s="280"/>
      <c r="GW335" s="280"/>
      <c r="GX335" s="280"/>
      <c r="GY335" s="280"/>
      <c r="GZ335" s="280"/>
      <c r="HA335" s="280"/>
      <c r="HB335" s="280"/>
      <c r="HC335" s="280"/>
      <c r="HD335" s="280"/>
      <c r="HE335" s="280"/>
      <c r="HF335" s="280"/>
      <c r="HG335" s="280"/>
      <c r="HH335" s="280"/>
      <c r="HI335" s="280"/>
      <c r="HJ335" s="280"/>
      <c r="HK335" s="280"/>
      <c r="HL335" s="280"/>
      <c r="HM335" s="280"/>
      <c r="HN335" s="280"/>
      <c r="HO335" s="280"/>
      <c r="HP335" s="280"/>
      <c r="HQ335" s="280"/>
      <c r="HR335" s="280"/>
      <c r="HS335" s="280"/>
    </row>
    <row r="336" spans="1:227" s="278" customFormat="1" ht="24.95" customHeight="1">
      <c r="A336" s="523"/>
      <c r="B336" s="297" t="s">
        <v>316</v>
      </c>
      <c r="C336" s="291"/>
      <c r="D336" s="291"/>
      <c r="E336" s="290"/>
      <c r="F336" s="291">
        <f t="shared" si="54"/>
        <v>0</v>
      </c>
      <c r="G336" s="290">
        <v>433.36</v>
      </c>
      <c r="H336" s="291">
        <f t="shared" si="57"/>
        <v>433.36</v>
      </c>
      <c r="I336" s="296"/>
      <c r="J336" s="277"/>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7"/>
      <c r="AN336" s="277"/>
      <c r="AO336" s="277"/>
      <c r="AP336" s="277"/>
      <c r="AQ336" s="277"/>
      <c r="AR336" s="277"/>
      <c r="AS336" s="277"/>
      <c r="AT336" s="277"/>
      <c r="AU336" s="277"/>
      <c r="AV336" s="277"/>
      <c r="AW336" s="277"/>
      <c r="AX336" s="277"/>
      <c r="AY336" s="277"/>
      <c r="AZ336" s="277"/>
      <c r="BA336" s="277"/>
      <c r="BB336" s="277"/>
      <c r="BC336" s="277"/>
      <c r="BD336" s="277"/>
      <c r="BE336" s="277"/>
      <c r="BF336" s="277"/>
      <c r="BG336" s="277"/>
      <c r="BH336" s="277"/>
      <c r="BI336" s="277"/>
      <c r="BJ336" s="277"/>
      <c r="BK336" s="277"/>
      <c r="BL336" s="277"/>
      <c r="BM336" s="277"/>
      <c r="BN336" s="277"/>
      <c r="BO336" s="277"/>
      <c r="BP336" s="277"/>
      <c r="BQ336" s="277"/>
      <c r="BR336" s="277"/>
      <c r="BS336" s="277"/>
      <c r="BT336" s="277"/>
      <c r="BU336" s="277"/>
      <c r="BV336" s="277"/>
      <c r="BW336" s="277"/>
      <c r="BX336" s="277"/>
      <c r="BY336" s="277"/>
      <c r="BZ336" s="277"/>
      <c r="CA336" s="277"/>
      <c r="CB336" s="277"/>
      <c r="CC336" s="277"/>
      <c r="CD336" s="277"/>
      <c r="CE336" s="277"/>
      <c r="CF336" s="277"/>
      <c r="CG336" s="277"/>
      <c r="CH336" s="277"/>
      <c r="CI336" s="277"/>
      <c r="CJ336" s="277"/>
      <c r="CK336" s="277"/>
      <c r="CL336" s="277"/>
      <c r="CM336" s="277"/>
      <c r="CN336" s="277"/>
      <c r="CO336" s="277"/>
      <c r="CP336" s="277"/>
      <c r="CQ336" s="277"/>
      <c r="CR336" s="277"/>
      <c r="CS336" s="277"/>
      <c r="CT336" s="277"/>
      <c r="CU336" s="277"/>
      <c r="CV336" s="277"/>
      <c r="CW336" s="277"/>
      <c r="CX336" s="277"/>
      <c r="CY336" s="277"/>
      <c r="CZ336" s="277"/>
      <c r="DA336" s="277"/>
      <c r="DB336" s="277"/>
      <c r="DC336" s="277"/>
      <c r="DD336" s="277"/>
      <c r="DE336" s="277"/>
      <c r="DF336" s="277"/>
      <c r="DG336" s="277"/>
      <c r="DH336" s="277"/>
      <c r="DI336" s="277"/>
      <c r="DJ336" s="277"/>
      <c r="DK336" s="277"/>
      <c r="DL336" s="277"/>
      <c r="DM336" s="277"/>
      <c r="DN336" s="277"/>
      <c r="DO336" s="277"/>
      <c r="DP336" s="277"/>
      <c r="DQ336" s="277"/>
      <c r="DR336" s="277"/>
      <c r="DS336" s="277"/>
      <c r="DT336" s="277"/>
      <c r="DU336" s="277"/>
      <c r="DV336" s="277"/>
      <c r="DW336" s="277"/>
      <c r="DX336" s="277"/>
      <c r="DY336" s="277"/>
      <c r="DZ336" s="277"/>
      <c r="EA336" s="277"/>
      <c r="EB336" s="277"/>
      <c r="EC336" s="277"/>
      <c r="ED336" s="277"/>
      <c r="EE336" s="277"/>
      <c r="EF336" s="277"/>
      <c r="EG336" s="277"/>
      <c r="EH336" s="277"/>
      <c r="EI336" s="277"/>
      <c r="EJ336" s="277"/>
      <c r="EK336" s="277"/>
      <c r="EL336" s="277"/>
      <c r="EM336" s="277"/>
      <c r="EN336" s="277"/>
      <c r="EO336" s="277"/>
      <c r="EP336" s="277"/>
      <c r="EQ336" s="277"/>
      <c r="ER336" s="277"/>
      <c r="ES336" s="277"/>
      <c r="ET336" s="277"/>
      <c r="EU336" s="277"/>
      <c r="EV336" s="277"/>
      <c r="EW336" s="277"/>
      <c r="EX336" s="277"/>
      <c r="EY336" s="277"/>
      <c r="EZ336" s="277"/>
      <c r="FA336" s="277"/>
      <c r="FB336" s="277"/>
      <c r="FC336" s="277"/>
      <c r="FD336" s="277"/>
      <c r="FE336" s="277"/>
      <c r="FF336" s="277"/>
      <c r="FG336" s="277"/>
      <c r="FH336" s="277"/>
      <c r="FI336" s="277"/>
      <c r="FJ336" s="277"/>
      <c r="FK336" s="277"/>
      <c r="FL336" s="277"/>
      <c r="FM336" s="277"/>
      <c r="FN336" s="277"/>
      <c r="FO336" s="277"/>
      <c r="FP336" s="277"/>
      <c r="FQ336" s="277"/>
      <c r="FR336" s="277"/>
      <c r="FS336" s="277"/>
      <c r="FT336" s="277"/>
      <c r="FU336" s="277"/>
      <c r="FV336" s="277"/>
      <c r="FW336" s="277"/>
      <c r="FX336" s="277"/>
      <c r="FY336" s="277"/>
      <c r="FZ336" s="277"/>
      <c r="GA336" s="277"/>
      <c r="GB336" s="277"/>
      <c r="GC336" s="277"/>
      <c r="GD336" s="277"/>
      <c r="GE336" s="277"/>
      <c r="GF336" s="277"/>
      <c r="GG336" s="277"/>
      <c r="GH336" s="277"/>
      <c r="GI336" s="277"/>
      <c r="GJ336" s="277"/>
      <c r="GK336" s="277"/>
      <c r="GL336" s="277"/>
      <c r="GM336" s="277"/>
      <c r="GN336" s="277"/>
      <c r="GO336" s="277"/>
      <c r="GP336" s="277"/>
      <c r="GQ336" s="277"/>
      <c r="GR336" s="277"/>
      <c r="GS336" s="277"/>
      <c r="GT336" s="277"/>
      <c r="GU336" s="277"/>
      <c r="GV336" s="280"/>
      <c r="GW336" s="280"/>
      <c r="GX336" s="280"/>
      <c r="GY336" s="280"/>
      <c r="GZ336" s="280"/>
      <c r="HA336" s="280"/>
      <c r="HB336" s="280"/>
      <c r="HC336" s="280"/>
      <c r="HD336" s="280"/>
      <c r="HE336" s="280"/>
      <c r="HF336" s="280"/>
      <c r="HG336" s="280"/>
      <c r="HH336" s="280"/>
      <c r="HI336" s="280"/>
      <c r="HJ336" s="280"/>
      <c r="HK336" s="280"/>
      <c r="HL336" s="280"/>
      <c r="HM336" s="280"/>
      <c r="HN336" s="280"/>
      <c r="HO336" s="280"/>
      <c r="HP336" s="280"/>
      <c r="HQ336" s="280"/>
      <c r="HR336" s="280"/>
      <c r="HS336" s="280"/>
    </row>
    <row r="337" spans="1:227" s="278" customFormat="1" ht="24.95" customHeight="1">
      <c r="A337" s="523"/>
      <c r="B337" s="297" t="s">
        <v>448</v>
      </c>
      <c r="C337" s="291"/>
      <c r="D337" s="291"/>
      <c r="E337" s="290"/>
      <c r="F337" s="291">
        <f t="shared" si="54"/>
        <v>0</v>
      </c>
      <c r="G337" s="290">
        <v>-902.69799999999998</v>
      </c>
      <c r="H337" s="291">
        <f t="shared" si="57"/>
        <v>-902.69799999999998</v>
      </c>
      <c r="I337" s="296"/>
      <c r="J337" s="277"/>
      <c r="K337" s="277"/>
      <c r="L337" s="277"/>
      <c r="M337" s="277"/>
      <c r="N337" s="277"/>
      <c r="O337" s="277"/>
      <c r="P337" s="277"/>
      <c r="Q337" s="277"/>
      <c r="R337" s="277"/>
      <c r="S337" s="277"/>
      <c r="T337" s="277"/>
      <c r="U337" s="277"/>
      <c r="V337" s="277"/>
      <c r="W337" s="277"/>
      <c r="X337" s="277"/>
      <c r="Y337" s="277"/>
      <c r="Z337" s="277"/>
      <c r="AA337" s="277"/>
      <c r="AB337" s="277"/>
      <c r="AC337" s="277"/>
      <c r="AD337" s="277"/>
      <c r="AE337" s="277"/>
      <c r="AF337" s="277"/>
      <c r="AG337" s="277"/>
      <c r="AH337" s="277"/>
      <c r="AI337" s="277"/>
      <c r="AJ337" s="277"/>
      <c r="AK337" s="277"/>
      <c r="AL337" s="277"/>
      <c r="AM337" s="277"/>
      <c r="AN337" s="277"/>
      <c r="AO337" s="277"/>
      <c r="AP337" s="277"/>
      <c r="AQ337" s="277"/>
      <c r="AR337" s="277"/>
      <c r="AS337" s="277"/>
      <c r="AT337" s="277"/>
      <c r="AU337" s="277"/>
      <c r="AV337" s="277"/>
      <c r="AW337" s="277"/>
      <c r="AX337" s="277"/>
      <c r="AY337" s="277"/>
      <c r="AZ337" s="277"/>
      <c r="BA337" s="277"/>
      <c r="BB337" s="277"/>
      <c r="BC337" s="277"/>
      <c r="BD337" s="277"/>
      <c r="BE337" s="277"/>
      <c r="BF337" s="277"/>
      <c r="BG337" s="277"/>
      <c r="BH337" s="277"/>
      <c r="BI337" s="277"/>
      <c r="BJ337" s="277"/>
      <c r="BK337" s="277"/>
      <c r="BL337" s="277"/>
      <c r="BM337" s="277"/>
      <c r="BN337" s="277"/>
      <c r="BO337" s="277"/>
      <c r="BP337" s="277"/>
      <c r="BQ337" s="277"/>
      <c r="BR337" s="277"/>
      <c r="BS337" s="277"/>
      <c r="BT337" s="277"/>
      <c r="BU337" s="277"/>
      <c r="BV337" s="277"/>
      <c r="BW337" s="277"/>
      <c r="BX337" s="277"/>
      <c r="BY337" s="277"/>
      <c r="BZ337" s="277"/>
      <c r="CA337" s="277"/>
      <c r="CB337" s="277"/>
      <c r="CC337" s="277"/>
      <c r="CD337" s="277"/>
      <c r="CE337" s="277"/>
      <c r="CF337" s="277"/>
      <c r="CG337" s="277"/>
      <c r="CH337" s="277"/>
      <c r="CI337" s="277"/>
      <c r="CJ337" s="277"/>
      <c r="CK337" s="277"/>
      <c r="CL337" s="277"/>
      <c r="CM337" s="277"/>
      <c r="CN337" s="277"/>
      <c r="CO337" s="277"/>
      <c r="CP337" s="277"/>
      <c r="CQ337" s="277"/>
      <c r="CR337" s="277"/>
      <c r="CS337" s="277"/>
      <c r="CT337" s="277"/>
      <c r="CU337" s="277"/>
      <c r="CV337" s="277"/>
      <c r="CW337" s="277"/>
      <c r="CX337" s="277"/>
      <c r="CY337" s="277"/>
      <c r="CZ337" s="277"/>
      <c r="DA337" s="277"/>
      <c r="DB337" s="277"/>
      <c r="DC337" s="277"/>
      <c r="DD337" s="277"/>
      <c r="DE337" s="277"/>
      <c r="DF337" s="277"/>
      <c r="DG337" s="277"/>
      <c r="DH337" s="277"/>
      <c r="DI337" s="277"/>
      <c r="DJ337" s="277"/>
      <c r="DK337" s="277"/>
      <c r="DL337" s="277"/>
      <c r="DM337" s="277"/>
      <c r="DN337" s="277"/>
      <c r="DO337" s="277"/>
      <c r="DP337" s="277"/>
      <c r="DQ337" s="277"/>
      <c r="DR337" s="277"/>
      <c r="DS337" s="277"/>
      <c r="DT337" s="277"/>
      <c r="DU337" s="277"/>
      <c r="DV337" s="277"/>
      <c r="DW337" s="277"/>
      <c r="DX337" s="277"/>
      <c r="DY337" s="277"/>
      <c r="DZ337" s="277"/>
      <c r="EA337" s="277"/>
      <c r="EB337" s="277"/>
      <c r="EC337" s="277"/>
      <c r="ED337" s="277"/>
      <c r="EE337" s="277"/>
      <c r="EF337" s="277"/>
      <c r="EG337" s="277"/>
      <c r="EH337" s="277"/>
      <c r="EI337" s="277"/>
      <c r="EJ337" s="277"/>
      <c r="EK337" s="277"/>
      <c r="EL337" s="277"/>
      <c r="EM337" s="277"/>
      <c r="EN337" s="277"/>
      <c r="EO337" s="277"/>
      <c r="EP337" s="277"/>
      <c r="EQ337" s="277"/>
      <c r="ER337" s="277"/>
      <c r="ES337" s="277"/>
      <c r="ET337" s="277"/>
      <c r="EU337" s="277"/>
      <c r="EV337" s="277"/>
      <c r="EW337" s="277"/>
      <c r="EX337" s="277"/>
      <c r="EY337" s="277"/>
      <c r="EZ337" s="277"/>
      <c r="FA337" s="277"/>
      <c r="FB337" s="277"/>
      <c r="FC337" s="277"/>
      <c r="FD337" s="277"/>
      <c r="FE337" s="277"/>
      <c r="FF337" s="277"/>
      <c r="FG337" s="277"/>
      <c r="FH337" s="277"/>
      <c r="FI337" s="277"/>
      <c r="FJ337" s="277"/>
      <c r="FK337" s="277"/>
      <c r="FL337" s="277"/>
      <c r="FM337" s="277"/>
      <c r="FN337" s="277"/>
      <c r="FO337" s="277"/>
      <c r="FP337" s="277"/>
      <c r="FQ337" s="277"/>
      <c r="FR337" s="277"/>
      <c r="FS337" s="277"/>
      <c r="FT337" s="277"/>
      <c r="FU337" s="277"/>
      <c r="FV337" s="277"/>
      <c r="FW337" s="277"/>
      <c r="FX337" s="277"/>
      <c r="FY337" s="277"/>
      <c r="FZ337" s="277"/>
      <c r="GA337" s="277"/>
      <c r="GB337" s="277"/>
      <c r="GC337" s="277"/>
      <c r="GD337" s="277"/>
      <c r="GE337" s="277"/>
      <c r="GF337" s="277"/>
      <c r="GG337" s="277"/>
      <c r="GH337" s="277"/>
      <c r="GI337" s="277"/>
      <c r="GJ337" s="277"/>
      <c r="GK337" s="277"/>
      <c r="GL337" s="277"/>
      <c r="GM337" s="277"/>
      <c r="GN337" s="277"/>
      <c r="GO337" s="277"/>
      <c r="GP337" s="277"/>
      <c r="GQ337" s="277"/>
      <c r="GR337" s="277"/>
      <c r="GS337" s="277"/>
      <c r="GT337" s="277"/>
      <c r="GU337" s="277"/>
      <c r="GV337" s="280"/>
      <c r="GW337" s="280"/>
      <c r="GX337" s="280"/>
      <c r="GY337" s="280"/>
      <c r="GZ337" s="280"/>
      <c r="HA337" s="280"/>
      <c r="HB337" s="280"/>
      <c r="HC337" s="280"/>
      <c r="HD337" s="280"/>
      <c r="HE337" s="280"/>
      <c r="HF337" s="280"/>
      <c r="HG337" s="280"/>
      <c r="HH337" s="280"/>
      <c r="HI337" s="280"/>
      <c r="HJ337" s="280"/>
      <c r="HK337" s="280"/>
      <c r="HL337" s="280"/>
      <c r="HM337" s="280"/>
      <c r="HN337" s="280"/>
      <c r="HO337" s="280"/>
      <c r="HP337" s="280"/>
      <c r="HQ337" s="280"/>
      <c r="HR337" s="280"/>
      <c r="HS337" s="280"/>
    </row>
    <row r="338" spans="1:227" s="278" customFormat="1" ht="24.95" customHeight="1">
      <c r="A338" s="523"/>
      <c r="B338" s="306" t="s">
        <v>317</v>
      </c>
      <c r="C338" s="291"/>
      <c r="D338" s="291"/>
      <c r="E338" s="291">
        <v>732.51</v>
      </c>
      <c r="F338" s="291">
        <f t="shared" si="54"/>
        <v>732.51</v>
      </c>
      <c r="G338" s="290"/>
      <c r="H338" s="291">
        <f t="shared" si="57"/>
        <v>732.51</v>
      </c>
      <c r="I338" s="296" t="s">
        <v>449</v>
      </c>
      <c r="J338" s="277"/>
      <c r="K338" s="277"/>
      <c r="L338" s="277"/>
      <c r="M338" s="277"/>
      <c r="N338" s="277"/>
      <c r="O338" s="277"/>
      <c r="P338" s="277"/>
      <c r="Q338" s="277"/>
      <c r="R338" s="277"/>
      <c r="S338" s="277"/>
      <c r="T338" s="277"/>
      <c r="U338" s="277"/>
      <c r="V338" s="277"/>
      <c r="W338" s="277"/>
      <c r="X338" s="277"/>
      <c r="Y338" s="277"/>
      <c r="Z338" s="277"/>
      <c r="AA338" s="277"/>
      <c r="AB338" s="277"/>
      <c r="AC338" s="277"/>
      <c r="AD338" s="277"/>
      <c r="AE338" s="277"/>
      <c r="AF338" s="277"/>
      <c r="AG338" s="277"/>
      <c r="AH338" s="277"/>
      <c r="AI338" s="277"/>
      <c r="AJ338" s="277"/>
      <c r="AK338" s="277"/>
      <c r="AL338" s="277"/>
      <c r="AM338" s="277"/>
      <c r="AN338" s="277"/>
      <c r="AO338" s="277"/>
      <c r="AP338" s="277"/>
      <c r="AQ338" s="277"/>
      <c r="AR338" s="277"/>
      <c r="AS338" s="277"/>
      <c r="AT338" s="277"/>
      <c r="AU338" s="277"/>
      <c r="AV338" s="277"/>
      <c r="AW338" s="277"/>
      <c r="AX338" s="277"/>
      <c r="AY338" s="277"/>
      <c r="AZ338" s="277"/>
      <c r="BA338" s="277"/>
      <c r="BB338" s="277"/>
      <c r="BC338" s="277"/>
      <c r="BD338" s="277"/>
      <c r="BE338" s="277"/>
      <c r="BF338" s="277"/>
      <c r="BG338" s="277"/>
      <c r="BH338" s="277"/>
      <c r="BI338" s="277"/>
      <c r="BJ338" s="277"/>
      <c r="BK338" s="277"/>
      <c r="BL338" s="277"/>
      <c r="BM338" s="277"/>
      <c r="BN338" s="277"/>
      <c r="BO338" s="277"/>
      <c r="BP338" s="277"/>
      <c r="BQ338" s="277"/>
      <c r="BR338" s="277"/>
      <c r="BS338" s="277"/>
      <c r="BT338" s="277"/>
      <c r="BU338" s="277"/>
      <c r="BV338" s="277"/>
      <c r="BW338" s="277"/>
      <c r="BX338" s="277"/>
      <c r="BY338" s="277"/>
      <c r="BZ338" s="277"/>
      <c r="CA338" s="277"/>
      <c r="CB338" s="277"/>
      <c r="CC338" s="277"/>
      <c r="CD338" s="277"/>
      <c r="CE338" s="277"/>
      <c r="CF338" s="277"/>
      <c r="CG338" s="277"/>
      <c r="CH338" s="277"/>
      <c r="CI338" s="277"/>
      <c r="CJ338" s="277"/>
      <c r="CK338" s="277"/>
      <c r="CL338" s="277"/>
      <c r="CM338" s="277"/>
      <c r="CN338" s="277"/>
      <c r="CO338" s="277"/>
      <c r="CP338" s="277"/>
      <c r="CQ338" s="277"/>
      <c r="CR338" s="277"/>
      <c r="CS338" s="277"/>
      <c r="CT338" s="277"/>
      <c r="CU338" s="277"/>
      <c r="CV338" s="277"/>
      <c r="CW338" s="277"/>
      <c r="CX338" s="277"/>
      <c r="CY338" s="277"/>
      <c r="CZ338" s="277"/>
      <c r="DA338" s="277"/>
      <c r="DB338" s="277"/>
      <c r="DC338" s="277"/>
      <c r="DD338" s="277"/>
      <c r="DE338" s="277"/>
      <c r="DF338" s="277"/>
      <c r="DG338" s="277"/>
      <c r="DH338" s="277"/>
      <c r="DI338" s="277"/>
      <c r="DJ338" s="277"/>
      <c r="DK338" s="277"/>
      <c r="DL338" s="277"/>
      <c r="DM338" s="277"/>
      <c r="DN338" s="277"/>
      <c r="DO338" s="277"/>
      <c r="DP338" s="277"/>
      <c r="DQ338" s="277"/>
      <c r="DR338" s="277"/>
      <c r="DS338" s="277"/>
      <c r="DT338" s="277"/>
      <c r="DU338" s="277"/>
      <c r="DV338" s="277"/>
      <c r="DW338" s="277"/>
      <c r="DX338" s="277"/>
      <c r="DY338" s="277"/>
      <c r="DZ338" s="277"/>
      <c r="EA338" s="277"/>
      <c r="EB338" s="277"/>
      <c r="EC338" s="277"/>
      <c r="ED338" s="277"/>
      <c r="EE338" s="277"/>
      <c r="EF338" s="277"/>
      <c r="EG338" s="277"/>
      <c r="EH338" s="277"/>
      <c r="EI338" s="277"/>
      <c r="EJ338" s="277"/>
      <c r="EK338" s="277"/>
      <c r="EL338" s="277"/>
      <c r="EM338" s="277"/>
      <c r="EN338" s="277"/>
      <c r="EO338" s="277"/>
      <c r="EP338" s="277"/>
      <c r="EQ338" s="277"/>
      <c r="ER338" s="277"/>
      <c r="ES338" s="277"/>
      <c r="ET338" s="277"/>
      <c r="EU338" s="277"/>
      <c r="EV338" s="277"/>
      <c r="EW338" s="277"/>
      <c r="EX338" s="277"/>
      <c r="EY338" s="277"/>
      <c r="EZ338" s="277"/>
      <c r="FA338" s="277"/>
      <c r="FB338" s="277"/>
      <c r="FC338" s="277"/>
      <c r="FD338" s="277"/>
      <c r="FE338" s="277"/>
      <c r="FF338" s="277"/>
      <c r="FG338" s="277"/>
      <c r="FH338" s="277"/>
      <c r="FI338" s="277"/>
      <c r="FJ338" s="277"/>
      <c r="FK338" s="277"/>
      <c r="FL338" s="277"/>
      <c r="FM338" s="277"/>
      <c r="FN338" s="277"/>
      <c r="FO338" s="277"/>
      <c r="FP338" s="277"/>
      <c r="FQ338" s="277"/>
      <c r="FR338" s="277"/>
      <c r="FS338" s="277"/>
      <c r="FT338" s="277"/>
      <c r="FU338" s="277"/>
      <c r="FV338" s="277"/>
      <c r="FW338" s="277"/>
      <c r="FX338" s="277"/>
      <c r="FY338" s="277"/>
      <c r="FZ338" s="277"/>
      <c r="GA338" s="277"/>
      <c r="GB338" s="277"/>
      <c r="GC338" s="277"/>
      <c r="GD338" s="277"/>
      <c r="GE338" s="277"/>
      <c r="GF338" s="277"/>
      <c r="GG338" s="277"/>
      <c r="GH338" s="277"/>
      <c r="GI338" s="277"/>
      <c r="GJ338" s="277"/>
      <c r="GK338" s="277"/>
      <c r="GL338" s="277"/>
      <c r="GM338" s="277"/>
      <c r="GN338" s="277"/>
      <c r="GO338" s="277"/>
      <c r="GP338" s="277"/>
      <c r="GQ338" s="277"/>
      <c r="GR338" s="277"/>
      <c r="GS338" s="277"/>
      <c r="GT338" s="277"/>
      <c r="GU338" s="277"/>
      <c r="GV338" s="280"/>
      <c r="GW338" s="280"/>
      <c r="GX338" s="280"/>
      <c r="GY338" s="280"/>
      <c r="GZ338" s="280"/>
      <c r="HA338" s="280"/>
      <c r="HB338" s="280"/>
      <c r="HC338" s="280"/>
      <c r="HD338" s="280"/>
      <c r="HE338" s="280"/>
      <c r="HF338" s="280"/>
      <c r="HG338" s="280"/>
      <c r="HH338" s="280"/>
      <c r="HI338" s="280"/>
      <c r="HJ338" s="280"/>
      <c r="HK338" s="280"/>
      <c r="HL338" s="280"/>
      <c r="HM338" s="280"/>
      <c r="HN338" s="280"/>
      <c r="HO338" s="280"/>
      <c r="HP338" s="280"/>
      <c r="HQ338" s="280"/>
      <c r="HR338" s="280"/>
      <c r="HS338" s="280"/>
    </row>
    <row r="339" spans="1:227" s="278" customFormat="1" ht="38.1" customHeight="1">
      <c r="A339" s="520" t="s">
        <v>221</v>
      </c>
      <c r="B339" s="289" t="s">
        <v>81</v>
      </c>
      <c r="C339" s="291">
        <f>C340+C341+C343+C349</f>
        <v>126.01</v>
      </c>
      <c r="D339" s="291">
        <f t="shared" ref="D339:G339" si="58">D340+D341+D343+D349</f>
        <v>69.62079</v>
      </c>
      <c r="E339" s="291">
        <f t="shared" si="58"/>
        <v>10</v>
      </c>
      <c r="F339" s="291">
        <f t="shared" si="54"/>
        <v>205.63078999999999</v>
      </c>
      <c r="G339" s="291">
        <f t="shared" si="58"/>
        <v>539.78</v>
      </c>
      <c r="H339" s="291">
        <f t="shared" si="57"/>
        <v>745.41079000000002</v>
      </c>
      <c r="I339" s="296"/>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c r="AZ339" s="277"/>
      <c r="BA339" s="277"/>
      <c r="BB339" s="277"/>
      <c r="BC339" s="277"/>
      <c r="BD339" s="277"/>
      <c r="BE339" s="277"/>
      <c r="BF339" s="277"/>
      <c r="BG339" s="277"/>
      <c r="BH339" s="277"/>
      <c r="BI339" s="277"/>
      <c r="BJ339" s="277"/>
      <c r="BK339" s="277"/>
      <c r="BL339" s="277"/>
      <c r="BM339" s="277"/>
      <c r="BN339" s="277"/>
      <c r="BO339" s="277"/>
      <c r="BP339" s="277"/>
      <c r="BQ339" s="277"/>
      <c r="BR339" s="277"/>
      <c r="BS339" s="277"/>
      <c r="BT339" s="277"/>
      <c r="BU339" s="277"/>
      <c r="BV339" s="277"/>
      <c r="BW339" s="277"/>
      <c r="BX339" s="277"/>
      <c r="BY339" s="277"/>
      <c r="BZ339" s="277"/>
      <c r="CA339" s="277"/>
      <c r="CB339" s="277"/>
      <c r="CC339" s="277"/>
      <c r="CD339" s="277"/>
      <c r="CE339" s="277"/>
      <c r="CF339" s="277"/>
      <c r="CG339" s="277"/>
      <c r="CH339" s="277"/>
      <c r="CI339" s="277"/>
      <c r="CJ339" s="277"/>
      <c r="CK339" s="277"/>
      <c r="CL339" s="277"/>
      <c r="CM339" s="277"/>
      <c r="CN339" s="277"/>
      <c r="CO339" s="277"/>
      <c r="CP339" s="277"/>
      <c r="CQ339" s="277"/>
      <c r="CR339" s="277"/>
      <c r="CS339" s="277"/>
      <c r="CT339" s="277"/>
      <c r="CU339" s="277"/>
      <c r="CV339" s="277"/>
      <c r="CW339" s="277"/>
      <c r="CX339" s="277"/>
      <c r="CY339" s="277"/>
      <c r="CZ339" s="277"/>
      <c r="DA339" s="277"/>
      <c r="DB339" s="277"/>
      <c r="DC339" s="277"/>
      <c r="DD339" s="277"/>
      <c r="DE339" s="277"/>
      <c r="DF339" s="277"/>
      <c r="DG339" s="277"/>
      <c r="DH339" s="277"/>
      <c r="DI339" s="277"/>
      <c r="DJ339" s="277"/>
      <c r="DK339" s="277"/>
      <c r="DL339" s="277"/>
      <c r="DM339" s="277"/>
      <c r="DN339" s="277"/>
      <c r="DO339" s="277"/>
      <c r="DP339" s="277"/>
      <c r="DQ339" s="277"/>
      <c r="DR339" s="277"/>
      <c r="DS339" s="277"/>
      <c r="DT339" s="277"/>
      <c r="DU339" s="277"/>
      <c r="DV339" s="277"/>
      <c r="DW339" s="277"/>
      <c r="DX339" s="277"/>
      <c r="DY339" s="277"/>
      <c r="DZ339" s="277"/>
      <c r="EA339" s="277"/>
      <c r="EB339" s="277"/>
      <c r="EC339" s="277"/>
      <c r="ED339" s="277"/>
      <c r="EE339" s="277"/>
      <c r="EF339" s="277"/>
      <c r="EG339" s="277"/>
      <c r="EH339" s="277"/>
      <c r="EI339" s="277"/>
      <c r="EJ339" s="277"/>
      <c r="EK339" s="277"/>
      <c r="EL339" s="277"/>
      <c r="EM339" s="277"/>
      <c r="EN339" s="277"/>
      <c r="EO339" s="277"/>
      <c r="EP339" s="277"/>
      <c r="EQ339" s="277"/>
      <c r="ER339" s="277"/>
      <c r="ES339" s="277"/>
      <c r="ET339" s="277"/>
      <c r="EU339" s="277"/>
      <c r="EV339" s="277"/>
      <c r="EW339" s="277"/>
      <c r="EX339" s="277"/>
      <c r="EY339" s="277"/>
      <c r="EZ339" s="277"/>
      <c r="FA339" s="277"/>
      <c r="FB339" s="277"/>
      <c r="FC339" s="277"/>
      <c r="FD339" s="277"/>
      <c r="FE339" s="277"/>
      <c r="FF339" s="277"/>
      <c r="FG339" s="277"/>
      <c r="FH339" s="277"/>
      <c r="FI339" s="277"/>
      <c r="FJ339" s="277"/>
      <c r="FK339" s="277"/>
      <c r="FL339" s="277"/>
      <c r="FM339" s="277"/>
      <c r="FN339" s="277"/>
      <c r="FO339" s="277"/>
      <c r="FP339" s="277"/>
      <c r="FQ339" s="277"/>
      <c r="FR339" s="277"/>
      <c r="FS339" s="277"/>
      <c r="FT339" s="277"/>
      <c r="FU339" s="277"/>
      <c r="FV339" s="277"/>
      <c r="FW339" s="277"/>
      <c r="FX339" s="277"/>
      <c r="FY339" s="277"/>
      <c r="FZ339" s="277"/>
      <c r="GA339" s="277"/>
      <c r="GB339" s="277"/>
      <c r="GC339" s="277"/>
      <c r="GD339" s="277"/>
      <c r="GE339" s="277"/>
      <c r="GF339" s="277"/>
      <c r="GG339" s="277"/>
      <c r="GH339" s="277"/>
      <c r="GI339" s="277"/>
      <c r="GJ339" s="277"/>
      <c r="GK339" s="277"/>
      <c r="GL339" s="277"/>
      <c r="GM339" s="277"/>
      <c r="GN339" s="277"/>
      <c r="GO339" s="277"/>
      <c r="GP339" s="277"/>
      <c r="GQ339" s="277"/>
      <c r="GR339" s="277"/>
      <c r="GS339" s="277"/>
      <c r="GT339" s="277"/>
      <c r="GU339" s="277"/>
      <c r="GV339" s="280"/>
      <c r="GW339" s="280"/>
      <c r="GX339" s="280"/>
      <c r="GY339" s="280"/>
      <c r="GZ339" s="280"/>
      <c r="HA339" s="280"/>
      <c r="HB339" s="280"/>
      <c r="HC339" s="280"/>
      <c r="HD339" s="280"/>
      <c r="HE339" s="280"/>
      <c r="HF339" s="280"/>
      <c r="HG339" s="280"/>
      <c r="HH339" s="280"/>
      <c r="HI339" s="280"/>
      <c r="HJ339" s="280"/>
      <c r="HK339" s="280"/>
      <c r="HL339" s="280"/>
      <c r="HM339" s="280"/>
      <c r="HN339" s="280"/>
      <c r="HO339" s="280"/>
      <c r="HP339" s="280"/>
      <c r="HQ339" s="280"/>
      <c r="HR339" s="280"/>
      <c r="HS339" s="280"/>
    </row>
    <row r="340" spans="1:227" s="278" customFormat="1" ht="38.1" customHeight="1">
      <c r="A340" s="521"/>
      <c r="B340" s="294" t="s">
        <v>253</v>
      </c>
      <c r="C340" s="291">
        <v>77.010000000000005</v>
      </c>
      <c r="D340" s="290">
        <v>51.420789999999997</v>
      </c>
      <c r="E340" s="290"/>
      <c r="F340" s="291">
        <f t="shared" si="54"/>
        <v>128.43079</v>
      </c>
      <c r="G340" s="291"/>
      <c r="H340" s="291">
        <f t="shared" si="57"/>
        <v>128.43079</v>
      </c>
      <c r="I340" s="296" t="s">
        <v>450</v>
      </c>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277"/>
      <c r="AF340" s="277"/>
      <c r="AG340" s="277"/>
      <c r="AH340" s="277"/>
      <c r="AI340" s="277"/>
      <c r="AJ340" s="277"/>
      <c r="AK340" s="277"/>
      <c r="AL340" s="277"/>
      <c r="AM340" s="277"/>
      <c r="AN340" s="277"/>
      <c r="AO340" s="277"/>
      <c r="AP340" s="277"/>
      <c r="AQ340" s="277"/>
      <c r="AR340" s="277"/>
      <c r="AS340" s="277"/>
      <c r="AT340" s="277"/>
      <c r="AU340" s="277"/>
      <c r="AV340" s="277"/>
      <c r="AW340" s="277"/>
      <c r="AX340" s="277"/>
      <c r="AY340" s="277"/>
      <c r="AZ340" s="277"/>
      <c r="BA340" s="277"/>
      <c r="BB340" s="277"/>
      <c r="BC340" s="277"/>
      <c r="BD340" s="277"/>
      <c r="BE340" s="277"/>
      <c r="BF340" s="277"/>
      <c r="BG340" s="277"/>
      <c r="BH340" s="277"/>
      <c r="BI340" s="277"/>
      <c r="BJ340" s="277"/>
      <c r="BK340" s="277"/>
      <c r="BL340" s="277"/>
      <c r="BM340" s="277"/>
      <c r="BN340" s="277"/>
      <c r="BO340" s="277"/>
      <c r="BP340" s="277"/>
      <c r="BQ340" s="277"/>
      <c r="BR340" s="277"/>
      <c r="BS340" s="277"/>
      <c r="BT340" s="277"/>
      <c r="BU340" s="277"/>
      <c r="BV340" s="277"/>
      <c r="BW340" s="277"/>
      <c r="BX340" s="277"/>
      <c r="BY340" s="277"/>
      <c r="BZ340" s="277"/>
      <c r="CA340" s="277"/>
      <c r="CB340" s="277"/>
      <c r="CC340" s="277"/>
      <c r="CD340" s="277"/>
      <c r="CE340" s="277"/>
      <c r="CF340" s="277"/>
      <c r="CG340" s="277"/>
      <c r="CH340" s="277"/>
      <c r="CI340" s="277"/>
      <c r="CJ340" s="277"/>
      <c r="CK340" s="277"/>
      <c r="CL340" s="277"/>
      <c r="CM340" s="277"/>
      <c r="CN340" s="277"/>
      <c r="CO340" s="277"/>
      <c r="CP340" s="277"/>
      <c r="CQ340" s="277"/>
      <c r="CR340" s="277"/>
      <c r="CS340" s="277"/>
      <c r="CT340" s="277"/>
      <c r="CU340" s="277"/>
      <c r="CV340" s="277"/>
      <c r="CW340" s="277"/>
      <c r="CX340" s="277"/>
      <c r="CY340" s="277"/>
      <c r="CZ340" s="277"/>
      <c r="DA340" s="277"/>
      <c r="DB340" s="277"/>
      <c r="DC340" s="277"/>
      <c r="DD340" s="277"/>
      <c r="DE340" s="277"/>
      <c r="DF340" s="277"/>
      <c r="DG340" s="277"/>
      <c r="DH340" s="277"/>
      <c r="DI340" s="277"/>
      <c r="DJ340" s="277"/>
      <c r="DK340" s="277"/>
      <c r="DL340" s="277"/>
      <c r="DM340" s="277"/>
      <c r="DN340" s="277"/>
      <c r="DO340" s="277"/>
      <c r="DP340" s="277"/>
      <c r="DQ340" s="277"/>
      <c r="DR340" s="277"/>
      <c r="DS340" s="277"/>
      <c r="DT340" s="277"/>
      <c r="DU340" s="277"/>
      <c r="DV340" s="277"/>
      <c r="DW340" s="277"/>
      <c r="DX340" s="277"/>
      <c r="DY340" s="277"/>
      <c r="DZ340" s="277"/>
      <c r="EA340" s="277"/>
      <c r="EB340" s="277"/>
      <c r="EC340" s="277"/>
      <c r="ED340" s="277"/>
      <c r="EE340" s="277"/>
      <c r="EF340" s="277"/>
      <c r="EG340" s="277"/>
      <c r="EH340" s="277"/>
      <c r="EI340" s="277"/>
      <c r="EJ340" s="277"/>
      <c r="EK340" s="277"/>
      <c r="EL340" s="277"/>
      <c r="EM340" s="277"/>
      <c r="EN340" s="277"/>
      <c r="EO340" s="277"/>
      <c r="EP340" s="277"/>
      <c r="EQ340" s="277"/>
      <c r="ER340" s="277"/>
      <c r="ES340" s="277"/>
      <c r="ET340" s="277"/>
      <c r="EU340" s="277"/>
      <c r="EV340" s="277"/>
      <c r="EW340" s="277"/>
      <c r="EX340" s="277"/>
      <c r="EY340" s="277"/>
      <c r="EZ340" s="277"/>
      <c r="FA340" s="277"/>
      <c r="FB340" s="277"/>
      <c r="FC340" s="277"/>
      <c r="FD340" s="277"/>
      <c r="FE340" s="277"/>
      <c r="FF340" s="277"/>
      <c r="FG340" s="277"/>
      <c r="FH340" s="277"/>
      <c r="FI340" s="277"/>
      <c r="FJ340" s="277"/>
      <c r="FK340" s="277"/>
      <c r="FL340" s="277"/>
      <c r="FM340" s="277"/>
      <c r="FN340" s="277"/>
      <c r="FO340" s="277"/>
      <c r="FP340" s="277"/>
      <c r="FQ340" s="277"/>
      <c r="FR340" s="277"/>
      <c r="FS340" s="277"/>
      <c r="FT340" s="277"/>
      <c r="FU340" s="277"/>
      <c r="FV340" s="277"/>
      <c r="FW340" s="277"/>
      <c r="FX340" s="277"/>
      <c r="FY340" s="277"/>
      <c r="FZ340" s="277"/>
      <c r="GA340" s="277"/>
      <c r="GB340" s="277"/>
      <c r="GC340" s="277"/>
      <c r="GD340" s="277"/>
      <c r="GE340" s="277"/>
      <c r="GF340" s="277"/>
      <c r="GG340" s="277"/>
      <c r="GH340" s="277"/>
      <c r="GI340" s="277"/>
      <c r="GJ340" s="277"/>
      <c r="GK340" s="277"/>
      <c r="GL340" s="277"/>
      <c r="GM340" s="277"/>
      <c r="GN340" s="277"/>
      <c r="GO340" s="277"/>
      <c r="GP340" s="277"/>
      <c r="GQ340" s="277"/>
      <c r="GR340" s="277"/>
      <c r="GS340" s="277"/>
      <c r="GT340" s="277"/>
      <c r="GU340" s="277"/>
      <c r="GV340" s="280"/>
      <c r="GW340" s="280"/>
      <c r="GX340" s="280"/>
      <c r="GY340" s="280"/>
      <c r="GZ340" s="280"/>
      <c r="HA340" s="280"/>
      <c r="HB340" s="280"/>
      <c r="HC340" s="280"/>
      <c r="HD340" s="280"/>
      <c r="HE340" s="280"/>
      <c r="HF340" s="280"/>
      <c r="HG340" s="280"/>
      <c r="HH340" s="280"/>
      <c r="HI340" s="280"/>
      <c r="HJ340" s="280"/>
      <c r="HK340" s="280"/>
      <c r="HL340" s="280"/>
      <c r="HM340" s="280"/>
      <c r="HN340" s="280"/>
      <c r="HO340" s="280"/>
      <c r="HP340" s="280"/>
      <c r="HQ340" s="280"/>
      <c r="HR340" s="280"/>
      <c r="HS340" s="280"/>
    </row>
    <row r="341" spans="1:227" s="278" customFormat="1" ht="38.1" customHeight="1">
      <c r="A341" s="521"/>
      <c r="B341" s="294" t="s">
        <v>255</v>
      </c>
      <c r="C341" s="291">
        <v>9</v>
      </c>
      <c r="D341" s="290"/>
      <c r="E341" s="290"/>
      <c r="F341" s="291">
        <f t="shared" si="54"/>
        <v>9</v>
      </c>
      <c r="G341" s="291"/>
      <c r="H341" s="291">
        <f t="shared" si="57"/>
        <v>9</v>
      </c>
      <c r="I341" s="296"/>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s="277"/>
      <c r="AG341" s="277"/>
      <c r="AH341" s="277"/>
      <c r="AI341" s="277"/>
      <c r="AJ341" s="277"/>
      <c r="AK341" s="277"/>
      <c r="AL341" s="277"/>
      <c r="AM341" s="277"/>
      <c r="AN341" s="277"/>
      <c r="AO341" s="277"/>
      <c r="AP341" s="277"/>
      <c r="AQ341" s="277"/>
      <c r="AR341" s="277"/>
      <c r="AS341" s="277"/>
      <c r="AT341" s="277"/>
      <c r="AU341" s="277"/>
      <c r="AV341" s="277"/>
      <c r="AW341" s="277"/>
      <c r="AX341" s="277"/>
      <c r="AY341" s="277"/>
      <c r="AZ341" s="277"/>
      <c r="BA341" s="277"/>
      <c r="BB341" s="277"/>
      <c r="BC341" s="277"/>
      <c r="BD341" s="277"/>
      <c r="BE341" s="277"/>
      <c r="BF341" s="277"/>
      <c r="BG341" s="277"/>
      <c r="BH341" s="277"/>
      <c r="BI341" s="277"/>
      <c r="BJ341" s="277"/>
      <c r="BK341" s="277"/>
      <c r="BL341" s="277"/>
      <c r="BM341" s="277"/>
      <c r="BN341" s="277"/>
      <c r="BO341" s="277"/>
      <c r="BP341" s="277"/>
      <c r="BQ341" s="277"/>
      <c r="BR341" s="277"/>
      <c r="BS341" s="277"/>
      <c r="BT341" s="277"/>
      <c r="BU341" s="277"/>
      <c r="BV341" s="277"/>
      <c r="BW341" s="277"/>
      <c r="BX341" s="277"/>
      <c r="BY341" s="277"/>
      <c r="BZ341" s="277"/>
      <c r="CA341" s="277"/>
      <c r="CB341" s="277"/>
      <c r="CC341" s="277"/>
      <c r="CD341" s="277"/>
      <c r="CE341" s="277"/>
      <c r="CF341" s="277"/>
      <c r="CG341" s="277"/>
      <c r="CH341" s="277"/>
      <c r="CI341" s="277"/>
      <c r="CJ341" s="277"/>
      <c r="CK341" s="277"/>
      <c r="CL341" s="277"/>
      <c r="CM341" s="277"/>
      <c r="CN341" s="277"/>
      <c r="CO341" s="277"/>
      <c r="CP341" s="277"/>
      <c r="CQ341" s="277"/>
      <c r="CR341" s="277"/>
      <c r="CS341" s="277"/>
      <c r="CT341" s="277"/>
      <c r="CU341" s="277"/>
      <c r="CV341" s="277"/>
      <c r="CW341" s="277"/>
      <c r="CX341" s="277"/>
      <c r="CY341" s="277"/>
      <c r="CZ341" s="277"/>
      <c r="DA341" s="277"/>
      <c r="DB341" s="277"/>
      <c r="DC341" s="277"/>
      <c r="DD341" s="277"/>
      <c r="DE341" s="277"/>
      <c r="DF341" s="277"/>
      <c r="DG341" s="277"/>
      <c r="DH341" s="277"/>
      <c r="DI341" s="277"/>
      <c r="DJ341" s="277"/>
      <c r="DK341" s="277"/>
      <c r="DL341" s="277"/>
      <c r="DM341" s="277"/>
      <c r="DN341" s="277"/>
      <c r="DO341" s="277"/>
      <c r="DP341" s="277"/>
      <c r="DQ341" s="277"/>
      <c r="DR341" s="277"/>
      <c r="DS341" s="277"/>
      <c r="DT341" s="277"/>
      <c r="DU341" s="277"/>
      <c r="DV341" s="277"/>
      <c r="DW341" s="277"/>
      <c r="DX341" s="277"/>
      <c r="DY341" s="277"/>
      <c r="DZ341" s="277"/>
      <c r="EA341" s="277"/>
      <c r="EB341" s="277"/>
      <c r="EC341" s="277"/>
      <c r="ED341" s="277"/>
      <c r="EE341" s="277"/>
      <c r="EF341" s="277"/>
      <c r="EG341" s="277"/>
      <c r="EH341" s="277"/>
      <c r="EI341" s="277"/>
      <c r="EJ341" s="277"/>
      <c r="EK341" s="277"/>
      <c r="EL341" s="277"/>
      <c r="EM341" s="277"/>
      <c r="EN341" s="277"/>
      <c r="EO341" s="277"/>
      <c r="EP341" s="277"/>
      <c r="EQ341" s="277"/>
      <c r="ER341" s="277"/>
      <c r="ES341" s="277"/>
      <c r="ET341" s="277"/>
      <c r="EU341" s="277"/>
      <c r="EV341" s="277"/>
      <c r="EW341" s="277"/>
      <c r="EX341" s="277"/>
      <c r="EY341" s="277"/>
      <c r="EZ341" s="277"/>
      <c r="FA341" s="277"/>
      <c r="FB341" s="277"/>
      <c r="FC341" s="277"/>
      <c r="FD341" s="277"/>
      <c r="FE341" s="277"/>
      <c r="FF341" s="277"/>
      <c r="FG341" s="277"/>
      <c r="FH341" s="277"/>
      <c r="FI341" s="277"/>
      <c r="FJ341" s="277"/>
      <c r="FK341" s="277"/>
      <c r="FL341" s="277"/>
      <c r="FM341" s="277"/>
      <c r="FN341" s="277"/>
      <c r="FO341" s="277"/>
      <c r="FP341" s="277"/>
      <c r="FQ341" s="277"/>
      <c r="FR341" s="277"/>
      <c r="FS341" s="277"/>
      <c r="FT341" s="277"/>
      <c r="FU341" s="277"/>
      <c r="FV341" s="277"/>
      <c r="FW341" s="277"/>
      <c r="FX341" s="277"/>
      <c r="FY341" s="277"/>
      <c r="FZ341" s="277"/>
      <c r="GA341" s="277"/>
      <c r="GB341" s="277"/>
      <c r="GC341" s="277"/>
      <c r="GD341" s="277"/>
      <c r="GE341" s="277"/>
      <c r="GF341" s="277"/>
      <c r="GG341" s="277"/>
      <c r="GH341" s="277"/>
      <c r="GI341" s="277"/>
      <c r="GJ341" s="277"/>
      <c r="GK341" s="277"/>
      <c r="GL341" s="277"/>
      <c r="GM341" s="277"/>
      <c r="GN341" s="277"/>
      <c r="GO341" s="277"/>
      <c r="GP341" s="277"/>
      <c r="GQ341" s="277"/>
      <c r="GR341" s="277"/>
      <c r="GS341" s="277"/>
      <c r="GT341" s="277"/>
      <c r="GU341" s="277"/>
      <c r="GV341" s="280"/>
      <c r="GW341" s="280"/>
      <c r="GX341" s="280"/>
      <c r="GY341" s="280"/>
      <c r="GZ341" s="280"/>
      <c r="HA341" s="280"/>
      <c r="HB341" s="280"/>
      <c r="HC341" s="280"/>
      <c r="HD341" s="280"/>
      <c r="HE341" s="280"/>
      <c r="HF341" s="280"/>
      <c r="HG341" s="280"/>
      <c r="HH341" s="280"/>
      <c r="HI341" s="280"/>
      <c r="HJ341" s="280"/>
      <c r="HK341" s="280"/>
      <c r="HL341" s="280"/>
      <c r="HM341" s="280"/>
      <c r="HN341" s="280"/>
      <c r="HO341" s="280"/>
      <c r="HP341" s="280"/>
      <c r="HQ341" s="280"/>
      <c r="HR341" s="280"/>
      <c r="HS341" s="280"/>
    </row>
    <row r="342" spans="1:227" s="278" customFormat="1" ht="38.1" customHeight="1">
      <c r="A342" s="521"/>
      <c r="B342" s="293" t="s">
        <v>256</v>
      </c>
      <c r="C342" s="291">
        <v>9</v>
      </c>
      <c r="D342" s="291"/>
      <c r="E342" s="291"/>
      <c r="F342" s="291">
        <f t="shared" si="54"/>
        <v>9</v>
      </c>
      <c r="G342" s="291"/>
      <c r="H342" s="291">
        <f t="shared" si="57"/>
        <v>9</v>
      </c>
      <c r="I342" s="296"/>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277"/>
      <c r="AF342" s="277"/>
      <c r="AG342" s="277"/>
      <c r="AH342" s="277"/>
      <c r="AI342" s="277"/>
      <c r="AJ342" s="277"/>
      <c r="AK342" s="277"/>
      <c r="AL342" s="277"/>
      <c r="AM342" s="277"/>
      <c r="AN342" s="277"/>
      <c r="AO342" s="277"/>
      <c r="AP342" s="277"/>
      <c r="AQ342" s="277"/>
      <c r="AR342" s="277"/>
      <c r="AS342" s="277"/>
      <c r="AT342" s="277"/>
      <c r="AU342" s="277"/>
      <c r="AV342" s="277"/>
      <c r="AW342" s="277"/>
      <c r="AX342" s="277"/>
      <c r="AY342" s="277"/>
      <c r="AZ342" s="277"/>
      <c r="BA342" s="277"/>
      <c r="BB342" s="277"/>
      <c r="BC342" s="277"/>
      <c r="BD342" s="277"/>
      <c r="BE342" s="277"/>
      <c r="BF342" s="277"/>
      <c r="BG342" s="277"/>
      <c r="BH342" s="277"/>
      <c r="BI342" s="277"/>
      <c r="BJ342" s="277"/>
      <c r="BK342" s="277"/>
      <c r="BL342" s="277"/>
      <c r="BM342" s="277"/>
      <c r="BN342" s="277"/>
      <c r="BO342" s="277"/>
      <c r="BP342" s="277"/>
      <c r="BQ342" s="277"/>
      <c r="BR342" s="277"/>
      <c r="BS342" s="277"/>
      <c r="BT342" s="277"/>
      <c r="BU342" s="277"/>
      <c r="BV342" s="277"/>
      <c r="BW342" s="277"/>
      <c r="BX342" s="277"/>
      <c r="BY342" s="277"/>
      <c r="BZ342" s="277"/>
      <c r="CA342" s="277"/>
      <c r="CB342" s="277"/>
      <c r="CC342" s="277"/>
      <c r="CD342" s="277"/>
      <c r="CE342" s="277"/>
      <c r="CF342" s="277"/>
      <c r="CG342" s="277"/>
      <c r="CH342" s="277"/>
      <c r="CI342" s="277"/>
      <c r="CJ342" s="277"/>
      <c r="CK342" s="277"/>
      <c r="CL342" s="277"/>
      <c r="CM342" s="277"/>
      <c r="CN342" s="277"/>
      <c r="CO342" s="277"/>
      <c r="CP342" s="277"/>
      <c r="CQ342" s="277"/>
      <c r="CR342" s="277"/>
      <c r="CS342" s="277"/>
      <c r="CT342" s="277"/>
      <c r="CU342" s="277"/>
      <c r="CV342" s="277"/>
      <c r="CW342" s="277"/>
      <c r="CX342" s="277"/>
      <c r="CY342" s="277"/>
      <c r="CZ342" s="277"/>
      <c r="DA342" s="277"/>
      <c r="DB342" s="277"/>
      <c r="DC342" s="277"/>
      <c r="DD342" s="277"/>
      <c r="DE342" s="277"/>
      <c r="DF342" s="277"/>
      <c r="DG342" s="277"/>
      <c r="DH342" s="277"/>
      <c r="DI342" s="277"/>
      <c r="DJ342" s="277"/>
      <c r="DK342" s="277"/>
      <c r="DL342" s="277"/>
      <c r="DM342" s="277"/>
      <c r="DN342" s="277"/>
      <c r="DO342" s="277"/>
      <c r="DP342" s="277"/>
      <c r="DQ342" s="277"/>
      <c r="DR342" s="277"/>
      <c r="DS342" s="277"/>
      <c r="DT342" s="277"/>
      <c r="DU342" s="277"/>
      <c r="DV342" s="277"/>
      <c r="DW342" s="277"/>
      <c r="DX342" s="277"/>
      <c r="DY342" s="277"/>
      <c r="DZ342" s="277"/>
      <c r="EA342" s="277"/>
      <c r="EB342" s="277"/>
      <c r="EC342" s="277"/>
      <c r="ED342" s="277"/>
      <c r="EE342" s="277"/>
      <c r="EF342" s="277"/>
      <c r="EG342" s="277"/>
      <c r="EH342" s="277"/>
      <c r="EI342" s="277"/>
      <c r="EJ342" s="277"/>
      <c r="EK342" s="277"/>
      <c r="EL342" s="277"/>
      <c r="EM342" s="277"/>
      <c r="EN342" s="277"/>
      <c r="EO342" s="277"/>
      <c r="EP342" s="277"/>
      <c r="EQ342" s="277"/>
      <c r="ER342" s="277"/>
      <c r="ES342" s="277"/>
      <c r="ET342" s="277"/>
      <c r="EU342" s="277"/>
      <c r="EV342" s="277"/>
      <c r="EW342" s="277"/>
      <c r="EX342" s="277"/>
      <c r="EY342" s="277"/>
      <c r="EZ342" s="277"/>
      <c r="FA342" s="277"/>
      <c r="FB342" s="277"/>
      <c r="FC342" s="277"/>
      <c r="FD342" s="277"/>
      <c r="FE342" s="277"/>
      <c r="FF342" s="277"/>
      <c r="FG342" s="277"/>
      <c r="FH342" s="277"/>
      <c r="FI342" s="277"/>
      <c r="FJ342" s="277"/>
      <c r="FK342" s="277"/>
      <c r="FL342" s="277"/>
      <c r="FM342" s="277"/>
      <c r="FN342" s="277"/>
      <c r="FO342" s="277"/>
      <c r="FP342" s="277"/>
      <c r="FQ342" s="277"/>
      <c r="FR342" s="277"/>
      <c r="FS342" s="277"/>
      <c r="FT342" s="277"/>
      <c r="FU342" s="277"/>
      <c r="FV342" s="277"/>
      <c r="FW342" s="277"/>
      <c r="FX342" s="277"/>
      <c r="FY342" s="277"/>
      <c r="FZ342" s="277"/>
      <c r="GA342" s="277"/>
      <c r="GB342" s="277"/>
      <c r="GC342" s="277"/>
      <c r="GD342" s="277"/>
      <c r="GE342" s="277"/>
      <c r="GF342" s="277"/>
      <c r="GG342" s="277"/>
      <c r="GH342" s="277"/>
      <c r="GI342" s="277"/>
      <c r="GJ342" s="277"/>
      <c r="GK342" s="277"/>
      <c r="GL342" s="277"/>
      <c r="GM342" s="277"/>
      <c r="GN342" s="277"/>
      <c r="GO342" s="277"/>
      <c r="GP342" s="277"/>
      <c r="GQ342" s="277"/>
      <c r="GR342" s="277"/>
      <c r="GS342" s="277"/>
      <c r="GT342" s="277"/>
      <c r="GU342" s="277"/>
      <c r="GV342" s="280"/>
      <c r="GW342" s="280"/>
      <c r="GX342" s="280"/>
      <c r="GY342" s="280"/>
      <c r="GZ342" s="280"/>
      <c r="HA342" s="280"/>
      <c r="HB342" s="280"/>
      <c r="HC342" s="280"/>
      <c r="HD342" s="280"/>
      <c r="HE342" s="280"/>
      <c r="HF342" s="280"/>
      <c r="HG342" s="280"/>
      <c r="HH342" s="280"/>
      <c r="HI342" s="280"/>
      <c r="HJ342" s="280"/>
      <c r="HK342" s="280"/>
      <c r="HL342" s="280"/>
      <c r="HM342" s="280"/>
      <c r="HN342" s="280"/>
      <c r="HO342" s="280"/>
      <c r="HP342" s="280"/>
      <c r="HQ342" s="280"/>
      <c r="HR342" s="280"/>
      <c r="HS342" s="280"/>
    </row>
    <row r="343" spans="1:227" s="278" customFormat="1" ht="38.1" customHeight="1">
      <c r="A343" s="521"/>
      <c r="B343" s="294" t="s">
        <v>258</v>
      </c>
      <c r="C343" s="291">
        <f>SUM(C344:C348)</f>
        <v>40</v>
      </c>
      <c r="D343" s="291">
        <f t="shared" ref="D343:G343" si="59">SUM(D344:D348)</f>
        <v>18.2</v>
      </c>
      <c r="E343" s="291">
        <f t="shared" si="59"/>
        <v>0</v>
      </c>
      <c r="F343" s="291">
        <f t="shared" si="54"/>
        <v>58.2</v>
      </c>
      <c r="G343" s="291">
        <f t="shared" si="59"/>
        <v>539.78</v>
      </c>
      <c r="H343" s="291">
        <f t="shared" si="57"/>
        <v>597.98</v>
      </c>
      <c r="I343" s="296"/>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277"/>
      <c r="AF343" s="277"/>
      <c r="AG343" s="277"/>
      <c r="AH343" s="277"/>
      <c r="AI343" s="277"/>
      <c r="AJ343" s="277"/>
      <c r="AK343" s="277"/>
      <c r="AL343" s="277"/>
      <c r="AM343" s="277"/>
      <c r="AN343" s="277"/>
      <c r="AO343" s="277"/>
      <c r="AP343" s="277"/>
      <c r="AQ343" s="277"/>
      <c r="AR343" s="277"/>
      <c r="AS343" s="277"/>
      <c r="AT343" s="277"/>
      <c r="AU343" s="277"/>
      <c r="AV343" s="277"/>
      <c r="AW343" s="277"/>
      <c r="AX343" s="277"/>
      <c r="AY343" s="277"/>
      <c r="AZ343" s="277"/>
      <c r="BA343" s="277"/>
      <c r="BB343" s="277"/>
      <c r="BC343" s="277"/>
      <c r="BD343" s="277"/>
      <c r="BE343" s="277"/>
      <c r="BF343" s="277"/>
      <c r="BG343" s="277"/>
      <c r="BH343" s="277"/>
      <c r="BI343" s="277"/>
      <c r="BJ343" s="277"/>
      <c r="BK343" s="277"/>
      <c r="BL343" s="277"/>
      <c r="BM343" s="277"/>
      <c r="BN343" s="277"/>
      <c r="BO343" s="277"/>
      <c r="BP343" s="277"/>
      <c r="BQ343" s="277"/>
      <c r="BR343" s="277"/>
      <c r="BS343" s="277"/>
      <c r="BT343" s="277"/>
      <c r="BU343" s="277"/>
      <c r="BV343" s="277"/>
      <c r="BW343" s="277"/>
      <c r="BX343" s="277"/>
      <c r="BY343" s="277"/>
      <c r="BZ343" s="277"/>
      <c r="CA343" s="277"/>
      <c r="CB343" s="277"/>
      <c r="CC343" s="277"/>
      <c r="CD343" s="277"/>
      <c r="CE343" s="277"/>
      <c r="CF343" s="277"/>
      <c r="CG343" s="277"/>
      <c r="CH343" s="277"/>
      <c r="CI343" s="277"/>
      <c r="CJ343" s="277"/>
      <c r="CK343" s="277"/>
      <c r="CL343" s="277"/>
      <c r="CM343" s="277"/>
      <c r="CN343" s="277"/>
      <c r="CO343" s="277"/>
      <c r="CP343" s="277"/>
      <c r="CQ343" s="277"/>
      <c r="CR343" s="277"/>
      <c r="CS343" s="277"/>
      <c r="CT343" s="277"/>
      <c r="CU343" s="277"/>
      <c r="CV343" s="277"/>
      <c r="CW343" s="277"/>
      <c r="CX343" s="277"/>
      <c r="CY343" s="277"/>
      <c r="CZ343" s="277"/>
      <c r="DA343" s="277"/>
      <c r="DB343" s="277"/>
      <c r="DC343" s="277"/>
      <c r="DD343" s="277"/>
      <c r="DE343" s="277"/>
      <c r="DF343" s="277"/>
      <c r="DG343" s="277"/>
      <c r="DH343" s="277"/>
      <c r="DI343" s="277"/>
      <c r="DJ343" s="277"/>
      <c r="DK343" s="277"/>
      <c r="DL343" s="277"/>
      <c r="DM343" s="277"/>
      <c r="DN343" s="277"/>
      <c r="DO343" s="277"/>
      <c r="DP343" s="277"/>
      <c r="DQ343" s="277"/>
      <c r="DR343" s="277"/>
      <c r="DS343" s="277"/>
      <c r="DT343" s="277"/>
      <c r="DU343" s="277"/>
      <c r="DV343" s="277"/>
      <c r="DW343" s="277"/>
      <c r="DX343" s="277"/>
      <c r="DY343" s="277"/>
      <c r="DZ343" s="277"/>
      <c r="EA343" s="277"/>
      <c r="EB343" s="277"/>
      <c r="EC343" s="277"/>
      <c r="ED343" s="277"/>
      <c r="EE343" s="277"/>
      <c r="EF343" s="277"/>
      <c r="EG343" s="277"/>
      <c r="EH343" s="277"/>
      <c r="EI343" s="277"/>
      <c r="EJ343" s="277"/>
      <c r="EK343" s="277"/>
      <c r="EL343" s="277"/>
      <c r="EM343" s="277"/>
      <c r="EN343" s="277"/>
      <c r="EO343" s="277"/>
      <c r="EP343" s="277"/>
      <c r="EQ343" s="277"/>
      <c r="ER343" s="277"/>
      <c r="ES343" s="277"/>
      <c r="ET343" s="277"/>
      <c r="EU343" s="277"/>
      <c r="EV343" s="277"/>
      <c r="EW343" s="277"/>
      <c r="EX343" s="277"/>
      <c r="EY343" s="277"/>
      <c r="EZ343" s="277"/>
      <c r="FA343" s="277"/>
      <c r="FB343" s="277"/>
      <c r="FC343" s="277"/>
      <c r="FD343" s="277"/>
      <c r="FE343" s="277"/>
      <c r="FF343" s="277"/>
      <c r="FG343" s="277"/>
      <c r="FH343" s="277"/>
      <c r="FI343" s="277"/>
      <c r="FJ343" s="277"/>
      <c r="FK343" s="277"/>
      <c r="FL343" s="277"/>
      <c r="FM343" s="277"/>
      <c r="FN343" s="277"/>
      <c r="FO343" s="277"/>
      <c r="FP343" s="277"/>
      <c r="FQ343" s="277"/>
      <c r="FR343" s="277"/>
      <c r="FS343" s="277"/>
      <c r="FT343" s="277"/>
      <c r="FU343" s="277"/>
      <c r="FV343" s="277"/>
      <c r="FW343" s="277"/>
      <c r="FX343" s="277"/>
      <c r="FY343" s="277"/>
      <c r="FZ343" s="277"/>
      <c r="GA343" s="277"/>
      <c r="GB343" s="277"/>
      <c r="GC343" s="277"/>
      <c r="GD343" s="277"/>
      <c r="GE343" s="277"/>
      <c r="GF343" s="277"/>
      <c r="GG343" s="277"/>
      <c r="GH343" s="277"/>
      <c r="GI343" s="277"/>
      <c r="GJ343" s="277"/>
      <c r="GK343" s="277"/>
      <c r="GL343" s="277"/>
      <c r="GM343" s="277"/>
      <c r="GN343" s="277"/>
      <c r="GO343" s="277"/>
      <c r="GP343" s="277"/>
      <c r="GQ343" s="277"/>
      <c r="GR343" s="277"/>
      <c r="GS343" s="277"/>
      <c r="GT343" s="277"/>
      <c r="GU343" s="277"/>
      <c r="GV343" s="280"/>
      <c r="GW343" s="280"/>
      <c r="GX343" s="280"/>
      <c r="GY343" s="280"/>
      <c r="GZ343" s="280"/>
      <c r="HA343" s="280"/>
      <c r="HB343" s="280"/>
      <c r="HC343" s="280"/>
      <c r="HD343" s="280"/>
      <c r="HE343" s="280"/>
      <c r="HF343" s="280"/>
      <c r="HG343" s="280"/>
      <c r="HH343" s="280"/>
      <c r="HI343" s="280"/>
      <c r="HJ343" s="280"/>
      <c r="HK343" s="280"/>
      <c r="HL343" s="280"/>
      <c r="HM343" s="280"/>
      <c r="HN343" s="280"/>
      <c r="HO343" s="280"/>
      <c r="HP343" s="280"/>
      <c r="HQ343" s="280"/>
      <c r="HR343" s="280"/>
      <c r="HS343" s="280"/>
    </row>
    <row r="344" spans="1:227" s="278" customFormat="1" ht="38.1" customHeight="1">
      <c r="A344" s="521"/>
      <c r="B344" s="297" t="s">
        <v>451</v>
      </c>
      <c r="C344" s="291">
        <v>20</v>
      </c>
      <c r="D344" s="290"/>
      <c r="E344" s="290"/>
      <c r="F344" s="291">
        <f t="shared" si="54"/>
        <v>20</v>
      </c>
      <c r="G344" s="291"/>
      <c r="H344" s="291">
        <f t="shared" si="57"/>
        <v>20</v>
      </c>
      <c r="I344" s="296"/>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s="277"/>
      <c r="AG344" s="277"/>
      <c r="AH344" s="277"/>
      <c r="AI344" s="277"/>
      <c r="AJ344" s="277"/>
      <c r="AK344" s="277"/>
      <c r="AL344" s="277"/>
      <c r="AM344" s="277"/>
      <c r="AN344" s="277"/>
      <c r="AO344" s="277"/>
      <c r="AP344" s="277"/>
      <c r="AQ344" s="277"/>
      <c r="AR344" s="277"/>
      <c r="AS344" s="277"/>
      <c r="AT344" s="277"/>
      <c r="AU344" s="277"/>
      <c r="AV344" s="277"/>
      <c r="AW344" s="277"/>
      <c r="AX344" s="277"/>
      <c r="AY344" s="277"/>
      <c r="AZ344" s="277"/>
      <c r="BA344" s="277"/>
      <c r="BB344" s="277"/>
      <c r="BC344" s="277"/>
      <c r="BD344" s="277"/>
      <c r="BE344" s="277"/>
      <c r="BF344" s="277"/>
      <c r="BG344" s="277"/>
      <c r="BH344" s="277"/>
      <c r="BI344" s="277"/>
      <c r="BJ344" s="277"/>
      <c r="BK344" s="277"/>
      <c r="BL344" s="277"/>
      <c r="BM344" s="277"/>
      <c r="BN344" s="277"/>
      <c r="BO344" s="277"/>
      <c r="BP344" s="277"/>
      <c r="BQ344" s="277"/>
      <c r="BR344" s="277"/>
      <c r="BS344" s="277"/>
      <c r="BT344" s="277"/>
      <c r="BU344" s="277"/>
      <c r="BV344" s="277"/>
      <c r="BW344" s="277"/>
      <c r="BX344" s="277"/>
      <c r="BY344" s="277"/>
      <c r="BZ344" s="277"/>
      <c r="CA344" s="277"/>
      <c r="CB344" s="277"/>
      <c r="CC344" s="277"/>
      <c r="CD344" s="277"/>
      <c r="CE344" s="277"/>
      <c r="CF344" s="277"/>
      <c r="CG344" s="277"/>
      <c r="CH344" s="277"/>
      <c r="CI344" s="277"/>
      <c r="CJ344" s="277"/>
      <c r="CK344" s="277"/>
      <c r="CL344" s="277"/>
      <c r="CM344" s="277"/>
      <c r="CN344" s="277"/>
      <c r="CO344" s="277"/>
      <c r="CP344" s="277"/>
      <c r="CQ344" s="277"/>
      <c r="CR344" s="277"/>
      <c r="CS344" s="277"/>
      <c r="CT344" s="277"/>
      <c r="CU344" s="277"/>
      <c r="CV344" s="277"/>
      <c r="CW344" s="277"/>
      <c r="CX344" s="277"/>
      <c r="CY344" s="277"/>
      <c r="CZ344" s="277"/>
      <c r="DA344" s="277"/>
      <c r="DB344" s="277"/>
      <c r="DC344" s="277"/>
      <c r="DD344" s="277"/>
      <c r="DE344" s="277"/>
      <c r="DF344" s="277"/>
      <c r="DG344" s="277"/>
      <c r="DH344" s="277"/>
      <c r="DI344" s="277"/>
      <c r="DJ344" s="277"/>
      <c r="DK344" s="277"/>
      <c r="DL344" s="277"/>
      <c r="DM344" s="277"/>
      <c r="DN344" s="277"/>
      <c r="DO344" s="277"/>
      <c r="DP344" s="277"/>
      <c r="DQ344" s="277"/>
      <c r="DR344" s="277"/>
      <c r="DS344" s="277"/>
      <c r="DT344" s="277"/>
      <c r="DU344" s="277"/>
      <c r="DV344" s="277"/>
      <c r="DW344" s="277"/>
      <c r="DX344" s="277"/>
      <c r="DY344" s="277"/>
      <c r="DZ344" s="277"/>
      <c r="EA344" s="277"/>
      <c r="EB344" s="277"/>
      <c r="EC344" s="277"/>
      <c r="ED344" s="277"/>
      <c r="EE344" s="277"/>
      <c r="EF344" s="277"/>
      <c r="EG344" s="277"/>
      <c r="EH344" s="277"/>
      <c r="EI344" s="277"/>
      <c r="EJ344" s="277"/>
      <c r="EK344" s="277"/>
      <c r="EL344" s="277"/>
      <c r="EM344" s="277"/>
      <c r="EN344" s="277"/>
      <c r="EO344" s="277"/>
      <c r="EP344" s="277"/>
      <c r="EQ344" s="277"/>
      <c r="ER344" s="277"/>
      <c r="ES344" s="277"/>
      <c r="ET344" s="277"/>
      <c r="EU344" s="277"/>
      <c r="EV344" s="277"/>
      <c r="EW344" s="277"/>
      <c r="EX344" s="277"/>
      <c r="EY344" s="277"/>
      <c r="EZ344" s="277"/>
      <c r="FA344" s="277"/>
      <c r="FB344" s="277"/>
      <c r="FC344" s="277"/>
      <c r="FD344" s="277"/>
      <c r="FE344" s="277"/>
      <c r="FF344" s="277"/>
      <c r="FG344" s="277"/>
      <c r="FH344" s="277"/>
      <c r="FI344" s="277"/>
      <c r="FJ344" s="277"/>
      <c r="FK344" s="277"/>
      <c r="FL344" s="277"/>
      <c r="FM344" s="277"/>
      <c r="FN344" s="277"/>
      <c r="FO344" s="277"/>
      <c r="FP344" s="277"/>
      <c r="FQ344" s="277"/>
      <c r="FR344" s="277"/>
      <c r="FS344" s="277"/>
      <c r="FT344" s="277"/>
      <c r="FU344" s="277"/>
      <c r="FV344" s="277"/>
      <c r="FW344" s="277"/>
      <c r="FX344" s="277"/>
      <c r="FY344" s="277"/>
      <c r="FZ344" s="277"/>
      <c r="GA344" s="277"/>
      <c r="GB344" s="277"/>
      <c r="GC344" s="277"/>
      <c r="GD344" s="277"/>
      <c r="GE344" s="277"/>
      <c r="GF344" s="277"/>
      <c r="GG344" s="277"/>
      <c r="GH344" s="277"/>
      <c r="GI344" s="277"/>
      <c r="GJ344" s="277"/>
      <c r="GK344" s="277"/>
      <c r="GL344" s="277"/>
      <c r="GM344" s="277"/>
      <c r="GN344" s="277"/>
      <c r="GO344" s="277"/>
      <c r="GP344" s="277"/>
      <c r="GQ344" s="277"/>
      <c r="GR344" s="277"/>
      <c r="GS344" s="277"/>
      <c r="GT344" s="277"/>
      <c r="GU344" s="277"/>
      <c r="GV344" s="280"/>
      <c r="GW344" s="280"/>
      <c r="GX344" s="280"/>
      <c r="GY344" s="280"/>
      <c r="GZ344" s="280"/>
      <c r="HA344" s="280"/>
      <c r="HB344" s="280"/>
      <c r="HC344" s="280"/>
      <c r="HD344" s="280"/>
      <c r="HE344" s="280"/>
      <c r="HF344" s="280"/>
      <c r="HG344" s="280"/>
      <c r="HH344" s="280"/>
      <c r="HI344" s="280"/>
      <c r="HJ344" s="280"/>
      <c r="HK344" s="280"/>
      <c r="HL344" s="280"/>
      <c r="HM344" s="280"/>
      <c r="HN344" s="280"/>
      <c r="HO344" s="280"/>
      <c r="HP344" s="280"/>
      <c r="HQ344" s="280"/>
      <c r="HR344" s="280"/>
      <c r="HS344" s="280"/>
    </row>
    <row r="345" spans="1:227" s="278" customFormat="1" ht="38.1" customHeight="1">
      <c r="A345" s="521"/>
      <c r="B345" s="297" t="s">
        <v>452</v>
      </c>
      <c r="C345" s="291">
        <v>20</v>
      </c>
      <c r="D345" s="290"/>
      <c r="E345" s="290"/>
      <c r="F345" s="291">
        <f t="shared" si="54"/>
        <v>20</v>
      </c>
      <c r="G345" s="291"/>
      <c r="H345" s="291">
        <f t="shared" si="57"/>
        <v>20</v>
      </c>
      <c r="I345" s="296"/>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c r="AF345" s="277"/>
      <c r="AG345" s="277"/>
      <c r="AH345" s="277"/>
      <c r="AI345" s="277"/>
      <c r="AJ345" s="277"/>
      <c r="AK345" s="277"/>
      <c r="AL345" s="277"/>
      <c r="AM345" s="277"/>
      <c r="AN345" s="277"/>
      <c r="AO345" s="277"/>
      <c r="AP345" s="277"/>
      <c r="AQ345" s="277"/>
      <c r="AR345" s="277"/>
      <c r="AS345" s="277"/>
      <c r="AT345" s="277"/>
      <c r="AU345" s="277"/>
      <c r="AV345" s="277"/>
      <c r="AW345" s="277"/>
      <c r="AX345" s="277"/>
      <c r="AY345" s="277"/>
      <c r="AZ345" s="277"/>
      <c r="BA345" s="277"/>
      <c r="BB345" s="277"/>
      <c r="BC345" s="277"/>
      <c r="BD345" s="277"/>
      <c r="BE345" s="277"/>
      <c r="BF345" s="277"/>
      <c r="BG345" s="277"/>
      <c r="BH345" s="277"/>
      <c r="BI345" s="277"/>
      <c r="BJ345" s="277"/>
      <c r="BK345" s="277"/>
      <c r="BL345" s="277"/>
      <c r="BM345" s="277"/>
      <c r="BN345" s="277"/>
      <c r="BO345" s="277"/>
      <c r="BP345" s="277"/>
      <c r="BQ345" s="277"/>
      <c r="BR345" s="277"/>
      <c r="BS345" s="277"/>
      <c r="BT345" s="277"/>
      <c r="BU345" s="277"/>
      <c r="BV345" s="277"/>
      <c r="BW345" s="277"/>
      <c r="BX345" s="277"/>
      <c r="BY345" s="277"/>
      <c r="BZ345" s="277"/>
      <c r="CA345" s="277"/>
      <c r="CB345" s="277"/>
      <c r="CC345" s="277"/>
      <c r="CD345" s="277"/>
      <c r="CE345" s="277"/>
      <c r="CF345" s="277"/>
      <c r="CG345" s="277"/>
      <c r="CH345" s="277"/>
      <c r="CI345" s="277"/>
      <c r="CJ345" s="277"/>
      <c r="CK345" s="277"/>
      <c r="CL345" s="277"/>
      <c r="CM345" s="277"/>
      <c r="CN345" s="277"/>
      <c r="CO345" s="277"/>
      <c r="CP345" s="277"/>
      <c r="CQ345" s="277"/>
      <c r="CR345" s="277"/>
      <c r="CS345" s="277"/>
      <c r="CT345" s="277"/>
      <c r="CU345" s="277"/>
      <c r="CV345" s="277"/>
      <c r="CW345" s="277"/>
      <c r="CX345" s="277"/>
      <c r="CY345" s="277"/>
      <c r="CZ345" s="277"/>
      <c r="DA345" s="277"/>
      <c r="DB345" s="277"/>
      <c r="DC345" s="277"/>
      <c r="DD345" s="277"/>
      <c r="DE345" s="277"/>
      <c r="DF345" s="277"/>
      <c r="DG345" s="277"/>
      <c r="DH345" s="277"/>
      <c r="DI345" s="277"/>
      <c r="DJ345" s="277"/>
      <c r="DK345" s="277"/>
      <c r="DL345" s="277"/>
      <c r="DM345" s="277"/>
      <c r="DN345" s="277"/>
      <c r="DO345" s="277"/>
      <c r="DP345" s="277"/>
      <c r="DQ345" s="277"/>
      <c r="DR345" s="277"/>
      <c r="DS345" s="277"/>
      <c r="DT345" s="277"/>
      <c r="DU345" s="277"/>
      <c r="DV345" s="277"/>
      <c r="DW345" s="277"/>
      <c r="DX345" s="277"/>
      <c r="DY345" s="277"/>
      <c r="DZ345" s="277"/>
      <c r="EA345" s="277"/>
      <c r="EB345" s="277"/>
      <c r="EC345" s="277"/>
      <c r="ED345" s="277"/>
      <c r="EE345" s="277"/>
      <c r="EF345" s="277"/>
      <c r="EG345" s="277"/>
      <c r="EH345" s="277"/>
      <c r="EI345" s="277"/>
      <c r="EJ345" s="277"/>
      <c r="EK345" s="277"/>
      <c r="EL345" s="277"/>
      <c r="EM345" s="277"/>
      <c r="EN345" s="277"/>
      <c r="EO345" s="277"/>
      <c r="EP345" s="277"/>
      <c r="EQ345" s="277"/>
      <c r="ER345" s="277"/>
      <c r="ES345" s="277"/>
      <c r="ET345" s="277"/>
      <c r="EU345" s="277"/>
      <c r="EV345" s="277"/>
      <c r="EW345" s="277"/>
      <c r="EX345" s="277"/>
      <c r="EY345" s="277"/>
      <c r="EZ345" s="277"/>
      <c r="FA345" s="277"/>
      <c r="FB345" s="277"/>
      <c r="FC345" s="277"/>
      <c r="FD345" s="277"/>
      <c r="FE345" s="277"/>
      <c r="FF345" s="277"/>
      <c r="FG345" s="277"/>
      <c r="FH345" s="277"/>
      <c r="FI345" s="277"/>
      <c r="FJ345" s="277"/>
      <c r="FK345" s="277"/>
      <c r="FL345" s="277"/>
      <c r="FM345" s="277"/>
      <c r="FN345" s="277"/>
      <c r="FO345" s="277"/>
      <c r="FP345" s="277"/>
      <c r="FQ345" s="277"/>
      <c r="FR345" s="277"/>
      <c r="FS345" s="277"/>
      <c r="FT345" s="277"/>
      <c r="FU345" s="277"/>
      <c r="FV345" s="277"/>
      <c r="FW345" s="277"/>
      <c r="FX345" s="277"/>
      <c r="FY345" s="277"/>
      <c r="FZ345" s="277"/>
      <c r="GA345" s="277"/>
      <c r="GB345" s="277"/>
      <c r="GC345" s="277"/>
      <c r="GD345" s="277"/>
      <c r="GE345" s="277"/>
      <c r="GF345" s="277"/>
      <c r="GG345" s="277"/>
      <c r="GH345" s="277"/>
      <c r="GI345" s="277"/>
      <c r="GJ345" s="277"/>
      <c r="GK345" s="277"/>
      <c r="GL345" s="277"/>
      <c r="GM345" s="277"/>
      <c r="GN345" s="277"/>
      <c r="GO345" s="277"/>
      <c r="GP345" s="277"/>
      <c r="GQ345" s="277"/>
      <c r="GR345" s="277"/>
      <c r="GS345" s="277"/>
      <c r="GT345" s="277"/>
      <c r="GU345" s="277"/>
      <c r="GV345" s="280"/>
      <c r="GW345" s="280"/>
      <c r="GX345" s="280"/>
      <c r="GY345" s="280"/>
      <c r="GZ345" s="280"/>
      <c r="HA345" s="280"/>
      <c r="HB345" s="280"/>
      <c r="HC345" s="280"/>
      <c r="HD345" s="280"/>
      <c r="HE345" s="280"/>
      <c r="HF345" s="280"/>
      <c r="HG345" s="280"/>
      <c r="HH345" s="280"/>
      <c r="HI345" s="280"/>
      <c r="HJ345" s="280"/>
      <c r="HK345" s="280"/>
      <c r="HL345" s="280"/>
      <c r="HM345" s="280"/>
      <c r="HN345" s="280"/>
      <c r="HO345" s="280"/>
      <c r="HP345" s="280"/>
      <c r="HQ345" s="280"/>
      <c r="HR345" s="280"/>
      <c r="HS345" s="280"/>
    </row>
    <row r="346" spans="1:227" s="278" customFormat="1" ht="38.1" customHeight="1">
      <c r="A346" s="521"/>
      <c r="B346" s="296" t="s">
        <v>307</v>
      </c>
      <c r="C346" s="291"/>
      <c r="D346" s="290">
        <v>18.2</v>
      </c>
      <c r="E346" s="290"/>
      <c r="F346" s="291">
        <f t="shared" si="54"/>
        <v>18.2</v>
      </c>
      <c r="G346" s="291"/>
      <c r="H346" s="291">
        <f t="shared" si="57"/>
        <v>18.2</v>
      </c>
      <c r="I346" s="296" t="s">
        <v>267</v>
      </c>
      <c r="J346" s="277"/>
      <c r="K346" s="277"/>
      <c r="L346" s="277"/>
      <c r="M346" s="277"/>
      <c r="N346" s="277"/>
      <c r="O346" s="277"/>
      <c r="P346" s="277"/>
      <c r="Q346" s="277"/>
      <c r="R346" s="277"/>
      <c r="S346" s="277"/>
      <c r="T346" s="277"/>
      <c r="U346" s="277"/>
      <c r="V346" s="277"/>
      <c r="W346" s="277"/>
      <c r="X346" s="277"/>
      <c r="Y346" s="277"/>
      <c r="Z346" s="277"/>
      <c r="AA346" s="277"/>
      <c r="AB346" s="277"/>
      <c r="AC346" s="277"/>
      <c r="AD346" s="277"/>
      <c r="AE346" s="277"/>
      <c r="AF346" s="277"/>
      <c r="AG346" s="277"/>
      <c r="AH346" s="277"/>
      <c r="AI346" s="277"/>
      <c r="AJ346" s="277"/>
      <c r="AK346" s="277"/>
      <c r="AL346" s="277"/>
      <c r="AM346" s="277"/>
      <c r="AN346" s="277"/>
      <c r="AO346" s="277"/>
      <c r="AP346" s="277"/>
      <c r="AQ346" s="277"/>
      <c r="AR346" s="277"/>
      <c r="AS346" s="277"/>
      <c r="AT346" s="277"/>
      <c r="AU346" s="277"/>
      <c r="AV346" s="277"/>
      <c r="AW346" s="277"/>
      <c r="AX346" s="277"/>
      <c r="AY346" s="277"/>
      <c r="AZ346" s="277"/>
      <c r="BA346" s="277"/>
      <c r="BB346" s="277"/>
      <c r="BC346" s="277"/>
      <c r="BD346" s="277"/>
      <c r="BE346" s="277"/>
      <c r="BF346" s="277"/>
      <c r="BG346" s="277"/>
      <c r="BH346" s="277"/>
      <c r="BI346" s="277"/>
      <c r="BJ346" s="277"/>
      <c r="BK346" s="277"/>
      <c r="BL346" s="277"/>
      <c r="BM346" s="277"/>
      <c r="BN346" s="277"/>
      <c r="BO346" s="277"/>
      <c r="BP346" s="277"/>
      <c r="BQ346" s="277"/>
      <c r="BR346" s="277"/>
      <c r="BS346" s="277"/>
      <c r="BT346" s="277"/>
      <c r="BU346" s="277"/>
      <c r="BV346" s="277"/>
      <c r="BW346" s="277"/>
      <c r="BX346" s="277"/>
      <c r="BY346" s="277"/>
      <c r="BZ346" s="277"/>
      <c r="CA346" s="277"/>
      <c r="CB346" s="277"/>
      <c r="CC346" s="277"/>
      <c r="CD346" s="277"/>
      <c r="CE346" s="277"/>
      <c r="CF346" s="277"/>
      <c r="CG346" s="277"/>
      <c r="CH346" s="277"/>
      <c r="CI346" s="277"/>
      <c r="CJ346" s="277"/>
      <c r="CK346" s="277"/>
      <c r="CL346" s="277"/>
      <c r="CM346" s="277"/>
      <c r="CN346" s="277"/>
      <c r="CO346" s="277"/>
      <c r="CP346" s="277"/>
      <c r="CQ346" s="277"/>
      <c r="CR346" s="277"/>
      <c r="CS346" s="277"/>
      <c r="CT346" s="277"/>
      <c r="CU346" s="277"/>
      <c r="CV346" s="277"/>
      <c r="CW346" s="277"/>
      <c r="CX346" s="277"/>
      <c r="CY346" s="277"/>
      <c r="CZ346" s="277"/>
      <c r="DA346" s="277"/>
      <c r="DB346" s="277"/>
      <c r="DC346" s="277"/>
      <c r="DD346" s="277"/>
      <c r="DE346" s="277"/>
      <c r="DF346" s="277"/>
      <c r="DG346" s="277"/>
      <c r="DH346" s="277"/>
      <c r="DI346" s="277"/>
      <c r="DJ346" s="277"/>
      <c r="DK346" s="277"/>
      <c r="DL346" s="277"/>
      <c r="DM346" s="277"/>
      <c r="DN346" s="277"/>
      <c r="DO346" s="277"/>
      <c r="DP346" s="277"/>
      <c r="DQ346" s="277"/>
      <c r="DR346" s="277"/>
      <c r="DS346" s="277"/>
      <c r="DT346" s="277"/>
      <c r="DU346" s="277"/>
      <c r="DV346" s="277"/>
      <c r="DW346" s="277"/>
      <c r="DX346" s="277"/>
      <c r="DY346" s="277"/>
      <c r="DZ346" s="277"/>
      <c r="EA346" s="277"/>
      <c r="EB346" s="277"/>
      <c r="EC346" s="277"/>
      <c r="ED346" s="277"/>
      <c r="EE346" s="277"/>
      <c r="EF346" s="277"/>
      <c r="EG346" s="277"/>
      <c r="EH346" s="277"/>
      <c r="EI346" s="277"/>
      <c r="EJ346" s="277"/>
      <c r="EK346" s="277"/>
      <c r="EL346" s="277"/>
      <c r="EM346" s="277"/>
      <c r="EN346" s="277"/>
      <c r="EO346" s="277"/>
      <c r="EP346" s="277"/>
      <c r="EQ346" s="277"/>
      <c r="ER346" s="277"/>
      <c r="ES346" s="277"/>
      <c r="ET346" s="277"/>
      <c r="EU346" s="277"/>
      <c r="EV346" s="277"/>
      <c r="EW346" s="277"/>
      <c r="EX346" s="277"/>
      <c r="EY346" s="277"/>
      <c r="EZ346" s="277"/>
      <c r="FA346" s="277"/>
      <c r="FB346" s="277"/>
      <c r="FC346" s="277"/>
      <c r="FD346" s="277"/>
      <c r="FE346" s="277"/>
      <c r="FF346" s="277"/>
      <c r="FG346" s="277"/>
      <c r="FH346" s="277"/>
      <c r="FI346" s="277"/>
      <c r="FJ346" s="277"/>
      <c r="FK346" s="277"/>
      <c r="FL346" s="277"/>
      <c r="FM346" s="277"/>
      <c r="FN346" s="277"/>
      <c r="FO346" s="277"/>
      <c r="FP346" s="277"/>
      <c r="FQ346" s="277"/>
      <c r="FR346" s="277"/>
      <c r="FS346" s="277"/>
      <c r="FT346" s="277"/>
      <c r="FU346" s="277"/>
      <c r="FV346" s="277"/>
      <c r="FW346" s="277"/>
      <c r="FX346" s="277"/>
      <c r="FY346" s="277"/>
      <c r="FZ346" s="277"/>
      <c r="GA346" s="277"/>
      <c r="GB346" s="277"/>
      <c r="GC346" s="277"/>
      <c r="GD346" s="277"/>
      <c r="GE346" s="277"/>
      <c r="GF346" s="277"/>
      <c r="GG346" s="277"/>
      <c r="GH346" s="277"/>
      <c r="GI346" s="277"/>
      <c r="GJ346" s="277"/>
      <c r="GK346" s="277"/>
      <c r="GL346" s="277"/>
      <c r="GM346" s="277"/>
      <c r="GN346" s="277"/>
      <c r="GO346" s="277"/>
      <c r="GP346" s="277"/>
      <c r="GQ346" s="277"/>
      <c r="GR346" s="277"/>
      <c r="GS346" s="277"/>
      <c r="GT346" s="277"/>
      <c r="GU346" s="277"/>
      <c r="GV346" s="280"/>
      <c r="GW346" s="280"/>
      <c r="GX346" s="280"/>
      <c r="GY346" s="280"/>
      <c r="GZ346" s="280"/>
      <c r="HA346" s="280"/>
      <c r="HB346" s="280"/>
      <c r="HC346" s="280"/>
      <c r="HD346" s="280"/>
      <c r="HE346" s="280"/>
      <c r="HF346" s="280"/>
      <c r="HG346" s="280"/>
      <c r="HH346" s="280"/>
      <c r="HI346" s="280"/>
      <c r="HJ346" s="280"/>
      <c r="HK346" s="280"/>
      <c r="HL346" s="280"/>
      <c r="HM346" s="280"/>
      <c r="HN346" s="280"/>
      <c r="HO346" s="280"/>
      <c r="HP346" s="280"/>
      <c r="HQ346" s="280"/>
      <c r="HR346" s="280"/>
      <c r="HS346" s="280"/>
    </row>
    <row r="347" spans="1:227" s="278" customFormat="1" ht="38.1" customHeight="1">
      <c r="A347" s="521"/>
      <c r="B347" s="296" t="s">
        <v>308</v>
      </c>
      <c r="C347" s="291"/>
      <c r="D347" s="290"/>
      <c r="E347" s="290"/>
      <c r="F347" s="291">
        <f t="shared" si="54"/>
        <v>0</v>
      </c>
      <c r="G347" s="291">
        <v>1529.78</v>
      </c>
      <c r="H347" s="291">
        <f t="shared" si="57"/>
        <v>1529.78</v>
      </c>
      <c r="I347" s="296"/>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c r="AF347" s="277"/>
      <c r="AG347" s="277"/>
      <c r="AH347" s="277"/>
      <c r="AI347" s="277"/>
      <c r="AJ347" s="277"/>
      <c r="AK347" s="277"/>
      <c r="AL347" s="277"/>
      <c r="AM347" s="277"/>
      <c r="AN347" s="277"/>
      <c r="AO347" s="277"/>
      <c r="AP347" s="277"/>
      <c r="AQ347" s="277"/>
      <c r="AR347" s="277"/>
      <c r="AS347" s="277"/>
      <c r="AT347" s="277"/>
      <c r="AU347" s="277"/>
      <c r="AV347" s="277"/>
      <c r="AW347" s="277"/>
      <c r="AX347" s="277"/>
      <c r="AY347" s="277"/>
      <c r="AZ347" s="277"/>
      <c r="BA347" s="277"/>
      <c r="BB347" s="277"/>
      <c r="BC347" s="277"/>
      <c r="BD347" s="277"/>
      <c r="BE347" s="277"/>
      <c r="BF347" s="277"/>
      <c r="BG347" s="277"/>
      <c r="BH347" s="277"/>
      <c r="BI347" s="277"/>
      <c r="BJ347" s="277"/>
      <c r="BK347" s="277"/>
      <c r="BL347" s="277"/>
      <c r="BM347" s="277"/>
      <c r="BN347" s="277"/>
      <c r="BO347" s="277"/>
      <c r="BP347" s="277"/>
      <c r="BQ347" s="277"/>
      <c r="BR347" s="277"/>
      <c r="BS347" s="277"/>
      <c r="BT347" s="277"/>
      <c r="BU347" s="277"/>
      <c r="BV347" s="277"/>
      <c r="BW347" s="277"/>
      <c r="BX347" s="277"/>
      <c r="BY347" s="277"/>
      <c r="BZ347" s="277"/>
      <c r="CA347" s="277"/>
      <c r="CB347" s="277"/>
      <c r="CC347" s="277"/>
      <c r="CD347" s="277"/>
      <c r="CE347" s="277"/>
      <c r="CF347" s="277"/>
      <c r="CG347" s="277"/>
      <c r="CH347" s="277"/>
      <c r="CI347" s="277"/>
      <c r="CJ347" s="277"/>
      <c r="CK347" s="277"/>
      <c r="CL347" s="277"/>
      <c r="CM347" s="277"/>
      <c r="CN347" s="277"/>
      <c r="CO347" s="277"/>
      <c r="CP347" s="277"/>
      <c r="CQ347" s="277"/>
      <c r="CR347" s="277"/>
      <c r="CS347" s="277"/>
      <c r="CT347" s="277"/>
      <c r="CU347" s="277"/>
      <c r="CV347" s="277"/>
      <c r="CW347" s="277"/>
      <c r="CX347" s="277"/>
      <c r="CY347" s="277"/>
      <c r="CZ347" s="277"/>
      <c r="DA347" s="277"/>
      <c r="DB347" s="277"/>
      <c r="DC347" s="277"/>
      <c r="DD347" s="277"/>
      <c r="DE347" s="277"/>
      <c r="DF347" s="277"/>
      <c r="DG347" s="277"/>
      <c r="DH347" s="277"/>
      <c r="DI347" s="277"/>
      <c r="DJ347" s="277"/>
      <c r="DK347" s="277"/>
      <c r="DL347" s="277"/>
      <c r="DM347" s="277"/>
      <c r="DN347" s="277"/>
      <c r="DO347" s="277"/>
      <c r="DP347" s="277"/>
      <c r="DQ347" s="277"/>
      <c r="DR347" s="277"/>
      <c r="DS347" s="277"/>
      <c r="DT347" s="277"/>
      <c r="DU347" s="277"/>
      <c r="DV347" s="277"/>
      <c r="DW347" s="277"/>
      <c r="DX347" s="277"/>
      <c r="DY347" s="277"/>
      <c r="DZ347" s="277"/>
      <c r="EA347" s="277"/>
      <c r="EB347" s="277"/>
      <c r="EC347" s="277"/>
      <c r="ED347" s="277"/>
      <c r="EE347" s="277"/>
      <c r="EF347" s="277"/>
      <c r="EG347" s="277"/>
      <c r="EH347" s="277"/>
      <c r="EI347" s="277"/>
      <c r="EJ347" s="277"/>
      <c r="EK347" s="277"/>
      <c r="EL347" s="277"/>
      <c r="EM347" s="277"/>
      <c r="EN347" s="277"/>
      <c r="EO347" s="277"/>
      <c r="EP347" s="277"/>
      <c r="EQ347" s="277"/>
      <c r="ER347" s="277"/>
      <c r="ES347" s="277"/>
      <c r="ET347" s="277"/>
      <c r="EU347" s="277"/>
      <c r="EV347" s="277"/>
      <c r="EW347" s="277"/>
      <c r="EX347" s="277"/>
      <c r="EY347" s="277"/>
      <c r="EZ347" s="277"/>
      <c r="FA347" s="277"/>
      <c r="FB347" s="277"/>
      <c r="FC347" s="277"/>
      <c r="FD347" s="277"/>
      <c r="FE347" s="277"/>
      <c r="FF347" s="277"/>
      <c r="FG347" s="277"/>
      <c r="FH347" s="277"/>
      <c r="FI347" s="277"/>
      <c r="FJ347" s="277"/>
      <c r="FK347" s="277"/>
      <c r="FL347" s="277"/>
      <c r="FM347" s="277"/>
      <c r="FN347" s="277"/>
      <c r="FO347" s="277"/>
      <c r="FP347" s="277"/>
      <c r="FQ347" s="277"/>
      <c r="FR347" s="277"/>
      <c r="FS347" s="277"/>
      <c r="FT347" s="277"/>
      <c r="FU347" s="277"/>
      <c r="FV347" s="277"/>
      <c r="FW347" s="277"/>
      <c r="FX347" s="277"/>
      <c r="FY347" s="277"/>
      <c r="FZ347" s="277"/>
      <c r="GA347" s="277"/>
      <c r="GB347" s="277"/>
      <c r="GC347" s="277"/>
      <c r="GD347" s="277"/>
      <c r="GE347" s="277"/>
      <c r="GF347" s="277"/>
      <c r="GG347" s="277"/>
      <c r="GH347" s="277"/>
      <c r="GI347" s="277"/>
      <c r="GJ347" s="277"/>
      <c r="GK347" s="277"/>
      <c r="GL347" s="277"/>
      <c r="GM347" s="277"/>
      <c r="GN347" s="277"/>
      <c r="GO347" s="277"/>
      <c r="GP347" s="277"/>
      <c r="GQ347" s="277"/>
      <c r="GR347" s="277"/>
      <c r="GS347" s="277"/>
      <c r="GT347" s="277"/>
      <c r="GU347" s="277"/>
      <c r="GV347" s="280"/>
      <c r="GW347" s="280"/>
      <c r="GX347" s="280"/>
      <c r="GY347" s="280"/>
      <c r="GZ347" s="280"/>
      <c r="HA347" s="280"/>
      <c r="HB347" s="280"/>
      <c r="HC347" s="280"/>
      <c r="HD347" s="280"/>
      <c r="HE347" s="280"/>
      <c r="HF347" s="280"/>
      <c r="HG347" s="280"/>
      <c r="HH347" s="280"/>
      <c r="HI347" s="280"/>
      <c r="HJ347" s="280"/>
      <c r="HK347" s="280"/>
      <c r="HL347" s="280"/>
      <c r="HM347" s="280"/>
      <c r="HN347" s="280"/>
      <c r="HO347" s="280"/>
      <c r="HP347" s="280"/>
      <c r="HQ347" s="280"/>
      <c r="HR347" s="280"/>
      <c r="HS347" s="280"/>
    </row>
    <row r="348" spans="1:227" s="278" customFormat="1" ht="38.1" customHeight="1">
      <c r="A348" s="521"/>
      <c r="B348" s="296" t="s">
        <v>303</v>
      </c>
      <c r="C348" s="291"/>
      <c r="D348" s="290"/>
      <c r="E348" s="290"/>
      <c r="F348" s="291">
        <f t="shared" si="54"/>
        <v>0</v>
      </c>
      <c r="G348" s="291">
        <v>-990</v>
      </c>
      <c r="H348" s="291">
        <f t="shared" si="57"/>
        <v>-990</v>
      </c>
      <c r="I348" s="296"/>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277"/>
      <c r="AF348" s="277"/>
      <c r="AG348" s="277"/>
      <c r="AH348" s="277"/>
      <c r="AI348" s="277"/>
      <c r="AJ348" s="277"/>
      <c r="AK348" s="277"/>
      <c r="AL348" s="277"/>
      <c r="AM348" s="277"/>
      <c r="AN348" s="277"/>
      <c r="AO348" s="277"/>
      <c r="AP348" s="277"/>
      <c r="AQ348" s="277"/>
      <c r="AR348" s="277"/>
      <c r="AS348" s="277"/>
      <c r="AT348" s="277"/>
      <c r="AU348" s="277"/>
      <c r="AV348" s="277"/>
      <c r="AW348" s="277"/>
      <c r="AX348" s="277"/>
      <c r="AY348" s="277"/>
      <c r="AZ348" s="277"/>
      <c r="BA348" s="277"/>
      <c r="BB348" s="277"/>
      <c r="BC348" s="277"/>
      <c r="BD348" s="277"/>
      <c r="BE348" s="277"/>
      <c r="BF348" s="277"/>
      <c r="BG348" s="277"/>
      <c r="BH348" s="277"/>
      <c r="BI348" s="277"/>
      <c r="BJ348" s="277"/>
      <c r="BK348" s="277"/>
      <c r="BL348" s="277"/>
      <c r="BM348" s="277"/>
      <c r="BN348" s="277"/>
      <c r="BO348" s="277"/>
      <c r="BP348" s="277"/>
      <c r="BQ348" s="277"/>
      <c r="BR348" s="277"/>
      <c r="BS348" s="277"/>
      <c r="BT348" s="277"/>
      <c r="BU348" s="277"/>
      <c r="BV348" s="277"/>
      <c r="BW348" s="277"/>
      <c r="BX348" s="277"/>
      <c r="BY348" s="277"/>
      <c r="BZ348" s="277"/>
      <c r="CA348" s="277"/>
      <c r="CB348" s="277"/>
      <c r="CC348" s="277"/>
      <c r="CD348" s="277"/>
      <c r="CE348" s="277"/>
      <c r="CF348" s="277"/>
      <c r="CG348" s="277"/>
      <c r="CH348" s="277"/>
      <c r="CI348" s="277"/>
      <c r="CJ348" s="277"/>
      <c r="CK348" s="277"/>
      <c r="CL348" s="277"/>
      <c r="CM348" s="277"/>
      <c r="CN348" s="277"/>
      <c r="CO348" s="277"/>
      <c r="CP348" s="277"/>
      <c r="CQ348" s="277"/>
      <c r="CR348" s="277"/>
      <c r="CS348" s="277"/>
      <c r="CT348" s="277"/>
      <c r="CU348" s="277"/>
      <c r="CV348" s="277"/>
      <c r="CW348" s="277"/>
      <c r="CX348" s="277"/>
      <c r="CY348" s="277"/>
      <c r="CZ348" s="277"/>
      <c r="DA348" s="277"/>
      <c r="DB348" s="277"/>
      <c r="DC348" s="277"/>
      <c r="DD348" s="277"/>
      <c r="DE348" s="277"/>
      <c r="DF348" s="277"/>
      <c r="DG348" s="277"/>
      <c r="DH348" s="277"/>
      <c r="DI348" s="277"/>
      <c r="DJ348" s="277"/>
      <c r="DK348" s="277"/>
      <c r="DL348" s="277"/>
      <c r="DM348" s="277"/>
      <c r="DN348" s="277"/>
      <c r="DO348" s="277"/>
      <c r="DP348" s="277"/>
      <c r="DQ348" s="277"/>
      <c r="DR348" s="277"/>
      <c r="DS348" s="277"/>
      <c r="DT348" s="277"/>
      <c r="DU348" s="277"/>
      <c r="DV348" s="277"/>
      <c r="DW348" s="277"/>
      <c r="DX348" s="277"/>
      <c r="DY348" s="277"/>
      <c r="DZ348" s="277"/>
      <c r="EA348" s="277"/>
      <c r="EB348" s="277"/>
      <c r="EC348" s="277"/>
      <c r="ED348" s="277"/>
      <c r="EE348" s="277"/>
      <c r="EF348" s="277"/>
      <c r="EG348" s="277"/>
      <c r="EH348" s="277"/>
      <c r="EI348" s="277"/>
      <c r="EJ348" s="277"/>
      <c r="EK348" s="277"/>
      <c r="EL348" s="277"/>
      <c r="EM348" s="277"/>
      <c r="EN348" s="277"/>
      <c r="EO348" s="277"/>
      <c r="EP348" s="277"/>
      <c r="EQ348" s="277"/>
      <c r="ER348" s="277"/>
      <c r="ES348" s="277"/>
      <c r="ET348" s="277"/>
      <c r="EU348" s="277"/>
      <c r="EV348" s="277"/>
      <c r="EW348" s="277"/>
      <c r="EX348" s="277"/>
      <c r="EY348" s="277"/>
      <c r="EZ348" s="277"/>
      <c r="FA348" s="277"/>
      <c r="FB348" s="277"/>
      <c r="FC348" s="277"/>
      <c r="FD348" s="277"/>
      <c r="FE348" s="277"/>
      <c r="FF348" s="277"/>
      <c r="FG348" s="277"/>
      <c r="FH348" s="277"/>
      <c r="FI348" s="277"/>
      <c r="FJ348" s="277"/>
      <c r="FK348" s="277"/>
      <c r="FL348" s="277"/>
      <c r="FM348" s="277"/>
      <c r="FN348" s="277"/>
      <c r="FO348" s="277"/>
      <c r="FP348" s="277"/>
      <c r="FQ348" s="277"/>
      <c r="FR348" s="277"/>
      <c r="FS348" s="277"/>
      <c r="FT348" s="277"/>
      <c r="FU348" s="277"/>
      <c r="FV348" s="277"/>
      <c r="FW348" s="277"/>
      <c r="FX348" s="277"/>
      <c r="FY348" s="277"/>
      <c r="FZ348" s="277"/>
      <c r="GA348" s="277"/>
      <c r="GB348" s="277"/>
      <c r="GC348" s="277"/>
      <c r="GD348" s="277"/>
      <c r="GE348" s="277"/>
      <c r="GF348" s="277"/>
      <c r="GG348" s="277"/>
      <c r="GH348" s="277"/>
      <c r="GI348" s="277"/>
      <c r="GJ348" s="277"/>
      <c r="GK348" s="277"/>
      <c r="GL348" s="277"/>
      <c r="GM348" s="277"/>
      <c r="GN348" s="277"/>
      <c r="GO348" s="277"/>
      <c r="GP348" s="277"/>
      <c r="GQ348" s="277"/>
      <c r="GR348" s="277"/>
      <c r="GS348" s="277"/>
      <c r="GT348" s="277"/>
      <c r="GU348" s="277"/>
      <c r="GV348" s="280"/>
      <c r="GW348" s="280"/>
      <c r="GX348" s="280"/>
      <c r="GY348" s="280"/>
      <c r="GZ348" s="280"/>
      <c r="HA348" s="280"/>
      <c r="HB348" s="280"/>
      <c r="HC348" s="280"/>
      <c r="HD348" s="280"/>
      <c r="HE348" s="280"/>
      <c r="HF348" s="280"/>
      <c r="HG348" s="280"/>
      <c r="HH348" s="280"/>
      <c r="HI348" s="280"/>
      <c r="HJ348" s="280"/>
      <c r="HK348" s="280"/>
      <c r="HL348" s="280"/>
      <c r="HM348" s="280"/>
      <c r="HN348" s="280"/>
      <c r="HO348" s="280"/>
      <c r="HP348" s="280"/>
      <c r="HQ348" s="280"/>
      <c r="HR348" s="280"/>
      <c r="HS348" s="280"/>
    </row>
    <row r="349" spans="1:227" s="278" customFormat="1" ht="38.1" customHeight="1">
      <c r="A349" s="522"/>
      <c r="B349" s="306" t="s">
        <v>317</v>
      </c>
      <c r="C349" s="291"/>
      <c r="D349" s="290"/>
      <c r="E349" s="290">
        <v>10</v>
      </c>
      <c r="F349" s="291">
        <f t="shared" si="54"/>
        <v>10</v>
      </c>
      <c r="G349" s="291"/>
      <c r="H349" s="291">
        <f t="shared" si="57"/>
        <v>10</v>
      </c>
      <c r="I349" s="296" t="s">
        <v>453</v>
      </c>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277"/>
      <c r="AF349" s="277"/>
      <c r="AG349" s="277"/>
      <c r="AH349" s="277"/>
      <c r="AI349" s="277"/>
      <c r="AJ349" s="277"/>
      <c r="AK349" s="277"/>
      <c r="AL349" s="277"/>
      <c r="AM349" s="277"/>
      <c r="AN349" s="277"/>
      <c r="AO349" s="277"/>
      <c r="AP349" s="277"/>
      <c r="AQ349" s="277"/>
      <c r="AR349" s="277"/>
      <c r="AS349" s="277"/>
      <c r="AT349" s="277"/>
      <c r="AU349" s="277"/>
      <c r="AV349" s="277"/>
      <c r="AW349" s="277"/>
      <c r="AX349" s="277"/>
      <c r="AY349" s="277"/>
      <c r="AZ349" s="277"/>
      <c r="BA349" s="277"/>
      <c r="BB349" s="277"/>
      <c r="BC349" s="277"/>
      <c r="BD349" s="277"/>
      <c r="BE349" s="277"/>
      <c r="BF349" s="277"/>
      <c r="BG349" s="277"/>
      <c r="BH349" s="277"/>
      <c r="BI349" s="277"/>
      <c r="BJ349" s="277"/>
      <c r="BK349" s="277"/>
      <c r="BL349" s="277"/>
      <c r="BM349" s="277"/>
      <c r="BN349" s="277"/>
      <c r="BO349" s="277"/>
      <c r="BP349" s="277"/>
      <c r="BQ349" s="277"/>
      <c r="BR349" s="277"/>
      <c r="BS349" s="277"/>
      <c r="BT349" s="277"/>
      <c r="BU349" s="277"/>
      <c r="BV349" s="277"/>
      <c r="BW349" s="277"/>
      <c r="BX349" s="277"/>
      <c r="BY349" s="277"/>
      <c r="BZ349" s="277"/>
      <c r="CA349" s="277"/>
      <c r="CB349" s="277"/>
      <c r="CC349" s="277"/>
      <c r="CD349" s="277"/>
      <c r="CE349" s="277"/>
      <c r="CF349" s="277"/>
      <c r="CG349" s="277"/>
      <c r="CH349" s="277"/>
      <c r="CI349" s="277"/>
      <c r="CJ349" s="277"/>
      <c r="CK349" s="277"/>
      <c r="CL349" s="277"/>
      <c r="CM349" s="277"/>
      <c r="CN349" s="277"/>
      <c r="CO349" s="277"/>
      <c r="CP349" s="277"/>
      <c r="CQ349" s="277"/>
      <c r="CR349" s="277"/>
      <c r="CS349" s="277"/>
      <c r="CT349" s="277"/>
      <c r="CU349" s="277"/>
      <c r="CV349" s="277"/>
      <c r="CW349" s="277"/>
      <c r="CX349" s="277"/>
      <c r="CY349" s="277"/>
      <c r="CZ349" s="277"/>
      <c r="DA349" s="277"/>
      <c r="DB349" s="277"/>
      <c r="DC349" s="277"/>
      <c r="DD349" s="277"/>
      <c r="DE349" s="277"/>
      <c r="DF349" s="277"/>
      <c r="DG349" s="277"/>
      <c r="DH349" s="277"/>
      <c r="DI349" s="277"/>
      <c r="DJ349" s="277"/>
      <c r="DK349" s="277"/>
      <c r="DL349" s="277"/>
      <c r="DM349" s="277"/>
      <c r="DN349" s="277"/>
      <c r="DO349" s="277"/>
      <c r="DP349" s="277"/>
      <c r="DQ349" s="277"/>
      <c r="DR349" s="277"/>
      <c r="DS349" s="277"/>
      <c r="DT349" s="277"/>
      <c r="DU349" s="277"/>
      <c r="DV349" s="277"/>
      <c r="DW349" s="277"/>
      <c r="DX349" s="277"/>
      <c r="DY349" s="277"/>
      <c r="DZ349" s="277"/>
      <c r="EA349" s="277"/>
      <c r="EB349" s="277"/>
      <c r="EC349" s="277"/>
      <c r="ED349" s="277"/>
      <c r="EE349" s="277"/>
      <c r="EF349" s="277"/>
      <c r="EG349" s="277"/>
      <c r="EH349" s="277"/>
      <c r="EI349" s="277"/>
      <c r="EJ349" s="277"/>
      <c r="EK349" s="277"/>
      <c r="EL349" s="277"/>
      <c r="EM349" s="277"/>
      <c r="EN349" s="277"/>
      <c r="EO349" s="277"/>
      <c r="EP349" s="277"/>
      <c r="EQ349" s="277"/>
      <c r="ER349" s="277"/>
      <c r="ES349" s="277"/>
      <c r="ET349" s="277"/>
      <c r="EU349" s="277"/>
      <c r="EV349" s="277"/>
      <c r="EW349" s="277"/>
      <c r="EX349" s="277"/>
      <c r="EY349" s="277"/>
      <c r="EZ349" s="277"/>
      <c r="FA349" s="277"/>
      <c r="FB349" s="277"/>
      <c r="FC349" s="277"/>
      <c r="FD349" s="277"/>
      <c r="FE349" s="277"/>
      <c r="FF349" s="277"/>
      <c r="FG349" s="277"/>
      <c r="FH349" s="277"/>
      <c r="FI349" s="277"/>
      <c r="FJ349" s="277"/>
      <c r="FK349" s="277"/>
      <c r="FL349" s="277"/>
      <c r="FM349" s="277"/>
      <c r="FN349" s="277"/>
      <c r="FO349" s="277"/>
      <c r="FP349" s="277"/>
      <c r="FQ349" s="277"/>
      <c r="FR349" s="277"/>
      <c r="FS349" s="277"/>
      <c r="FT349" s="277"/>
      <c r="FU349" s="277"/>
      <c r="FV349" s="277"/>
      <c r="FW349" s="277"/>
      <c r="FX349" s="277"/>
      <c r="FY349" s="277"/>
      <c r="FZ349" s="277"/>
      <c r="GA349" s="277"/>
      <c r="GB349" s="277"/>
      <c r="GC349" s="277"/>
      <c r="GD349" s="277"/>
      <c r="GE349" s="277"/>
      <c r="GF349" s="277"/>
      <c r="GG349" s="277"/>
      <c r="GH349" s="277"/>
      <c r="GI349" s="277"/>
      <c r="GJ349" s="277"/>
      <c r="GK349" s="277"/>
      <c r="GL349" s="277"/>
      <c r="GM349" s="277"/>
      <c r="GN349" s="277"/>
      <c r="GO349" s="277"/>
      <c r="GP349" s="277"/>
      <c r="GQ349" s="277"/>
      <c r="GR349" s="277"/>
      <c r="GS349" s="277"/>
      <c r="GT349" s="277"/>
      <c r="GU349" s="277"/>
      <c r="GV349" s="280"/>
      <c r="GW349" s="280"/>
      <c r="GX349" s="280"/>
      <c r="GY349" s="280"/>
      <c r="GZ349" s="280"/>
      <c r="HA349" s="280"/>
      <c r="HB349" s="280"/>
      <c r="HC349" s="280"/>
      <c r="HD349" s="280"/>
      <c r="HE349" s="280"/>
      <c r="HF349" s="280"/>
      <c r="HG349" s="280"/>
      <c r="HH349" s="280"/>
      <c r="HI349" s="280"/>
      <c r="HJ349" s="280"/>
      <c r="HK349" s="280"/>
      <c r="HL349" s="280"/>
      <c r="HM349" s="280"/>
      <c r="HN349" s="280"/>
      <c r="HO349" s="280"/>
      <c r="HP349" s="280"/>
      <c r="HQ349" s="280"/>
      <c r="HR349" s="280"/>
      <c r="HS349" s="280"/>
    </row>
    <row r="350" spans="1:227" s="278" customFormat="1" ht="26.1" customHeight="1">
      <c r="A350" s="523" t="s">
        <v>122</v>
      </c>
      <c r="B350" s="289" t="s">
        <v>81</v>
      </c>
      <c r="C350" s="291">
        <f>C351+C352+C355+C373</f>
        <v>5182.8100000000004</v>
      </c>
      <c r="D350" s="291">
        <f t="shared" ref="D350:G350" si="60">D351+D352+D355+D373</f>
        <v>1388.6878320000001</v>
      </c>
      <c r="E350" s="291">
        <f t="shared" si="60"/>
        <v>637.1</v>
      </c>
      <c r="F350" s="291">
        <f t="shared" si="54"/>
        <v>7208.5978320000004</v>
      </c>
      <c r="G350" s="291">
        <f t="shared" si="60"/>
        <v>-2915</v>
      </c>
      <c r="H350" s="291">
        <f t="shared" si="57"/>
        <v>4293.5978320000004</v>
      </c>
      <c r="I350" s="296"/>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277"/>
      <c r="AF350" s="277"/>
      <c r="AG350" s="277"/>
      <c r="AH350" s="277"/>
      <c r="AI350" s="277"/>
      <c r="AJ350" s="277"/>
      <c r="AK350" s="277"/>
      <c r="AL350" s="277"/>
      <c r="AM350" s="277"/>
      <c r="AN350" s="277"/>
      <c r="AO350" s="277"/>
      <c r="AP350" s="277"/>
      <c r="AQ350" s="277"/>
      <c r="AR350" s="277"/>
      <c r="AS350" s="277"/>
      <c r="AT350" s="277"/>
      <c r="AU350" s="277"/>
      <c r="AV350" s="277"/>
      <c r="AW350" s="277"/>
      <c r="AX350" s="277"/>
      <c r="AY350" s="277"/>
      <c r="AZ350" s="277"/>
      <c r="BA350" s="277"/>
      <c r="BB350" s="277"/>
      <c r="BC350" s="277"/>
      <c r="BD350" s="277"/>
      <c r="BE350" s="277"/>
      <c r="BF350" s="277"/>
      <c r="BG350" s="277"/>
      <c r="BH350" s="277"/>
      <c r="BI350" s="277"/>
      <c r="BJ350" s="277"/>
      <c r="BK350" s="277"/>
      <c r="BL350" s="277"/>
      <c r="BM350" s="277"/>
      <c r="BN350" s="277"/>
      <c r="BO350" s="277"/>
      <c r="BP350" s="277"/>
      <c r="BQ350" s="277"/>
      <c r="BR350" s="277"/>
      <c r="BS350" s="277"/>
      <c r="BT350" s="277"/>
      <c r="BU350" s="277"/>
      <c r="BV350" s="277"/>
      <c r="BW350" s="277"/>
      <c r="BX350" s="277"/>
      <c r="BY350" s="277"/>
      <c r="BZ350" s="277"/>
      <c r="CA350" s="277"/>
      <c r="CB350" s="277"/>
      <c r="CC350" s="277"/>
      <c r="CD350" s="277"/>
      <c r="CE350" s="277"/>
      <c r="CF350" s="277"/>
      <c r="CG350" s="277"/>
      <c r="CH350" s="277"/>
      <c r="CI350" s="277"/>
      <c r="CJ350" s="277"/>
      <c r="CK350" s="277"/>
      <c r="CL350" s="277"/>
      <c r="CM350" s="277"/>
      <c r="CN350" s="277"/>
      <c r="CO350" s="277"/>
      <c r="CP350" s="277"/>
      <c r="CQ350" s="277"/>
      <c r="CR350" s="277"/>
      <c r="CS350" s="277"/>
      <c r="CT350" s="277"/>
      <c r="CU350" s="277"/>
      <c r="CV350" s="277"/>
      <c r="CW350" s="277"/>
      <c r="CX350" s="277"/>
      <c r="CY350" s="277"/>
      <c r="CZ350" s="277"/>
      <c r="DA350" s="277"/>
      <c r="DB350" s="277"/>
      <c r="DC350" s="277"/>
      <c r="DD350" s="277"/>
      <c r="DE350" s="277"/>
      <c r="DF350" s="277"/>
      <c r="DG350" s="277"/>
      <c r="DH350" s="277"/>
      <c r="DI350" s="277"/>
      <c r="DJ350" s="277"/>
      <c r="DK350" s="277"/>
      <c r="DL350" s="277"/>
      <c r="DM350" s="277"/>
      <c r="DN350" s="277"/>
      <c r="DO350" s="277"/>
      <c r="DP350" s="277"/>
      <c r="DQ350" s="277"/>
      <c r="DR350" s="277"/>
      <c r="DS350" s="277"/>
      <c r="DT350" s="277"/>
      <c r="DU350" s="277"/>
      <c r="DV350" s="277"/>
      <c r="DW350" s="277"/>
      <c r="DX350" s="277"/>
      <c r="DY350" s="277"/>
      <c r="DZ350" s="277"/>
      <c r="EA350" s="277"/>
      <c r="EB350" s="277"/>
      <c r="EC350" s="277"/>
      <c r="ED350" s="277"/>
      <c r="EE350" s="277"/>
      <c r="EF350" s="277"/>
      <c r="EG350" s="277"/>
      <c r="EH350" s="277"/>
      <c r="EI350" s="277"/>
      <c r="EJ350" s="277"/>
      <c r="EK350" s="277"/>
      <c r="EL350" s="277"/>
      <c r="EM350" s="277"/>
      <c r="EN350" s="277"/>
      <c r="EO350" s="277"/>
      <c r="EP350" s="277"/>
      <c r="EQ350" s="277"/>
      <c r="ER350" s="277"/>
      <c r="ES350" s="277"/>
      <c r="ET350" s="277"/>
      <c r="EU350" s="277"/>
      <c r="EV350" s="277"/>
      <c r="EW350" s="277"/>
      <c r="EX350" s="277"/>
      <c r="EY350" s="277"/>
      <c r="EZ350" s="277"/>
      <c r="FA350" s="277"/>
      <c r="FB350" s="277"/>
      <c r="FC350" s="277"/>
      <c r="FD350" s="277"/>
      <c r="FE350" s="277"/>
      <c r="FF350" s="277"/>
      <c r="FG350" s="277"/>
      <c r="FH350" s="277"/>
      <c r="FI350" s="277"/>
      <c r="FJ350" s="277"/>
      <c r="FK350" s="277"/>
      <c r="FL350" s="277"/>
      <c r="FM350" s="277"/>
      <c r="FN350" s="277"/>
      <c r="FO350" s="277"/>
      <c r="FP350" s="277"/>
      <c r="FQ350" s="277"/>
      <c r="FR350" s="277"/>
      <c r="FS350" s="277"/>
      <c r="FT350" s="277"/>
      <c r="FU350" s="277"/>
      <c r="FV350" s="277"/>
      <c r="FW350" s="277"/>
      <c r="FX350" s="277"/>
      <c r="FY350" s="277"/>
      <c r="FZ350" s="277"/>
      <c r="GA350" s="277"/>
      <c r="GB350" s="277"/>
      <c r="GC350" s="277"/>
      <c r="GD350" s="277"/>
      <c r="GE350" s="277"/>
      <c r="GF350" s="277"/>
      <c r="GG350" s="277"/>
      <c r="GH350" s="277"/>
      <c r="GI350" s="277"/>
      <c r="GJ350" s="277"/>
      <c r="GK350" s="277"/>
      <c r="GL350" s="277"/>
      <c r="GM350" s="277"/>
      <c r="GN350" s="277"/>
      <c r="GO350" s="277"/>
      <c r="GP350" s="277"/>
      <c r="GQ350" s="277"/>
      <c r="GR350" s="277"/>
      <c r="GS350" s="277"/>
      <c r="GT350" s="277"/>
      <c r="GU350" s="277"/>
      <c r="GV350" s="280"/>
      <c r="GW350" s="280"/>
      <c r="GX350" s="280"/>
      <c r="GY350" s="280"/>
      <c r="GZ350" s="280"/>
      <c r="HA350" s="280"/>
      <c r="HB350" s="280"/>
      <c r="HC350" s="280"/>
      <c r="HD350" s="280"/>
      <c r="HE350" s="280"/>
      <c r="HF350" s="280"/>
      <c r="HG350" s="280"/>
      <c r="HH350" s="280"/>
      <c r="HI350" s="280"/>
      <c r="HJ350" s="280"/>
      <c r="HK350" s="280"/>
      <c r="HL350" s="280"/>
      <c r="HM350" s="280"/>
      <c r="HN350" s="280"/>
      <c r="HO350" s="280"/>
      <c r="HP350" s="280"/>
      <c r="HQ350" s="280"/>
      <c r="HR350" s="280"/>
      <c r="HS350" s="280"/>
    </row>
    <row r="351" spans="1:227" s="278" customFormat="1" ht="26.1" customHeight="1">
      <c r="A351" s="523"/>
      <c r="B351" s="294" t="s">
        <v>253</v>
      </c>
      <c r="C351" s="291">
        <v>2542.33</v>
      </c>
      <c r="D351" s="290">
        <v>855.03783199999998</v>
      </c>
      <c r="E351" s="290"/>
      <c r="F351" s="291">
        <f t="shared" si="54"/>
        <v>3397.3678319999999</v>
      </c>
      <c r="G351" s="290"/>
      <c r="H351" s="291">
        <f t="shared" si="57"/>
        <v>3397.3678319999999</v>
      </c>
      <c r="I351" s="296" t="s">
        <v>454</v>
      </c>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c r="AQ351" s="277"/>
      <c r="AR351" s="277"/>
      <c r="AS351" s="277"/>
      <c r="AT351" s="277"/>
      <c r="AU351" s="277"/>
      <c r="AV351" s="277"/>
      <c r="AW351" s="277"/>
      <c r="AX351" s="277"/>
      <c r="AY351" s="277"/>
      <c r="AZ351" s="277"/>
      <c r="BA351" s="277"/>
      <c r="BB351" s="277"/>
      <c r="BC351" s="277"/>
      <c r="BD351" s="277"/>
      <c r="BE351" s="277"/>
      <c r="BF351" s="277"/>
      <c r="BG351" s="277"/>
      <c r="BH351" s="277"/>
      <c r="BI351" s="277"/>
      <c r="BJ351" s="277"/>
      <c r="BK351" s="277"/>
      <c r="BL351" s="277"/>
      <c r="BM351" s="277"/>
      <c r="BN351" s="277"/>
      <c r="BO351" s="277"/>
      <c r="BP351" s="277"/>
      <c r="BQ351" s="277"/>
      <c r="BR351" s="277"/>
      <c r="BS351" s="277"/>
      <c r="BT351" s="277"/>
      <c r="BU351" s="277"/>
      <c r="BV351" s="277"/>
      <c r="BW351" s="277"/>
      <c r="BX351" s="277"/>
      <c r="BY351" s="277"/>
      <c r="BZ351" s="277"/>
      <c r="CA351" s="277"/>
      <c r="CB351" s="277"/>
      <c r="CC351" s="277"/>
      <c r="CD351" s="277"/>
      <c r="CE351" s="277"/>
      <c r="CF351" s="277"/>
      <c r="CG351" s="277"/>
      <c r="CH351" s="277"/>
      <c r="CI351" s="277"/>
      <c r="CJ351" s="277"/>
      <c r="CK351" s="277"/>
      <c r="CL351" s="277"/>
      <c r="CM351" s="277"/>
      <c r="CN351" s="277"/>
      <c r="CO351" s="277"/>
      <c r="CP351" s="277"/>
      <c r="CQ351" s="277"/>
      <c r="CR351" s="277"/>
      <c r="CS351" s="277"/>
      <c r="CT351" s="277"/>
      <c r="CU351" s="277"/>
      <c r="CV351" s="277"/>
      <c r="CW351" s="277"/>
      <c r="CX351" s="277"/>
      <c r="CY351" s="277"/>
      <c r="CZ351" s="277"/>
      <c r="DA351" s="277"/>
      <c r="DB351" s="277"/>
      <c r="DC351" s="277"/>
      <c r="DD351" s="277"/>
      <c r="DE351" s="277"/>
      <c r="DF351" s="277"/>
      <c r="DG351" s="277"/>
      <c r="DH351" s="277"/>
      <c r="DI351" s="277"/>
      <c r="DJ351" s="277"/>
      <c r="DK351" s="277"/>
      <c r="DL351" s="277"/>
      <c r="DM351" s="277"/>
      <c r="DN351" s="277"/>
      <c r="DO351" s="277"/>
      <c r="DP351" s="277"/>
      <c r="DQ351" s="277"/>
      <c r="DR351" s="277"/>
      <c r="DS351" s="277"/>
      <c r="DT351" s="277"/>
      <c r="DU351" s="277"/>
      <c r="DV351" s="277"/>
      <c r="DW351" s="277"/>
      <c r="DX351" s="277"/>
      <c r="DY351" s="277"/>
      <c r="DZ351" s="277"/>
      <c r="EA351" s="277"/>
      <c r="EB351" s="277"/>
      <c r="EC351" s="277"/>
      <c r="ED351" s="277"/>
      <c r="EE351" s="277"/>
      <c r="EF351" s="277"/>
      <c r="EG351" s="277"/>
      <c r="EH351" s="277"/>
      <c r="EI351" s="277"/>
      <c r="EJ351" s="277"/>
      <c r="EK351" s="277"/>
      <c r="EL351" s="277"/>
      <c r="EM351" s="277"/>
      <c r="EN351" s="277"/>
      <c r="EO351" s="277"/>
      <c r="EP351" s="277"/>
      <c r="EQ351" s="277"/>
      <c r="ER351" s="277"/>
      <c r="ES351" s="277"/>
      <c r="ET351" s="277"/>
      <c r="EU351" s="277"/>
      <c r="EV351" s="277"/>
      <c r="EW351" s="277"/>
      <c r="EX351" s="277"/>
      <c r="EY351" s="277"/>
      <c r="EZ351" s="277"/>
      <c r="FA351" s="277"/>
      <c r="FB351" s="277"/>
      <c r="FC351" s="277"/>
      <c r="FD351" s="277"/>
      <c r="FE351" s="277"/>
      <c r="FF351" s="277"/>
      <c r="FG351" s="277"/>
      <c r="FH351" s="277"/>
      <c r="FI351" s="277"/>
      <c r="FJ351" s="277"/>
      <c r="FK351" s="277"/>
      <c r="FL351" s="277"/>
      <c r="FM351" s="277"/>
      <c r="FN351" s="277"/>
      <c r="FO351" s="277"/>
      <c r="FP351" s="277"/>
      <c r="FQ351" s="277"/>
      <c r="FR351" s="277"/>
      <c r="FS351" s="277"/>
      <c r="FT351" s="277"/>
      <c r="FU351" s="277"/>
      <c r="FV351" s="277"/>
      <c r="FW351" s="277"/>
      <c r="FX351" s="277"/>
      <c r="FY351" s="277"/>
      <c r="FZ351" s="277"/>
      <c r="GA351" s="277"/>
      <c r="GB351" s="277"/>
      <c r="GC351" s="277"/>
      <c r="GD351" s="277"/>
      <c r="GE351" s="277"/>
      <c r="GF351" s="277"/>
      <c r="GG351" s="277"/>
      <c r="GH351" s="277"/>
      <c r="GI351" s="277"/>
      <c r="GJ351" s="277"/>
      <c r="GK351" s="277"/>
      <c r="GL351" s="277"/>
      <c r="GM351" s="277"/>
      <c r="GN351" s="277"/>
      <c r="GO351" s="277"/>
      <c r="GP351" s="277"/>
      <c r="GQ351" s="277"/>
      <c r="GR351" s="277"/>
      <c r="GS351" s="277"/>
      <c r="GT351" s="277"/>
      <c r="GU351" s="277"/>
      <c r="GV351" s="280"/>
      <c r="GW351" s="280"/>
      <c r="GX351" s="280"/>
      <c r="GY351" s="280"/>
      <c r="GZ351" s="280"/>
      <c r="HA351" s="280"/>
      <c r="HB351" s="280"/>
      <c r="HC351" s="280"/>
      <c r="HD351" s="280"/>
      <c r="HE351" s="280"/>
      <c r="HF351" s="280"/>
      <c r="HG351" s="280"/>
      <c r="HH351" s="280"/>
      <c r="HI351" s="280"/>
      <c r="HJ351" s="280"/>
      <c r="HK351" s="280"/>
      <c r="HL351" s="280"/>
      <c r="HM351" s="280"/>
      <c r="HN351" s="280"/>
      <c r="HO351" s="280"/>
      <c r="HP351" s="280"/>
      <c r="HQ351" s="280"/>
      <c r="HR351" s="280"/>
      <c r="HS351" s="280"/>
    </row>
    <row r="352" spans="1:227" s="278" customFormat="1" ht="26.1" customHeight="1">
      <c r="A352" s="523"/>
      <c r="B352" s="294" t="s">
        <v>255</v>
      </c>
      <c r="C352" s="290">
        <v>831.44</v>
      </c>
      <c r="D352" s="290"/>
      <c r="E352" s="290"/>
      <c r="F352" s="291">
        <f t="shared" si="54"/>
        <v>831.44</v>
      </c>
      <c r="G352" s="290"/>
      <c r="H352" s="291">
        <f t="shared" si="57"/>
        <v>831.44</v>
      </c>
      <c r="I352" s="296"/>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F352" s="277"/>
      <c r="AG352" s="277"/>
      <c r="AH352" s="277"/>
      <c r="AI352" s="277"/>
      <c r="AJ352" s="277"/>
      <c r="AK352" s="277"/>
      <c r="AL352" s="277"/>
      <c r="AM352" s="277"/>
      <c r="AN352" s="277"/>
      <c r="AO352" s="277"/>
      <c r="AP352" s="277"/>
      <c r="AQ352" s="277"/>
      <c r="AR352" s="277"/>
      <c r="AS352" s="277"/>
      <c r="AT352" s="277"/>
      <c r="AU352" s="277"/>
      <c r="AV352" s="277"/>
      <c r="AW352" s="277"/>
      <c r="AX352" s="277"/>
      <c r="AY352" s="277"/>
      <c r="AZ352" s="277"/>
      <c r="BA352" s="277"/>
      <c r="BB352" s="277"/>
      <c r="BC352" s="277"/>
      <c r="BD352" s="277"/>
      <c r="BE352" s="277"/>
      <c r="BF352" s="277"/>
      <c r="BG352" s="277"/>
      <c r="BH352" s="277"/>
      <c r="BI352" s="277"/>
      <c r="BJ352" s="277"/>
      <c r="BK352" s="277"/>
      <c r="BL352" s="277"/>
      <c r="BM352" s="277"/>
      <c r="BN352" s="277"/>
      <c r="BO352" s="277"/>
      <c r="BP352" s="277"/>
      <c r="BQ352" s="277"/>
      <c r="BR352" s="277"/>
      <c r="BS352" s="277"/>
      <c r="BT352" s="277"/>
      <c r="BU352" s="277"/>
      <c r="BV352" s="277"/>
      <c r="BW352" s="277"/>
      <c r="BX352" s="277"/>
      <c r="BY352" s="277"/>
      <c r="BZ352" s="277"/>
      <c r="CA352" s="277"/>
      <c r="CB352" s="277"/>
      <c r="CC352" s="277"/>
      <c r="CD352" s="277"/>
      <c r="CE352" s="277"/>
      <c r="CF352" s="277"/>
      <c r="CG352" s="277"/>
      <c r="CH352" s="277"/>
      <c r="CI352" s="277"/>
      <c r="CJ352" s="277"/>
      <c r="CK352" s="277"/>
      <c r="CL352" s="277"/>
      <c r="CM352" s="277"/>
      <c r="CN352" s="277"/>
      <c r="CO352" s="277"/>
      <c r="CP352" s="277"/>
      <c r="CQ352" s="277"/>
      <c r="CR352" s="277"/>
      <c r="CS352" s="277"/>
      <c r="CT352" s="277"/>
      <c r="CU352" s="277"/>
      <c r="CV352" s="277"/>
      <c r="CW352" s="277"/>
      <c r="CX352" s="277"/>
      <c r="CY352" s="277"/>
      <c r="CZ352" s="277"/>
      <c r="DA352" s="277"/>
      <c r="DB352" s="277"/>
      <c r="DC352" s="277"/>
      <c r="DD352" s="277"/>
      <c r="DE352" s="277"/>
      <c r="DF352" s="277"/>
      <c r="DG352" s="277"/>
      <c r="DH352" s="277"/>
      <c r="DI352" s="277"/>
      <c r="DJ352" s="277"/>
      <c r="DK352" s="277"/>
      <c r="DL352" s="277"/>
      <c r="DM352" s="277"/>
      <c r="DN352" s="277"/>
      <c r="DO352" s="277"/>
      <c r="DP352" s="277"/>
      <c r="DQ352" s="277"/>
      <c r="DR352" s="277"/>
      <c r="DS352" s="277"/>
      <c r="DT352" s="277"/>
      <c r="DU352" s="277"/>
      <c r="DV352" s="277"/>
      <c r="DW352" s="277"/>
      <c r="DX352" s="277"/>
      <c r="DY352" s="277"/>
      <c r="DZ352" s="277"/>
      <c r="EA352" s="277"/>
      <c r="EB352" s="277"/>
      <c r="EC352" s="277"/>
      <c r="ED352" s="277"/>
      <c r="EE352" s="277"/>
      <c r="EF352" s="277"/>
      <c r="EG352" s="277"/>
      <c r="EH352" s="277"/>
      <c r="EI352" s="277"/>
      <c r="EJ352" s="277"/>
      <c r="EK352" s="277"/>
      <c r="EL352" s="277"/>
      <c r="EM352" s="277"/>
      <c r="EN352" s="277"/>
      <c r="EO352" s="277"/>
      <c r="EP352" s="277"/>
      <c r="EQ352" s="277"/>
      <c r="ER352" s="277"/>
      <c r="ES352" s="277"/>
      <c r="ET352" s="277"/>
      <c r="EU352" s="277"/>
      <c r="EV352" s="277"/>
      <c r="EW352" s="277"/>
      <c r="EX352" s="277"/>
      <c r="EY352" s="277"/>
      <c r="EZ352" s="277"/>
      <c r="FA352" s="277"/>
      <c r="FB352" s="277"/>
      <c r="FC352" s="277"/>
      <c r="FD352" s="277"/>
      <c r="FE352" s="277"/>
      <c r="FF352" s="277"/>
      <c r="FG352" s="277"/>
      <c r="FH352" s="277"/>
      <c r="FI352" s="277"/>
      <c r="FJ352" s="277"/>
      <c r="FK352" s="277"/>
      <c r="FL352" s="277"/>
      <c r="FM352" s="277"/>
      <c r="FN352" s="277"/>
      <c r="FO352" s="277"/>
      <c r="FP352" s="277"/>
      <c r="FQ352" s="277"/>
      <c r="FR352" s="277"/>
      <c r="FS352" s="277"/>
      <c r="FT352" s="277"/>
      <c r="FU352" s="277"/>
      <c r="FV352" s="277"/>
      <c r="FW352" s="277"/>
      <c r="FX352" s="277"/>
      <c r="FY352" s="277"/>
      <c r="FZ352" s="277"/>
      <c r="GA352" s="277"/>
      <c r="GB352" s="277"/>
      <c r="GC352" s="277"/>
      <c r="GD352" s="277"/>
      <c r="GE352" s="277"/>
      <c r="GF352" s="277"/>
      <c r="GG352" s="277"/>
      <c r="GH352" s="277"/>
      <c r="GI352" s="277"/>
      <c r="GJ352" s="277"/>
      <c r="GK352" s="277"/>
      <c r="GL352" s="277"/>
      <c r="GM352" s="277"/>
      <c r="GN352" s="277"/>
      <c r="GO352" s="277"/>
      <c r="GP352" s="277"/>
      <c r="GQ352" s="277"/>
      <c r="GR352" s="277"/>
      <c r="GS352" s="277"/>
      <c r="GT352" s="277"/>
      <c r="GU352" s="277"/>
      <c r="GV352" s="280"/>
      <c r="GW352" s="280"/>
      <c r="GX352" s="280"/>
      <c r="GY352" s="280"/>
      <c r="GZ352" s="280"/>
      <c r="HA352" s="280"/>
      <c r="HB352" s="280"/>
      <c r="HC352" s="280"/>
      <c r="HD352" s="280"/>
      <c r="HE352" s="280"/>
      <c r="HF352" s="280"/>
      <c r="HG352" s="280"/>
      <c r="HH352" s="280"/>
      <c r="HI352" s="280"/>
      <c r="HJ352" s="280"/>
      <c r="HK352" s="280"/>
      <c r="HL352" s="280"/>
      <c r="HM352" s="280"/>
      <c r="HN352" s="280"/>
      <c r="HO352" s="280"/>
      <c r="HP352" s="280"/>
      <c r="HQ352" s="280"/>
      <c r="HR352" s="280"/>
      <c r="HS352" s="280"/>
    </row>
    <row r="353" spans="1:227" s="278" customFormat="1" ht="26.1" customHeight="1">
      <c r="A353" s="523"/>
      <c r="B353" s="293" t="s">
        <v>256</v>
      </c>
      <c r="C353" s="291">
        <v>691.6</v>
      </c>
      <c r="D353" s="291"/>
      <c r="E353" s="291"/>
      <c r="F353" s="291">
        <f t="shared" si="54"/>
        <v>691.6</v>
      </c>
      <c r="G353" s="291"/>
      <c r="H353" s="291">
        <f t="shared" si="57"/>
        <v>691.6</v>
      </c>
      <c r="I353" s="296"/>
      <c r="J353" s="277"/>
      <c r="K353" s="277"/>
      <c r="L353" s="277"/>
      <c r="M353" s="277"/>
      <c r="N353" s="277"/>
      <c r="O353" s="277"/>
      <c r="P353" s="277"/>
      <c r="Q353" s="277"/>
      <c r="R353" s="277"/>
      <c r="S353" s="277"/>
      <c r="T353" s="277"/>
      <c r="U353" s="277"/>
      <c r="V353" s="277"/>
      <c r="W353" s="277"/>
      <c r="X353" s="277"/>
      <c r="Y353" s="277"/>
      <c r="Z353" s="277"/>
      <c r="AA353" s="277"/>
      <c r="AB353" s="277"/>
      <c r="AC353" s="277"/>
      <c r="AD353" s="277"/>
      <c r="AE353" s="277"/>
      <c r="AF353" s="277"/>
      <c r="AG353" s="277"/>
      <c r="AH353" s="277"/>
      <c r="AI353" s="277"/>
      <c r="AJ353" s="277"/>
      <c r="AK353" s="277"/>
      <c r="AL353" s="277"/>
      <c r="AM353" s="277"/>
      <c r="AN353" s="277"/>
      <c r="AO353" s="277"/>
      <c r="AP353" s="277"/>
      <c r="AQ353" s="277"/>
      <c r="AR353" s="277"/>
      <c r="AS353" s="277"/>
      <c r="AT353" s="277"/>
      <c r="AU353" s="277"/>
      <c r="AV353" s="277"/>
      <c r="AW353" s="277"/>
      <c r="AX353" s="277"/>
      <c r="AY353" s="277"/>
      <c r="AZ353" s="277"/>
      <c r="BA353" s="277"/>
      <c r="BB353" s="277"/>
      <c r="BC353" s="277"/>
      <c r="BD353" s="277"/>
      <c r="BE353" s="277"/>
      <c r="BF353" s="277"/>
      <c r="BG353" s="277"/>
      <c r="BH353" s="277"/>
      <c r="BI353" s="277"/>
      <c r="BJ353" s="277"/>
      <c r="BK353" s="277"/>
      <c r="BL353" s="277"/>
      <c r="BM353" s="277"/>
      <c r="BN353" s="277"/>
      <c r="BO353" s="277"/>
      <c r="BP353" s="277"/>
      <c r="BQ353" s="277"/>
      <c r="BR353" s="277"/>
      <c r="BS353" s="277"/>
      <c r="BT353" s="277"/>
      <c r="BU353" s="277"/>
      <c r="BV353" s="277"/>
      <c r="BW353" s="277"/>
      <c r="BX353" s="277"/>
      <c r="BY353" s="277"/>
      <c r="BZ353" s="277"/>
      <c r="CA353" s="277"/>
      <c r="CB353" s="277"/>
      <c r="CC353" s="277"/>
      <c r="CD353" s="277"/>
      <c r="CE353" s="277"/>
      <c r="CF353" s="277"/>
      <c r="CG353" s="277"/>
      <c r="CH353" s="277"/>
      <c r="CI353" s="277"/>
      <c r="CJ353" s="277"/>
      <c r="CK353" s="277"/>
      <c r="CL353" s="277"/>
      <c r="CM353" s="277"/>
      <c r="CN353" s="277"/>
      <c r="CO353" s="277"/>
      <c r="CP353" s="277"/>
      <c r="CQ353" s="277"/>
      <c r="CR353" s="277"/>
      <c r="CS353" s="277"/>
      <c r="CT353" s="277"/>
      <c r="CU353" s="277"/>
      <c r="CV353" s="277"/>
      <c r="CW353" s="277"/>
      <c r="CX353" s="277"/>
      <c r="CY353" s="277"/>
      <c r="CZ353" s="277"/>
      <c r="DA353" s="277"/>
      <c r="DB353" s="277"/>
      <c r="DC353" s="277"/>
      <c r="DD353" s="277"/>
      <c r="DE353" s="277"/>
      <c r="DF353" s="277"/>
      <c r="DG353" s="277"/>
      <c r="DH353" s="277"/>
      <c r="DI353" s="277"/>
      <c r="DJ353" s="277"/>
      <c r="DK353" s="277"/>
      <c r="DL353" s="277"/>
      <c r="DM353" s="277"/>
      <c r="DN353" s="277"/>
      <c r="DO353" s="277"/>
      <c r="DP353" s="277"/>
      <c r="DQ353" s="277"/>
      <c r="DR353" s="277"/>
      <c r="DS353" s="277"/>
      <c r="DT353" s="277"/>
      <c r="DU353" s="277"/>
      <c r="DV353" s="277"/>
      <c r="DW353" s="277"/>
      <c r="DX353" s="277"/>
      <c r="DY353" s="277"/>
      <c r="DZ353" s="277"/>
      <c r="EA353" s="277"/>
      <c r="EB353" s="277"/>
      <c r="EC353" s="277"/>
      <c r="ED353" s="277"/>
      <c r="EE353" s="277"/>
      <c r="EF353" s="277"/>
      <c r="EG353" s="277"/>
      <c r="EH353" s="277"/>
      <c r="EI353" s="277"/>
      <c r="EJ353" s="277"/>
      <c r="EK353" s="277"/>
      <c r="EL353" s="277"/>
      <c r="EM353" s="277"/>
      <c r="EN353" s="277"/>
      <c r="EO353" s="277"/>
      <c r="EP353" s="277"/>
      <c r="EQ353" s="277"/>
      <c r="ER353" s="277"/>
      <c r="ES353" s="277"/>
      <c r="ET353" s="277"/>
      <c r="EU353" s="277"/>
      <c r="EV353" s="277"/>
      <c r="EW353" s="277"/>
      <c r="EX353" s="277"/>
      <c r="EY353" s="277"/>
      <c r="EZ353" s="277"/>
      <c r="FA353" s="277"/>
      <c r="FB353" s="277"/>
      <c r="FC353" s="277"/>
      <c r="FD353" s="277"/>
      <c r="FE353" s="277"/>
      <c r="FF353" s="277"/>
      <c r="FG353" s="277"/>
      <c r="FH353" s="277"/>
      <c r="FI353" s="277"/>
      <c r="FJ353" s="277"/>
      <c r="FK353" s="277"/>
      <c r="FL353" s="277"/>
      <c r="FM353" s="277"/>
      <c r="FN353" s="277"/>
      <c r="FO353" s="277"/>
      <c r="FP353" s="277"/>
      <c r="FQ353" s="277"/>
      <c r="FR353" s="277"/>
      <c r="FS353" s="277"/>
      <c r="FT353" s="277"/>
      <c r="FU353" s="277"/>
      <c r="FV353" s="277"/>
      <c r="FW353" s="277"/>
      <c r="FX353" s="277"/>
      <c r="FY353" s="277"/>
      <c r="FZ353" s="277"/>
      <c r="GA353" s="277"/>
      <c r="GB353" s="277"/>
      <c r="GC353" s="277"/>
      <c r="GD353" s="277"/>
      <c r="GE353" s="277"/>
      <c r="GF353" s="277"/>
      <c r="GG353" s="277"/>
      <c r="GH353" s="277"/>
      <c r="GI353" s="277"/>
      <c r="GJ353" s="277"/>
      <c r="GK353" s="277"/>
      <c r="GL353" s="277"/>
      <c r="GM353" s="277"/>
      <c r="GN353" s="277"/>
      <c r="GO353" s="277"/>
      <c r="GP353" s="277"/>
      <c r="GQ353" s="277"/>
      <c r="GR353" s="277"/>
      <c r="GS353" s="277"/>
      <c r="GT353" s="277"/>
      <c r="GU353" s="277"/>
      <c r="GV353" s="280"/>
      <c r="GW353" s="280"/>
      <c r="GX353" s="280"/>
      <c r="GY353" s="280"/>
      <c r="GZ353" s="280"/>
      <c r="HA353" s="280"/>
      <c r="HB353" s="280"/>
      <c r="HC353" s="280"/>
      <c r="HD353" s="280"/>
      <c r="HE353" s="280"/>
      <c r="HF353" s="280"/>
      <c r="HG353" s="280"/>
      <c r="HH353" s="280"/>
      <c r="HI353" s="280"/>
      <c r="HJ353" s="280"/>
      <c r="HK353" s="280"/>
      <c r="HL353" s="280"/>
      <c r="HM353" s="280"/>
      <c r="HN353" s="280"/>
      <c r="HO353" s="280"/>
      <c r="HP353" s="280"/>
      <c r="HQ353" s="280"/>
      <c r="HR353" s="280"/>
      <c r="HS353" s="280"/>
    </row>
    <row r="354" spans="1:227" s="278" customFormat="1" ht="26.1" customHeight="1">
      <c r="A354" s="523"/>
      <c r="B354" s="296" t="s">
        <v>257</v>
      </c>
      <c r="C354" s="290">
        <v>139.84</v>
      </c>
      <c r="D354" s="290"/>
      <c r="E354" s="290"/>
      <c r="F354" s="291">
        <f t="shared" si="54"/>
        <v>139.84</v>
      </c>
      <c r="G354" s="290"/>
      <c r="H354" s="291">
        <f t="shared" si="57"/>
        <v>139.84</v>
      </c>
      <c r="I354" s="296"/>
      <c r="J354" s="277"/>
      <c r="K354" s="277"/>
      <c r="L354" s="277"/>
      <c r="M354" s="277"/>
      <c r="N354" s="277"/>
      <c r="O354" s="277"/>
      <c r="P354" s="277"/>
      <c r="Q354" s="277"/>
      <c r="R354" s="277"/>
      <c r="S354" s="277"/>
      <c r="T354" s="277"/>
      <c r="U354" s="277"/>
      <c r="V354" s="277"/>
      <c r="W354" s="277"/>
      <c r="X354" s="277"/>
      <c r="Y354" s="277"/>
      <c r="Z354" s="277"/>
      <c r="AA354" s="277"/>
      <c r="AB354" s="277"/>
      <c r="AC354" s="277"/>
      <c r="AD354" s="277"/>
      <c r="AE354" s="277"/>
      <c r="AF354" s="277"/>
      <c r="AG354" s="277"/>
      <c r="AH354" s="277"/>
      <c r="AI354" s="277"/>
      <c r="AJ354" s="277"/>
      <c r="AK354" s="277"/>
      <c r="AL354" s="277"/>
      <c r="AM354" s="277"/>
      <c r="AN354" s="277"/>
      <c r="AO354" s="277"/>
      <c r="AP354" s="277"/>
      <c r="AQ354" s="277"/>
      <c r="AR354" s="277"/>
      <c r="AS354" s="277"/>
      <c r="AT354" s="277"/>
      <c r="AU354" s="277"/>
      <c r="AV354" s="277"/>
      <c r="AW354" s="277"/>
      <c r="AX354" s="277"/>
      <c r="AY354" s="277"/>
      <c r="AZ354" s="277"/>
      <c r="BA354" s="277"/>
      <c r="BB354" s="277"/>
      <c r="BC354" s="277"/>
      <c r="BD354" s="277"/>
      <c r="BE354" s="277"/>
      <c r="BF354" s="277"/>
      <c r="BG354" s="277"/>
      <c r="BH354" s="277"/>
      <c r="BI354" s="277"/>
      <c r="BJ354" s="277"/>
      <c r="BK354" s="277"/>
      <c r="BL354" s="277"/>
      <c r="BM354" s="277"/>
      <c r="BN354" s="277"/>
      <c r="BO354" s="277"/>
      <c r="BP354" s="277"/>
      <c r="BQ354" s="277"/>
      <c r="BR354" s="277"/>
      <c r="BS354" s="277"/>
      <c r="BT354" s="277"/>
      <c r="BU354" s="277"/>
      <c r="BV354" s="277"/>
      <c r="BW354" s="277"/>
      <c r="BX354" s="277"/>
      <c r="BY354" s="277"/>
      <c r="BZ354" s="277"/>
      <c r="CA354" s="277"/>
      <c r="CB354" s="277"/>
      <c r="CC354" s="277"/>
      <c r="CD354" s="277"/>
      <c r="CE354" s="277"/>
      <c r="CF354" s="277"/>
      <c r="CG354" s="277"/>
      <c r="CH354" s="277"/>
      <c r="CI354" s="277"/>
      <c r="CJ354" s="277"/>
      <c r="CK354" s="277"/>
      <c r="CL354" s="277"/>
      <c r="CM354" s="277"/>
      <c r="CN354" s="277"/>
      <c r="CO354" s="277"/>
      <c r="CP354" s="277"/>
      <c r="CQ354" s="277"/>
      <c r="CR354" s="277"/>
      <c r="CS354" s="277"/>
      <c r="CT354" s="277"/>
      <c r="CU354" s="277"/>
      <c r="CV354" s="277"/>
      <c r="CW354" s="277"/>
      <c r="CX354" s="277"/>
      <c r="CY354" s="277"/>
      <c r="CZ354" s="277"/>
      <c r="DA354" s="277"/>
      <c r="DB354" s="277"/>
      <c r="DC354" s="277"/>
      <c r="DD354" s="277"/>
      <c r="DE354" s="277"/>
      <c r="DF354" s="277"/>
      <c r="DG354" s="277"/>
      <c r="DH354" s="277"/>
      <c r="DI354" s="277"/>
      <c r="DJ354" s="277"/>
      <c r="DK354" s="277"/>
      <c r="DL354" s="277"/>
      <c r="DM354" s="277"/>
      <c r="DN354" s="277"/>
      <c r="DO354" s="277"/>
      <c r="DP354" s="277"/>
      <c r="DQ354" s="277"/>
      <c r="DR354" s="277"/>
      <c r="DS354" s="277"/>
      <c r="DT354" s="277"/>
      <c r="DU354" s="277"/>
      <c r="DV354" s="277"/>
      <c r="DW354" s="277"/>
      <c r="DX354" s="277"/>
      <c r="DY354" s="277"/>
      <c r="DZ354" s="277"/>
      <c r="EA354" s="277"/>
      <c r="EB354" s="277"/>
      <c r="EC354" s="277"/>
      <c r="ED354" s="277"/>
      <c r="EE354" s="277"/>
      <c r="EF354" s="277"/>
      <c r="EG354" s="277"/>
      <c r="EH354" s="277"/>
      <c r="EI354" s="277"/>
      <c r="EJ354" s="277"/>
      <c r="EK354" s="277"/>
      <c r="EL354" s="277"/>
      <c r="EM354" s="277"/>
      <c r="EN354" s="277"/>
      <c r="EO354" s="277"/>
      <c r="EP354" s="277"/>
      <c r="EQ354" s="277"/>
      <c r="ER354" s="277"/>
      <c r="ES354" s="277"/>
      <c r="ET354" s="277"/>
      <c r="EU354" s="277"/>
      <c r="EV354" s="277"/>
      <c r="EW354" s="277"/>
      <c r="EX354" s="277"/>
      <c r="EY354" s="277"/>
      <c r="EZ354" s="277"/>
      <c r="FA354" s="277"/>
      <c r="FB354" s="277"/>
      <c r="FC354" s="277"/>
      <c r="FD354" s="277"/>
      <c r="FE354" s="277"/>
      <c r="FF354" s="277"/>
      <c r="FG354" s="277"/>
      <c r="FH354" s="277"/>
      <c r="FI354" s="277"/>
      <c r="FJ354" s="277"/>
      <c r="FK354" s="277"/>
      <c r="FL354" s="277"/>
      <c r="FM354" s="277"/>
      <c r="FN354" s="277"/>
      <c r="FO354" s="277"/>
      <c r="FP354" s="277"/>
      <c r="FQ354" s="277"/>
      <c r="FR354" s="277"/>
      <c r="FS354" s="277"/>
      <c r="FT354" s="277"/>
      <c r="FU354" s="277"/>
      <c r="FV354" s="277"/>
      <c r="FW354" s="277"/>
      <c r="FX354" s="277"/>
      <c r="FY354" s="277"/>
      <c r="FZ354" s="277"/>
      <c r="GA354" s="277"/>
      <c r="GB354" s="277"/>
      <c r="GC354" s="277"/>
      <c r="GD354" s="277"/>
      <c r="GE354" s="277"/>
      <c r="GF354" s="277"/>
      <c r="GG354" s="277"/>
      <c r="GH354" s="277"/>
      <c r="GI354" s="277"/>
      <c r="GJ354" s="277"/>
      <c r="GK354" s="277"/>
      <c r="GL354" s="277"/>
      <c r="GM354" s="277"/>
      <c r="GN354" s="277"/>
      <c r="GO354" s="277"/>
      <c r="GP354" s="277"/>
      <c r="GQ354" s="277"/>
      <c r="GR354" s="277"/>
      <c r="GS354" s="277"/>
      <c r="GT354" s="277"/>
      <c r="GU354" s="277"/>
      <c r="GV354" s="280"/>
      <c r="GW354" s="280"/>
      <c r="GX354" s="280"/>
      <c r="GY354" s="280"/>
      <c r="GZ354" s="280"/>
      <c r="HA354" s="280"/>
      <c r="HB354" s="280"/>
      <c r="HC354" s="280"/>
      <c r="HD354" s="280"/>
      <c r="HE354" s="280"/>
      <c r="HF354" s="280"/>
      <c r="HG354" s="280"/>
      <c r="HH354" s="280"/>
      <c r="HI354" s="280"/>
      <c r="HJ354" s="280"/>
      <c r="HK354" s="280"/>
      <c r="HL354" s="280"/>
      <c r="HM354" s="280"/>
      <c r="HN354" s="280"/>
      <c r="HO354" s="280"/>
      <c r="HP354" s="280"/>
      <c r="HQ354" s="280"/>
      <c r="HR354" s="280"/>
      <c r="HS354" s="280"/>
    </row>
    <row r="355" spans="1:227" s="278" customFormat="1" ht="26.1" customHeight="1">
      <c r="A355" s="523"/>
      <c r="B355" s="294" t="s">
        <v>258</v>
      </c>
      <c r="C355" s="290">
        <f>SUM(C356:C372)</f>
        <v>1809.04</v>
      </c>
      <c r="D355" s="290">
        <f t="shared" ref="D355:G355" si="61">SUM(D356:D372)</f>
        <v>533.65</v>
      </c>
      <c r="E355" s="290">
        <f t="shared" si="61"/>
        <v>0</v>
      </c>
      <c r="F355" s="291">
        <f t="shared" ref="F355:F418" si="62">C355+D355+E355</f>
        <v>2342.69</v>
      </c>
      <c r="G355" s="290">
        <f t="shared" si="61"/>
        <v>-2915</v>
      </c>
      <c r="H355" s="291">
        <f t="shared" si="57"/>
        <v>-572.30999999999995</v>
      </c>
      <c r="I355" s="296"/>
      <c r="J355" s="277"/>
      <c r="K355" s="277"/>
      <c r="L355" s="277"/>
      <c r="M355" s="277"/>
      <c r="N355" s="277"/>
      <c r="O355" s="277"/>
      <c r="P355" s="277"/>
      <c r="Q355" s="277"/>
      <c r="R355" s="277"/>
      <c r="S355" s="277"/>
      <c r="T355" s="277"/>
      <c r="U355" s="277"/>
      <c r="V355" s="277"/>
      <c r="W355" s="277"/>
      <c r="X355" s="277"/>
      <c r="Y355" s="277"/>
      <c r="Z355" s="277"/>
      <c r="AA355" s="277"/>
      <c r="AB355" s="277"/>
      <c r="AC355" s="277"/>
      <c r="AD355" s="277"/>
      <c r="AE355" s="277"/>
      <c r="AF355" s="277"/>
      <c r="AG355" s="277"/>
      <c r="AH355" s="277"/>
      <c r="AI355" s="277"/>
      <c r="AJ355" s="277"/>
      <c r="AK355" s="277"/>
      <c r="AL355" s="277"/>
      <c r="AM355" s="277"/>
      <c r="AN355" s="277"/>
      <c r="AO355" s="277"/>
      <c r="AP355" s="277"/>
      <c r="AQ355" s="277"/>
      <c r="AR355" s="277"/>
      <c r="AS355" s="277"/>
      <c r="AT355" s="277"/>
      <c r="AU355" s="277"/>
      <c r="AV355" s="277"/>
      <c r="AW355" s="277"/>
      <c r="AX355" s="277"/>
      <c r="AY355" s="277"/>
      <c r="AZ355" s="277"/>
      <c r="BA355" s="277"/>
      <c r="BB355" s="277"/>
      <c r="BC355" s="277"/>
      <c r="BD355" s="277"/>
      <c r="BE355" s="277"/>
      <c r="BF355" s="277"/>
      <c r="BG355" s="277"/>
      <c r="BH355" s="277"/>
      <c r="BI355" s="277"/>
      <c r="BJ355" s="277"/>
      <c r="BK355" s="277"/>
      <c r="BL355" s="277"/>
      <c r="BM355" s="277"/>
      <c r="BN355" s="277"/>
      <c r="BO355" s="277"/>
      <c r="BP355" s="277"/>
      <c r="BQ355" s="277"/>
      <c r="BR355" s="277"/>
      <c r="BS355" s="277"/>
      <c r="BT355" s="277"/>
      <c r="BU355" s="277"/>
      <c r="BV355" s="277"/>
      <c r="BW355" s="277"/>
      <c r="BX355" s="277"/>
      <c r="BY355" s="277"/>
      <c r="BZ355" s="277"/>
      <c r="CA355" s="277"/>
      <c r="CB355" s="277"/>
      <c r="CC355" s="277"/>
      <c r="CD355" s="277"/>
      <c r="CE355" s="277"/>
      <c r="CF355" s="277"/>
      <c r="CG355" s="277"/>
      <c r="CH355" s="277"/>
      <c r="CI355" s="277"/>
      <c r="CJ355" s="277"/>
      <c r="CK355" s="277"/>
      <c r="CL355" s="277"/>
      <c r="CM355" s="277"/>
      <c r="CN355" s="277"/>
      <c r="CO355" s="277"/>
      <c r="CP355" s="277"/>
      <c r="CQ355" s="277"/>
      <c r="CR355" s="277"/>
      <c r="CS355" s="277"/>
      <c r="CT355" s="277"/>
      <c r="CU355" s="277"/>
      <c r="CV355" s="277"/>
      <c r="CW355" s="277"/>
      <c r="CX355" s="277"/>
      <c r="CY355" s="277"/>
      <c r="CZ355" s="277"/>
      <c r="DA355" s="277"/>
      <c r="DB355" s="277"/>
      <c r="DC355" s="277"/>
      <c r="DD355" s="277"/>
      <c r="DE355" s="277"/>
      <c r="DF355" s="277"/>
      <c r="DG355" s="277"/>
      <c r="DH355" s="277"/>
      <c r="DI355" s="277"/>
      <c r="DJ355" s="277"/>
      <c r="DK355" s="277"/>
      <c r="DL355" s="277"/>
      <c r="DM355" s="277"/>
      <c r="DN355" s="277"/>
      <c r="DO355" s="277"/>
      <c r="DP355" s="277"/>
      <c r="DQ355" s="277"/>
      <c r="DR355" s="277"/>
      <c r="DS355" s="277"/>
      <c r="DT355" s="277"/>
      <c r="DU355" s="277"/>
      <c r="DV355" s="277"/>
      <c r="DW355" s="277"/>
      <c r="DX355" s="277"/>
      <c r="DY355" s="277"/>
      <c r="DZ355" s="277"/>
      <c r="EA355" s="277"/>
      <c r="EB355" s="277"/>
      <c r="EC355" s="277"/>
      <c r="ED355" s="277"/>
      <c r="EE355" s="277"/>
      <c r="EF355" s="277"/>
      <c r="EG355" s="277"/>
      <c r="EH355" s="277"/>
      <c r="EI355" s="277"/>
      <c r="EJ355" s="277"/>
      <c r="EK355" s="277"/>
      <c r="EL355" s="277"/>
      <c r="EM355" s="277"/>
      <c r="EN355" s="277"/>
      <c r="EO355" s="277"/>
      <c r="EP355" s="277"/>
      <c r="EQ355" s="277"/>
      <c r="ER355" s="277"/>
      <c r="ES355" s="277"/>
      <c r="ET355" s="277"/>
      <c r="EU355" s="277"/>
      <c r="EV355" s="277"/>
      <c r="EW355" s="277"/>
      <c r="EX355" s="277"/>
      <c r="EY355" s="277"/>
      <c r="EZ355" s="277"/>
      <c r="FA355" s="277"/>
      <c r="FB355" s="277"/>
      <c r="FC355" s="277"/>
      <c r="FD355" s="277"/>
      <c r="FE355" s="277"/>
      <c r="FF355" s="277"/>
      <c r="FG355" s="277"/>
      <c r="FH355" s="277"/>
      <c r="FI355" s="277"/>
      <c r="FJ355" s="277"/>
      <c r="FK355" s="277"/>
      <c r="FL355" s="277"/>
      <c r="FM355" s="277"/>
      <c r="FN355" s="277"/>
      <c r="FO355" s="277"/>
      <c r="FP355" s="277"/>
      <c r="FQ355" s="277"/>
      <c r="FR355" s="277"/>
      <c r="FS355" s="277"/>
      <c r="FT355" s="277"/>
      <c r="FU355" s="277"/>
      <c r="FV355" s="277"/>
      <c r="FW355" s="277"/>
      <c r="FX355" s="277"/>
      <c r="FY355" s="277"/>
      <c r="FZ355" s="277"/>
      <c r="GA355" s="277"/>
      <c r="GB355" s="277"/>
      <c r="GC355" s="277"/>
      <c r="GD355" s="277"/>
      <c r="GE355" s="277"/>
      <c r="GF355" s="277"/>
      <c r="GG355" s="277"/>
      <c r="GH355" s="277"/>
      <c r="GI355" s="277"/>
      <c r="GJ355" s="277"/>
      <c r="GK355" s="277"/>
      <c r="GL355" s="277"/>
      <c r="GM355" s="277"/>
      <c r="GN355" s="277"/>
      <c r="GO355" s="277"/>
      <c r="GP355" s="277"/>
      <c r="GQ355" s="277"/>
      <c r="GR355" s="277"/>
      <c r="GS355" s="277"/>
      <c r="GT355" s="277"/>
      <c r="GU355" s="277"/>
      <c r="GV355" s="280"/>
      <c r="GW355" s="280"/>
      <c r="GX355" s="280"/>
      <c r="GY355" s="280"/>
      <c r="GZ355" s="280"/>
      <c r="HA355" s="280"/>
      <c r="HB355" s="280"/>
      <c r="HC355" s="280"/>
      <c r="HD355" s="280"/>
      <c r="HE355" s="280"/>
      <c r="HF355" s="280"/>
      <c r="HG355" s="280"/>
      <c r="HH355" s="280"/>
      <c r="HI355" s="280"/>
      <c r="HJ355" s="280"/>
      <c r="HK355" s="280"/>
      <c r="HL355" s="280"/>
      <c r="HM355" s="280"/>
      <c r="HN355" s="280"/>
      <c r="HO355" s="280"/>
      <c r="HP355" s="280"/>
      <c r="HQ355" s="280"/>
      <c r="HR355" s="280"/>
      <c r="HS355" s="280"/>
    </row>
    <row r="356" spans="1:227" s="278" customFormat="1" ht="26.1" customHeight="1">
      <c r="A356" s="523"/>
      <c r="B356" s="308" t="s">
        <v>455</v>
      </c>
      <c r="C356" s="290">
        <v>800</v>
      </c>
      <c r="D356" s="290"/>
      <c r="E356" s="290"/>
      <c r="F356" s="291">
        <f t="shared" si="62"/>
        <v>800</v>
      </c>
      <c r="G356" s="290"/>
      <c r="H356" s="291">
        <f t="shared" si="57"/>
        <v>800</v>
      </c>
      <c r="I356" s="296"/>
      <c r="J356" s="277"/>
      <c r="K356" s="277"/>
      <c r="L356" s="277"/>
      <c r="M356" s="277"/>
      <c r="N356" s="277"/>
      <c r="O356" s="277"/>
      <c r="P356" s="277"/>
      <c r="Q356" s="277"/>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c r="AZ356" s="277"/>
      <c r="BA356" s="277"/>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77"/>
      <c r="CA356" s="277"/>
      <c r="CB356" s="277"/>
      <c r="CC356" s="277"/>
      <c r="CD356" s="277"/>
      <c r="CE356" s="277"/>
      <c r="CF356" s="277"/>
      <c r="CG356" s="277"/>
      <c r="CH356" s="277"/>
      <c r="CI356" s="277"/>
      <c r="CJ356" s="277"/>
      <c r="CK356" s="277"/>
      <c r="CL356" s="277"/>
      <c r="CM356" s="277"/>
      <c r="CN356" s="277"/>
      <c r="CO356" s="277"/>
      <c r="CP356" s="277"/>
      <c r="CQ356" s="277"/>
      <c r="CR356" s="277"/>
      <c r="CS356" s="277"/>
      <c r="CT356" s="277"/>
      <c r="CU356" s="277"/>
      <c r="CV356" s="277"/>
      <c r="CW356" s="277"/>
      <c r="CX356" s="277"/>
      <c r="CY356" s="277"/>
      <c r="CZ356" s="277"/>
      <c r="DA356" s="277"/>
      <c r="DB356" s="277"/>
      <c r="DC356" s="277"/>
      <c r="DD356" s="277"/>
      <c r="DE356" s="277"/>
      <c r="DF356" s="277"/>
      <c r="DG356" s="277"/>
      <c r="DH356" s="277"/>
      <c r="DI356" s="277"/>
      <c r="DJ356" s="277"/>
      <c r="DK356" s="277"/>
      <c r="DL356" s="277"/>
      <c r="DM356" s="277"/>
      <c r="DN356" s="277"/>
      <c r="DO356" s="277"/>
      <c r="DP356" s="277"/>
      <c r="DQ356" s="277"/>
      <c r="DR356" s="277"/>
      <c r="DS356" s="277"/>
      <c r="DT356" s="277"/>
      <c r="DU356" s="277"/>
      <c r="DV356" s="277"/>
      <c r="DW356" s="277"/>
      <c r="DX356" s="277"/>
      <c r="DY356" s="277"/>
      <c r="DZ356" s="277"/>
      <c r="EA356" s="277"/>
      <c r="EB356" s="277"/>
      <c r="EC356" s="277"/>
      <c r="ED356" s="277"/>
      <c r="EE356" s="277"/>
      <c r="EF356" s="277"/>
      <c r="EG356" s="277"/>
      <c r="EH356" s="277"/>
      <c r="EI356" s="277"/>
      <c r="EJ356" s="277"/>
      <c r="EK356" s="277"/>
      <c r="EL356" s="277"/>
      <c r="EM356" s="277"/>
      <c r="EN356" s="277"/>
      <c r="EO356" s="277"/>
      <c r="EP356" s="277"/>
      <c r="EQ356" s="277"/>
      <c r="ER356" s="277"/>
      <c r="ES356" s="277"/>
      <c r="ET356" s="277"/>
      <c r="EU356" s="277"/>
      <c r="EV356" s="277"/>
      <c r="EW356" s="277"/>
      <c r="EX356" s="277"/>
      <c r="EY356" s="277"/>
      <c r="EZ356" s="277"/>
      <c r="FA356" s="277"/>
      <c r="FB356" s="277"/>
      <c r="FC356" s="277"/>
      <c r="FD356" s="277"/>
      <c r="FE356" s="277"/>
      <c r="FF356" s="277"/>
      <c r="FG356" s="277"/>
      <c r="FH356" s="277"/>
      <c r="FI356" s="277"/>
      <c r="FJ356" s="277"/>
      <c r="FK356" s="277"/>
      <c r="FL356" s="277"/>
      <c r="FM356" s="277"/>
      <c r="FN356" s="277"/>
      <c r="FO356" s="277"/>
      <c r="FP356" s="277"/>
      <c r="FQ356" s="277"/>
      <c r="FR356" s="277"/>
      <c r="FS356" s="277"/>
      <c r="FT356" s="277"/>
      <c r="FU356" s="277"/>
      <c r="FV356" s="277"/>
      <c r="FW356" s="277"/>
      <c r="FX356" s="277"/>
      <c r="FY356" s="277"/>
      <c r="FZ356" s="277"/>
      <c r="GA356" s="277"/>
      <c r="GB356" s="277"/>
      <c r="GC356" s="277"/>
      <c r="GD356" s="277"/>
      <c r="GE356" s="277"/>
      <c r="GF356" s="277"/>
      <c r="GG356" s="277"/>
      <c r="GH356" s="277"/>
      <c r="GI356" s="277"/>
      <c r="GJ356" s="277"/>
      <c r="GK356" s="277"/>
      <c r="GL356" s="277"/>
      <c r="GM356" s="277"/>
      <c r="GN356" s="277"/>
      <c r="GO356" s="277"/>
      <c r="GP356" s="277"/>
      <c r="GQ356" s="277"/>
      <c r="GR356" s="277"/>
      <c r="GS356" s="277"/>
      <c r="GT356" s="277"/>
      <c r="GU356" s="277"/>
      <c r="GV356" s="280"/>
      <c r="GW356" s="280"/>
      <c r="GX356" s="280"/>
      <c r="GY356" s="280"/>
      <c r="GZ356" s="280"/>
      <c r="HA356" s="280"/>
      <c r="HB356" s="280"/>
      <c r="HC356" s="280"/>
      <c r="HD356" s="280"/>
      <c r="HE356" s="280"/>
      <c r="HF356" s="280"/>
      <c r="HG356" s="280"/>
      <c r="HH356" s="280"/>
      <c r="HI356" s="280"/>
      <c r="HJ356" s="280"/>
      <c r="HK356" s="280"/>
      <c r="HL356" s="280"/>
      <c r="HM356" s="280"/>
      <c r="HN356" s="280"/>
      <c r="HO356" s="280"/>
      <c r="HP356" s="280"/>
      <c r="HQ356" s="280"/>
      <c r="HR356" s="280"/>
      <c r="HS356" s="280"/>
    </row>
    <row r="357" spans="1:227" s="278" customFormat="1" ht="26.1" customHeight="1">
      <c r="A357" s="523"/>
      <c r="B357" s="307" t="s">
        <v>456</v>
      </c>
      <c r="C357" s="290">
        <v>20</v>
      </c>
      <c r="D357" s="291"/>
      <c r="E357" s="290"/>
      <c r="F357" s="291">
        <f t="shared" si="62"/>
        <v>20</v>
      </c>
      <c r="G357" s="290"/>
      <c r="H357" s="291">
        <f t="shared" si="57"/>
        <v>20</v>
      </c>
      <c r="I357" s="296"/>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7"/>
      <c r="AN357" s="277"/>
      <c r="AO357" s="277"/>
      <c r="AP357" s="277"/>
      <c r="AQ357" s="277"/>
      <c r="AR357" s="277"/>
      <c r="AS357" s="277"/>
      <c r="AT357" s="277"/>
      <c r="AU357" s="277"/>
      <c r="AV357" s="277"/>
      <c r="AW357" s="277"/>
      <c r="AX357" s="277"/>
      <c r="AY357" s="277"/>
      <c r="AZ357" s="277"/>
      <c r="BA357" s="277"/>
      <c r="BB357" s="277"/>
      <c r="BC357" s="277"/>
      <c r="BD357" s="277"/>
      <c r="BE357" s="277"/>
      <c r="BF357" s="277"/>
      <c r="BG357" s="277"/>
      <c r="BH357" s="277"/>
      <c r="BI357" s="277"/>
      <c r="BJ357" s="277"/>
      <c r="BK357" s="277"/>
      <c r="BL357" s="277"/>
      <c r="BM357" s="277"/>
      <c r="BN357" s="277"/>
      <c r="BO357" s="277"/>
      <c r="BP357" s="277"/>
      <c r="BQ357" s="277"/>
      <c r="BR357" s="277"/>
      <c r="BS357" s="277"/>
      <c r="BT357" s="277"/>
      <c r="BU357" s="277"/>
      <c r="BV357" s="277"/>
      <c r="BW357" s="277"/>
      <c r="BX357" s="277"/>
      <c r="BY357" s="277"/>
      <c r="BZ357" s="277"/>
      <c r="CA357" s="277"/>
      <c r="CB357" s="277"/>
      <c r="CC357" s="277"/>
      <c r="CD357" s="277"/>
      <c r="CE357" s="277"/>
      <c r="CF357" s="277"/>
      <c r="CG357" s="277"/>
      <c r="CH357" s="277"/>
      <c r="CI357" s="277"/>
      <c r="CJ357" s="277"/>
      <c r="CK357" s="277"/>
      <c r="CL357" s="277"/>
      <c r="CM357" s="277"/>
      <c r="CN357" s="277"/>
      <c r="CO357" s="277"/>
      <c r="CP357" s="277"/>
      <c r="CQ357" s="277"/>
      <c r="CR357" s="277"/>
      <c r="CS357" s="277"/>
      <c r="CT357" s="277"/>
      <c r="CU357" s="277"/>
      <c r="CV357" s="277"/>
      <c r="CW357" s="277"/>
      <c r="CX357" s="277"/>
      <c r="CY357" s="277"/>
      <c r="CZ357" s="277"/>
      <c r="DA357" s="277"/>
      <c r="DB357" s="277"/>
      <c r="DC357" s="277"/>
      <c r="DD357" s="277"/>
      <c r="DE357" s="277"/>
      <c r="DF357" s="277"/>
      <c r="DG357" s="277"/>
      <c r="DH357" s="277"/>
      <c r="DI357" s="277"/>
      <c r="DJ357" s="277"/>
      <c r="DK357" s="277"/>
      <c r="DL357" s="277"/>
      <c r="DM357" s="277"/>
      <c r="DN357" s="277"/>
      <c r="DO357" s="277"/>
      <c r="DP357" s="277"/>
      <c r="DQ357" s="277"/>
      <c r="DR357" s="277"/>
      <c r="DS357" s="277"/>
      <c r="DT357" s="277"/>
      <c r="DU357" s="277"/>
      <c r="DV357" s="277"/>
      <c r="DW357" s="277"/>
      <c r="DX357" s="277"/>
      <c r="DY357" s="277"/>
      <c r="DZ357" s="277"/>
      <c r="EA357" s="277"/>
      <c r="EB357" s="277"/>
      <c r="EC357" s="277"/>
      <c r="ED357" s="277"/>
      <c r="EE357" s="277"/>
      <c r="EF357" s="277"/>
      <c r="EG357" s="277"/>
      <c r="EH357" s="277"/>
      <c r="EI357" s="277"/>
      <c r="EJ357" s="277"/>
      <c r="EK357" s="277"/>
      <c r="EL357" s="277"/>
      <c r="EM357" s="277"/>
      <c r="EN357" s="277"/>
      <c r="EO357" s="277"/>
      <c r="EP357" s="277"/>
      <c r="EQ357" s="277"/>
      <c r="ER357" s="277"/>
      <c r="ES357" s="277"/>
      <c r="ET357" s="277"/>
      <c r="EU357" s="277"/>
      <c r="EV357" s="277"/>
      <c r="EW357" s="277"/>
      <c r="EX357" s="277"/>
      <c r="EY357" s="277"/>
      <c r="EZ357" s="277"/>
      <c r="FA357" s="277"/>
      <c r="FB357" s="277"/>
      <c r="FC357" s="277"/>
      <c r="FD357" s="277"/>
      <c r="FE357" s="277"/>
      <c r="FF357" s="277"/>
      <c r="FG357" s="277"/>
      <c r="FH357" s="277"/>
      <c r="FI357" s="277"/>
      <c r="FJ357" s="277"/>
      <c r="FK357" s="277"/>
      <c r="FL357" s="277"/>
      <c r="FM357" s="277"/>
      <c r="FN357" s="277"/>
      <c r="FO357" s="277"/>
      <c r="FP357" s="277"/>
      <c r="FQ357" s="277"/>
      <c r="FR357" s="277"/>
      <c r="FS357" s="277"/>
      <c r="FT357" s="277"/>
      <c r="FU357" s="277"/>
      <c r="FV357" s="277"/>
      <c r="FW357" s="277"/>
      <c r="FX357" s="277"/>
      <c r="FY357" s="277"/>
      <c r="FZ357" s="277"/>
      <c r="GA357" s="277"/>
      <c r="GB357" s="277"/>
      <c r="GC357" s="277"/>
      <c r="GD357" s="277"/>
      <c r="GE357" s="277"/>
      <c r="GF357" s="277"/>
      <c r="GG357" s="277"/>
      <c r="GH357" s="277"/>
      <c r="GI357" s="277"/>
      <c r="GJ357" s="277"/>
      <c r="GK357" s="277"/>
      <c r="GL357" s="277"/>
      <c r="GM357" s="277"/>
      <c r="GN357" s="277"/>
      <c r="GO357" s="277"/>
      <c r="GP357" s="277"/>
      <c r="GQ357" s="277"/>
      <c r="GR357" s="277"/>
      <c r="GS357" s="277"/>
      <c r="GT357" s="277"/>
      <c r="GU357" s="277"/>
      <c r="GV357" s="280"/>
      <c r="GW357" s="280"/>
      <c r="GX357" s="280"/>
      <c r="GY357" s="280"/>
      <c r="GZ357" s="280"/>
      <c r="HA357" s="280"/>
      <c r="HB357" s="280"/>
      <c r="HC357" s="280"/>
      <c r="HD357" s="280"/>
      <c r="HE357" s="280"/>
      <c r="HF357" s="280"/>
      <c r="HG357" s="280"/>
      <c r="HH357" s="280"/>
      <c r="HI357" s="280"/>
      <c r="HJ357" s="280"/>
      <c r="HK357" s="280"/>
      <c r="HL357" s="280"/>
      <c r="HM357" s="280"/>
      <c r="HN357" s="280"/>
      <c r="HO357" s="280"/>
      <c r="HP357" s="280"/>
      <c r="HQ357" s="280"/>
      <c r="HR357" s="280"/>
      <c r="HS357" s="280"/>
    </row>
    <row r="358" spans="1:227" s="278" customFormat="1" ht="26.1" customHeight="1">
      <c r="A358" s="523"/>
      <c r="B358" s="307" t="s">
        <v>457</v>
      </c>
      <c r="C358" s="290">
        <v>84.6</v>
      </c>
      <c r="D358" s="291"/>
      <c r="E358" s="290"/>
      <c r="F358" s="291">
        <f t="shared" si="62"/>
        <v>84.6</v>
      </c>
      <c r="G358" s="290"/>
      <c r="H358" s="291">
        <f t="shared" si="57"/>
        <v>84.6</v>
      </c>
      <c r="I358" s="296"/>
      <c r="J358" s="277"/>
      <c r="K358" s="277"/>
      <c r="L358" s="277"/>
      <c r="M358" s="277"/>
      <c r="N358" s="277"/>
      <c r="O358" s="277"/>
      <c r="P358" s="277"/>
      <c r="Q358" s="277"/>
      <c r="R358" s="277"/>
      <c r="S358" s="277"/>
      <c r="T358" s="277"/>
      <c r="U358" s="277"/>
      <c r="V358" s="277"/>
      <c r="W358" s="277"/>
      <c r="X358" s="277"/>
      <c r="Y358" s="277"/>
      <c r="Z358" s="277"/>
      <c r="AA358" s="277"/>
      <c r="AB358" s="277"/>
      <c r="AC358" s="277"/>
      <c r="AD358" s="277"/>
      <c r="AE358" s="277"/>
      <c r="AF358" s="277"/>
      <c r="AG358" s="277"/>
      <c r="AH358" s="277"/>
      <c r="AI358" s="277"/>
      <c r="AJ358" s="277"/>
      <c r="AK358" s="277"/>
      <c r="AL358" s="277"/>
      <c r="AM358" s="277"/>
      <c r="AN358" s="277"/>
      <c r="AO358" s="277"/>
      <c r="AP358" s="277"/>
      <c r="AQ358" s="277"/>
      <c r="AR358" s="277"/>
      <c r="AS358" s="277"/>
      <c r="AT358" s="277"/>
      <c r="AU358" s="277"/>
      <c r="AV358" s="277"/>
      <c r="AW358" s="277"/>
      <c r="AX358" s="277"/>
      <c r="AY358" s="277"/>
      <c r="AZ358" s="277"/>
      <c r="BA358" s="277"/>
      <c r="BB358" s="277"/>
      <c r="BC358" s="277"/>
      <c r="BD358" s="277"/>
      <c r="BE358" s="277"/>
      <c r="BF358" s="277"/>
      <c r="BG358" s="277"/>
      <c r="BH358" s="277"/>
      <c r="BI358" s="277"/>
      <c r="BJ358" s="277"/>
      <c r="BK358" s="277"/>
      <c r="BL358" s="277"/>
      <c r="BM358" s="277"/>
      <c r="BN358" s="277"/>
      <c r="BO358" s="277"/>
      <c r="BP358" s="277"/>
      <c r="BQ358" s="277"/>
      <c r="BR358" s="277"/>
      <c r="BS358" s="277"/>
      <c r="BT358" s="277"/>
      <c r="BU358" s="277"/>
      <c r="BV358" s="277"/>
      <c r="BW358" s="277"/>
      <c r="BX358" s="277"/>
      <c r="BY358" s="277"/>
      <c r="BZ358" s="277"/>
      <c r="CA358" s="277"/>
      <c r="CB358" s="277"/>
      <c r="CC358" s="277"/>
      <c r="CD358" s="277"/>
      <c r="CE358" s="277"/>
      <c r="CF358" s="277"/>
      <c r="CG358" s="277"/>
      <c r="CH358" s="277"/>
      <c r="CI358" s="277"/>
      <c r="CJ358" s="277"/>
      <c r="CK358" s="277"/>
      <c r="CL358" s="277"/>
      <c r="CM358" s="277"/>
      <c r="CN358" s="277"/>
      <c r="CO358" s="277"/>
      <c r="CP358" s="277"/>
      <c r="CQ358" s="277"/>
      <c r="CR358" s="277"/>
      <c r="CS358" s="277"/>
      <c r="CT358" s="277"/>
      <c r="CU358" s="277"/>
      <c r="CV358" s="277"/>
      <c r="CW358" s="277"/>
      <c r="CX358" s="277"/>
      <c r="CY358" s="277"/>
      <c r="CZ358" s="277"/>
      <c r="DA358" s="277"/>
      <c r="DB358" s="277"/>
      <c r="DC358" s="277"/>
      <c r="DD358" s="277"/>
      <c r="DE358" s="277"/>
      <c r="DF358" s="277"/>
      <c r="DG358" s="277"/>
      <c r="DH358" s="277"/>
      <c r="DI358" s="277"/>
      <c r="DJ358" s="277"/>
      <c r="DK358" s="277"/>
      <c r="DL358" s="277"/>
      <c r="DM358" s="277"/>
      <c r="DN358" s="277"/>
      <c r="DO358" s="277"/>
      <c r="DP358" s="277"/>
      <c r="DQ358" s="277"/>
      <c r="DR358" s="277"/>
      <c r="DS358" s="277"/>
      <c r="DT358" s="277"/>
      <c r="DU358" s="277"/>
      <c r="DV358" s="277"/>
      <c r="DW358" s="277"/>
      <c r="DX358" s="277"/>
      <c r="DY358" s="277"/>
      <c r="DZ358" s="277"/>
      <c r="EA358" s="277"/>
      <c r="EB358" s="277"/>
      <c r="EC358" s="277"/>
      <c r="ED358" s="277"/>
      <c r="EE358" s="277"/>
      <c r="EF358" s="277"/>
      <c r="EG358" s="277"/>
      <c r="EH358" s="277"/>
      <c r="EI358" s="277"/>
      <c r="EJ358" s="277"/>
      <c r="EK358" s="277"/>
      <c r="EL358" s="277"/>
      <c r="EM358" s="277"/>
      <c r="EN358" s="277"/>
      <c r="EO358" s="277"/>
      <c r="EP358" s="277"/>
      <c r="EQ358" s="277"/>
      <c r="ER358" s="277"/>
      <c r="ES358" s="277"/>
      <c r="ET358" s="277"/>
      <c r="EU358" s="277"/>
      <c r="EV358" s="277"/>
      <c r="EW358" s="277"/>
      <c r="EX358" s="277"/>
      <c r="EY358" s="277"/>
      <c r="EZ358" s="277"/>
      <c r="FA358" s="277"/>
      <c r="FB358" s="277"/>
      <c r="FC358" s="277"/>
      <c r="FD358" s="277"/>
      <c r="FE358" s="277"/>
      <c r="FF358" s="277"/>
      <c r="FG358" s="277"/>
      <c r="FH358" s="277"/>
      <c r="FI358" s="277"/>
      <c r="FJ358" s="277"/>
      <c r="FK358" s="277"/>
      <c r="FL358" s="277"/>
      <c r="FM358" s="277"/>
      <c r="FN358" s="277"/>
      <c r="FO358" s="277"/>
      <c r="FP358" s="277"/>
      <c r="FQ358" s="277"/>
      <c r="FR358" s="277"/>
      <c r="FS358" s="277"/>
      <c r="FT358" s="277"/>
      <c r="FU358" s="277"/>
      <c r="FV358" s="277"/>
      <c r="FW358" s="277"/>
      <c r="FX358" s="277"/>
      <c r="FY358" s="277"/>
      <c r="FZ358" s="277"/>
      <c r="GA358" s="277"/>
      <c r="GB358" s="277"/>
      <c r="GC358" s="277"/>
      <c r="GD358" s="277"/>
      <c r="GE358" s="277"/>
      <c r="GF358" s="277"/>
      <c r="GG358" s="277"/>
      <c r="GH358" s="277"/>
      <c r="GI358" s="277"/>
      <c r="GJ358" s="277"/>
      <c r="GK358" s="277"/>
      <c r="GL358" s="277"/>
      <c r="GM358" s="277"/>
      <c r="GN358" s="277"/>
      <c r="GO358" s="277"/>
      <c r="GP358" s="277"/>
      <c r="GQ358" s="277"/>
      <c r="GR358" s="277"/>
      <c r="GS358" s="277"/>
      <c r="GT358" s="277"/>
      <c r="GU358" s="277"/>
      <c r="GV358" s="280"/>
      <c r="GW358" s="280"/>
      <c r="GX358" s="280"/>
      <c r="GY358" s="280"/>
      <c r="GZ358" s="280"/>
      <c r="HA358" s="280"/>
      <c r="HB358" s="280"/>
      <c r="HC358" s="280"/>
      <c r="HD358" s="280"/>
      <c r="HE358" s="280"/>
      <c r="HF358" s="280"/>
      <c r="HG358" s="280"/>
      <c r="HH358" s="280"/>
      <c r="HI358" s="280"/>
      <c r="HJ358" s="280"/>
      <c r="HK358" s="280"/>
      <c r="HL358" s="280"/>
      <c r="HM358" s="280"/>
      <c r="HN358" s="280"/>
      <c r="HO358" s="280"/>
      <c r="HP358" s="280"/>
      <c r="HQ358" s="280"/>
      <c r="HR358" s="280"/>
      <c r="HS358" s="280"/>
    </row>
    <row r="359" spans="1:227" s="278" customFormat="1" ht="26.1" customHeight="1">
      <c r="A359" s="523"/>
      <c r="B359" s="308" t="s">
        <v>458</v>
      </c>
      <c r="C359" s="290">
        <v>22.3</v>
      </c>
      <c r="D359" s="290"/>
      <c r="E359" s="290"/>
      <c r="F359" s="291">
        <f t="shared" si="62"/>
        <v>22.3</v>
      </c>
      <c r="G359" s="290"/>
      <c r="H359" s="291">
        <f t="shared" si="57"/>
        <v>22.3</v>
      </c>
      <c r="I359" s="296"/>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277"/>
      <c r="AF359" s="277"/>
      <c r="AG359" s="277"/>
      <c r="AH359" s="277"/>
      <c r="AI359" s="277"/>
      <c r="AJ359" s="277"/>
      <c r="AK359" s="277"/>
      <c r="AL359" s="277"/>
      <c r="AM359" s="277"/>
      <c r="AN359" s="277"/>
      <c r="AO359" s="277"/>
      <c r="AP359" s="277"/>
      <c r="AQ359" s="277"/>
      <c r="AR359" s="277"/>
      <c r="AS359" s="277"/>
      <c r="AT359" s="277"/>
      <c r="AU359" s="277"/>
      <c r="AV359" s="277"/>
      <c r="AW359" s="277"/>
      <c r="AX359" s="277"/>
      <c r="AY359" s="277"/>
      <c r="AZ359" s="277"/>
      <c r="BA359" s="277"/>
      <c r="BB359" s="277"/>
      <c r="BC359" s="277"/>
      <c r="BD359" s="277"/>
      <c r="BE359" s="277"/>
      <c r="BF359" s="277"/>
      <c r="BG359" s="277"/>
      <c r="BH359" s="277"/>
      <c r="BI359" s="277"/>
      <c r="BJ359" s="277"/>
      <c r="BK359" s="277"/>
      <c r="BL359" s="277"/>
      <c r="BM359" s="277"/>
      <c r="BN359" s="277"/>
      <c r="BO359" s="277"/>
      <c r="BP359" s="277"/>
      <c r="BQ359" s="277"/>
      <c r="BR359" s="277"/>
      <c r="BS359" s="277"/>
      <c r="BT359" s="277"/>
      <c r="BU359" s="277"/>
      <c r="BV359" s="277"/>
      <c r="BW359" s="277"/>
      <c r="BX359" s="277"/>
      <c r="BY359" s="277"/>
      <c r="BZ359" s="277"/>
      <c r="CA359" s="277"/>
      <c r="CB359" s="277"/>
      <c r="CC359" s="277"/>
      <c r="CD359" s="277"/>
      <c r="CE359" s="277"/>
      <c r="CF359" s="277"/>
      <c r="CG359" s="277"/>
      <c r="CH359" s="277"/>
      <c r="CI359" s="277"/>
      <c r="CJ359" s="277"/>
      <c r="CK359" s="277"/>
      <c r="CL359" s="277"/>
      <c r="CM359" s="277"/>
      <c r="CN359" s="277"/>
      <c r="CO359" s="277"/>
      <c r="CP359" s="277"/>
      <c r="CQ359" s="277"/>
      <c r="CR359" s="277"/>
      <c r="CS359" s="277"/>
      <c r="CT359" s="277"/>
      <c r="CU359" s="277"/>
      <c r="CV359" s="277"/>
      <c r="CW359" s="277"/>
      <c r="CX359" s="277"/>
      <c r="CY359" s="277"/>
      <c r="CZ359" s="277"/>
      <c r="DA359" s="277"/>
      <c r="DB359" s="277"/>
      <c r="DC359" s="277"/>
      <c r="DD359" s="277"/>
      <c r="DE359" s="277"/>
      <c r="DF359" s="277"/>
      <c r="DG359" s="277"/>
      <c r="DH359" s="277"/>
      <c r="DI359" s="277"/>
      <c r="DJ359" s="277"/>
      <c r="DK359" s="277"/>
      <c r="DL359" s="277"/>
      <c r="DM359" s="277"/>
      <c r="DN359" s="277"/>
      <c r="DO359" s="277"/>
      <c r="DP359" s="277"/>
      <c r="DQ359" s="277"/>
      <c r="DR359" s="277"/>
      <c r="DS359" s="277"/>
      <c r="DT359" s="277"/>
      <c r="DU359" s="277"/>
      <c r="DV359" s="277"/>
      <c r="DW359" s="277"/>
      <c r="DX359" s="277"/>
      <c r="DY359" s="277"/>
      <c r="DZ359" s="277"/>
      <c r="EA359" s="277"/>
      <c r="EB359" s="277"/>
      <c r="EC359" s="277"/>
      <c r="ED359" s="277"/>
      <c r="EE359" s="277"/>
      <c r="EF359" s="277"/>
      <c r="EG359" s="277"/>
      <c r="EH359" s="277"/>
      <c r="EI359" s="277"/>
      <c r="EJ359" s="277"/>
      <c r="EK359" s="277"/>
      <c r="EL359" s="277"/>
      <c r="EM359" s="277"/>
      <c r="EN359" s="277"/>
      <c r="EO359" s="277"/>
      <c r="EP359" s="277"/>
      <c r="EQ359" s="277"/>
      <c r="ER359" s="277"/>
      <c r="ES359" s="277"/>
      <c r="ET359" s="277"/>
      <c r="EU359" s="277"/>
      <c r="EV359" s="277"/>
      <c r="EW359" s="277"/>
      <c r="EX359" s="277"/>
      <c r="EY359" s="277"/>
      <c r="EZ359" s="277"/>
      <c r="FA359" s="277"/>
      <c r="FB359" s="277"/>
      <c r="FC359" s="277"/>
      <c r="FD359" s="277"/>
      <c r="FE359" s="277"/>
      <c r="FF359" s="277"/>
      <c r="FG359" s="277"/>
      <c r="FH359" s="277"/>
      <c r="FI359" s="277"/>
      <c r="FJ359" s="277"/>
      <c r="FK359" s="277"/>
      <c r="FL359" s="277"/>
      <c r="FM359" s="277"/>
      <c r="FN359" s="277"/>
      <c r="FO359" s="277"/>
      <c r="FP359" s="277"/>
      <c r="FQ359" s="277"/>
      <c r="FR359" s="277"/>
      <c r="FS359" s="277"/>
      <c r="FT359" s="277"/>
      <c r="FU359" s="277"/>
      <c r="FV359" s="277"/>
      <c r="FW359" s="277"/>
      <c r="FX359" s="277"/>
      <c r="FY359" s="277"/>
      <c r="FZ359" s="277"/>
      <c r="GA359" s="277"/>
      <c r="GB359" s="277"/>
      <c r="GC359" s="277"/>
      <c r="GD359" s="277"/>
      <c r="GE359" s="277"/>
      <c r="GF359" s="277"/>
      <c r="GG359" s="277"/>
      <c r="GH359" s="277"/>
      <c r="GI359" s="277"/>
      <c r="GJ359" s="277"/>
      <c r="GK359" s="277"/>
      <c r="GL359" s="277"/>
      <c r="GM359" s="277"/>
      <c r="GN359" s="277"/>
      <c r="GO359" s="277"/>
      <c r="GP359" s="277"/>
      <c r="GQ359" s="277"/>
      <c r="GR359" s="277"/>
      <c r="GS359" s="277"/>
      <c r="GT359" s="277"/>
      <c r="GU359" s="277"/>
      <c r="GV359" s="280"/>
      <c r="GW359" s="280"/>
      <c r="GX359" s="280"/>
      <c r="GY359" s="280"/>
      <c r="GZ359" s="280"/>
      <c r="HA359" s="280"/>
      <c r="HB359" s="280"/>
      <c r="HC359" s="280"/>
      <c r="HD359" s="280"/>
      <c r="HE359" s="280"/>
      <c r="HF359" s="280"/>
      <c r="HG359" s="280"/>
      <c r="HH359" s="280"/>
      <c r="HI359" s="280"/>
      <c r="HJ359" s="280"/>
      <c r="HK359" s="280"/>
      <c r="HL359" s="280"/>
      <c r="HM359" s="280"/>
      <c r="HN359" s="280"/>
      <c r="HO359" s="280"/>
      <c r="HP359" s="280"/>
      <c r="HQ359" s="280"/>
      <c r="HR359" s="280"/>
      <c r="HS359" s="280"/>
    </row>
    <row r="360" spans="1:227" s="278" customFormat="1" ht="26.1" customHeight="1">
      <c r="A360" s="523"/>
      <c r="B360" s="308" t="s">
        <v>459</v>
      </c>
      <c r="C360" s="290">
        <v>50.64</v>
      </c>
      <c r="D360" s="290"/>
      <c r="E360" s="290"/>
      <c r="F360" s="291">
        <f t="shared" si="62"/>
        <v>50.64</v>
      </c>
      <c r="G360" s="290"/>
      <c r="H360" s="291">
        <f t="shared" si="57"/>
        <v>50.64</v>
      </c>
      <c r="I360" s="296"/>
      <c r="J360" s="277"/>
      <c r="K360" s="277"/>
      <c r="L360" s="277"/>
      <c r="M360" s="277"/>
      <c r="N360" s="277"/>
      <c r="O360" s="277"/>
      <c r="P360" s="277"/>
      <c r="Q360" s="277"/>
      <c r="R360" s="277"/>
      <c r="S360" s="277"/>
      <c r="T360" s="277"/>
      <c r="U360" s="277"/>
      <c r="V360" s="277"/>
      <c r="W360" s="277"/>
      <c r="X360" s="277"/>
      <c r="Y360" s="277"/>
      <c r="Z360" s="277"/>
      <c r="AA360" s="277"/>
      <c r="AB360" s="277"/>
      <c r="AC360" s="277"/>
      <c r="AD360" s="277"/>
      <c r="AE360" s="277"/>
      <c r="AF360" s="277"/>
      <c r="AG360" s="277"/>
      <c r="AH360" s="277"/>
      <c r="AI360" s="277"/>
      <c r="AJ360" s="277"/>
      <c r="AK360" s="277"/>
      <c r="AL360" s="277"/>
      <c r="AM360" s="277"/>
      <c r="AN360" s="277"/>
      <c r="AO360" s="277"/>
      <c r="AP360" s="277"/>
      <c r="AQ360" s="277"/>
      <c r="AR360" s="277"/>
      <c r="AS360" s="277"/>
      <c r="AT360" s="277"/>
      <c r="AU360" s="277"/>
      <c r="AV360" s="277"/>
      <c r="AW360" s="277"/>
      <c r="AX360" s="277"/>
      <c r="AY360" s="277"/>
      <c r="AZ360" s="277"/>
      <c r="BA360" s="277"/>
      <c r="BB360" s="277"/>
      <c r="BC360" s="277"/>
      <c r="BD360" s="277"/>
      <c r="BE360" s="277"/>
      <c r="BF360" s="277"/>
      <c r="BG360" s="277"/>
      <c r="BH360" s="277"/>
      <c r="BI360" s="277"/>
      <c r="BJ360" s="277"/>
      <c r="BK360" s="277"/>
      <c r="BL360" s="277"/>
      <c r="BM360" s="277"/>
      <c r="BN360" s="277"/>
      <c r="BO360" s="277"/>
      <c r="BP360" s="277"/>
      <c r="BQ360" s="277"/>
      <c r="BR360" s="277"/>
      <c r="BS360" s="277"/>
      <c r="BT360" s="277"/>
      <c r="BU360" s="277"/>
      <c r="BV360" s="277"/>
      <c r="BW360" s="277"/>
      <c r="BX360" s="277"/>
      <c r="BY360" s="277"/>
      <c r="BZ360" s="277"/>
      <c r="CA360" s="277"/>
      <c r="CB360" s="277"/>
      <c r="CC360" s="277"/>
      <c r="CD360" s="277"/>
      <c r="CE360" s="277"/>
      <c r="CF360" s="277"/>
      <c r="CG360" s="277"/>
      <c r="CH360" s="277"/>
      <c r="CI360" s="277"/>
      <c r="CJ360" s="277"/>
      <c r="CK360" s="277"/>
      <c r="CL360" s="277"/>
      <c r="CM360" s="277"/>
      <c r="CN360" s="277"/>
      <c r="CO360" s="277"/>
      <c r="CP360" s="277"/>
      <c r="CQ360" s="277"/>
      <c r="CR360" s="277"/>
      <c r="CS360" s="277"/>
      <c r="CT360" s="277"/>
      <c r="CU360" s="277"/>
      <c r="CV360" s="277"/>
      <c r="CW360" s="277"/>
      <c r="CX360" s="277"/>
      <c r="CY360" s="277"/>
      <c r="CZ360" s="277"/>
      <c r="DA360" s="277"/>
      <c r="DB360" s="277"/>
      <c r="DC360" s="277"/>
      <c r="DD360" s="277"/>
      <c r="DE360" s="277"/>
      <c r="DF360" s="277"/>
      <c r="DG360" s="277"/>
      <c r="DH360" s="277"/>
      <c r="DI360" s="277"/>
      <c r="DJ360" s="277"/>
      <c r="DK360" s="277"/>
      <c r="DL360" s="277"/>
      <c r="DM360" s="277"/>
      <c r="DN360" s="277"/>
      <c r="DO360" s="277"/>
      <c r="DP360" s="277"/>
      <c r="DQ360" s="277"/>
      <c r="DR360" s="277"/>
      <c r="DS360" s="277"/>
      <c r="DT360" s="277"/>
      <c r="DU360" s="277"/>
      <c r="DV360" s="277"/>
      <c r="DW360" s="277"/>
      <c r="DX360" s="277"/>
      <c r="DY360" s="277"/>
      <c r="DZ360" s="277"/>
      <c r="EA360" s="277"/>
      <c r="EB360" s="277"/>
      <c r="EC360" s="277"/>
      <c r="ED360" s="277"/>
      <c r="EE360" s="277"/>
      <c r="EF360" s="277"/>
      <c r="EG360" s="277"/>
      <c r="EH360" s="277"/>
      <c r="EI360" s="277"/>
      <c r="EJ360" s="277"/>
      <c r="EK360" s="277"/>
      <c r="EL360" s="277"/>
      <c r="EM360" s="277"/>
      <c r="EN360" s="277"/>
      <c r="EO360" s="277"/>
      <c r="EP360" s="277"/>
      <c r="EQ360" s="277"/>
      <c r="ER360" s="277"/>
      <c r="ES360" s="277"/>
      <c r="ET360" s="277"/>
      <c r="EU360" s="277"/>
      <c r="EV360" s="277"/>
      <c r="EW360" s="277"/>
      <c r="EX360" s="277"/>
      <c r="EY360" s="277"/>
      <c r="EZ360" s="277"/>
      <c r="FA360" s="277"/>
      <c r="FB360" s="277"/>
      <c r="FC360" s="277"/>
      <c r="FD360" s="277"/>
      <c r="FE360" s="277"/>
      <c r="FF360" s="277"/>
      <c r="FG360" s="277"/>
      <c r="FH360" s="277"/>
      <c r="FI360" s="277"/>
      <c r="FJ360" s="277"/>
      <c r="FK360" s="277"/>
      <c r="FL360" s="277"/>
      <c r="FM360" s="277"/>
      <c r="FN360" s="277"/>
      <c r="FO360" s="277"/>
      <c r="FP360" s="277"/>
      <c r="FQ360" s="277"/>
      <c r="FR360" s="277"/>
      <c r="FS360" s="277"/>
      <c r="FT360" s="277"/>
      <c r="FU360" s="277"/>
      <c r="FV360" s="277"/>
      <c r="FW360" s="277"/>
      <c r="FX360" s="277"/>
      <c r="FY360" s="277"/>
      <c r="FZ360" s="277"/>
      <c r="GA360" s="277"/>
      <c r="GB360" s="277"/>
      <c r="GC360" s="277"/>
      <c r="GD360" s="277"/>
      <c r="GE360" s="277"/>
      <c r="GF360" s="277"/>
      <c r="GG360" s="277"/>
      <c r="GH360" s="277"/>
      <c r="GI360" s="277"/>
      <c r="GJ360" s="277"/>
      <c r="GK360" s="277"/>
      <c r="GL360" s="277"/>
      <c r="GM360" s="277"/>
      <c r="GN360" s="277"/>
      <c r="GO360" s="277"/>
      <c r="GP360" s="277"/>
      <c r="GQ360" s="277"/>
      <c r="GR360" s="277"/>
      <c r="GS360" s="277"/>
      <c r="GT360" s="277"/>
      <c r="GU360" s="277"/>
      <c r="GV360" s="280"/>
      <c r="GW360" s="280"/>
      <c r="GX360" s="280"/>
      <c r="GY360" s="280"/>
      <c r="GZ360" s="280"/>
      <c r="HA360" s="280"/>
      <c r="HB360" s="280"/>
      <c r="HC360" s="280"/>
      <c r="HD360" s="280"/>
      <c r="HE360" s="280"/>
      <c r="HF360" s="280"/>
      <c r="HG360" s="280"/>
      <c r="HH360" s="280"/>
      <c r="HI360" s="280"/>
      <c r="HJ360" s="280"/>
      <c r="HK360" s="280"/>
      <c r="HL360" s="280"/>
      <c r="HM360" s="280"/>
      <c r="HN360" s="280"/>
      <c r="HO360" s="280"/>
      <c r="HP360" s="280"/>
      <c r="HQ360" s="280"/>
      <c r="HR360" s="280"/>
      <c r="HS360" s="280"/>
    </row>
    <row r="361" spans="1:227" s="278" customFormat="1" ht="26.1" customHeight="1">
      <c r="A361" s="523"/>
      <c r="B361" s="308" t="s">
        <v>460</v>
      </c>
      <c r="C361" s="290">
        <v>6.5</v>
      </c>
      <c r="D361" s="290"/>
      <c r="E361" s="290"/>
      <c r="F361" s="291">
        <f t="shared" si="62"/>
        <v>6.5</v>
      </c>
      <c r="G361" s="290"/>
      <c r="H361" s="291">
        <f t="shared" si="57"/>
        <v>6.5</v>
      </c>
      <c r="I361" s="296"/>
      <c r="J361" s="277"/>
      <c r="K361" s="277"/>
      <c r="L361" s="277"/>
      <c r="M361" s="277"/>
      <c r="N361" s="277"/>
      <c r="O361" s="277"/>
      <c r="P361" s="277"/>
      <c r="Q361" s="277"/>
      <c r="R361" s="277"/>
      <c r="S361" s="277"/>
      <c r="T361" s="277"/>
      <c r="U361" s="277"/>
      <c r="V361" s="277"/>
      <c r="W361" s="277"/>
      <c r="X361" s="277"/>
      <c r="Y361" s="277"/>
      <c r="Z361" s="277"/>
      <c r="AA361" s="277"/>
      <c r="AB361" s="277"/>
      <c r="AC361" s="277"/>
      <c r="AD361" s="277"/>
      <c r="AE361" s="277"/>
      <c r="AF361" s="277"/>
      <c r="AG361" s="277"/>
      <c r="AH361" s="277"/>
      <c r="AI361" s="277"/>
      <c r="AJ361" s="277"/>
      <c r="AK361" s="277"/>
      <c r="AL361" s="277"/>
      <c r="AM361" s="277"/>
      <c r="AN361" s="277"/>
      <c r="AO361" s="277"/>
      <c r="AP361" s="277"/>
      <c r="AQ361" s="277"/>
      <c r="AR361" s="277"/>
      <c r="AS361" s="277"/>
      <c r="AT361" s="277"/>
      <c r="AU361" s="277"/>
      <c r="AV361" s="277"/>
      <c r="AW361" s="277"/>
      <c r="AX361" s="277"/>
      <c r="AY361" s="277"/>
      <c r="AZ361" s="277"/>
      <c r="BA361" s="277"/>
      <c r="BB361" s="277"/>
      <c r="BC361" s="277"/>
      <c r="BD361" s="277"/>
      <c r="BE361" s="277"/>
      <c r="BF361" s="277"/>
      <c r="BG361" s="277"/>
      <c r="BH361" s="277"/>
      <c r="BI361" s="277"/>
      <c r="BJ361" s="277"/>
      <c r="BK361" s="277"/>
      <c r="BL361" s="277"/>
      <c r="BM361" s="277"/>
      <c r="BN361" s="277"/>
      <c r="BO361" s="277"/>
      <c r="BP361" s="277"/>
      <c r="BQ361" s="277"/>
      <c r="BR361" s="277"/>
      <c r="BS361" s="277"/>
      <c r="BT361" s="277"/>
      <c r="BU361" s="277"/>
      <c r="BV361" s="277"/>
      <c r="BW361" s="277"/>
      <c r="BX361" s="277"/>
      <c r="BY361" s="277"/>
      <c r="BZ361" s="277"/>
      <c r="CA361" s="277"/>
      <c r="CB361" s="277"/>
      <c r="CC361" s="277"/>
      <c r="CD361" s="277"/>
      <c r="CE361" s="277"/>
      <c r="CF361" s="277"/>
      <c r="CG361" s="277"/>
      <c r="CH361" s="277"/>
      <c r="CI361" s="277"/>
      <c r="CJ361" s="277"/>
      <c r="CK361" s="277"/>
      <c r="CL361" s="277"/>
      <c r="CM361" s="277"/>
      <c r="CN361" s="277"/>
      <c r="CO361" s="277"/>
      <c r="CP361" s="277"/>
      <c r="CQ361" s="277"/>
      <c r="CR361" s="277"/>
      <c r="CS361" s="277"/>
      <c r="CT361" s="277"/>
      <c r="CU361" s="277"/>
      <c r="CV361" s="277"/>
      <c r="CW361" s="277"/>
      <c r="CX361" s="277"/>
      <c r="CY361" s="277"/>
      <c r="CZ361" s="277"/>
      <c r="DA361" s="277"/>
      <c r="DB361" s="277"/>
      <c r="DC361" s="277"/>
      <c r="DD361" s="277"/>
      <c r="DE361" s="277"/>
      <c r="DF361" s="277"/>
      <c r="DG361" s="277"/>
      <c r="DH361" s="277"/>
      <c r="DI361" s="277"/>
      <c r="DJ361" s="277"/>
      <c r="DK361" s="277"/>
      <c r="DL361" s="277"/>
      <c r="DM361" s="277"/>
      <c r="DN361" s="277"/>
      <c r="DO361" s="277"/>
      <c r="DP361" s="277"/>
      <c r="DQ361" s="277"/>
      <c r="DR361" s="277"/>
      <c r="DS361" s="277"/>
      <c r="DT361" s="277"/>
      <c r="DU361" s="277"/>
      <c r="DV361" s="277"/>
      <c r="DW361" s="277"/>
      <c r="DX361" s="277"/>
      <c r="DY361" s="277"/>
      <c r="DZ361" s="277"/>
      <c r="EA361" s="277"/>
      <c r="EB361" s="277"/>
      <c r="EC361" s="277"/>
      <c r="ED361" s="277"/>
      <c r="EE361" s="277"/>
      <c r="EF361" s="277"/>
      <c r="EG361" s="277"/>
      <c r="EH361" s="277"/>
      <c r="EI361" s="277"/>
      <c r="EJ361" s="277"/>
      <c r="EK361" s="277"/>
      <c r="EL361" s="277"/>
      <c r="EM361" s="277"/>
      <c r="EN361" s="277"/>
      <c r="EO361" s="277"/>
      <c r="EP361" s="277"/>
      <c r="EQ361" s="277"/>
      <c r="ER361" s="277"/>
      <c r="ES361" s="277"/>
      <c r="ET361" s="277"/>
      <c r="EU361" s="277"/>
      <c r="EV361" s="277"/>
      <c r="EW361" s="277"/>
      <c r="EX361" s="277"/>
      <c r="EY361" s="277"/>
      <c r="EZ361" s="277"/>
      <c r="FA361" s="277"/>
      <c r="FB361" s="277"/>
      <c r="FC361" s="277"/>
      <c r="FD361" s="277"/>
      <c r="FE361" s="277"/>
      <c r="FF361" s="277"/>
      <c r="FG361" s="277"/>
      <c r="FH361" s="277"/>
      <c r="FI361" s="277"/>
      <c r="FJ361" s="277"/>
      <c r="FK361" s="277"/>
      <c r="FL361" s="277"/>
      <c r="FM361" s="277"/>
      <c r="FN361" s="277"/>
      <c r="FO361" s="277"/>
      <c r="FP361" s="277"/>
      <c r="FQ361" s="277"/>
      <c r="FR361" s="277"/>
      <c r="FS361" s="277"/>
      <c r="FT361" s="277"/>
      <c r="FU361" s="277"/>
      <c r="FV361" s="277"/>
      <c r="FW361" s="277"/>
      <c r="FX361" s="277"/>
      <c r="FY361" s="277"/>
      <c r="FZ361" s="277"/>
      <c r="GA361" s="277"/>
      <c r="GB361" s="277"/>
      <c r="GC361" s="277"/>
      <c r="GD361" s="277"/>
      <c r="GE361" s="277"/>
      <c r="GF361" s="277"/>
      <c r="GG361" s="277"/>
      <c r="GH361" s="277"/>
      <c r="GI361" s="277"/>
      <c r="GJ361" s="277"/>
      <c r="GK361" s="277"/>
      <c r="GL361" s="277"/>
      <c r="GM361" s="277"/>
      <c r="GN361" s="277"/>
      <c r="GO361" s="277"/>
      <c r="GP361" s="277"/>
      <c r="GQ361" s="277"/>
      <c r="GR361" s="277"/>
      <c r="GS361" s="277"/>
      <c r="GT361" s="277"/>
      <c r="GU361" s="277"/>
      <c r="GV361" s="280"/>
      <c r="GW361" s="280"/>
      <c r="GX361" s="280"/>
      <c r="GY361" s="280"/>
      <c r="GZ361" s="280"/>
      <c r="HA361" s="280"/>
      <c r="HB361" s="280"/>
      <c r="HC361" s="280"/>
      <c r="HD361" s="280"/>
      <c r="HE361" s="280"/>
      <c r="HF361" s="280"/>
      <c r="HG361" s="280"/>
      <c r="HH361" s="280"/>
      <c r="HI361" s="280"/>
      <c r="HJ361" s="280"/>
      <c r="HK361" s="280"/>
      <c r="HL361" s="280"/>
      <c r="HM361" s="280"/>
      <c r="HN361" s="280"/>
      <c r="HO361" s="280"/>
      <c r="HP361" s="280"/>
      <c r="HQ361" s="280"/>
      <c r="HR361" s="280"/>
      <c r="HS361" s="280"/>
    </row>
    <row r="362" spans="1:227" s="278" customFormat="1" ht="26.1" customHeight="1">
      <c r="A362" s="523"/>
      <c r="B362" s="308" t="s">
        <v>461</v>
      </c>
      <c r="C362" s="290">
        <v>120</v>
      </c>
      <c r="D362" s="290"/>
      <c r="E362" s="290"/>
      <c r="F362" s="291">
        <f t="shared" si="62"/>
        <v>120</v>
      </c>
      <c r="G362" s="290"/>
      <c r="H362" s="291">
        <f t="shared" si="57"/>
        <v>120</v>
      </c>
      <c r="I362" s="296"/>
      <c r="J362" s="277"/>
      <c r="K362" s="277"/>
      <c r="L362" s="277"/>
      <c r="M362" s="277"/>
      <c r="N362" s="277"/>
      <c r="O362" s="277"/>
      <c r="P362" s="277"/>
      <c r="Q362" s="277"/>
      <c r="R362" s="277"/>
      <c r="S362" s="277"/>
      <c r="T362" s="277"/>
      <c r="U362" s="277"/>
      <c r="V362" s="277"/>
      <c r="W362" s="277"/>
      <c r="X362" s="277"/>
      <c r="Y362" s="277"/>
      <c r="Z362" s="277"/>
      <c r="AA362" s="277"/>
      <c r="AB362" s="277"/>
      <c r="AC362" s="277"/>
      <c r="AD362" s="277"/>
      <c r="AE362" s="277"/>
      <c r="AF362" s="277"/>
      <c r="AG362" s="277"/>
      <c r="AH362" s="277"/>
      <c r="AI362" s="277"/>
      <c r="AJ362" s="277"/>
      <c r="AK362" s="277"/>
      <c r="AL362" s="277"/>
      <c r="AM362" s="277"/>
      <c r="AN362" s="277"/>
      <c r="AO362" s="277"/>
      <c r="AP362" s="277"/>
      <c r="AQ362" s="277"/>
      <c r="AR362" s="277"/>
      <c r="AS362" s="277"/>
      <c r="AT362" s="277"/>
      <c r="AU362" s="277"/>
      <c r="AV362" s="277"/>
      <c r="AW362" s="277"/>
      <c r="AX362" s="277"/>
      <c r="AY362" s="277"/>
      <c r="AZ362" s="277"/>
      <c r="BA362" s="277"/>
      <c r="BB362" s="277"/>
      <c r="BC362" s="277"/>
      <c r="BD362" s="277"/>
      <c r="BE362" s="277"/>
      <c r="BF362" s="277"/>
      <c r="BG362" s="277"/>
      <c r="BH362" s="277"/>
      <c r="BI362" s="277"/>
      <c r="BJ362" s="277"/>
      <c r="BK362" s="277"/>
      <c r="BL362" s="277"/>
      <c r="BM362" s="277"/>
      <c r="BN362" s="277"/>
      <c r="BO362" s="277"/>
      <c r="BP362" s="277"/>
      <c r="BQ362" s="277"/>
      <c r="BR362" s="277"/>
      <c r="BS362" s="277"/>
      <c r="BT362" s="277"/>
      <c r="BU362" s="277"/>
      <c r="BV362" s="277"/>
      <c r="BW362" s="277"/>
      <c r="BX362" s="277"/>
      <c r="BY362" s="277"/>
      <c r="BZ362" s="277"/>
      <c r="CA362" s="277"/>
      <c r="CB362" s="277"/>
      <c r="CC362" s="277"/>
      <c r="CD362" s="277"/>
      <c r="CE362" s="277"/>
      <c r="CF362" s="277"/>
      <c r="CG362" s="277"/>
      <c r="CH362" s="277"/>
      <c r="CI362" s="277"/>
      <c r="CJ362" s="277"/>
      <c r="CK362" s="277"/>
      <c r="CL362" s="277"/>
      <c r="CM362" s="277"/>
      <c r="CN362" s="277"/>
      <c r="CO362" s="277"/>
      <c r="CP362" s="277"/>
      <c r="CQ362" s="277"/>
      <c r="CR362" s="277"/>
      <c r="CS362" s="277"/>
      <c r="CT362" s="277"/>
      <c r="CU362" s="277"/>
      <c r="CV362" s="277"/>
      <c r="CW362" s="277"/>
      <c r="CX362" s="277"/>
      <c r="CY362" s="277"/>
      <c r="CZ362" s="277"/>
      <c r="DA362" s="277"/>
      <c r="DB362" s="277"/>
      <c r="DC362" s="277"/>
      <c r="DD362" s="277"/>
      <c r="DE362" s="277"/>
      <c r="DF362" s="277"/>
      <c r="DG362" s="277"/>
      <c r="DH362" s="277"/>
      <c r="DI362" s="277"/>
      <c r="DJ362" s="277"/>
      <c r="DK362" s="277"/>
      <c r="DL362" s="277"/>
      <c r="DM362" s="277"/>
      <c r="DN362" s="277"/>
      <c r="DO362" s="277"/>
      <c r="DP362" s="277"/>
      <c r="DQ362" s="277"/>
      <c r="DR362" s="277"/>
      <c r="DS362" s="277"/>
      <c r="DT362" s="277"/>
      <c r="DU362" s="277"/>
      <c r="DV362" s="277"/>
      <c r="DW362" s="277"/>
      <c r="DX362" s="277"/>
      <c r="DY362" s="277"/>
      <c r="DZ362" s="277"/>
      <c r="EA362" s="277"/>
      <c r="EB362" s="277"/>
      <c r="EC362" s="277"/>
      <c r="ED362" s="277"/>
      <c r="EE362" s="277"/>
      <c r="EF362" s="277"/>
      <c r="EG362" s="277"/>
      <c r="EH362" s="277"/>
      <c r="EI362" s="277"/>
      <c r="EJ362" s="277"/>
      <c r="EK362" s="277"/>
      <c r="EL362" s="277"/>
      <c r="EM362" s="277"/>
      <c r="EN362" s="277"/>
      <c r="EO362" s="277"/>
      <c r="EP362" s="277"/>
      <c r="EQ362" s="277"/>
      <c r="ER362" s="277"/>
      <c r="ES362" s="277"/>
      <c r="ET362" s="277"/>
      <c r="EU362" s="277"/>
      <c r="EV362" s="277"/>
      <c r="EW362" s="277"/>
      <c r="EX362" s="277"/>
      <c r="EY362" s="277"/>
      <c r="EZ362" s="277"/>
      <c r="FA362" s="277"/>
      <c r="FB362" s="277"/>
      <c r="FC362" s="277"/>
      <c r="FD362" s="277"/>
      <c r="FE362" s="277"/>
      <c r="FF362" s="277"/>
      <c r="FG362" s="277"/>
      <c r="FH362" s="277"/>
      <c r="FI362" s="277"/>
      <c r="FJ362" s="277"/>
      <c r="FK362" s="277"/>
      <c r="FL362" s="277"/>
      <c r="FM362" s="277"/>
      <c r="FN362" s="277"/>
      <c r="FO362" s="277"/>
      <c r="FP362" s="277"/>
      <c r="FQ362" s="277"/>
      <c r="FR362" s="277"/>
      <c r="FS362" s="277"/>
      <c r="FT362" s="277"/>
      <c r="FU362" s="277"/>
      <c r="FV362" s="277"/>
      <c r="FW362" s="277"/>
      <c r="FX362" s="277"/>
      <c r="FY362" s="277"/>
      <c r="FZ362" s="277"/>
      <c r="GA362" s="277"/>
      <c r="GB362" s="277"/>
      <c r="GC362" s="277"/>
      <c r="GD362" s="277"/>
      <c r="GE362" s="277"/>
      <c r="GF362" s="277"/>
      <c r="GG362" s="277"/>
      <c r="GH362" s="277"/>
      <c r="GI362" s="277"/>
      <c r="GJ362" s="277"/>
      <c r="GK362" s="277"/>
      <c r="GL362" s="277"/>
      <c r="GM362" s="277"/>
      <c r="GN362" s="277"/>
      <c r="GO362" s="277"/>
      <c r="GP362" s="277"/>
      <c r="GQ362" s="277"/>
      <c r="GR362" s="277"/>
      <c r="GS362" s="277"/>
      <c r="GT362" s="277"/>
      <c r="GU362" s="277"/>
      <c r="GV362" s="280"/>
      <c r="GW362" s="280"/>
      <c r="GX362" s="280"/>
      <c r="GY362" s="280"/>
      <c r="GZ362" s="280"/>
      <c r="HA362" s="280"/>
      <c r="HB362" s="280"/>
      <c r="HC362" s="280"/>
      <c r="HD362" s="280"/>
      <c r="HE362" s="280"/>
      <c r="HF362" s="280"/>
      <c r="HG362" s="280"/>
      <c r="HH362" s="280"/>
      <c r="HI362" s="280"/>
      <c r="HJ362" s="280"/>
      <c r="HK362" s="280"/>
      <c r="HL362" s="280"/>
      <c r="HM362" s="280"/>
      <c r="HN362" s="280"/>
      <c r="HO362" s="280"/>
      <c r="HP362" s="280"/>
      <c r="HQ362" s="280"/>
      <c r="HR362" s="280"/>
      <c r="HS362" s="280"/>
    </row>
    <row r="363" spans="1:227" s="278" customFormat="1" ht="26.1" customHeight="1">
      <c r="A363" s="523"/>
      <c r="B363" s="308" t="s">
        <v>462</v>
      </c>
      <c r="C363" s="290">
        <v>460</v>
      </c>
      <c r="D363" s="290"/>
      <c r="E363" s="290"/>
      <c r="F363" s="291">
        <f t="shared" si="62"/>
        <v>460</v>
      </c>
      <c r="G363" s="290"/>
      <c r="H363" s="291">
        <f t="shared" si="57"/>
        <v>460</v>
      </c>
      <c r="I363" s="296"/>
      <c r="J363" s="277"/>
      <c r="K363" s="277"/>
      <c r="L363" s="277"/>
      <c r="M363" s="277"/>
      <c r="N363" s="277"/>
      <c r="O363" s="277"/>
      <c r="P363" s="277"/>
      <c r="Q363" s="277"/>
      <c r="R363" s="277"/>
      <c r="S363" s="277"/>
      <c r="T363" s="277"/>
      <c r="U363" s="277"/>
      <c r="V363" s="277"/>
      <c r="W363" s="277"/>
      <c r="X363" s="277"/>
      <c r="Y363" s="277"/>
      <c r="Z363" s="277"/>
      <c r="AA363" s="277"/>
      <c r="AB363" s="277"/>
      <c r="AC363" s="277"/>
      <c r="AD363" s="277"/>
      <c r="AE363" s="277"/>
      <c r="AF363" s="277"/>
      <c r="AG363" s="277"/>
      <c r="AH363" s="277"/>
      <c r="AI363" s="277"/>
      <c r="AJ363" s="277"/>
      <c r="AK363" s="277"/>
      <c r="AL363" s="277"/>
      <c r="AM363" s="277"/>
      <c r="AN363" s="277"/>
      <c r="AO363" s="277"/>
      <c r="AP363" s="277"/>
      <c r="AQ363" s="277"/>
      <c r="AR363" s="277"/>
      <c r="AS363" s="277"/>
      <c r="AT363" s="277"/>
      <c r="AU363" s="277"/>
      <c r="AV363" s="277"/>
      <c r="AW363" s="277"/>
      <c r="AX363" s="277"/>
      <c r="AY363" s="277"/>
      <c r="AZ363" s="277"/>
      <c r="BA363" s="277"/>
      <c r="BB363" s="277"/>
      <c r="BC363" s="277"/>
      <c r="BD363" s="277"/>
      <c r="BE363" s="277"/>
      <c r="BF363" s="277"/>
      <c r="BG363" s="277"/>
      <c r="BH363" s="277"/>
      <c r="BI363" s="277"/>
      <c r="BJ363" s="277"/>
      <c r="BK363" s="277"/>
      <c r="BL363" s="277"/>
      <c r="BM363" s="277"/>
      <c r="BN363" s="277"/>
      <c r="BO363" s="277"/>
      <c r="BP363" s="277"/>
      <c r="BQ363" s="277"/>
      <c r="BR363" s="277"/>
      <c r="BS363" s="277"/>
      <c r="BT363" s="277"/>
      <c r="BU363" s="277"/>
      <c r="BV363" s="277"/>
      <c r="BW363" s="277"/>
      <c r="BX363" s="277"/>
      <c r="BY363" s="277"/>
      <c r="BZ363" s="277"/>
      <c r="CA363" s="277"/>
      <c r="CB363" s="277"/>
      <c r="CC363" s="277"/>
      <c r="CD363" s="277"/>
      <c r="CE363" s="277"/>
      <c r="CF363" s="277"/>
      <c r="CG363" s="277"/>
      <c r="CH363" s="277"/>
      <c r="CI363" s="277"/>
      <c r="CJ363" s="277"/>
      <c r="CK363" s="277"/>
      <c r="CL363" s="277"/>
      <c r="CM363" s="277"/>
      <c r="CN363" s="277"/>
      <c r="CO363" s="277"/>
      <c r="CP363" s="277"/>
      <c r="CQ363" s="277"/>
      <c r="CR363" s="277"/>
      <c r="CS363" s="277"/>
      <c r="CT363" s="277"/>
      <c r="CU363" s="277"/>
      <c r="CV363" s="277"/>
      <c r="CW363" s="277"/>
      <c r="CX363" s="277"/>
      <c r="CY363" s="277"/>
      <c r="CZ363" s="277"/>
      <c r="DA363" s="277"/>
      <c r="DB363" s="277"/>
      <c r="DC363" s="277"/>
      <c r="DD363" s="277"/>
      <c r="DE363" s="277"/>
      <c r="DF363" s="277"/>
      <c r="DG363" s="277"/>
      <c r="DH363" s="277"/>
      <c r="DI363" s="277"/>
      <c r="DJ363" s="277"/>
      <c r="DK363" s="277"/>
      <c r="DL363" s="277"/>
      <c r="DM363" s="277"/>
      <c r="DN363" s="277"/>
      <c r="DO363" s="277"/>
      <c r="DP363" s="277"/>
      <c r="DQ363" s="277"/>
      <c r="DR363" s="277"/>
      <c r="DS363" s="277"/>
      <c r="DT363" s="277"/>
      <c r="DU363" s="277"/>
      <c r="DV363" s="277"/>
      <c r="DW363" s="277"/>
      <c r="DX363" s="277"/>
      <c r="DY363" s="277"/>
      <c r="DZ363" s="277"/>
      <c r="EA363" s="277"/>
      <c r="EB363" s="277"/>
      <c r="EC363" s="277"/>
      <c r="ED363" s="277"/>
      <c r="EE363" s="277"/>
      <c r="EF363" s="277"/>
      <c r="EG363" s="277"/>
      <c r="EH363" s="277"/>
      <c r="EI363" s="277"/>
      <c r="EJ363" s="277"/>
      <c r="EK363" s="277"/>
      <c r="EL363" s="277"/>
      <c r="EM363" s="277"/>
      <c r="EN363" s="277"/>
      <c r="EO363" s="277"/>
      <c r="EP363" s="277"/>
      <c r="EQ363" s="277"/>
      <c r="ER363" s="277"/>
      <c r="ES363" s="277"/>
      <c r="ET363" s="277"/>
      <c r="EU363" s="277"/>
      <c r="EV363" s="277"/>
      <c r="EW363" s="277"/>
      <c r="EX363" s="277"/>
      <c r="EY363" s="277"/>
      <c r="EZ363" s="277"/>
      <c r="FA363" s="277"/>
      <c r="FB363" s="277"/>
      <c r="FC363" s="277"/>
      <c r="FD363" s="277"/>
      <c r="FE363" s="277"/>
      <c r="FF363" s="277"/>
      <c r="FG363" s="277"/>
      <c r="FH363" s="277"/>
      <c r="FI363" s="277"/>
      <c r="FJ363" s="277"/>
      <c r="FK363" s="277"/>
      <c r="FL363" s="277"/>
      <c r="FM363" s="277"/>
      <c r="FN363" s="277"/>
      <c r="FO363" s="277"/>
      <c r="FP363" s="277"/>
      <c r="FQ363" s="277"/>
      <c r="FR363" s="277"/>
      <c r="FS363" s="277"/>
      <c r="FT363" s="277"/>
      <c r="FU363" s="277"/>
      <c r="FV363" s="277"/>
      <c r="FW363" s="277"/>
      <c r="FX363" s="277"/>
      <c r="FY363" s="277"/>
      <c r="FZ363" s="277"/>
      <c r="GA363" s="277"/>
      <c r="GB363" s="277"/>
      <c r="GC363" s="277"/>
      <c r="GD363" s="277"/>
      <c r="GE363" s="277"/>
      <c r="GF363" s="277"/>
      <c r="GG363" s="277"/>
      <c r="GH363" s="277"/>
      <c r="GI363" s="277"/>
      <c r="GJ363" s="277"/>
      <c r="GK363" s="277"/>
      <c r="GL363" s="277"/>
      <c r="GM363" s="277"/>
      <c r="GN363" s="277"/>
      <c r="GO363" s="277"/>
      <c r="GP363" s="277"/>
      <c r="GQ363" s="277"/>
      <c r="GR363" s="277"/>
      <c r="GS363" s="277"/>
      <c r="GT363" s="277"/>
      <c r="GU363" s="277"/>
      <c r="GV363" s="280"/>
      <c r="GW363" s="280"/>
      <c r="GX363" s="280"/>
      <c r="GY363" s="280"/>
      <c r="GZ363" s="280"/>
      <c r="HA363" s="280"/>
      <c r="HB363" s="280"/>
      <c r="HC363" s="280"/>
      <c r="HD363" s="280"/>
      <c r="HE363" s="280"/>
      <c r="HF363" s="280"/>
      <c r="HG363" s="280"/>
      <c r="HH363" s="280"/>
      <c r="HI363" s="280"/>
      <c r="HJ363" s="280"/>
      <c r="HK363" s="280"/>
      <c r="HL363" s="280"/>
      <c r="HM363" s="280"/>
      <c r="HN363" s="280"/>
      <c r="HO363" s="280"/>
      <c r="HP363" s="280"/>
      <c r="HQ363" s="280"/>
      <c r="HR363" s="280"/>
      <c r="HS363" s="280"/>
    </row>
    <row r="364" spans="1:227" s="278" customFormat="1" ht="26.1" customHeight="1">
      <c r="A364" s="523"/>
      <c r="B364" s="308" t="s">
        <v>463</v>
      </c>
      <c r="C364" s="290">
        <v>20</v>
      </c>
      <c r="D364" s="290"/>
      <c r="E364" s="290"/>
      <c r="F364" s="291">
        <f t="shared" si="62"/>
        <v>20</v>
      </c>
      <c r="G364" s="290"/>
      <c r="H364" s="291">
        <f t="shared" si="57"/>
        <v>20</v>
      </c>
      <c r="I364" s="296"/>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277"/>
      <c r="AF364" s="277"/>
      <c r="AG364" s="277"/>
      <c r="AH364" s="277"/>
      <c r="AI364" s="277"/>
      <c r="AJ364" s="277"/>
      <c r="AK364" s="277"/>
      <c r="AL364" s="277"/>
      <c r="AM364" s="277"/>
      <c r="AN364" s="277"/>
      <c r="AO364" s="277"/>
      <c r="AP364" s="277"/>
      <c r="AQ364" s="277"/>
      <c r="AR364" s="277"/>
      <c r="AS364" s="277"/>
      <c r="AT364" s="277"/>
      <c r="AU364" s="277"/>
      <c r="AV364" s="277"/>
      <c r="AW364" s="277"/>
      <c r="AX364" s="277"/>
      <c r="AY364" s="277"/>
      <c r="AZ364" s="277"/>
      <c r="BA364" s="277"/>
      <c r="BB364" s="277"/>
      <c r="BC364" s="277"/>
      <c r="BD364" s="277"/>
      <c r="BE364" s="277"/>
      <c r="BF364" s="277"/>
      <c r="BG364" s="277"/>
      <c r="BH364" s="277"/>
      <c r="BI364" s="277"/>
      <c r="BJ364" s="277"/>
      <c r="BK364" s="277"/>
      <c r="BL364" s="277"/>
      <c r="BM364" s="277"/>
      <c r="BN364" s="277"/>
      <c r="BO364" s="277"/>
      <c r="BP364" s="277"/>
      <c r="BQ364" s="277"/>
      <c r="BR364" s="277"/>
      <c r="BS364" s="277"/>
      <c r="BT364" s="277"/>
      <c r="BU364" s="277"/>
      <c r="BV364" s="277"/>
      <c r="BW364" s="277"/>
      <c r="BX364" s="277"/>
      <c r="BY364" s="277"/>
      <c r="BZ364" s="277"/>
      <c r="CA364" s="277"/>
      <c r="CB364" s="277"/>
      <c r="CC364" s="277"/>
      <c r="CD364" s="277"/>
      <c r="CE364" s="277"/>
      <c r="CF364" s="277"/>
      <c r="CG364" s="277"/>
      <c r="CH364" s="277"/>
      <c r="CI364" s="277"/>
      <c r="CJ364" s="277"/>
      <c r="CK364" s="277"/>
      <c r="CL364" s="277"/>
      <c r="CM364" s="277"/>
      <c r="CN364" s="277"/>
      <c r="CO364" s="277"/>
      <c r="CP364" s="277"/>
      <c r="CQ364" s="277"/>
      <c r="CR364" s="277"/>
      <c r="CS364" s="277"/>
      <c r="CT364" s="277"/>
      <c r="CU364" s="277"/>
      <c r="CV364" s="277"/>
      <c r="CW364" s="277"/>
      <c r="CX364" s="277"/>
      <c r="CY364" s="277"/>
      <c r="CZ364" s="277"/>
      <c r="DA364" s="277"/>
      <c r="DB364" s="277"/>
      <c r="DC364" s="277"/>
      <c r="DD364" s="277"/>
      <c r="DE364" s="277"/>
      <c r="DF364" s="277"/>
      <c r="DG364" s="277"/>
      <c r="DH364" s="277"/>
      <c r="DI364" s="277"/>
      <c r="DJ364" s="277"/>
      <c r="DK364" s="277"/>
      <c r="DL364" s="277"/>
      <c r="DM364" s="277"/>
      <c r="DN364" s="277"/>
      <c r="DO364" s="277"/>
      <c r="DP364" s="277"/>
      <c r="DQ364" s="277"/>
      <c r="DR364" s="277"/>
      <c r="DS364" s="277"/>
      <c r="DT364" s="277"/>
      <c r="DU364" s="277"/>
      <c r="DV364" s="277"/>
      <c r="DW364" s="277"/>
      <c r="DX364" s="277"/>
      <c r="DY364" s="277"/>
      <c r="DZ364" s="277"/>
      <c r="EA364" s="277"/>
      <c r="EB364" s="277"/>
      <c r="EC364" s="277"/>
      <c r="ED364" s="277"/>
      <c r="EE364" s="277"/>
      <c r="EF364" s="277"/>
      <c r="EG364" s="277"/>
      <c r="EH364" s="277"/>
      <c r="EI364" s="277"/>
      <c r="EJ364" s="277"/>
      <c r="EK364" s="277"/>
      <c r="EL364" s="277"/>
      <c r="EM364" s="277"/>
      <c r="EN364" s="277"/>
      <c r="EO364" s="277"/>
      <c r="EP364" s="277"/>
      <c r="EQ364" s="277"/>
      <c r="ER364" s="277"/>
      <c r="ES364" s="277"/>
      <c r="ET364" s="277"/>
      <c r="EU364" s="277"/>
      <c r="EV364" s="277"/>
      <c r="EW364" s="277"/>
      <c r="EX364" s="277"/>
      <c r="EY364" s="277"/>
      <c r="EZ364" s="277"/>
      <c r="FA364" s="277"/>
      <c r="FB364" s="277"/>
      <c r="FC364" s="277"/>
      <c r="FD364" s="277"/>
      <c r="FE364" s="277"/>
      <c r="FF364" s="277"/>
      <c r="FG364" s="277"/>
      <c r="FH364" s="277"/>
      <c r="FI364" s="277"/>
      <c r="FJ364" s="277"/>
      <c r="FK364" s="277"/>
      <c r="FL364" s="277"/>
      <c r="FM364" s="277"/>
      <c r="FN364" s="277"/>
      <c r="FO364" s="277"/>
      <c r="FP364" s="277"/>
      <c r="FQ364" s="277"/>
      <c r="FR364" s="277"/>
      <c r="FS364" s="277"/>
      <c r="FT364" s="277"/>
      <c r="FU364" s="277"/>
      <c r="FV364" s="277"/>
      <c r="FW364" s="277"/>
      <c r="FX364" s="277"/>
      <c r="FY364" s="277"/>
      <c r="FZ364" s="277"/>
      <c r="GA364" s="277"/>
      <c r="GB364" s="277"/>
      <c r="GC364" s="277"/>
      <c r="GD364" s="277"/>
      <c r="GE364" s="277"/>
      <c r="GF364" s="277"/>
      <c r="GG364" s="277"/>
      <c r="GH364" s="277"/>
      <c r="GI364" s="277"/>
      <c r="GJ364" s="277"/>
      <c r="GK364" s="277"/>
      <c r="GL364" s="277"/>
      <c r="GM364" s="277"/>
      <c r="GN364" s="277"/>
      <c r="GO364" s="277"/>
      <c r="GP364" s="277"/>
      <c r="GQ364" s="277"/>
      <c r="GR364" s="277"/>
      <c r="GS364" s="277"/>
      <c r="GT364" s="277"/>
      <c r="GU364" s="277"/>
      <c r="GV364" s="280"/>
      <c r="GW364" s="280"/>
      <c r="GX364" s="280"/>
      <c r="GY364" s="280"/>
      <c r="GZ364" s="280"/>
      <c r="HA364" s="280"/>
      <c r="HB364" s="280"/>
      <c r="HC364" s="280"/>
      <c r="HD364" s="280"/>
      <c r="HE364" s="280"/>
      <c r="HF364" s="280"/>
      <c r="HG364" s="280"/>
      <c r="HH364" s="280"/>
      <c r="HI364" s="280"/>
      <c r="HJ364" s="280"/>
      <c r="HK364" s="280"/>
      <c r="HL364" s="280"/>
      <c r="HM364" s="280"/>
      <c r="HN364" s="280"/>
      <c r="HO364" s="280"/>
      <c r="HP364" s="280"/>
      <c r="HQ364" s="280"/>
      <c r="HR364" s="280"/>
      <c r="HS364" s="280"/>
    </row>
    <row r="365" spans="1:227" s="278" customFormat="1" ht="26.1" customHeight="1">
      <c r="A365" s="523"/>
      <c r="B365" s="308" t="s">
        <v>464</v>
      </c>
      <c r="C365" s="290">
        <v>10</v>
      </c>
      <c r="D365" s="290"/>
      <c r="E365" s="290"/>
      <c r="F365" s="291">
        <f t="shared" si="62"/>
        <v>10</v>
      </c>
      <c r="G365" s="290"/>
      <c r="H365" s="291">
        <f t="shared" si="57"/>
        <v>10</v>
      </c>
      <c r="I365" s="296"/>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277"/>
      <c r="AF365" s="277"/>
      <c r="AG365" s="277"/>
      <c r="AH365" s="277"/>
      <c r="AI365" s="277"/>
      <c r="AJ365" s="277"/>
      <c r="AK365" s="277"/>
      <c r="AL365" s="277"/>
      <c r="AM365" s="277"/>
      <c r="AN365" s="277"/>
      <c r="AO365" s="277"/>
      <c r="AP365" s="277"/>
      <c r="AQ365" s="277"/>
      <c r="AR365" s="277"/>
      <c r="AS365" s="277"/>
      <c r="AT365" s="277"/>
      <c r="AU365" s="277"/>
      <c r="AV365" s="277"/>
      <c r="AW365" s="277"/>
      <c r="AX365" s="277"/>
      <c r="AY365" s="277"/>
      <c r="AZ365" s="277"/>
      <c r="BA365" s="277"/>
      <c r="BB365" s="277"/>
      <c r="BC365" s="277"/>
      <c r="BD365" s="277"/>
      <c r="BE365" s="277"/>
      <c r="BF365" s="277"/>
      <c r="BG365" s="277"/>
      <c r="BH365" s="277"/>
      <c r="BI365" s="277"/>
      <c r="BJ365" s="277"/>
      <c r="BK365" s="277"/>
      <c r="BL365" s="277"/>
      <c r="BM365" s="277"/>
      <c r="BN365" s="277"/>
      <c r="BO365" s="277"/>
      <c r="BP365" s="277"/>
      <c r="BQ365" s="277"/>
      <c r="BR365" s="277"/>
      <c r="BS365" s="277"/>
      <c r="BT365" s="277"/>
      <c r="BU365" s="277"/>
      <c r="BV365" s="277"/>
      <c r="BW365" s="277"/>
      <c r="BX365" s="277"/>
      <c r="BY365" s="277"/>
      <c r="BZ365" s="277"/>
      <c r="CA365" s="277"/>
      <c r="CB365" s="277"/>
      <c r="CC365" s="277"/>
      <c r="CD365" s="277"/>
      <c r="CE365" s="277"/>
      <c r="CF365" s="277"/>
      <c r="CG365" s="277"/>
      <c r="CH365" s="277"/>
      <c r="CI365" s="277"/>
      <c r="CJ365" s="277"/>
      <c r="CK365" s="277"/>
      <c r="CL365" s="277"/>
      <c r="CM365" s="277"/>
      <c r="CN365" s="277"/>
      <c r="CO365" s="277"/>
      <c r="CP365" s="277"/>
      <c r="CQ365" s="277"/>
      <c r="CR365" s="277"/>
      <c r="CS365" s="277"/>
      <c r="CT365" s="277"/>
      <c r="CU365" s="277"/>
      <c r="CV365" s="277"/>
      <c r="CW365" s="277"/>
      <c r="CX365" s="277"/>
      <c r="CY365" s="277"/>
      <c r="CZ365" s="277"/>
      <c r="DA365" s="277"/>
      <c r="DB365" s="277"/>
      <c r="DC365" s="277"/>
      <c r="DD365" s="277"/>
      <c r="DE365" s="277"/>
      <c r="DF365" s="277"/>
      <c r="DG365" s="277"/>
      <c r="DH365" s="277"/>
      <c r="DI365" s="277"/>
      <c r="DJ365" s="277"/>
      <c r="DK365" s="277"/>
      <c r="DL365" s="277"/>
      <c r="DM365" s="277"/>
      <c r="DN365" s="277"/>
      <c r="DO365" s="277"/>
      <c r="DP365" s="277"/>
      <c r="DQ365" s="277"/>
      <c r="DR365" s="277"/>
      <c r="DS365" s="277"/>
      <c r="DT365" s="277"/>
      <c r="DU365" s="277"/>
      <c r="DV365" s="277"/>
      <c r="DW365" s="277"/>
      <c r="DX365" s="277"/>
      <c r="DY365" s="277"/>
      <c r="DZ365" s="277"/>
      <c r="EA365" s="277"/>
      <c r="EB365" s="277"/>
      <c r="EC365" s="277"/>
      <c r="ED365" s="277"/>
      <c r="EE365" s="277"/>
      <c r="EF365" s="277"/>
      <c r="EG365" s="277"/>
      <c r="EH365" s="277"/>
      <c r="EI365" s="277"/>
      <c r="EJ365" s="277"/>
      <c r="EK365" s="277"/>
      <c r="EL365" s="277"/>
      <c r="EM365" s="277"/>
      <c r="EN365" s="277"/>
      <c r="EO365" s="277"/>
      <c r="EP365" s="277"/>
      <c r="EQ365" s="277"/>
      <c r="ER365" s="277"/>
      <c r="ES365" s="277"/>
      <c r="ET365" s="277"/>
      <c r="EU365" s="277"/>
      <c r="EV365" s="277"/>
      <c r="EW365" s="277"/>
      <c r="EX365" s="277"/>
      <c r="EY365" s="277"/>
      <c r="EZ365" s="277"/>
      <c r="FA365" s="277"/>
      <c r="FB365" s="277"/>
      <c r="FC365" s="277"/>
      <c r="FD365" s="277"/>
      <c r="FE365" s="277"/>
      <c r="FF365" s="277"/>
      <c r="FG365" s="277"/>
      <c r="FH365" s="277"/>
      <c r="FI365" s="277"/>
      <c r="FJ365" s="277"/>
      <c r="FK365" s="277"/>
      <c r="FL365" s="277"/>
      <c r="FM365" s="277"/>
      <c r="FN365" s="277"/>
      <c r="FO365" s="277"/>
      <c r="FP365" s="277"/>
      <c r="FQ365" s="277"/>
      <c r="FR365" s="277"/>
      <c r="FS365" s="277"/>
      <c r="FT365" s="277"/>
      <c r="FU365" s="277"/>
      <c r="FV365" s="277"/>
      <c r="FW365" s="277"/>
      <c r="FX365" s="277"/>
      <c r="FY365" s="277"/>
      <c r="FZ365" s="277"/>
      <c r="GA365" s="277"/>
      <c r="GB365" s="277"/>
      <c r="GC365" s="277"/>
      <c r="GD365" s="277"/>
      <c r="GE365" s="277"/>
      <c r="GF365" s="277"/>
      <c r="GG365" s="277"/>
      <c r="GH365" s="277"/>
      <c r="GI365" s="277"/>
      <c r="GJ365" s="277"/>
      <c r="GK365" s="277"/>
      <c r="GL365" s="277"/>
      <c r="GM365" s="277"/>
      <c r="GN365" s="277"/>
      <c r="GO365" s="277"/>
      <c r="GP365" s="277"/>
      <c r="GQ365" s="277"/>
      <c r="GR365" s="277"/>
      <c r="GS365" s="277"/>
      <c r="GT365" s="277"/>
      <c r="GU365" s="277"/>
      <c r="GV365" s="280"/>
      <c r="GW365" s="280"/>
      <c r="GX365" s="280"/>
      <c r="GY365" s="280"/>
      <c r="GZ365" s="280"/>
      <c r="HA365" s="280"/>
      <c r="HB365" s="280"/>
      <c r="HC365" s="280"/>
      <c r="HD365" s="280"/>
      <c r="HE365" s="280"/>
      <c r="HF365" s="280"/>
      <c r="HG365" s="280"/>
      <c r="HH365" s="280"/>
      <c r="HI365" s="280"/>
      <c r="HJ365" s="280"/>
      <c r="HK365" s="280"/>
      <c r="HL365" s="280"/>
      <c r="HM365" s="280"/>
      <c r="HN365" s="280"/>
      <c r="HO365" s="280"/>
      <c r="HP365" s="280"/>
      <c r="HQ365" s="280"/>
      <c r="HR365" s="280"/>
      <c r="HS365" s="280"/>
    </row>
    <row r="366" spans="1:227" s="278" customFormat="1" ht="24.95" customHeight="1">
      <c r="A366" s="523" t="s">
        <v>122</v>
      </c>
      <c r="B366" s="308" t="s">
        <v>465</v>
      </c>
      <c r="C366" s="290">
        <v>10</v>
      </c>
      <c r="D366" s="290"/>
      <c r="E366" s="290"/>
      <c r="F366" s="291">
        <f t="shared" si="62"/>
        <v>10</v>
      </c>
      <c r="G366" s="290"/>
      <c r="H366" s="291">
        <f t="shared" si="57"/>
        <v>10</v>
      </c>
      <c r="I366" s="296"/>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277"/>
      <c r="AF366" s="277"/>
      <c r="AG366" s="277"/>
      <c r="AH366" s="277"/>
      <c r="AI366" s="277"/>
      <c r="AJ366" s="277"/>
      <c r="AK366" s="277"/>
      <c r="AL366" s="277"/>
      <c r="AM366" s="277"/>
      <c r="AN366" s="277"/>
      <c r="AO366" s="277"/>
      <c r="AP366" s="277"/>
      <c r="AQ366" s="277"/>
      <c r="AR366" s="277"/>
      <c r="AS366" s="277"/>
      <c r="AT366" s="277"/>
      <c r="AU366" s="277"/>
      <c r="AV366" s="277"/>
      <c r="AW366" s="277"/>
      <c r="AX366" s="277"/>
      <c r="AY366" s="277"/>
      <c r="AZ366" s="277"/>
      <c r="BA366" s="277"/>
      <c r="BB366" s="277"/>
      <c r="BC366" s="277"/>
      <c r="BD366" s="277"/>
      <c r="BE366" s="277"/>
      <c r="BF366" s="277"/>
      <c r="BG366" s="277"/>
      <c r="BH366" s="277"/>
      <c r="BI366" s="277"/>
      <c r="BJ366" s="277"/>
      <c r="BK366" s="277"/>
      <c r="BL366" s="277"/>
      <c r="BM366" s="277"/>
      <c r="BN366" s="277"/>
      <c r="BO366" s="277"/>
      <c r="BP366" s="277"/>
      <c r="BQ366" s="277"/>
      <c r="BR366" s="277"/>
      <c r="BS366" s="277"/>
      <c r="BT366" s="277"/>
      <c r="BU366" s="277"/>
      <c r="BV366" s="277"/>
      <c r="BW366" s="277"/>
      <c r="BX366" s="277"/>
      <c r="BY366" s="277"/>
      <c r="BZ366" s="277"/>
      <c r="CA366" s="277"/>
      <c r="CB366" s="277"/>
      <c r="CC366" s="277"/>
      <c r="CD366" s="277"/>
      <c r="CE366" s="277"/>
      <c r="CF366" s="277"/>
      <c r="CG366" s="277"/>
      <c r="CH366" s="277"/>
      <c r="CI366" s="277"/>
      <c r="CJ366" s="277"/>
      <c r="CK366" s="277"/>
      <c r="CL366" s="277"/>
      <c r="CM366" s="277"/>
      <c r="CN366" s="277"/>
      <c r="CO366" s="277"/>
      <c r="CP366" s="277"/>
      <c r="CQ366" s="277"/>
      <c r="CR366" s="277"/>
      <c r="CS366" s="277"/>
      <c r="CT366" s="277"/>
      <c r="CU366" s="277"/>
      <c r="CV366" s="277"/>
      <c r="CW366" s="277"/>
      <c r="CX366" s="277"/>
      <c r="CY366" s="277"/>
      <c r="CZ366" s="277"/>
      <c r="DA366" s="277"/>
      <c r="DB366" s="277"/>
      <c r="DC366" s="277"/>
      <c r="DD366" s="277"/>
      <c r="DE366" s="277"/>
      <c r="DF366" s="277"/>
      <c r="DG366" s="277"/>
      <c r="DH366" s="277"/>
      <c r="DI366" s="277"/>
      <c r="DJ366" s="277"/>
      <c r="DK366" s="277"/>
      <c r="DL366" s="277"/>
      <c r="DM366" s="277"/>
      <c r="DN366" s="277"/>
      <c r="DO366" s="277"/>
      <c r="DP366" s="277"/>
      <c r="DQ366" s="277"/>
      <c r="DR366" s="277"/>
      <c r="DS366" s="277"/>
      <c r="DT366" s="277"/>
      <c r="DU366" s="277"/>
      <c r="DV366" s="277"/>
      <c r="DW366" s="277"/>
      <c r="DX366" s="277"/>
      <c r="DY366" s="277"/>
      <c r="DZ366" s="277"/>
      <c r="EA366" s="277"/>
      <c r="EB366" s="277"/>
      <c r="EC366" s="277"/>
      <c r="ED366" s="277"/>
      <c r="EE366" s="277"/>
      <c r="EF366" s="277"/>
      <c r="EG366" s="277"/>
      <c r="EH366" s="277"/>
      <c r="EI366" s="277"/>
      <c r="EJ366" s="277"/>
      <c r="EK366" s="277"/>
      <c r="EL366" s="277"/>
      <c r="EM366" s="277"/>
      <c r="EN366" s="277"/>
      <c r="EO366" s="277"/>
      <c r="EP366" s="277"/>
      <c r="EQ366" s="277"/>
      <c r="ER366" s="277"/>
      <c r="ES366" s="277"/>
      <c r="ET366" s="277"/>
      <c r="EU366" s="277"/>
      <c r="EV366" s="277"/>
      <c r="EW366" s="277"/>
      <c r="EX366" s="277"/>
      <c r="EY366" s="277"/>
      <c r="EZ366" s="277"/>
      <c r="FA366" s="277"/>
      <c r="FB366" s="277"/>
      <c r="FC366" s="277"/>
      <c r="FD366" s="277"/>
      <c r="FE366" s="277"/>
      <c r="FF366" s="277"/>
      <c r="FG366" s="277"/>
      <c r="FH366" s="277"/>
      <c r="FI366" s="277"/>
      <c r="FJ366" s="277"/>
      <c r="FK366" s="277"/>
      <c r="FL366" s="277"/>
      <c r="FM366" s="277"/>
      <c r="FN366" s="277"/>
      <c r="FO366" s="277"/>
      <c r="FP366" s="277"/>
      <c r="FQ366" s="277"/>
      <c r="FR366" s="277"/>
      <c r="FS366" s="277"/>
      <c r="FT366" s="277"/>
      <c r="FU366" s="277"/>
      <c r="FV366" s="277"/>
      <c r="FW366" s="277"/>
      <c r="FX366" s="277"/>
      <c r="FY366" s="277"/>
      <c r="FZ366" s="277"/>
      <c r="GA366" s="277"/>
      <c r="GB366" s="277"/>
      <c r="GC366" s="277"/>
      <c r="GD366" s="277"/>
      <c r="GE366" s="277"/>
      <c r="GF366" s="277"/>
      <c r="GG366" s="277"/>
      <c r="GH366" s="277"/>
      <c r="GI366" s="277"/>
      <c r="GJ366" s="277"/>
      <c r="GK366" s="277"/>
      <c r="GL366" s="277"/>
      <c r="GM366" s="277"/>
      <c r="GN366" s="277"/>
      <c r="GO366" s="277"/>
      <c r="GP366" s="277"/>
      <c r="GQ366" s="277"/>
      <c r="GR366" s="277"/>
      <c r="GS366" s="277"/>
      <c r="GT366" s="277"/>
      <c r="GU366" s="277"/>
      <c r="GV366" s="280"/>
      <c r="GW366" s="280"/>
      <c r="GX366" s="280"/>
      <c r="GY366" s="280"/>
      <c r="GZ366" s="280"/>
      <c r="HA366" s="280"/>
      <c r="HB366" s="280"/>
      <c r="HC366" s="280"/>
      <c r="HD366" s="280"/>
      <c r="HE366" s="280"/>
      <c r="HF366" s="280"/>
      <c r="HG366" s="280"/>
      <c r="HH366" s="280"/>
      <c r="HI366" s="280"/>
      <c r="HJ366" s="280"/>
      <c r="HK366" s="280"/>
      <c r="HL366" s="280"/>
      <c r="HM366" s="280"/>
      <c r="HN366" s="280"/>
      <c r="HO366" s="280"/>
      <c r="HP366" s="280"/>
      <c r="HQ366" s="280"/>
      <c r="HR366" s="280"/>
      <c r="HS366" s="280"/>
    </row>
    <row r="367" spans="1:227" s="278" customFormat="1" ht="24.95" customHeight="1">
      <c r="A367" s="523"/>
      <c r="B367" s="308" t="s">
        <v>466</v>
      </c>
      <c r="C367" s="290">
        <v>5</v>
      </c>
      <c r="D367" s="290"/>
      <c r="E367" s="290"/>
      <c r="F367" s="291">
        <f t="shared" si="62"/>
        <v>5</v>
      </c>
      <c r="G367" s="290"/>
      <c r="H367" s="291">
        <f t="shared" si="57"/>
        <v>5</v>
      </c>
      <c r="I367" s="296"/>
      <c r="J367" s="277"/>
      <c r="K367" s="277"/>
      <c r="L367" s="277"/>
      <c r="M367" s="277"/>
      <c r="N367" s="277"/>
      <c r="O367" s="277"/>
      <c r="P367" s="277"/>
      <c r="Q367" s="277"/>
      <c r="R367" s="277"/>
      <c r="S367" s="277"/>
      <c r="T367" s="277"/>
      <c r="U367" s="277"/>
      <c r="V367" s="277"/>
      <c r="W367" s="277"/>
      <c r="X367" s="277"/>
      <c r="Y367" s="277"/>
      <c r="Z367" s="277"/>
      <c r="AA367" s="277"/>
      <c r="AB367" s="277"/>
      <c r="AC367" s="277"/>
      <c r="AD367" s="277"/>
      <c r="AE367" s="277"/>
      <c r="AF367" s="277"/>
      <c r="AG367" s="277"/>
      <c r="AH367" s="277"/>
      <c r="AI367" s="277"/>
      <c r="AJ367" s="277"/>
      <c r="AK367" s="277"/>
      <c r="AL367" s="277"/>
      <c r="AM367" s="277"/>
      <c r="AN367" s="277"/>
      <c r="AO367" s="277"/>
      <c r="AP367" s="277"/>
      <c r="AQ367" s="277"/>
      <c r="AR367" s="277"/>
      <c r="AS367" s="277"/>
      <c r="AT367" s="277"/>
      <c r="AU367" s="277"/>
      <c r="AV367" s="277"/>
      <c r="AW367" s="277"/>
      <c r="AX367" s="277"/>
      <c r="AY367" s="277"/>
      <c r="AZ367" s="277"/>
      <c r="BA367" s="277"/>
      <c r="BB367" s="277"/>
      <c r="BC367" s="277"/>
      <c r="BD367" s="277"/>
      <c r="BE367" s="277"/>
      <c r="BF367" s="277"/>
      <c r="BG367" s="277"/>
      <c r="BH367" s="277"/>
      <c r="BI367" s="277"/>
      <c r="BJ367" s="277"/>
      <c r="BK367" s="277"/>
      <c r="BL367" s="277"/>
      <c r="BM367" s="277"/>
      <c r="BN367" s="277"/>
      <c r="BO367" s="277"/>
      <c r="BP367" s="277"/>
      <c r="BQ367" s="277"/>
      <c r="BR367" s="277"/>
      <c r="BS367" s="277"/>
      <c r="BT367" s="277"/>
      <c r="BU367" s="277"/>
      <c r="BV367" s="277"/>
      <c r="BW367" s="277"/>
      <c r="BX367" s="277"/>
      <c r="BY367" s="277"/>
      <c r="BZ367" s="277"/>
      <c r="CA367" s="277"/>
      <c r="CB367" s="277"/>
      <c r="CC367" s="277"/>
      <c r="CD367" s="277"/>
      <c r="CE367" s="277"/>
      <c r="CF367" s="277"/>
      <c r="CG367" s="277"/>
      <c r="CH367" s="277"/>
      <c r="CI367" s="277"/>
      <c r="CJ367" s="277"/>
      <c r="CK367" s="277"/>
      <c r="CL367" s="277"/>
      <c r="CM367" s="277"/>
      <c r="CN367" s="277"/>
      <c r="CO367" s="277"/>
      <c r="CP367" s="277"/>
      <c r="CQ367" s="277"/>
      <c r="CR367" s="277"/>
      <c r="CS367" s="277"/>
      <c r="CT367" s="277"/>
      <c r="CU367" s="277"/>
      <c r="CV367" s="277"/>
      <c r="CW367" s="277"/>
      <c r="CX367" s="277"/>
      <c r="CY367" s="277"/>
      <c r="CZ367" s="277"/>
      <c r="DA367" s="277"/>
      <c r="DB367" s="277"/>
      <c r="DC367" s="277"/>
      <c r="DD367" s="277"/>
      <c r="DE367" s="277"/>
      <c r="DF367" s="277"/>
      <c r="DG367" s="277"/>
      <c r="DH367" s="277"/>
      <c r="DI367" s="277"/>
      <c r="DJ367" s="277"/>
      <c r="DK367" s="277"/>
      <c r="DL367" s="277"/>
      <c r="DM367" s="277"/>
      <c r="DN367" s="277"/>
      <c r="DO367" s="277"/>
      <c r="DP367" s="277"/>
      <c r="DQ367" s="277"/>
      <c r="DR367" s="277"/>
      <c r="DS367" s="277"/>
      <c r="DT367" s="277"/>
      <c r="DU367" s="277"/>
      <c r="DV367" s="277"/>
      <c r="DW367" s="277"/>
      <c r="DX367" s="277"/>
      <c r="DY367" s="277"/>
      <c r="DZ367" s="277"/>
      <c r="EA367" s="277"/>
      <c r="EB367" s="277"/>
      <c r="EC367" s="277"/>
      <c r="ED367" s="277"/>
      <c r="EE367" s="277"/>
      <c r="EF367" s="277"/>
      <c r="EG367" s="277"/>
      <c r="EH367" s="277"/>
      <c r="EI367" s="277"/>
      <c r="EJ367" s="277"/>
      <c r="EK367" s="277"/>
      <c r="EL367" s="277"/>
      <c r="EM367" s="277"/>
      <c r="EN367" s="277"/>
      <c r="EO367" s="277"/>
      <c r="EP367" s="277"/>
      <c r="EQ367" s="277"/>
      <c r="ER367" s="277"/>
      <c r="ES367" s="277"/>
      <c r="ET367" s="277"/>
      <c r="EU367" s="277"/>
      <c r="EV367" s="277"/>
      <c r="EW367" s="277"/>
      <c r="EX367" s="277"/>
      <c r="EY367" s="277"/>
      <c r="EZ367" s="277"/>
      <c r="FA367" s="277"/>
      <c r="FB367" s="277"/>
      <c r="FC367" s="277"/>
      <c r="FD367" s="277"/>
      <c r="FE367" s="277"/>
      <c r="FF367" s="277"/>
      <c r="FG367" s="277"/>
      <c r="FH367" s="277"/>
      <c r="FI367" s="277"/>
      <c r="FJ367" s="277"/>
      <c r="FK367" s="277"/>
      <c r="FL367" s="277"/>
      <c r="FM367" s="277"/>
      <c r="FN367" s="277"/>
      <c r="FO367" s="277"/>
      <c r="FP367" s="277"/>
      <c r="FQ367" s="277"/>
      <c r="FR367" s="277"/>
      <c r="FS367" s="277"/>
      <c r="FT367" s="277"/>
      <c r="FU367" s="277"/>
      <c r="FV367" s="277"/>
      <c r="FW367" s="277"/>
      <c r="FX367" s="277"/>
      <c r="FY367" s="277"/>
      <c r="FZ367" s="277"/>
      <c r="GA367" s="277"/>
      <c r="GB367" s="277"/>
      <c r="GC367" s="277"/>
      <c r="GD367" s="277"/>
      <c r="GE367" s="277"/>
      <c r="GF367" s="277"/>
      <c r="GG367" s="277"/>
      <c r="GH367" s="277"/>
      <c r="GI367" s="277"/>
      <c r="GJ367" s="277"/>
      <c r="GK367" s="277"/>
      <c r="GL367" s="277"/>
      <c r="GM367" s="277"/>
      <c r="GN367" s="277"/>
      <c r="GO367" s="277"/>
      <c r="GP367" s="277"/>
      <c r="GQ367" s="277"/>
      <c r="GR367" s="277"/>
      <c r="GS367" s="277"/>
      <c r="GT367" s="277"/>
      <c r="GU367" s="277"/>
      <c r="GV367" s="280"/>
      <c r="GW367" s="280"/>
      <c r="GX367" s="280"/>
      <c r="GY367" s="280"/>
      <c r="GZ367" s="280"/>
      <c r="HA367" s="280"/>
      <c r="HB367" s="280"/>
      <c r="HC367" s="280"/>
      <c r="HD367" s="280"/>
      <c r="HE367" s="280"/>
      <c r="HF367" s="280"/>
      <c r="HG367" s="280"/>
      <c r="HH367" s="280"/>
      <c r="HI367" s="280"/>
      <c r="HJ367" s="280"/>
      <c r="HK367" s="280"/>
      <c r="HL367" s="280"/>
      <c r="HM367" s="280"/>
      <c r="HN367" s="280"/>
      <c r="HO367" s="280"/>
      <c r="HP367" s="280"/>
      <c r="HQ367" s="280"/>
      <c r="HR367" s="280"/>
      <c r="HS367" s="280"/>
    </row>
    <row r="368" spans="1:227" s="278" customFormat="1" ht="24.95" customHeight="1">
      <c r="A368" s="523"/>
      <c r="B368" s="308" t="s">
        <v>467</v>
      </c>
      <c r="C368" s="290">
        <v>200</v>
      </c>
      <c r="D368" s="290"/>
      <c r="E368" s="290"/>
      <c r="F368" s="291">
        <f t="shared" si="62"/>
        <v>200</v>
      </c>
      <c r="G368" s="290"/>
      <c r="H368" s="291">
        <f t="shared" si="57"/>
        <v>200</v>
      </c>
      <c r="I368" s="296"/>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277"/>
      <c r="AF368" s="277"/>
      <c r="AG368" s="277"/>
      <c r="AH368" s="277"/>
      <c r="AI368" s="277"/>
      <c r="AJ368" s="277"/>
      <c r="AK368" s="277"/>
      <c r="AL368" s="277"/>
      <c r="AM368" s="277"/>
      <c r="AN368" s="277"/>
      <c r="AO368" s="277"/>
      <c r="AP368" s="277"/>
      <c r="AQ368" s="277"/>
      <c r="AR368" s="277"/>
      <c r="AS368" s="277"/>
      <c r="AT368" s="277"/>
      <c r="AU368" s="277"/>
      <c r="AV368" s="277"/>
      <c r="AW368" s="277"/>
      <c r="AX368" s="277"/>
      <c r="AY368" s="277"/>
      <c r="AZ368" s="277"/>
      <c r="BA368" s="277"/>
      <c r="BB368" s="277"/>
      <c r="BC368" s="277"/>
      <c r="BD368" s="277"/>
      <c r="BE368" s="277"/>
      <c r="BF368" s="277"/>
      <c r="BG368" s="277"/>
      <c r="BH368" s="277"/>
      <c r="BI368" s="277"/>
      <c r="BJ368" s="277"/>
      <c r="BK368" s="277"/>
      <c r="BL368" s="277"/>
      <c r="BM368" s="277"/>
      <c r="BN368" s="277"/>
      <c r="BO368" s="277"/>
      <c r="BP368" s="277"/>
      <c r="BQ368" s="277"/>
      <c r="BR368" s="277"/>
      <c r="BS368" s="277"/>
      <c r="BT368" s="277"/>
      <c r="BU368" s="277"/>
      <c r="BV368" s="277"/>
      <c r="BW368" s="277"/>
      <c r="BX368" s="277"/>
      <c r="BY368" s="277"/>
      <c r="BZ368" s="277"/>
      <c r="CA368" s="277"/>
      <c r="CB368" s="277"/>
      <c r="CC368" s="277"/>
      <c r="CD368" s="277"/>
      <c r="CE368" s="277"/>
      <c r="CF368" s="277"/>
      <c r="CG368" s="277"/>
      <c r="CH368" s="277"/>
      <c r="CI368" s="277"/>
      <c r="CJ368" s="277"/>
      <c r="CK368" s="277"/>
      <c r="CL368" s="277"/>
      <c r="CM368" s="277"/>
      <c r="CN368" s="277"/>
      <c r="CO368" s="277"/>
      <c r="CP368" s="277"/>
      <c r="CQ368" s="277"/>
      <c r="CR368" s="277"/>
      <c r="CS368" s="277"/>
      <c r="CT368" s="277"/>
      <c r="CU368" s="277"/>
      <c r="CV368" s="277"/>
      <c r="CW368" s="277"/>
      <c r="CX368" s="277"/>
      <c r="CY368" s="277"/>
      <c r="CZ368" s="277"/>
      <c r="DA368" s="277"/>
      <c r="DB368" s="277"/>
      <c r="DC368" s="277"/>
      <c r="DD368" s="277"/>
      <c r="DE368" s="277"/>
      <c r="DF368" s="277"/>
      <c r="DG368" s="277"/>
      <c r="DH368" s="277"/>
      <c r="DI368" s="277"/>
      <c r="DJ368" s="277"/>
      <c r="DK368" s="277"/>
      <c r="DL368" s="277"/>
      <c r="DM368" s="277"/>
      <c r="DN368" s="277"/>
      <c r="DO368" s="277"/>
      <c r="DP368" s="277"/>
      <c r="DQ368" s="277"/>
      <c r="DR368" s="277"/>
      <c r="DS368" s="277"/>
      <c r="DT368" s="277"/>
      <c r="DU368" s="277"/>
      <c r="DV368" s="277"/>
      <c r="DW368" s="277"/>
      <c r="DX368" s="277"/>
      <c r="DY368" s="277"/>
      <c r="DZ368" s="277"/>
      <c r="EA368" s="277"/>
      <c r="EB368" s="277"/>
      <c r="EC368" s="277"/>
      <c r="ED368" s="277"/>
      <c r="EE368" s="277"/>
      <c r="EF368" s="277"/>
      <c r="EG368" s="277"/>
      <c r="EH368" s="277"/>
      <c r="EI368" s="277"/>
      <c r="EJ368" s="277"/>
      <c r="EK368" s="277"/>
      <c r="EL368" s="277"/>
      <c r="EM368" s="277"/>
      <c r="EN368" s="277"/>
      <c r="EO368" s="277"/>
      <c r="EP368" s="277"/>
      <c r="EQ368" s="277"/>
      <c r="ER368" s="277"/>
      <c r="ES368" s="277"/>
      <c r="ET368" s="277"/>
      <c r="EU368" s="277"/>
      <c r="EV368" s="277"/>
      <c r="EW368" s="277"/>
      <c r="EX368" s="277"/>
      <c r="EY368" s="277"/>
      <c r="EZ368" s="277"/>
      <c r="FA368" s="277"/>
      <c r="FB368" s="277"/>
      <c r="FC368" s="277"/>
      <c r="FD368" s="277"/>
      <c r="FE368" s="277"/>
      <c r="FF368" s="277"/>
      <c r="FG368" s="277"/>
      <c r="FH368" s="277"/>
      <c r="FI368" s="277"/>
      <c r="FJ368" s="277"/>
      <c r="FK368" s="277"/>
      <c r="FL368" s="277"/>
      <c r="FM368" s="277"/>
      <c r="FN368" s="277"/>
      <c r="FO368" s="277"/>
      <c r="FP368" s="277"/>
      <c r="FQ368" s="277"/>
      <c r="FR368" s="277"/>
      <c r="FS368" s="277"/>
      <c r="FT368" s="277"/>
      <c r="FU368" s="277"/>
      <c r="FV368" s="277"/>
      <c r="FW368" s="277"/>
      <c r="FX368" s="277"/>
      <c r="FY368" s="277"/>
      <c r="FZ368" s="277"/>
      <c r="GA368" s="277"/>
      <c r="GB368" s="277"/>
      <c r="GC368" s="277"/>
      <c r="GD368" s="277"/>
      <c r="GE368" s="277"/>
      <c r="GF368" s="277"/>
      <c r="GG368" s="277"/>
      <c r="GH368" s="277"/>
      <c r="GI368" s="277"/>
      <c r="GJ368" s="277"/>
      <c r="GK368" s="277"/>
      <c r="GL368" s="277"/>
      <c r="GM368" s="277"/>
      <c r="GN368" s="277"/>
      <c r="GO368" s="277"/>
      <c r="GP368" s="277"/>
      <c r="GQ368" s="277"/>
      <c r="GR368" s="277"/>
      <c r="GS368" s="277"/>
      <c r="GT368" s="277"/>
      <c r="GU368" s="277"/>
      <c r="GV368" s="280"/>
      <c r="GW368" s="280"/>
      <c r="GX368" s="280"/>
      <c r="GY368" s="280"/>
      <c r="GZ368" s="280"/>
      <c r="HA368" s="280"/>
      <c r="HB368" s="280"/>
      <c r="HC368" s="280"/>
      <c r="HD368" s="280"/>
      <c r="HE368" s="280"/>
      <c r="HF368" s="280"/>
      <c r="HG368" s="280"/>
      <c r="HH368" s="280"/>
      <c r="HI368" s="280"/>
      <c r="HJ368" s="280"/>
      <c r="HK368" s="280"/>
      <c r="HL368" s="280"/>
      <c r="HM368" s="280"/>
      <c r="HN368" s="280"/>
      <c r="HO368" s="280"/>
      <c r="HP368" s="280"/>
      <c r="HQ368" s="280"/>
      <c r="HR368" s="280"/>
      <c r="HS368" s="280"/>
    </row>
    <row r="369" spans="1:227" s="278" customFormat="1" ht="24.95" customHeight="1">
      <c r="A369" s="523"/>
      <c r="B369" s="307" t="s">
        <v>468</v>
      </c>
      <c r="C369" s="290"/>
      <c r="D369" s="290">
        <v>533.65</v>
      </c>
      <c r="E369" s="290"/>
      <c r="F369" s="291">
        <f t="shared" si="62"/>
        <v>533.65</v>
      </c>
      <c r="G369" s="290"/>
      <c r="H369" s="291">
        <f t="shared" si="57"/>
        <v>533.65</v>
      </c>
      <c r="I369" s="296" t="s">
        <v>267</v>
      </c>
      <c r="J369" s="277"/>
      <c r="K369" s="277"/>
      <c r="L369" s="277"/>
      <c r="M369" s="277"/>
      <c r="N369" s="277"/>
      <c r="O369" s="277"/>
      <c r="P369" s="277"/>
      <c r="Q369" s="277"/>
      <c r="R369" s="277"/>
      <c r="S369" s="277"/>
      <c r="T369" s="277"/>
      <c r="U369" s="277"/>
      <c r="V369" s="277"/>
      <c r="W369" s="277"/>
      <c r="X369" s="277"/>
      <c r="Y369" s="277"/>
      <c r="Z369" s="277"/>
      <c r="AA369" s="277"/>
      <c r="AB369" s="277"/>
      <c r="AC369" s="277"/>
      <c r="AD369" s="277"/>
      <c r="AE369" s="277"/>
      <c r="AF369" s="277"/>
      <c r="AG369" s="277"/>
      <c r="AH369" s="277"/>
      <c r="AI369" s="277"/>
      <c r="AJ369" s="277"/>
      <c r="AK369" s="277"/>
      <c r="AL369" s="277"/>
      <c r="AM369" s="277"/>
      <c r="AN369" s="277"/>
      <c r="AO369" s="277"/>
      <c r="AP369" s="277"/>
      <c r="AQ369" s="277"/>
      <c r="AR369" s="277"/>
      <c r="AS369" s="277"/>
      <c r="AT369" s="277"/>
      <c r="AU369" s="277"/>
      <c r="AV369" s="277"/>
      <c r="AW369" s="277"/>
      <c r="AX369" s="277"/>
      <c r="AY369" s="277"/>
      <c r="AZ369" s="277"/>
      <c r="BA369" s="277"/>
      <c r="BB369" s="277"/>
      <c r="BC369" s="277"/>
      <c r="BD369" s="277"/>
      <c r="BE369" s="277"/>
      <c r="BF369" s="277"/>
      <c r="BG369" s="277"/>
      <c r="BH369" s="277"/>
      <c r="BI369" s="277"/>
      <c r="BJ369" s="277"/>
      <c r="BK369" s="277"/>
      <c r="BL369" s="277"/>
      <c r="BM369" s="277"/>
      <c r="BN369" s="277"/>
      <c r="BO369" s="277"/>
      <c r="BP369" s="277"/>
      <c r="BQ369" s="277"/>
      <c r="BR369" s="277"/>
      <c r="BS369" s="277"/>
      <c r="BT369" s="277"/>
      <c r="BU369" s="277"/>
      <c r="BV369" s="277"/>
      <c r="BW369" s="277"/>
      <c r="BX369" s="277"/>
      <c r="BY369" s="277"/>
      <c r="BZ369" s="277"/>
      <c r="CA369" s="277"/>
      <c r="CB369" s="277"/>
      <c r="CC369" s="277"/>
      <c r="CD369" s="277"/>
      <c r="CE369" s="277"/>
      <c r="CF369" s="277"/>
      <c r="CG369" s="277"/>
      <c r="CH369" s="277"/>
      <c r="CI369" s="277"/>
      <c r="CJ369" s="277"/>
      <c r="CK369" s="277"/>
      <c r="CL369" s="277"/>
      <c r="CM369" s="277"/>
      <c r="CN369" s="277"/>
      <c r="CO369" s="277"/>
      <c r="CP369" s="277"/>
      <c r="CQ369" s="277"/>
      <c r="CR369" s="277"/>
      <c r="CS369" s="277"/>
      <c r="CT369" s="277"/>
      <c r="CU369" s="277"/>
      <c r="CV369" s="277"/>
      <c r="CW369" s="277"/>
      <c r="CX369" s="277"/>
      <c r="CY369" s="277"/>
      <c r="CZ369" s="277"/>
      <c r="DA369" s="277"/>
      <c r="DB369" s="277"/>
      <c r="DC369" s="277"/>
      <c r="DD369" s="277"/>
      <c r="DE369" s="277"/>
      <c r="DF369" s="277"/>
      <c r="DG369" s="277"/>
      <c r="DH369" s="277"/>
      <c r="DI369" s="277"/>
      <c r="DJ369" s="277"/>
      <c r="DK369" s="277"/>
      <c r="DL369" s="277"/>
      <c r="DM369" s="277"/>
      <c r="DN369" s="277"/>
      <c r="DO369" s="277"/>
      <c r="DP369" s="277"/>
      <c r="DQ369" s="277"/>
      <c r="DR369" s="277"/>
      <c r="DS369" s="277"/>
      <c r="DT369" s="277"/>
      <c r="DU369" s="277"/>
      <c r="DV369" s="277"/>
      <c r="DW369" s="277"/>
      <c r="DX369" s="277"/>
      <c r="DY369" s="277"/>
      <c r="DZ369" s="277"/>
      <c r="EA369" s="277"/>
      <c r="EB369" s="277"/>
      <c r="EC369" s="277"/>
      <c r="ED369" s="277"/>
      <c r="EE369" s="277"/>
      <c r="EF369" s="277"/>
      <c r="EG369" s="277"/>
      <c r="EH369" s="277"/>
      <c r="EI369" s="277"/>
      <c r="EJ369" s="277"/>
      <c r="EK369" s="277"/>
      <c r="EL369" s="277"/>
      <c r="EM369" s="277"/>
      <c r="EN369" s="277"/>
      <c r="EO369" s="277"/>
      <c r="EP369" s="277"/>
      <c r="EQ369" s="277"/>
      <c r="ER369" s="277"/>
      <c r="ES369" s="277"/>
      <c r="ET369" s="277"/>
      <c r="EU369" s="277"/>
      <c r="EV369" s="277"/>
      <c r="EW369" s="277"/>
      <c r="EX369" s="277"/>
      <c r="EY369" s="277"/>
      <c r="EZ369" s="277"/>
      <c r="FA369" s="277"/>
      <c r="FB369" s="277"/>
      <c r="FC369" s="277"/>
      <c r="FD369" s="277"/>
      <c r="FE369" s="277"/>
      <c r="FF369" s="277"/>
      <c r="FG369" s="277"/>
      <c r="FH369" s="277"/>
      <c r="FI369" s="277"/>
      <c r="FJ369" s="277"/>
      <c r="FK369" s="277"/>
      <c r="FL369" s="277"/>
      <c r="FM369" s="277"/>
      <c r="FN369" s="277"/>
      <c r="FO369" s="277"/>
      <c r="FP369" s="277"/>
      <c r="FQ369" s="277"/>
      <c r="FR369" s="277"/>
      <c r="FS369" s="277"/>
      <c r="FT369" s="277"/>
      <c r="FU369" s="277"/>
      <c r="FV369" s="277"/>
      <c r="FW369" s="277"/>
      <c r="FX369" s="277"/>
      <c r="FY369" s="277"/>
      <c r="FZ369" s="277"/>
      <c r="GA369" s="277"/>
      <c r="GB369" s="277"/>
      <c r="GC369" s="277"/>
      <c r="GD369" s="277"/>
      <c r="GE369" s="277"/>
      <c r="GF369" s="277"/>
      <c r="GG369" s="277"/>
      <c r="GH369" s="277"/>
      <c r="GI369" s="277"/>
      <c r="GJ369" s="277"/>
      <c r="GK369" s="277"/>
      <c r="GL369" s="277"/>
      <c r="GM369" s="277"/>
      <c r="GN369" s="277"/>
      <c r="GO369" s="277"/>
      <c r="GP369" s="277"/>
      <c r="GQ369" s="277"/>
      <c r="GR369" s="277"/>
      <c r="GS369" s="277"/>
      <c r="GT369" s="277"/>
      <c r="GU369" s="277"/>
      <c r="GV369" s="280"/>
      <c r="GW369" s="280"/>
      <c r="GX369" s="280"/>
      <c r="GY369" s="280"/>
      <c r="GZ369" s="280"/>
      <c r="HA369" s="280"/>
      <c r="HB369" s="280"/>
      <c r="HC369" s="280"/>
      <c r="HD369" s="280"/>
      <c r="HE369" s="280"/>
      <c r="HF369" s="280"/>
      <c r="HG369" s="280"/>
      <c r="HH369" s="280"/>
      <c r="HI369" s="280"/>
      <c r="HJ369" s="280"/>
      <c r="HK369" s="280"/>
      <c r="HL369" s="280"/>
      <c r="HM369" s="280"/>
      <c r="HN369" s="280"/>
      <c r="HO369" s="280"/>
      <c r="HP369" s="280"/>
      <c r="HQ369" s="280"/>
      <c r="HR369" s="280"/>
      <c r="HS369" s="280"/>
    </row>
    <row r="370" spans="1:227" s="278" customFormat="1" ht="24.95" customHeight="1">
      <c r="A370" s="523"/>
      <c r="B370" s="307" t="s">
        <v>469</v>
      </c>
      <c r="C370" s="290"/>
      <c r="D370" s="290"/>
      <c r="E370" s="290"/>
      <c r="F370" s="291">
        <f t="shared" si="62"/>
        <v>0</v>
      </c>
      <c r="G370" s="290">
        <v>138</v>
      </c>
      <c r="H370" s="291">
        <f t="shared" si="57"/>
        <v>138</v>
      </c>
      <c r="I370" s="296"/>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c r="AF370" s="277"/>
      <c r="AG370" s="277"/>
      <c r="AH370" s="277"/>
      <c r="AI370" s="277"/>
      <c r="AJ370" s="277"/>
      <c r="AK370" s="277"/>
      <c r="AL370" s="277"/>
      <c r="AM370" s="277"/>
      <c r="AN370" s="277"/>
      <c r="AO370" s="277"/>
      <c r="AP370" s="277"/>
      <c r="AQ370" s="277"/>
      <c r="AR370" s="277"/>
      <c r="AS370" s="277"/>
      <c r="AT370" s="277"/>
      <c r="AU370" s="277"/>
      <c r="AV370" s="277"/>
      <c r="AW370" s="277"/>
      <c r="AX370" s="277"/>
      <c r="AY370" s="277"/>
      <c r="AZ370" s="277"/>
      <c r="BA370" s="277"/>
      <c r="BB370" s="277"/>
      <c r="BC370" s="277"/>
      <c r="BD370" s="277"/>
      <c r="BE370" s="277"/>
      <c r="BF370" s="277"/>
      <c r="BG370" s="277"/>
      <c r="BH370" s="277"/>
      <c r="BI370" s="277"/>
      <c r="BJ370" s="277"/>
      <c r="BK370" s="277"/>
      <c r="BL370" s="277"/>
      <c r="BM370" s="277"/>
      <c r="BN370" s="277"/>
      <c r="BO370" s="277"/>
      <c r="BP370" s="277"/>
      <c r="BQ370" s="277"/>
      <c r="BR370" s="277"/>
      <c r="BS370" s="277"/>
      <c r="BT370" s="277"/>
      <c r="BU370" s="277"/>
      <c r="BV370" s="277"/>
      <c r="BW370" s="277"/>
      <c r="BX370" s="277"/>
      <c r="BY370" s="277"/>
      <c r="BZ370" s="277"/>
      <c r="CA370" s="277"/>
      <c r="CB370" s="277"/>
      <c r="CC370" s="277"/>
      <c r="CD370" s="277"/>
      <c r="CE370" s="277"/>
      <c r="CF370" s="277"/>
      <c r="CG370" s="277"/>
      <c r="CH370" s="277"/>
      <c r="CI370" s="277"/>
      <c r="CJ370" s="277"/>
      <c r="CK370" s="277"/>
      <c r="CL370" s="277"/>
      <c r="CM370" s="277"/>
      <c r="CN370" s="277"/>
      <c r="CO370" s="277"/>
      <c r="CP370" s="277"/>
      <c r="CQ370" s="277"/>
      <c r="CR370" s="277"/>
      <c r="CS370" s="277"/>
      <c r="CT370" s="277"/>
      <c r="CU370" s="277"/>
      <c r="CV370" s="277"/>
      <c r="CW370" s="277"/>
      <c r="CX370" s="277"/>
      <c r="CY370" s="277"/>
      <c r="CZ370" s="277"/>
      <c r="DA370" s="277"/>
      <c r="DB370" s="277"/>
      <c r="DC370" s="277"/>
      <c r="DD370" s="277"/>
      <c r="DE370" s="277"/>
      <c r="DF370" s="277"/>
      <c r="DG370" s="277"/>
      <c r="DH370" s="277"/>
      <c r="DI370" s="277"/>
      <c r="DJ370" s="277"/>
      <c r="DK370" s="277"/>
      <c r="DL370" s="277"/>
      <c r="DM370" s="277"/>
      <c r="DN370" s="277"/>
      <c r="DO370" s="277"/>
      <c r="DP370" s="277"/>
      <c r="DQ370" s="277"/>
      <c r="DR370" s="277"/>
      <c r="DS370" s="277"/>
      <c r="DT370" s="277"/>
      <c r="DU370" s="277"/>
      <c r="DV370" s="277"/>
      <c r="DW370" s="277"/>
      <c r="DX370" s="277"/>
      <c r="DY370" s="277"/>
      <c r="DZ370" s="277"/>
      <c r="EA370" s="277"/>
      <c r="EB370" s="277"/>
      <c r="EC370" s="277"/>
      <c r="ED370" s="277"/>
      <c r="EE370" s="277"/>
      <c r="EF370" s="277"/>
      <c r="EG370" s="277"/>
      <c r="EH370" s="277"/>
      <c r="EI370" s="277"/>
      <c r="EJ370" s="277"/>
      <c r="EK370" s="277"/>
      <c r="EL370" s="277"/>
      <c r="EM370" s="277"/>
      <c r="EN370" s="277"/>
      <c r="EO370" s="277"/>
      <c r="EP370" s="277"/>
      <c r="EQ370" s="277"/>
      <c r="ER370" s="277"/>
      <c r="ES370" s="277"/>
      <c r="ET370" s="277"/>
      <c r="EU370" s="277"/>
      <c r="EV370" s="277"/>
      <c r="EW370" s="277"/>
      <c r="EX370" s="277"/>
      <c r="EY370" s="277"/>
      <c r="EZ370" s="277"/>
      <c r="FA370" s="277"/>
      <c r="FB370" s="277"/>
      <c r="FC370" s="277"/>
      <c r="FD370" s="277"/>
      <c r="FE370" s="277"/>
      <c r="FF370" s="277"/>
      <c r="FG370" s="277"/>
      <c r="FH370" s="277"/>
      <c r="FI370" s="277"/>
      <c r="FJ370" s="277"/>
      <c r="FK370" s="277"/>
      <c r="FL370" s="277"/>
      <c r="FM370" s="277"/>
      <c r="FN370" s="277"/>
      <c r="FO370" s="277"/>
      <c r="FP370" s="277"/>
      <c r="FQ370" s="277"/>
      <c r="FR370" s="277"/>
      <c r="FS370" s="277"/>
      <c r="FT370" s="277"/>
      <c r="FU370" s="277"/>
      <c r="FV370" s="277"/>
      <c r="FW370" s="277"/>
      <c r="FX370" s="277"/>
      <c r="FY370" s="277"/>
      <c r="FZ370" s="277"/>
      <c r="GA370" s="277"/>
      <c r="GB370" s="277"/>
      <c r="GC370" s="277"/>
      <c r="GD370" s="277"/>
      <c r="GE370" s="277"/>
      <c r="GF370" s="277"/>
      <c r="GG370" s="277"/>
      <c r="GH370" s="277"/>
      <c r="GI370" s="277"/>
      <c r="GJ370" s="277"/>
      <c r="GK370" s="277"/>
      <c r="GL370" s="277"/>
      <c r="GM370" s="277"/>
      <c r="GN370" s="277"/>
      <c r="GO370" s="277"/>
      <c r="GP370" s="277"/>
      <c r="GQ370" s="277"/>
      <c r="GR370" s="277"/>
      <c r="GS370" s="277"/>
      <c r="GT370" s="277"/>
      <c r="GU370" s="277"/>
      <c r="GV370" s="280"/>
      <c r="GW370" s="280"/>
      <c r="GX370" s="280"/>
      <c r="GY370" s="280"/>
      <c r="GZ370" s="280"/>
      <c r="HA370" s="280"/>
      <c r="HB370" s="280"/>
      <c r="HC370" s="280"/>
      <c r="HD370" s="280"/>
      <c r="HE370" s="280"/>
      <c r="HF370" s="280"/>
      <c r="HG370" s="280"/>
      <c r="HH370" s="280"/>
      <c r="HI370" s="280"/>
      <c r="HJ370" s="280"/>
      <c r="HK370" s="280"/>
      <c r="HL370" s="280"/>
      <c r="HM370" s="280"/>
      <c r="HN370" s="280"/>
      <c r="HO370" s="280"/>
      <c r="HP370" s="280"/>
      <c r="HQ370" s="280"/>
      <c r="HR370" s="280"/>
      <c r="HS370" s="280"/>
    </row>
    <row r="371" spans="1:227" s="278" customFormat="1" ht="24.95" customHeight="1">
      <c r="A371" s="523"/>
      <c r="B371" s="307" t="s">
        <v>470</v>
      </c>
      <c r="C371" s="290"/>
      <c r="D371" s="290"/>
      <c r="E371" s="290"/>
      <c r="F371" s="291">
        <f t="shared" si="62"/>
        <v>0</v>
      </c>
      <c r="G371" s="290">
        <v>-2433</v>
      </c>
      <c r="H371" s="291">
        <f t="shared" si="57"/>
        <v>-2433</v>
      </c>
      <c r="I371" s="296"/>
      <c r="J371" s="277"/>
      <c r="K371" s="277"/>
      <c r="L371" s="277"/>
      <c r="M371" s="277"/>
      <c r="N371" s="277"/>
      <c r="O371" s="277"/>
      <c r="P371" s="277"/>
      <c r="Q371" s="277"/>
      <c r="R371" s="277"/>
      <c r="S371" s="277"/>
      <c r="T371" s="277"/>
      <c r="U371" s="277"/>
      <c r="V371" s="277"/>
      <c r="W371" s="277"/>
      <c r="X371" s="277"/>
      <c r="Y371" s="277"/>
      <c r="Z371" s="277"/>
      <c r="AA371" s="277"/>
      <c r="AB371" s="277"/>
      <c r="AC371" s="277"/>
      <c r="AD371" s="277"/>
      <c r="AE371" s="277"/>
      <c r="AF371" s="277"/>
      <c r="AG371" s="277"/>
      <c r="AH371" s="277"/>
      <c r="AI371" s="277"/>
      <c r="AJ371" s="277"/>
      <c r="AK371" s="277"/>
      <c r="AL371" s="277"/>
      <c r="AM371" s="277"/>
      <c r="AN371" s="277"/>
      <c r="AO371" s="277"/>
      <c r="AP371" s="277"/>
      <c r="AQ371" s="277"/>
      <c r="AR371" s="277"/>
      <c r="AS371" s="277"/>
      <c r="AT371" s="277"/>
      <c r="AU371" s="277"/>
      <c r="AV371" s="277"/>
      <c r="AW371" s="277"/>
      <c r="AX371" s="277"/>
      <c r="AY371" s="277"/>
      <c r="AZ371" s="277"/>
      <c r="BA371" s="277"/>
      <c r="BB371" s="277"/>
      <c r="BC371" s="277"/>
      <c r="BD371" s="277"/>
      <c r="BE371" s="277"/>
      <c r="BF371" s="277"/>
      <c r="BG371" s="277"/>
      <c r="BH371" s="277"/>
      <c r="BI371" s="277"/>
      <c r="BJ371" s="277"/>
      <c r="BK371" s="277"/>
      <c r="BL371" s="277"/>
      <c r="BM371" s="277"/>
      <c r="BN371" s="277"/>
      <c r="BO371" s="277"/>
      <c r="BP371" s="277"/>
      <c r="BQ371" s="277"/>
      <c r="BR371" s="277"/>
      <c r="BS371" s="277"/>
      <c r="BT371" s="277"/>
      <c r="BU371" s="277"/>
      <c r="BV371" s="277"/>
      <c r="BW371" s="277"/>
      <c r="BX371" s="277"/>
      <c r="BY371" s="277"/>
      <c r="BZ371" s="277"/>
      <c r="CA371" s="277"/>
      <c r="CB371" s="277"/>
      <c r="CC371" s="277"/>
      <c r="CD371" s="277"/>
      <c r="CE371" s="277"/>
      <c r="CF371" s="277"/>
      <c r="CG371" s="277"/>
      <c r="CH371" s="277"/>
      <c r="CI371" s="277"/>
      <c r="CJ371" s="277"/>
      <c r="CK371" s="277"/>
      <c r="CL371" s="277"/>
      <c r="CM371" s="277"/>
      <c r="CN371" s="277"/>
      <c r="CO371" s="277"/>
      <c r="CP371" s="277"/>
      <c r="CQ371" s="277"/>
      <c r="CR371" s="277"/>
      <c r="CS371" s="277"/>
      <c r="CT371" s="277"/>
      <c r="CU371" s="277"/>
      <c r="CV371" s="277"/>
      <c r="CW371" s="277"/>
      <c r="CX371" s="277"/>
      <c r="CY371" s="277"/>
      <c r="CZ371" s="277"/>
      <c r="DA371" s="277"/>
      <c r="DB371" s="277"/>
      <c r="DC371" s="277"/>
      <c r="DD371" s="277"/>
      <c r="DE371" s="277"/>
      <c r="DF371" s="277"/>
      <c r="DG371" s="277"/>
      <c r="DH371" s="277"/>
      <c r="DI371" s="277"/>
      <c r="DJ371" s="277"/>
      <c r="DK371" s="277"/>
      <c r="DL371" s="277"/>
      <c r="DM371" s="277"/>
      <c r="DN371" s="277"/>
      <c r="DO371" s="277"/>
      <c r="DP371" s="277"/>
      <c r="DQ371" s="277"/>
      <c r="DR371" s="277"/>
      <c r="DS371" s="277"/>
      <c r="DT371" s="277"/>
      <c r="DU371" s="277"/>
      <c r="DV371" s="277"/>
      <c r="DW371" s="277"/>
      <c r="DX371" s="277"/>
      <c r="DY371" s="277"/>
      <c r="DZ371" s="277"/>
      <c r="EA371" s="277"/>
      <c r="EB371" s="277"/>
      <c r="EC371" s="277"/>
      <c r="ED371" s="277"/>
      <c r="EE371" s="277"/>
      <c r="EF371" s="277"/>
      <c r="EG371" s="277"/>
      <c r="EH371" s="277"/>
      <c r="EI371" s="277"/>
      <c r="EJ371" s="277"/>
      <c r="EK371" s="277"/>
      <c r="EL371" s="277"/>
      <c r="EM371" s="277"/>
      <c r="EN371" s="277"/>
      <c r="EO371" s="277"/>
      <c r="EP371" s="277"/>
      <c r="EQ371" s="277"/>
      <c r="ER371" s="277"/>
      <c r="ES371" s="277"/>
      <c r="ET371" s="277"/>
      <c r="EU371" s="277"/>
      <c r="EV371" s="277"/>
      <c r="EW371" s="277"/>
      <c r="EX371" s="277"/>
      <c r="EY371" s="277"/>
      <c r="EZ371" s="277"/>
      <c r="FA371" s="277"/>
      <c r="FB371" s="277"/>
      <c r="FC371" s="277"/>
      <c r="FD371" s="277"/>
      <c r="FE371" s="277"/>
      <c r="FF371" s="277"/>
      <c r="FG371" s="277"/>
      <c r="FH371" s="277"/>
      <c r="FI371" s="277"/>
      <c r="FJ371" s="277"/>
      <c r="FK371" s="277"/>
      <c r="FL371" s="277"/>
      <c r="FM371" s="277"/>
      <c r="FN371" s="277"/>
      <c r="FO371" s="277"/>
      <c r="FP371" s="277"/>
      <c r="FQ371" s="277"/>
      <c r="FR371" s="277"/>
      <c r="FS371" s="277"/>
      <c r="FT371" s="277"/>
      <c r="FU371" s="277"/>
      <c r="FV371" s="277"/>
      <c r="FW371" s="277"/>
      <c r="FX371" s="277"/>
      <c r="FY371" s="277"/>
      <c r="FZ371" s="277"/>
      <c r="GA371" s="277"/>
      <c r="GB371" s="277"/>
      <c r="GC371" s="277"/>
      <c r="GD371" s="277"/>
      <c r="GE371" s="277"/>
      <c r="GF371" s="277"/>
      <c r="GG371" s="277"/>
      <c r="GH371" s="277"/>
      <c r="GI371" s="277"/>
      <c r="GJ371" s="277"/>
      <c r="GK371" s="277"/>
      <c r="GL371" s="277"/>
      <c r="GM371" s="277"/>
      <c r="GN371" s="277"/>
      <c r="GO371" s="277"/>
      <c r="GP371" s="277"/>
      <c r="GQ371" s="277"/>
      <c r="GR371" s="277"/>
      <c r="GS371" s="277"/>
      <c r="GT371" s="277"/>
      <c r="GU371" s="277"/>
      <c r="GV371" s="280"/>
      <c r="GW371" s="280"/>
      <c r="GX371" s="280"/>
      <c r="GY371" s="280"/>
      <c r="GZ371" s="280"/>
      <c r="HA371" s="280"/>
      <c r="HB371" s="280"/>
      <c r="HC371" s="280"/>
      <c r="HD371" s="280"/>
      <c r="HE371" s="280"/>
      <c r="HF371" s="280"/>
      <c r="HG371" s="280"/>
      <c r="HH371" s="280"/>
      <c r="HI371" s="280"/>
      <c r="HJ371" s="280"/>
      <c r="HK371" s="280"/>
      <c r="HL371" s="280"/>
      <c r="HM371" s="280"/>
      <c r="HN371" s="280"/>
      <c r="HO371" s="280"/>
      <c r="HP371" s="280"/>
      <c r="HQ371" s="280"/>
      <c r="HR371" s="280"/>
      <c r="HS371" s="280"/>
    </row>
    <row r="372" spans="1:227" s="278" customFormat="1" ht="24.95" customHeight="1">
      <c r="A372" s="523"/>
      <c r="B372" s="307" t="s">
        <v>471</v>
      </c>
      <c r="C372" s="290"/>
      <c r="D372" s="290"/>
      <c r="E372" s="290"/>
      <c r="F372" s="291">
        <f t="shared" si="62"/>
        <v>0</v>
      </c>
      <c r="G372" s="290">
        <v>-620</v>
      </c>
      <c r="H372" s="291">
        <f t="shared" si="57"/>
        <v>-620</v>
      </c>
      <c r="I372" s="296"/>
      <c r="J372" s="277"/>
      <c r="K372" s="277"/>
      <c r="L372" s="277"/>
      <c r="M372" s="277"/>
      <c r="N372" s="277"/>
      <c r="O372" s="277"/>
      <c r="P372" s="277"/>
      <c r="Q372" s="277"/>
      <c r="R372" s="277"/>
      <c r="S372" s="277"/>
      <c r="T372" s="277"/>
      <c r="U372" s="277"/>
      <c r="V372" s="277"/>
      <c r="W372" s="277"/>
      <c r="X372" s="277"/>
      <c r="Y372" s="277"/>
      <c r="Z372" s="277"/>
      <c r="AA372" s="277"/>
      <c r="AB372" s="277"/>
      <c r="AC372" s="277"/>
      <c r="AD372" s="277"/>
      <c r="AE372" s="277"/>
      <c r="AF372" s="277"/>
      <c r="AG372" s="277"/>
      <c r="AH372" s="277"/>
      <c r="AI372" s="277"/>
      <c r="AJ372" s="277"/>
      <c r="AK372" s="277"/>
      <c r="AL372" s="277"/>
      <c r="AM372" s="277"/>
      <c r="AN372" s="277"/>
      <c r="AO372" s="277"/>
      <c r="AP372" s="277"/>
      <c r="AQ372" s="277"/>
      <c r="AR372" s="277"/>
      <c r="AS372" s="277"/>
      <c r="AT372" s="277"/>
      <c r="AU372" s="277"/>
      <c r="AV372" s="277"/>
      <c r="AW372" s="277"/>
      <c r="AX372" s="277"/>
      <c r="AY372" s="277"/>
      <c r="AZ372" s="277"/>
      <c r="BA372" s="277"/>
      <c r="BB372" s="277"/>
      <c r="BC372" s="277"/>
      <c r="BD372" s="277"/>
      <c r="BE372" s="277"/>
      <c r="BF372" s="277"/>
      <c r="BG372" s="277"/>
      <c r="BH372" s="277"/>
      <c r="BI372" s="277"/>
      <c r="BJ372" s="277"/>
      <c r="BK372" s="277"/>
      <c r="BL372" s="277"/>
      <c r="BM372" s="277"/>
      <c r="BN372" s="277"/>
      <c r="BO372" s="277"/>
      <c r="BP372" s="277"/>
      <c r="BQ372" s="277"/>
      <c r="BR372" s="277"/>
      <c r="BS372" s="277"/>
      <c r="BT372" s="277"/>
      <c r="BU372" s="277"/>
      <c r="BV372" s="277"/>
      <c r="BW372" s="277"/>
      <c r="BX372" s="277"/>
      <c r="BY372" s="277"/>
      <c r="BZ372" s="277"/>
      <c r="CA372" s="277"/>
      <c r="CB372" s="277"/>
      <c r="CC372" s="277"/>
      <c r="CD372" s="277"/>
      <c r="CE372" s="277"/>
      <c r="CF372" s="277"/>
      <c r="CG372" s="277"/>
      <c r="CH372" s="277"/>
      <c r="CI372" s="277"/>
      <c r="CJ372" s="277"/>
      <c r="CK372" s="277"/>
      <c r="CL372" s="277"/>
      <c r="CM372" s="277"/>
      <c r="CN372" s="277"/>
      <c r="CO372" s="277"/>
      <c r="CP372" s="277"/>
      <c r="CQ372" s="277"/>
      <c r="CR372" s="277"/>
      <c r="CS372" s="277"/>
      <c r="CT372" s="277"/>
      <c r="CU372" s="277"/>
      <c r="CV372" s="277"/>
      <c r="CW372" s="277"/>
      <c r="CX372" s="277"/>
      <c r="CY372" s="277"/>
      <c r="CZ372" s="277"/>
      <c r="DA372" s="277"/>
      <c r="DB372" s="277"/>
      <c r="DC372" s="277"/>
      <c r="DD372" s="277"/>
      <c r="DE372" s="277"/>
      <c r="DF372" s="277"/>
      <c r="DG372" s="277"/>
      <c r="DH372" s="277"/>
      <c r="DI372" s="277"/>
      <c r="DJ372" s="277"/>
      <c r="DK372" s="277"/>
      <c r="DL372" s="277"/>
      <c r="DM372" s="277"/>
      <c r="DN372" s="277"/>
      <c r="DO372" s="277"/>
      <c r="DP372" s="277"/>
      <c r="DQ372" s="277"/>
      <c r="DR372" s="277"/>
      <c r="DS372" s="277"/>
      <c r="DT372" s="277"/>
      <c r="DU372" s="277"/>
      <c r="DV372" s="277"/>
      <c r="DW372" s="277"/>
      <c r="DX372" s="277"/>
      <c r="DY372" s="277"/>
      <c r="DZ372" s="277"/>
      <c r="EA372" s="277"/>
      <c r="EB372" s="277"/>
      <c r="EC372" s="277"/>
      <c r="ED372" s="277"/>
      <c r="EE372" s="277"/>
      <c r="EF372" s="277"/>
      <c r="EG372" s="277"/>
      <c r="EH372" s="277"/>
      <c r="EI372" s="277"/>
      <c r="EJ372" s="277"/>
      <c r="EK372" s="277"/>
      <c r="EL372" s="277"/>
      <c r="EM372" s="277"/>
      <c r="EN372" s="277"/>
      <c r="EO372" s="277"/>
      <c r="EP372" s="277"/>
      <c r="EQ372" s="277"/>
      <c r="ER372" s="277"/>
      <c r="ES372" s="277"/>
      <c r="ET372" s="277"/>
      <c r="EU372" s="277"/>
      <c r="EV372" s="277"/>
      <c r="EW372" s="277"/>
      <c r="EX372" s="277"/>
      <c r="EY372" s="277"/>
      <c r="EZ372" s="277"/>
      <c r="FA372" s="277"/>
      <c r="FB372" s="277"/>
      <c r="FC372" s="277"/>
      <c r="FD372" s="277"/>
      <c r="FE372" s="277"/>
      <c r="FF372" s="277"/>
      <c r="FG372" s="277"/>
      <c r="FH372" s="277"/>
      <c r="FI372" s="277"/>
      <c r="FJ372" s="277"/>
      <c r="FK372" s="277"/>
      <c r="FL372" s="277"/>
      <c r="FM372" s="277"/>
      <c r="FN372" s="277"/>
      <c r="FO372" s="277"/>
      <c r="FP372" s="277"/>
      <c r="FQ372" s="277"/>
      <c r="FR372" s="277"/>
      <c r="FS372" s="277"/>
      <c r="FT372" s="277"/>
      <c r="FU372" s="277"/>
      <c r="FV372" s="277"/>
      <c r="FW372" s="277"/>
      <c r="FX372" s="277"/>
      <c r="FY372" s="277"/>
      <c r="FZ372" s="277"/>
      <c r="GA372" s="277"/>
      <c r="GB372" s="277"/>
      <c r="GC372" s="277"/>
      <c r="GD372" s="277"/>
      <c r="GE372" s="277"/>
      <c r="GF372" s="277"/>
      <c r="GG372" s="277"/>
      <c r="GH372" s="277"/>
      <c r="GI372" s="277"/>
      <c r="GJ372" s="277"/>
      <c r="GK372" s="277"/>
      <c r="GL372" s="277"/>
      <c r="GM372" s="277"/>
      <c r="GN372" s="277"/>
      <c r="GO372" s="277"/>
      <c r="GP372" s="277"/>
      <c r="GQ372" s="277"/>
      <c r="GR372" s="277"/>
      <c r="GS372" s="277"/>
      <c r="GT372" s="277"/>
      <c r="GU372" s="277"/>
      <c r="GV372" s="280"/>
      <c r="GW372" s="280"/>
      <c r="GX372" s="280"/>
      <c r="GY372" s="280"/>
      <c r="GZ372" s="280"/>
      <c r="HA372" s="280"/>
      <c r="HB372" s="280"/>
      <c r="HC372" s="280"/>
      <c r="HD372" s="280"/>
      <c r="HE372" s="280"/>
      <c r="HF372" s="280"/>
      <c r="HG372" s="280"/>
      <c r="HH372" s="280"/>
      <c r="HI372" s="280"/>
      <c r="HJ372" s="280"/>
      <c r="HK372" s="280"/>
      <c r="HL372" s="280"/>
      <c r="HM372" s="280"/>
      <c r="HN372" s="280"/>
      <c r="HO372" s="280"/>
      <c r="HP372" s="280"/>
      <c r="HQ372" s="280"/>
      <c r="HR372" s="280"/>
      <c r="HS372" s="280"/>
    </row>
    <row r="373" spans="1:227" s="278" customFormat="1" ht="24.95" customHeight="1">
      <c r="A373" s="523"/>
      <c r="B373" s="306" t="s">
        <v>317</v>
      </c>
      <c r="C373" s="290"/>
      <c r="D373" s="290"/>
      <c r="E373" s="290">
        <v>637.1</v>
      </c>
      <c r="F373" s="291">
        <f t="shared" si="62"/>
        <v>637.1</v>
      </c>
      <c r="G373" s="290"/>
      <c r="H373" s="291">
        <f t="shared" si="57"/>
        <v>637.1</v>
      </c>
      <c r="I373" s="296" t="s">
        <v>472</v>
      </c>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277"/>
      <c r="AF373" s="277"/>
      <c r="AG373" s="277"/>
      <c r="AH373" s="277"/>
      <c r="AI373" s="277"/>
      <c r="AJ373" s="277"/>
      <c r="AK373" s="277"/>
      <c r="AL373" s="277"/>
      <c r="AM373" s="277"/>
      <c r="AN373" s="277"/>
      <c r="AO373" s="277"/>
      <c r="AP373" s="277"/>
      <c r="AQ373" s="277"/>
      <c r="AR373" s="277"/>
      <c r="AS373" s="277"/>
      <c r="AT373" s="277"/>
      <c r="AU373" s="277"/>
      <c r="AV373" s="277"/>
      <c r="AW373" s="277"/>
      <c r="AX373" s="277"/>
      <c r="AY373" s="277"/>
      <c r="AZ373" s="277"/>
      <c r="BA373" s="277"/>
      <c r="BB373" s="277"/>
      <c r="BC373" s="277"/>
      <c r="BD373" s="277"/>
      <c r="BE373" s="277"/>
      <c r="BF373" s="277"/>
      <c r="BG373" s="277"/>
      <c r="BH373" s="277"/>
      <c r="BI373" s="277"/>
      <c r="BJ373" s="277"/>
      <c r="BK373" s="277"/>
      <c r="BL373" s="277"/>
      <c r="BM373" s="277"/>
      <c r="BN373" s="277"/>
      <c r="BO373" s="277"/>
      <c r="BP373" s="277"/>
      <c r="BQ373" s="277"/>
      <c r="BR373" s="277"/>
      <c r="BS373" s="277"/>
      <c r="BT373" s="277"/>
      <c r="BU373" s="277"/>
      <c r="BV373" s="277"/>
      <c r="BW373" s="277"/>
      <c r="BX373" s="277"/>
      <c r="BY373" s="277"/>
      <c r="BZ373" s="277"/>
      <c r="CA373" s="277"/>
      <c r="CB373" s="277"/>
      <c r="CC373" s="277"/>
      <c r="CD373" s="277"/>
      <c r="CE373" s="277"/>
      <c r="CF373" s="277"/>
      <c r="CG373" s="277"/>
      <c r="CH373" s="277"/>
      <c r="CI373" s="277"/>
      <c r="CJ373" s="277"/>
      <c r="CK373" s="277"/>
      <c r="CL373" s="277"/>
      <c r="CM373" s="277"/>
      <c r="CN373" s="277"/>
      <c r="CO373" s="277"/>
      <c r="CP373" s="277"/>
      <c r="CQ373" s="277"/>
      <c r="CR373" s="277"/>
      <c r="CS373" s="277"/>
      <c r="CT373" s="277"/>
      <c r="CU373" s="277"/>
      <c r="CV373" s="277"/>
      <c r="CW373" s="277"/>
      <c r="CX373" s="277"/>
      <c r="CY373" s="277"/>
      <c r="CZ373" s="277"/>
      <c r="DA373" s="277"/>
      <c r="DB373" s="277"/>
      <c r="DC373" s="277"/>
      <c r="DD373" s="277"/>
      <c r="DE373" s="277"/>
      <c r="DF373" s="277"/>
      <c r="DG373" s="277"/>
      <c r="DH373" s="277"/>
      <c r="DI373" s="277"/>
      <c r="DJ373" s="277"/>
      <c r="DK373" s="277"/>
      <c r="DL373" s="277"/>
      <c r="DM373" s="277"/>
      <c r="DN373" s="277"/>
      <c r="DO373" s="277"/>
      <c r="DP373" s="277"/>
      <c r="DQ373" s="277"/>
      <c r="DR373" s="277"/>
      <c r="DS373" s="277"/>
      <c r="DT373" s="277"/>
      <c r="DU373" s="277"/>
      <c r="DV373" s="277"/>
      <c r="DW373" s="277"/>
      <c r="DX373" s="277"/>
      <c r="DY373" s="277"/>
      <c r="DZ373" s="277"/>
      <c r="EA373" s="277"/>
      <c r="EB373" s="277"/>
      <c r="EC373" s="277"/>
      <c r="ED373" s="277"/>
      <c r="EE373" s="277"/>
      <c r="EF373" s="277"/>
      <c r="EG373" s="277"/>
      <c r="EH373" s="277"/>
      <c r="EI373" s="277"/>
      <c r="EJ373" s="277"/>
      <c r="EK373" s="277"/>
      <c r="EL373" s="277"/>
      <c r="EM373" s="277"/>
      <c r="EN373" s="277"/>
      <c r="EO373" s="277"/>
      <c r="EP373" s="277"/>
      <c r="EQ373" s="277"/>
      <c r="ER373" s="277"/>
      <c r="ES373" s="277"/>
      <c r="ET373" s="277"/>
      <c r="EU373" s="277"/>
      <c r="EV373" s="277"/>
      <c r="EW373" s="277"/>
      <c r="EX373" s="277"/>
      <c r="EY373" s="277"/>
      <c r="EZ373" s="277"/>
      <c r="FA373" s="277"/>
      <c r="FB373" s="277"/>
      <c r="FC373" s="277"/>
      <c r="FD373" s="277"/>
      <c r="FE373" s="277"/>
      <c r="FF373" s="277"/>
      <c r="FG373" s="277"/>
      <c r="FH373" s="277"/>
      <c r="FI373" s="277"/>
      <c r="FJ373" s="277"/>
      <c r="FK373" s="277"/>
      <c r="FL373" s="277"/>
      <c r="FM373" s="277"/>
      <c r="FN373" s="277"/>
      <c r="FO373" s="277"/>
      <c r="FP373" s="277"/>
      <c r="FQ373" s="277"/>
      <c r="FR373" s="277"/>
      <c r="FS373" s="277"/>
      <c r="FT373" s="277"/>
      <c r="FU373" s="277"/>
      <c r="FV373" s="277"/>
      <c r="FW373" s="277"/>
      <c r="FX373" s="277"/>
      <c r="FY373" s="277"/>
      <c r="FZ373" s="277"/>
      <c r="GA373" s="277"/>
      <c r="GB373" s="277"/>
      <c r="GC373" s="277"/>
      <c r="GD373" s="277"/>
      <c r="GE373" s="277"/>
      <c r="GF373" s="277"/>
      <c r="GG373" s="277"/>
      <c r="GH373" s="277"/>
      <c r="GI373" s="277"/>
      <c r="GJ373" s="277"/>
      <c r="GK373" s="277"/>
      <c r="GL373" s="277"/>
      <c r="GM373" s="277"/>
      <c r="GN373" s="277"/>
      <c r="GO373" s="277"/>
      <c r="GP373" s="277"/>
      <c r="GQ373" s="277"/>
      <c r="GR373" s="277"/>
      <c r="GS373" s="277"/>
      <c r="GT373" s="277"/>
      <c r="GU373" s="277"/>
      <c r="GV373" s="280"/>
      <c r="GW373" s="280"/>
      <c r="GX373" s="280"/>
      <c r="GY373" s="280"/>
      <c r="GZ373" s="280"/>
      <c r="HA373" s="280"/>
      <c r="HB373" s="280"/>
      <c r="HC373" s="280"/>
      <c r="HD373" s="280"/>
      <c r="HE373" s="280"/>
      <c r="HF373" s="280"/>
      <c r="HG373" s="280"/>
      <c r="HH373" s="280"/>
      <c r="HI373" s="280"/>
      <c r="HJ373" s="280"/>
      <c r="HK373" s="280"/>
      <c r="HL373" s="280"/>
      <c r="HM373" s="280"/>
      <c r="HN373" s="280"/>
      <c r="HO373" s="280"/>
      <c r="HP373" s="280"/>
      <c r="HQ373" s="280"/>
      <c r="HR373" s="280"/>
      <c r="HS373" s="280"/>
    </row>
    <row r="374" spans="1:227" s="278" customFormat="1" ht="24.95" customHeight="1">
      <c r="A374" s="523" t="s">
        <v>222</v>
      </c>
      <c r="B374" s="289" t="s">
        <v>81</v>
      </c>
      <c r="C374" s="290">
        <f>C375+C376+C379+C382</f>
        <v>341.65</v>
      </c>
      <c r="D374" s="290">
        <f t="shared" ref="D374:G374" si="63">D375+D376+D379+D382</f>
        <v>-71.204552000000007</v>
      </c>
      <c r="E374" s="290">
        <f t="shared" si="63"/>
        <v>8</v>
      </c>
      <c r="F374" s="291">
        <f t="shared" si="62"/>
        <v>278.445448</v>
      </c>
      <c r="G374" s="290">
        <f t="shared" si="63"/>
        <v>664.61800000000005</v>
      </c>
      <c r="H374" s="291">
        <f t="shared" si="57"/>
        <v>943.06344799999999</v>
      </c>
      <c r="I374" s="296"/>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c r="AN374" s="277"/>
      <c r="AO374" s="277"/>
      <c r="AP374" s="277"/>
      <c r="AQ374" s="277"/>
      <c r="AR374" s="277"/>
      <c r="AS374" s="277"/>
      <c r="AT374" s="277"/>
      <c r="AU374" s="277"/>
      <c r="AV374" s="277"/>
      <c r="AW374" s="277"/>
      <c r="AX374" s="277"/>
      <c r="AY374" s="277"/>
      <c r="AZ374" s="277"/>
      <c r="BA374" s="277"/>
      <c r="BB374" s="277"/>
      <c r="BC374" s="277"/>
      <c r="BD374" s="277"/>
      <c r="BE374" s="277"/>
      <c r="BF374" s="277"/>
      <c r="BG374" s="277"/>
      <c r="BH374" s="277"/>
      <c r="BI374" s="277"/>
      <c r="BJ374" s="277"/>
      <c r="BK374" s="277"/>
      <c r="BL374" s="277"/>
      <c r="BM374" s="277"/>
      <c r="BN374" s="277"/>
      <c r="BO374" s="277"/>
      <c r="BP374" s="277"/>
      <c r="BQ374" s="277"/>
      <c r="BR374" s="277"/>
      <c r="BS374" s="277"/>
      <c r="BT374" s="277"/>
      <c r="BU374" s="277"/>
      <c r="BV374" s="277"/>
      <c r="BW374" s="277"/>
      <c r="BX374" s="277"/>
      <c r="BY374" s="277"/>
      <c r="BZ374" s="277"/>
      <c r="CA374" s="277"/>
      <c r="CB374" s="277"/>
      <c r="CC374" s="277"/>
      <c r="CD374" s="277"/>
      <c r="CE374" s="277"/>
      <c r="CF374" s="277"/>
      <c r="CG374" s="277"/>
      <c r="CH374" s="277"/>
      <c r="CI374" s="277"/>
      <c r="CJ374" s="277"/>
      <c r="CK374" s="277"/>
      <c r="CL374" s="277"/>
      <c r="CM374" s="277"/>
      <c r="CN374" s="277"/>
      <c r="CO374" s="277"/>
      <c r="CP374" s="277"/>
      <c r="CQ374" s="277"/>
      <c r="CR374" s="277"/>
      <c r="CS374" s="277"/>
      <c r="CT374" s="277"/>
      <c r="CU374" s="277"/>
      <c r="CV374" s="277"/>
      <c r="CW374" s="277"/>
      <c r="CX374" s="277"/>
      <c r="CY374" s="277"/>
      <c r="CZ374" s="277"/>
      <c r="DA374" s="277"/>
      <c r="DB374" s="277"/>
      <c r="DC374" s="277"/>
      <c r="DD374" s="277"/>
      <c r="DE374" s="277"/>
      <c r="DF374" s="277"/>
      <c r="DG374" s="277"/>
      <c r="DH374" s="277"/>
      <c r="DI374" s="277"/>
      <c r="DJ374" s="277"/>
      <c r="DK374" s="277"/>
      <c r="DL374" s="277"/>
      <c r="DM374" s="277"/>
      <c r="DN374" s="277"/>
      <c r="DO374" s="277"/>
      <c r="DP374" s="277"/>
      <c r="DQ374" s="277"/>
      <c r="DR374" s="277"/>
      <c r="DS374" s="277"/>
      <c r="DT374" s="277"/>
      <c r="DU374" s="277"/>
      <c r="DV374" s="277"/>
      <c r="DW374" s="277"/>
      <c r="DX374" s="277"/>
      <c r="DY374" s="277"/>
      <c r="DZ374" s="277"/>
      <c r="EA374" s="277"/>
      <c r="EB374" s="277"/>
      <c r="EC374" s="277"/>
      <c r="ED374" s="277"/>
      <c r="EE374" s="277"/>
      <c r="EF374" s="277"/>
      <c r="EG374" s="277"/>
      <c r="EH374" s="277"/>
      <c r="EI374" s="277"/>
      <c r="EJ374" s="277"/>
      <c r="EK374" s="277"/>
      <c r="EL374" s="277"/>
      <c r="EM374" s="277"/>
      <c r="EN374" s="277"/>
      <c r="EO374" s="277"/>
      <c r="EP374" s="277"/>
      <c r="EQ374" s="277"/>
      <c r="ER374" s="277"/>
      <c r="ES374" s="277"/>
      <c r="ET374" s="277"/>
      <c r="EU374" s="277"/>
      <c r="EV374" s="277"/>
      <c r="EW374" s="277"/>
      <c r="EX374" s="277"/>
      <c r="EY374" s="277"/>
      <c r="EZ374" s="277"/>
      <c r="FA374" s="277"/>
      <c r="FB374" s="277"/>
      <c r="FC374" s="277"/>
      <c r="FD374" s="277"/>
      <c r="FE374" s="277"/>
      <c r="FF374" s="277"/>
      <c r="FG374" s="277"/>
      <c r="FH374" s="277"/>
      <c r="FI374" s="277"/>
      <c r="FJ374" s="277"/>
      <c r="FK374" s="277"/>
      <c r="FL374" s="277"/>
      <c r="FM374" s="277"/>
      <c r="FN374" s="277"/>
      <c r="FO374" s="277"/>
      <c r="FP374" s="277"/>
      <c r="FQ374" s="277"/>
      <c r="FR374" s="277"/>
      <c r="FS374" s="277"/>
      <c r="FT374" s="277"/>
      <c r="FU374" s="277"/>
      <c r="FV374" s="277"/>
      <c r="FW374" s="277"/>
      <c r="FX374" s="277"/>
      <c r="FY374" s="277"/>
      <c r="FZ374" s="277"/>
      <c r="GA374" s="277"/>
      <c r="GB374" s="277"/>
      <c r="GC374" s="277"/>
      <c r="GD374" s="277"/>
      <c r="GE374" s="277"/>
      <c r="GF374" s="277"/>
      <c r="GG374" s="277"/>
      <c r="GH374" s="277"/>
      <c r="GI374" s="277"/>
      <c r="GJ374" s="277"/>
      <c r="GK374" s="277"/>
      <c r="GL374" s="277"/>
      <c r="GM374" s="277"/>
      <c r="GN374" s="277"/>
      <c r="GO374" s="277"/>
      <c r="GP374" s="277"/>
      <c r="GQ374" s="277"/>
      <c r="GR374" s="277"/>
      <c r="GS374" s="277"/>
      <c r="GT374" s="277"/>
      <c r="GU374" s="277"/>
      <c r="GV374" s="280"/>
      <c r="GW374" s="280"/>
      <c r="GX374" s="280"/>
      <c r="GY374" s="280"/>
      <c r="GZ374" s="280"/>
      <c r="HA374" s="280"/>
      <c r="HB374" s="280"/>
      <c r="HC374" s="280"/>
      <c r="HD374" s="280"/>
      <c r="HE374" s="280"/>
      <c r="HF374" s="280"/>
      <c r="HG374" s="280"/>
      <c r="HH374" s="280"/>
      <c r="HI374" s="280"/>
      <c r="HJ374" s="280"/>
      <c r="HK374" s="280"/>
      <c r="HL374" s="280"/>
      <c r="HM374" s="280"/>
      <c r="HN374" s="280"/>
      <c r="HO374" s="280"/>
      <c r="HP374" s="280"/>
      <c r="HQ374" s="280"/>
      <c r="HR374" s="280"/>
      <c r="HS374" s="280"/>
    </row>
    <row r="375" spans="1:227" s="278" customFormat="1" ht="26.1" customHeight="1">
      <c r="A375" s="523"/>
      <c r="B375" s="294" t="s">
        <v>253</v>
      </c>
      <c r="C375" s="290">
        <v>172.63</v>
      </c>
      <c r="D375" s="290">
        <v>-71.204552000000007</v>
      </c>
      <c r="E375" s="290"/>
      <c r="F375" s="291">
        <f t="shared" si="62"/>
        <v>101.425448</v>
      </c>
      <c r="G375" s="290"/>
      <c r="H375" s="291">
        <f t="shared" si="57"/>
        <v>101.425448</v>
      </c>
      <c r="I375" s="296" t="s">
        <v>473</v>
      </c>
      <c r="J375" s="277"/>
      <c r="K375" s="277"/>
      <c r="L375" s="277"/>
      <c r="M375" s="277"/>
      <c r="N375" s="277"/>
      <c r="O375" s="277"/>
      <c r="P375" s="277"/>
      <c r="Q375" s="277"/>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c r="AN375" s="277"/>
      <c r="AO375" s="277"/>
      <c r="AP375" s="277"/>
      <c r="AQ375" s="277"/>
      <c r="AR375" s="277"/>
      <c r="AS375" s="277"/>
      <c r="AT375" s="277"/>
      <c r="AU375" s="277"/>
      <c r="AV375" s="277"/>
      <c r="AW375" s="277"/>
      <c r="AX375" s="277"/>
      <c r="AY375" s="277"/>
      <c r="AZ375" s="277"/>
      <c r="BA375" s="277"/>
      <c r="BB375" s="277"/>
      <c r="BC375" s="277"/>
      <c r="BD375" s="277"/>
      <c r="BE375" s="277"/>
      <c r="BF375" s="277"/>
      <c r="BG375" s="277"/>
      <c r="BH375" s="277"/>
      <c r="BI375" s="277"/>
      <c r="BJ375" s="277"/>
      <c r="BK375" s="277"/>
      <c r="BL375" s="277"/>
      <c r="BM375" s="277"/>
      <c r="BN375" s="277"/>
      <c r="BO375" s="277"/>
      <c r="BP375" s="277"/>
      <c r="BQ375" s="277"/>
      <c r="BR375" s="277"/>
      <c r="BS375" s="277"/>
      <c r="BT375" s="277"/>
      <c r="BU375" s="277"/>
      <c r="BV375" s="277"/>
      <c r="BW375" s="277"/>
      <c r="BX375" s="277"/>
      <c r="BY375" s="277"/>
      <c r="BZ375" s="277"/>
      <c r="CA375" s="277"/>
      <c r="CB375" s="277"/>
      <c r="CC375" s="277"/>
      <c r="CD375" s="277"/>
      <c r="CE375" s="277"/>
      <c r="CF375" s="277"/>
      <c r="CG375" s="277"/>
      <c r="CH375" s="277"/>
      <c r="CI375" s="277"/>
      <c r="CJ375" s="277"/>
      <c r="CK375" s="277"/>
      <c r="CL375" s="277"/>
      <c r="CM375" s="277"/>
      <c r="CN375" s="277"/>
      <c r="CO375" s="277"/>
      <c r="CP375" s="277"/>
      <c r="CQ375" s="277"/>
      <c r="CR375" s="277"/>
      <c r="CS375" s="277"/>
      <c r="CT375" s="277"/>
      <c r="CU375" s="277"/>
      <c r="CV375" s="277"/>
      <c r="CW375" s="277"/>
      <c r="CX375" s="277"/>
      <c r="CY375" s="277"/>
      <c r="CZ375" s="277"/>
      <c r="DA375" s="277"/>
      <c r="DB375" s="277"/>
      <c r="DC375" s="277"/>
      <c r="DD375" s="277"/>
      <c r="DE375" s="277"/>
      <c r="DF375" s="277"/>
      <c r="DG375" s="277"/>
      <c r="DH375" s="277"/>
      <c r="DI375" s="277"/>
      <c r="DJ375" s="277"/>
      <c r="DK375" s="277"/>
      <c r="DL375" s="277"/>
      <c r="DM375" s="277"/>
      <c r="DN375" s="277"/>
      <c r="DO375" s="277"/>
      <c r="DP375" s="277"/>
      <c r="DQ375" s="277"/>
      <c r="DR375" s="277"/>
      <c r="DS375" s="277"/>
      <c r="DT375" s="277"/>
      <c r="DU375" s="277"/>
      <c r="DV375" s="277"/>
      <c r="DW375" s="277"/>
      <c r="DX375" s="277"/>
      <c r="DY375" s="277"/>
      <c r="DZ375" s="277"/>
      <c r="EA375" s="277"/>
      <c r="EB375" s="277"/>
      <c r="EC375" s="277"/>
      <c r="ED375" s="277"/>
      <c r="EE375" s="277"/>
      <c r="EF375" s="277"/>
      <c r="EG375" s="277"/>
      <c r="EH375" s="277"/>
      <c r="EI375" s="277"/>
      <c r="EJ375" s="277"/>
      <c r="EK375" s="277"/>
      <c r="EL375" s="277"/>
      <c r="EM375" s="277"/>
      <c r="EN375" s="277"/>
      <c r="EO375" s="277"/>
      <c r="EP375" s="277"/>
      <c r="EQ375" s="277"/>
      <c r="ER375" s="277"/>
      <c r="ES375" s="277"/>
      <c r="ET375" s="277"/>
      <c r="EU375" s="277"/>
      <c r="EV375" s="277"/>
      <c r="EW375" s="277"/>
      <c r="EX375" s="277"/>
      <c r="EY375" s="277"/>
      <c r="EZ375" s="277"/>
      <c r="FA375" s="277"/>
      <c r="FB375" s="277"/>
      <c r="FC375" s="277"/>
      <c r="FD375" s="277"/>
      <c r="FE375" s="277"/>
      <c r="FF375" s="277"/>
      <c r="FG375" s="277"/>
      <c r="FH375" s="277"/>
      <c r="FI375" s="277"/>
      <c r="FJ375" s="277"/>
      <c r="FK375" s="277"/>
      <c r="FL375" s="277"/>
      <c r="FM375" s="277"/>
      <c r="FN375" s="277"/>
      <c r="FO375" s="277"/>
      <c r="FP375" s="277"/>
      <c r="FQ375" s="277"/>
      <c r="FR375" s="277"/>
      <c r="FS375" s="277"/>
      <c r="FT375" s="277"/>
      <c r="FU375" s="277"/>
      <c r="FV375" s="277"/>
      <c r="FW375" s="277"/>
      <c r="FX375" s="277"/>
      <c r="FY375" s="277"/>
      <c r="FZ375" s="277"/>
      <c r="GA375" s="277"/>
      <c r="GB375" s="277"/>
      <c r="GC375" s="277"/>
      <c r="GD375" s="277"/>
      <c r="GE375" s="277"/>
      <c r="GF375" s="277"/>
      <c r="GG375" s="277"/>
      <c r="GH375" s="277"/>
      <c r="GI375" s="277"/>
      <c r="GJ375" s="277"/>
      <c r="GK375" s="277"/>
      <c r="GL375" s="277"/>
      <c r="GM375" s="277"/>
      <c r="GN375" s="277"/>
      <c r="GO375" s="277"/>
      <c r="GP375" s="277"/>
      <c r="GQ375" s="277"/>
      <c r="GR375" s="277"/>
      <c r="GS375" s="277"/>
      <c r="GT375" s="277"/>
      <c r="GU375" s="277"/>
      <c r="GV375" s="280"/>
      <c r="GW375" s="280"/>
      <c r="GX375" s="280"/>
      <c r="GY375" s="280"/>
      <c r="GZ375" s="280"/>
      <c r="HA375" s="280"/>
      <c r="HB375" s="280"/>
      <c r="HC375" s="280"/>
      <c r="HD375" s="280"/>
      <c r="HE375" s="280"/>
      <c r="HF375" s="280"/>
      <c r="HG375" s="280"/>
      <c r="HH375" s="280"/>
      <c r="HI375" s="280"/>
      <c r="HJ375" s="280"/>
      <c r="HK375" s="280"/>
      <c r="HL375" s="280"/>
      <c r="HM375" s="280"/>
      <c r="HN375" s="280"/>
      <c r="HO375" s="280"/>
      <c r="HP375" s="280"/>
      <c r="HQ375" s="280"/>
      <c r="HR375" s="280"/>
      <c r="HS375" s="280"/>
    </row>
    <row r="376" spans="1:227" s="278" customFormat="1" ht="24.95" customHeight="1">
      <c r="A376" s="523"/>
      <c r="B376" s="294" t="s">
        <v>255</v>
      </c>
      <c r="C376" s="290">
        <v>119.02</v>
      </c>
      <c r="D376" s="290"/>
      <c r="E376" s="290"/>
      <c r="F376" s="291">
        <f t="shared" si="62"/>
        <v>119.02</v>
      </c>
      <c r="G376" s="290"/>
      <c r="H376" s="291">
        <f t="shared" si="57"/>
        <v>119.02</v>
      </c>
      <c r="I376" s="296"/>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s="277"/>
      <c r="AG376" s="277"/>
      <c r="AH376" s="277"/>
      <c r="AI376" s="277"/>
      <c r="AJ376" s="277"/>
      <c r="AK376" s="277"/>
      <c r="AL376" s="277"/>
      <c r="AM376" s="277"/>
      <c r="AN376" s="277"/>
      <c r="AO376" s="277"/>
      <c r="AP376" s="277"/>
      <c r="AQ376" s="277"/>
      <c r="AR376" s="277"/>
      <c r="AS376" s="277"/>
      <c r="AT376" s="277"/>
      <c r="AU376" s="277"/>
      <c r="AV376" s="277"/>
      <c r="AW376" s="277"/>
      <c r="AX376" s="277"/>
      <c r="AY376" s="277"/>
      <c r="AZ376" s="277"/>
      <c r="BA376" s="277"/>
      <c r="BB376" s="277"/>
      <c r="BC376" s="277"/>
      <c r="BD376" s="277"/>
      <c r="BE376" s="277"/>
      <c r="BF376" s="277"/>
      <c r="BG376" s="277"/>
      <c r="BH376" s="277"/>
      <c r="BI376" s="277"/>
      <c r="BJ376" s="277"/>
      <c r="BK376" s="277"/>
      <c r="BL376" s="277"/>
      <c r="BM376" s="277"/>
      <c r="BN376" s="277"/>
      <c r="BO376" s="277"/>
      <c r="BP376" s="277"/>
      <c r="BQ376" s="277"/>
      <c r="BR376" s="277"/>
      <c r="BS376" s="277"/>
      <c r="BT376" s="277"/>
      <c r="BU376" s="277"/>
      <c r="BV376" s="277"/>
      <c r="BW376" s="277"/>
      <c r="BX376" s="277"/>
      <c r="BY376" s="277"/>
      <c r="BZ376" s="277"/>
      <c r="CA376" s="277"/>
      <c r="CB376" s="277"/>
      <c r="CC376" s="277"/>
      <c r="CD376" s="277"/>
      <c r="CE376" s="277"/>
      <c r="CF376" s="277"/>
      <c r="CG376" s="277"/>
      <c r="CH376" s="277"/>
      <c r="CI376" s="277"/>
      <c r="CJ376" s="277"/>
      <c r="CK376" s="277"/>
      <c r="CL376" s="277"/>
      <c r="CM376" s="277"/>
      <c r="CN376" s="277"/>
      <c r="CO376" s="277"/>
      <c r="CP376" s="277"/>
      <c r="CQ376" s="277"/>
      <c r="CR376" s="277"/>
      <c r="CS376" s="277"/>
      <c r="CT376" s="277"/>
      <c r="CU376" s="277"/>
      <c r="CV376" s="277"/>
      <c r="CW376" s="277"/>
      <c r="CX376" s="277"/>
      <c r="CY376" s="277"/>
      <c r="CZ376" s="277"/>
      <c r="DA376" s="277"/>
      <c r="DB376" s="277"/>
      <c r="DC376" s="277"/>
      <c r="DD376" s="277"/>
      <c r="DE376" s="277"/>
      <c r="DF376" s="277"/>
      <c r="DG376" s="277"/>
      <c r="DH376" s="277"/>
      <c r="DI376" s="277"/>
      <c r="DJ376" s="277"/>
      <c r="DK376" s="277"/>
      <c r="DL376" s="277"/>
      <c r="DM376" s="277"/>
      <c r="DN376" s="277"/>
      <c r="DO376" s="277"/>
      <c r="DP376" s="277"/>
      <c r="DQ376" s="277"/>
      <c r="DR376" s="277"/>
      <c r="DS376" s="277"/>
      <c r="DT376" s="277"/>
      <c r="DU376" s="277"/>
      <c r="DV376" s="277"/>
      <c r="DW376" s="277"/>
      <c r="DX376" s="277"/>
      <c r="DY376" s="277"/>
      <c r="DZ376" s="277"/>
      <c r="EA376" s="277"/>
      <c r="EB376" s="277"/>
      <c r="EC376" s="277"/>
      <c r="ED376" s="277"/>
      <c r="EE376" s="277"/>
      <c r="EF376" s="277"/>
      <c r="EG376" s="277"/>
      <c r="EH376" s="277"/>
      <c r="EI376" s="277"/>
      <c r="EJ376" s="277"/>
      <c r="EK376" s="277"/>
      <c r="EL376" s="277"/>
      <c r="EM376" s="277"/>
      <c r="EN376" s="277"/>
      <c r="EO376" s="277"/>
      <c r="EP376" s="277"/>
      <c r="EQ376" s="277"/>
      <c r="ER376" s="277"/>
      <c r="ES376" s="277"/>
      <c r="ET376" s="277"/>
      <c r="EU376" s="277"/>
      <c r="EV376" s="277"/>
      <c r="EW376" s="277"/>
      <c r="EX376" s="277"/>
      <c r="EY376" s="277"/>
      <c r="EZ376" s="277"/>
      <c r="FA376" s="277"/>
      <c r="FB376" s="277"/>
      <c r="FC376" s="277"/>
      <c r="FD376" s="277"/>
      <c r="FE376" s="277"/>
      <c r="FF376" s="277"/>
      <c r="FG376" s="277"/>
      <c r="FH376" s="277"/>
      <c r="FI376" s="277"/>
      <c r="FJ376" s="277"/>
      <c r="FK376" s="277"/>
      <c r="FL376" s="277"/>
      <c r="FM376" s="277"/>
      <c r="FN376" s="277"/>
      <c r="FO376" s="277"/>
      <c r="FP376" s="277"/>
      <c r="FQ376" s="277"/>
      <c r="FR376" s="277"/>
      <c r="FS376" s="277"/>
      <c r="FT376" s="277"/>
      <c r="FU376" s="277"/>
      <c r="FV376" s="277"/>
      <c r="FW376" s="277"/>
      <c r="FX376" s="277"/>
      <c r="FY376" s="277"/>
      <c r="FZ376" s="277"/>
      <c r="GA376" s="277"/>
      <c r="GB376" s="277"/>
      <c r="GC376" s="277"/>
      <c r="GD376" s="277"/>
      <c r="GE376" s="277"/>
      <c r="GF376" s="277"/>
      <c r="GG376" s="277"/>
      <c r="GH376" s="277"/>
      <c r="GI376" s="277"/>
      <c r="GJ376" s="277"/>
      <c r="GK376" s="277"/>
      <c r="GL376" s="277"/>
      <c r="GM376" s="277"/>
      <c r="GN376" s="277"/>
      <c r="GO376" s="277"/>
      <c r="GP376" s="277"/>
      <c r="GQ376" s="277"/>
      <c r="GR376" s="277"/>
      <c r="GS376" s="277"/>
      <c r="GT376" s="277"/>
      <c r="GU376" s="277"/>
      <c r="GV376" s="280"/>
      <c r="GW376" s="280"/>
      <c r="GX376" s="280"/>
      <c r="GY376" s="280"/>
      <c r="GZ376" s="280"/>
      <c r="HA376" s="280"/>
      <c r="HB376" s="280"/>
      <c r="HC376" s="280"/>
      <c r="HD376" s="280"/>
      <c r="HE376" s="280"/>
      <c r="HF376" s="280"/>
      <c r="HG376" s="280"/>
      <c r="HH376" s="280"/>
      <c r="HI376" s="280"/>
      <c r="HJ376" s="280"/>
      <c r="HK376" s="280"/>
      <c r="HL376" s="280"/>
      <c r="HM376" s="280"/>
      <c r="HN376" s="280"/>
      <c r="HO376" s="280"/>
      <c r="HP376" s="280"/>
      <c r="HQ376" s="280"/>
      <c r="HR376" s="280"/>
      <c r="HS376" s="280"/>
    </row>
    <row r="377" spans="1:227" s="278" customFormat="1" ht="24.95" customHeight="1">
      <c r="A377" s="523"/>
      <c r="B377" s="293" t="s">
        <v>256</v>
      </c>
      <c r="C377" s="291">
        <v>101.5</v>
      </c>
      <c r="D377" s="291"/>
      <c r="E377" s="291"/>
      <c r="F377" s="291">
        <f t="shared" si="62"/>
        <v>101.5</v>
      </c>
      <c r="G377" s="291"/>
      <c r="H377" s="291">
        <f t="shared" si="57"/>
        <v>101.5</v>
      </c>
      <c r="I377" s="296"/>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c r="AN377" s="277"/>
      <c r="AO377" s="277"/>
      <c r="AP377" s="277"/>
      <c r="AQ377" s="277"/>
      <c r="AR377" s="277"/>
      <c r="AS377" s="277"/>
      <c r="AT377" s="277"/>
      <c r="AU377" s="277"/>
      <c r="AV377" s="277"/>
      <c r="AW377" s="277"/>
      <c r="AX377" s="277"/>
      <c r="AY377" s="277"/>
      <c r="AZ377" s="277"/>
      <c r="BA377" s="277"/>
      <c r="BB377" s="277"/>
      <c r="BC377" s="277"/>
      <c r="BD377" s="277"/>
      <c r="BE377" s="277"/>
      <c r="BF377" s="277"/>
      <c r="BG377" s="277"/>
      <c r="BH377" s="277"/>
      <c r="BI377" s="277"/>
      <c r="BJ377" s="277"/>
      <c r="BK377" s="277"/>
      <c r="BL377" s="277"/>
      <c r="BM377" s="277"/>
      <c r="BN377" s="277"/>
      <c r="BO377" s="277"/>
      <c r="BP377" s="277"/>
      <c r="BQ377" s="277"/>
      <c r="BR377" s="277"/>
      <c r="BS377" s="277"/>
      <c r="BT377" s="277"/>
      <c r="BU377" s="277"/>
      <c r="BV377" s="277"/>
      <c r="BW377" s="277"/>
      <c r="BX377" s="277"/>
      <c r="BY377" s="277"/>
      <c r="BZ377" s="277"/>
      <c r="CA377" s="277"/>
      <c r="CB377" s="277"/>
      <c r="CC377" s="277"/>
      <c r="CD377" s="277"/>
      <c r="CE377" s="277"/>
      <c r="CF377" s="277"/>
      <c r="CG377" s="277"/>
      <c r="CH377" s="277"/>
      <c r="CI377" s="277"/>
      <c r="CJ377" s="277"/>
      <c r="CK377" s="277"/>
      <c r="CL377" s="277"/>
      <c r="CM377" s="277"/>
      <c r="CN377" s="277"/>
      <c r="CO377" s="277"/>
      <c r="CP377" s="277"/>
      <c r="CQ377" s="277"/>
      <c r="CR377" s="277"/>
      <c r="CS377" s="277"/>
      <c r="CT377" s="277"/>
      <c r="CU377" s="277"/>
      <c r="CV377" s="277"/>
      <c r="CW377" s="277"/>
      <c r="CX377" s="277"/>
      <c r="CY377" s="277"/>
      <c r="CZ377" s="277"/>
      <c r="DA377" s="277"/>
      <c r="DB377" s="277"/>
      <c r="DC377" s="277"/>
      <c r="DD377" s="277"/>
      <c r="DE377" s="277"/>
      <c r="DF377" s="277"/>
      <c r="DG377" s="277"/>
      <c r="DH377" s="277"/>
      <c r="DI377" s="277"/>
      <c r="DJ377" s="277"/>
      <c r="DK377" s="277"/>
      <c r="DL377" s="277"/>
      <c r="DM377" s="277"/>
      <c r="DN377" s="277"/>
      <c r="DO377" s="277"/>
      <c r="DP377" s="277"/>
      <c r="DQ377" s="277"/>
      <c r="DR377" s="277"/>
      <c r="DS377" s="277"/>
      <c r="DT377" s="277"/>
      <c r="DU377" s="277"/>
      <c r="DV377" s="277"/>
      <c r="DW377" s="277"/>
      <c r="DX377" s="277"/>
      <c r="DY377" s="277"/>
      <c r="DZ377" s="277"/>
      <c r="EA377" s="277"/>
      <c r="EB377" s="277"/>
      <c r="EC377" s="277"/>
      <c r="ED377" s="277"/>
      <c r="EE377" s="277"/>
      <c r="EF377" s="277"/>
      <c r="EG377" s="277"/>
      <c r="EH377" s="277"/>
      <c r="EI377" s="277"/>
      <c r="EJ377" s="277"/>
      <c r="EK377" s="277"/>
      <c r="EL377" s="277"/>
      <c r="EM377" s="277"/>
      <c r="EN377" s="277"/>
      <c r="EO377" s="277"/>
      <c r="EP377" s="277"/>
      <c r="EQ377" s="277"/>
      <c r="ER377" s="277"/>
      <c r="ES377" s="277"/>
      <c r="ET377" s="277"/>
      <c r="EU377" s="277"/>
      <c r="EV377" s="277"/>
      <c r="EW377" s="277"/>
      <c r="EX377" s="277"/>
      <c r="EY377" s="277"/>
      <c r="EZ377" s="277"/>
      <c r="FA377" s="277"/>
      <c r="FB377" s="277"/>
      <c r="FC377" s="277"/>
      <c r="FD377" s="277"/>
      <c r="FE377" s="277"/>
      <c r="FF377" s="277"/>
      <c r="FG377" s="277"/>
      <c r="FH377" s="277"/>
      <c r="FI377" s="277"/>
      <c r="FJ377" s="277"/>
      <c r="FK377" s="277"/>
      <c r="FL377" s="277"/>
      <c r="FM377" s="277"/>
      <c r="FN377" s="277"/>
      <c r="FO377" s="277"/>
      <c r="FP377" s="277"/>
      <c r="FQ377" s="277"/>
      <c r="FR377" s="277"/>
      <c r="FS377" s="277"/>
      <c r="FT377" s="277"/>
      <c r="FU377" s="277"/>
      <c r="FV377" s="277"/>
      <c r="FW377" s="277"/>
      <c r="FX377" s="277"/>
      <c r="FY377" s="277"/>
      <c r="FZ377" s="277"/>
      <c r="GA377" s="277"/>
      <c r="GB377" s="277"/>
      <c r="GC377" s="277"/>
      <c r="GD377" s="277"/>
      <c r="GE377" s="277"/>
      <c r="GF377" s="277"/>
      <c r="GG377" s="277"/>
      <c r="GH377" s="277"/>
      <c r="GI377" s="277"/>
      <c r="GJ377" s="277"/>
      <c r="GK377" s="277"/>
      <c r="GL377" s="277"/>
      <c r="GM377" s="277"/>
      <c r="GN377" s="277"/>
      <c r="GO377" s="277"/>
      <c r="GP377" s="277"/>
      <c r="GQ377" s="277"/>
      <c r="GR377" s="277"/>
      <c r="GS377" s="277"/>
      <c r="GT377" s="277"/>
      <c r="GU377" s="277"/>
      <c r="GV377" s="280"/>
      <c r="GW377" s="280"/>
      <c r="GX377" s="280"/>
      <c r="GY377" s="280"/>
      <c r="GZ377" s="280"/>
      <c r="HA377" s="280"/>
      <c r="HB377" s="280"/>
      <c r="HC377" s="280"/>
      <c r="HD377" s="280"/>
      <c r="HE377" s="280"/>
      <c r="HF377" s="280"/>
      <c r="HG377" s="280"/>
      <c r="HH377" s="280"/>
      <c r="HI377" s="280"/>
      <c r="HJ377" s="280"/>
      <c r="HK377" s="280"/>
      <c r="HL377" s="280"/>
      <c r="HM377" s="280"/>
      <c r="HN377" s="280"/>
      <c r="HO377" s="280"/>
      <c r="HP377" s="280"/>
      <c r="HQ377" s="280"/>
      <c r="HR377" s="280"/>
      <c r="HS377" s="280"/>
    </row>
    <row r="378" spans="1:227" s="278" customFormat="1" ht="24.95" customHeight="1">
      <c r="A378" s="523"/>
      <c r="B378" s="296" t="s">
        <v>257</v>
      </c>
      <c r="C378" s="290">
        <v>17.52</v>
      </c>
      <c r="D378" s="290"/>
      <c r="E378" s="290"/>
      <c r="F378" s="291">
        <f t="shared" si="62"/>
        <v>17.52</v>
      </c>
      <c r="G378" s="290"/>
      <c r="H378" s="291">
        <f t="shared" si="57"/>
        <v>17.52</v>
      </c>
      <c r="I378" s="296"/>
      <c r="J378" s="277"/>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c r="AN378" s="277"/>
      <c r="AO378" s="277"/>
      <c r="AP378" s="277"/>
      <c r="AQ378" s="277"/>
      <c r="AR378" s="277"/>
      <c r="AS378" s="277"/>
      <c r="AT378" s="277"/>
      <c r="AU378" s="277"/>
      <c r="AV378" s="277"/>
      <c r="AW378" s="277"/>
      <c r="AX378" s="277"/>
      <c r="AY378" s="277"/>
      <c r="AZ378" s="277"/>
      <c r="BA378" s="277"/>
      <c r="BB378" s="277"/>
      <c r="BC378" s="277"/>
      <c r="BD378" s="277"/>
      <c r="BE378" s="277"/>
      <c r="BF378" s="277"/>
      <c r="BG378" s="277"/>
      <c r="BH378" s="277"/>
      <c r="BI378" s="277"/>
      <c r="BJ378" s="277"/>
      <c r="BK378" s="277"/>
      <c r="BL378" s="277"/>
      <c r="BM378" s="277"/>
      <c r="BN378" s="277"/>
      <c r="BO378" s="277"/>
      <c r="BP378" s="277"/>
      <c r="BQ378" s="277"/>
      <c r="BR378" s="277"/>
      <c r="BS378" s="277"/>
      <c r="BT378" s="277"/>
      <c r="BU378" s="277"/>
      <c r="BV378" s="277"/>
      <c r="BW378" s="277"/>
      <c r="BX378" s="277"/>
      <c r="BY378" s="277"/>
      <c r="BZ378" s="277"/>
      <c r="CA378" s="277"/>
      <c r="CB378" s="277"/>
      <c r="CC378" s="277"/>
      <c r="CD378" s="277"/>
      <c r="CE378" s="277"/>
      <c r="CF378" s="277"/>
      <c r="CG378" s="277"/>
      <c r="CH378" s="277"/>
      <c r="CI378" s="277"/>
      <c r="CJ378" s="277"/>
      <c r="CK378" s="277"/>
      <c r="CL378" s="277"/>
      <c r="CM378" s="277"/>
      <c r="CN378" s="277"/>
      <c r="CO378" s="277"/>
      <c r="CP378" s="277"/>
      <c r="CQ378" s="277"/>
      <c r="CR378" s="277"/>
      <c r="CS378" s="277"/>
      <c r="CT378" s="277"/>
      <c r="CU378" s="277"/>
      <c r="CV378" s="277"/>
      <c r="CW378" s="277"/>
      <c r="CX378" s="277"/>
      <c r="CY378" s="277"/>
      <c r="CZ378" s="277"/>
      <c r="DA378" s="277"/>
      <c r="DB378" s="277"/>
      <c r="DC378" s="277"/>
      <c r="DD378" s="277"/>
      <c r="DE378" s="277"/>
      <c r="DF378" s="277"/>
      <c r="DG378" s="277"/>
      <c r="DH378" s="277"/>
      <c r="DI378" s="277"/>
      <c r="DJ378" s="277"/>
      <c r="DK378" s="277"/>
      <c r="DL378" s="277"/>
      <c r="DM378" s="277"/>
      <c r="DN378" s="277"/>
      <c r="DO378" s="277"/>
      <c r="DP378" s="277"/>
      <c r="DQ378" s="277"/>
      <c r="DR378" s="277"/>
      <c r="DS378" s="277"/>
      <c r="DT378" s="277"/>
      <c r="DU378" s="277"/>
      <c r="DV378" s="277"/>
      <c r="DW378" s="277"/>
      <c r="DX378" s="277"/>
      <c r="DY378" s="277"/>
      <c r="DZ378" s="277"/>
      <c r="EA378" s="277"/>
      <c r="EB378" s="277"/>
      <c r="EC378" s="277"/>
      <c r="ED378" s="277"/>
      <c r="EE378" s="277"/>
      <c r="EF378" s="277"/>
      <c r="EG378" s="277"/>
      <c r="EH378" s="277"/>
      <c r="EI378" s="277"/>
      <c r="EJ378" s="277"/>
      <c r="EK378" s="277"/>
      <c r="EL378" s="277"/>
      <c r="EM378" s="277"/>
      <c r="EN378" s="277"/>
      <c r="EO378" s="277"/>
      <c r="EP378" s="277"/>
      <c r="EQ378" s="277"/>
      <c r="ER378" s="277"/>
      <c r="ES378" s="277"/>
      <c r="ET378" s="277"/>
      <c r="EU378" s="277"/>
      <c r="EV378" s="277"/>
      <c r="EW378" s="277"/>
      <c r="EX378" s="277"/>
      <c r="EY378" s="277"/>
      <c r="EZ378" s="277"/>
      <c r="FA378" s="277"/>
      <c r="FB378" s="277"/>
      <c r="FC378" s="277"/>
      <c r="FD378" s="277"/>
      <c r="FE378" s="277"/>
      <c r="FF378" s="277"/>
      <c r="FG378" s="277"/>
      <c r="FH378" s="277"/>
      <c r="FI378" s="277"/>
      <c r="FJ378" s="277"/>
      <c r="FK378" s="277"/>
      <c r="FL378" s="277"/>
      <c r="FM378" s="277"/>
      <c r="FN378" s="277"/>
      <c r="FO378" s="277"/>
      <c r="FP378" s="277"/>
      <c r="FQ378" s="277"/>
      <c r="FR378" s="277"/>
      <c r="FS378" s="277"/>
      <c r="FT378" s="277"/>
      <c r="FU378" s="277"/>
      <c r="FV378" s="277"/>
      <c r="FW378" s="277"/>
      <c r="FX378" s="277"/>
      <c r="FY378" s="277"/>
      <c r="FZ378" s="277"/>
      <c r="GA378" s="277"/>
      <c r="GB378" s="277"/>
      <c r="GC378" s="277"/>
      <c r="GD378" s="277"/>
      <c r="GE378" s="277"/>
      <c r="GF378" s="277"/>
      <c r="GG378" s="277"/>
      <c r="GH378" s="277"/>
      <c r="GI378" s="277"/>
      <c r="GJ378" s="277"/>
      <c r="GK378" s="277"/>
      <c r="GL378" s="277"/>
      <c r="GM378" s="277"/>
      <c r="GN378" s="277"/>
      <c r="GO378" s="277"/>
      <c r="GP378" s="277"/>
      <c r="GQ378" s="277"/>
      <c r="GR378" s="277"/>
      <c r="GS378" s="277"/>
      <c r="GT378" s="277"/>
      <c r="GU378" s="277"/>
      <c r="GV378" s="280"/>
      <c r="GW378" s="280"/>
      <c r="GX378" s="280"/>
      <c r="GY378" s="280"/>
      <c r="GZ378" s="280"/>
      <c r="HA378" s="280"/>
      <c r="HB378" s="280"/>
      <c r="HC378" s="280"/>
      <c r="HD378" s="280"/>
      <c r="HE378" s="280"/>
      <c r="HF378" s="280"/>
      <c r="HG378" s="280"/>
      <c r="HH378" s="280"/>
      <c r="HI378" s="280"/>
      <c r="HJ378" s="280"/>
      <c r="HK378" s="280"/>
      <c r="HL378" s="280"/>
      <c r="HM378" s="280"/>
      <c r="HN378" s="280"/>
      <c r="HO378" s="280"/>
      <c r="HP378" s="280"/>
      <c r="HQ378" s="280"/>
      <c r="HR378" s="280"/>
      <c r="HS378" s="280"/>
    </row>
    <row r="379" spans="1:227" s="278" customFormat="1" ht="24.95" customHeight="1">
      <c r="A379" s="523"/>
      <c r="B379" s="294" t="s">
        <v>258</v>
      </c>
      <c r="C379" s="290">
        <f>SUM(C380:C381)</f>
        <v>50</v>
      </c>
      <c r="D379" s="290">
        <f t="shared" ref="D379:G379" si="64">SUM(D380:D381)</f>
        <v>0</v>
      </c>
      <c r="E379" s="290">
        <f t="shared" si="64"/>
        <v>0</v>
      </c>
      <c r="F379" s="291">
        <f t="shared" si="62"/>
        <v>50</v>
      </c>
      <c r="G379" s="290">
        <f t="shared" si="64"/>
        <v>664.61800000000005</v>
      </c>
      <c r="H379" s="291">
        <f t="shared" si="57"/>
        <v>714.61800000000005</v>
      </c>
      <c r="I379" s="296"/>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c r="AN379" s="277"/>
      <c r="AO379" s="277"/>
      <c r="AP379" s="277"/>
      <c r="AQ379" s="277"/>
      <c r="AR379" s="277"/>
      <c r="AS379" s="277"/>
      <c r="AT379" s="277"/>
      <c r="AU379" s="277"/>
      <c r="AV379" s="277"/>
      <c r="AW379" s="277"/>
      <c r="AX379" s="277"/>
      <c r="AY379" s="277"/>
      <c r="AZ379" s="277"/>
      <c r="BA379" s="277"/>
      <c r="BB379" s="277"/>
      <c r="BC379" s="277"/>
      <c r="BD379" s="277"/>
      <c r="BE379" s="277"/>
      <c r="BF379" s="277"/>
      <c r="BG379" s="277"/>
      <c r="BH379" s="277"/>
      <c r="BI379" s="277"/>
      <c r="BJ379" s="277"/>
      <c r="BK379" s="277"/>
      <c r="BL379" s="277"/>
      <c r="BM379" s="277"/>
      <c r="BN379" s="277"/>
      <c r="BO379" s="277"/>
      <c r="BP379" s="277"/>
      <c r="BQ379" s="277"/>
      <c r="BR379" s="277"/>
      <c r="BS379" s="277"/>
      <c r="BT379" s="277"/>
      <c r="BU379" s="277"/>
      <c r="BV379" s="277"/>
      <c r="BW379" s="277"/>
      <c r="BX379" s="277"/>
      <c r="BY379" s="277"/>
      <c r="BZ379" s="277"/>
      <c r="CA379" s="277"/>
      <c r="CB379" s="277"/>
      <c r="CC379" s="277"/>
      <c r="CD379" s="277"/>
      <c r="CE379" s="277"/>
      <c r="CF379" s="277"/>
      <c r="CG379" s="277"/>
      <c r="CH379" s="277"/>
      <c r="CI379" s="277"/>
      <c r="CJ379" s="277"/>
      <c r="CK379" s="277"/>
      <c r="CL379" s="277"/>
      <c r="CM379" s="277"/>
      <c r="CN379" s="277"/>
      <c r="CO379" s="277"/>
      <c r="CP379" s="277"/>
      <c r="CQ379" s="277"/>
      <c r="CR379" s="277"/>
      <c r="CS379" s="277"/>
      <c r="CT379" s="277"/>
      <c r="CU379" s="277"/>
      <c r="CV379" s="277"/>
      <c r="CW379" s="277"/>
      <c r="CX379" s="277"/>
      <c r="CY379" s="277"/>
      <c r="CZ379" s="277"/>
      <c r="DA379" s="277"/>
      <c r="DB379" s="277"/>
      <c r="DC379" s="277"/>
      <c r="DD379" s="277"/>
      <c r="DE379" s="277"/>
      <c r="DF379" s="277"/>
      <c r="DG379" s="277"/>
      <c r="DH379" s="277"/>
      <c r="DI379" s="277"/>
      <c r="DJ379" s="277"/>
      <c r="DK379" s="277"/>
      <c r="DL379" s="277"/>
      <c r="DM379" s="277"/>
      <c r="DN379" s="277"/>
      <c r="DO379" s="277"/>
      <c r="DP379" s="277"/>
      <c r="DQ379" s="277"/>
      <c r="DR379" s="277"/>
      <c r="DS379" s="277"/>
      <c r="DT379" s="277"/>
      <c r="DU379" s="277"/>
      <c r="DV379" s="277"/>
      <c r="DW379" s="277"/>
      <c r="DX379" s="277"/>
      <c r="DY379" s="277"/>
      <c r="DZ379" s="277"/>
      <c r="EA379" s="277"/>
      <c r="EB379" s="277"/>
      <c r="EC379" s="277"/>
      <c r="ED379" s="277"/>
      <c r="EE379" s="277"/>
      <c r="EF379" s="277"/>
      <c r="EG379" s="277"/>
      <c r="EH379" s="277"/>
      <c r="EI379" s="277"/>
      <c r="EJ379" s="277"/>
      <c r="EK379" s="277"/>
      <c r="EL379" s="277"/>
      <c r="EM379" s="277"/>
      <c r="EN379" s="277"/>
      <c r="EO379" s="277"/>
      <c r="EP379" s="277"/>
      <c r="EQ379" s="277"/>
      <c r="ER379" s="277"/>
      <c r="ES379" s="277"/>
      <c r="ET379" s="277"/>
      <c r="EU379" s="277"/>
      <c r="EV379" s="277"/>
      <c r="EW379" s="277"/>
      <c r="EX379" s="277"/>
      <c r="EY379" s="277"/>
      <c r="EZ379" s="277"/>
      <c r="FA379" s="277"/>
      <c r="FB379" s="277"/>
      <c r="FC379" s="277"/>
      <c r="FD379" s="277"/>
      <c r="FE379" s="277"/>
      <c r="FF379" s="277"/>
      <c r="FG379" s="277"/>
      <c r="FH379" s="277"/>
      <c r="FI379" s="277"/>
      <c r="FJ379" s="277"/>
      <c r="FK379" s="277"/>
      <c r="FL379" s="277"/>
      <c r="FM379" s="277"/>
      <c r="FN379" s="277"/>
      <c r="FO379" s="277"/>
      <c r="FP379" s="277"/>
      <c r="FQ379" s="277"/>
      <c r="FR379" s="277"/>
      <c r="FS379" s="277"/>
      <c r="FT379" s="277"/>
      <c r="FU379" s="277"/>
      <c r="FV379" s="277"/>
      <c r="FW379" s="277"/>
      <c r="FX379" s="277"/>
      <c r="FY379" s="277"/>
      <c r="FZ379" s="277"/>
      <c r="GA379" s="277"/>
      <c r="GB379" s="277"/>
      <c r="GC379" s="277"/>
      <c r="GD379" s="277"/>
      <c r="GE379" s="277"/>
      <c r="GF379" s="277"/>
      <c r="GG379" s="277"/>
      <c r="GH379" s="277"/>
      <c r="GI379" s="277"/>
      <c r="GJ379" s="277"/>
      <c r="GK379" s="277"/>
      <c r="GL379" s="277"/>
      <c r="GM379" s="277"/>
      <c r="GN379" s="277"/>
      <c r="GO379" s="277"/>
      <c r="GP379" s="277"/>
      <c r="GQ379" s="277"/>
      <c r="GR379" s="277"/>
      <c r="GS379" s="277"/>
      <c r="GT379" s="277"/>
      <c r="GU379" s="277"/>
      <c r="GV379" s="280"/>
      <c r="GW379" s="280"/>
      <c r="GX379" s="280"/>
      <c r="GY379" s="280"/>
      <c r="GZ379" s="280"/>
      <c r="HA379" s="280"/>
      <c r="HB379" s="280"/>
      <c r="HC379" s="280"/>
      <c r="HD379" s="280"/>
      <c r="HE379" s="280"/>
      <c r="HF379" s="280"/>
      <c r="HG379" s="280"/>
      <c r="HH379" s="280"/>
      <c r="HI379" s="280"/>
      <c r="HJ379" s="280"/>
      <c r="HK379" s="280"/>
      <c r="HL379" s="280"/>
      <c r="HM379" s="280"/>
      <c r="HN379" s="280"/>
      <c r="HO379" s="280"/>
      <c r="HP379" s="280"/>
      <c r="HQ379" s="280"/>
      <c r="HR379" s="280"/>
      <c r="HS379" s="280"/>
    </row>
    <row r="380" spans="1:227" s="278" customFormat="1" ht="24.95" customHeight="1">
      <c r="A380" s="523"/>
      <c r="B380" s="296" t="s">
        <v>474</v>
      </c>
      <c r="C380" s="290">
        <v>50</v>
      </c>
      <c r="D380" s="290"/>
      <c r="E380" s="290"/>
      <c r="F380" s="291">
        <f t="shared" si="62"/>
        <v>50</v>
      </c>
      <c r="G380" s="290"/>
      <c r="H380" s="291">
        <f t="shared" si="57"/>
        <v>50</v>
      </c>
      <c r="I380" s="296"/>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c r="AN380" s="277"/>
      <c r="AO380" s="277"/>
      <c r="AP380" s="277"/>
      <c r="AQ380" s="277"/>
      <c r="AR380" s="277"/>
      <c r="AS380" s="277"/>
      <c r="AT380" s="277"/>
      <c r="AU380" s="277"/>
      <c r="AV380" s="277"/>
      <c r="AW380" s="277"/>
      <c r="AX380" s="277"/>
      <c r="AY380" s="277"/>
      <c r="AZ380" s="277"/>
      <c r="BA380" s="277"/>
      <c r="BB380" s="277"/>
      <c r="BC380" s="277"/>
      <c r="BD380" s="277"/>
      <c r="BE380" s="277"/>
      <c r="BF380" s="277"/>
      <c r="BG380" s="277"/>
      <c r="BH380" s="277"/>
      <c r="BI380" s="277"/>
      <c r="BJ380" s="277"/>
      <c r="BK380" s="277"/>
      <c r="BL380" s="277"/>
      <c r="BM380" s="277"/>
      <c r="BN380" s="277"/>
      <c r="BO380" s="277"/>
      <c r="BP380" s="277"/>
      <c r="BQ380" s="277"/>
      <c r="BR380" s="277"/>
      <c r="BS380" s="277"/>
      <c r="BT380" s="277"/>
      <c r="BU380" s="277"/>
      <c r="BV380" s="277"/>
      <c r="BW380" s="277"/>
      <c r="BX380" s="277"/>
      <c r="BY380" s="277"/>
      <c r="BZ380" s="277"/>
      <c r="CA380" s="277"/>
      <c r="CB380" s="277"/>
      <c r="CC380" s="277"/>
      <c r="CD380" s="277"/>
      <c r="CE380" s="277"/>
      <c r="CF380" s="277"/>
      <c r="CG380" s="277"/>
      <c r="CH380" s="277"/>
      <c r="CI380" s="277"/>
      <c r="CJ380" s="277"/>
      <c r="CK380" s="277"/>
      <c r="CL380" s="277"/>
      <c r="CM380" s="277"/>
      <c r="CN380" s="277"/>
      <c r="CO380" s="277"/>
      <c r="CP380" s="277"/>
      <c r="CQ380" s="277"/>
      <c r="CR380" s="277"/>
      <c r="CS380" s="277"/>
      <c r="CT380" s="277"/>
      <c r="CU380" s="277"/>
      <c r="CV380" s="277"/>
      <c r="CW380" s="277"/>
      <c r="CX380" s="277"/>
      <c r="CY380" s="277"/>
      <c r="CZ380" s="277"/>
      <c r="DA380" s="277"/>
      <c r="DB380" s="277"/>
      <c r="DC380" s="277"/>
      <c r="DD380" s="277"/>
      <c r="DE380" s="277"/>
      <c r="DF380" s="277"/>
      <c r="DG380" s="277"/>
      <c r="DH380" s="277"/>
      <c r="DI380" s="277"/>
      <c r="DJ380" s="277"/>
      <c r="DK380" s="277"/>
      <c r="DL380" s="277"/>
      <c r="DM380" s="277"/>
      <c r="DN380" s="277"/>
      <c r="DO380" s="277"/>
      <c r="DP380" s="277"/>
      <c r="DQ380" s="277"/>
      <c r="DR380" s="277"/>
      <c r="DS380" s="277"/>
      <c r="DT380" s="277"/>
      <c r="DU380" s="277"/>
      <c r="DV380" s="277"/>
      <c r="DW380" s="277"/>
      <c r="DX380" s="277"/>
      <c r="DY380" s="277"/>
      <c r="DZ380" s="277"/>
      <c r="EA380" s="277"/>
      <c r="EB380" s="277"/>
      <c r="EC380" s="277"/>
      <c r="ED380" s="277"/>
      <c r="EE380" s="277"/>
      <c r="EF380" s="277"/>
      <c r="EG380" s="277"/>
      <c r="EH380" s="277"/>
      <c r="EI380" s="277"/>
      <c r="EJ380" s="277"/>
      <c r="EK380" s="277"/>
      <c r="EL380" s="277"/>
      <c r="EM380" s="277"/>
      <c r="EN380" s="277"/>
      <c r="EO380" s="277"/>
      <c r="EP380" s="277"/>
      <c r="EQ380" s="277"/>
      <c r="ER380" s="277"/>
      <c r="ES380" s="277"/>
      <c r="ET380" s="277"/>
      <c r="EU380" s="277"/>
      <c r="EV380" s="277"/>
      <c r="EW380" s="277"/>
      <c r="EX380" s="277"/>
      <c r="EY380" s="277"/>
      <c r="EZ380" s="277"/>
      <c r="FA380" s="277"/>
      <c r="FB380" s="277"/>
      <c r="FC380" s="277"/>
      <c r="FD380" s="277"/>
      <c r="FE380" s="277"/>
      <c r="FF380" s="277"/>
      <c r="FG380" s="277"/>
      <c r="FH380" s="277"/>
      <c r="FI380" s="277"/>
      <c r="FJ380" s="277"/>
      <c r="FK380" s="277"/>
      <c r="FL380" s="277"/>
      <c r="FM380" s="277"/>
      <c r="FN380" s="277"/>
      <c r="FO380" s="277"/>
      <c r="FP380" s="277"/>
      <c r="FQ380" s="277"/>
      <c r="FR380" s="277"/>
      <c r="FS380" s="277"/>
      <c r="FT380" s="277"/>
      <c r="FU380" s="277"/>
      <c r="FV380" s="277"/>
      <c r="FW380" s="277"/>
      <c r="FX380" s="277"/>
      <c r="FY380" s="277"/>
      <c r="FZ380" s="277"/>
      <c r="GA380" s="277"/>
      <c r="GB380" s="277"/>
      <c r="GC380" s="277"/>
      <c r="GD380" s="277"/>
      <c r="GE380" s="277"/>
      <c r="GF380" s="277"/>
      <c r="GG380" s="277"/>
      <c r="GH380" s="277"/>
      <c r="GI380" s="277"/>
      <c r="GJ380" s="277"/>
      <c r="GK380" s="277"/>
      <c r="GL380" s="277"/>
      <c r="GM380" s="277"/>
      <c r="GN380" s="277"/>
      <c r="GO380" s="277"/>
      <c r="GP380" s="277"/>
      <c r="GQ380" s="277"/>
      <c r="GR380" s="277"/>
      <c r="GS380" s="277"/>
      <c r="GT380" s="277"/>
      <c r="GU380" s="277"/>
      <c r="GV380" s="280"/>
      <c r="GW380" s="280"/>
      <c r="GX380" s="280"/>
      <c r="GY380" s="280"/>
      <c r="GZ380" s="280"/>
      <c r="HA380" s="280"/>
      <c r="HB380" s="280"/>
      <c r="HC380" s="280"/>
      <c r="HD380" s="280"/>
      <c r="HE380" s="280"/>
      <c r="HF380" s="280"/>
      <c r="HG380" s="280"/>
      <c r="HH380" s="280"/>
      <c r="HI380" s="280"/>
      <c r="HJ380" s="280"/>
      <c r="HK380" s="280"/>
      <c r="HL380" s="280"/>
      <c r="HM380" s="280"/>
      <c r="HN380" s="280"/>
      <c r="HO380" s="280"/>
      <c r="HP380" s="280"/>
      <c r="HQ380" s="280"/>
      <c r="HR380" s="280"/>
      <c r="HS380" s="280"/>
    </row>
    <row r="381" spans="1:227" s="278" customFormat="1" ht="24.95" customHeight="1">
      <c r="A381" s="523"/>
      <c r="B381" s="297" t="s">
        <v>475</v>
      </c>
      <c r="C381" s="290"/>
      <c r="D381" s="290"/>
      <c r="E381" s="290"/>
      <c r="F381" s="291">
        <f t="shared" si="62"/>
        <v>0</v>
      </c>
      <c r="G381" s="290">
        <v>664.61800000000005</v>
      </c>
      <c r="H381" s="291">
        <f t="shared" si="57"/>
        <v>664.61800000000005</v>
      </c>
      <c r="I381" s="296"/>
      <c r="J381" s="277"/>
      <c r="K381" s="277"/>
      <c r="L381" s="277"/>
      <c r="M381" s="277"/>
      <c r="N381" s="277"/>
      <c r="O381" s="277"/>
      <c r="P381" s="277"/>
      <c r="Q381" s="277"/>
      <c r="R381" s="277"/>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c r="AN381" s="277"/>
      <c r="AO381" s="277"/>
      <c r="AP381" s="277"/>
      <c r="AQ381" s="277"/>
      <c r="AR381" s="277"/>
      <c r="AS381" s="277"/>
      <c r="AT381" s="277"/>
      <c r="AU381" s="277"/>
      <c r="AV381" s="277"/>
      <c r="AW381" s="277"/>
      <c r="AX381" s="277"/>
      <c r="AY381" s="277"/>
      <c r="AZ381" s="277"/>
      <c r="BA381" s="277"/>
      <c r="BB381" s="277"/>
      <c r="BC381" s="277"/>
      <c r="BD381" s="277"/>
      <c r="BE381" s="277"/>
      <c r="BF381" s="277"/>
      <c r="BG381" s="277"/>
      <c r="BH381" s="277"/>
      <c r="BI381" s="277"/>
      <c r="BJ381" s="277"/>
      <c r="BK381" s="277"/>
      <c r="BL381" s="277"/>
      <c r="BM381" s="277"/>
      <c r="BN381" s="277"/>
      <c r="BO381" s="277"/>
      <c r="BP381" s="277"/>
      <c r="BQ381" s="277"/>
      <c r="BR381" s="277"/>
      <c r="BS381" s="277"/>
      <c r="BT381" s="277"/>
      <c r="BU381" s="277"/>
      <c r="BV381" s="277"/>
      <c r="BW381" s="277"/>
      <c r="BX381" s="277"/>
      <c r="BY381" s="277"/>
      <c r="BZ381" s="277"/>
      <c r="CA381" s="277"/>
      <c r="CB381" s="277"/>
      <c r="CC381" s="277"/>
      <c r="CD381" s="277"/>
      <c r="CE381" s="277"/>
      <c r="CF381" s="277"/>
      <c r="CG381" s="277"/>
      <c r="CH381" s="277"/>
      <c r="CI381" s="277"/>
      <c r="CJ381" s="277"/>
      <c r="CK381" s="277"/>
      <c r="CL381" s="277"/>
      <c r="CM381" s="277"/>
      <c r="CN381" s="277"/>
      <c r="CO381" s="277"/>
      <c r="CP381" s="277"/>
      <c r="CQ381" s="277"/>
      <c r="CR381" s="277"/>
      <c r="CS381" s="277"/>
      <c r="CT381" s="277"/>
      <c r="CU381" s="277"/>
      <c r="CV381" s="277"/>
      <c r="CW381" s="277"/>
      <c r="CX381" s="277"/>
      <c r="CY381" s="277"/>
      <c r="CZ381" s="277"/>
      <c r="DA381" s="277"/>
      <c r="DB381" s="277"/>
      <c r="DC381" s="277"/>
      <c r="DD381" s="277"/>
      <c r="DE381" s="277"/>
      <c r="DF381" s="277"/>
      <c r="DG381" s="277"/>
      <c r="DH381" s="277"/>
      <c r="DI381" s="277"/>
      <c r="DJ381" s="277"/>
      <c r="DK381" s="277"/>
      <c r="DL381" s="277"/>
      <c r="DM381" s="277"/>
      <c r="DN381" s="277"/>
      <c r="DO381" s="277"/>
      <c r="DP381" s="277"/>
      <c r="DQ381" s="277"/>
      <c r="DR381" s="277"/>
      <c r="DS381" s="277"/>
      <c r="DT381" s="277"/>
      <c r="DU381" s="277"/>
      <c r="DV381" s="277"/>
      <c r="DW381" s="277"/>
      <c r="DX381" s="277"/>
      <c r="DY381" s="277"/>
      <c r="DZ381" s="277"/>
      <c r="EA381" s="277"/>
      <c r="EB381" s="277"/>
      <c r="EC381" s="277"/>
      <c r="ED381" s="277"/>
      <c r="EE381" s="277"/>
      <c r="EF381" s="277"/>
      <c r="EG381" s="277"/>
      <c r="EH381" s="277"/>
      <c r="EI381" s="277"/>
      <c r="EJ381" s="277"/>
      <c r="EK381" s="277"/>
      <c r="EL381" s="277"/>
      <c r="EM381" s="277"/>
      <c r="EN381" s="277"/>
      <c r="EO381" s="277"/>
      <c r="EP381" s="277"/>
      <c r="EQ381" s="277"/>
      <c r="ER381" s="277"/>
      <c r="ES381" s="277"/>
      <c r="ET381" s="277"/>
      <c r="EU381" s="277"/>
      <c r="EV381" s="277"/>
      <c r="EW381" s="277"/>
      <c r="EX381" s="277"/>
      <c r="EY381" s="277"/>
      <c r="EZ381" s="277"/>
      <c r="FA381" s="277"/>
      <c r="FB381" s="277"/>
      <c r="FC381" s="277"/>
      <c r="FD381" s="277"/>
      <c r="FE381" s="277"/>
      <c r="FF381" s="277"/>
      <c r="FG381" s="277"/>
      <c r="FH381" s="277"/>
      <c r="FI381" s="277"/>
      <c r="FJ381" s="277"/>
      <c r="FK381" s="277"/>
      <c r="FL381" s="277"/>
      <c r="FM381" s="277"/>
      <c r="FN381" s="277"/>
      <c r="FO381" s="277"/>
      <c r="FP381" s="277"/>
      <c r="FQ381" s="277"/>
      <c r="FR381" s="277"/>
      <c r="FS381" s="277"/>
      <c r="FT381" s="277"/>
      <c r="FU381" s="277"/>
      <c r="FV381" s="277"/>
      <c r="FW381" s="277"/>
      <c r="FX381" s="277"/>
      <c r="FY381" s="277"/>
      <c r="FZ381" s="277"/>
      <c r="GA381" s="277"/>
      <c r="GB381" s="277"/>
      <c r="GC381" s="277"/>
      <c r="GD381" s="277"/>
      <c r="GE381" s="277"/>
      <c r="GF381" s="277"/>
      <c r="GG381" s="277"/>
      <c r="GH381" s="277"/>
      <c r="GI381" s="277"/>
      <c r="GJ381" s="277"/>
      <c r="GK381" s="277"/>
      <c r="GL381" s="277"/>
      <c r="GM381" s="277"/>
      <c r="GN381" s="277"/>
      <c r="GO381" s="277"/>
      <c r="GP381" s="277"/>
      <c r="GQ381" s="277"/>
      <c r="GR381" s="277"/>
      <c r="GS381" s="277"/>
      <c r="GT381" s="277"/>
      <c r="GU381" s="277"/>
      <c r="GV381" s="280"/>
      <c r="GW381" s="280"/>
      <c r="GX381" s="280"/>
      <c r="GY381" s="280"/>
      <c r="GZ381" s="280"/>
      <c r="HA381" s="280"/>
      <c r="HB381" s="280"/>
      <c r="HC381" s="280"/>
      <c r="HD381" s="280"/>
      <c r="HE381" s="280"/>
      <c r="HF381" s="280"/>
      <c r="HG381" s="280"/>
      <c r="HH381" s="280"/>
      <c r="HI381" s="280"/>
      <c r="HJ381" s="280"/>
      <c r="HK381" s="280"/>
      <c r="HL381" s="280"/>
      <c r="HM381" s="280"/>
      <c r="HN381" s="280"/>
      <c r="HO381" s="280"/>
      <c r="HP381" s="280"/>
      <c r="HQ381" s="280"/>
      <c r="HR381" s="280"/>
      <c r="HS381" s="280"/>
    </row>
    <row r="382" spans="1:227" s="278" customFormat="1" ht="24.95" customHeight="1">
      <c r="A382" s="523"/>
      <c r="B382" s="306" t="s">
        <v>317</v>
      </c>
      <c r="C382" s="290"/>
      <c r="D382" s="290"/>
      <c r="E382" s="290">
        <v>8</v>
      </c>
      <c r="F382" s="291">
        <f t="shared" si="62"/>
        <v>8</v>
      </c>
      <c r="G382" s="290"/>
      <c r="H382" s="291">
        <f t="shared" si="57"/>
        <v>8</v>
      </c>
      <c r="I382" s="296" t="s">
        <v>476</v>
      </c>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s="277"/>
      <c r="AG382" s="277"/>
      <c r="AH382" s="277"/>
      <c r="AI382" s="277"/>
      <c r="AJ382" s="277"/>
      <c r="AK382" s="277"/>
      <c r="AL382" s="277"/>
      <c r="AM382" s="277"/>
      <c r="AN382" s="277"/>
      <c r="AO382" s="277"/>
      <c r="AP382" s="277"/>
      <c r="AQ382" s="277"/>
      <c r="AR382" s="277"/>
      <c r="AS382" s="277"/>
      <c r="AT382" s="277"/>
      <c r="AU382" s="277"/>
      <c r="AV382" s="277"/>
      <c r="AW382" s="277"/>
      <c r="AX382" s="277"/>
      <c r="AY382" s="277"/>
      <c r="AZ382" s="277"/>
      <c r="BA382" s="277"/>
      <c r="BB382" s="277"/>
      <c r="BC382" s="277"/>
      <c r="BD382" s="277"/>
      <c r="BE382" s="277"/>
      <c r="BF382" s="277"/>
      <c r="BG382" s="277"/>
      <c r="BH382" s="277"/>
      <c r="BI382" s="277"/>
      <c r="BJ382" s="277"/>
      <c r="BK382" s="277"/>
      <c r="BL382" s="277"/>
      <c r="BM382" s="277"/>
      <c r="BN382" s="277"/>
      <c r="BO382" s="277"/>
      <c r="BP382" s="277"/>
      <c r="BQ382" s="277"/>
      <c r="BR382" s="277"/>
      <c r="BS382" s="277"/>
      <c r="BT382" s="277"/>
      <c r="BU382" s="277"/>
      <c r="BV382" s="277"/>
      <c r="BW382" s="277"/>
      <c r="BX382" s="277"/>
      <c r="BY382" s="277"/>
      <c r="BZ382" s="277"/>
      <c r="CA382" s="277"/>
      <c r="CB382" s="277"/>
      <c r="CC382" s="277"/>
      <c r="CD382" s="277"/>
      <c r="CE382" s="277"/>
      <c r="CF382" s="277"/>
      <c r="CG382" s="277"/>
      <c r="CH382" s="277"/>
      <c r="CI382" s="277"/>
      <c r="CJ382" s="277"/>
      <c r="CK382" s="277"/>
      <c r="CL382" s="277"/>
      <c r="CM382" s="277"/>
      <c r="CN382" s="277"/>
      <c r="CO382" s="277"/>
      <c r="CP382" s="277"/>
      <c r="CQ382" s="277"/>
      <c r="CR382" s="277"/>
      <c r="CS382" s="277"/>
      <c r="CT382" s="277"/>
      <c r="CU382" s="277"/>
      <c r="CV382" s="277"/>
      <c r="CW382" s="277"/>
      <c r="CX382" s="277"/>
      <c r="CY382" s="277"/>
      <c r="CZ382" s="277"/>
      <c r="DA382" s="277"/>
      <c r="DB382" s="277"/>
      <c r="DC382" s="277"/>
      <c r="DD382" s="277"/>
      <c r="DE382" s="277"/>
      <c r="DF382" s="277"/>
      <c r="DG382" s="277"/>
      <c r="DH382" s="277"/>
      <c r="DI382" s="277"/>
      <c r="DJ382" s="277"/>
      <c r="DK382" s="277"/>
      <c r="DL382" s="277"/>
      <c r="DM382" s="277"/>
      <c r="DN382" s="277"/>
      <c r="DO382" s="277"/>
      <c r="DP382" s="277"/>
      <c r="DQ382" s="277"/>
      <c r="DR382" s="277"/>
      <c r="DS382" s="277"/>
      <c r="DT382" s="277"/>
      <c r="DU382" s="277"/>
      <c r="DV382" s="277"/>
      <c r="DW382" s="277"/>
      <c r="DX382" s="277"/>
      <c r="DY382" s="277"/>
      <c r="DZ382" s="277"/>
      <c r="EA382" s="277"/>
      <c r="EB382" s="277"/>
      <c r="EC382" s="277"/>
      <c r="ED382" s="277"/>
      <c r="EE382" s="277"/>
      <c r="EF382" s="277"/>
      <c r="EG382" s="277"/>
      <c r="EH382" s="277"/>
      <c r="EI382" s="277"/>
      <c r="EJ382" s="277"/>
      <c r="EK382" s="277"/>
      <c r="EL382" s="277"/>
      <c r="EM382" s="277"/>
      <c r="EN382" s="277"/>
      <c r="EO382" s="277"/>
      <c r="EP382" s="277"/>
      <c r="EQ382" s="277"/>
      <c r="ER382" s="277"/>
      <c r="ES382" s="277"/>
      <c r="ET382" s="277"/>
      <c r="EU382" s="277"/>
      <c r="EV382" s="277"/>
      <c r="EW382" s="277"/>
      <c r="EX382" s="277"/>
      <c r="EY382" s="277"/>
      <c r="EZ382" s="277"/>
      <c r="FA382" s="277"/>
      <c r="FB382" s="277"/>
      <c r="FC382" s="277"/>
      <c r="FD382" s="277"/>
      <c r="FE382" s="277"/>
      <c r="FF382" s="277"/>
      <c r="FG382" s="277"/>
      <c r="FH382" s="277"/>
      <c r="FI382" s="277"/>
      <c r="FJ382" s="277"/>
      <c r="FK382" s="277"/>
      <c r="FL382" s="277"/>
      <c r="FM382" s="277"/>
      <c r="FN382" s="277"/>
      <c r="FO382" s="277"/>
      <c r="FP382" s="277"/>
      <c r="FQ382" s="277"/>
      <c r="FR382" s="277"/>
      <c r="FS382" s="277"/>
      <c r="FT382" s="277"/>
      <c r="FU382" s="277"/>
      <c r="FV382" s="277"/>
      <c r="FW382" s="277"/>
      <c r="FX382" s="277"/>
      <c r="FY382" s="277"/>
      <c r="FZ382" s="277"/>
      <c r="GA382" s="277"/>
      <c r="GB382" s="277"/>
      <c r="GC382" s="277"/>
      <c r="GD382" s="277"/>
      <c r="GE382" s="277"/>
      <c r="GF382" s="277"/>
      <c r="GG382" s="277"/>
      <c r="GH382" s="277"/>
      <c r="GI382" s="277"/>
      <c r="GJ382" s="277"/>
      <c r="GK382" s="277"/>
      <c r="GL382" s="277"/>
      <c r="GM382" s="277"/>
      <c r="GN382" s="277"/>
      <c r="GO382" s="277"/>
      <c r="GP382" s="277"/>
      <c r="GQ382" s="277"/>
      <c r="GR382" s="277"/>
      <c r="GS382" s="277"/>
      <c r="GT382" s="277"/>
      <c r="GU382" s="277"/>
      <c r="GV382" s="280"/>
      <c r="GW382" s="280"/>
      <c r="GX382" s="280"/>
      <c r="GY382" s="280"/>
      <c r="GZ382" s="280"/>
      <c r="HA382" s="280"/>
      <c r="HB382" s="280"/>
      <c r="HC382" s="280"/>
      <c r="HD382" s="280"/>
      <c r="HE382" s="280"/>
      <c r="HF382" s="280"/>
      <c r="HG382" s="280"/>
      <c r="HH382" s="280"/>
      <c r="HI382" s="280"/>
      <c r="HJ382" s="280"/>
      <c r="HK382" s="280"/>
      <c r="HL382" s="280"/>
      <c r="HM382" s="280"/>
      <c r="HN382" s="280"/>
      <c r="HO382" s="280"/>
      <c r="HP382" s="280"/>
      <c r="HQ382" s="280"/>
      <c r="HR382" s="280"/>
      <c r="HS382" s="280"/>
    </row>
    <row r="383" spans="1:227" s="278" customFormat="1" ht="30" customHeight="1">
      <c r="A383" s="523" t="s">
        <v>223</v>
      </c>
      <c r="B383" s="289" t="s">
        <v>81</v>
      </c>
      <c r="C383" s="290">
        <f t="shared" ref="C383:G383" si="65">C384</f>
        <v>311.60000000000002</v>
      </c>
      <c r="D383" s="290">
        <f t="shared" si="65"/>
        <v>0</v>
      </c>
      <c r="E383" s="290">
        <f t="shared" si="65"/>
        <v>0</v>
      </c>
      <c r="F383" s="291">
        <f t="shared" si="62"/>
        <v>311.60000000000002</v>
      </c>
      <c r="G383" s="290">
        <f t="shared" si="65"/>
        <v>6.4646600000000003</v>
      </c>
      <c r="H383" s="291">
        <f t="shared" si="57"/>
        <v>318.06466</v>
      </c>
      <c r="I383" s="296"/>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c r="AZ383" s="277"/>
      <c r="BA383" s="277"/>
      <c r="BB383" s="277"/>
      <c r="BC383" s="277"/>
      <c r="BD383" s="277"/>
      <c r="BE383" s="277"/>
      <c r="BF383" s="277"/>
      <c r="BG383" s="277"/>
      <c r="BH383" s="277"/>
      <c r="BI383" s="277"/>
      <c r="BJ383" s="277"/>
      <c r="BK383" s="277"/>
      <c r="BL383" s="277"/>
      <c r="BM383" s="277"/>
      <c r="BN383" s="277"/>
      <c r="BO383" s="277"/>
      <c r="BP383" s="277"/>
      <c r="BQ383" s="277"/>
      <c r="BR383" s="277"/>
      <c r="BS383" s="277"/>
      <c r="BT383" s="277"/>
      <c r="BU383" s="277"/>
      <c r="BV383" s="277"/>
      <c r="BW383" s="277"/>
      <c r="BX383" s="277"/>
      <c r="BY383" s="277"/>
      <c r="BZ383" s="277"/>
      <c r="CA383" s="277"/>
      <c r="CB383" s="277"/>
      <c r="CC383" s="277"/>
      <c r="CD383" s="277"/>
      <c r="CE383" s="277"/>
      <c r="CF383" s="277"/>
      <c r="CG383" s="277"/>
      <c r="CH383" s="277"/>
      <c r="CI383" s="277"/>
      <c r="CJ383" s="277"/>
      <c r="CK383" s="277"/>
      <c r="CL383" s="277"/>
      <c r="CM383" s="277"/>
      <c r="CN383" s="277"/>
      <c r="CO383" s="277"/>
      <c r="CP383" s="277"/>
      <c r="CQ383" s="277"/>
      <c r="CR383" s="277"/>
      <c r="CS383" s="277"/>
      <c r="CT383" s="277"/>
      <c r="CU383" s="277"/>
      <c r="CV383" s="277"/>
      <c r="CW383" s="277"/>
      <c r="CX383" s="277"/>
      <c r="CY383" s="277"/>
      <c r="CZ383" s="277"/>
      <c r="DA383" s="277"/>
      <c r="DB383" s="277"/>
      <c r="DC383" s="277"/>
      <c r="DD383" s="277"/>
      <c r="DE383" s="277"/>
      <c r="DF383" s="277"/>
      <c r="DG383" s="277"/>
      <c r="DH383" s="277"/>
      <c r="DI383" s="277"/>
      <c r="DJ383" s="277"/>
      <c r="DK383" s="277"/>
      <c r="DL383" s="277"/>
      <c r="DM383" s="277"/>
      <c r="DN383" s="277"/>
      <c r="DO383" s="277"/>
      <c r="DP383" s="277"/>
      <c r="DQ383" s="277"/>
      <c r="DR383" s="277"/>
      <c r="DS383" s="277"/>
      <c r="DT383" s="277"/>
      <c r="DU383" s="277"/>
      <c r="DV383" s="277"/>
      <c r="DW383" s="277"/>
      <c r="DX383" s="277"/>
      <c r="DY383" s="277"/>
      <c r="DZ383" s="277"/>
      <c r="EA383" s="277"/>
      <c r="EB383" s="277"/>
      <c r="EC383" s="277"/>
      <c r="ED383" s="277"/>
      <c r="EE383" s="277"/>
      <c r="EF383" s="277"/>
      <c r="EG383" s="277"/>
      <c r="EH383" s="277"/>
      <c r="EI383" s="277"/>
      <c r="EJ383" s="277"/>
      <c r="EK383" s="277"/>
      <c r="EL383" s="277"/>
      <c r="EM383" s="277"/>
      <c r="EN383" s="277"/>
      <c r="EO383" s="277"/>
      <c r="EP383" s="277"/>
      <c r="EQ383" s="277"/>
      <c r="ER383" s="277"/>
      <c r="ES383" s="277"/>
      <c r="ET383" s="277"/>
      <c r="EU383" s="277"/>
      <c r="EV383" s="277"/>
      <c r="EW383" s="277"/>
      <c r="EX383" s="277"/>
      <c r="EY383" s="277"/>
      <c r="EZ383" s="277"/>
      <c r="FA383" s="277"/>
      <c r="FB383" s="277"/>
      <c r="FC383" s="277"/>
      <c r="FD383" s="277"/>
      <c r="FE383" s="277"/>
      <c r="FF383" s="277"/>
      <c r="FG383" s="277"/>
      <c r="FH383" s="277"/>
      <c r="FI383" s="277"/>
      <c r="FJ383" s="277"/>
      <c r="FK383" s="277"/>
      <c r="FL383" s="277"/>
      <c r="FM383" s="277"/>
      <c r="FN383" s="277"/>
      <c r="FO383" s="277"/>
      <c r="FP383" s="277"/>
      <c r="FQ383" s="277"/>
      <c r="FR383" s="277"/>
      <c r="FS383" s="277"/>
      <c r="FT383" s="277"/>
      <c r="FU383" s="277"/>
      <c r="FV383" s="277"/>
      <c r="FW383" s="277"/>
      <c r="FX383" s="277"/>
      <c r="FY383" s="277"/>
      <c r="FZ383" s="277"/>
      <c r="GA383" s="277"/>
      <c r="GB383" s="277"/>
      <c r="GC383" s="277"/>
      <c r="GD383" s="277"/>
      <c r="GE383" s="277"/>
      <c r="GF383" s="277"/>
      <c r="GG383" s="277"/>
      <c r="GH383" s="277"/>
      <c r="GI383" s="277"/>
      <c r="GJ383" s="277"/>
      <c r="GK383" s="277"/>
      <c r="GL383" s="277"/>
      <c r="GM383" s="277"/>
      <c r="GN383" s="277"/>
      <c r="GO383" s="277"/>
      <c r="GP383" s="277"/>
      <c r="GQ383" s="277"/>
      <c r="GR383" s="277"/>
      <c r="GS383" s="277"/>
      <c r="GT383" s="277"/>
      <c r="GU383" s="277"/>
      <c r="GV383" s="280"/>
      <c r="GW383" s="280"/>
      <c r="GX383" s="280"/>
      <c r="GY383" s="280"/>
      <c r="GZ383" s="280"/>
      <c r="HA383" s="280"/>
      <c r="HB383" s="280"/>
      <c r="HC383" s="280"/>
      <c r="HD383" s="280"/>
      <c r="HE383" s="280"/>
      <c r="HF383" s="280"/>
      <c r="HG383" s="280"/>
      <c r="HH383" s="280"/>
      <c r="HI383" s="280"/>
      <c r="HJ383" s="280"/>
      <c r="HK383" s="280"/>
      <c r="HL383" s="280"/>
      <c r="HM383" s="280"/>
      <c r="HN383" s="280"/>
      <c r="HO383" s="280"/>
      <c r="HP383" s="280"/>
      <c r="HQ383" s="280"/>
      <c r="HR383" s="280"/>
      <c r="HS383" s="280"/>
    </row>
    <row r="384" spans="1:227" s="278" customFormat="1" ht="30" customHeight="1">
      <c r="A384" s="523"/>
      <c r="B384" s="292" t="s">
        <v>477</v>
      </c>
      <c r="C384" s="291">
        <v>311.60000000000002</v>
      </c>
      <c r="D384" s="291"/>
      <c r="E384" s="290"/>
      <c r="F384" s="291">
        <f t="shared" si="62"/>
        <v>311.60000000000002</v>
      </c>
      <c r="G384" s="291">
        <v>6.4646600000000003</v>
      </c>
      <c r="H384" s="291">
        <f t="shared" si="57"/>
        <v>318.06466</v>
      </c>
      <c r="I384" s="296"/>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s="277"/>
      <c r="AG384" s="277"/>
      <c r="AH384" s="277"/>
      <c r="AI384" s="277"/>
      <c r="AJ384" s="277"/>
      <c r="AK384" s="277"/>
      <c r="AL384" s="277"/>
      <c r="AM384" s="277"/>
      <c r="AN384" s="277"/>
      <c r="AO384" s="277"/>
      <c r="AP384" s="277"/>
      <c r="AQ384" s="277"/>
      <c r="AR384" s="277"/>
      <c r="AS384" s="277"/>
      <c r="AT384" s="277"/>
      <c r="AU384" s="277"/>
      <c r="AV384" s="277"/>
      <c r="AW384" s="277"/>
      <c r="AX384" s="277"/>
      <c r="AY384" s="277"/>
      <c r="AZ384" s="277"/>
      <c r="BA384" s="277"/>
      <c r="BB384" s="277"/>
      <c r="BC384" s="277"/>
      <c r="BD384" s="277"/>
      <c r="BE384" s="277"/>
      <c r="BF384" s="277"/>
      <c r="BG384" s="277"/>
      <c r="BH384" s="277"/>
      <c r="BI384" s="277"/>
      <c r="BJ384" s="277"/>
      <c r="BK384" s="277"/>
      <c r="BL384" s="277"/>
      <c r="BM384" s="277"/>
      <c r="BN384" s="277"/>
      <c r="BO384" s="277"/>
      <c r="BP384" s="277"/>
      <c r="BQ384" s="277"/>
      <c r="BR384" s="277"/>
      <c r="BS384" s="277"/>
      <c r="BT384" s="277"/>
      <c r="BU384" s="277"/>
      <c r="BV384" s="277"/>
      <c r="BW384" s="277"/>
      <c r="BX384" s="277"/>
      <c r="BY384" s="277"/>
      <c r="BZ384" s="277"/>
      <c r="CA384" s="277"/>
      <c r="CB384" s="277"/>
      <c r="CC384" s="277"/>
      <c r="CD384" s="277"/>
      <c r="CE384" s="277"/>
      <c r="CF384" s="277"/>
      <c r="CG384" s="277"/>
      <c r="CH384" s="277"/>
      <c r="CI384" s="277"/>
      <c r="CJ384" s="277"/>
      <c r="CK384" s="277"/>
      <c r="CL384" s="277"/>
      <c r="CM384" s="277"/>
      <c r="CN384" s="277"/>
      <c r="CO384" s="277"/>
      <c r="CP384" s="277"/>
      <c r="CQ384" s="277"/>
      <c r="CR384" s="277"/>
      <c r="CS384" s="277"/>
      <c r="CT384" s="277"/>
      <c r="CU384" s="277"/>
      <c r="CV384" s="277"/>
      <c r="CW384" s="277"/>
      <c r="CX384" s="277"/>
      <c r="CY384" s="277"/>
      <c r="CZ384" s="277"/>
      <c r="DA384" s="277"/>
      <c r="DB384" s="277"/>
      <c r="DC384" s="277"/>
      <c r="DD384" s="277"/>
      <c r="DE384" s="277"/>
      <c r="DF384" s="277"/>
      <c r="DG384" s="277"/>
      <c r="DH384" s="277"/>
      <c r="DI384" s="277"/>
      <c r="DJ384" s="277"/>
      <c r="DK384" s="277"/>
      <c r="DL384" s="277"/>
      <c r="DM384" s="277"/>
      <c r="DN384" s="277"/>
      <c r="DO384" s="277"/>
      <c r="DP384" s="277"/>
      <c r="DQ384" s="277"/>
      <c r="DR384" s="277"/>
      <c r="DS384" s="277"/>
      <c r="DT384" s="277"/>
      <c r="DU384" s="277"/>
      <c r="DV384" s="277"/>
      <c r="DW384" s="277"/>
      <c r="DX384" s="277"/>
      <c r="DY384" s="277"/>
      <c r="DZ384" s="277"/>
      <c r="EA384" s="277"/>
      <c r="EB384" s="277"/>
      <c r="EC384" s="277"/>
      <c r="ED384" s="277"/>
      <c r="EE384" s="277"/>
      <c r="EF384" s="277"/>
      <c r="EG384" s="277"/>
      <c r="EH384" s="277"/>
      <c r="EI384" s="277"/>
      <c r="EJ384" s="277"/>
      <c r="EK384" s="277"/>
      <c r="EL384" s="277"/>
      <c r="EM384" s="277"/>
      <c r="EN384" s="277"/>
      <c r="EO384" s="277"/>
      <c r="EP384" s="277"/>
      <c r="EQ384" s="277"/>
      <c r="ER384" s="277"/>
      <c r="ES384" s="277"/>
      <c r="ET384" s="277"/>
      <c r="EU384" s="277"/>
      <c r="EV384" s="277"/>
      <c r="EW384" s="277"/>
      <c r="EX384" s="277"/>
      <c r="EY384" s="277"/>
      <c r="EZ384" s="277"/>
      <c r="FA384" s="277"/>
      <c r="FB384" s="277"/>
      <c r="FC384" s="277"/>
      <c r="FD384" s="277"/>
      <c r="FE384" s="277"/>
      <c r="FF384" s="277"/>
      <c r="FG384" s="277"/>
      <c r="FH384" s="277"/>
      <c r="FI384" s="277"/>
      <c r="FJ384" s="277"/>
      <c r="FK384" s="277"/>
      <c r="FL384" s="277"/>
      <c r="FM384" s="277"/>
      <c r="FN384" s="277"/>
      <c r="FO384" s="277"/>
      <c r="FP384" s="277"/>
      <c r="FQ384" s="277"/>
      <c r="FR384" s="277"/>
      <c r="FS384" s="277"/>
      <c r="FT384" s="277"/>
      <c r="FU384" s="277"/>
      <c r="FV384" s="277"/>
      <c r="FW384" s="277"/>
      <c r="FX384" s="277"/>
      <c r="FY384" s="277"/>
      <c r="FZ384" s="277"/>
      <c r="GA384" s="277"/>
      <c r="GB384" s="277"/>
      <c r="GC384" s="277"/>
      <c r="GD384" s="277"/>
      <c r="GE384" s="277"/>
      <c r="GF384" s="277"/>
      <c r="GG384" s="277"/>
      <c r="GH384" s="277"/>
      <c r="GI384" s="277"/>
      <c r="GJ384" s="277"/>
      <c r="GK384" s="277"/>
      <c r="GL384" s="277"/>
      <c r="GM384" s="277"/>
      <c r="GN384" s="277"/>
      <c r="GO384" s="277"/>
      <c r="GP384" s="277"/>
      <c r="GQ384" s="277"/>
      <c r="GR384" s="277"/>
      <c r="GS384" s="277"/>
      <c r="GT384" s="277"/>
      <c r="GU384" s="277"/>
      <c r="GV384" s="280"/>
      <c r="GW384" s="280"/>
      <c r="GX384" s="280"/>
      <c r="GY384" s="280"/>
      <c r="GZ384" s="280"/>
      <c r="HA384" s="280"/>
      <c r="HB384" s="280"/>
      <c r="HC384" s="280"/>
      <c r="HD384" s="280"/>
      <c r="HE384" s="280"/>
      <c r="HF384" s="280"/>
      <c r="HG384" s="280"/>
      <c r="HH384" s="280"/>
      <c r="HI384" s="280"/>
      <c r="HJ384" s="280"/>
      <c r="HK384" s="280"/>
      <c r="HL384" s="280"/>
      <c r="HM384" s="280"/>
      <c r="HN384" s="280"/>
      <c r="HO384" s="280"/>
      <c r="HP384" s="280"/>
      <c r="HQ384" s="280"/>
      <c r="HR384" s="280"/>
      <c r="HS384" s="280"/>
    </row>
    <row r="385" spans="1:227" s="278" customFormat="1" ht="30" customHeight="1">
      <c r="A385" s="523"/>
      <c r="B385" s="296" t="s">
        <v>478</v>
      </c>
      <c r="C385" s="290">
        <v>160</v>
      </c>
      <c r="D385" s="313"/>
      <c r="E385" s="290"/>
      <c r="F385" s="291">
        <f t="shared" si="62"/>
        <v>160</v>
      </c>
      <c r="G385" s="290"/>
      <c r="H385" s="291">
        <f t="shared" si="57"/>
        <v>160</v>
      </c>
      <c r="I385" s="296"/>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277"/>
      <c r="AF385" s="277"/>
      <c r="AG385" s="277"/>
      <c r="AH385" s="277"/>
      <c r="AI385" s="277"/>
      <c r="AJ385" s="277"/>
      <c r="AK385" s="277"/>
      <c r="AL385" s="277"/>
      <c r="AM385" s="277"/>
      <c r="AN385" s="277"/>
      <c r="AO385" s="277"/>
      <c r="AP385" s="277"/>
      <c r="AQ385" s="277"/>
      <c r="AR385" s="277"/>
      <c r="AS385" s="277"/>
      <c r="AT385" s="277"/>
      <c r="AU385" s="277"/>
      <c r="AV385" s="277"/>
      <c r="AW385" s="277"/>
      <c r="AX385" s="277"/>
      <c r="AY385" s="277"/>
      <c r="AZ385" s="277"/>
      <c r="BA385" s="277"/>
      <c r="BB385" s="277"/>
      <c r="BC385" s="277"/>
      <c r="BD385" s="277"/>
      <c r="BE385" s="277"/>
      <c r="BF385" s="277"/>
      <c r="BG385" s="277"/>
      <c r="BH385" s="277"/>
      <c r="BI385" s="277"/>
      <c r="BJ385" s="277"/>
      <c r="BK385" s="277"/>
      <c r="BL385" s="277"/>
      <c r="BM385" s="277"/>
      <c r="BN385" s="277"/>
      <c r="BO385" s="277"/>
      <c r="BP385" s="277"/>
      <c r="BQ385" s="277"/>
      <c r="BR385" s="277"/>
      <c r="BS385" s="277"/>
      <c r="BT385" s="277"/>
      <c r="BU385" s="277"/>
      <c r="BV385" s="277"/>
      <c r="BW385" s="277"/>
      <c r="BX385" s="277"/>
      <c r="BY385" s="277"/>
      <c r="BZ385" s="277"/>
      <c r="CA385" s="277"/>
      <c r="CB385" s="277"/>
      <c r="CC385" s="277"/>
      <c r="CD385" s="277"/>
      <c r="CE385" s="277"/>
      <c r="CF385" s="277"/>
      <c r="CG385" s="277"/>
      <c r="CH385" s="277"/>
      <c r="CI385" s="277"/>
      <c r="CJ385" s="277"/>
      <c r="CK385" s="277"/>
      <c r="CL385" s="277"/>
      <c r="CM385" s="277"/>
      <c r="CN385" s="277"/>
      <c r="CO385" s="277"/>
      <c r="CP385" s="277"/>
      <c r="CQ385" s="277"/>
      <c r="CR385" s="277"/>
      <c r="CS385" s="277"/>
      <c r="CT385" s="277"/>
      <c r="CU385" s="277"/>
      <c r="CV385" s="277"/>
      <c r="CW385" s="277"/>
      <c r="CX385" s="277"/>
      <c r="CY385" s="277"/>
      <c r="CZ385" s="277"/>
      <c r="DA385" s="277"/>
      <c r="DB385" s="277"/>
      <c r="DC385" s="277"/>
      <c r="DD385" s="277"/>
      <c r="DE385" s="277"/>
      <c r="DF385" s="277"/>
      <c r="DG385" s="277"/>
      <c r="DH385" s="277"/>
      <c r="DI385" s="277"/>
      <c r="DJ385" s="277"/>
      <c r="DK385" s="277"/>
      <c r="DL385" s="277"/>
      <c r="DM385" s="277"/>
      <c r="DN385" s="277"/>
      <c r="DO385" s="277"/>
      <c r="DP385" s="277"/>
      <c r="DQ385" s="277"/>
      <c r="DR385" s="277"/>
      <c r="DS385" s="277"/>
      <c r="DT385" s="277"/>
      <c r="DU385" s="277"/>
      <c r="DV385" s="277"/>
      <c r="DW385" s="277"/>
      <c r="DX385" s="277"/>
      <c r="DY385" s="277"/>
      <c r="DZ385" s="277"/>
      <c r="EA385" s="277"/>
      <c r="EB385" s="277"/>
      <c r="EC385" s="277"/>
      <c r="ED385" s="277"/>
      <c r="EE385" s="277"/>
      <c r="EF385" s="277"/>
      <c r="EG385" s="277"/>
      <c r="EH385" s="277"/>
      <c r="EI385" s="277"/>
      <c r="EJ385" s="277"/>
      <c r="EK385" s="277"/>
      <c r="EL385" s="277"/>
      <c r="EM385" s="277"/>
      <c r="EN385" s="277"/>
      <c r="EO385" s="277"/>
      <c r="EP385" s="277"/>
      <c r="EQ385" s="277"/>
      <c r="ER385" s="277"/>
      <c r="ES385" s="277"/>
      <c r="ET385" s="277"/>
      <c r="EU385" s="277"/>
      <c r="EV385" s="277"/>
      <c r="EW385" s="277"/>
      <c r="EX385" s="277"/>
      <c r="EY385" s="277"/>
      <c r="EZ385" s="277"/>
      <c r="FA385" s="277"/>
      <c r="FB385" s="277"/>
      <c r="FC385" s="277"/>
      <c r="FD385" s="277"/>
      <c r="FE385" s="277"/>
      <c r="FF385" s="277"/>
      <c r="FG385" s="277"/>
      <c r="FH385" s="277"/>
      <c r="FI385" s="277"/>
      <c r="FJ385" s="277"/>
      <c r="FK385" s="277"/>
      <c r="FL385" s="277"/>
      <c r="FM385" s="277"/>
      <c r="FN385" s="277"/>
      <c r="FO385" s="277"/>
      <c r="FP385" s="277"/>
      <c r="FQ385" s="277"/>
      <c r="FR385" s="277"/>
      <c r="FS385" s="277"/>
      <c r="FT385" s="277"/>
      <c r="FU385" s="277"/>
      <c r="FV385" s="277"/>
      <c r="FW385" s="277"/>
      <c r="FX385" s="277"/>
      <c r="FY385" s="277"/>
      <c r="FZ385" s="277"/>
      <c r="GA385" s="277"/>
      <c r="GB385" s="277"/>
      <c r="GC385" s="277"/>
      <c r="GD385" s="277"/>
      <c r="GE385" s="277"/>
      <c r="GF385" s="277"/>
      <c r="GG385" s="277"/>
      <c r="GH385" s="277"/>
      <c r="GI385" s="277"/>
      <c r="GJ385" s="277"/>
      <c r="GK385" s="277"/>
      <c r="GL385" s="277"/>
      <c r="GM385" s="277"/>
      <c r="GN385" s="277"/>
      <c r="GO385" s="277"/>
      <c r="GP385" s="277"/>
      <c r="GQ385" s="277"/>
      <c r="GR385" s="277"/>
      <c r="GS385" s="277"/>
      <c r="GT385" s="277"/>
      <c r="GU385" s="277"/>
      <c r="GV385" s="280"/>
      <c r="GW385" s="280"/>
      <c r="GX385" s="280"/>
      <c r="GY385" s="280"/>
      <c r="GZ385" s="280"/>
      <c r="HA385" s="280"/>
      <c r="HB385" s="280"/>
      <c r="HC385" s="280"/>
      <c r="HD385" s="280"/>
      <c r="HE385" s="280"/>
      <c r="HF385" s="280"/>
      <c r="HG385" s="280"/>
      <c r="HH385" s="280"/>
      <c r="HI385" s="280"/>
      <c r="HJ385" s="280"/>
      <c r="HK385" s="280"/>
      <c r="HL385" s="280"/>
      <c r="HM385" s="280"/>
      <c r="HN385" s="280"/>
      <c r="HO385" s="280"/>
      <c r="HP385" s="280"/>
      <c r="HQ385" s="280"/>
      <c r="HR385" s="280"/>
      <c r="HS385" s="280"/>
    </row>
    <row r="386" spans="1:227" s="278" customFormat="1" ht="30" customHeight="1">
      <c r="A386" s="523"/>
      <c r="B386" s="296" t="s">
        <v>479</v>
      </c>
      <c r="C386" s="290">
        <v>112</v>
      </c>
      <c r="D386" s="313"/>
      <c r="E386" s="290"/>
      <c r="F386" s="291">
        <f t="shared" si="62"/>
        <v>112</v>
      </c>
      <c r="G386" s="290"/>
      <c r="H386" s="291">
        <f t="shared" si="57"/>
        <v>112</v>
      </c>
      <c r="I386" s="296"/>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277"/>
      <c r="AF386" s="277"/>
      <c r="AG386" s="277"/>
      <c r="AH386" s="277"/>
      <c r="AI386" s="277"/>
      <c r="AJ386" s="277"/>
      <c r="AK386" s="277"/>
      <c r="AL386" s="277"/>
      <c r="AM386" s="277"/>
      <c r="AN386" s="277"/>
      <c r="AO386" s="277"/>
      <c r="AP386" s="277"/>
      <c r="AQ386" s="277"/>
      <c r="AR386" s="277"/>
      <c r="AS386" s="277"/>
      <c r="AT386" s="277"/>
      <c r="AU386" s="277"/>
      <c r="AV386" s="277"/>
      <c r="AW386" s="277"/>
      <c r="AX386" s="277"/>
      <c r="AY386" s="277"/>
      <c r="AZ386" s="277"/>
      <c r="BA386" s="277"/>
      <c r="BB386" s="277"/>
      <c r="BC386" s="277"/>
      <c r="BD386" s="277"/>
      <c r="BE386" s="277"/>
      <c r="BF386" s="277"/>
      <c r="BG386" s="277"/>
      <c r="BH386" s="277"/>
      <c r="BI386" s="277"/>
      <c r="BJ386" s="277"/>
      <c r="BK386" s="277"/>
      <c r="BL386" s="277"/>
      <c r="BM386" s="277"/>
      <c r="BN386" s="277"/>
      <c r="BO386" s="277"/>
      <c r="BP386" s="277"/>
      <c r="BQ386" s="277"/>
      <c r="BR386" s="277"/>
      <c r="BS386" s="277"/>
      <c r="BT386" s="277"/>
      <c r="BU386" s="277"/>
      <c r="BV386" s="277"/>
      <c r="BW386" s="277"/>
      <c r="BX386" s="277"/>
      <c r="BY386" s="277"/>
      <c r="BZ386" s="277"/>
      <c r="CA386" s="277"/>
      <c r="CB386" s="277"/>
      <c r="CC386" s="277"/>
      <c r="CD386" s="277"/>
      <c r="CE386" s="277"/>
      <c r="CF386" s="277"/>
      <c r="CG386" s="277"/>
      <c r="CH386" s="277"/>
      <c r="CI386" s="277"/>
      <c r="CJ386" s="277"/>
      <c r="CK386" s="277"/>
      <c r="CL386" s="277"/>
      <c r="CM386" s="277"/>
      <c r="CN386" s="277"/>
      <c r="CO386" s="277"/>
      <c r="CP386" s="277"/>
      <c r="CQ386" s="277"/>
      <c r="CR386" s="277"/>
      <c r="CS386" s="277"/>
      <c r="CT386" s="277"/>
      <c r="CU386" s="277"/>
      <c r="CV386" s="277"/>
      <c r="CW386" s="277"/>
      <c r="CX386" s="277"/>
      <c r="CY386" s="277"/>
      <c r="CZ386" s="277"/>
      <c r="DA386" s="277"/>
      <c r="DB386" s="277"/>
      <c r="DC386" s="277"/>
      <c r="DD386" s="277"/>
      <c r="DE386" s="277"/>
      <c r="DF386" s="277"/>
      <c r="DG386" s="277"/>
      <c r="DH386" s="277"/>
      <c r="DI386" s="277"/>
      <c r="DJ386" s="277"/>
      <c r="DK386" s="277"/>
      <c r="DL386" s="277"/>
      <c r="DM386" s="277"/>
      <c r="DN386" s="277"/>
      <c r="DO386" s="277"/>
      <c r="DP386" s="277"/>
      <c r="DQ386" s="277"/>
      <c r="DR386" s="277"/>
      <c r="DS386" s="277"/>
      <c r="DT386" s="277"/>
      <c r="DU386" s="277"/>
      <c r="DV386" s="277"/>
      <c r="DW386" s="277"/>
      <c r="DX386" s="277"/>
      <c r="DY386" s="277"/>
      <c r="DZ386" s="277"/>
      <c r="EA386" s="277"/>
      <c r="EB386" s="277"/>
      <c r="EC386" s="277"/>
      <c r="ED386" s="277"/>
      <c r="EE386" s="277"/>
      <c r="EF386" s="277"/>
      <c r="EG386" s="277"/>
      <c r="EH386" s="277"/>
      <c r="EI386" s="277"/>
      <c r="EJ386" s="277"/>
      <c r="EK386" s="277"/>
      <c r="EL386" s="277"/>
      <c r="EM386" s="277"/>
      <c r="EN386" s="277"/>
      <c r="EO386" s="277"/>
      <c r="EP386" s="277"/>
      <c r="EQ386" s="277"/>
      <c r="ER386" s="277"/>
      <c r="ES386" s="277"/>
      <c r="ET386" s="277"/>
      <c r="EU386" s="277"/>
      <c r="EV386" s="277"/>
      <c r="EW386" s="277"/>
      <c r="EX386" s="277"/>
      <c r="EY386" s="277"/>
      <c r="EZ386" s="277"/>
      <c r="FA386" s="277"/>
      <c r="FB386" s="277"/>
      <c r="FC386" s="277"/>
      <c r="FD386" s="277"/>
      <c r="FE386" s="277"/>
      <c r="FF386" s="277"/>
      <c r="FG386" s="277"/>
      <c r="FH386" s="277"/>
      <c r="FI386" s="277"/>
      <c r="FJ386" s="277"/>
      <c r="FK386" s="277"/>
      <c r="FL386" s="277"/>
      <c r="FM386" s="277"/>
      <c r="FN386" s="277"/>
      <c r="FO386" s="277"/>
      <c r="FP386" s="277"/>
      <c r="FQ386" s="277"/>
      <c r="FR386" s="277"/>
      <c r="FS386" s="277"/>
      <c r="FT386" s="277"/>
      <c r="FU386" s="277"/>
      <c r="FV386" s="277"/>
      <c r="FW386" s="277"/>
      <c r="FX386" s="277"/>
      <c r="FY386" s="277"/>
      <c r="FZ386" s="277"/>
      <c r="GA386" s="277"/>
      <c r="GB386" s="277"/>
      <c r="GC386" s="277"/>
      <c r="GD386" s="277"/>
      <c r="GE386" s="277"/>
      <c r="GF386" s="277"/>
      <c r="GG386" s="277"/>
      <c r="GH386" s="277"/>
      <c r="GI386" s="277"/>
      <c r="GJ386" s="277"/>
      <c r="GK386" s="277"/>
      <c r="GL386" s="277"/>
      <c r="GM386" s="277"/>
      <c r="GN386" s="277"/>
      <c r="GO386" s="277"/>
      <c r="GP386" s="277"/>
      <c r="GQ386" s="277"/>
      <c r="GR386" s="277"/>
      <c r="GS386" s="277"/>
      <c r="GT386" s="277"/>
      <c r="GU386" s="277"/>
      <c r="GV386" s="280"/>
      <c r="GW386" s="280"/>
      <c r="GX386" s="280"/>
      <c r="GY386" s="280"/>
      <c r="GZ386" s="280"/>
      <c r="HA386" s="280"/>
      <c r="HB386" s="280"/>
      <c r="HC386" s="280"/>
      <c r="HD386" s="280"/>
      <c r="HE386" s="280"/>
      <c r="HF386" s="280"/>
      <c r="HG386" s="280"/>
      <c r="HH386" s="280"/>
      <c r="HI386" s="280"/>
      <c r="HJ386" s="280"/>
      <c r="HK386" s="280"/>
      <c r="HL386" s="280"/>
      <c r="HM386" s="280"/>
      <c r="HN386" s="280"/>
      <c r="HO386" s="280"/>
      <c r="HP386" s="280"/>
      <c r="HQ386" s="280"/>
      <c r="HR386" s="280"/>
      <c r="HS386" s="280"/>
    </row>
    <row r="387" spans="1:227" s="278" customFormat="1" ht="30" customHeight="1">
      <c r="A387" s="523"/>
      <c r="B387" s="296" t="s">
        <v>480</v>
      </c>
      <c r="C387" s="290">
        <v>39.6</v>
      </c>
      <c r="D387" s="314"/>
      <c r="E387" s="290"/>
      <c r="F387" s="291">
        <f t="shared" si="62"/>
        <v>39.6</v>
      </c>
      <c r="G387" s="290"/>
      <c r="H387" s="291">
        <f t="shared" si="57"/>
        <v>39.6</v>
      </c>
      <c r="I387" s="296"/>
      <c r="J387" s="277"/>
      <c r="K387" s="277"/>
      <c r="L387" s="277"/>
      <c r="M387" s="277"/>
      <c r="N387" s="277"/>
      <c r="O387" s="277"/>
      <c r="P387" s="277"/>
      <c r="Q387" s="277"/>
      <c r="R387" s="277"/>
      <c r="S387" s="277"/>
      <c r="T387" s="277"/>
      <c r="U387" s="277"/>
      <c r="V387" s="277"/>
      <c r="W387" s="277"/>
      <c r="X387" s="277"/>
      <c r="Y387" s="277"/>
      <c r="Z387" s="277"/>
      <c r="AA387" s="277"/>
      <c r="AB387" s="277"/>
      <c r="AC387" s="277"/>
      <c r="AD387" s="277"/>
      <c r="AE387" s="277"/>
      <c r="AF387" s="277"/>
      <c r="AG387" s="277"/>
      <c r="AH387" s="277"/>
      <c r="AI387" s="277"/>
      <c r="AJ387" s="277"/>
      <c r="AK387" s="277"/>
      <c r="AL387" s="277"/>
      <c r="AM387" s="277"/>
      <c r="AN387" s="277"/>
      <c r="AO387" s="277"/>
      <c r="AP387" s="277"/>
      <c r="AQ387" s="277"/>
      <c r="AR387" s="277"/>
      <c r="AS387" s="277"/>
      <c r="AT387" s="277"/>
      <c r="AU387" s="277"/>
      <c r="AV387" s="277"/>
      <c r="AW387" s="277"/>
      <c r="AX387" s="277"/>
      <c r="AY387" s="277"/>
      <c r="AZ387" s="277"/>
      <c r="BA387" s="277"/>
      <c r="BB387" s="277"/>
      <c r="BC387" s="277"/>
      <c r="BD387" s="277"/>
      <c r="BE387" s="277"/>
      <c r="BF387" s="277"/>
      <c r="BG387" s="277"/>
      <c r="BH387" s="277"/>
      <c r="BI387" s="277"/>
      <c r="BJ387" s="277"/>
      <c r="BK387" s="277"/>
      <c r="BL387" s="277"/>
      <c r="BM387" s="277"/>
      <c r="BN387" s="277"/>
      <c r="BO387" s="277"/>
      <c r="BP387" s="277"/>
      <c r="BQ387" s="277"/>
      <c r="BR387" s="277"/>
      <c r="BS387" s="277"/>
      <c r="BT387" s="277"/>
      <c r="BU387" s="277"/>
      <c r="BV387" s="277"/>
      <c r="BW387" s="277"/>
      <c r="BX387" s="277"/>
      <c r="BY387" s="277"/>
      <c r="BZ387" s="277"/>
      <c r="CA387" s="277"/>
      <c r="CB387" s="277"/>
      <c r="CC387" s="277"/>
      <c r="CD387" s="277"/>
      <c r="CE387" s="277"/>
      <c r="CF387" s="277"/>
      <c r="CG387" s="277"/>
      <c r="CH387" s="277"/>
      <c r="CI387" s="277"/>
      <c r="CJ387" s="277"/>
      <c r="CK387" s="277"/>
      <c r="CL387" s="277"/>
      <c r="CM387" s="277"/>
      <c r="CN387" s="277"/>
      <c r="CO387" s="277"/>
      <c r="CP387" s="277"/>
      <c r="CQ387" s="277"/>
      <c r="CR387" s="277"/>
      <c r="CS387" s="277"/>
      <c r="CT387" s="277"/>
      <c r="CU387" s="277"/>
      <c r="CV387" s="277"/>
      <c r="CW387" s="277"/>
      <c r="CX387" s="277"/>
      <c r="CY387" s="277"/>
      <c r="CZ387" s="277"/>
      <c r="DA387" s="277"/>
      <c r="DB387" s="277"/>
      <c r="DC387" s="277"/>
      <c r="DD387" s="277"/>
      <c r="DE387" s="277"/>
      <c r="DF387" s="277"/>
      <c r="DG387" s="277"/>
      <c r="DH387" s="277"/>
      <c r="DI387" s="277"/>
      <c r="DJ387" s="277"/>
      <c r="DK387" s="277"/>
      <c r="DL387" s="277"/>
      <c r="DM387" s="277"/>
      <c r="DN387" s="277"/>
      <c r="DO387" s="277"/>
      <c r="DP387" s="277"/>
      <c r="DQ387" s="277"/>
      <c r="DR387" s="277"/>
      <c r="DS387" s="277"/>
      <c r="DT387" s="277"/>
      <c r="DU387" s="277"/>
      <c r="DV387" s="277"/>
      <c r="DW387" s="277"/>
      <c r="DX387" s="277"/>
      <c r="DY387" s="277"/>
      <c r="DZ387" s="277"/>
      <c r="EA387" s="277"/>
      <c r="EB387" s="277"/>
      <c r="EC387" s="277"/>
      <c r="ED387" s="277"/>
      <c r="EE387" s="277"/>
      <c r="EF387" s="277"/>
      <c r="EG387" s="277"/>
      <c r="EH387" s="277"/>
      <c r="EI387" s="277"/>
      <c r="EJ387" s="277"/>
      <c r="EK387" s="277"/>
      <c r="EL387" s="277"/>
      <c r="EM387" s="277"/>
      <c r="EN387" s="277"/>
      <c r="EO387" s="277"/>
      <c r="EP387" s="277"/>
      <c r="EQ387" s="277"/>
      <c r="ER387" s="277"/>
      <c r="ES387" s="277"/>
      <c r="ET387" s="277"/>
      <c r="EU387" s="277"/>
      <c r="EV387" s="277"/>
      <c r="EW387" s="277"/>
      <c r="EX387" s="277"/>
      <c r="EY387" s="277"/>
      <c r="EZ387" s="277"/>
      <c r="FA387" s="277"/>
      <c r="FB387" s="277"/>
      <c r="FC387" s="277"/>
      <c r="FD387" s="277"/>
      <c r="FE387" s="277"/>
      <c r="FF387" s="277"/>
      <c r="FG387" s="277"/>
      <c r="FH387" s="277"/>
      <c r="FI387" s="277"/>
      <c r="FJ387" s="277"/>
      <c r="FK387" s="277"/>
      <c r="FL387" s="277"/>
      <c r="FM387" s="277"/>
      <c r="FN387" s="277"/>
      <c r="FO387" s="277"/>
      <c r="FP387" s="277"/>
      <c r="FQ387" s="277"/>
      <c r="FR387" s="277"/>
      <c r="FS387" s="277"/>
      <c r="FT387" s="277"/>
      <c r="FU387" s="277"/>
      <c r="FV387" s="277"/>
      <c r="FW387" s="277"/>
      <c r="FX387" s="277"/>
      <c r="FY387" s="277"/>
      <c r="FZ387" s="277"/>
      <c r="GA387" s="277"/>
      <c r="GB387" s="277"/>
      <c r="GC387" s="277"/>
      <c r="GD387" s="277"/>
      <c r="GE387" s="277"/>
      <c r="GF387" s="277"/>
      <c r="GG387" s="277"/>
      <c r="GH387" s="277"/>
      <c r="GI387" s="277"/>
      <c r="GJ387" s="277"/>
      <c r="GK387" s="277"/>
      <c r="GL387" s="277"/>
      <c r="GM387" s="277"/>
      <c r="GN387" s="277"/>
      <c r="GO387" s="277"/>
      <c r="GP387" s="277"/>
      <c r="GQ387" s="277"/>
      <c r="GR387" s="277"/>
      <c r="GS387" s="277"/>
      <c r="GT387" s="277"/>
      <c r="GU387" s="277"/>
      <c r="GV387" s="280"/>
      <c r="GW387" s="280"/>
      <c r="GX387" s="280"/>
      <c r="GY387" s="280"/>
      <c r="GZ387" s="280"/>
      <c r="HA387" s="280"/>
      <c r="HB387" s="280"/>
      <c r="HC387" s="280"/>
      <c r="HD387" s="280"/>
      <c r="HE387" s="280"/>
      <c r="HF387" s="280"/>
      <c r="HG387" s="280"/>
      <c r="HH387" s="280"/>
      <c r="HI387" s="280"/>
      <c r="HJ387" s="280"/>
      <c r="HK387" s="280"/>
      <c r="HL387" s="280"/>
      <c r="HM387" s="280"/>
      <c r="HN387" s="280"/>
      <c r="HO387" s="280"/>
      <c r="HP387" s="280"/>
      <c r="HQ387" s="280"/>
      <c r="HR387" s="280"/>
      <c r="HS387" s="280"/>
    </row>
    <row r="388" spans="1:227" s="278" customFormat="1" ht="30" customHeight="1">
      <c r="A388" s="523"/>
      <c r="B388" s="297" t="s">
        <v>481</v>
      </c>
      <c r="C388" s="290"/>
      <c r="D388" s="291"/>
      <c r="E388" s="290"/>
      <c r="F388" s="291">
        <f t="shared" si="62"/>
        <v>0</v>
      </c>
      <c r="G388" s="291">
        <v>6.4646600000000003</v>
      </c>
      <c r="H388" s="291">
        <f t="shared" si="57"/>
        <v>6.4646600000000003</v>
      </c>
      <c r="I388" s="296"/>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277"/>
      <c r="AF388" s="277"/>
      <c r="AG388" s="277"/>
      <c r="AH388" s="277"/>
      <c r="AI388" s="277"/>
      <c r="AJ388" s="277"/>
      <c r="AK388" s="277"/>
      <c r="AL388" s="277"/>
      <c r="AM388" s="277"/>
      <c r="AN388" s="277"/>
      <c r="AO388" s="277"/>
      <c r="AP388" s="277"/>
      <c r="AQ388" s="277"/>
      <c r="AR388" s="277"/>
      <c r="AS388" s="277"/>
      <c r="AT388" s="277"/>
      <c r="AU388" s="277"/>
      <c r="AV388" s="277"/>
      <c r="AW388" s="277"/>
      <c r="AX388" s="277"/>
      <c r="AY388" s="277"/>
      <c r="AZ388" s="277"/>
      <c r="BA388" s="277"/>
      <c r="BB388" s="277"/>
      <c r="BC388" s="277"/>
      <c r="BD388" s="277"/>
      <c r="BE388" s="277"/>
      <c r="BF388" s="277"/>
      <c r="BG388" s="277"/>
      <c r="BH388" s="277"/>
      <c r="BI388" s="277"/>
      <c r="BJ388" s="277"/>
      <c r="BK388" s="277"/>
      <c r="BL388" s="277"/>
      <c r="BM388" s="277"/>
      <c r="BN388" s="277"/>
      <c r="BO388" s="277"/>
      <c r="BP388" s="277"/>
      <c r="BQ388" s="277"/>
      <c r="BR388" s="277"/>
      <c r="BS388" s="277"/>
      <c r="BT388" s="277"/>
      <c r="BU388" s="277"/>
      <c r="BV388" s="277"/>
      <c r="BW388" s="277"/>
      <c r="BX388" s="277"/>
      <c r="BY388" s="277"/>
      <c r="BZ388" s="277"/>
      <c r="CA388" s="277"/>
      <c r="CB388" s="277"/>
      <c r="CC388" s="277"/>
      <c r="CD388" s="277"/>
      <c r="CE388" s="277"/>
      <c r="CF388" s="277"/>
      <c r="CG388" s="277"/>
      <c r="CH388" s="277"/>
      <c r="CI388" s="277"/>
      <c r="CJ388" s="277"/>
      <c r="CK388" s="277"/>
      <c r="CL388" s="277"/>
      <c r="CM388" s="277"/>
      <c r="CN388" s="277"/>
      <c r="CO388" s="277"/>
      <c r="CP388" s="277"/>
      <c r="CQ388" s="277"/>
      <c r="CR388" s="277"/>
      <c r="CS388" s="277"/>
      <c r="CT388" s="277"/>
      <c r="CU388" s="277"/>
      <c r="CV388" s="277"/>
      <c r="CW388" s="277"/>
      <c r="CX388" s="277"/>
      <c r="CY388" s="277"/>
      <c r="CZ388" s="277"/>
      <c r="DA388" s="277"/>
      <c r="DB388" s="277"/>
      <c r="DC388" s="277"/>
      <c r="DD388" s="277"/>
      <c r="DE388" s="277"/>
      <c r="DF388" s="277"/>
      <c r="DG388" s="277"/>
      <c r="DH388" s="277"/>
      <c r="DI388" s="277"/>
      <c r="DJ388" s="277"/>
      <c r="DK388" s="277"/>
      <c r="DL388" s="277"/>
      <c r="DM388" s="277"/>
      <c r="DN388" s="277"/>
      <c r="DO388" s="277"/>
      <c r="DP388" s="277"/>
      <c r="DQ388" s="277"/>
      <c r="DR388" s="277"/>
      <c r="DS388" s="277"/>
      <c r="DT388" s="277"/>
      <c r="DU388" s="277"/>
      <c r="DV388" s="277"/>
      <c r="DW388" s="277"/>
      <c r="DX388" s="277"/>
      <c r="DY388" s="277"/>
      <c r="DZ388" s="277"/>
      <c r="EA388" s="277"/>
      <c r="EB388" s="277"/>
      <c r="EC388" s="277"/>
      <c r="ED388" s="277"/>
      <c r="EE388" s="277"/>
      <c r="EF388" s="277"/>
      <c r="EG388" s="277"/>
      <c r="EH388" s="277"/>
      <c r="EI388" s="277"/>
      <c r="EJ388" s="277"/>
      <c r="EK388" s="277"/>
      <c r="EL388" s="277"/>
      <c r="EM388" s="277"/>
      <c r="EN388" s="277"/>
      <c r="EO388" s="277"/>
      <c r="EP388" s="277"/>
      <c r="EQ388" s="277"/>
      <c r="ER388" s="277"/>
      <c r="ES388" s="277"/>
      <c r="ET388" s="277"/>
      <c r="EU388" s="277"/>
      <c r="EV388" s="277"/>
      <c r="EW388" s="277"/>
      <c r="EX388" s="277"/>
      <c r="EY388" s="277"/>
      <c r="EZ388" s="277"/>
      <c r="FA388" s="277"/>
      <c r="FB388" s="277"/>
      <c r="FC388" s="277"/>
      <c r="FD388" s="277"/>
      <c r="FE388" s="277"/>
      <c r="FF388" s="277"/>
      <c r="FG388" s="277"/>
      <c r="FH388" s="277"/>
      <c r="FI388" s="277"/>
      <c r="FJ388" s="277"/>
      <c r="FK388" s="277"/>
      <c r="FL388" s="277"/>
      <c r="FM388" s="277"/>
      <c r="FN388" s="277"/>
      <c r="FO388" s="277"/>
      <c r="FP388" s="277"/>
      <c r="FQ388" s="277"/>
      <c r="FR388" s="277"/>
      <c r="FS388" s="277"/>
      <c r="FT388" s="277"/>
      <c r="FU388" s="277"/>
      <c r="FV388" s="277"/>
      <c r="FW388" s="277"/>
      <c r="FX388" s="277"/>
      <c r="FY388" s="277"/>
      <c r="FZ388" s="277"/>
      <c r="GA388" s="277"/>
      <c r="GB388" s="277"/>
      <c r="GC388" s="277"/>
      <c r="GD388" s="277"/>
      <c r="GE388" s="277"/>
      <c r="GF388" s="277"/>
      <c r="GG388" s="277"/>
      <c r="GH388" s="277"/>
      <c r="GI388" s="277"/>
      <c r="GJ388" s="277"/>
      <c r="GK388" s="277"/>
      <c r="GL388" s="277"/>
      <c r="GM388" s="277"/>
      <c r="GN388" s="277"/>
      <c r="GO388" s="277"/>
      <c r="GP388" s="277"/>
      <c r="GQ388" s="277"/>
      <c r="GR388" s="277"/>
      <c r="GS388" s="277"/>
      <c r="GT388" s="277"/>
      <c r="GU388" s="277"/>
      <c r="GV388" s="280"/>
      <c r="GW388" s="280"/>
      <c r="GX388" s="280"/>
      <c r="GY388" s="280"/>
      <c r="GZ388" s="280"/>
      <c r="HA388" s="280"/>
      <c r="HB388" s="280"/>
      <c r="HC388" s="280"/>
      <c r="HD388" s="280"/>
      <c r="HE388" s="280"/>
      <c r="HF388" s="280"/>
      <c r="HG388" s="280"/>
      <c r="HH388" s="280"/>
      <c r="HI388" s="280"/>
      <c r="HJ388" s="280"/>
      <c r="HK388" s="280"/>
      <c r="HL388" s="280"/>
      <c r="HM388" s="280"/>
      <c r="HN388" s="280"/>
      <c r="HO388" s="280"/>
      <c r="HP388" s="280"/>
      <c r="HQ388" s="280"/>
      <c r="HR388" s="280"/>
      <c r="HS388" s="280"/>
    </row>
    <row r="389" spans="1:227" s="278" customFormat="1" ht="30" customHeight="1">
      <c r="A389" s="523" t="s">
        <v>127</v>
      </c>
      <c r="B389" s="289" t="s">
        <v>81</v>
      </c>
      <c r="C389" s="290">
        <f>C390+C391+C394+C409</f>
        <v>2745.03</v>
      </c>
      <c r="D389" s="290">
        <f>D390+D391+D394+D409</f>
        <v>185.671188</v>
      </c>
      <c r="E389" s="290">
        <f>E390+E391+E394+E409</f>
        <v>5947.4112500000001</v>
      </c>
      <c r="F389" s="291">
        <f t="shared" si="62"/>
        <v>8878.1124380000001</v>
      </c>
      <c r="G389" s="290">
        <f>G390+G391+G394+G409</f>
        <v>458.53259200000002</v>
      </c>
      <c r="H389" s="291">
        <f t="shared" si="57"/>
        <v>9336.6450299999997</v>
      </c>
      <c r="I389" s="296"/>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277"/>
      <c r="AF389" s="277"/>
      <c r="AG389" s="277"/>
      <c r="AH389" s="277"/>
      <c r="AI389" s="277"/>
      <c r="AJ389" s="277"/>
      <c r="AK389" s="277"/>
      <c r="AL389" s="277"/>
      <c r="AM389" s="277"/>
      <c r="AN389" s="277"/>
      <c r="AO389" s="277"/>
      <c r="AP389" s="277"/>
      <c r="AQ389" s="277"/>
      <c r="AR389" s="277"/>
      <c r="AS389" s="277"/>
      <c r="AT389" s="277"/>
      <c r="AU389" s="277"/>
      <c r="AV389" s="277"/>
      <c r="AW389" s="277"/>
      <c r="AX389" s="277"/>
      <c r="AY389" s="277"/>
      <c r="AZ389" s="277"/>
      <c r="BA389" s="277"/>
      <c r="BB389" s="277"/>
      <c r="BC389" s="277"/>
      <c r="BD389" s="277"/>
      <c r="BE389" s="277"/>
      <c r="BF389" s="277"/>
      <c r="BG389" s="277"/>
      <c r="BH389" s="277"/>
      <c r="BI389" s="277"/>
      <c r="BJ389" s="277"/>
      <c r="BK389" s="277"/>
      <c r="BL389" s="277"/>
      <c r="BM389" s="277"/>
      <c r="BN389" s="277"/>
      <c r="BO389" s="277"/>
      <c r="BP389" s="277"/>
      <c r="BQ389" s="277"/>
      <c r="BR389" s="277"/>
      <c r="BS389" s="277"/>
      <c r="BT389" s="277"/>
      <c r="BU389" s="277"/>
      <c r="BV389" s="277"/>
      <c r="BW389" s="277"/>
      <c r="BX389" s="277"/>
      <c r="BY389" s="277"/>
      <c r="BZ389" s="277"/>
      <c r="CA389" s="277"/>
      <c r="CB389" s="277"/>
      <c r="CC389" s="277"/>
      <c r="CD389" s="277"/>
      <c r="CE389" s="277"/>
      <c r="CF389" s="277"/>
      <c r="CG389" s="277"/>
      <c r="CH389" s="277"/>
      <c r="CI389" s="277"/>
      <c r="CJ389" s="277"/>
      <c r="CK389" s="277"/>
      <c r="CL389" s="277"/>
      <c r="CM389" s="277"/>
      <c r="CN389" s="277"/>
      <c r="CO389" s="277"/>
      <c r="CP389" s="277"/>
      <c r="CQ389" s="277"/>
      <c r="CR389" s="277"/>
      <c r="CS389" s="277"/>
      <c r="CT389" s="277"/>
      <c r="CU389" s="277"/>
      <c r="CV389" s="277"/>
      <c r="CW389" s="277"/>
      <c r="CX389" s="277"/>
      <c r="CY389" s="277"/>
      <c r="CZ389" s="277"/>
      <c r="DA389" s="277"/>
      <c r="DB389" s="277"/>
      <c r="DC389" s="277"/>
      <c r="DD389" s="277"/>
      <c r="DE389" s="277"/>
      <c r="DF389" s="277"/>
      <c r="DG389" s="277"/>
      <c r="DH389" s="277"/>
      <c r="DI389" s="277"/>
      <c r="DJ389" s="277"/>
      <c r="DK389" s="277"/>
      <c r="DL389" s="277"/>
      <c r="DM389" s="277"/>
      <c r="DN389" s="277"/>
      <c r="DO389" s="277"/>
      <c r="DP389" s="277"/>
      <c r="DQ389" s="277"/>
      <c r="DR389" s="277"/>
      <c r="DS389" s="277"/>
      <c r="DT389" s="277"/>
      <c r="DU389" s="277"/>
      <c r="DV389" s="277"/>
      <c r="DW389" s="277"/>
      <c r="DX389" s="277"/>
      <c r="DY389" s="277"/>
      <c r="DZ389" s="277"/>
      <c r="EA389" s="277"/>
      <c r="EB389" s="277"/>
      <c r="EC389" s="277"/>
      <c r="ED389" s="277"/>
      <c r="EE389" s="277"/>
      <c r="EF389" s="277"/>
      <c r="EG389" s="277"/>
      <c r="EH389" s="277"/>
      <c r="EI389" s="277"/>
      <c r="EJ389" s="277"/>
      <c r="EK389" s="277"/>
      <c r="EL389" s="277"/>
      <c r="EM389" s="277"/>
      <c r="EN389" s="277"/>
      <c r="EO389" s="277"/>
      <c r="EP389" s="277"/>
      <c r="EQ389" s="277"/>
      <c r="ER389" s="277"/>
      <c r="ES389" s="277"/>
      <c r="ET389" s="277"/>
      <c r="EU389" s="277"/>
      <c r="EV389" s="277"/>
      <c r="EW389" s="277"/>
      <c r="EX389" s="277"/>
      <c r="EY389" s="277"/>
      <c r="EZ389" s="277"/>
      <c r="FA389" s="277"/>
      <c r="FB389" s="277"/>
      <c r="FC389" s="277"/>
      <c r="FD389" s="277"/>
      <c r="FE389" s="277"/>
      <c r="FF389" s="277"/>
      <c r="FG389" s="277"/>
      <c r="FH389" s="277"/>
      <c r="FI389" s="277"/>
      <c r="FJ389" s="277"/>
      <c r="FK389" s="277"/>
      <c r="FL389" s="277"/>
      <c r="FM389" s="277"/>
      <c r="FN389" s="277"/>
      <c r="FO389" s="277"/>
      <c r="FP389" s="277"/>
      <c r="FQ389" s="277"/>
      <c r="FR389" s="277"/>
      <c r="FS389" s="277"/>
      <c r="FT389" s="277"/>
      <c r="FU389" s="277"/>
      <c r="FV389" s="277"/>
      <c r="FW389" s="277"/>
      <c r="FX389" s="277"/>
      <c r="FY389" s="277"/>
      <c r="FZ389" s="277"/>
      <c r="GA389" s="277"/>
      <c r="GB389" s="277"/>
      <c r="GC389" s="277"/>
      <c r="GD389" s="277"/>
      <c r="GE389" s="277"/>
      <c r="GF389" s="277"/>
      <c r="GG389" s="277"/>
      <c r="GH389" s="277"/>
      <c r="GI389" s="277"/>
      <c r="GJ389" s="277"/>
      <c r="GK389" s="277"/>
      <c r="GL389" s="277"/>
      <c r="GM389" s="277"/>
      <c r="GN389" s="277"/>
      <c r="GO389" s="277"/>
      <c r="GP389" s="277"/>
      <c r="GQ389" s="277"/>
      <c r="GR389" s="277"/>
      <c r="GS389" s="277"/>
      <c r="GT389" s="277"/>
      <c r="GU389" s="277"/>
      <c r="GV389" s="280"/>
      <c r="GW389" s="280"/>
      <c r="GX389" s="280"/>
      <c r="GY389" s="280"/>
      <c r="GZ389" s="280"/>
      <c r="HA389" s="280"/>
      <c r="HB389" s="280"/>
      <c r="HC389" s="280"/>
      <c r="HD389" s="280"/>
      <c r="HE389" s="280"/>
      <c r="HF389" s="280"/>
      <c r="HG389" s="280"/>
      <c r="HH389" s="280"/>
      <c r="HI389" s="280"/>
      <c r="HJ389" s="280"/>
      <c r="HK389" s="280"/>
      <c r="HL389" s="280"/>
      <c r="HM389" s="280"/>
      <c r="HN389" s="280"/>
      <c r="HO389" s="280"/>
      <c r="HP389" s="280"/>
      <c r="HQ389" s="280"/>
      <c r="HR389" s="280"/>
      <c r="HS389" s="280"/>
    </row>
    <row r="390" spans="1:227" s="278" customFormat="1" ht="30" customHeight="1">
      <c r="A390" s="523"/>
      <c r="B390" s="294" t="s">
        <v>253</v>
      </c>
      <c r="C390" s="290">
        <v>222.46</v>
      </c>
      <c r="D390" s="290">
        <v>128.521188</v>
      </c>
      <c r="E390" s="290"/>
      <c r="F390" s="291">
        <f t="shared" si="62"/>
        <v>350.98118799999997</v>
      </c>
      <c r="G390" s="290"/>
      <c r="H390" s="291">
        <f t="shared" si="57"/>
        <v>350.98118799999997</v>
      </c>
      <c r="I390" s="296" t="s">
        <v>482</v>
      </c>
      <c r="J390" s="277"/>
      <c r="K390" s="277"/>
      <c r="L390" s="277"/>
      <c r="M390" s="277"/>
      <c r="N390" s="277"/>
      <c r="O390" s="277"/>
      <c r="P390" s="277"/>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77"/>
      <c r="AT390" s="277"/>
      <c r="AU390" s="277"/>
      <c r="AV390" s="277"/>
      <c r="AW390" s="277"/>
      <c r="AX390" s="277"/>
      <c r="AY390" s="277"/>
      <c r="AZ390" s="277"/>
      <c r="BA390" s="277"/>
      <c r="BB390" s="277"/>
      <c r="BC390" s="277"/>
      <c r="BD390" s="277"/>
      <c r="BE390" s="277"/>
      <c r="BF390" s="277"/>
      <c r="BG390" s="277"/>
      <c r="BH390" s="277"/>
      <c r="BI390" s="277"/>
      <c r="BJ390" s="277"/>
      <c r="BK390" s="277"/>
      <c r="BL390" s="277"/>
      <c r="BM390" s="277"/>
      <c r="BN390" s="277"/>
      <c r="BO390" s="277"/>
      <c r="BP390" s="277"/>
      <c r="BQ390" s="277"/>
      <c r="BR390" s="277"/>
      <c r="BS390" s="277"/>
      <c r="BT390" s="277"/>
      <c r="BU390" s="277"/>
      <c r="BV390" s="277"/>
      <c r="BW390" s="277"/>
      <c r="BX390" s="277"/>
      <c r="BY390" s="277"/>
      <c r="BZ390" s="277"/>
      <c r="CA390" s="277"/>
      <c r="CB390" s="277"/>
      <c r="CC390" s="277"/>
      <c r="CD390" s="277"/>
      <c r="CE390" s="277"/>
      <c r="CF390" s="277"/>
      <c r="CG390" s="277"/>
      <c r="CH390" s="277"/>
      <c r="CI390" s="277"/>
      <c r="CJ390" s="277"/>
      <c r="CK390" s="277"/>
      <c r="CL390" s="277"/>
      <c r="CM390" s="277"/>
      <c r="CN390" s="277"/>
      <c r="CO390" s="277"/>
      <c r="CP390" s="277"/>
      <c r="CQ390" s="277"/>
      <c r="CR390" s="277"/>
      <c r="CS390" s="277"/>
      <c r="CT390" s="277"/>
      <c r="CU390" s="277"/>
      <c r="CV390" s="277"/>
      <c r="CW390" s="277"/>
      <c r="CX390" s="277"/>
      <c r="CY390" s="277"/>
      <c r="CZ390" s="277"/>
      <c r="DA390" s="277"/>
      <c r="DB390" s="277"/>
      <c r="DC390" s="277"/>
      <c r="DD390" s="277"/>
      <c r="DE390" s="277"/>
      <c r="DF390" s="277"/>
      <c r="DG390" s="277"/>
      <c r="DH390" s="277"/>
      <c r="DI390" s="277"/>
      <c r="DJ390" s="277"/>
      <c r="DK390" s="277"/>
      <c r="DL390" s="277"/>
      <c r="DM390" s="277"/>
      <c r="DN390" s="277"/>
      <c r="DO390" s="277"/>
      <c r="DP390" s="277"/>
      <c r="DQ390" s="277"/>
      <c r="DR390" s="277"/>
      <c r="DS390" s="277"/>
      <c r="DT390" s="277"/>
      <c r="DU390" s="277"/>
      <c r="DV390" s="277"/>
      <c r="DW390" s="277"/>
      <c r="DX390" s="277"/>
      <c r="DY390" s="277"/>
      <c r="DZ390" s="277"/>
      <c r="EA390" s="277"/>
      <c r="EB390" s="277"/>
      <c r="EC390" s="277"/>
      <c r="ED390" s="277"/>
      <c r="EE390" s="277"/>
      <c r="EF390" s="277"/>
      <c r="EG390" s="277"/>
      <c r="EH390" s="277"/>
      <c r="EI390" s="277"/>
      <c r="EJ390" s="277"/>
      <c r="EK390" s="277"/>
      <c r="EL390" s="277"/>
      <c r="EM390" s="277"/>
      <c r="EN390" s="277"/>
      <c r="EO390" s="277"/>
      <c r="EP390" s="277"/>
      <c r="EQ390" s="277"/>
      <c r="ER390" s="277"/>
      <c r="ES390" s="277"/>
      <c r="ET390" s="277"/>
      <c r="EU390" s="277"/>
      <c r="EV390" s="277"/>
      <c r="EW390" s="277"/>
      <c r="EX390" s="277"/>
      <c r="EY390" s="277"/>
      <c r="EZ390" s="277"/>
      <c r="FA390" s="277"/>
      <c r="FB390" s="277"/>
      <c r="FC390" s="277"/>
      <c r="FD390" s="277"/>
      <c r="FE390" s="277"/>
      <c r="FF390" s="277"/>
      <c r="FG390" s="277"/>
      <c r="FH390" s="277"/>
      <c r="FI390" s="277"/>
      <c r="FJ390" s="277"/>
      <c r="FK390" s="277"/>
      <c r="FL390" s="277"/>
      <c r="FM390" s="277"/>
      <c r="FN390" s="277"/>
      <c r="FO390" s="277"/>
      <c r="FP390" s="277"/>
      <c r="FQ390" s="277"/>
      <c r="FR390" s="277"/>
      <c r="FS390" s="277"/>
      <c r="FT390" s="277"/>
      <c r="FU390" s="277"/>
      <c r="FV390" s="277"/>
      <c r="FW390" s="277"/>
      <c r="FX390" s="277"/>
      <c r="FY390" s="277"/>
      <c r="FZ390" s="277"/>
      <c r="GA390" s="277"/>
      <c r="GB390" s="277"/>
      <c r="GC390" s="277"/>
      <c r="GD390" s="277"/>
      <c r="GE390" s="277"/>
      <c r="GF390" s="277"/>
      <c r="GG390" s="277"/>
      <c r="GH390" s="277"/>
      <c r="GI390" s="277"/>
      <c r="GJ390" s="277"/>
      <c r="GK390" s="277"/>
      <c r="GL390" s="277"/>
      <c r="GM390" s="277"/>
      <c r="GN390" s="277"/>
      <c r="GO390" s="277"/>
      <c r="GP390" s="277"/>
      <c r="GQ390" s="277"/>
      <c r="GR390" s="277"/>
      <c r="GS390" s="277"/>
      <c r="GT390" s="277"/>
      <c r="GU390" s="277"/>
      <c r="GV390" s="280"/>
      <c r="GW390" s="280"/>
      <c r="GX390" s="280"/>
      <c r="GY390" s="280"/>
      <c r="GZ390" s="280"/>
      <c r="HA390" s="280"/>
      <c r="HB390" s="280"/>
      <c r="HC390" s="280"/>
      <c r="HD390" s="280"/>
      <c r="HE390" s="280"/>
      <c r="HF390" s="280"/>
      <c r="HG390" s="280"/>
      <c r="HH390" s="280"/>
      <c r="HI390" s="280"/>
      <c r="HJ390" s="280"/>
      <c r="HK390" s="280"/>
      <c r="HL390" s="280"/>
      <c r="HM390" s="280"/>
      <c r="HN390" s="280"/>
      <c r="HO390" s="280"/>
      <c r="HP390" s="280"/>
      <c r="HQ390" s="280"/>
      <c r="HR390" s="280"/>
      <c r="HS390" s="280"/>
    </row>
    <row r="391" spans="1:227" s="278" customFormat="1" ht="30" customHeight="1">
      <c r="A391" s="523"/>
      <c r="B391" s="294" t="s">
        <v>255</v>
      </c>
      <c r="C391" s="290">
        <v>34.86</v>
      </c>
      <c r="D391" s="290"/>
      <c r="E391" s="290"/>
      <c r="F391" s="291">
        <f t="shared" si="62"/>
        <v>34.86</v>
      </c>
      <c r="G391" s="290"/>
      <c r="H391" s="291">
        <f t="shared" ref="H391:H454" si="66">F391+G391</f>
        <v>34.86</v>
      </c>
      <c r="I391" s="296"/>
      <c r="J391" s="277"/>
      <c r="K391" s="277"/>
      <c r="L391" s="277"/>
      <c r="M391" s="277"/>
      <c r="N391" s="277"/>
      <c r="O391" s="277"/>
      <c r="P391" s="277"/>
      <c r="Q391" s="277"/>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c r="AN391" s="277"/>
      <c r="AO391" s="277"/>
      <c r="AP391" s="277"/>
      <c r="AQ391" s="277"/>
      <c r="AR391" s="277"/>
      <c r="AS391" s="277"/>
      <c r="AT391" s="277"/>
      <c r="AU391" s="277"/>
      <c r="AV391" s="277"/>
      <c r="AW391" s="277"/>
      <c r="AX391" s="277"/>
      <c r="AY391" s="277"/>
      <c r="AZ391" s="277"/>
      <c r="BA391" s="277"/>
      <c r="BB391" s="277"/>
      <c r="BC391" s="277"/>
      <c r="BD391" s="277"/>
      <c r="BE391" s="277"/>
      <c r="BF391" s="277"/>
      <c r="BG391" s="277"/>
      <c r="BH391" s="277"/>
      <c r="BI391" s="277"/>
      <c r="BJ391" s="277"/>
      <c r="BK391" s="277"/>
      <c r="BL391" s="277"/>
      <c r="BM391" s="277"/>
      <c r="BN391" s="277"/>
      <c r="BO391" s="277"/>
      <c r="BP391" s="277"/>
      <c r="BQ391" s="277"/>
      <c r="BR391" s="277"/>
      <c r="BS391" s="277"/>
      <c r="BT391" s="277"/>
      <c r="BU391" s="277"/>
      <c r="BV391" s="277"/>
      <c r="BW391" s="277"/>
      <c r="BX391" s="277"/>
      <c r="BY391" s="277"/>
      <c r="BZ391" s="277"/>
      <c r="CA391" s="277"/>
      <c r="CB391" s="277"/>
      <c r="CC391" s="277"/>
      <c r="CD391" s="277"/>
      <c r="CE391" s="277"/>
      <c r="CF391" s="277"/>
      <c r="CG391" s="277"/>
      <c r="CH391" s="277"/>
      <c r="CI391" s="277"/>
      <c r="CJ391" s="277"/>
      <c r="CK391" s="277"/>
      <c r="CL391" s="277"/>
      <c r="CM391" s="277"/>
      <c r="CN391" s="277"/>
      <c r="CO391" s="277"/>
      <c r="CP391" s="277"/>
      <c r="CQ391" s="277"/>
      <c r="CR391" s="277"/>
      <c r="CS391" s="277"/>
      <c r="CT391" s="277"/>
      <c r="CU391" s="277"/>
      <c r="CV391" s="277"/>
      <c r="CW391" s="277"/>
      <c r="CX391" s="277"/>
      <c r="CY391" s="277"/>
      <c r="CZ391" s="277"/>
      <c r="DA391" s="277"/>
      <c r="DB391" s="277"/>
      <c r="DC391" s="277"/>
      <c r="DD391" s="277"/>
      <c r="DE391" s="277"/>
      <c r="DF391" s="277"/>
      <c r="DG391" s="277"/>
      <c r="DH391" s="277"/>
      <c r="DI391" s="277"/>
      <c r="DJ391" s="277"/>
      <c r="DK391" s="277"/>
      <c r="DL391" s="277"/>
      <c r="DM391" s="277"/>
      <c r="DN391" s="277"/>
      <c r="DO391" s="277"/>
      <c r="DP391" s="277"/>
      <c r="DQ391" s="277"/>
      <c r="DR391" s="277"/>
      <c r="DS391" s="277"/>
      <c r="DT391" s="277"/>
      <c r="DU391" s="277"/>
      <c r="DV391" s="277"/>
      <c r="DW391" s="277"/>
      <c r="DX391" s="277"/>
      <c r="DY391" s="277"/>
      <c r="DZ391" s="277"/>
      <c r="EA391" s="277"/>
      <c r="EB391" s="277"/>
      <c r="EC391" s="277"/>
      <c r="ED391" s="277"/>
      <c r="EE391" s="277"/>
      <c r="EF391" s="277"/>
      <c r="EG391" s="277"/>
      <c r="EH391" s="277"/>
      <c r="EI391" s="277"/>
      <c r="EJ391" s="277"/>
      <c r="EK391" s="277"/>
      <c r="EL391" s="277"/>
      <c r="EM391" s="277"/>
      <c r="EN391" s="277"/>
      <c r="EO391" s="277"/>
      <c r="EP391" s="277"/>
      <c r="EQ391" s="277"/>
      <c r="ER391" s="277"/>
      <c r="ES391" s="277"/>
      <c r="ET391" s="277"/>
      <c r="EU391" s="277"/>
      <c r="EV391" s="277"/>
      <c r="EW391" s="277"/>
      <c r="EX391" s="277"/>
      <c r="EY391" s="277"/>
      <c r="EZ391" s="277"/>
      <c r="FA391" s="277"/>
      <c r="FB391" s="277"/>
      <c r="FC391" s="277"/>
      <c r="FD391" s="277"/>
      <c r="FE391" s="277"/>
      <c r="FF391" s="277"/>
      <c r="FG391" s="277"/>
      <c r="FH391" s="277"/>
      <c r="FI391" s="277"/>
      <c r="FJ391" s="277"/>
      <c r="FK391" s="277"/>
      <c r="FL391" s="277"/>
      <c r="FM391" s="277"/>
      <c r="FN391" s="277"/>
      <c r="FO391" s="277"/>
      <c r="FP391" s="277"/>
      <c r="FQ391" s="277"/>
      <c r="FR391" s="277"/>
      <c r="FS391" s="277"/>
      <c r="FT391" s="277"/>
      <c r="FU391" s="277"/>
      <c r="FV391" s="277"/>
      <c r="FW391" s="277"/>
      <c r="FX391" s="277"/>
      <c r="FY391" s="277"/>
      <c r="FZ391" s="277"/>
      <c r="GA391" s="277"/>
      <c r="GB391" s="277"/>
      <c r="GC391" s="277"/>
      <c r="GD391" s="277"/>
      <c r="GE391" s="277"/>
      <c r="GF391" s="277"/>
      <c r="GG391" s="277"/>
      <c r="GH391" s="277"/>
      <c r="GI391" s="277"/>
      <c r="GJ391" s="277"/>
      <c r="GK391" s="277"/>
      <c r="GL391" s="277"/>
      <c r="GM391" s="277"/>
      <c r="GN391" s="277"/>
      <c r="GO391" s="277"/>
      <c r="GP391" s="277"/>
      <c r="GQ391" s="277"/>
      <c r="GR391" s="277"/>
      <c r="GS391" s="277"/>
      <c r="GT391" s="277"/>
      <c r="GU391" s="277"/>
      <c r="GV391" s="280"/>
      <c r="GW391" s="280"/>
      <c r="GX391" s="280"/>
      <c r="GY391" s="280"/>
      <c r="GZ391" s="280"/>
      <c r="HA391" s="280"/>
      <c r="HB391" s="280"/>
      <c r="HC391" s="280"/>
      <c r="HD391" s="280"/>
      <c r="HE391" s="280"/>
      <c r="HF391" s="280"/>
      <c r="HG391" s="280"/>
      <c r="HH391" s="280"/>
      <c r="HI391" s="280"/>
      <c r="HJ391" s="280"/>
      <c r="HK391" s="280"/>
      <c r="HL391" s="280"/>
      <c r="HM391" s="280"/>
      <c r="HN391" s="280"/>
      <c r="HO391" s="280"/>
      <c r="HP391" s="280"/>
      <c r="HQ391" s="280"/>
      <c r="HR391" s="280"/>
      <c r="HS391" s="280"/>
    </row>
    <row r="392" spans="1:227" s="257" customFormat="1" ht="30" customHeight="1">
      <c r="A392" s="523"/>
      <c r="B392" s="293" t="s">
        <v>256</v>
      </c>
      <c r="C392" s="291">
        <v>25.8</v>
      </c>
      <c r="D392" s="291"/>
      <c r="E392" s="291"/>
      <c r="F392" s="291">
        <f t="shared" si="62"/>
        <v>25.8</v>
      </c>
      <c r="G392" s="291"/>
      <c r="H392" s="291">
        <f t="shared" si="66"/>
        <v>25.8</v>
      </c>
      <c r="I392" s="296"/>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F392" s="277"/>
      <c r="AG392" s="277"/>
      <c r="AH392" s="277"/>
      <c r="AI392" s="277"/>
      <c r="AJ392" s="277"/>
      <c r="AK392" s="277"/>
      <c r="AL392" s="277"/>
      <c r="AM392" s="277"/>
      <c r="AN392" s="277"/>
      <c r="AO392" s="277"/>
      <c r="AP392" s="277"/>
      <c r="AQ392" s="277"/>
      <c r="AR392" s="277"/>
      <c r="AS392" s="277"/>
      <c r="AT392" s="277"/>
      <c r="AU392" s="277"/>
      <c r="AV392" s="277"/>
      <c r="AW392" s="277"/>
      <c r="AX392" s="277"/>
      <c r="AY392" s="277"/>
      <c r="AZ392" s="277"/>
      <c r="BA392" s="277"/>
      <c r="BB392" s="277"/>
      <c r="BC392" s="277"/>
      <c r="BD392" s="277"/>
      <c r="BE392" s="277"/>
      <c r="BF392" s="277"/>
      <c r="BG392" s="277"/>
      <c r="BH392" s="277"/>
      <c r="BI392" s="277"/>
      <c r="BJ392" s="277"/>
      <c r="BK392" s="277"/>
      <c r="BL392" s="277"/>
      <c r="BM392" s="277"/>
      <c r="BN392" s="277"/>
      <c r="BO392" s="277"/>
      <c r="BP392" s="277"/>
      <c r="BQ392" s="277"/>
      <c r="BR392" s="277"/>
      <c r="BS392" s="277"/>
      <c r="BT392" s="277"/>
      <c r="BU392" s="277"/>
      <c r="BV392" s="277"/>
      <c r="BW392" s="277"/>
      <c r="BX392" s="277"/>
      <c r="BY392" s="277"/>
      <c r="BZ392" s="277"/>
      <c r="CA392" s="277"/>
      <c r="CB392" s="277"/>
      <c r="CC392" s="277"/>
      <c r="CD392" s="277"/>
      <c r="CE392" s="277"/>
      <c r="CF392" s="277"/>
      <c r="CG392" s="277"/>
      <c r="CH392" s="277"/>
      <c r="CI392" s="277"/>
      <c r="CJ392" s="277"/>
      <c r="CK392" s="277"/>
      <c r="CL392" s="277"/>
      <c r="CM392" s="277"/>
      <c r="CN392" s="277"/>
      <c r="CO392" s="277"/>
      <c r="CP392" s="277"/>
      <c r="CQ392" s="277"/>
      <c r="CR392" s="277"/>
      <c r="CS392" s="277"/>
      <c r="CT392" s="277"/>
      <c r="CU392" s="277"/>
      <c r="CV392" s="277"/>
      <c r="CW392" s="277"/>
      <c r="CX392" s="277"/>
      <c r="CY392" s="277"/>
      <c r="CZ392" s="277"/>
      <c r="DA392" s="277"/>
      <c r="DB392" s="277"/>
      <c r="DC392" s="277"/>
      <c r="DD392" s="277"/>
      <c r="DE392" s="277"/>
      <c r="DF392" s="277"/>
      <c r="DG392" s="277"/>
      <c r="DH392" s="277"/>
      <c r="DI392" s="277"/>
      <c r="DJ392" s="277"/>
      <c r="DK392" s="277"/>
      <c r="DL392" s="277"/>
      <c r="DM392" s="277"/>
      <c r="DN392" s="277"/>
      <c r="DO392" s="277"/>
      <c r="DP392" s="277"/>
      <c r="DQ392" s="277"/>
      <c r="DR392" s="277"/>
      <c r="DS392" s="277"/>
      <c r="DT392" s="277"/>
      <c r="DU392" s="277"/>
      <c r="DV392" s="277"/>
      <c r="DW392" s="277"/>
      <c r="DX392" s="277"/>
      <c r="DY392" s="277"/>
      <c r="DZ392" s="277"/>
      <c r="EA392" s="277"/>
      <c r="EB392" s="277"/>
      <c r="EC392" s="277"/>
      <c r="ED392" s="277"/>
      <c r="EE392" s="277"/>
      <c r="EF392" s="277"/>
      <c r="EG392" s="277"/>
      <c r="EH392" s="277"/>
      <c r="EI392" s="277"/>
      <c r="EJ392" s="277"/>
      <c r="EK392" s="277"/>
      <c r="EL392" s="277"/>
      <c r="EM392" s="277"/>
      <c r="EN392" s="277"/>
      <c r="EO392" s="277"/>
      <c r="EP392" s="277"/>
      <c r="EQ392" s="277"/>
      <c r="ER392" s="277"/>
      <c r="ES392" s="277"/>
      <c r="ET392" s="277"/>
      <c r="EU392" s="277"/>
      <c r="EV392" s="277"/>
      <c r="EW392" s="277"/>
      <c r="EX392" s="277"/>
      <c r="EY392" s="277"/>
      <c r="EZ392" s="277"/>
      <c r="FA392" s="277"/>
      <c r="FB392" s="277"/>
      <c r="FC392" s="277"/>
      <c r="FD392" s="277"/>
      <c r="FE392" s="277"/>
      <c r="FF392" s="277"/>
      <c r="FG392" s="277"/>
      <c r="FH392" s="277"/>
      <c r="FI392" s="277"/>
      <c r="FJ392" s="277"/>
      <c r="FK392" s="277"/>
      <c r="FL392" s="277"/>
      <c r="FM392" s="277"/>
      <c r="FN392" s="277"/>
      <c r="FO392" s="277"/>
      <c r="FP392" s="277"/>
      <c r="FQ392" s="277"/>
      <c r="FR392" s="277"/>
      <c r="FS392" s="277"/>
      <c r="FT392" s="277"/>
      <c r="FU392" s="277"/>
      <c r="FV392" s="277"/>
      <c r="FW392" s="277"/>
      <c r="FX392" s="277"/>
      <c r="FY392" s="277"/>
      <c r="FZ392" s="277"/>
      <c r="GA392" s="277"/>
      <c r="GB392" s="277"/>
      <c r="GC392" s="277"/>
      <c r="GD392" s="277"/>
      <c r="GE392" s="277"/>
      <c r="GF392" s="277"/>
      <c r="GG392" s="277"/>
      <c r="GH392" s="277"/>
      <c r="GI392" s="277"/>
      <c r="GJ392" s="277"/>
      <c r="GK392" s="277"/>
      <c r="GL392" s="277"/>
      <c r="GM392" s="277"/>
      <c r="GN392" s="277"/>
      <c r="GO392" s="277"/>
      <c r="GP392" s="277"/>
      <c r="GQ392" s="277"/>
      <c r="GR392" s="277"/>
      <c r="GS392" s="277"/>
      <c r="GT392" s="277"/>
      <c r="GU392" s="277"/>
      <c r="GV392" s="280"/>
      <c r="GW392" s="280"/>
      <c r="GX392" s="280"/>
      <c r="GY392" s="280"/>
      <c r="GZ392" s="280"/>
      <c r="HA392" s="280"/>
      <c r="HB392" s="280"/>
      <c r="HC392" s="280"/>
      <c r="HD392" s="280"/>
      <c r="HE392" s="280"/>
      <c r="HF392" s="280"/>
      <c r="HG392" s="280"/>
      <c r="HH392" s="280"/>
      <c r="HI392" s="280"/>
      <c r="HJ392" s="280"/>
      <c r="HK392" s="280"/>
      <c r="HL392" s="280"/>
      <c r="HM392" s="280"/>
      <c r="HN392" s="280"/>
      <c r="HO392" s="280"/>
      <c r="HP392" s="280"/>
      <c r="HQ392" s="280"/>
      <c r="HR392" s="280"/>
      <c r="HS392" s="280"/>
    </row>
    <row r="393" spans="1:227" s="257" customFormat="1" ht="30" customHeight="1">
      <c r="A393" s="523"/>
      <c r="B393" s="296" t="s">
        <v>257</v>
      </c>
      <c r="C393" s="290">
        <v>9.06</v>
      </c>
      <c r="D393" s="291"/>
      <c r="E393" s="290"/>
      <c r="F393" s="291">
        <f t="shared" si="62"/>
        <v>9.06</v>
      </c>
      <c r="G393" s="290"/>
      <c r="H393" s="291">
        <f t="shared" si="66"/>
        <v>9.06</v>
      </c>
      <c r="I393" s="296"/>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277"/>
      <c r="AF393" s="277"/>
      <c r="AG393" s="277"/>
      <c r="AH393" s="277"/>
      <c r="AI393" s="277"/>
      <c r="AJ393" s="277"/>
      <c r="AK393" s="277"/>
      <c r="AL393" s="277"/>
      <c r="AM393" s="277"/>
      <c r="AN393" s="277"/>
      <c r="AO393" s="277"/>
      <c r="AP393" s="277"/>
      <c r="AQ393" s="277"/>
      <c r="AR393" s="277"/>
      <c r="AS393" s="277"/>
      <c r="AT393" s="277"/>
      <c r="AU393" s="277"/>
      <c r="AV393" s="277"/>
      <c r="AW393" s="277"/>
      <c r="AX393" s="277"/>
      <c r="AY393" s="277"/>
      <c r="AZ393" s="277"/>
      <c r="BA393" s="277"/>
      <c r="BB393" s="277"/>
      <c r="BC393" s="277"/>
      <c r="BD393" s="277"/>
      <c r="BE393" s="277"/>
      <c r="BF393" s="277"/>
      <c r="BG393" s="277"/>
      <c r="BH393" s="277"/>
      <c r="BI393" s="277"/>
      <c r="BJ393" s="277"/>
      <c r="BK393" s="277"/>
      <c r="BL393" s="277"/>
      <c r="BM393" s="277"/>
      <c r="BN393" s="277"/>
      <c r="BO393" s="277"/>
      <c r="BP393" s="277"/>
      <c r="BQ393" s="277"/>
      <c r="BR393" s="277"/>
      <c r="BS393" s="277"/>
      <c r="BT393" s="277"/>
      <c r="BU393" s="277"/>
      <c r="BV393" s="277"/>
      <c r="BW393" s="277"/>
      <c r="BX393" s="277"/>
      <c r="BY393" s="277"/>
      <c r="BZ393" s="277"/>
      <c r="CA393" s="277"/>
      <c r="CB393" s="277"/>
      <c r="CC393" s="277"/>
      <c r="CD393" s="277"/>
      <c r="CE393" s="277"/>
      <c r="CF393" s="277"/>
      <c r="CG393" s="277"/>
      <c r="CH393" s="277"/>
      <c r="CI393" s="277"/>
      <c r="CJ393" s="277"/>
      <c r="CK393" s="277"/>
      <c r="CL393" s="277"/>
      <c r="CM393" s="277"/>
      <c r="CN393" s="277"/>
      <c r="CO393" s="277"/>
      <c r="CP393" s="277"/>
      <c r="CQ393" s="277"/>
      <c r="CR393" s="277"/>
      <c r="CS393" s="277"/>
      <c r="CT393" s="277"/>
      <c r="CU393" s="277"/>
      <c r="CV393" s="277"/>
      <c r="CW393" s="277"/>
      <c r="CX393" s="277"/>
      <c r="CY393" s="277"/>
      <c r="CZ393" s="277"/>
      <c r="DA393" s="277"/>
      <c r="DB393" s="277"/>
      <c r="DC393" s="277"/>
      <c r="DD393" s="277"/>
      <c r="DE393" s="277"/>
      <c r="DF393" s="277"/>
      <c r="DG393" s="277"/>
      <c r="DH393" s="277"/>
      <c r="DI393" s="277"/>
      <c r="DJ393" s="277"/>
      <c r="DK393" s="277"/>
      <c r="DL393" s="277"/>
      <c r="DM393" s="277"/>
      <c r="DN393" s="277"/>
      <c r="DO393" s="277"/>
      <c r="DP393" s="277"/>
      <c r="DQ393" s="277"/>
      <c r="DR393" s="277"/>
      <c r="DS393" s="277"/>
      <c r="DT393" s="277"/>
      <c r="DU393" s="277"/>
      <c r="DV393" s="277"/>
      <c r="DW393" s="277"/>
      <c r="DX393" s="277"/>
      <c r="DY393" s="277"/>
      <c r="DZ393" s="277"/>
      <c r="EA393" s="277"/>
      <c r="EB393" s="277"/>
      <c r="EC393" s="277"/>
      <c r="ED393" s="277"/>
      <c r="EE393" s="277"/>
      <c r="EF393" s="277"/>
      <c r="EG393" s="277"/>
      <c r="EH393" s="277"/>
      <c r="EI393" s="277"/>
      <c r="EJ393" s="277"/>
      <c r="EK393" s="277"/>
      <c r="EL393" s="277"/>
      <c r="EM393" s="277"/>
      <c r="EN393" s="277"/>
      <c r="EO393" s="277"/>
      <c r="EP393" s="277"/>
      <c r="EQ393" s="277"/>
      <c r="ER393" s="277"/>
      <c r="ES393" s="277"/>
      <c r="ET393" s="277"/>
      <c r="EU393" s="277"/>
      <c r="EV393" s="277"/>
      <c r="EW393" s="277"/>
      <c r="EX393" s="277"/>
      <c r="EY393" s="277"/>
      <c r="EZ393" s="277"/>
      <c r="FA393" s="277"/>
      <c r="FB393" s="277"/>
      <c r="FC393" s="277"/>
      <c r="FD393" s="277"/>
      <c r="FE393" s="277"/>
      <c r="FF393" s="277"/>
      <c r="FG393" s="277"/>
      <c r="FH393" s="277"/>
      <c r="FI393" s="277"/>
      <c r="FJ393" s="277"/>
      <c r="FK393" s="277"/>
      <c r="FL393" s="277"/>
      <c r="FM393" s="277"/>
      <c r="FN393" s="277"/>
      <c r="FO393" s="277"/>
      <c r="FP393" s="277"/>
      <c r="FQ393" s="277"/>
      <c r="FR393" s="277"/>
      <c r="FS393" s="277"/>
      <c r="FT393" s="277"/>
      <c r="FU393" s="277"/>
      <c r="FV393" s="277"/>
      <c r="FW393" s="277"/>
      <c r="FX393" s="277"/>
      <c r="FY393" s="277"/>
      <c r="FZ393" s="277"/>
      <c r="GA393" s="277"/>
      <c r="GB393" s="277"/>
      <c r="GC393" s="277"/>
      <c r="GD393" s="277"/>
      <c r="GE393" s="277"/>
      <c r="GF393" s="277"/>
      <c r="GG393" s="277"/>
      <c r="GH393" s="277"/>
      <c r="GI393" s="277"/>
      <c r="GJ393" s="277"/>
      <c r="GK393" s="277"/>
      <c r="GL393" s="277"/>
      <c r="GM393" s="277"/>
      <c r="GN393" s="277"/>
      <c r="GO393" s="277"/>
      <c r="GP393" s="277"/>
      <c r="GQ393" s="277"/>
      <c r="GR393" s="277"/>
      <c r="GS393" s="277"/>
      <c r="GT393" s="277"/>
      <c r="GU393" s="277"/>
      <c r="GV393" s="280"/>
      <c r="GW393" s="280"/>
      <c r="GX393" s="280"/>
      <c r="GY393" s="280"/>
      <c r="GZ393" s="280"/>
      <c r="HA393" s="280"/>
      <c r="HB393" s="280"/>
      <c r="HC393" s="280"/>
      <c r="HD393" s="280"/>
      <c r="HE393" s="280"/>
      <c r="HF393" s="280"/>
      <c r="HG393" s="280"/>
      <c r="HH393" s="280"/>
      <c r="HI393" s="280"/>
      <c r="HJ393" s="280"/>
      <c r="HK393" s="280"/>
      <c r="HL393" s="280"/>
      <c r="HM393" s="280"/>
      <c r="HN393" s="280"/>
      <c r="HO393" s="280"/>
      <c r="HP393" s="280"/>
      <c r="HQ393" s="280"/>
      <c r="HR393" s="280"/>
      <c r="HS393" s="280"/>
    </row>
    <row r="394" spans="1:227" s="257" customFormat="1" ht="30" customHeight="1">
      <c r="A394" s="523"/>
      <c r="B394" s="294" t="s">
        <v>258</v>
      </c>
      <c r="C394" s="290">
        <f>SUM(C395:C408)</f>
        <v>2487.71</v>
      </c>
      <c r="D394" s="290">
        <f t="shared" ref="D394:G394" si="67">SUM(D395:D408)</f>
        <v>57.15</v>
      </c>
      <c r="E394" s="290">
        <f t="shared" si="67"/>
        <v>0</v>
      </c>
      <c r="F394" s="291">
        <f t="shared" si="62"/>
        <v>2544.86</v>
      </c>
      <c r="G394" s="290">
        <f t="shared" si="67"/>
        <v>458.53259200000002</v>
      </c>
      <c r="H394" s="291">
        <f t="shared" si="66"/>
        <v>3003.3925920000001</v>
      </c>
      <c r="I394" s="296"/>
      <c r="J394" s="277"/>
      <c r="K394" s="277"/>
      <c r="L394" s="277"/>
      <c r="M394" s="277"/>
      <c r="N394" s="277"/>
      <c r="O394" s="277"/>
      <c r="P394" s="277"/>
      <c r="Q394" s="277"/>
      <c r="R394" s="277"/>
      <c r="S394" s="277"/>
      <c r="T394" s="277"/>
      <c r="U394" s="277"/>
      <c r="V394" s="277"/>
      <c r="W394" s="277"/>
      <c r="X394" s="277"/>
      <c r="Y394" s="277"/>
      <c r="Z394" s="277"/>
      <c r="AA394" s="277"/>
      <c r="AB394" s="277"/>
      <c r="AC394" s="277"/>
      <c r="AD394" s="277"/>
      <c r="AE394" s="277"/>
      <c r="AF394" s="277"/>
      <c r="AG394" s="277"/>
      <c r="AH394" s="277"/>
      <c r="AI394" s="277"/>
      <c r="AJ394" s="277"/>
      <c r="AK394" s="277"/>
      <c r="AL394" s="277"/>
      <c r="AM394" s="277"/>
      <c r="AN394" s="277"/>
      <c r="AO394" s="277"/>
      <c r="AP394" s="277"/>
      <c r="AQ394" s="277"/>
      <c r="AR394" s="277"/>
      <c r="AS394" s="277"/>
      <c r="AT394" s="277"/>
      <c r="AU394" s="277"/>
      <c r="AV394" s="277"/>
      <c r="AW394" s="277"/>
      <c r="AX394" s="277"/>
      <c r="AY394" s="277"/>
      <c r="AZ394" s="277"/>
      <c r="BA394" s="277"/>
      <c r="BB394" s="277"/>
      <c r="BC394" s="277"/>
      <c r="BD394" s="277"/>
      <c r="BE394" s="277"/>
      <c r="BF394" s="277"/>
      <c r="BG394" s="277"/>
      <c r="BH394" s="277"/>
      <c r="BI394" s="277"/>
      <c r="BJ394" s="277"/>
      <c r="BK394" s="277"/>
      <c r="BL394" s="277"/>
      <c r="BM394" s="277"/>
      <c r="BN394" s="277"/>
      <c r="BO394" s="277"/>
      <c r="BP394" s="277"/>
      <c r="BQ394" s="277"/>
      <c r="BR394" s="277"/>
      <c r="BS394" s="277"/>
      <c r="BT394" s="277"/>
      <c r="BU394" s="277"/>
      <c r="BV394" s="277"/>
      <c r="BW394" s="277"/>
      <c r="BX394" s="277"/>
      <c r="BY394" s="277"/>
      <c r="BZ394" s="277"/>
      <c r="CA394" s="277"/>
      <c r="CB394" s="277"/>
      <c r="CC394" s="277"/>
      <c r="CD394" s="277"/>
      <c r="CE394" s="277"/>
      <c r="CF394" s="277"/>
      <c r="CG394" s="277"/>
      <c r="CH394" s="277"/>
      <c r="CI394" s="277"/>
      <c r="CJ394" s="277"/>
      <c r="CK394" s="277"/>
      <c r="CL394" s="277"/>
      <c r="CM394" s="277"/>
      <c r="CN394" s="277"/>
      <c r="CO394" s="277"/>
      <c r="CP394" s="277"/>
      <c r="CQ394" s="277"/>
      <c r="CR394" s="277"/>
      <c r="CS394" s="277"/>
      <c r="CT394" s="277"/>
      <c r="CU394" s="277"/>
      <c r="CV394" s="277"/>
      <c r="CW394" s="277"/>
      <c r="CX394" s="277"/>
      <c r="CY394" s="277"/>
      <c r="CZ394" s="277"/>
      <c r="DA394" s="277"/>
      <c r="DB394" s="277"/>
      <c r="DC394" s="277"/>
      <c r="DD394" s="277"/>
      <c r="DE394" s="277"/>
      <c r="DF394" s="277"/>
      <c r="DG394" s="277"/>
      <c r="DH394" s="277"/>
      <c r="DI394" s="277"/>
      <c r="DJ394" s="277"/>
      <c r="DK394" s="277"/>
      <c r="DL394" s="277"/>
      <c r="DM394" s="277"/>
      <c r="DN394" s="277"/>
      <c r="DO394" s="277"/>
      <c r="DP394" s="277"/>
      <c r="DQ394" s="277"/>
      <c r="DR394" s="277"/>
      <c r="DS394" s="277"/>
      <c r="DT394" s="277"/>
      <c r="DU394" s="277"/>
      <c r="DV394" s="277"/>
      <c r="DW394" s="277"/>
      <c r="DX394" s="277"/>
      <c r="DY394" s="277"/>
      <c r="DZ394" s="277"/>
      <c r="EA394" s="277"/>
      <c r="EB394" s="277"/>
      <c r="EC394" s="277"/>
      <c r="ED394" s="277"/>
      <c r="EE394" s="277"/>
      <c r="EF394" s="277"/>
      <c r="EG394" s="277"/>
      <c r="EH394" s="277"/>
      <c r="EI394" s="277"/>
      <c r="EJ394" s="277"/>
      <c r="EK394" s="277"/>
      <c r="EL394" s="277"/>
      <c r="EM394" s="277"/>
      <c r="EN394" s="277"/>
      <c r="EO394" s="277"/>
      <c r="EP394" s="277"/>
      <c r="EQ394" s="277"/>
      <c r="ER394" s="277"/>
      <c r="ES394" s="277"/>
      <c r="ET394" s="277"/>
      <c r="EU394" s="277"/>
      <c r="EV394" s="277"/>
      <c r="EW394" s="277"/>
      <c r="EX394" s="277"/>
      <c r="EY394" s="277"/>
      <c r="EZ394" s="277"/>
      <c r="FA394" s="277"/>
      <c r="FB394" s="277"/>
      <c r="FC394" s="277"/>
      <c r="FD394" s="277"/>
      <c r="FE394" s="277"/>
      <c r="FF394" s="277"/>
      <c r="FG394" s="277"/>
      <c r="FH394" s="277"/>
      <c r="FI394" s="277"/>
      <c r="FJ394" s="277"/>
      <c r="FK394" s="277"/>
      <c r="FL394" s="277"/>
      <c r="FM394" s="277"/>
      <c r="FN394" s="277"/>
      <c r="FO394" s="277"/>
      <c r="FP394" s="277"/>
      <c r="FQ394" s="277"/>
      <c r="FR394" s="277"/>
      <c r="FS394" s="277"/>
      <c r="FT394" s="277"/>
      <c r="FU394" s="277"/>
      <c r="FV394" s="277"/>
      <c r="FW394" s="277"/>
      <c r="FX394" s="277"/>
      <c r="FY394" s="277"/>
      <c r="FZ394" s="277"/>
      <c r="GA394" s="277"/>
      <c r="GB394" s="277"/>
      <c r="GC394" s="277"/>
      <c r="GD394" s="277"/>
      <c r="GE394" s="277"/>
      <c r="GF394" s="277"/>
      <c r="GG394" s="277"/>
      <c r="GH394" s="277"/>
      <c r="GI394" s="277"/>
      <c r="GJ394" s="277"/>
      <c r="GK394" s="277"/>
      <c r="GL394" s="277"/>
      <c r="GM394" s="277"/>
      <c r="GN394" s="277"/>
      <c r="GO394" s="277"/>
      <c r="GP394" s="277"/>
      <c r="GQ394" s="277"/>
      <c r="GR394" s="277"/>
      <c r="GS394" s="277"/>
      <c r="GT394" s="277"/>
      <c r="GU394" s="277"/>
      <c r="GV394" s="280"/>
      <c r="GW394" s="280"/>
      <c r="GX394" s="280"/>
      <c r="GY394" s="280"/>
      <c r="GZ394" s="280"/>
      <c r="HA394" s="280"/>
      <c r="HB394" s="280"/>
      <c r="HC394" s="280"/>
      <c r="HD394" s="280"/>
      <c r="HE394" s="280"/>
      <c r="HF394" s="280"/>
      <c r="HG394" s="280"/>
      <c r="HH394" s="280"/>
      <c r="HI394" s="280"/>
      <c r="HJ394" s="280"/>
      <c r="HK394" s="280"/>
      <c r="HL394" s="280"/>
      <c r="HM394" s="280"/>
      <c r="HN394" s="280"/>
      <c r="HO394" s="280"/>
      <c r="HP394" s="280"/>
      <c r="HQ394" s="280"/>
      <c r="HR394" s="280"/>
      <c r="HS394" s="280"/>
    </row>
    <row r="395" spans="1:227" s="257" customFormat="1" ht="30" customHeight="1">
      <c r="A395" s="523"/>
      <c r="B395" s="296" t="s">
        <v>483</v>
      </c>
      <c r="C395" s="290">
        <v>28</v>
      </c>
      <c r="D395" s="291"/>
      <c r="E395" s="290"/>
      <c r="F395" s="291">
        <f t="shared" si="62"/>
        <v>28</v>
      </c>
      <c r="G395" s="290"/>
      <c r="H395" s="291">
        <f t="shared" si="66"/>
        <v>28</v>
      </c>
      <c r="I395" s="296"/>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277"/>
      <c r="AG395" s="277"/>
      <c r="AH395" s="277"/>
      <c r="AI395" s="277"/>
      <c r="AJ395" s="277"/>
      <c r="AK395" s="277"/>
      <c r="AL395" s="277"/>
      <c r="AM395" s="277"/>
      <c r="AN395" s="277"/>
      <c r="AO395" s="277"/>
      <c r="AP395" s="277"/>
      <c r="AQ395" s="277"/>
      <c r="AR395" s="277"/>
      <c r="AS395" s="277"/>
      <c r="AT395" s="277"/>
      <c r="AU395" s="277"/>
      <c r="AV395" s="277"/>
      <c r="AW395" s="277"/>
      <c r="AX395" s="277"/>
      <c r="AY395" s="277"/>
      <c r="AZ395" s="277"/>
      <c r="BA395" s="277"/>
      <c r="BB395" s="277"/>
      <c r="BC395" s="277"/>
      <c r="BD395" s="277"/>
      <c r="BE395" s="277"/>
      <c r="BF395" s="277"/>
      <c r="BG395" s="277"/>
      <c r="BH395" s="277"/>
      <c r="BI395" s="277"/>
      <c r="BJ395" s="277"/>
      <c r="BK395" s="277"/>
      <c r="BL395" s="277"/>
      <c r="BM395" s="277"/>
      <c r="BN395" s="277"/>
      <c r="BO395" s="277"/>
      <c r="BP395" s="277"/>
      <c r="BQ395" s="277"/>
      <c r="BR395" s="277"/>
      <c r="BS395" s="277"/>
      <c r="BT395" s="277"/>
      <c r="BU395" s="277"/>
      <c r="BV395" s="277"/>
      <c r="BW395" s="277"/>
      <c r="BX395" s="277"/>
      <c r="BY395" s="277"/>
      <c r="BZ395" s="277"/>
      <c r="CA395" s="277"/>
      <c r="CB395" s="277"/>
      <c r="CC395" s="277"/>
      <c r="CD395" s="277"/>
      <c r="CE395" s="277"/>
      <c r="CF395" s="277"/>
      <c r="CG395" s="277"/>
      <c r="CH395" s="277"/>
      <c r="CI395" s="277"/>
      <c r="CJ395" s="277"/>
      <c r="CK395" s="277"/>
      <c r="CL395" s="277"/>
      <c r="CM395" s="277"/>
      <c r="CN395" s="277"/>
      <c r="CO395" s="277"/>
      <c r="CP395" s="277"/>
      <c r="CQ395" s="277"/>
      <c r="CR395" s="277"/>
      <c r="CS395" s="277"/>
      <c r="CT395" s="277"/>
      <c r="CU395" s="277"/>
      <c r="CV395" s="277"/>
      <c r="CW395" s="277"/>
      <c r="CX395" s="277"/>
      <c r="CY395" s="277"/>
      <c r="CZ395" s="277"/>
      <c r="DA395" s="277"/>
      <c r="DB395" s="277"/>
      <c r="DC395" s="277"/>
      <c r="DD395" s="277"/>
      <c r="DE395" s="277"/>
      <c r="DF395" s="277"/>
      <c r="DG395" s="277"/>
      <c r="DH395" s="277"/>
      <c r="DI395" s="277"/>
      <c r="DJ395" s="277"/>
      <c r="DK395" s="277"/>
      <c r="DL395" s="277"/>
      <c r="DM395" s="277"/>
      <c r="DN395" s="277"/>
      <c r="DO395" s="277"/>
      <c r="DP395" s="277"/>
      <c r="DQ395" s="277"/>
      <c r="DR395" s="277"/>
      <c r="DS395" s="277"/>
      <c r="DT395" s="277"/>
      <c r="DU395" s="277"/>
      <c r="DV395" s="277"/>
      <c r="DW395" s="277"/>
      <c r="DX395" s="277"/>
      <c r="DY395" s="277"/>
      <c r="DZ395" s="277"/>
      <c r="EA395" s="277"/>
      <c r="EB395" s="277"/>
      <c r="EC395" s="277"/>
      <c r="ED395" s="277"/>
      <c r="EE395" s="277"/>
      <c r="EF395" s="277"/>
      <c r="EG395" s="277"/>
      <c r="EH395" s="277"/>
      <c r="EI395" s="277"/>
      <c r="EJ395" s="277"/>
      <c r="EK395" s="277"/>
      <c r="EL395" s="277"/>
      <c r="EM395" s="277"/>
      <c r="EN395" s="277"/>
      <c r="EO395" s="277"/>
      <c r="EP395" s="277"/>
      <c r="EQ395" s="277"/>
      <c r="ER395" s="277"/>
      <c r="ES395" s="277"/>
      <c r="ET395" s="277"/>
      <c r="EU395" s="277"/>
      <c r="EV395" s="277"/>
      <c r="EW395" s="277"/>
      <c r="EX395" s="277"/>
      <c r="EY395" s="277"/>
      <c r="EZ395" s="277"/>
      <c r="FA395" s="277"/>
      <c r="FB395" s="277"/>
      <c r="FC395" s="277"/>
      <c r="FD395" s="277"/>
      <c r="FE395" s="277"/>
      <c r="FF395" s="277"/>
      <c r="FG395" s="277"/>
      <c r="FH395" s="277"/>
      <c r="FI395" s="277"/>
      <c r="FJ395" s="277"/>
      <c r="FK395" s="277"/>
      <c r="FL395" s="277"/>
      <c r="FM395" s="277"/>
      <c r="FN395" s="277"/>
      <c r="FO395" s="277"/>
      <c r="FP395" s="277"/>
      <c r="FQ395" s="277"/>
      <c r="FR395" s="277"/>
      <c r="FS395" s="277"/>
      <c r="FT395" s="277"/>
      <c r="FU395" s="277"/>
      <c r="FV395" s="277"/>
      <c r="FW395" s="277"/>
      <c r="FX395" s="277"/>
      <c r="FY395" s="277"/>
      <c r="FZ395" s="277"/>
      <c r="GA395" s="277"/>
      <c r="GB395" s="277"/>
      <c r="GC395" s="277"/>
      <c r="GD395" s="277"/>
      <c r="GE395" s="277"/>
      <c r="GF395" s="277"/>
      <c r="GG395" s="277"/>
      <c r="GH395" s="277"/>
      <c r="GI395" s="277"/>
      <c r="GJ395" s="277"/>
      <c r="GK395" s="277"/>
      <c r="GL395" s="277"/>
      <c r="GM395" s="277"/>
      <c r="GN395" s="277"/>
      <c r="GO395" s="277"/>
      <c r="GP395" s="277"/>
      <c r="GQ395" s="277"/>
      <c r="GR395" s="277"/>
      <c r="GS395" s="277"/>
      <c r="GT395" s="277"/>
      <c r="GU395" s="277"/>
      <c r="GV395" s="280"/>
      <c r="GW395" s="280"/>
      <c r="GX395" s="280"/>
      <c r="GY395" s="280"/>
      <c r="GZ395" s="280"/>
      <c r="HA395" s="280"/>
      <c r="HB395" s="280"/>
      <c r="HC395" s="280"/>
      <c r="HD395" s="280"/>
      <c r="HE395" s="280"/>
      <c r="HF395" s="280"/>
      <c r="HG395" s="280"/>
      <c r="HH395" s="280"/>
      <c r="HI395" s="280"/>
      <c r="HJ395" s="280"/>
      <c r="HK395" s="280"/>
      <c r="HL395" s="280"/>
      <c r="HM395" s="280"/>
      <c r="HN395" s="280"/>
      <c r="HO395" s="280"/>
      <c r="HP395" s="280"/>
      <c r="HQ395" s="280"/>
      <c r="HR395" s="280"/>
      <c r="HS395" s="280"/>
    </row>
    <row r="396" spans="1:227" s="257" customFormat="1" ht="30" customHeight="1">
      <c r="A396" s="523"/>
      <c r="B396" s="297" t="s">
        <v>484</v>
      </c>
      <c r="C396" s="290">
        <v>21.2</v>
      </c>
      <c r="D396" s="291"/>
      <c r="E396" s="290"/>
      <c r="F396" s="291">
        <f t="shared" si="62"/>
        <v>21.2</v>
      </c>
      <c r="G396" s="290"/>
      <c r="H396" s="291">
        <f t="shared" si="66"/>
        <v>21.2</v>
      </c>
      <c r="I396" s="296"/>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c r="AN396" s="277"/>
      <c r="AO396" s="277"/>
      <c r="AP396" s="277"/>
      <c r="AQ396" s="277"/>
      <c r="AR396" s="277"/>
      <c r="AS396" s="277"/>
      <c r="AT396" s="277"/>
      <c r="AU396" s="277"/>
      <c r="AV396" s="277"/>
      <c r="AW396" s="277"/>
      <c r="AX396" s="277"/>
      <c r="AY396" s="277"/>
      <c r="AZ396" s="277"/>
      <c r="BA396" s="277"/>
      <c r="BB396" s="277"/>
      <c r="BC396" s="277"/>
      <c r="BD396" s="277"/>
      <c r="BE396" s="277"/>
      <c r="BF396" s="277"/>
      <c r="BG396" s="277"/>
      <c r="BH396" s="277"/>
      <c r="BI396" s="277"/>
      <c r="BJ396" s="277"/>
      <c r="BK396" s="277"/>
      <c r="BL396" s="277"/>
      <c r="BM396" s="277"/>
      <c r="BN396" s="277"/>
      <c r="BO396" s="277"/>
      <c r="BP396" s="277"/>
      <c r="BQ396" s="277"/>
      <c r="BR396" s="277"/>
      <c r="BS396" s="277"/>
      <c r="BT396" s="277"/>
      <c r="BU396" s="277"/>
      <c r="BV396" s="277"/>
      <c r="BW396" s="277"/>
      <c r="BX396" s="277"/>
      <c r="BY396" s="277"/>
      <c r="BZ396" s="277"/>
      <c r="CA396" s="277"/>
      <c r="CB396" s="277"/>
      <c r="CC396" s="277"/>
      <c r="CD396" s="277"/>
      <c r="CE396" s="277"/>
      <c r="CF396" s="277"/>
      <c r="CG396" s="277"/>
      <c r="CH396" s="277"/>
      <c r="CI396" s="277"/>
      <c r="CJ396" s="277"/>
      <c r="CK396" s="277"/>
      <c r="CL396" s="277"/>
      <c r="CM396" s="277"/>
      <c r="CN396" s="277"/>
      <c r="CO396" s="277"/>
      <c r="CP396" s="277"/>
      <c r="CQ396" s="277"/>
      <c r="CR396" s="277"/>
      <c r="CS396" s="277"/>
      <c r="CT396" s="277"/>
      <c r="CU396" s="277"/>
      <c r="CV396" s="277"/>
      <c r="CW396" s="277"/>
      <c r="CX396" s="277"/>
      <c r="CY396" s="277"/>
      <c r="CZ396" s="277"/>
      <c r="DA396" s="277"/>
      <c r="DB396" s="277"/>
      <c r="DC396" s="277"/>
      <c r="DD396" s="277"/>
      <c r="DE396" s="277"/>
      <c r="DF396" s="277"/>
      <c r="DG396" s="277"/>
      <c r="DH396" s="277"/>
      <c r="DI396" s="277"/>
      <c r="DJ396" s="277"/>
      <c r="DK396" s="277"/>
      <c r="DL396" s="277"/>
      <c r="DM396" s="277"/>
      <c r="DN396" s="277"/>
      <c r="DO396" s="277"/>
      <c r="DP396" s="277"/>
      <c r="DQ396" s="277"/>
      <c r="DR396" s="277"/>
      <c r="DS396" s="277"/>
      <c r="DT396" s="277"/>
      <c r="DU396" s="277"/>
      <c r="DV396" s="277"/>
      <c r="DW396" s="277"/>
      <c r="DX396" s="277"/>
      <c r="DY396" s="277"/>
      <c r="DZ396" s="277"/>
      <c r="EA396" s="277"/>
      <c r="EB396" s="277"/>
      <c r="EC396" s="277"/>
      <c r="ED396" s="277"/>
      <c r="EE396" s="277"/>
      <c r="EF396" s="277"/>
      <c r="EG396" s="277"/>
      <c r="EH396" s="277"/>
      <c r="EI396" s="277"/>
      <c r="EJ396" s="277"/>
      <c r="EK396" s="277"/>
      <c r="EL396" s="277"/>
      <c r="EM396" s="277"/>
      <c r="EN396" s="277"/>
      <c r="EO396" s="277"/>
      <c r="EP396" s="277"/>
      <c r="EQ396" s="277"/>
      <c r="ER396" s="277"/>
      <c r="ES396" s="277"/>
      <c r="ET396" s="277"/>
      <c r="EU396" s="277"/>
      <c r="EV396" s="277"/>
      <c r="EW396" s="277"/>
      <c r="EX396" s="277"/>
      <c r="EY396" s="277"/>
      <c r="EZ396" s="277"/>
      <c r="FA396" s="277"/>
      <c r="FB396" s="277"/>
      <c r="FC396" s="277"/>
      <c r="FD396" s="277"/>
      <c r="FE396" s="277"/>
      <c r="FF396" s="277"/>
      <c r="FG396" s="277"/>
      <c r="FH396" s="277"/>
      <c r="FI396" s="277"/>
      <c r="FJ396" s="277"/>
      <c r="FK396" s="277"/>
      <c r="FL396" s="277"/>
      <c r="FM396" s="277"/>
      <c r="FN396" s="277"/>
      <c r="FO396" s="277"/>
      <c r="FP396" s="277"/>
      <c r="FQ396" s="277"/>
      <c r="FR396" s="277"/>
      <c r="FS396" s="277"/>
      <c r="FT396" s="277"/>
      <c r="FU396" s="277"/>
      <c r="FV396" s="277"/>
      <c r="FW396" s="277"/>
      <c r="FX396" s="277"/>
      <c r="FY396" s="277"/>
      <c r="FZ396" s="277"/>
      <c r="GA396" s="277"/>
      <c r="GB396" s="277"/>
      <c r="GC396" s="277"/>
      <c r="GD396" s="277"/>
      <c r="GE396" s="277"/>
      <c r="GF396" s="277"/>
      <c r="GG396" s="277"/>
      <c r="GH396" s="277"/>
      <c r="GI396" s="277"/>
      <c r="GJ396" s="277"/>
      <c r="GK396" s="277"/>
      <c r="GL396" s="277"/>
      <c r="GM396" s="277"/>
      <c r="GN396" s="277"/>
      <c r="GO396" s="277"/>
      <c r="GP396" s="277"/>
      <c r="GQ396" s="277"/>
      <c r="GR396" s="277"/>
      <c r="GS396" s="277"/>
      <c r="GT396" s="277"/>
      <c r="GU396" s="277"/>
      <c r="GV396" s="280"/>
      <c r="GW396" s="280"/>
      <c r="GX396" s="280"/>
      <c r="GY396" s="280"/>
      <c r="GZ396" s="280"/>
      <c r="HA396" s="280"/>
      <c r="HB396" s="280"/>
      <c r="HC396" s="280"/>
      <c r="HD396" s="280"/>
      <c r="HE396" s="280"/>
      <c r="HF396" s="280"/>
      <c r="HG396" s="280"/>
      <c r="HH396" s="280"/>
      <c r="HI396" s="280"/>
      <c r="HJ396" s="280"/>
      <c r="HK396" s="280"/>
      <c r="HL396" s="280"/>
      <c r="HM396" s="280"/>
      <c r="HN396" s="280"/>
      <c r="HO396" s="280"/>
      <c r="HP396" s="280"/>
      <c r="HQ396" s="280"/>
      <c r="HR396" s="280"/>
      <c r="HS396" s="280"/>
    </row>
    <row r="397" spans="1:227" s="257" customFormat="1" ht="30" customHeight="1">
      <c r="A397" s="523" t="s">
        <v>127</v>
      </c>
      <c r="B397" s="297" t="s">
        <v>485</v>
      </c>
      <c r="C397" s="290">
        <v>59</v>
      </c>
      <c r="D397" s="291"/>
      <c r="E397" s="290"/>
      <c r="F397" s="291">
        <f t="shared" si="62"/>
        <v>59</v>
      </c>
      <c r="G397" s="290"/>
      <c r="H397" s="291">
        <f t="shared" si="66"/>
        <v>59</v>
      </c>
      <c r="I397" s="296"/>
      <c r="J397" s="277"/>
      <c r="K397" s="277"/>
      <c r="L397" s="277"/>
      <c r="M397" s="277"/>
      <c r="N397" s="277"/>
      <c r="O397" s="277"/>
      <c r="P397" s="277"/>
      <c r="Q397" s="277"/>
      <c r="R397" s="277"/>
      <c r="S397" s="277"/>
      <c r="T397" s="277"/>
      <c r="U397" s="277"/>
      <c r="V397" s="277"/>
      <c r="W397" s="277"/>
      <c r="X397" s="277"/>
      <c r="Y397" s="277"/>
      <c r="Z397" s="277"/>
      <c r="AA397" s="277"/>
      <c r="AB397" s="277"/>
      <c r="AC397" s="277"/>
      <c r="AD397" s="277"/>
      <c r="AE397" s="277"/>
      <c r="AF397" s="277"/>
      <c r="AG397" s="277"/>
      <c r="AH397" s="277"/>
      <c r="AI397" s="277"/>
      <c r="AJ397" s="277"/>
      <c r="AK397" s="277"/>
      <c r="AL397" s="277"/>
      <c r="AM397" s="277"/>
      <c r="AN397" s="277"/>
      <c r="AO397" s="277"/>
      <c r="AP397" s="277"/>
      <c r="AQ397" s="277"/>
      <c r="AR397" s="277"/>
      <c r="AS397" s="277"/>
      <c r="AT397" s="277"/>
      <c r="AU397" s="277"/>
      <c r="AV397" s="277"/>
      <c r="AW397" s="277"/>
      <c r="AX397" s="277"/>
      <c r="AY397" s="277"/>
      <c r="AZ397" s="277"/>
      <c r="BA397" s="277"/>
      <c r="BB397" s="277"/>
      <c r="BC397" s="277"/>
      <c r="BD397" s="277"/>
      <c r="BE397" s="277"/>
      <c r="BF397" s="277"/>
      <c r="BG397" s="277"/>
      <c r="BH397" s="277"/>
      <c r="BI397" s="277"/>
      <c r="BJ397" s="277"/>
      <c r="BK397" s="277"/>
      <c r="BL397" s="277"/>
      <c r="BM397" s="277"/>
      <c r="BN397" s="277"/>
      <c r="BO397" s="277"/>
      <c r="BP397" s="277"/>
      <c r="BQ397" s="277"/>
      <c r="BR397" s="277"/>
      <c r="BS397" s="277"/>
      <c r="BT397" s="277"/>
      <c r="BU397" s="277"/>
      <c r="BV397" s="277"/>
      <c r="BW397" s="277"/>
      <c r="BX397" s="277"/>
      <c r="BY397" s="277"/>
      <c r="BZ397" s="277"/>
      <c r="CA397" s="277"/>
      <c r="CB397" s="277"/>
      <c r="CC397" s="277"/>
      <c r="CD397" s="277"/>
      <c r="CE397" s="277"/>
      <c r="CF397" s="277"/>
      <c r="CG397" s="277"/>
      <c r="CH397" s="277"/>
      <c r="CI397" s="277"/>
      <c r="CJ397" s="277"/>
      <c r="CK397" s="277"/>
      <c r="CL397" s="277"/>
      <c r="CM397" s="277"/>
      <c r="CN397" s="277"/>
      <c r="CO397" s="277"/>
      <c r="CP397" s="277"/>
      <c r="CQ397" s="277"/>
      <c r="CR397" s="277"/>
      <c r="CS397" s="277"/>
      <c r="CT397" s="277"/>
      <c r="CU397" s="277"/>
      <c r="CV397" s="277"/>
      <c r="CW397" s="277"/>
      <c r="CX397" s="277"/>
      <c r="CY397" s="277"/>
      <c r="CZ397" s="277"/>
      <c r="DA397" s="277"/>
      <c r="DB397" s="277"/>
      <c r="DC397" s="277"/>
      <c r="DD397" s="277"/>
      <c r="DE397" s="277"/>
      <c r="DF397" s="277"/>
      <c r="DG397" s="277"/>
      <c r="DH397" s="277"/>
      <c r="DI397" s="277"/>
      <c r="DJ397" s="277"/>
      <c r="DK397" s="277"/>
      <c r="DL397" s="277"/>
      <c r="DM397" s="277"/>
      <c r="DN397" s="277"/>
      <c r="DO397" s="277"/>
      <c r="DP397" s="277"/>
      <c r="DQ397" s="277"/>
      <c r="DR397" s="277"/>
      <c r="DS397" s="277"/>
      <c r="DT397" s="277"/>
      <c r="DU397" s="277"/>
      <c r="DV397" s="277"/>
      <c r="DW397" s="277"/>
      <c r="DX397" s="277"/>
      <c r="DY397" s="277"/>
      <c r="DZ397" s="277"/>
      <c r="EA397" s="277"/>
      <c r="EB397" s="277"/>
      <c r="EC397" s="277"/>
      <c r="ED397" s="277"/>
      <c r="EE397" s="277"/>
      <c r="EF397" s="277"/>
      <c r="EG397" s="277"/>
      <c r="EH397" s="277"/>
      <c r="EI397" s="277"/>
      <c r="EJ397" s="277"/>
      <c r="EK397" s="277"/>
      <c r="EL397" s="277"/>
      <c r="EM397" s="277"/>
      <c r="EN397" s="277"/>
      <c r="EO397" s="277"/>
      <c r="EP397" s="277"/>
      <c r="EQ397" s="277"/>
      <c r="ER397" s="277"/>
      <c r="ES397" s="277"/>
      <c r="ET397" s="277"/>
      <c r="EU397" s="277"/>
      <c r="EV397" s="277"/>
      <c r="EW397" s="277"/>
      <c r="EX397" s="277"/>
      <c r="EY397" s="277"/>
      <c r="EZ397" s="277"/>
      <c r="FA397" s="277"/>
      <c r="FB397" s="277"/>
      <c r="FC397" s="277"/>
      <c r="FD397" s="277"/>
      <c r="FE397" s="277"/>
      <c r="FF397" s="277"/>
      <c r="FG397" s="277"/>
      <c r="FH397" s="277"/>
      <c r="FI397" s="277"/>
      <c r="FJ397" s="277"/>
      <c r="FK397" s="277"/>
      <c r="FL397" s="277"/>
      <c r="FM397" s="277"/>
      <c r="FN397" s="277"/>
      <c r="FO397" s="277"/>
      <c r="FP397" s="277"/>
      <c r="FQ397" s="277"/>
      <c r="FR397" s="277"/>
      <c r="FS397" s="277"/>
      <c r="FT397" s="277"/>
      <c r="FU397" s="277"/>
      <c r="FV397" s="277"/>
      <c r="FW397" s="277"/>
      <c r="FX397" s="277"/>
      <c r="FY397" s="277"/>
      <c r="FZ397" s="277"/>
      <c r="GA397" s="277"/>
      <c r="GB397" s="277"/>
      <c r="GC397" s="277"/>
      <c r="GD397" s="277"/>
      <c r="GE397" s="277"/>
      <c r="GF397" s="277"/>
      <c r="GG397" s="277"/>
      <c r="GH397" s="277"/>
      <c r="GI397" s="277"/>
      <c r="GJ397" s="277"/>
      <c r="GK397" s="277"/>
      <c r="GL397" s="277"/>
      <c r="GM397" s="277"/>
      <c r="GN397" s="277"/>
      <c r="GO397" s="277"/>
      <c r="GP397" s="277"/>
      <c r="GQ397" s="277"/>
      <c r="GR397" s="277"/>
      <c r="GS397" s="277"/>
      <c r="GT397" s="277"/>
      <c r="GU397" s="277"/>
      <c r="GV397" s="280"/>
      <c r="GW397" s="280"/>
      <c r="GX397" s="280"/>
      <c r="GY397" s="280"/>
      <c r="GZ397" s="280"/>
      <c r="HA397" s="280"/>
      <c r="HB397" s="280"/>
      <c r="HC397" s="280"/>
      <c r="HD397" s="280"/>
      <c r="HE397" s="280"/>
      <c r="HF397" s="280"/>
      <c r="HG397" s="280"/>
      <c r="HH397" s="280"/>
      <c r="HI397" s="280"/>
      <c r="HJ397" s="280"/>
      <c r="HK397" s="280"/>
      <c r="HL397" s="280"/>
      <c r="HM397" s="280"/>
      <c r="HN397" s="280"/>
      <c r="HO397" s="280"/>
      <c r="HP397" s="280"/>
      <c r="HQ397" s="280"/>
      <c r="HR397" s="280"/>
      <c r="HS397" s="280"/>
    </row>
    <row r="398" spans="1:227" s="257" customFormat="1" ht="56.1" customHeight="1">
      <c r="A398" s="523"/>
      <c r="B398" s="297" t="s">
        <v>486</v>
      </c>
      <c r="C398" s="290">
        <v>1400</v>
      </c>
      <c r="D398" s="291"/>
      <c r="E398" s="290"/>
      <c r="F398" s="291">
        <f t="shared" si="62"/>
        <v>1400</v>
      </c>
      <c r="G398" s="290"/>
      <c r="H398" s="291">
        <f t="shared" si="66"/>
        <v>1400</v>
      </c>
      <c r="I398" s="296"/>
      <c r="J398" s="277"/>
      <c r="K398" s="277"/>
      <c r="L398" s="277"/>
      <c r="M398" s="277"/>
      <c r="N398" s="277"/>
      <c r="O398" s="277"/>
      <c r="P398" s="277"/>
      <c r="Q398" s="277"/>
      <c r="R398" s="277"/>
      <c r="S398" s="277"/>
      <c r="T398" s="277"/>
      <c r="U398" s="277"/>
      <c r="V398" s="277"/>
      <c r="W398" s="277"/>
      <c r="X398" s="277"/>
      <c r="Y398" s="277"/>
      <c r="Z398" s="277"/>
      <c r="AA398" s="277"/>
      <c r="AB398" s="277"/>
      <c r="AC398" s="277"/>
      <c r="AD398" s="277"/>
      <c r="AE398" s="277"/>
      <c r="AF398" s="277"/>
      <c r="AG398" s="277"/>
      <c r="AH398" s="277"/>
      <c r="AI398" s="277"/>
      <c r="AJ398" s="277"/>
      <c r="AK398" s="277"/>
      <c r="AL398" s="277"/>
      <c r="AM398" s="277"/>
      <c r="AN398" s="277"/>
      <c r="AO398" s="277"/>
      <c r="AP398" s="277"/>
      <c r="AQ398" s="277"/>
      <c r="AR398" s="277"/>
      <c r="AS398" s="277"/>
      <c r="AT398" s="277"/>
      <c r="AU398" s="277"/>
      <c r="AV398" s="277"/>
      <c r="AW398" s="277"/>
      <c r="AX398" s="277"/>
      <c r="AY398" s="277"/>
      <c r="AZ398" s="277"/>
      <c r="BA398" s="277"/>
      <c r="BB398" s="277"/>
      <c r="BC398" s="277"/>
      <c r="BD398" s="277"/>
      <c r="BE398" s="277"/>
      <c r="BF398" s="277"/>
      <c r="BG398" s="277"/>
      <c r="BH398" s="277"/>
      <c r="BI398" s="277"/>
      <c r="BJ398" s="277"/>
      <c r="BK398" s="277"/>
      <c r="BL398" s="277"/>
      <c r="BM398" s="277"/>
      <c r="BN398" s="277"/>
      <c r="BO398" s="277"/>
      <c r="BP398" s="277"/>
      <c r="BQ398" s="277"/>
      <c r="BR398" s="277"/>
      <c r="BS398" s="277"/>
      <c r="BT398" s="277"/>
      <c r="BU398" s="277"/>
      <c r="BV398" s="277"/>
      <c r="BW398" s="277"/>
      <c r="BX398" s="277"/>
      <c r="BY398" s="277"/>
      <c r="BZ398" s="277"/>
      <c r="CA398" s="277"/>
      <c r="CB398" s="277"/>
      <c r="CC398" s="277"/>
      <c r="CD398" s="277"/>
      <c r="CE398" s="277"/>
      <c r="CF398" s="277"/>
      <c r="CG398" s="277"/>
      <c r="CH398" s="277"/>
      <c r="CI398" s="277"/>
      <c r="CJ398" s="277"/>
      <c r="CK398" s="277"/>
      <c r="CL398" s="277"/>
      <c r="CM398" s="277"/>
      <c r="CN398" s="277"/>
      <c r="CO398" s="277"/>
      <c r="CP398" s="277"/>
      <c r="CQ398" s="277"/>
      <c r="CR398" s="277"/>
      <c r="CS398" s="277"/>
      <c r="CT398" s="277"/>
      <c r="CU398" s="277"/>
      <c r="CV398" s="277"/>
      <c r="CW398" s="277"/>
      <c r="CX398" s="277"/>
      <c r="CY398" s="277"/>
      <c r="CZ398" s="277"/>
      <c r="DA398" s="277"/>
      <c r="DB398" s="277"/>
      <c r="DC398" s="277"/>
      <c r="DD398" s="277"/>
      <c r="DE398" s="277"/>
      <c r="DF398" s="277"/>
      <c r="DG398" s="277"/>
      <c r="DH398" s="277"/>
      <c r="DI398" s="277"/>
      <c r="DJ398" s="277"/>
      <c r="DK398" s="277"/>
      <c r="DL398" s="277"/>
      <c r="DM398" s="277"/>
      <c r="DN398" s="277"/>
      <c r="DO398" s="277"/>
      <c r="DP398" s="277"/>
      <c r="DQ398" s="277"/>
      <c r="DR398" s="277"/>
      <c r="DS398" s="277"/>
      <c r="DT398" s="277"/>
      <c r="DU398" s="277"/>
      <c r="DV398" s="277"/>
      <c r="DW398" s="277"/>
      <c r="DX398" s="277"/>
      <c r="DY398" s="277"/>
      <c r="DZ398" s="277"/>
      <c r="EA398" s="277"/>
      <c r="EB398" s="277"/>
      <c r="EC398" s="277"/>
      <c r="ED398" s="277"/>
      <c r="EE398" s="277"/>
      <c r="EF398" s="277"/>
      <c r="EG398" s="277"/>
      <c r="EH398" s="277"/>
      <c r="EI398" s="277"/>
      <c r="EJ398" s="277"/>
      <c r="EK398" s="277"/>
      <c r="EL398" s="277"/>
      <c r="EM398" s="277"/>
      <c r="EN398" s="277"/>
      <c r="EO398" s="277"/>
      <c r="EP398" s="277"/>
      <c r="EQ398" s="277"/>
      <c r="ER398" s="277"/>
      <c r="ES398" s="277"/>
      <c r="ET398" s="277"/>
      <c r="EU398" s="277"/>
      <c r="EV398" s="277"/>
      <c r="EW398" s="277"/>
      <c r="EX398" s="277"/>
      <c r="EY398" s="277"/>
      <c r="EZ398" s="277"/>
      <c r="FA398" s="277"/>
      <c r="FB398" s="277"/>
      <c r="FC398" s="277"/>
      <c r="FD398" s="277"/>
      <c r="FE398" s="277"/>
      <c r="FF398" s="277"/>
      <c r="FG398" s="277"/>
      <c r="FH398" s="277"/>
      <c r="FI398" s="277"/>
      <c r="FJ398" s="277"/>
      <c r="FK398" s="277"/>
      <c r="FL398" s="277"/>
      <c r="FM398" s="277"/>
      <c r="FN398" s="277"/>
      <c r="FO398" s="277"/>
      <c r="FP398" s="277"/>
      <c r="FQ398" s="277"/>
      <c r="FR398" s="277"/>
      <c r="FS398" s="277"/>
      <c r="FT398" s="277"/>
      <c r="FU398" s="277"/>
      <c r="FV398" s="277"/>
      <c r="FW398" s="277"/>
      <c r="FX398" s="277"/>
      <c r="FY398" s="277"/>
      <c r="FZ398" s="277"/>
      <c r="GA398" s="277"/>
      <c r="GB398" s="277"/>
      <c r="GC398" s="277"/>
      <c r="GD398" s="277"/>
      <c r="GE398" s="277"/>
      <c r="GF398" s="277"/>
      <c r="GG398" s="277"/>
      <c r="GH398" s="277"/>
      <c r="GI398" s="277"/>
      <c r="GJ398" s="277"/>
      <c r="GK398" s="277"/>
      <c r="GL398" s="277"/>
      <c r="GM398" s="277"/>
      <c r="GN398" s="277"/>
      <c r="GO398" s="277"/>
      <c r="GP398" s="277"/>
      <c r="GQ398" s="277"/>
      <c r="GR398" s="277"/>
      <c r="GS398" s="277"/>
      <c r="GT398" s="277"/>
      <c r="GU398" s="277"/>
      <c r="GV398" s="280"/>
      <c r="GW398" s="280"/>
      <c r="GX398" s="280"/>
      <c r="GY398" s="280"/>
      <c r="GZ398" s="280"/>
      <c r="HA398" s="280"/>
      <c r="HB398" s="280"/>
      <c r="HC398" s="280"/>
      <c r="HD398" s="280"/>
      <c r="HE398" s="280"/>
      <c r="HF398" s="280"/>
      <c r="HG398" s="280"/>
      <c r="HH398" s="280"/>
      <c r="HI398" s="280"/>
      <c r="HJ398" s="280"/>
      <c r="HK398" s="280"/>
      <c r="HL398" s="280"/>
      <c r="HM398" s="280"/>
      <c r="HN398" s="280"/>
      <c r="HO398" s="280"/>
      <c r="HP398" s="280"/>
      <c r="HQ398" s="280"/>
      <c r="HR398" s="280"/>
      <c r="HS398" s="280"/>
    </row>
    <row r="399" spans="1:227" s="257" customFormat="1" ht="30" customHeight="1">
      <c r="A399" s="523"/>
      <c r="B399" s="297" t="s">
        <v>487</v>
      </c>
      <c r="C399" s="290">
        <v>117.07</v>
      </c>
      <c r="D399" s="291"/>
      <c r="E399" s="290"/>
      <c r="F399" s="291">
        <f t="shared" si="62"/>
        <v>117.07</v>
      </c>
      <c r="G399" s="290"/>
      <c r="H399" s="291">
        <f t="shared" si="66"/>
        <v>117.07</v>
      </c>
      <c r="I399" s="296"/>
      <c r="J399" s="277"/>
      <c r="K399" s="277"/>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7"/>
      <c r="AN399" s="277"/>
      <c r="AO399" s="277"/>
      <c r="AP399" s="277"/>
      <c r="AQ399" s="277"/>
      <c r="AR399" s="277"/>
      <c r="AS399" s="277"/>
      <c r="AT399" s="277"/>
      <c r="AU399" s="277"/>
      <c r="AV399" s="277"/>
      <c r="AW399" s="277"/>
      <c r="AX399" s="277"/>
      <c r="AY399" s="277"/>
      <c r="AZ399" s="277"/>
      <c r="BA399" s="277"/>
      <c r="BB399" s="277"/>
      <c r="BC399" s="277"/>
      <c r="BD399" s="277"/>
      <c r="BE399" s="277"/>
      <c r="BF399" s="277"/>
      <c r="BG399" s="277"/>
      <c r="BH399" s="277"/>
      <c r="BI399" s="277"/>
      <c r="BJ399" s="277"/>
      <c r="BK399" s="277"/>
      <c r="BL399" s="277"/>
      <c r="BM399" s="277"/>
      <c r="BN399" s="277"/>
      <c r="BO399" s="277"/>
      <c r="BP399" s="277"/>
      <c r="BQ399" s="277"/>
      <c r="BR399" s="277"/>
      <c r="BS399" s="277"/>
      <c r="BT399" s="277"/>
      <c r="BU399" s="277"/>
      <c r="BV399" s="277"/>
      <c r="BW399" s="277"/>
      <c r="BX399" s="277"/>
      <c r="BY399" s="277"/>
      <c r="BZ399" s="277"/>
      <c r="CA399" s="277"/>
      <c r="CB399" s="277"/>
      <c r="CC399" s="277"/>
      <c r="CD399" s="277"/>
      <c r="CE399" s="277"/>
      <c r="CF399" s="277"/>
      <c r="CG399" s="277"/>
      <c r="CH399" s="277"/>
      <c r="CI399" s="277"/>
      <c r="CJ399" s="277"/>
      <c r="CK399" s="277"/>
      <c r="CL399" s="277"/>
      <c r="CM399" s="277"/>
      <c r="CN399" s="277"/>
      <c r="CO399" s="277"/>
      <c r="CP399" s="277"/>
      <c r="CQ399" s="277"/>
      <c r="CR399" s="277"/>
      <c r="CS399" s="277"/>
      <c r="CT399" s="277"/>
      <c r="CU399" s="277"/>
      <c r="CV399" s="277"/>
      <c r="CW399" s="277"/>
      <c r="CX399" s="277"/>
      <c r="CY399" s="277"/>
      <c r="CZ399" s="277"/>
      <c r="DA399" s="277"/>
      <c r="DB399" s="277"/>
      <c r="DC399" s="277"/>
      <c r="DD399" s="277"/>
      <c r="DE399" s="277"/>
      <c r="DF399" s="277"/>
      <c r="DG399" s="277"/>
      <c r="DH399" s="277"/>
      <c r="DI399" s="277"/>
      <c r="DJ399" s="277"/>
      <c r="DK399" s="277"/>
      <c r="DL399" s="277"/>
      <c r="DM399" s="277"/>
      <c r="DN399" s="277"/>
      <c r="DO399" s="277"/>
      <c r="DP399" s="277"/>
      <c r="DQ399" s="277"/>
      <c r="DR399" s="277"/>
      <c r="DS399" s="277"/>
      <c r="DT399" s="277"/>
      <c r="DU399" s="277"/>
      <c r="DV399" s="277"/>
      <c r="DW399" s="277"/>
      <c r="DX399" s="277"/>
      <c r="DY399" s="277"/>
      <c r="DZ399" s="277"/>
      <c r="EA399" s="277"/>
      <c r="EB399" s="277"/>
      <c r="EC399" s="277"/>
      <c r="ED399" s="277"/>
      <c r="EE399" s="277"/>
      <c r="EF399" s="277"/>
      <c r="EG399" s="277"/>
      <c r="EH399" s="277"/>
      <c r="EI399" s="277"/>
      <c r="EJ399" s="277"/>
      <c r="EK399" s="277"/>
      <c r="EL399" s="277"/>
      <c r="EM399" s="277"/>
      <c r="EN399" s="277"/>
      <c r="EO399" s="277"/>
      <c r="EP399" s="277"/>
      <c r="EQ399" s="277"/>
      <c r="ER399" s="277"/>
      <c r="ES399" s="277"/>
      <c r="ET399" s="277"/>
      <c r="EU399" s="277"/>
      <c r="EV399" s="277"/>
      <c r="EW399" s="277"/>
      <c r="EX399" s="277"/>
      <c r="EY399" s="277"/>
      <c r="EZ399" s="277"/>
      <c r="FA399" s="277"/>
      <c r="FB399" s="277"/>
      <c r="FC399" s="277"/>
      <c r="FD399" s="277"/>
      <c r="FE399" s="277"/>
      <c r="FF399" s="277"/>
      <c r="FG399" s="277"/>
      <c r="FH399" s="277"/>
      <c r="FI399" s="277"/>
      <c r="FJ399" s="277"/>
      <c r="FK399" s="277"/>
      <c r="FL399" s="277"/>
      <c r="FM399" s="277"/>
      <c r="FN399" s="277"/>
      <c r="FO399" s="277"/>
      <c r="FP399" s="277"/>
      <c r="FQ399" s="277"/>
      <c r="FR399" s="277"/>
      <c r="FS399" s="277"/>
      <c r="FT399" s="277"/>
      <c r="FU399" s="277"/>
      <c r="FV399" s="277"/>
      <c r="FW399" s="277"/>
      <c r="FX399" s="277"/>
      <c r="FY399" s="277"/>
      <c r="FZ399" s="277"/>
      <c r="GA399" s="277"/>
      <c r="GB399" s="277"/>
      <c r="GC399" s="277"/>
      <c r="GD399" s="277"/>
      <c r="GE399" s="277"/>
      <c r="GF399" s="277"/>
      <c r="GG399" s="277"/>
      <c r="GH399" s="277"/>
      <c r="GI399" s="277"/>
      <c r="GJ399" s="277"/>
      <c r="GK399" s="277"/>
      <c r="GL399" s="277"/>
      <c r="GM399" s="277"/>
      <c r="GN399" s="277"/>
      <c r="GO399" s="277"/>
      <c r="GP399" s="277"/>
      <c r="GQ399" s="277"/>
      <c r="GR399" s="277"/>
      <c r="GS399" s="277"/>
      <c r="GT399" s="277"/>
      <c r="GU399" s="277"/>
      <c r="GV399" s="280"/>
      <c r="GW399" s="280"/>
      <c r="GX399" s="280"/>
      <c r="GY399" s="280"/>
      <c r="GZ399" s="280"/>
      <c r="HA399" s="280"/>
      <c r="HB399" s="280"/>
      <c r="HC399" s="280"/>
      <c r="HD399" s="280"/>
      <c r="HE399" s="280"/>
      <c r="HF399" s="280"/>
      <c r="HG399" s="280"/>
      <c r="HH399" s="280"/>
      <c r="HI399" s="280"/>
      <c r="HJ399" s="280"/>
      <c r="HK399" s="280"/>
      <c r="HL399" s="280"/>
      <c r="HM399" s="280"/>
      <c r="HN399" s="280"/>
      <c r="HO399" s="280"/>
      <c r="HP399" s="280"/>
      <c r="HQ399" s="280"/>
      <c r="HR399" s="280"/>
      <c r="HS399" s="280"/>
    </row>
    <row r="400" spans="1:227" s="257" customFormat="1" ht="30" customHeight="1">
      <c r="A400" s="523"/>
      <c r="B400" s="297" t="s">
        <v>488</v>
      </c>
      <c r="C400" s="290">
        <v>46</v>
      </c>
      <c r="D400" s="291"/>
      <c r="E400" s="290"/>
      <c r="F400" s="291">
        <f t="shared" si="62"/>
        <v>46</v>
      </c>
      <c r="G400" s="290"/>
      <c r="H400" s="291">
        <f t="shared" si="66"/>
        <v>46</v>
      </c>
      <c r="I400" s="296"/>
      <c r="J400" s="277"/>
      <c r="K400" s="277"/>
      <c r="L400" s="277"/>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c r="AQ400" s="277"/>
      <c r="AR400" s="277"/>
      <c r="AS400" s="277"/>
      <c r="AT400" s="277"/>
      <c r="AU400" s="277"/>
      <c r="AV400" s="277"/>
      <c r="AW400" s="277"/>
      <c r="AX400" s="277"/>
      <c r="AY400" s="277"/>
      <c r="AZ400" s="277"/>
      <c r="BA400" s="277"/>
      <c r="BB400" s="277"/>
      <c r="BC400" s="277"/>
      <c r="BD400" s="277"/>
      <c r="BE400" s="277"/>
      <c r="BF400" s="277"/>
      <c r="BG400" s="277"/>
      <c r="BH400" s="277"/>
      <c r="BI400" s="277"/>
      <c r="BJ400" s="277"/>
      <c r="BK400" s="277"/>
      <c r="BL400" s="277"/>
      <c r="BM400" s="277"/>
      <c r="BN400" s="277"/>
      <c r="BO400" s="277"/>
      <c r="BP400" s="277"/>
      <c r="BQ400" s="277"/>
      <c r="BR400" s="277"/>
      <c r="BS400" s="277"/>
      <c r="BT400" s="277"/>
      <c r="BU400" s="277"/>
      <c r="BV400" s="277"/>
      <c r="BW400" s="277"/>
      <c r="BX400" s="277"/>
      <c r="BY400" s="277"/>
      <c r="BZ400" s="277"/>
      <c r="CA400" s="277"/>
      <c r="CB400" s="277"/>
      <c r="CC400" s="277"/>
      <c r="CD400" s="277"/>
      <c r="CE400" s="277"/>
      <c r="CF400" s="277"/>
      <c r="CG400" s="277"/>
      <c r="CH400" s="277"/>
      <c r="CI400" s="277"/>
      <c r="CJ400" s="277"/>
      <c r="CK400" s="277"/>
      <c r="CL400" s="277"/>
      <c r="CM400" s="277"/>
      <c r="CN400" s="277"/>
      <c r="CO400" s="277"/>
      <c r="CP400" s="277"/>
      <c r="CQ400" s="277"/>
      <c r="CR400" s="277"/>
      <c r="CS400" s="277"/>
      <c r="CT400" s="277"/>
      <c r="CU400" s="277"/>
      <c r="CV400" s="277"/>
      <c r="CW400" s="277"/>
      <c r="CX400" s="277"/>
      <c r="CY400" s="277"/>
      <c r="CZ400" s="277"/>
      <c r="DA400" s="277"/>
      <c r="DB400" s="277"/>
      <c r="DC400" s="277"/>
      <c r="DD400" s="277"/>
      <c r="DE400" s="277"/>
      <c r="DF400" s="277"/>
      <c r="DG400" s="277"/>
      <c r="DH400" s="277"/>
      <c r="DI400" s="277"/>
      <c r="DJ400" s="277"/>
      <c r="DK400" s="277"/>
      <c r="DL400" s="277"/>
      <c r="DM400" s="277"/>
      <c r="DN400" s="277"/>
      <c r="DO400" s="277"/>
      <c r="DP400" s="277"/>
      <c r="DQ400" s="277"/>
      <c r="DR400" s="277"/>
      <c r="DS400" s="277"/>
      <c r="DT400" s="277"/>
      <c r="DU400" s="277"/>
      <c r="DV400" s="277"/>
      <c r="DW400" s="277"/>
      <c r="DX400" s="277"/>
      <c r="DY400" s="277"/>
      <c r="DZ400" s="277"/>
      <c r="EA400" s="277"/>
      <c r="EB400" s="277"/>
      <c r="EC400" s="277"/>
      <c r="ED400" s="277"/>
      <c r="EE400" s="277"/>
      <c r="EF400" s="277"/>
      <c r="EG400" s="277"/>
      <c r="EH400" s="277"/>
      <c r="EI400" s="277"/>
      <c r="EJ400" s="277"/>
      <c r="EK400" s="277"/>
      <c r="EL400" s="277"/>
      <c r="EM400" s="277"/>
      <c r="EN400" s="277"/>
      <c r="EO400" s="277"/>
      <c r="EP400" s="277"/>
      <c r="EQ400" s="277"/>
      <c r="ER400" s="277"/>
      <c r="ES400" s="277"/>
      <c r="ET400" s="277"/>
      <c r="EU400" s="277"/>
      <c r="EV400" s="277"/>
      <c r="EW400" s="277"/>
      <c r="EX400" s="277"/>
      <c r="EY400" s="277"/>
      <c r="EZ400" s="277"/>
      <c r="FA400" s="277"/>
      <c r="FB400" s="277"/>
      <c r="FC400" s="277"/>
      <c r="FD400" s="277"/>
      <c r="FE400" s="277"/>
      <c r="FF400" s="277"/>
      <c r="FG400" s="277"/>
      <c r="FH400" s="277"/>
      <c r="FI400" s="277"/>
      <c r="FJ400" s="277"/>
      <c r="FK400" s="277"/>
      <c r="FL400" s="277"/>
      <c r="FM400" s="277"/>
      <c r="FN400" s="277"/>
      <c r="FO400" s="277"/>
      <c r="FP400" s="277"/>
      <c r="FQ400" s="277"/>
      <c r="FR400" s="277"/>
      <c r="FS400" s="277"/>
      <c r="FT400" s="277"/>
      <c r="FU400" s="277"/>
      <c r="FV400" s="277"/>
      <c r="FW400" s="277"/>
      <c r="FX400" s="277"/>
      <c r="FY400" s="277"/>
      <c r="FZ400" s="277"/>
      <c r="GA400" s="277"/>
      <c r="GB400" s="277"/>
      <c r="GC400" s="277"/>
      <c r="GD400" s="277"/>
      <c r="GE400" s="277"/>
      <c r="GF400" s="277"/>
      <c r="GG400" s="277"/>
      <c r="GH400" s="277"/>
      <c r="GI400" s="277"/>
      <c r="GJ400" s="277"/>
      <c r="GK400" s="277"/>
      <c r="GL400" s="277"/>
      <c r="GM400" s="277"/>
      <c r="GN400" s="277"/>
      <c r="GO400" s="277"/>
      <c r="GP400" s="277"/>
      <c r="GQ400" s="277"/>
      <c r="GR400" s="277"/>
      <c r="GS400" s="277"/>
      <c r="GT400" s="277"/>
      <c r="GU400" s="277"/>
      <c r="GV400" s="280"/>
      <c r="GW400" s="280"/>
      <c r="GX400" s="280"/>
      <c r="GY400" s="280"/>
      <c r="GZ400" s="280"/>
      <c r="HA400" s="280"/>
      <c r="HB400" s="280"/>
      <c r="HC400" s="280"/>
      <c r="HD400" s="280"/>
      <c r="HE400" s="280"/>
      <c r="HF400" s="280"/>
      <c r="HG400" s="280"/>
      <c r="HH400" s="280"/>
      <c r="HI400" s="280"/>
      <c r="HJ400" s="280"/>
      <c r="HK400" s="280"/>
      <c r="HL400" s="280"/>
      <c r="HM400" s="280"/>
      <c r="HN400" s="280"/>
      <c r="HO400" s="280"/>
      <c r="HP400" s="280"/>
      <c r="HQ400" s="280"/>
      <c r="HR400" s="280"/>
      <c r="HS400" s="280"/>
    </row>
    <row r="401" spans="1:227" s="257" customFormat="1" ht="30" customHeight="1">
      <c r="A401" s="523"/>
      <c r="B401" s="297" t="s">
        <v>489</v>
      </c>
      <c r="C401" s="290">
        <v>5</v>
      </c>
      <c r="D401" s="291"/>
      <c r="E401" s="290"/>
      <c r="F401" s="291">
        <f t="shared" si="62"/>
        <v>5</v>
      </c>
      <c r="G401" s="290"/>
      <c r="H401" s="291">
        <f t="shared" si="66"/>
        <v>5</v>
      </c>
      <c r="I401" s="296"/>
      <c r="J401" s="277"/>
      <c r="K401" s="277"/>
      <c r="L401" s="277"/>
      <c r="M401" s="277"/>
      <c r="N401" s="277"/>
      <c r="O401" s="277"/>
      <c r="P401" s="277"/>
      <c r="Q401" s="277"/>
      <c r="R401" s="277"/>
      <c r="S401" s="277"/>
      <c r="T401" s="277"/>
      <c r="U401" s="277"/>
      <c r="V401" s="277"/>
      <c r="W401" s="277"/>
      <c r="X401" s="277"/>
      <c r="Y401" s="277"/>
      <c r="Z401" s="277"/>
      <c r="AA401" s="277"/>
      <c r="AB401" s="277"/>
      <c r="AC401" s="277"/>
      <c r="AD401" s="277"/>
      <c r="AE401" s="277"/>
      <c r="AF401" s="277"/>
      <c r="AG401" s="277"/>
      <c r="AH401" s="277"/>
      <c r="AI401" s="277"/>
      <c r="AJ401" s="277"/>
      <c r="AK401" s="277"/>
      <c r="AL401" s="277"/>
      <c r="AM401" s="277"/>
      <c r="AN401" s="277"/>
      <c r="AO401" s="277"/>
      <c r="AP401" s="277"/>
      <c r="AQ401" s="277"/>
      <c r="AR401" s="277"/>
      <c r="AS401" s="277"/>
      <c r="AT401" s="277"/>
      <c r="AU401" s="277"/>
      <c r="AV401" s="277"/>
      <c r="AW401" s="277"/>
      <c r="AX401" s="277"/>
      <c r="AY401" s="277"/>
      <c r="AZ401" s="277"/>
      <c r="BA401" s="277"/>
      <c r="BB401" s="277"/>
      <c r="BC401" s="277"/>
      <c r="BD401" s="277"/>
      <c r="BE401" s="277"/>
      <c r="BF401" s="277"/>
      <c r="BG401" s="277"/>
      <c r="BH401" s="277"/>
      <c r="BI401" s="277"/>
      <c r="BJ401" s="277"/>
      <c r="BK401" s="277"/>
      <c r="BL401" s="277"/>
      <c r="BM401" s="277"/>
      <c r="BN401" s="277"/>
      <c r="BO401" s="277"/>
      <c r="BP401" s="277"/>
      <c r="BQ401" s="277"/>
      <c r="BR401" s="277"/>
      <c r="BS401" s="277"/>
      <c r="BT401" s="277"/>
      <c r="BU401" s="277"/>
      <c r="BV401" s="277"/>
      <c r="BW401" s="277"/>
      <c r="BX401" s="277"/>
      <c r="BY401" s="277"/>
      <c r="BZ401" s="277"/>
      <c r="CA401" s="277"/>
      <c r="CB401" s="277"/>
      <c r="CC401" s="277"/>
      <c r="CD401" s="277"/>
      <c r="CE401" s="277"/>
      <c r="CF401" s="277"/>
      <c r="CG401" s="277"/>
      <c r="CH401" s="277"/>
      <c r="CI401" s="277"/>
      <c r="CJ401" s="277"/>
      <c r="CK401" s="277"/>
      <c r="CL401" s="277"/>
      <c r="CM401" s="277"/>
      <c r="CN401" s="277"/>
      <c r="CO401" s="277"/>
      <c r="CP401" s="277"/>
      <c r="CQ401" s="277"/>
      <c r="CR401" s="277"/>
      <c r="CS401" s="277"/>
      <c r="CT401" s="277"/>
      <c r="CU401" s="277"/>
      <c r="CV401" s="277"/>
      <c r="CW401" s="277"/>
      <c r="CX401" s="277"/>
      <c r="CY401" s="277"/>
      <c r="CZ401" s="277"/>
      <c r="DA401" s="277"/>
      <c r="DB401" s="277"/>
      <c r="DC401" s="277"/>
      <c r="DD401" s="277"/>
      <c r="DE401" s="277"/>
      <c r="DF401" s="277"/>
      <c r="DG401" s="277"/>
      <c r="DH401" s="277"/>
      <c r="DI401" s="277"/>
      <c r="DJ401" s="277"/>
      <c r="DK401" s="277"/>
      <c r="DL401" s="277"/>
      <c r="DM401" s="277"/>
      <c r="DN401" s="277"/>
      <c r="DO401" s="277"/>
      <c r="DP401" s="277"/>
      <c r="DQ401" s="277"/>
      <c r="DR401" s="277"/>
      <c r="DS401" s="277"/>
      <c r="DT401" s="277"/>
      <c r="DU401" s="277"/>
      <c r="DV401" s="277"/>
      <c r="DW401" s="277"/>
      <c r="DX401" s="277"/>
      <c r="DY401" s="277"/>
      <c r="DZ401" s="277"/>
      <c r="EA401" s="277"/>
      <c r="EB401" s="277"/>
      <c r="EC401" s="277"/>
      <c r="ED401" s="277"/>
      <c r="EE401" s="277"/>
      <c r="EF401" s="277"/>
      <c r="EG401" s="277"/>
      <c r="EH401" s="277"/>
      <c r="EI401" s="277"/>
      <c r="EJ401" s="277"/>
      <c r="EK401" s="277"/>
      <c r="EL401" s="277"/>
      <c r="EM401" s="277"/>
      <c r="EN401" s="277"/>
      <c r="EO401" s="277"/>
      <c r="EP401" s="277"/>
      <c r="EQ401" s="277"/>
      <c r="ER401" s="277"/>
      <c r="ES401" s="277"/>
      <c r="ET401" s="277"/>
      <c r="EU401" s="277"/>
      <c r="EV401" s="277"/>
      <c r="EW401" s="277"/>
      <c r="EX401" s="277"/>
      <c r="EY401" s="277"/>
      <c r="EZ401" s="277"/>
      <c r="FA401" s="277"/>
      <c r="FB401" s="277"/>
      <c r="FC401" s="277"/>
      <c r="FD401" s="277"/>
      <c r="FE401" s="277"/>
      <c r="FF401" s="277"/>
      <c r="FG401" s="277"/>
      <c r="FH401" s="277"/>
      <c r="FI401" s="277"/>
      <c r="FJ401" s="277"/>
      <c r="FK401" s="277"/>
      <c r="FL401" s="277"/>
      <c r="FM401" s="277"/>
      <c r="FN401" s="277"/>
      <c r="FO401" s="277"/>
      <c r="FP401" s="277"/>
      <c r="FQ401" s="277"/>
      <c r="FR401" s="277"/>
      <c r="FS401" s="277"/>
      <c r="FT401" s="277"/>
      <c r="FU401" s="277"/>
      <c r="FV401" s="277"/>
      <c r="FW401" s="277"/>
      <c r="FX401" s="277"/>
      <c r="FY401" s="277"/>
      <c r="FZ401" s="277"/>
      <c r="GA401" s="277"/>
      <c r="GB401" s="277"/>
      <c r="GC401" s="277"/>
      <c r="GD401" s="277"/>
      <c r="GE401" s="277"/>
      <c r="GF401" s="277"/>
      <c r="GG401" s="277"/>
      <c r="GH401" s="277"/>
      <c r="GI401" s="277"/>
      <c r="GJ401" s="277"/>
      <c r="GK401" s="277"/>
      <c r="GL401" s="277"/>
      <c r="GM401" s="277"/>
      <c r="GN401" s="277"/>
      <c r="GO401" s="277"/>
      <c r="GP401" s="277"/>
      <c r="GQ401" s="277"/>
      <c r="GR401" s="277"/>
      <c r="GS401" s="277"/>
      <c r="GT401" s="277"/>
      <c r="GU401" s="277"/>
      <c r="GV401" s="280"/>
      <c r="GW401" s="280"/>
      <c r="GX401" s="280"/>
      <c r="GY401" s="280"/>
      <c r="GZ401" s="280"/>
      <c r="HA401" s="280"/>
      <c r="HB401" s="280"/>
      <c r="HC401" s="280"/>
      <c r="HD401" s="280"/>
      <c r="HE401" s="280"/>
      <c r="HF401" s="280"/>
      <c r="HG401" s="280"/>
      <c r="HH401" s="280"/>
      <c r="HI401" s="280"/>
      <c r="HJ401" s="280"/>
      <c r="HK401" s="280"/>
      <c r="HL401" s="280"/>
      <c r="HM401" s="280"/>
      <c r="HN401" s="280"/>
      <c r="HO401" s="280"/>
      <c r="HP401" s="280"/>
      <c r="HQ401" s="280"/>
      <c r="HR401" s="280"/>
      <c r="HS401" s="280"/>
    </row>
    <row r="402" spans="1:227" s="257" customFormat="1" ht="30" customHeight="1">
      <c r="A402" s="523"/>
      <c r="B402" s="297" t="s">
        <v>490</v>
      </c>
      <c r="C402" s="290">
        <v>80</v>
      </c>
      <c r="D402" s="291"/>
      <c r="E402" s="290"/>
      <c r="F402" s="291">
        <f t="shared" si="62"/>
        <v>80</v>
      </c>
      <c r="G402" s="290"/>
      <c r="H402" s="291">
        <f t="shared" si="66"/>
        <v>80</v>
      </c>
      <c r="I402" s="296"/>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277"/>
      <c r="AF402" s="277"/>
      <c r="AG402" s="277"/>
      <c r="AH402" s="277"/>
      <c r="AI402" s="277"/>
      <c r="AJ402" s="277"/>
      <c r="AK402" s="277"/>
      <c r="AL402" s="277"/>
      <c r="AM402" s="277"/>
      <c r="AN402" s="277"/>
      <c r="AO402" s="277"/>
      <c r="AP402" s="277"/>
      <c r="AQ402" s="277"/>
      <c r="AR402" s="277"/>
      <c r="AS402" s="277"/>
      <c r="AT402" s="277"/>
      <c r="AU402" s="277"/>
      <c r="AV402" s="277"/>
      <c r="AW402" s="277"/>
      <c r="AX402" s="277"/>
      <c r="AY402" s="277"/>
      <c r="AZ402" s="277"/>
      <c r="BA402" s="277"/>
      <c r="BB402" s="277"/>
      <c r="BC402" s="277"/>
      <c r="BD402" s="277"/>
      <c r="BE402" s="277"/>
      <c r="BF402" s="277"/>
      <c r="BG402" s="277"/>
      <c r="BH402" s="277"/>
      <c r="BI402" s="277"/>
      <c r="BJ402" s="277"/>
      <c r="BK402" s="277"/>
      <c r="BL402" s="277"/>
      <c r="BM402" s="277"/>
      <c r="BN402" s="277"/>
      <c r="BO402" s="277"/>
      <c r="BP402" s="277"/>
      <c r="BQ402" s="277"/>
      <c r="BR402" s="277"/>
      <c r="BS402" s="277"/>
      <c r="BT402" s="277"/>
      <c r="BU402" s="277"/>
      <c r="BV402" s="277"/>
      <c r="BW402" s="277"/>
      <c r="BX402" s="277"/>
      <c r="BY402" s="277"/>
      <c r="BZ402" s="277"/>
      <c r="CA402" s="277"/>
      <c r="CB402" s="277"/>
      <c r="CC402" s="277"/>
      <c r="CD402" s="277"/>
      <c r="CE402" s="277"/>
      <c r="CF402" s="277"/>
      <c r="CG402" s="277"/>
      <c r="CH402" s="277"/>
      <c r="CI402" s="277"/>
      <c r="CJ402" s="277"/>
      <c r="CK402" s="277"/>
      <c r="CL402" s="277"/>
      <c r="CM402" s="277"/>
      <c r="CN402" s="277"/>
      <c r="CO402" s="277"/>
      <c r="CP402" s="277"/>
      <c r="CQ402" s="277"/>
      <c r="CR402" s="277"/>
      <c r="CS402" s="277"/>
      <c r="CT402" s="277"/>
      <c r="CU402" s="277"/>
      <c r="CV402" s="277"/>
      <c r="CW402" s="277"/>
      <c r="CX402" s="277"/>
      <c r="CY402" s="277"/>
      <c r="CZ402" s="277"/>
      <c r="DA402" s="277"/>
      <c r="DB402" s="277"/>
      <c r="DC402" s="277"/>
      <c r="DD402" s="277"/>
      <c r="DE402" s="277"/>
      <c r="DF402" s="277"/>
      <c r="DG402" s="277"/>
      <c r="DH402" s="277"/>
      <c r="DI402" s="277"/>
      <c r="DJ402" s="277"/>
      <c r="DK402" s="277"/>
      <c r="DL402" s="277"/>
      <c r="DM402" s="277"/>
      <c r="DN402" s="277"/>
      <c r="DO402" s="277"/>
      <c r="DP402" s="277"/>
      <c r="DQ402" s="277"/>
      <c r="DR402" s="277"/>
      <c r="DS402" s="277"/>
      <c r="DT402" s="277"/>
      <c r="DU402" s="277"/>
      <c r="DV402" s="277"/>
      <c r="DW402" s="277"/>
      <c r="DX402" s="277"/>
      <c r="DY402" s="277"/>
      <c r="DZ402" s="277"/>
      <c r="EA402" s="277"/>
      <c r="EB402" s="277"/>
      <c r="EC402" s="277"/>
      <c r="ED402" s="277"/>
      <c r="EE402" s="277"/>
      <c r="EF402" s="277"/>
      <c r="EG402" s="277"/>
      <c r="EH402" s="277"/>
      <c r="EI402" s="277"/>
      <c r="EJ402" s="277"/>
      <c r="EK402" s="277"/>
      <c r="EL402" s="277"/>
      <c r="EM402" s="277"/>
      <c r="EN402" s="277"/>
      <c r="EO402" s="277"/>
      <c r="EP402" s="277"/>
      <c r="EQ402" s="277"/>
      <c r="ER402" s="277"/>
      <c r="ES402" s="277"/>
      <c r="ET402" s="277"/>
      <c r="EU402" s="277"/>
      <c r="EV402" s="277"/>
      <c r="EW402" s="277"/>
      <c r="EX402" s="277"/>
      <c r="EY402" s="277"/>
      <c r="EZ402" s="277"/>
      <c r="FA402" s="277"/>
      <c r="FB402" s="277"/>
      <c r="FC402" s="277"/>
      <c r="FD402" s="277"/>
      <c r="FE402" s="277"/>
      <c r="FF402" s="277"/>
      <c r="FG402" s="277"/>
      <c r="FH402" s="277"/>
      <c r="FI402" s="277"/>
      <c r="FJ402" s="277"/>
      <c r="FK402" s="277"/>
      <c r="FL402" s="277"/>
      <c r="FM402" s="277"/>
      <c r="FN402" s="277"/>
      <c r="FO402" s="277"/>
      <c r="FP402" s="277"/>
      <c r="FQ402" s="277"/>
      <c r="FR402" s="277"/>
      <c r="FS402" s="277"/>
      <c r="FT402" s="277"/>
      <c r="FU402" s="277"/>
      <c r="FV402" s="277"/>
      <c r="FW402" s="277"/>
      <c r="FX402" s="277"/>
      <c r="FY402" s="277"/>
      <c r="FZ402" s="277"/>
      <c r="GA402" s="277"/>
      <c r="GB402" s="277"/>
      <c r="GC402" s="277"/>
      <c r="GD402" s="277"/>
      <c r="GE402" s="277"/>
      <c r="GF402" s="277"/>
      <c r="GG402" s="277"/>
      <c r="GH402" s="277"/>
      <c r="GI402" s="277"/>
      <c r="GJ402" s="277"/>
      <c r="GK402" s="277"/>
      <c r="GL402" s="277"/>
      <c r="GM402" s="277"/>
      <c r="GN402" s="277"/>
      <c r="GO402" s="277"/>
      <c r="GP402" s="277"/>
      <c r="GQ402" s="277"/>
      <c r="GR402" s="277"/>
      <c r="GS402" s="277"/>
      <c r="GT402" s="277"/>
      <c r="GU402" s="277"/>
      <c r="GV402" s="280"/>
      <c r="GW402" s="280"/>
      <c r="GX402" s="280"/>
      <c r="GY402" s="280"/>
      <c r="GZ402" s="280"/>
      <c r="HA402" s="280"/>
      <c r="HB402" s="280"/>
      <c r="HC402" s="280"/>
      <c r="HD402" s="280"/>
      <c r="HE402" s="280"/>
      <c r="HF402" s="280"/>
      <c r="HG402" s="280"/>
      <c r="HH402" s="280"/>
      <c r="HI402" s="280"/>
      <c r="HJ402" s="280"/>
      <c r="HK402" s="280"/>
      <c r="HL402" s="280"/>
      <c r="HM402" s="280"/>
      <c r="HN402" s="280"/>
      <c r="HO402" s="280"/>
      <c r="HP402" s="280"/>
      <c r="HQ402" s="280"/>
      <c r="HR402" s="280"/>
      <c r="HS402" s="280"/>
    </row>
    <row r="403" spans="1:227" s="257" customFormat="1" ht="30" customHeight="1">
      <c r="A403" s="523"/>
      <c r="B403" s="297" t="s">
        <v>491</v>
      </c>
      <c r="C403" s="290">
        <v>206.76</v>
      </c>
      <c r="D403" s="291"/>
      <c r="E403" s="290"/>
      <c r="F403" s="291">
        <f t="shared" si="62"/>
        <v>206.76</v>
      </c>
      <c r="G403" s="290"/>
      <c r="H403" s="291">
        <f t="shared" si="66"/>
        <v>206.76</v>
      </c>
      <c r="I403" s="296"/>
      <c r="J403" s="277"/>
      <c r="K403" s="277"/>
      <c r="L403" s="277"/>
      <c r="M403" s="277"/>
      <c r="N403" s="277"/>
      <c r="O403" s="277"/>
      <c r="P403" s="277"/>
      <c r="Q403" s="277"/>
      <c r="R403" s="277"/>
      <c r="S403" s="277"/>
      <c r="T403" s="277"/>
      <c r="U403" s="277"/>
      <c r="V403" s="277"/>
      <c r="W403" s="277"/>
      <c r="X403" s="277"/>
      <c r="Y403" s="277"/>
      <c r="Z403" s="277"/>
      <c r="AA403" s="277"/>
      <c r="AB403" s="277"/>
      <c r="AC403" s="277"/>
      <c r="AD403" s="277"/>
      <c r="AE403" s="277"/>
      <c r="AF403" s="277"/>
      <c r="AG403" s="277"/>
      <c r="AH403" s="277"/>
      <c r="AI403" s="277"/>
      <c r="AJ403" s="277"/>
      <c r="AK403" s="277"/>
      <c r="AL403" s="277"/>
      <c r="AM403" s="277"/>
      <c r="AN403" s="277"/>
      <c r="AO403" s="277"/>
      <c r="AP403" s="277"/>
      <c r="AQ403" s="277"/>
      <c r="AR403" s="277"/>
      <c r="AS403" s="277"/>
      <c r="AT403" s="277"/>
      <c r="AU403" s="277"/>
      <c r="AV403" s="277"/>
      <c r="AW403" s="277"/>
      <c r="AX403" s="277"/>
      <c r="AY403" s="277"/>
      <c r="AZ403" s="277"/>
      <c r="BA403" s="277"/>
      <c r="BB403" s="277"/>
      <c r="BC403" s="277"/>
      <c r="BD403" s="277"/>
      <c r="BE403" s="277"/>
      <c r="BF403" s="277"/>
      <c r="BG403" s="277"/>
      <c r="BH403" s="277"/>
      <c r="BI403" s="277"/>
      <c r="BJ403" s="277"/>
      <c r="BK403" s="277"/>
      <c r="BL403" s="277"/>
      <c r="BM403" s="277"/>
      <c r="BN403" s="277"/>
      <c r="BO403" s="277"/>
      <c r="BP403" s="277"/>
      <c r="BQ403" s="277"/>
      <c r="BR403" s="277"/>
      <c r="BS403" s="277"/>
      <c r="BT403" s="277"/>
      <c r="BU403" s="277"/>
      <c r="BV403" s="277"/>
      <c r="BW403" s="277"/>
      <c r="BX403" s="277"/>
      <c r="BY403" s="277"/>
      <c r="BZ403" s="277"/>
      <c r="CA403" s="277"/>
      <c r="CB403" s="277"/>
      <c r="CC403" s="277"/>
      <c r="CD403" s="277"/>
      <c r="CE403" s="277"/>
      <c r="CF403" s="277"/>
      <c r="CG403" s="277"/>
      <c r="CH403" s="277"/>
      <c r="CI403" s="277"/>
      <c r="CJ403" s="277"/>
      <c r="CK403" s="277"/>
      <c r="CL403" s="277"/>
      <c r="CM403" s="277"/>
      <c r="CN403" s="277"/>
      <c r="CO403" s="277"/>
      <c r="CP403" s="277"/>
      <c r="CQ403" s="277"/>
      <c r="CR403" s="277"/>
      <c r="CS403" s="277"/>
      <c r="CT403" s="277"/>
      <c r="CU403" s="277"/>
      <c r="CV403" s="277"/>
      <c r="CW403" s="277"/>
      <c r="CX403" s="277"/>
      <c r="CY403" s="277"/>
      <c r="CZ403" s="277"/>
      <c r="DA403" s="277"/>
      <c r="DB403" s="277"/>
      <c r="DC403" s="277"/>
      <c r="DD403" s="277"/>
      <c r="DE403" s="277"/>
      <c r="DF403" s="277"/>
      <c r="DG403" s="277"/>
      <c r="DH403" s="277"/>
      <c r="DI403" s="277"/>
      <c r="DJ403" s="277"/>
      <c r="DK403" s="277"/>
      <c r="DL403" s="277"/>
      <c r="DM403" s="277"/>
      <c r="DN403" s="277"/>
      <c r="DO403" s="277"/>
      <c r="DP403" s="277"/>
      <c r="DQ403" s="277"/>
      <c r="DR403" s="277"/>
      <c r="DS403" s="277"/>
      <c r="DT403" s="277"/>
      <c r="DU403" s="277"/>
      <c r="DV403" s="277"/>
      <c r="DW403" s="277"/>
      <c r="DX403" s="277"/>
      <c r="DY403" s="277"/>
      <c r="DZ403" s="277"/>
      <c r="EA403" s="277"/>
      <c r="EB403" s="277"/>
      <c r="EC403" s="277"/>
      <c r="ED403" s="277"/>
      <c r="EE403" s="277"/>
      <c r="EF403" s="277"/>
      <c r="EG403" s="277"/>
      <c r="EH403" s="277"/>
      <c r="EI403" s="277"/>
      <c r="EJ403" s="277"/>
      <c r="EK403" s="277"/>
      <c r="EL403" s="277"/>
      <c r="EM403" s="277"/>
      <c r="EN403" s="277"/>
      <c r="EO403" s="277"/>
      <c r="EP403" s="277"/>
      <c r="EQ403" s="277"/>
      <c r="ER403" s="277"/>
      <c r="ES403" s="277"/>
      <c r="ET403" s="277"/>
      <c r="EU403" s="277"/>
      <c r="EV403" s="277"/>
      <c r="EW403" s="277"/>
      <c r="EX403" s="277"/>
      <c r="EY403" s="277"/>
      <c r="EZ403" s="277"/>
      <c r="FA403" s="277"/>
      <c r="FB403" s="277"/>
      <c r="FC403" s="277"/>
      <c r="FD403" s="277"/>
      <c r="FE403" s="277"/>
      <c r="FF403" s="277"/>
      <c r="FG403" s="277"/>
      <c r="FH403" s="277"/>
      <c r="FI403" s="277"/>
      <c r="FJ403" s="277"/>
      <c r="FK403" s="277"/>
      <c r="FL403" s="277"/>
      <c r="FM403" s="277"/>
      <c r="FN403" s="277"/>
      <c r="FO403" s="277"/>
      <c r="FP403" s="277"/>
      <c r="FQ403" s="277"/>
      <c r="FR403" s="277"/>
      <c r="FS403" s="277"/>
      <c r="FT403" s="277"/>
      <c r="FU403" s="277"/>
      <c r="FV403" s="277"/>
      <c r="FW403" s="277"/>
      <c r="FX403" s="277"/>
      <c r="FY403" s="277"/>
      <c r="FZ403" s="277"/>
      <c r="GA403" s="277"/>
      <c r="GB403" s="277"/>
      <c r="GC403" s="277"/>
      <c r="GD403" s="277"/>
      <c r="GE403" s="277"/>
      <c r="GF403" s="277"/>
      <c r="GG403" s="277"/>
      <c r="GH403" s="277"/>
      <c r="GI403" s="277"/>
      <c r="GJ403" s="277"/>
      <c r="GK403" s="277"/>
      <c r="GL403" s="277"/>
      <c r="GM403" s="277"/>
      <c r="GN403" s="277"/>
      <c r="GO403" s="277"/>
      <c r="GP403" s="277"/>
      <c r="GQ403" s="277"/>
      <c r="GR403" s="277"/>
      <c r="GS403" s="277"/>
      <c r="GT403" s="277"/>
      <c r="GU403" s="277"/>
      <c r="GV403" s="280"/>
      <c r="GW403" s="280"/>
      <c r="GX403" s="280"/>
      <c r="GY403" s="280"/>
      <c r="GZ403" s="280"/>
      <c r="HA403" s="280"/>
      <c r="HB403" s="280"/>
      <c r="HC403" s="280"/>
      <c r="HD403" s="280"/>
      <c r="HE403" s="280"/>
      <c r="HF403" s="280"/>
      <c r="HG403" s="280"/>
      <c r="HH403" s="280"/>
      <c r="HI403" s="280"/>
      <c r="HJ403" s="280"/>
      <c r="HK403" s="280"/>
      <c r="HL403" s="280"/>
      <c r="HM403" s="280"/>
      <c r="HN403" s="280"/>
      <c r="HO403" s="280"/>
      <c r="HP403" s="280"/>
      <c r="HQ403" s="280"/>
      <c r="HR403" s="280"/>
      <c r="HS403" s="280"/>
    </row>
    <row r="404" spans="1:227" s="257" customFormat="1" ht="30" customHeight="1">
      <c r="A404" s="523"/>
      <c r="B404" s="297" t="s">
        <v>492</v>
      </c>
      <c r="C404" s="290">
        <v>211.98</v>
      </c>
      <c r="D404" s="291"/>
      <c r="E404" s="290"/>
      <c r="F404" s="291">
        <f t="shared" si="62"/>
        <v>211.98</v>
      </c>
      <c r="G404" s="290"/>
      <c r="H404" s="291">
        <f t="shared" si="66"/>
        <v>211.98</v>
      </c>
      <c r="I404" s="296"/>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277"/>
      <c r="AF404" s="277"/>
      <c r="AG404" s="277"/>
      <c r="AH404" s="277"/>
      <c r="AI404" s="277"/>
      <c r="AJ404" s="277"/>
      <c r="AK404" s="277"/>
      <c r="AL404" s="277"/>
      <c r="AM404" s="277"/>
      <c r="AN404" s="277"/>
      <c r="AO404" s="277"/>
      <c r="AP404" s="277"/>
      <c r="AQ404" s="277"/>
      <c r="AR404" s="277"/>
      <c r="AS404" s="277"/>
      <c r="AT404" s="277"/>
      <c r="AU404" s="277"/>
      <c r="AV404" s="277"/>
      <c r="AW404" s="277"/>
      <c r="AX404" s="277"/>
      <c r="AY404" s="277"/>
      <c r="AZ404" s="277"/>
      <c r="BA404" s="277"/>
      <c r="BB404" s="277"/>
      <c r="BC404" s="277"/>
      <c r="BD404" s="277"/>
      <c r="BE404" s="277"/>
      <c r="BF404" s="277"/>
      <c r="BG404" s="277"/>
      <c r="BH404" s="277"/>
      <c r="BI404" s="277"/>
      <c r="BJ404" s="277"/>
      <c r="BK404" s="277"/>
      <c r="BL404" s="277"/>
      <c r="BM404" s="277"/>
      <c r="BN404" s="277"/>
      <c r="BO404" s="277"/>
      <c r="BP404" s="277"/>
      <c r="BQ404" s="277"/>
      <c r="BR404" s="277"/>
      <c r="BS404" s="277"/>
      <c r="BT404" s="277"/>
      <c r="BU404" s="277"/>
      <c r="BV404" s="277"/>
      <c r="BW404" s="277"/>
      <c r="BX404" s="277"/>
      <c r="BY404" s="277"/>
      <c r="BZ404" s="277"/>
      <c r="CA404" s="277"/>
      <c r="CB404" s="277"/>
      <c r="CC404" s="277"/>
      <c r="CD404" s="277"/>
      <c r="CE404" s="277"/>
      <c r="CF404" s="277"/>
      <c r="CG404" s="277"/>
      <c r="CH404" s="277"/>
      <c r="CI404" s="277"/>
      <c r="CJ404" s="277"/>
      <c r="CK404" s="277"/>
      <c r="CL404" s="277"/>
      <c r="CM404" s="277"/>
      <c r="CN404" s="277"/>
      <c r="CO404" s="277"/>
      <c r="CP404" s="277"/>
      <c r="CQ404" s="277"/>
      <c r="CR404" s="277"/>
      <c r="CS404" s="277"/>
      <c r="CT404" s="277"/>
      <c r="CU404" s="277"/>
      <c r="CV404" s="277"/>
      <c r="CW404" s="277"/>
      <c r="CX404" s="277"/>
      <c r="CY404" s="277"/>
      <c r="CZ404" s="277"/>
      <c r="DA404" s="277"/>
      <c r="DB404" s="277"/>
      <c r="DC404" s="277"/>
      <c r="DD404" s="277"/>
      <c r="DE404" s="277"/>
      <c r="DF404" s="277"/>
      <c r="DG404" s="277"/>
      <c r="DH404" s="277"/>
      <c r="DI404" s="277"/>
      <c r="DJ404" s="277"/>
      <c r="DK404" s="277"/>
      <c r="DL404" s="277"/>
      <c r="DM404" s="277"/>
      <c r="DN404" s="277"/>
      <c r="DO404" s="277"/>
      <c r="DP404" s="277"/>
      <c r="DQ404" s="277"/>
      <c r="DR404" s="277"/>
      <c r="DS404" s="277"/>
      <c r="DT404" s="277"/>
      <c r="DU404" s="277"/>
      <c r="DV404" s="277"/>
      <c r="DW404" s="277"/>
      <c r="DX404" s="277"/>
      <c r="DY404" s="277"/>
      <c r="DZ404" s="277"/>
      <c r="EA404" s="277"/>
      <c r="EB404" s="277"/>
      <c r="EC404" s="277"/>
      <c r="ED404" s="277"/>
      <c r="EE404" s="277"/>
      <c r="EF404" s="277"/>
      <c r="EG404" s="277"/>
      <c r="EH404" s="277"/>
      <c r="EI404" s="277"/>
      <c r="EJ404" s="277"/>
      <c r="EK404" s="277"/>
      <c r="EL404" s="277"/>
      <c r="EM404" s="277"/>
      <c r="EN404" s="277"/>
      <c r="EO404" s="277"/>
      <c r="EP404" s="277"/>
      <c r="EQ404" s="277"/>
      <c r="ER404" s="277"/>
      <c r="ES404" s="277"/>
      <c r="ET404" s="277"/>
      <c r="EU404" s="277"/>
      <c r="EV404" s="277"/>
      <c r="EW404" s="277"/>
      <c r="EX404" s="277"/>
      <c r="EY404" s="277"/>
      <c r="EZ404" s="277"/>
      <c r="FA404" s="277"/>
      <c r="FB404" s="277"/>
      <c r="FC404" s="277"/>
      <c r="FD404" s="277"/>
      <c r="FE404" s="277"/>
      <c r="FF404" s="277"/>
      <c r="FG404" s="277"/>
      <c r="FH404" s="277"/>
      <c r="FI404" s="277"/>
      <c r="FJ404" s="277"/>
      <c r="FK404" s="277"/>
      <c r="FL404" s="277"/>
      <c r="FM404" s="277"/>
      <c r="FN404" s="277"/>
      <c r="FO404" s="277"/>
      <c r="FP404" s="277"/>
      <c r="FQ404" s="277"/>
      <c r="FR404" s="277"/>
      <c r="FS404" s="277"/>
      <c r="FT404" s="277"/>
      <c r="FU404" s="277"/>
      <c r="FV404" s="277"/>
      <c r="FW404" s="277"/>
      <c r="FX404" s="277"/>
      <c r="FY404" s="277"/>
      <c r="FZ404" s="277"/>
      <c r="GA404" s="277"/>
      <c r="GB404" s="277"/>
      <c r="GC404" s="277"/>
      <c r="GD404" s="277"/>
      <c r="GE404" s="277"/>
      <c r="GF404" s="277"/>
      <c r="GG404" s="277"/>
      <c r="GH404" s="277"/>
      <c r="GI404" s="277"/>
      <c r="GJ404" s="277"/>
      <c r="GK404" s="277"/>
      <c r="GL404" s="277"/>
      <c r="GM404" s="277"/>
      <c r="GN404" s="277"/>
      <c r="GO404" s="277"/>
      <c r="GP404" s="277"/>
      <c r="GQ404" s="277"/>
      <c r="GR404" s="277"/>
      <c r="GS404" s="277"/>
      <c r="GT404" s="277"/>
      <c r="GU404" s="277"/>
      <c r="GV404" s="280"/>
      <c r="GW404" s="280"/>
      <c r="GX404" s="280"/>
      <c r="GY404" s="280"/>
      <c r="GZ404" s="280"/>
      <c r="HA404" s="280"/>
      <c r="HB404" s="280"/>
      <c r="HC404" s="280"/>
      <c r="HD404" s="280"/>
      <c r="HE404" s="280"/>
      <c r="HF404" s="280"/>
      <c r="HG404" s="280"/>
      <c r="HH404" s="280"/>
      <c r="HI404" s="280"/>
      <c r="HJ404" s="280"/>
      <c r="HK404" s="280"/>
      <c r="HL404" s="280"/>
      <c r="HM404" s="280"/>
      <c r="HN404" s="280"/>
      <c r="HO404" s="280"/>
      <c r="HP404" s="280"/>
      <c r="HQ404" s="280"/>
      <c r="HR404" s="280"/>
      <c r="HS404" s="280"/>
    </row>
    <row r="405" spans="1:227" s="257" customFormat="1" ht="30" customHeight="1">
      <c r="A405" s="523"/>
      <c r="B405" s="297" t="s">
        <v>493</v>
      </c>
      <c r="C405" s="290">
        <v>112.7</v>
      </c>
      <c r="D405" s="291"/>
      <c r="E405" s="290"/>
      <c r="F405" s="291">
        <f t="shared" si="62"/>
        <v>112.7</v>
      </c>
      <c r="G405" s="290"/>
      <c r="H405" s="291">
        <f t="shared" si="66"/>
        <v>112.7</v>
      </c>
      <c r="I405" s="296"/>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s="277"/>
      <c r="AG405" s="277"/>
      <c r="AH405" s="277"/>
      <c r="AI405" s="277"/>
      <c r="AJ405" s="277"/>
      <c r="AK405" s="277"/>
      <c r="AL405" s="277"/>
      <c r="AM405" s="277"/>
      <c r="AN405" s="277"/>
      <c r="AO405" s="277"/>
      <c r="AP405" s="277"/>
      <c r="AQ405" s="277"/>
      <c r="AR405" s="277"/>
      <c r="AS405" s="277"/>
      <c r="AT405" s="277"/>
      <c r="AU405" s="277"/>
      <c r="AV405" s="277"/>
      <c r="AW405" s="277"/>
      <c r="AX405" s="277"/>
      <c r="AY405" s="277"/>
      <c r="AZ405" s="277"/>
      <c r="BA405" s="277"/>
      <c r="BB405" s="277"/>
      <c r="BC405" s="277"/>
      <c r="BD405" s="277"/>
      <c r="BE405" s="277"/>
      <c r="BF405" s="277"/>
      <c r="BG405" s="277"/>
      <c r="BH405" s="277"/>
      <c r="BI405" s="277"/>
      <c r="BJ405" s="277"/>
      <c r="BK405" s="277"/>
      <c r="BL405" s="277"/>
      <c r="BM405" s="277"/>
      <c r="BN405" s="277"/>
      <c r="BO405" s="277"/>
      <c r="BP405" s="277"/>
      <c r="BQ405" s="277"/>
      <c r="BR405" s="277"/>
      <c r="BS405" s="277"/>
      <c r="BT405" s="277"/>
      <c r="BU405" s="277"/>
      <c r="BV405" s="277"/>
      <c r="BW405" s="277"/>
      <c r="BX405" s="277"/>
      <c r="BY405" s="277"/>
      <c r="BZ405" s="277"/>
      <c r="CA405" s="277"/>
      <c r="CB405" s="277"/>
      <c r="CC405" s="277"/>
      <c r="CD405" s="277"/>
      <c r="CE405" s="277"/>
      <c r="CF405" s="277"/>
      <c r="CG405" s="277"/>
      <c r="CH405" s="277"/>
      <c r="CI405" s="277"/>
      <c r="CJ405" s="277"/>
      <c r="CK405" s="277"/>
      <c r="CL405" s="277"/>
      <c r="CM405" s="277"/>
      <c r="CN405" s="277"/>
      <c r="CO405" s="277"/>
      <c r="CP405" s="277"/>
      <c r="CQ405" s="277"/>
      <c r="CR405" s="277"/>
      <c r="CS405" s="277"/>
      <c r="CT405" s="277"/>
      <c r="CU405" s="277"/>
      <c r="CV405" s="277"/>
      <c r="CW405" s="277"/>
      <c r="CX405" s="277"/>
      <c r="CY405" s="277"/>
      <c r="CZ405" s="277"/>
      <c r="DA405" s="277"/>
      <c r="DB405" s="277"/>
      <c r="DC405" s="277"/>
      <c r="DD405" s="277"/>
      <c r="DE405" s="277"/>
      <c r="DF405" s="277"/>
      <c r="DG405" s="277"/>
      <c r="DH405" s="277"/>
      <c r="DI405" s="277"/>
      <c r="DJ405" s="277"/>
      <c r="DK405" s="277"/>
      <c r="DL405" s="277"/>
      <c r="DM405" s="277"/>
      <c r="DN405" s="277"/>
      <c r="DO405" s="277"/>
      <c r="DP405" s="277"/>
      <c r="DQ405" s="277"/>
      <c r="DR405" s="277"/>
      <c r="DS405" s="277"/>
      <c r="DT405" s="277"/>
      <c r="DU405" s="277"/>
      <c r="DV405" s="277"/>
      <c r="DW405" s="277"/>
      <c r="DX405" s="277"/>
      <c r="DY405" s="277"/>
      <c r="DZ405" s="277"/>
      <c r="EA405" s="277"/>
      <c r="EB405" s="277"/>
      <c r="EC405" s="277"/>
      <c r="ED405" s="277"/>
      <c r="EE405" s="277"/>
      <c r="EF405" s="277"/>
      <c r="EG405" s="277"/>
      <c r="EH405" s="277"/>
      <c r="EI405" s="277"/>
      <c r="EJ405" s="277"/>
      <c r="EK405" s="277"/>
      <c r="EL405" s="277"/>
      <c r="EM405" s="277"/>
      <c r="EN405" s="277"/>
      <c r="EO405" s="277"/>
      <c r="EP405" s="277"/>
      <c r="EQ405" s="277"/>
      <c r="ER405" s="277"/>
      <c r="ES405" s="277"/>
      <c r="ET405" s="277"/>
      <c r="EU405" s="277"/>
      <c r="EV405" s="277"/>
      <c r="EW405" s="277"/>
      <c r="EX405" s="277"/>
      <c r="EY405" s="277"/>
      <c r="EZ405" s="277"/>
      <c r="FA405" s="277"/>
      <c r="FB405" s="277"/>
      <c r="FC405" s="277"/>
      <c r="FD405" s="277"/>
      <c r="FE405" s="277"/>
      <c r="FF405" s="277"/>
      <c r="FG405" s="277"/>
      <c r="FH405" s="277"/>
      <c r="FI405" s="277"/>
      <c r="FJ405" s="277"/>
      <c r="FK405" s="277"/>
      <c r="FL405" s="277"/>
      <c r="FM405" s="277"/>
      <c r="FN405" s="277"/>
      <c r="FO405" s="277"/>
      <c r="FP405" s="277"/>
      <c r="FQ405" s="277"/>
      <c r="FR405" s="277"/>
      <c r="FS405" s="277"/>
      <c r="FT405" s="277"/>
      <c r="FU405" s="277"/>
      <c r="FV405" s="277"/>
      <c r="FW405" s="277"/>
      <c r="FX405" s="277"/>
      <c r="FY405" s="277"/>
      <c r="FZ405" s="277"/>
      <c r="GA405" s="277"/>
      <c r="GB405" s="277"/>
      <c r="GC405" s="277"/>
      <c r="GD405" s="277"/>
      <c r="GE405" s="277"/>
      <c r="GF405" s="277"/>
      <c r="GG405" s="277"/>
      <c r="GH405" s="277"/>
      <c r="GI405" s="277"/>
      <c r="GJ405" s="277"/>
      <c r="GK405" s="277"/>
      <c r="GL405" s="277"/>
      <c r="GM405" s="277"/>
      <c r="GN405" s="277"/>
      <c r="GO405" s="277"/>
      <c r="GP405" s="277"/>
      <c r="GQ405" s="277"/>
      <c r="GR405" s="277"/>
      <c r="GS405" s="277"/>
      <c r="GT405" s="277"/>
      <c r="GU405" s="277"/>
      <c r="GV405" s="280"/>
      <c r="GW405" s="280"/>
      <c r="GX405" s="280"/>
      <c r="GY405" s="280"/>
      <c r="GZ405" s="280"/>
      <c r="HA405" s="280"/>
      <c r="HB405" s="280"/>
      <c r="HC405" s="280"/>
      <c r="HD405" s="280"/>
      <c r="HE405" s="280"/>
      <c r="HF405" s="280"/>
      <c r="HG405" s="280"/>
      <c r="HH405" s="280"/>
      <c r="HI405" s="280"/>
      <c r="HJ405" s="280"/>
      <c r="HK405" s="280"/>
      <c r="HL405" s="280"/>
      <c r="HM405" s="280"/>
      <c r="HN405" s="280"/>
      <c r="HO405" s="280"/>
      <c r="HP405" s="280"/>
      <c r="HQ405" s="280"/>
      <c r="HR405" s="280"/>
      <c r="HS405" s="280"/>
    </row>
    <row r="406" spans="1:227" s="257" customFormat="1" ht="30" customHeight="1">
      <c r="A406" s="523"/>
      <c r="B406" s="297" t="s">
        <v>494</v>
      </c>
      <c r="C406" s="290">
        <v>200</v>
      </c>
      <c r="D406" s="291"/>
      <c r="E406" s="290"/>
      <c r="F406" s="291">
        <f t="shared" si="62"/>
        <v>200</v>
      </c>
      <c r="G406" s="290"/>
      <c r="H406" s="291">
        <f t="shared" si="66"/>
        <v>200</v>
      </c>
      <c r="I406" s="296"/>
      <c r="J406" s="277"/>
      <c r="K406" s="277"/>
      <c r="L406" s="277"/>
      <c r="M406" s="277"/>
      <c r="N406" s="277"/>
      <c r="O406" s="277"/>
      <c r="P406" s="277"/>
      <c r="Q406" s="277"/>
      <c r="R406" s="277"/>
      <c r="S406" s="277"/>
      <c r="T406" s="277"/>
      <c r="U406" s="277"/>
      <c r="V406" s="277"/>
      <c r="W406" s="277"/>
      <c r="X406" s="277"/>
      <c r="Y406" s="277"/>
      <c r="Z406" s="277"/>
      <c r="AA406" s="277"/>
      <c r="AB406" s="277"/>
      <c r="AC406" s="277"/>
      <c r="AD406" s="277"/>
      <c r="AE406" s="277"/>
      <c r="AF406" s="277"/>
      <c r="AG406" s="277"/>
      <c r="AH406" s="277"/>
      <c r="AI406" s="277"/>
      <c r="AJ406" s="277"/>
      <c r="AK406" s="277"/>
      <c r="AL406" s="277"/>
      <c r="AM406" s="277"/>
      <c r="AN406" s="277"/>
      <c r="AO406" s="277"/>
      <c r="AP406" s="277"/>
      <c r="AQ406" s="277"/>
      <c r="AR406" s="277"/>
      <c r="AS406" s="277"/>
      <c r="AT406" s="277"/>
      <c r="AU406" s="277"/>
      <c r="AV406" s="277"/>
      <c r="AW406" s="277"/>
      <c r="AX406" s="277"/>
      <c r="AY406" s="277"/>
      <c r="AZ406" s="277"/>
      <c r="BA406" s="277"/>
      <c r="BB406" s="277"/>
      <c r="BC406" s="277"/>
      <c r="BD406" s="277"/>
      <c r="BE406" s="277"/>
      <c r="BF406" s="277"/>
      <c r="BG406" s="277"/>
      <c r="BH406" s="277"/>
      <c r="BI406" s="277"/>
      <c r="BJ406" s="277"/>
      <c r="BK406" s="277"/>
      <c r="BL406" s="277"/>
      <c r="BM406" s="277"/>
      <c r="BN406" s="277"/>
      <c r="BO406" s="277"/>
      <c r="BP406" s="277"/>
      <c r="BQ406" s="277"/>
      <c r="BR406" s="277"/>
      <c r="BS406" s="277"/>
      <c r="BT406" s="277"/>
      <c r="BU406" s="277"/>
      <c r="BV406" s="277"/>
      <c r="BW406" s="277"/>
      <c r="BX406" s="277"/>
      <c r="BY406" s="277"/>
      <c r="BZ406" s="277"/>
      <c r="CA406" s="277"/>
      <c r="CB406" s="277"/>
      <c r="CC406" s="277"/>
      <c r="CD406" s="277"/>
      <c r="CE406" s="277"/>
      <c r="CF406" s="277"/>
      <c r="CG406" s="277"/>
      <c r="CH406" s="277"/>
      <c r="CI406" s="277"/>
      <c r="CJ406" s="277"/>
      <c r="CK406" s="277"/>
      <c r="CL406" s="277"/>
      <c r="CM406" s="277"/>
      <c r="CN406" s="277"/>
      <c r="CO406" s="277"/>
      <c r="CP406" s="277"/>
      <c r="CQ406" s="277"/>
      <c r="CR406" s="277"/>
      <c r="CS406" s="277"/>
      <c r="CT406" s="277"/>
      <c r="CU406" s="277"/>
      <c r="CV406" s="277"/>
      <c r="CW406" s="277"/>
      <c r="CX406" s="277"/>
      <c r="CY406" s="277"/>
      <c r="CZ406" s="277"/>
      <c r="DA406" s="277"/>
      <c r="DB406" s="277"/>
      <c r="DC406" s="277"/>
      <c r="DD406" s="277"/>
      <c r="DE406" s="277"/>
      <c r="DF406" s="277"/>
      <c r="DG406" s="277"/>
      <c r="DH406" s="277"/>
      <c r="DI406" s="277"/>
      <c r="DJ406" s="277"/>
      <c r="DK406" s="277"/>
      <c r="DL406" s="277"/>
      <c r="DM406" s="277"/>
      <c r="DN406" s="277"/>
      <c r="DO406" s="277"/>
      <c r="DP406" s="277"/>
      <c r="DQ406" s="277"/>
      <c r="DR406" s="277"/>
      <c r="DS406" s="277"/>
      <c r="DT406" s="277"/>
      <c r="DU406" s="277"/>
      <c r="DV406" s="277"/>
      <c r="DW406" s="277"/>
      <c r="DX406" s="277"/>
      <c r="DY406" s="277"/>
      <c r="DZ406" s="277"/>
      <c r="EA406" s="277"/>
      <c r="EB406" s="277"/>
      <c r="EC406" s="277"/>
      <c r="ED406" s="277"/>
      <c r="EE406" s="277"/>
      <c r="EF406" s="277"/>
      <c r="EG406" s="277"/>
      <c r="EH406" s="277"/>
      <c r="EI406" s="277"/>
      <c r="EJ406" s="277"/>
      <c r="EK406" s="277"/>
      <c r="EL406" s="277"/>
      <c r="EM406" s="277"/>
      <c r="EN406" s="277"/>
      <c r="EO406" s="277"/>
      <c r="EP406" s="277"/>
      <c r="EQ406" s="277"/>
      <c r="ER406" s="277"/>
      <c r="ES406" s="277"/>
      <c r="ET406" s="277"/>
      <c r="EU406" s="277"/>
      <c r="EV406" s="277"/>
      <c r="EW406" s="277"/>
      <c r="EX406" s="277"/>
      <c r="EY406" s="277"/>
      <c r="EZ406" s="277"/>
      <c r="FA406" s="277"/>
      <c r="FB406" s="277"/>
      <c r="FC406" s="277"/>
      <c r="FD406" s="277"/>
      <c r="FE406" s="277"/>
      <c r="FF406" s="277"/>
      <c r="FG406" s="277"/>
      <c r="FH406" s="277"/>
      <c r="FI406" s="277"/>
      <c r="FJ406" s="277"/>
      <c r="FK406" s="277"/>
      <c r="FL406" s="277"/>
      <c r="FM406" s="277"/>
      <c r="FN406" s="277"/>
      <c r="FO406" s="277"/>
      <c r="FP406" s="277"/>
      <c r="FQ406" s="277"/>
      <c r="FR406" s="277"/>
      <c r="FS406" s="277"/>
      <c r="FT406" s="277"/>
      <c r="FU406" s="277"/>
      <c r="FV406" s="277"/>
      <c r="FW406" s="277"/>
      <c r="FX406" s="277"/>
      <c r="FY406" s="277"/>
      <c r="FZ406" s="277"/>
      <c r="GA406" s="277"/>
      <c r="GB406" s="277"/>
      <c r="GC406" s="277"/>
      <c r="GD406" s="277"/>
      <c r="GE406" s="277"/>
      <c r="GF406" s="277"/>
      <c r="GG406" s="277"/>
      <c r="GH406" s="277"/>
      <c r="GI406" s="277"/>
      <c r="GJ406" s="277"/>
      <c r="GK406" s="277"/>
      <c r="GL406" s="277"/>
      <c r="GM406" s="277"/>
      <c r="GN406" s="277"/>
      <c r="GO406" s="277"/>
      <c r="GP406" s="277"/>
      <c r="GQ406" s="277"/>
      <c r="GR406" s="277"/>
      <c r="GS406" s="277"/>
      <c r="GT406" s="277"/>
      <c r="GU406" s="277"/>
      <c r="GV406" s="280"/>
      <c r="GW406" s="280"/>
      <c r="GX406" s="280"/>
      <c r="GY406" s="280"/>
      <c r="GZ406" s="280"/>
      <c r="HA406" s="280"/>
      <c r="HB406" s="280"/>
      <c r="HC406" s="280"/>
      <c r="HD406" s="280"/>
      <c r="HE406" s="280"/>
      <c r="HF406" s="280"/>
      <c r="HG406" s="280"/>
      <c r="HH406" s="280"/>
      <c r="HI406" s="280"/>
      <c r="HJ406" s="280"/>
      <c r="HK406" s="280"/>
      <c r="HL406" s="280"/>
      <c r="HM406" s="280"/>
      <c r="HN406" s="280"/>
      <c r="HO406" s="280"/>
      <c r="HP406" s="280"/>
      <c r="HQ406" s="280"/>
      <c r="HR406" s="280"/>
      <c r="HS406" s="280"/>
    </row>
    <row r="407" spans="1:227" s="257" customFormat="1" ht="30" customHeight="1">
      <c r="A407" s="523"/>
      <c r="B407" s="297" t="s">
        <v>495</v>
      </c>
      <c r="C407" s="290"/>
      <c r="D407" s="291">
        <v>57.15</v>
      </c>
      <c r="E407" s="290"/>
      <c r="F407" s="291">
        <f t="shared" si="62"/>
        <v>57.15</v>
      </c>
      <c r="G407" s="290"/>
      <c r="H407" s="291">
        <f t="shared" si="66"/>
        <v>57.15</v>
      </c>
      <c r="I407" s="296" t="s">
        <v>267</v>
      </c>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c r="BI407" s="277"/>
      <c r="BJ407" s="277"/>
      <c r="BK407" s="277"/>
      <c r="BL407" s="277"/>
      <c r="BM407" s="277"/>
      <c r="BN407" s="277"/>
      <c r="BO407" s="277"/>
      <c r="BP407" s="277"/>
      <c r="BQ407" s="277"/>
      <c r="BR407" s="277"/>
      <c r="BS407" s="277"/>
      <c r="BT407" s="277"/>
      <c r="BU407" s="277"/>
      <c r="BV407" s="277"/>
      <c r="BW407" s="277"/>
      <c r="BX407" s="277"/>
      <c r="BY407" s="277"/>
      <c r="BZ407" s="277"/>
      <c r="CA407" s="277"/>
      <c r="CB407" s="277"/>
      <c r="CC407" s="277"/>
      <c r="CD407" s="277"/>
      <c r="CE407" s="277"/>
      <c r="CF407" s="277"/>
      <c r="CG407" s="277"/>
      <c r="CH407" s="277"/>
      <c r="CI407" s="277"/>
      <c r="CJ407" s="277"/>
      <c r="CK407" s="277"/>
      <c r="CL407" s="277"/>
      <c r="CM407" s="277"/>
      <c r="CN407" s="277"/>
      <c r="CO407" s="277"/>
      <c r="CP407" s="277"/>
      <c r="CQ407" s="277"/>
      <c r="CR407" s="277"/>
      <c r="CS407" s="277"/>
      <c r="CT407" s="277"/>
      <c r="CU407" s="277"/>
      <c r="CV407" s="277"/>
      <c r="CW407" s="277"/>
      <c r="CX407" s="277"/>
      <c r="CY407" s="277"/>
      <c r="CZ407" s="277"/>
      <c r="DA407" s="277"/>
      <c r="DB407" s="277"/>
      <c r="DC407" s="277"/>
      <c r="DD407" s="277"/>
      <c r="DE407" s="277"/>
      <c r="DF407" s="277"/>
      <c r="DG407" s="277"/>
      <c r="DH407" s="277"/>
      <c r="DI407" s="277"/>
      <c r="DJ407" s="277"/>
      <c r="DK407" s="277"/>
      <c r="DL407" s="277"/>
      <c r="DM407" s="277"/>
      <c r="DN407" s="277"/>
      <c r="DO407" s="277"/>
      <c r="DP407" s="277"/>
      <c r="DQ407" s="277"/>
      <c r="DR407" s="277"/>
      <c r="DS407" s="277"/>
      <c r="DT407" s="277"/>
      <c r="DU407" s="277"/>
      <c r="DV407" s="277"/>
      <c r="DW407" s="277"/>
      <c r="DX407" s="277"/>
      <c r="DY407" s="277"/>
      <c r="DZ407" s="277"/>
      <c r="EA407" s="277"/>
      <c r="EB407" s="277"/>
      <c r="EC407" s="277"/>
      <c r="ED407" s="277"/>
      <c r="EE407" s="277"/>
      <c r="EF407" s="277"/>
      <c r="EG407" s="277"/>
      <c r="EH407" s="277"/>
      <c r="EI407" s="277"/>
      <c r="EJ407" s="277"/>
      <c r="EK407" s="277"/>
      <c r="EL407" s="277"/>
      <c r="EM407" s="277"/>
      <c r="EN407" s="277"/>
      <c r="EO407" s="277"/>
      <c r="EP407" s="277"/>
      <c r="EQ407" s="277"/>
      <c r="ER407" s="277"/>
      <c r="ES407" s="277"/>
      <c r="ET407" s="277"/>
      <c r="EU407" s="277"/>
      <c r="EV407" s="277"/>
      <c r="EW407" s="277"/>
      <c r="EX407" s="277"/>
      <c r="EY407" s="277"/>
      <c r="EZ407" s="277"/>
      <c r="FA407" s="277"/>
      <c r="FB407" s="277"/>
      <c r="FC407" s="277"/>
      <c r="FD407" s="277"/>
      <c r="FE407" s="277"/>
      <c r="FF407" s="277"/>
      <c r="FG407" s="277"/>
      <c r="FH407" s="277"/>
      <c r="FI407" s="277"/>
      <c r="FJ407" s="277"/>
      <c r="FK407" s="277"/>
      <c r="FL407" s="277"/>
      <c r="FM407" s="277"/>
      <c r="FN407" s="277"/>
      <c r="FO407" s="277"/>
      <c r="FP407" s="277"/>
      <c r="FQ407" s="277"/>
      <c r="FR407" s="277"/>
      <c r="FS407" s="277"/>
      <c r="FT407" s="277"/>
      <c r="FU407" s="277"/>
      <c r="FV407" s="277"/>
      <c r="FW407" s="277"/>
      <c r="FX407" s="277"/>
      <c r="FY407" s="277"/>
      <c r="FZ407" s="277"/>
      <c r="GA407" s="277"/>
      <c r="GB407" s="277"/>
      <c r="GC407" s="277"/>
      <c r="GD407" s="277"/>
      <c r="GE407" s="277"/>
      <c r="GF407" s="277"/>
      <c r="GG407" s="277"/>
      <c r="GH407" s="277"/>
      <c r="GI407" s="277"/>
      <c r="GJ407" s="277"/>
      <c r="GK407" s="277"/>
      <c r="GL407" s="277"/>
      <c r="GM407" s="277"/>
      <c r="GN407" s="277"/>
      <c r="GO407" s="277"/>
      <c r="GP407" s="277"/>
      <c r="GQ407" s="277"/>
      <c r="GR407" s="277"/>
      <c r="GS407" s="277"/>
      <c r="GT407" s="277"/>
      <c r="GU407" s="277"/>
      <c r="GV407" s="280"/>
      <c r="GW407" s="280"/>
      <c r="GX407" s="280"/>
      <c r="GY407" s="280"/>
      <c r="GZ407" s="280"/>
      <c r="HA407" s="280"/>
      <c r="HB407" s="280"/>
      <c r="HC407" s="280"/>
      <c r="HD407" s="280"/>
      <c r="HE407" s="280"/>
      <c r="HF407" s="280"/>
      <c r="HG407" s="280"/>
      <c r="HH407" s="280"/>
      <c r="HI407" s="280"/>
      <c r="HJ407" s="280"/>
      <c r="HK407" s="280"/>
      <c r="HL407" s="280"/>
      <c r="HM407" s="280"/>
      <c r="HN407" s="280"/>
      <c r="HO407" s="280"/>
      <c r="HP407" s="280"/>
      <c r="HQ407" s="280"/>
      <c r="HR407" s="280"/>
      <c r="HS407" s="280"/>
    </row>
    <row r="408" spans="1:227" s="257" customFormat="1" ht="30" customHeight="1">
      <c r="A408" s="523"/>
      <c r="B408" s="297" t="s">
        <v>496</v>
      </c>
      <c r="C408" s="290"/>
      <c r="D408" s="291"/>
      <c r="E408" s="290"/>
      <c r="F408" s="291">
        <f t="shared" si="62"/>
        <v>0</v>
      </c>
      <c r="G408" s="290">
        <v>458.53259200000002</v>
      </c>
      <c r="H408" s="291">
        <f t="shared" si="66"/>
        <v>458.53259200000002</v>
      </c>
      <c r="I408" s="296"/>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c r="AZ408" s="277"/>
      <c r="BA408" s="277"/>
      <c r="BB408" s="277"/>
      <c r="BC408" s="277"/>
      <c r="BD408" s="277"/>
      <c r="BE408" s="277"/>
      <c r="BF408" s="277"/>
      <c r="BG408" s="277"/>
      <c r="BH408" s="277"/>
      <c r="BI408" s="277"/>
      <c r="BJ408" s="277"/>
      <c r="BK408" s="277"/>
      <c r="BL408" s="277"/>
      <c r="BM408" s="277"/>
      <c r="BN408" s="277"/>
      <c r="BO408" s="277"/>
      <c r="BP408" s="277"/>
      <c r="BQ408" s="277"/>
      <c r="BR408" s="277"/>
      <c r="BS408" s="277"/>
      <c r="BT408" s="277"/>
      <c r="BU408" s="277"/>
      <c r="BV408" s="277"/>
      <c r="BW408" s="277"/>
      <c r="BX408" s="277"/>
      <c r="BY408" s="277"/>
      <c r="BZ408" s="277"/>
      <c r="CA408" s="277"/>
      <c r="CB408" s="277"/>
      <c r="CC408" s="277"/>
      <c r="CD408" s="277"/>
      <c r="CE408" s="277"/>
      <c r="CF408" s="277"/>
      <c r="CG408" s="277"/>
      <c r="CH408" s="277"/>
      <c r="CI408" s="277"/>
      <c r="CJ408" s="277"/>
      <c r="CK408" s="277"/>
      <c r="CL408" s="277"/>
      <c r="CM408" s="277"/>
      <c r="CN408" s="277"/>
      <c r="CO408" s="277"/>
      <c r="CP408" s="277"/>
      <c r="CQ408" s="277"/>
      <c r="CR408" s="277"/>
      <c r="CS408" s="277"/>
      <c r="CT408" s="277"/>
      <c r="CU408" s="277"/>
      <c r="CV408" s="277"/>
      <c r="CW408" s="277"/>
      <c r="CX408" s="277"/>
      <c r="CY408" s="277"/>
      <c r="CZ408" s="277"/>
      <c r="DA408" s="277"/>
      <c r="DB408" s="277"/>
      <c r="DC408" s="277"/>
      <c r="DD408" s="277"/>
      <c r="DE408" s="277"/>
      <c r="DF408" s="277"/>
      <c r="DG408" s="277"/>
      <c r="DH408" s="277"/>
      <c r="DI408" s="277"/>
      <c r="DJ408" s="277"/>
      <c r="DK408" s="277"/>
      <c r="DL408" s="277"/>
      <c r="DM408" s="277"/>
      <c r="DN408" s="277"/>
      <c r="DO408" s="277"/>
      <c r="DP408" s="277"/>
      <c r="DQ408" s="277"/>
      <c r="DR408" s="277"/>
      <c r="DS408" s="277"/>
      <c r="DT408" s="277"/>
      <c r="DU408" s="277"/>
      <c r="DV408" s="277"/>
      <c r="DW408" s="277"/>
      <c r="DX408" s="277"/>
      <c r="DY408" s="277"/>
      <c r="DZ408" s="277"/>
      <c r="EA408" s="277"/>
      <c r="EB408" s="277"/>
      <c r="EC408" s="277"/>
      <c r="ED408" s="277"/>
      <c r="EE408" s="277"/>
      <c r="EF408" s="277"/>
      <c r="EG408" s="277"/>
      <c r="EH408" s="277"/>
      <c r="EI408" s="277"/>
      <c r="EJ408" s="277"/>
      <c r="EK408" s="277"/>
      <c r="EL408" s="277"/>
      <c r="EM408" s="277"/>
      <c r="EN408" s="277"/>
      <c r="EO408" s="277"/>
      <c r="EP408" s="277"/>
      <c r="EQ408" s="277"/>
      <c r="ER408" s="277"/>
      <c r="ES408" s="277"/>
      <c r="ET408" s="277"/>
      <c r="EU408" s="277"/>
      <c r="EV408" s="277"/>
      <c r="EW408" s="277"/>
      <c r="EX408" s="277"/>
      <c r="EY408" s="277"/>
      <c r="EZ408" s="277"/>
      <c r="FA408" s="277"/>
      <c r="FB408" s="277"/>
      <c r="FC408" s="277"/>
      <c r="FD408" s="277"/>
      <c r="FE408" s="277"/>
      <c r="FF408" s="277"/>
      <c r="FG408" s="277"/>
      <c r="FH408" s="277"/>
      <c r="FI408" s="277"/>
      <c r="FJ408" s="277"/>
      <c r="FK408" s="277"/>
      <c r="FL408" s="277"/>
      <c r="FM408" s="277"/>
      <c r="FN408" s="277"/>
      <c r="FO408" s="277"/>
      <c r="FP408" s="277"/>
      <c r="FQ408" s="277"/>
      <c r="FR408" s="277"/>
      <c r="FS408" s="277"/>
      <c r="FT408" s="277"/>
      <c r="FU408" s="277"/>
      <c r="FV408" s="277"/>
      <c r="FW408" s="277"/>
      <c r="FX408" s="277"/>
      <c r="FY408" s="277"/>
      <c r="FZ408" s="277"/>
      <c r="GA408" s="277"/>
      <c r="GB408" s="277"/>
      <c r="GC408" s="277"/>
      <c r="GD408" s="277"/>
      <c r="GE408" s="277"/>
      <c r="GF408" s="277"/>
      <c r="GG408" s="277"/>
      <c r="GH408" s="277"/>
      <c r="GI408" s="277"/>
      <c r="GJ408" s="277"/>
      <c r="GK408" s="277"/>
      <c r="GL408" s="277"/>
      <c r="GM408" s="277"/>
      <c r="GN408" s="277"/>
      <c r="GO408" s="277"/>
      <c r="GP408" s="277"/>
      <c r="GQ408" s="277"/>
      <c r="GR408" s="277"/>
      <c r="GS408" s="277"/>
      <c r="GT408" s="277"/>
      <c r="GU408" s="277"/>
      <c r="GV408" s="280"/>
      <c r="GW408" s="280"/>
      <c r="GX408" s="280"/>
      <c r="GY408" s="280"/>
      <c r="GZ408" s="280"/>
      <c r="HA408" s="280"/>
      <c r="HB408" s="280"/>
      <c r="HC408" s="280"/>
      <c r="HD408" s="280"/>
      <c r="HE408" s="280"/>
      <c r="HF408" s="280"/>
      <c r="HG408" s="280"/>
      <c r="HH408" s="280"/>
      <c r="HI408" s="280"/>
      <c r="HJ408" s="280"/>
      <c r="HK408" s="280"/>
      <c r="HL408" s="280"/>
      <c r="HM408" s="280"/>
      <c r="HN408" s="280"/>
      <c r="HO408" s="280"/>
      <c r="HP408" s="280"/>
      <c r="HQ408" s="280"/>
      <c r="HR408" s="280"/>
      <c r="HS408" s="280"/>
    </row>
    <row r="409" spans="1:227" s="257" customFormat="1" ht="30" customHeight="1">
      <c r="A409" s="523"/>
      <c r="B409" s="306" t="s">
        <v>317</v>
      </c>
      <c r="C409" s="290"/>
      <c r="D409" s="291"/>
      <c r="E409" s="290">
        <v>5947.4112500000001</v>
      </c>
      <c r="F409" s="291">
        <f t="shared" si="62"/>
        <v>5947.4112500000001</v>
      </c>
      <c r="G409" s="290"/>
      <c r="H409" s="291">
        <f t="shared" si="66"/>
        <v>5947.4112500000001</v>
      </c>
      <c r="I409" s="296" t="s">
        <v>497</v>
      </c>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77"/>
      <c r="AT409" s="277"/>
      <c r="AU409" s="277"/>
      <c r="AV409" s="277"/>
      <c r="AW409" s="277"/>
      <c r="AX409" s="277"/>
      <c r="AY409" s="277"/>
      <c r="AZ409" s="277"/>
      <c r="BA409" s="277"/>
      <c r="BB409" s="277"/>
      <c r="BC409" s="277"/>
      <c r="BD409" s="277"/>
      <c r="BE409" s="277"/>
      <c r="BF409" s="277"/>
      <c r="BG409" s="277"/>
      <c r="BH409" s="277"/>
      <c r="BI409" s="277"/>
      <c r="BJ409" s="277"/>
      <c r="BK409" s="277"/>
      <c r="BL409" s="277"/>
      <c r="BM409" s="277"/>
      <c r="BN409" s="277"/>
      <c r="BO409" s="277"/>
      <c r="BP409" s="277"/>
      <c r="BQ409" s="277"/>
      <c r="BR409" s="277"/>
      <c r="BS409" s="277"/>
      <c r="BT409" s="277"/>
      <c r="BU409" s="277"/>
      <c r="BV409" s="277"/>
      <c r="BW409" s="277"/>
      <c r="BX409" s="277"/>
      <c r="BY409" s="277"/>
      <c r="BZ409" s="277"/>
      <c r="CA409" s="277"/>
      <c r="CB409" s="277"/>
      <c r="CC409" s="277"/>
      <c r="CD409" s="277"/>
      <c r="CE409" s="277"/>
      <c r="CF409" s="277"/>
      <c r="CG409" s="277"/>
      <c r="CH409" s="277"/>
      <c r="CI409" s="277"/>
      <c r="CJ409" s="277"/>
      <c r="CK409" s="277"/>
      <c r="CL409" s="277"/>
      <c r="CM409" s="277"/>
      <c r="CN409" s="277"/>
      <c r="CO409" s="277"/>
      <c r="CP409" s="277"/>
      <c r="CQ409" s="277"/>
      <c r="CR409" s="277"/>
      <c r="CS409" s="277"/>
      <c r="CT409" s="277"/>
      <c r="CU409" s="277"/>
      <c r="CV409" s="277"/>
      <c r="CW409" s="277"/>
      <c r="CX409" s="277"/>
      <c r="CY409" s="277"/>
      <c r="CZ409" s="277"/>
      <c r="DA409" s="277"/>
      <c r="DB409" s="277"/>
      <c r="DC409" s="277"/>
      <c r="DD409" s="277"/>
      <c r="DE409" s="277"/>
      <c r="DF409" s="277"/>
      <c r="DG409" s="277"/>
      <c r="DH409" s="277"/>
      <c r="DI409" s="277"/>
      <c r="DJ409" s="277"/>
      <c r="DK409" s="277"/>
      <c r="DL409" s="277"/>
      <c r="DM409" s="277"/>
      <c r="DN409" s="277"/>
      <c r="DO409" s="277"/>
      <c r="DP409" s="277"/>
      <c r="DQ409" s="277"/>
      <c r="DR409" s="277"/>
      <c r="DS409" s="277"/>
      <c r="DT409" s="277"/>
      <c r="DU409" s="277"/>
      <c r="DV409" s="277"/>
      <c r="DW409" s="277"/>
      <c r="DX409" s="277"/>
      <c r="DY409" s="277"/>
      <c r="DZ409" s="277"/>
      <c r="EA409" s="277"/>
      <c r="EB409" s="277"/>
      <c r="EC409" s="277"/>
      <c r="ED409" s="277"/>
      <c r="EE409" s="277"/>
      <c r="EF409" s="277"/>
      <c r="EG409" s="277"/>
      <c r="EH409" s="277"/>
      <c r="EI409" s="277"/>
      <c r="EJ409" s="277"/>
      <c r="EK409" s="277"/>
      <c r="EL409" s="277"/>
      <c r="EM409" s="277"/>
      <c r="EN409" s="277"/>
      <c r="EO409" s="277"/>
      <c r="EP409" s="277"/>
      <c r="EQ409" s="277"/>
      <c r="ER409" s="277"/>
      <c r="ES409" s="277"/>
      <c r="ET409" s="277"/>
      <c r="EU409" s="277"/>
      <c r="EV409" s="277"/>
      <c r="EW409" s="277"/>
      <c r="EX409" s="277"/>
      <c r="EY409" s="277"/>
      <c r="EZ409" s="277"/>
      <c r="FA409" s="277"/>
      <c r="FB409" s="277"/>
      <c r="FC409" s="277"/>
      <c r="FD409" s="277"/>
      <c r="FE409" s="277"/>
      <c r="FF409" s="277"/>
      <c r="FG409" s="277"/>
      <c r="FH409" s="277"/>
      <c r="FI409" s="277"/>
      <c r="FJ409" s="277"/>
      <c r="FK409" s="277"/>
      <c r="FL409" s="277"/>
      <c r="FM409" s="277"/>
      <c r="FN409" s="277"/>
      <c r="FO409" s="277"/>
      <c r="FP409" s="277"/>
      <c r="FQ409" s="277"/>
      <c r="FR409" s="277"/>
      <c r="FS409" s="277"/>
      <c r="FT409" s="277"/>
      <c r="FU409" s="277"/>
      <c r="FV409" s="277"/>
      <c r="FW409" s="277"/>
      <c r="FX409" s="277"/>
      <c r="FY409" s="277"/>
      <c r="FZ409" s="277"/>
      <c r="GA409" s="277"/>
      <c r="GB409" s="277"/>
      <c r="GC409" s="277"/>
      <c r="GD409" s="277"/>
      <c r="GE409" s="277"/>
      <c r="GF409" s="277"/>
      <c r="GG409" s="277"/>
      <c r="GH409" s="277"/>
      <c r="GI409" s="277"/>
      <c r="GJ409" s="277"/>
      <c r="GK409" s="277"/>
      <c r="GL409" s="277"/>
      <c r="GM409" s="277"/>
      <c r="GN409" s="277"/>
      <c r="GO409" s="277"/>
      <c r="GP409" s="277"/>
      <c r="GQ409" s="277"/>
      <c r="GR409" s="277"/>
      <c r="GS409" s="277"/>
      <c r="GT409" s="277"/>
      <c r="GU409" s="277"/>
      <c r="GV409" s="280"/>
      <c r="GW409" s="280"/>
      <c r="GX409" s="280"/>
      <c r="GY409" s="280"/>
      <c r="GZ409" s="280"/>
      <c r="HA409" s="280"/>
      <c r="HB409" s="280"/>
      <c r="HC409" s="280"/>
      <c r="HD409" s="280"/>
      <c r="HE409" s="280"/>
      <c r="HF409" s="280"/>
      <c r="HG409" s="280"/>
      <c r="HH409" s="280"/>
      <c r="HI409" s="280"/>
      <c r="HJ409" s="280"/>
      <c r="HK409" s="280"/>
      <c r="HL409" s="280"/>
      <c r="HM409" s="280"/>
      <c r="HN409" s="280"/>
      <c r="HO409" s="280"/>
      <c r="HP409" s="280"/>
      <c r="HQ409" s="280"/>
      <c r="HR409" s="280"/>
      <c r="HS409" s="280"/>
    </row>
    <row r="410" spans="1:227" s="257" customFormat="1" ht="35.1" customHeight="1">
      <c r="A410" s="520" t="s">
        <v>129</v>
      </c>
      <c r="B410" s="289" t="s">
        <v>81</v>
      </c>
      <c r="C410" s="290">
        <f>C411+C412+C415+C421</f>
        <v>428.74</v>
      </c>
      <c r="D410" s="290">
        <f t="shared" ref="D410:G410" si="68">D411+D412+D415+D421</f>
        <v>294.70649100000003</v>
      </c>
      <c r="E410" s="290">
        <f t="shared" si="68"/>
        <v>121</v>
      </c>
      <c r="F410" s="291">
        <f t="shared" si="62"/>
        <v>844.44649100000004</v>
      </c>
      <c r="G410" s="290">
        <f t="shared" si="68"/>
        <v>39.5</v>
      </c>
      <c r="H410" s="291">
        <f t="shared" si="66"/>
        <v>883.94649100000004</v>
      </c>
      <c r="I410" s="296"/>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77"/>
      <c r="AT410" s="277"/>
      <c r="AU410" s="277"/>
      <c r="AV410" s="277"/>
      <c r="AW410" s="277"/>
      <c r="AX410" s="277"/>
      <c r="AY410" s="277"/>
      <c r="AZ410" s="277"/>
      <c r="BA410" s="277"/>
      <c r="BB410" s="277"/>
      <c r="BC410" s="277"/>
      <c r="BD410" s="277"/>
      <c r="BE410" s="277"/>
      <c r="BF410" s="277"/>
      <c r="BG410" s="277"/>
      <c r="BH410" s="277"/>
      <c r="BI410" s="277"/>
      <c r="BJ410" s="277"/>
      <c r="BK410" s="277"/>
      <c r="BL410" s="277"/>
      <c r="BM410" s="277"/>
      <c r="BN410" s="277"/>
      <c r="BO410" s="277"/>
      <c r="BP410" s="277"/>
      <c r="BQ410" s="277"/>
      <c r="BR410" s="277"/>
      <c r="BS410" s="277"/>
      <c r="BT410" s="277"/>
      <c r="BU410" s="277"/>
      <c r="BV410" s="277"/>
      <c r="BW410" s="277"/>
      <c r="BX410" s="277"/>
      <c r="BY410" s="277"/>
      <c r="BZ410" s="277"/>
      <c r="CA410" s="277"/>
      <c r="CB410" s="277"/>
      <c r="CC410" s="277"/>
      <c r="CD410" s="277"/>
      <c r="CE410" s="277"/>
      <c r="CF410" s="277"/>
      <c r="CG410" s="277"/>
      <c r="CH410" s="277"/>
      <c r="CI410" s="277"/>
      <c r="CJ410" s="277"/>
      <c r="CK410" s="277"/>
      <c r="CL410" s="277"/>
      <c r="CM410" s="277"/>
      <c r="CN410" s="277"/>
      <c r="CO410" s="277"/>
      <c r="CP410" s="277"/>
      <c r="CQ410" s="277"/>
      <c r="CR410" s="277"/>
      <c r="CS410" s="277"/>
      <c r="CT410" s="277"/>
      <c r="CU410" s="277"/>
      <c r="CV410" s="277"/>
      <c r="CW410" s="277"/>
      <c r="CX410" s="277"/>
      <c r="CY410" s="277"/>
      <c r="CZ410" s="277"/>
      <c r="DA410" s="277"/>
      <c r="DB410" s="277"/>
      <c r="DC410" s="277"/>
      <c r="DD410" s="277"/>
      <c r="DE410" s="277"/>
      <c r="DF410" s="277"/>
      <c r="DG410" s="277"/>
      <c r="DH410" s="277"/>
      <c r="DI410" s="277"/>
      <c r="DJ410" s="277"/>
      <c r="DK410" s="277"/>
      <c r="DL410" s="277"/>
      <c r="DM410" s="277"/>
      <c r="DN410" s="277"/>
      <c r="DO410" s="277"/>
      <c r="DP410" s="277"/>
      <c r="DQ410" s="277"/>
      <c r="DR410" s="277"/>
      <c r="DS410" s="277"/>
      <c r="DT410" s="277"/>
      <c r="DU410" s="277"/>
      <c r="DV410" s="277"/>
      <c r="DW410" s="277"/>
      <c r="DX410" s="277"/>
      <c r="DY410" s="277"/>
      <c r="DZ410" s="277"/>
      <c r="EA410" s="277"/>
      <c r="EB410" s="277"/>
      <c r="EC410" s="277"/>
      <c r="ED410" s="277"/>
      <c r="EE410" s="277"/>
      <c r="EF410" s="277"/>
      <c r="EG410" s="277"/>
      <c r="EH410" s="277"/>
      <c r="EI410" s="277"/>
      <c r="EJ410" s="277"/>
      <c r="EK410" s="277"/>
      <c r="EL410" s="277"/>
      <c r="EM410" s="277"/>
      <c r="EN410" s="277"/>
      <c r="EO410" s="277"/>
      <c r="EP410" s="277"/>
      <c r="EQ410" s="277"/>
      <c r="ER410" s="277"/>
      <c r="ES410" s="277"/>
      <c r="ET410" s="277"/>
      <c r="EU410" s="277"/>
      <c r="EV410" s="277"/>
      <c r="EW410" s="277"/>
      <c r="EX410" s="277"/>
      <c r="EY410" s="277"/>
      <c r="EZ410" s="277"/>
      <c r="FA410" s="277"/>
      <c r="FB410" s="277"/>
      <c r="FC410" s="277"/>
      <c r="FD410" s="277"/>
      <c r="FE410" s="277"/>
      <c r="FF410" s="277"/>
      <c r="FG410" s="277"/>
      <c r="FH410" s="277"/>
      <c r="FI410" s="277"/>
      <c r="FJ410" s="277"/>
      <c r="FK410" s="277"/>
      <c r="FL410" s="277"/>
      <c r="FM410" s="277"/>
      <c r="FN410" s="277"/>
      <c r="FO410" s="277"/>
      <c r="FP410" s="277"/>
      <c r="FQ410" s="277"/>
      <c r="FR410" s="277"/>
      <c r="FS410" s="277"/>
      <c r="FT410" s="277"/>
      <c r="FU410" s="277"/>
      <c r="FV410" s="277"/>
      <c r="FW410" s="277"/>
      <c r="FX410" s="277"/>
      <c r="FY410" s="277"/>
      <c r="FZ410" s="277"/>
      <c r="GA410" s="277"/>
      <c r="GB410" s="277"/>
      <c r="GC410" s="277"/>
      <c r="GD410" s="277"/>
      <c r="GE410" s="277"/>
      <c r="GF410" s="277"/>
      <c r="GG410" s="277"/>
      <c r="GH410" s="277"/>
      <c r="GI410" s="277"/>
      <c r="GJ410" s="277"/>
      <c r="GK410" s="277"/>
      <c r="GL410" s="277"/>
      <c r="GM410" s="277"/>
      <c r="GN410" s="277"/>
      <c r="GO410" s="277"/>
      <c r="GP410" s="277"/>
      <c r="GQ410" s="277"/>
      <c r="GR410" s="277"/>
      <c r="GS410" s="277"/>
      <c r="GT410" s="277"/>
      <c r="GU410" s="277"/>
      <c r="GV410" s="280"/>
      <c r="GW410" s="280"/>
      <c r="GX410" s="280"/>
      <c r="GY410" s="280"/>
      <c r="GZ410" s="280"/>
      <c r="HA410" s="280"/>
      <c r="HB410" s="280"/>
      <c r="HC410" s="280"/>
      <c r="HD410" s="280"/>
      <c r="HE410" s="280"/>
      <c r="HF410" s="280"/>
      <c r="HG410" s="280"/>
      <c r="HH410" s="280"/>
      <c r="HI410" s="280"/>
      <c r="HJ410" s="280"/>
      <c r="HK410" s="280"/>
      <c r="HL410" s="280"/>
      <c r="HM410" s="280"/>
      <c r="HN410" s="280"/>
      <c r="HO410" s="280"/>
      <c r="HP410" s="280"/>
      <c r="HQ410" s="280"/>
      <c r="HR410" s="280"/>
      <c r="HS410" s="280"/>
    </row>
    <row r="411" spans="1:227" s="257" customFormat="1" ht="35.1" customHeight="1">
      <c r="A411" s="521"/>
      <c r="B411" s="294" t="s">
        <v>253</v>
      </c>
      <c r="C411" s="290">
        <v>285.44</v>
      </c>
      <c r="D411" s="290">
        <v>237.03149099999999</v>
      </c>
      <c r="E411" s="290"/>
      <c r="F411" s="291">
        <f t="shared" si="62"/>
        <v>522.47149100000001</v>
      </c>
      <c r="G411" s="290"/>
      <c r="H411" s="291">
        <f t="shared" si="66"/>
        <v>522.47149100000001</v>
      </c>
      <c r="I411" s="296" t="s">
        <v>498</v>
      </c>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c r="AZ411" s="277"/>
      <c r="BA411" s="277"/>
      <c r="BB411" s="277"/>
      <c r="BC411" s="277"/>
      <c r="BD411" s="277"/>
      <c r="BE411" s="277"/>
      <c r="BF411" s="277"/>
      <c r="BG411" s="277"/>
      <c r="BH411" s="277"/>
      <c r="BI411" s="277"/>
      <c r="BJ411" s="277"/>
      <c r="BK411" s="277"/>
      <c r="BL411" s="277"/>
      <c r="BM411" s="277"/>
      <c r="BN411" s="277"/>
      <c r="BO411" s="277"/>
      <c r="BP411" s="277"/>
      <c r="BQ411" s="277"/>
      <c r="BR411" s="277"/>
      <c r="BS411" s="277"/>
      <c r="BT411" s="277"/>
      <c r="BU411" s="277"/>
      <c r="BV411" s="277"/>
      <c r="BW411" s="277"/>
      <c r="BX411" s="277"/>
      <c r="BY411" s="277"/>
      <c r="BZ411" s="277"/>
      <c r="CA411" s="277"/>
      <c r="CB411" s="277"/>
      <c r="CC411" s="277"/>
      <c r="CD411" s="277"/>
      <c r="CE411" s="277"/>
      <c r="CF411" s="277"/>
      <c r="CG411" s="277"/>
      <c r="CH411" s="277"/>
      <c r="CI411" s="277"/>
      <c r="CJ411" s="277"/>
      <c r="CK411" s="277"/>
      <c r="CL411" s="277"/>
      <c r="CM411" s="277"/>
      <c r="CN411" s="277"/>
      <c r="CO411" s="277"/>
      <c r="CP411" s="277"/>
      <c r="CQ411" s="277"/>
      <c r="CR411" s="277"/>
      <c r="CS411" s="277"/>
      <c r="CT411" s="277"/>
      <c r="CU411" s="277"/>
      <c r="CV411" s="277"/>
      <c r="CW411" s="277"/>
      <c r="CX411" s="277"/>
      <c r="CY411" s="277"/>
      <c r="CZ411" s="277"/>
      <c r="DA411" s="277"/>
      <c r="DB411" s="277"/>
      <c r="DC411" s="277"/>
      <c r="DD411" s="277"/>
      <c r="DE411" s="277"/>
      <c r="DF411" s="277"/>
      <c r="DG411" s="277"/>
      <c r="DH411" s="277"/>
      <c r="DI411" s="277"/>
      <c r="DJ411" s="277"/>
      <c r="DK411" s="277"/>
      <c r="DL411" s="277"/>
      <c r="DM411" s="277"/>
      <c r="DN411" s="277"/>
      <c r="DO411" s="277"/>
      <c r="DP411" s="277"/>
      <c r="DQ411" s="277"/>
      <c r="DR411" s="277"/>
      <c r="DS411" s="277"/>
      <c r="DT411" s="277"/>
      <c r="DU411" s="277"/>
      <c r="DV411" s="277"/>
      <c r="DW411" s="277"/>
      <c r="DX411" s="277"/>
      <c r="DY411" s="277"/>
      <c r="DZ411" s="277"/>
      <c r="EA411" s="277"/>
      <c r="EB411" s="277"/>
      <c r="EC411" s="277"/>
      <c r="ED411" s="277"/>
      <c r="EE411" s="277"/>
      <c r="EF411" s="277"/>
      <c r="EG411" s="277"/>
      <c r="EH411" s="277"/>
      <c r="EI411" s="277"/>
      <c r="EJ411" s="277"/>
      <c r="EK411" s="277"/>
      <c r="EL411" s="277"/>
      <c r="EM411" s="277"/>
      <c r="EN411" s="277"/>
      <c r="EO411" s="277"/>
      <c r="EP411" s="277"/>
      <c r="EQ411" s="277"/>
      <c r="ER411" s="277"/>
      <c r="ES411" s="277"/>
      <c r="ET411" s="277"/>
      <c r="EU411" s="277"/>
      <c r="EV411" s="277"/>
      <c r="EW411" s="277"/>
      <c r="EX411" s="277"/>
      <c r="EY411" s="277"/>
      <c r="EZ411" s="277"/>
      <c r="FA411" s="277"/>
      <c r="FB411" s="277"/>
      <c r="FC411" s="277"/>
      <c r="FD411" s="277"/>
      <c r="FE411" s="277"/>
      <c r="FF411" s="277"/>
      <c r="FG411" s="277"/>
      <c r="FH411" s="277"/>
      <c r="FI411" s="277"/>
      <c r="FJ411" s="277"/>
      <c r="FK411" s="277"/>
      <c r="FL411" s="277"/>
      <c r="FM411" s="277"/>
      <c r="FN411" s="277"/>
      <c r="FO411" s="277"/>
      <c r="FP411" s="277"/>
      <c r="FQ411" s="277"/>
      <c r="FR411" s="277"/>
      <c r="FS411" s="277"/>
      <c r="FT411" s="277"/>
      <c r="FU411" s="277"/>
      <c r="FV411" s="277"/>
      <c r="FW411" s="277"/>
      <c r="FX411" s="277"/>
      <c r="FY411" s="277"/>
      <c r="FZ411" s="277"/>
      <c r="GA411" s="277"/>
      <c r="GB411" s="277"/>
      <c r="GC411" s="277"/>
      <c r="GD411" s="277"/>
      <c r="GE411" s="277"/>
      <c r="GF411" s="277"/>
      <c r="GG411" s="277"/>
      <c r="GH411" s="277"/>
      <c r="GI411" s="277"/>
      <c r="GJ411" s="277"/>
      <c r="GK411" s="277"/>
      <c r="GL411" s="277"/>
      <c r="GM411" s="277"/>
      <c r="GN411" s="277"/>
      <c r="GO411" s="277"/>
      <c r="GP411" s="277"/>
      <c r="GQ411" s="277"/>
      <c r="GR411" s="277"/>
      <c r="GS411" s="277"/>
      <c r="GT411" s="277"/>
      <c r="GU411" s="277"/>
      <c r="GV411" s="280"/>
      <c r="GW411" s="280"/>
      <c r="GX411" s="280"/>
      <c r="GY411" s="280"/>
      <c r="GZ411" s="280"/>
      <c r="HA411" s="280"/>
      <c r="HB411" s="280"/>
      <c r="HC411" s="280"/>
      <c r="HD411" s="280"/>
      <c r="HE411" s="280"/>
      <c r="HF411" s="280"/>
      <c r="HG411" s="280"/>
      <c r="HH411" s="280"/>
      <c r="HI411" s="280"/>
      <c r="HJ411" s="280"/>
      <c r="HK411" s="280"/>
      <c r="HL411" s="280"/>
      <c r="HM411" s="280"/>
      <c r="HN411" s="280"/>
      <c r="HO411" s="280"/>
      <c r="HP411" s="280"/>
      <c r="HQ411" s="280"/>
      <c r="HR411" s="280"/>
      <c r="HS411" s="280"/>
    </row>
    <row r="412" spans="1:227" s="257" customFormat="1" ht="35.1" customHeight="1">
      <c r="A412" s="521"/>
      <c r="B412" s="294" t="s">
        <v>255</v>
      </c>
      <c r="C412" s="291">
        <v>93.3</v>
      </c>
      <c r="D412" s="290"/>
      <c r="E412" s="290"/>
      <c r="F412" s="291">
        <f t="shared" si="62"/>
        <v>93.3</v>
      </c>
      <c r="G412" s="290"/>
      <c r="H412" s="291">
        <f t="shared" si="66"/>
        <v>93.3</v>
      </c>
      <c r="I412" s="296"/>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77"/>
      <c r="AT412" s="277"/>
      <c r="AU412" s="277"/>
      <c r="AV412" s="277"/>
      <c r="AW412" s="277"/>
      <c r="AX412" s="277"/>
      <c r="AY412" s="277"/>
      <c r="AZ412" s="277"/>
      <c r="BA412" s="277"/>
      <c r="BB412" s="277"/>
      <c r="BC412" s="277"/>
      <c r="BD412" s="277"/>
      <c r="BE412" s="277"/>
      <c r="BF412" s="277"/>
      <c r="BG412" s="277"/>
      <c r="BH412" s="277"/>
      <c r="BI412" s="277"/>
      <c r="BJ412" s="277"/>
      <c r="BK412" s="277"/>
      <c r="BL412" s="277"/>
      <c r="BM412" s="277"/>
      <c r="BN412" s="277"/>
      <c r="BO412" s="277"/>
      <c r="BP412" s="277"/>
      <c r="BQ412" s="277"/>
      <c r="BR412" s="277"/>
      <c r="BS412" s="277"/>
      <c r="BT412" s="277"/>
      <c r="BU412" s="277"/>
      <c r="BV412" s="277"/>
      <c r="BW412" s="277"/>
      <c r="BX412" s="277"/>
      <c r="BY412" s="277"/>
      <c r="BZ412" s="277"/>
      <c r="CA412" s="277"/>
      <c r="CB412" s="277"/>
      <c r="CC412" s="277"/>
      <c r="CD412" s="277"/>
      <c r="CE412" s="277"/>
      <c r="CF412" s="277"/>
      <c r="CG412" s="277"/>
      <c r="CH412" s="277"/>
      <c r="CI412" s="277"/>
      <c r="CJ412" s="277"/>
      <c r="CK412" s="277"/>
      <c r="CL412" s="277"/>
      <c r="CM412" s="277"/>
      <c r="CN412" s="277"/>
      <c r="CO412" s="277"/>
      <c r="CP412" s="277"/>
      <c r="CQ412" s="277"/>
      <c r="CR412" s="277"/>
      <c r="CS412" s="277"/>
      <c r="CT412" s="277"/>
      <c r="CU412" s="277"/>
      <c r="CV412" s="277"/>
      <c r="CW412" s="277"/>
      <c r="CX412" s="277"/>
      <c r="CY412" s="277"/>
      <c r="CZ412" s="277"/>
      <c r="DA412" s="277"/>
      <c r="DB412" s="277"/>
      <c r="DC412" s="277"/>
      <c r="DD412" s="277"/>
      <c r="DE412" s="277"/>
      <c r="DF412" s="277"/>
      <c r="DG412" s="277"/>
      <c r="DH412" s="277"/>
      <c r="DI412" s="277"/>
      <c r="DJ412" s="277"/>
      <c r="DK412" s="277"/>
      <c r="DL412" s="277"/>
      <c r="DM412" s="277"/>
      <c r="DN412" s="277"/>
      <c r="DO412" s="277"/>
      <c r="DP412" s="277"/>
      <c r="DQ412" s="277"/>
      <c r="DR412" s="277"/>
      <c r="DS412" s="277"/>
      <c r="DT412" s="277"/>
      <c r="DU412" s="277"/>
      <c r="DV412" s="277"/>
      <c r="DW412" s="277"/>
      <c r="DX412" s="277"/>
      <c r="DY412" s="277"/>
      <c r="DZ412" s="277"/>
      <c r="EA412" s="277"/>
      <c r="EB412" s="277"/>
      <c r="EC412" s="277"/>
      <c r="ED412" s="277"/>
      <c r="EE412" s="277"/>
      <c r="EF412" s="277"/>
      <c r="EG412" s="277"/>
      <c r="EH412" s="277"/>
      <c r="EI412" s="277"/>
      <c r="EJ412" s="277"/>
      <c r="EK412" s="277"/>
      <c r="EL412" s="277"/>
      <c r="EM412" s="277"/>
      <c r="EN412" s="277"/>
      <c r="EO412" s="277"/>
      <c r="EP412" s="277"/>
      <c r="EQ412" s="277"/>
      <c r="ER412" s="277"/>
      <c r="ES412" s="277"/>
      <c r="ET412" s="277"/>
      <c r="EU412" s="277"/>
      <c r="EV412" s="277"/>
      <c r="EW412" s="277"/>
      <c r="EX412" s="277"/>
      <c r="EY412" s="277"/>
      <c r="EZ412" s="277"/>
      <c r="FA412" s="277"/>
      <c r="FB412" s="277"/>
      <c r="FC412" s="277"/>
      <c r="FD412" s="277"/>
      <c r="FE412" s="277"/>
      <c r="FF412" s="277"/>
      <c r="FG412" s="277"/>
      <c r="FH412" s="277"/>
      <c r="FI412" s="277"/>
      <c r="FJ412" s="277"/>
      <c r="FK412" s="277"/>
      <c r="FL412" s="277"/>
      <c r="FM412" s="277"/>
      <c r="FN412" s="277"/>
      <c r="FO412" s="277"/>
      <c r="FP412" s="277"/>
      <c r="FQ412" s="277"/>
      <c r="FR412" s="277"/>
      <c r="FS412" s="277"/>
      <c r="FT412" s="277"/>
      <c r="FU412" s="277"/>
      <c r="FV412" s="277"/>
      <c r="FW412" s="277"/>
      <c r="FX412" s="277"/>
      <c r="FY412" s="277"/>
      <c r="FZ412" s="277"/>
      <c r="GA412" s="277"/>
      <c r="GB412" s="277"/>
      <c r="GC412" s="277"/>
      <c r="GD412" s="277"/>
      <c r="GE412" s="277"/>
      <c r="GF412" s="277"/>
      <c r="GG412" s="277"/>
      <c r="GH412" s="277"/>
      <c r="GI412" s="277"/>
      <c r="GJ412" s="277"/>
      <c r="GK412" s="277"/>
      <c r="GL412" s="277"/>
      <c r="GM412" s="277"/>
      <c r="GN412" s="277"/>
      <c r="GO412" s="277"/>
      <c r="GP412" s="277"/>
      <c r="GQ412" s="277"/>
      <c r="GR412" s="277"/>
      <c r="GS412" s="277"/>
      <c r="GT412" s="277"/>
      <c r="GU412" s="277"/>
      <c r="GV412" s="280"/>
      <c r="GW412" s="280"/>
      <c r="GX412" s="280"/>
      <c r="GY412" s="280"/>
      <c r="GZ412" s="280"/>
      <c r="HA412" s="280"/>
      <c r="HB412" s="280"/>
      <c r="HC412" s="280"/>
      <c r="HD412" s="280"/>
      <c r="HE412" s="280"/>
      <c r="HF412" s="280"/>
      <c r="HG412" s="280"/>
      <c r="HH412" s="280"/>
      <c r="HI412" s="280"/>
      <c r="HJ412" s="280"/>
      <c r="HK412" s="280"/>
      <c r="HL412" s="280"/>
      <c r="HM412" s="280"/>
      <c r="HN412" s="280"/>
      <c r="HO412" s="280"/>
      <c r="HP412" s="280"/>
      <c r="HQ412" s="280"/>
      <c r="HR412" s="280"/>
      <c r="HS412" s="280"/>
    </row>
    <row r="413" spans="1:227" s="278" customFormat="1" ht="35.1" customHeight="1">
      <c r="A413" s="521"/>
      <c r="B413" s="293" t="s">
        <v>256</v>
      </c>
      <c r="C413" s="291">
        <v>70.5</v>
      </c>
      <c r="D413" s="291"/>
      <c r="E413" s="291"/>
      <c r="F413" s="291">
        <f t="shared" si="62"/>
        <v>70.5</v>
      </c>
      <c r="G413" s="291"/>
      <c r="H413" s="291">
        <f t="shared" si="66"/>
        <v>70.5</v>
      </c>
      <c r="I413" s="296"/>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77"/>
      <c r="AT413" s="277"/>
      <c r="AU413" s="277"/>
      <c r="AV413" s="277"/>
      <c r="AW413" s="277"/>
      <c r="AX413" s="277"/>
      <c r="AY413" s="277"/>
      <c r="AZ413" s="277"/>
      <c r="BA413" s="277"/>
      <c r="BB413" s="277"/>
      <c r="BC413" s="277"/>
      <c r="BD413" s="277"/>
      <c r="BE413" s="277"/>
      <c r="BF413" s="277"/>
      <c r="BG413" s="277"/>
      <c r="BH413" s="277"/>
      <c r="BI413" s="277"/>
      <c r="BJ413" s="277"/>
      <c r="BK413" s="277"/>
      <c r="BL413" s="277"/>
      <c r="BM413" s="277"/>
      <c r="BN413" s="277"/>
      <c r="BO413" s="277"/>
      <c r="BP413" s="277"/>
      <c r="BQ413" s="277"/>
      <c r="BR413" s="277"/>
      <c r="BS413" s="277"/>
      <c r="BT413" s="277"/>
      <c r="BU413" s="277"/>
      <c r="BV413" s="277"/>
      <c r="BW413" s="277"/>
      <c r="BX413" s="277"/>
      <c r="BY413" s="277"/>
      <c r="BZ413" s="277"/>
      <c r="CA413" s="277"/>
      <c r="CB413" s="277"/>
      <c r="CC413" s="277"/>
      <c r="CD413" s="277"/>
      <c r="CE413" s="277"/>
      <c r="CF413" s="277"/>
      <c r="CG413" s="277"/>
      <c r="CH413" s="277"/>
      <c r="CI413" s="277"/>
      <c r="CJ413" s="277"/>
      <c r="CK413" s="277"/>
      <c r="CL413" s="277"/>
      <c r="CM413" s="277"/>
      <c r="CN413" s="277"/>
      <c r="CO413" s="277"/>
      <c r="CP413" s="277"/>
      <c r="CQ413" s="277"/>
      <c r="CR413" s="277"/>
      <c r="CS413" s="277"/>
      <c r="CT413" s="277"/>
      <c r="CU413" s="277"/>
      <c r="CV413" s="277"/>
      <c r="CW413" s="277"/>
      <c r="CX413" s="277"/>
      <c r="CY413" s="277"/>
      <c r="CZ413" s="277"/>
      <c r="DA413" s="277"/>
      <c r="DB413" s="277"/>
      <c r="DC413" s="277"/>
      <c r="DD413" s="277"/>
      <c r="DE413" s="277"/>
      <c r="DF413" s="277"/>
      <c r="DG413" s="277"/>
      <c r="DH413" s="277"/>
      <c r="DI413" s="277"/>
      <c r="DJ413" s="277"/>
      <c r="DK413" s="277"/>
      <c r="DL413" s="277"/>
      <c r="DM413" s="277"/>
      <c r="DN413" s="277"/>
      <c r="DO413" s="277"/>
      <c r="DP413" s="277"/>
      <c r="DQ413" s="277"/>
      <c r="DR413" s="277"/>
      <c r="DS413" s="277"/>
      <c r="DT413" s="277"/>
      <c r="DU413" s="277"/>
      <c r="DV413" s="277"/>
      <c r="DW413" s="277"/>
      <c r="DX413" s="277"/>
      <c r="DY413" s="277"/>
      <c r="DZ413" s="277"/>
      <c r="EA413" s="277"/>
      <c r="EB413" s="277"/>
      <c r="EC413" s="277"/>
      <c r="ED413" s="277"/>
      <c r="EE413" s="277"/>
      <c r="EF413" s="277"/>
      <c r="EG413" s="277"/>
      <c r="EH413" s="277"/>
      <c r="EI413" s="277"/>
      <c r="EJ413" s="277"/>
      <c r="EK413" s="277"/>
      <c r="EL413" s="277"/>
      <c r="EM413" s="277"/>
      <c r="EN413" s="277"/>
      <c r="EO413" s="277"/>
      <c r="EP413" s="277"/>
      <c r="EQ413" s="277"/>
      <c r="ER413" s="277"/>
      <c r="ES413" s="277"/>
      <c r="ET413" s="277"/>
      <c r="EU413" s="277"/>
      <c r="EV413" s="277"/>
      <c r="EW413" s="277"/>
      <c r="EX413" s="277"/>
      <c r="EY413" s="277"/>
      <c r="EZ413" s="277"/>
      <c r="FA413" s="277"/>
      <c r="FB413" s="277"/>
      <c r="FC413" s="277"/>
      <c r="FD413" s="277"/>
      <c r="FE413" s="277"/>
      <c r="FF413" s="277"/>
      <c r="FG413" s="277"/>
      <c r="FH413" s="277"/>
      <c r="FI413" s="277"/>
      <c r="FJ413" s="277"/>
      <c r="FK413" s="277"/>
      <c r="FL413" s="277"/>
      <c r="FM413" s="277"/>
      <c r="FN413" s="277"/>
      <c r="FO413" s="277"/>
      <c r="FP413" s="277"/>
      <c r="FQ413" s="277"/>
      <c r="FR413" s="277"/>
      <c r="FS413" s="277"/>
      <c r="FT413" s="277"/>
      <c r="FU413" s="277"/>
      <c r="FV413" s="277"/>
      <c r="FW413" s="277"/>
      <c r="FX413" s="277"/>
      <c r="FY413" s="277"/>
      <c r="FZ413" s="277"/>
      <c r="GA413" s="277"/>
      <c r="GB413" s="277"/>
      <c r="GC413" s="277"/>
      <c r="GD413" s="277"/>
      <c r="GE413" s="277"/>
      <c r="GF413" s="277"/>
      <c r="GG413" s="277"/>
      <c r="GH413" s="277"/>
      <c r="GI413" s="277"/>
      <c r="GJ413" s="277"/>
      <c r="GK413" s="277"/>
      <c r="GL413" s="277"/>
      <c r="GM413" s="277"/>
      <c r="GN413" s="277"/>
      <c r="GO413" s="277"/>
      <c r="GP413" s="277"/>
      <c r="GQ413" s="277"/>
      <c r="GR413" s="277"/>
      <c r="GS413" s="277"/>
      <c r="GT413" s="277"/>
      <c r="GU413" s="277"/>
      <c r="GV413" s="280"/>
      <c r="GW413" s="280"/>
      <c r="GX413" s="280"/>
      <c r="GY413" s="280"/>
      <c r="GZ413" s="280"/>
      <c r="HA413" s="280"/>
      <c r="HB413" s="280"/>
      <c r="HC413" s="280"/>
      <c r="HD413" s="280"/>
      <c r="HE413" s="280"/>
      <c r="HF413" s="280"/>
      <c r="HG413" s="280"/>
      <c r="HH413" s="280"/>
      <c r="HI413" s="280"/>
      <c r="HJ413" s="280"/>
      <c r="HK413" s="280"/>
      <c r="HL413" s="280"/>
      <c r="HM413" s="280"/>
      <c r="HN413" s="280"/>
      <c r="HO413" s="280"/>
      <c r="HP413" s="280"/>
      <c r="HQ413" s="280"/>
      <c r="HR413" s="280"/>
      <c r="HS413" s="280"/>
    </row>
    <row r="414" spans="1:227" s="278" customFormat="1" ht="35.1" customHeight="1">
      <c r="A414" s="521"/>
      <c r="B414" s="296" t="s">
        <v>257</v>
      </c>
      <c r="C414" s="290">
        <v>22.8</v>
      </c>
      <c r="D414" s="290"/>
      <c r="E414" s="290"/>
      <c r="F414" s="291">
        <f t="shared" si="62"/>
        <v>22.8</v>
      </c>
      <c r="G414" s="290"/>
      <c r="H414" s="291">
        <f t="shared" si="66"/>
        <v>22.8</v>
      </c>
      <c r="I414" s="296"/>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77"/>
      <c r="AT414" s="277"/>
      <c r="AU414" s="277"/>
      <c r="AV414" s="277"/>
      <c r="AW414" s="277"/>
      <c r="AX414" s="277"/>
      <c r="AY414" s="277"/>
      <c r="AZ414" s="277"/>
      <c r="BA414" s="277"/>
      <c r="BB414" s="277"/>
      <c r="BC414" s="277"/>
      <c r="BD414" s="277"/>
      <c r="BE414" s="277"/>
      <c r="BF414" s="277"/>
      <c r="BG414" s="277"/>
      <c r="BH414" s="277"/>
      <c r="BI414" s="277"/>
      <c r="BJ414" s="277"/>
      <c r="BK414" s="277"/>
      <c r="BL414" s="277"/>
      <c r="BM414" s="277"/>
      <c r="BN414" s="277"/>
      <c r="BO414" s="277"/>
      <c r="BP414" s="277"/>
      <c r="BQ414" s="277"/>
      <c r="BR414" s="277"/>
      <c r="BS414" s="277"/>
      <c r="BT414" s="277"/>
      <c r="BU414" s="277"/>
      <c r="BV414" s="277"/>
      <c r="BW414" s="277"/>
      <c r="BX414" s="277"/>
      <c r="BY414" s="277"/>
      <c r="BZ414" s="277"/>
      <c r="CA414" s="277"/>
      <c r="CB414" s="277"/>
      <c r="CC414" s="277"/>
      <c r="CD414" s="277"/>
      <c r="CE414" s="277"/>
      <c r="CF414" s="277"/>
      <c r="CG414" s="277"/>
      <c r="CH414" s="277"/>
      <c r="CI414" s="277"/>
      <c r="CJ414" s="277"/>
      <c r="CK414" s="277"/>
      <c r="CL414" s="277"/>
      <c r="CM414" s="277"/>
      <c r="CN414" s="277"/>
      <c r="CO414" s="277"/>
      <c r="CP414" s="277"/>
      <c r="CQ414" s="277"/>
      <c r="CR414" s="277"/>
      <c r="CS414" s="277"/>
      <c r="CT414" s="277"/>
      <c r="CU414" s="277"/>
      <c r="CV414" s="277"/>
      <c r="CW414" s="277"/>
      <c r="CX414" s="277"/>
      <c r="CY414" s="277"/>
      <c r="CZ414" s="277"/>
      <c r="DA414" s="277"/>
      <c r="DB414" s="277"/>
      <c r="DC414" s="277"/>
      <c r="DD414" s="277"/>
      <c r="DE414" s="277"/>
      <c r="DF414" s="277"/>
      <c r="DG414" s="277"/>
      <c r="DH414" s="277"/>
      <c r="DI414" s="277"/>
      <c r="DJ414" s="277"/>
      <c r="DK414" s="277"/>
      <c r="DL414" s="277"/>
      <c r="DM414" s="277"/>
      <c r="DN414" s="277"/>
      <c r="DO414" s="277"/>
      <c r="DP414" s="277"/>
      <c r="DQ414" s="277"/>
      <c r="DR414" s="277"/>
      <c r="DS414" s="277"/>
      <c r="DT414" s="277"/>
      <c r="DU414" s="277"/>
      <c r="DV414" s="277"/>
      <c r="DW414" s="277"/>
      <c r="DX414" s="277"/>
      <c r="DY414" s="277"/>
      <c r="DZ414" s="277"/>
      <c r="EA414" s="277"/>
      <c r="EB414" s="277"/>
      <c r="EC414" s="277"/>
      <c r="ED414" s="277"/>
      <c r="EE414" s="277"/>
      <c r="EF414" s="277"/>
      <c r="EG414" s="277"/>
      <c r="EH414" s="277"/>
      <c r="EI414" s="277"/>
      <c r="EJ414" s="277"/>
      <c r="EK414" s="277"/>
      <c r="EL414" s="277"/>
      <c r="EM414" s="277"/>
      <c r="EN414" s="277"/>
      <c r="EO414" s="277"/>
      <c r="EP414" s="277"/>
      <c r="EQ414" s="277"/>
      <c r="ER414" s="277"/>
      <c r="ES414" s="277"/>
      <c r="ET414" s="277"/>
      <c r="EU414" s="277"/>
      <c r="EV414" s="277"/>
      <c r="EW414" s="277"/>
      <c r="EX414" s="277"/>
      <c r="EY414" s="277"/>
      <c r="EZ414" s="277"/>
      <c r="FA414" s="277"/>
      <c r="FB414" s="277"/>
      <c r="FC414" s="277"/>
      <c r="FD414" s="277"/>
      <c r="FE414" s="277"/>
      <c r="FF414" s="277"/>
      <c r="FG414" s="277"/>
      <c r="FH414" s="277"/>
      <c r="FI414" s="277"/>
      <c r="FJ414" s="277"/>
      <c r="FK414" s="277"/>
      <c r="FL414" s="277"/>
      <c r="FM414" s="277"/>
      <c r="FN414" s="277"/>
      <c r="FO414" s="277"/>
      <c r="FP414" s="277"/>
      <c r="FQ414" s="277"/>
      <c r="FR414" s="277"/>
      <c r="FS414" s="277"/>
      <c r="FT414" s="277"/>
      <c r="FU414" s="277"/>
      <c r="FV414" s="277"/>
      <c r="FW414" s="277"/>
      <c r="FX414" s="277"/>
      <c r="FY414" s="277"/>
      <c r="FZ414" s="277"/>
      <c r="GA414" s="277"/>
      <c r="GB414" s="277"/>
      <c r="GC414" s="277"/>
      <c r="GD414" s="277"/>
      <c r="GE414" s="277"/>
      <c r="GF414" s="277"/>
      <c r="GG414" s="277"/>
      <c r="GH414" s="277"/>
      <c r="GI414" s="277"/>
      <c r="GJ414" s="277"/>
      <c r="GK414" s="277"/>
      <c r="GL414" s="277"/>
      <c r="GM414" s="277"/>
      <c r="GN414" s="277"/>
      <c r="GO414" s="277"/>
      <c r="GP414" s="277"/>
      <c r="GQ414" s="277"/>
      <c r="GR414" s="277"/>
      <c r="GS414" s="277"/>
      <c r="GT414" s="277"/>
      <c r="GU414" s="277"/>
      <c r="GV414" s="280"/>
      <c r="GW414" s="280"/>
      <c r="GX414" s="280"/>
      <c r="GY414" s="280"/>
      <c r="GZ414" s="280"/>
      <c r="HA414" s="280"/>
      <c r="HB414" s="280"/>
      <c r="HC414" s="280"/>
      <c r="HD414" s="280"/>
      <c r="HE414" s="280"/>
      <c r="HF414" s="280"/>
      <c r="HG414" s="280"/>
      <c r="HH414" s="280"/>
      <c r="HI414" s="280"/>
      <c r="HJ414" s="280"/>
      <c r="HK414" s="280"/>
      <c r="HL414" s="280"/>
      <c r="HM414" s="280"/>
      <c r="HN414" s="280"/>
      <c r="HO414" s="280"/>
      <c r="HP414" s="280"/>
      <c r="HQ414" s="280"/>
      <c r="HR414" s="280"/>
      <c r="HS414" s="280"/>
    </row>
    <row r="415" spans="1:227" s="278" customFormat="1" ht="35.1" customHeight="1">
      <c r="A415" s="521"/>
      <c r="B415" s="294" t="s">
        <v>258</v>
      </c>
      <c r="C415" s="290">
        <f>SUM(C416:C420)</f>
        <v>50</v>
      </c>
      <c r="D415" s="290">
        <f t="shared" ref="D415:G415" si="69">SUM(D416:D420)</f>
        <v>57.674999999999997</v>
      </c>
      <c r="E415" s="290">
        <f t="shared" si="69"/>
        <v>0</v>
      </c>
      <c r="F415" s="291">
        <f t="shared" si="62"/>
        <v>107.675</v>
      </c>
      <c r="G415" s="290">
        <f t="shared" si="69"/>
        <v>39.5</v>
      </c>
      <c r="H415" s="291">
        <f t="shared" si="66"/>
        <v>147.17500000000001</v>
      </c>
      <c r="I415" s="296"/>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77"/>
      <c r="AT415" s="277"/>
      <c r="AU415" s="277"/>
      <c r="AV415" s="277"/>
      <c r="AW415" s="277"/>
      <c r="AX415" s="277"/>
      <c r="AY415" s="277"/>
      <c r="AZ415" s="277"/>
      <c r="BA415" s="277"/>
      <c r="BB415" s="277"/>
      <c r="BC415" s="277"/>
      <c r="BD415" s="277"/>
      <c r="BE415" s="277"/>
      <c r="BF415" s="277"/>
      <c r="BG415" s="277"/>
      <c r="BH415" s="277"/>
      <c r="BI415" s="277"/>
      <c r="BJ415" s="277"/>
      <c r="BK415" s="277"/>
      <c r="BL415" s="277"/>
      <c r="BM415" s="277"/>
      <c r="BN415" s="277"/>
      <c r="BO415" s="277"/>
      <c r="BP415" s="277"/>
      <c r="BQ415" s="277"/>
      <c r="BR415" s="277"/>
      <c r="BS415" s="277"/>
      <c r="BT415" s="277"/>
      <c r="BU415" s="277"/>
      <c r="BV415" s="277"/>
      <c r="BW415" s="277"/>
      <c r="BX415" s="277"/>
      <c r="BY415" s="277"/>
      <c r="BZ415" s="277"/>
      <c r="CA415" s="277"/>
      <c r="CB415" s="277"/>
      <c r="CC415" s="277"/>
      <c r="CD415" s="277"/>
      <c r="CE415" s="277"/>
      <c r="CF415" s="277"/>
      <c r="CG415" s="277"/>
      <c r="CH415" s="277"/>
      <c r="CI415" s="277"/>
      <c r="CJ415" s="277"/>
      <c r="CK415" s="277"/>
      <c r="CL415" s="277"/>
      <c r="CM415" s="277"/>
      <c r="CN415" s="277"/>
      <c r="CO415" s="277"/>
      <c r="CP415" s="277"/>
      <c r="CQ415" s="277"/>
      <c r="CR415" s="277"/>
      <c r="CS415" s="277"/>
      <c r="CT415" s="277"/>
      <c r="CU415" s="277"/>
      <c r="CV415" s="277"/>
      <c r="CW415" s="277"/>
      <c r="CX415" s="277"/>
      <c r="CY415" s="277"/>
      <c r="CZ415" s="277"/>
      <c r="DA415" s="277"/>
      <c r="DB415" s="277"/>
      <c r="DC415" s="277"/>
      <c r="DD415" s="277"/>
      <c r="DE415" s="277"/>
      <c r="DF415" s="277"/>
      <c r="DG415" s="277"/>
      <c r="DH415" s="277"/>
      <c r="DI415" s="277"/>
      <c r="DJ415" s="277"/>
      <c r="DK415" s="277"/>
      <c r="DL415" s="277"/>
      <c r="DM415" s="277"/>
      <c r="DN415" s="277"/>
      <c r="DO415" s="277"/>
      <c r="DP415" s="277"/>
      <c r="DQ415" s="277"/>
      <c r="DR415" s="277"/>
      <c r="DS415" s="277"/>
      <c r="DT415" s="277"/>
      <c r="DU415" s="277"/>
      <c r="DV415" s="277"/>
      <c r="DW415" s="277"/>
      <c r="DX415" s="277"/>
      <c r="DY415" s="277"/>
      <c r="DZ415" s="277"/>
      <c r="EA415" s="277"/>
      <c r="EB415" s="277"/>
      <c r="EC415" s="277"/>
      <c r="ED415" s="277"/>
      <c r="EE415" s="277"/>
      <c r="EF415" s="277"/>
      <c r="EG415" s="277"/>
      <c r="EH415" s="277"/>
      <c r="EI415" s="277"/>
      <c r="EJ415" s="277"/>
      <c r="EK415" s="277"/>
      <c r="EL415" s="277"/>
      <c r="EM415" s="277"/>
      <c r="EN415" s="277"/>
      <c r="EO415" s="277"/>
      <c r="EP415" s="277"/>
      <c r="EQ415" s="277"/>
      <c r="ER415" s="277"/>
      <c r="ES415" s="277"/>
      <c r="ET415" s="277"/>
      <c r="EU415" s="277"/>
      <c r="EV415" s="277"/>
      <c r="EW415" s="277"/>
      <c r="EX415" s="277"/>
      <c r="EY415" s="277"/>
      <c r="EZ415" s="277"/>
      <c r="FA415" s="277"/>
      <c r="FB415" s="277"/>
      <c r="FC415" s="277"/>
      <c r="FD415" s="277"/>
      <c r="FE415" s="277"/>
      <c r="FF415" s="277"/>
      <c r="FG415" s="277"/>
      <c r="FH415" s="277"/>
      <c r="FI415" s="277"/>
      <c r="FJ415" s="277"/>
      <c r="FK415" s="277"/>
      <c r="FL415" s="277"/>
      <c r="FM415" s="277"/>
      <c r="FN415" s="277"/>
      <c r="FO415" s="277"/>
      <c r="FP415" s="277"/>
      <c r="FQ415" s="277"/>
      <c r="FR415" s="277"/>
      <c r="FS415" s="277"/>
      <c r="FT415" s="277"/>
      <c r="FU415" s="277"/>
      <c r="FV415" s="277"/>
      <c r="FW415" s="277"/>
      <c r="FX415" s="277"/>
      <c r="FY415" s="277"/>
      <c r="FZ415" s="277"/>
      <c r="GA415" s="277"/>
      <c r="GB415" s="277"/>
      <c r="GC415" s="277"/>
      <c r="GD415" s="277"/>
      <c r="GE415" s="277"/>
      <c r="GF415" s="277"/>
      <c r="GG415" s="277"/>
      <c r="GH415" s="277"/>
      <c r="GI415" s="277"/>
      <c r="GJ415" s="277"/>
      <c r="GK415" s="277"/>
      <c r="GL415" s="277"/>
      <c r="GM415" s="277"/>
      <c r="GN415" s="277"/>
      <c r="GO415" s="277"/>
      <c r="GP415" s="277"/>
      <c r="GQ415" s="277"/>
      <c r="GR415" s="277"/>
      <c r="GS415" s="277"/>
      <c r="GT415" s="277"/>
      <c r="GU415" s="277"/>
      <c r="GV415" s="280"/>
      <c r="GW415" s="280"/>
      <c r="GX415" s="280"/>
      <c r="GY415" s="280"/>
      <c r="GZ415" s="280"/>
      <c r="HA415" s="280"/>
      <c r="HB415" s="280"/>
      <c r="HC415" s="280"/>
      <c r="HD415" s="280"/>
      <c r="HE415" s="280"/>
      <c r="HF415" s="280"/>
      <c r="HG415" s="280"/>
      <c r="HH415" s="280"/>
      <c r="HI415" s="280"/>
      <c r="HJ415" s="280"/>
      <c r="HK415" s="280"/>
      <c r="HL415" s="280"/>
      <c r="HM415" s="280"/>
      <c r="HN415" s="280"/>
      <c r="HO415" s="280"/>
      <c r="HP415" s="280"/>
      <c r="HQ415" s="280"/>
      <c r="HR415" s="280"/>
      <c r="HS415" s="280"/>
    </row>
    <row r="416" spans="1:227" s="278" customFormat="1" ht="35.1" customHeight="1">
      <c r="A416" s="521"/>
      <c r="B416" s="296" t="s">
        <v>499</v>
      </c>
      <c r="C416" s="290">
        <v>30</v>
      </c>
      <c r="D416" s="290"/>
      <c r="E416" s="290"/>
      <c r="F416" s="291">
        <f t="shared" si="62"/>
        <v>30</v>
      </c>
      <c r="G416" s="290"/>
      <c r="H416" s="291">
        <f t="shared" si="66"/>
        <v>30</v>
      </c>
      <c r="I416" s="296"/>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c r="AZ416" s="277"/>
      <c r="BA416" s="277"/>
      <c r="BB416" s="277"/>
      <c r="BC416" s="277"/>
      <c r="BD416" s="277"/>
      <c r="BE416" s="277"/>
      <c r="BF416" s="277"/>
      <c r="BG416" s="277"/>
      <c r="BH416" s="277"/>
      <c r="BI416" s="277"/>
      <c r="BJ416" s="277"/>
      <c r="BK416" s="277"/>
      <c r="BL416" s="277"/>
      <c r="BM416" s="277"/>
      <c r="BN416" s="277"/>
      <c r="BO416" s="277"/>
      <c r="BP416" s="277"/>
      <c r="BQ416" s="277"/>
      <c r="BR416" s="277"/>
      <c r="BS416" s="277"/>
      <c r="BT416" s="277"/>
      <c r="BU416" s="277"/>
      <c r="BV416" s="277"/>
      <c r="BW416" s="277"/>
      <c r="BX416" s="277"/>
      <c r="BY416" s="277"/>
      <c r="BZ416" s="277"/>
      <c r="CA416" s="277"/>
      <c r="CB416" s="277"/>
      <c r="CC416" s="277"/>
      <c r="CD416" s="277"/>
      <c r="CE416" s="277"/>
      <c r="CF416" s="277"/>
      <c r="CG416" s="277"/>
      <c r="CH416" s="277"/>
      <c r="CI416" s="277"/>
      <c r="CJ416" s="277"/>
      <c r="CK416" s="277"/>
      <c r="CL416" s="277"/>
      <c r="CM416" s="277"/>
      <c r="CN416" s="277"/>
      <c r="CO416" s="277"/>
      <c r="CP416" s="277"/>
      <c r="CQ416" s="277"/>
      <c r="CR416" s="277"/>
      <c r="CS416" s="277"/>
      <c r="CT416" s="277"/>
      <c r="CU416" s="277"/>
      <c r="CV416" s="277"/>
      <c r="CW416" s="277"/>
      <c r="CX416" s="277"/>
      <c r="CY416" s="277"/>
      <c r="CZ416" s="277"/>
      <c r="DA416" s="277"/>
      <c r="DB416" s="277"/>
      <c r="DC416" s="277"/>
      <c r="DD416" s="277"/>
      <c r="DE416" s="277"/>
      <c r="DF416" s="277"/>
      <c r="DG416" s="277"/>
      <c r="DH416" s="277"/>
      <c r="DI416" s="277"/>
      <c r="DJ416" s="277"/>
      <c r="DK416" s="277"/>
      <c r="DL416" s="277"/>
      <c r="DM416" s="277"/>
      <c r="DN416" s="277"/>
      <c r="DO416" s="277"/>
      <c r="DP416" s="277"/>
      <c r="DQ416" s="277"/>
      <c r="DR416" s="277"/>
      <c r="DS416" s="277"/>
      <c r="DT416" s="277"/>
      <c r="DU416" s="277"/>
      <c r="DV416" s="277"/>
      <c r="DW416" s="277"/>
      <c r="DX416" s="277"/>
      <c r="DY416" s="277"/>
      <c r="DZ416" s="277"/>
      <c r="EA416" s="277"/>
      <c r="EB416" s="277"/>
      <c r="EC416" s="277"/>
      <c r="ED416" s="277"/>
      <c r="EE416" s="277"/>
      <c r="EF416" s="277"/>
      <c r="EG416" s="277"/>
      <c r="EH416" s="277"/>
      <c r="EI416" s="277"/>
      <c r="EJ416" s="277"/>
      <c r="EK416" s="277"/>
      <c r="EL416" s="277"/>
      <c r="EM416" s="277"/>
      <c r="EN416" s="277"/>
      <c r="EO416" s="277"/>
      <c r="EP416" s="277"/>
      <c r="EQ416" s="277"/>
      <c r="ER416" s="277"/>
      <c r="ES416" s="277"/>
      <c r="ET416" s="277"/>
      <c r="EU416" s="277"/>
      <c r="EV416" s="277"/>
      <c r="EW416" s="277"/>
      <c r="EX416" s="277"/>
      <c r="EY416" s="277"/>
      <c r="EZ416" s="277"/>
      <c r="FA416" s="277"/>
      <c r="FB416" s="277"/>
      <c r="FC416" s="277"/>
      <c r="FD416" s="277"/>
      <c r="FE416" s="277"/>
      <c r="FF416" s="277"/>
      <c r="FG416" s="277"/>
      <c r="FH416" s="277"/>
      <c r="FI416" s="277"/>
      <c r="FJ416" s="277"/>
      <c r="FK416" s="277"/>
      <c r="FL416" s="277"/>
      <c r="FM416" s="277"/>
      <c r="FN416" s="277"/>
      <c r="FO416" s="277"/>
      <c r="FP416" s="277"/>
      <c r="FQ416" s="277"/>
      <c r="FR416" s="277"/>
      <c r="FS416" s="277"/>
      <c r="FT416" s="277"/>
      <c r="FU416" s="277"/>
      <c r="FV416" s="277"/>
      <c r="FW416" s="277"/>
      <c r="FX416" s="277"/>
      <c r="FY416" s="277"/>
      <c r="FZ416" s="277"/>
      <c r="GA416" s="277"/>
      <c r="GB416" s="277"/>
      <c r="GC416" s="277"/>
      <c r="GD416" s="277"/>
      <c r="GE416" s="277"/>
      <c r="GF416" s="277"/>
      <c r="GG416" s="277"/>
      <c r="GH416" s="277"/>
      <c r="GI416" s="277"/>
      <c r="GJ416" s="277"/>
      <c r="GK416" s="277"/>
      <c r="GL416" s="277"/>
      <c r="GM416" s="277"/>
      <c r="GN416" s="277"/>
      <c r="GO416" s="277"/>
      <c r="GP416" s="277"/>
      <c r="GQ416" s="277"/>
      <c r="GR416" s="277"/>
      <c r="GS416" s="277"/>
      <c r="GT416" s="277"/>
      <c r="GU416" s="277"/>
      <c r="GV416" s="280"/>
      <c r="GW416" s="280"/>
      <c r="GX416" s="280"/>
      <c r="GY416" s="280"/>
      <c r="GZ416" s="280"/>
      <c r="HA416" s="280"/>
      <c r="HB416" s="280"/>
      <c r="HC416" s="280"/>
      <c r="HD416" s="280"/>
      <c r="HE416" s="280"/>
      <c r="HF416" s="280"/>
      <c r="HG416" s="280"/>
      <c r="HH416" s="280"/>
      <c r="HI416" s="280"/>
      <c r="HJ416" s="280"/>
      <c r="HK416" s="280"/>
      <c r="HL416" s="280"/>
      <c r="HM416" s="280"/>
      <c r="HN416" s="280"/>
      <c r="HO416" s="280"/>
      <c r="HP416" s="280"/>
      <c r="HQ416" s="280"/>
      <c r="HR416" s="280"/>
      <c r="HS416" s="280"/>
    </row>
    <row r="417" spans="1:227" s="278" customFormat="1" ht="38.1" customHeight="1">
      <c r="A417" s="521"/>
      <c r="B417" s="296" t="s">
        <v>500</v>
      </c>
      <c r="C417" s="290">
        <v>10</v>
      </c>
      <c r="D417" s="290"/>
      <c r="E417" s="290"/>
      <c r="F417" s="291">
        <f t="shared" si="62"/>
        <v>10</v>
      </c>
      <c r="G417" s="290"/>
      <c r="H417" s="291">
        <f t="shared" si="66"/>
        <v>10</v>
      </c>
      <c r="I417" s="296"/>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77"/>
      <c r="AT417" s="277"/>
      <c r="AU417" s="277"/>
      <c r="AV417" s="277"/>
      <c r="AW417" s="277"/>
      <c r="AX417" s="277"/>
      <c r="AY417" s="277"/>
      <c r="AZ417" s="277"/>
      <c r="BA417" s="277"/>
      <c r="BB417" s="277"/>
      <c r="BC417" s="277"/>
      <c r="BD417" s="277"/>
      <c r="BE417" s="277"/>
      <c r="BF417" s="277"/>
      <c r="BG417" s="277"/>
      <c r="BH417" s="277"/>
      <c r="BI417" s="277"/>
      <c r="BJ417" s="277"/>
      <c r="BK417" s="277"/>
      <c r="BL417" s="277"/>
      <c r="BM417" s="277"/>
      <c r="BN417" s="277"/>
      <c r="BO417" s="277"/>
      <c r="BP417" s="277"/>
      <c r="BQ417" s="277"/>
      <c r="BR417" s="277"/>
      <c r="BS417" s="277"/>
      <c r="BT417" s="277"/>
      <c r="BU417" s="277"/>
      <c r="BV417" s="277"/>
      <c r="BW417" s="277"/>
      <c r="BX417" s="277"/>
      <c r="BY417" s="277"/>
      <c r="BZ417" s="277"/>
      <c r="CA417" s="277"/>
      <c r="CB417" s="277"/>
      <c r="CC417" s="277"/>
      <c r="CD417" s="277"/>
      <c r="CE417" s="277"/>
      <c r="CF417" s="277"/>
      <c r="CG417" s="277"/>
      <c r="CH417" s="277"/>
      <c r="CI417" s="277"/>
      <c r="CJ417" s="277"/>
      <c r="CK417" s="277"/>
      <c r="CL417" s="277"/>
      <c r="CM417" s="277"/>
      <c r="CN417" s="277"/>
      <c r="CO417" s="277"/>
      <c r="CP417" s="277"/>
      <c r="CQ417" s="277"/>
      <c r="CR417" s="277"/>
      <c r="CS417" s="277"/>
      <c r="CT417" s="277"/>
      <c r="CU417" s="277"/>
      <c r="CV417" s="277"/>
      <c r="CW417" s="277"/>
      <c r="CX417" s="277"/>
      <c r="CY417" s="277"/>
      <c r="CZ417" s="277"/>
      <c r="DA417" s="277"/>
      <c r="DB417" s="277"/>
      <c r="DC417" s="277"/>
      <c r="DD417" s="277"/>
      <c r="DE417" s="277"/>
      <c r="DF417" s="277"/>
      <c r="DG417" s="277"/>
      <c r="DH417" s="277"/>
      <c r="DI417" s="277"/>
      <c r="DJ417" s="277"/>
      <c r="DK417" s="277"/>
      <c r="DL417" s="277"/>
      <c r="DM417" s="277"/>
      <c r="DN417" s="277"/>
      <c r="DO417" s="277"/>
      <c r="DP417" s="277"/>
      <c r="DQ417" s="277"/>
      <c r="DR417" s="277"/>
      <c r="DS417" s="277"/>
      <c r="DT417" s="277"/>
      <c r="DU417" s="277"/>
      <c r="DV417" s="277"/>
      <c r="DW417" s="277"/>
      <c r="DX417" s="277"/>
      <c r="DY417" s="277"/>
      <c r="DZ417" s="277"/>
      <c r="EA417" s="277"/>
      <c r="EB417" s="277"/>
      <c r="EC417" s="277"/>
      <c r="ED417" s="277"/>
      <c r="EE417" s="277"/>
      <c r="EF417" s="277"/>
      <c r="EG417" s="277"/>
      <c r="EH417" s="277"/>
      <c r="EI417" s="277"/>
      <c r="EJ417" s="277"/>
      <c r="EK417" s="277"/>
      <c r="EL417" s="277"/>
      <c r="EM417" s="277"/>
      <c r="EN417" s="277"/>
      <c r="EO417" s="277"/>
      <c r="EP417" s="277"/>
      <c r="EQ417" s="277"/>
      <c r="ER417" s="277"/>
      <c r="ES417" s="277"/>
      <c r="ET417" s="277"/>
      <c r="EU417" s="277"/>
      <c r="EV417" s="277"/>
      <c r="EW417" s="277"/>
      <c r="EX417" s="277"/>
      <c r="EY417" s="277"/>
      <c r="EZ417" s="277"/>
      <c r="FA417" s="277"/>
      <c r="FB417" s="277"/>
      <c r="FC417" s="277"/>
      <c r="FD417" s="277"/>
      <c r="FE417" s="277"/>
      <c r="FF417" s="277"/>
      <c r="FG417" s="277"/>
      <c r="FH417" s="277"/>
      <c r="FI417" s="277"/>
      <c r="FJ417" s="277"/>
      <c r="FK417" s="277"/>
      <c r="FL417" s="277"/>
      <c r="FM417" s="277"/>
      <c r="FN417" s="277"/>
      <c r="FO417" s="277"/>
      <c r="FP417" s="277"/>
      <c r="FQ417" s="277"/>
      <c r="FR417" s="277"/>
      <c r="FS417" s="277"/>
      <c r="FT417" s="277"/>
      <c r="FU417" s="277"/>
      <c r="FV417" s="277"/>
      <c r="FW417" s="277"/>
      <c r="FX417" s="277"/>
      <c r="FY417" s="277"/>
      <c r="FZ417" s="277"/>
      <c r="GA417" s="277"/>
      <c r="GB417" s="277"/>
      <c r="GC417" s="277"/>
      <c r="GD417" s="277"/>
      <c r="GE417" s="277"/>
      <c r="GF417" s="277"/>
      <c r="GG417" s="277"/>
      <c r="GH417" s="277"/>
      <c r="GI417" s="277"/>
      <c r="GJ417" s="277"/>
      <c r="GK417" s="277"/>
      <c r="GL417" s="277"/>
      <c r="GM417" s="277"/>
      <c r="GN417" s="277"/>
      <c r="GO417" s="277"/>
      <c r="GP417" s="277"/>
      <c r="GQ417" s="277"/>
      <c r="GR417" s="277"/>
      <c r="GS417" s="277"/>
      <c r="GT417" s="277"/>
      <c r="GU417" s="277"/>
      <c r="GV417" s="280"/>
      <c r="GW417" s="280"/>
      <c r="GX417" s="280"/>
      <c r="GY417" s="280"/>
      <c r="GZ417" s="280"/>
      <c r="HA417" s="280"/>
      <c r="HB417" s="280"/>
      <c r="HC417" s="280"/>
      <c r="HD417" s="280"/>
      <c r="HE417" s="280"/>
      <c r="HF417" s="280"/>
      <c r="HG417" s="280"/>
      <c r="HH417" s="280"/>
      <c r="HI417" s="280"/>
      <c r="HJ417" s="280"/>
      <c r="HK417" s="280"/>
      <c r="HL417" s="280"/>
      <c r="HM417" s="280"/>
      <c r="HN417" s="280"/>
      <c r="HO417" s="280"/>
      <c r="HP417" s="280"/>
      <c r="HQ417" s="280"/>
      <c r="HR417" s="280"/>
      <c r="HS417" s="280"/>
    </row>
    <row r="418" spans="1:227" s="278" customFormat="1" ht="35.1" customHeight="1">
      <c r="A418" s="521"/>
      <c r="B418" s="296" t="s">
        <v>501</v>
      </c>
      <c r="C418" s="290">
        <v>10</v>
      </c>
      <c r="D418" s="290"/>
      <c r="E418" s="290"/>
      <c r="F418" s="291">
        <f t="shared" si="62"/>
        <v>10</v>
      </c>
      <c r="G418" s="290"/>
      <c r="H418" s="291">
        <f t="shared" si="66"/>
        <v>10</v>
      </c>
      <c r="I418" s="296"/>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77"/>
      <c r="AT418" s="277"/>
      <c r="AU418" s="277"/>
      <c r="AV418" s="277"/>
      <c r="AW418" s="277"/>
      <c r="AX418" s="277"/>
      <c r="AY418" s="277"/>
      <c r="AZ418" s="277"/>
      <c r="BA418" s="277"/>
      <c r="BB418" s="277"/>
      <c r="BC418" s="277"/>
      <c r="BD418" s="277"/>
      <c r="BE418" s="277"/>
      <c r="BF418" s="277"/>
      <c r="BG418" s="277"/>
      <c r="BH418" s="277"/>
      <c r="BI418" s="277"/>
      <c r="BJ418" s="277"/>
      <c r="BK418" s="277"/>
      <c r="BL418" s="277"/>
      <c r="BM418" s="277"/>
      <c r="BN418" s="277"/>
      <c r="BO418" s="277"/>
      <c r="BP418" s="277"/>
      <c r="BQ418" s="277"/>
      <c r="BR418" s="277"/>
      <c r="BS418" s="277"/>
      <c r="BT418" s="277"/>
      <c r="BU418" s="277"/>
      <c r="BV418" s="277"/>
      <c r="BW418" s="277"/>
      <c r="BX418" s="277"/>
      <c r="BY418" s="277"/>
      <c r="BZ418" s="277"/>
      <c r="CA418" s="277"/>
      <c r="CB418" s="277"/>
      <c r="CC418" s="277"/>
      <c r="CD418" s="277"/>
      <c r="CE418" s="277"/>
      <c r="CF418" s="277"/>
      <c r="CG418" s="277"/>
      <c r="CH418" s="277"/>
      <c r="CI418" s="277"/>
      <c r="CJ418" s="277"/>
      <c r="CK418" s="277"/>
      <c r="CL418" s="277"/>
      <c r="CM418" s="277"/>
      <c r="CN418" s="277"/>
      <c r="CO418" s="277"/>
      <c r="CP418" s="277"/>
      <c r="CQ418" s="277"/>
      <c r="CR418" s="277"/>
      <c r="CS418" s="277"/>
      <c r="CT418" s="277"/>
      <c r="CU418" s="277"/>
      <c r="CV418" s="277"/>
      <c r="CW418" s="277"/>
      <c r="CX418" s="277"/>
      <c r="CY418" s="277"/>
      <c r="CZ418" s="277"/>
      <c r="DA418" s="277"/>
      <c r="DB418" s="277"/>
      <c r="DC418" s="277"/>
      <c r="DD418" s="277"/>
      <c r="DE418" s="277"/>
      <c r="DF418" s="277"/>
      <c r="DG418" s="277"/>
      <c r="DH418" s="277"/>
      <c r="DI418" s="277"/>
      <c r="DJ418" s="277"/>
      <c r="DK418" s="277"/>
      <c r="DL418" s="277"/>
      <c r="DM418" s="277"/>
      <c r="DN418" s="277"/>
      <c r="DO418" s="277"/>
      <c r="DP418" s="277"/>
      <c r="DQ418" s="277"/>
      <c r="DR418" s="277"/>
      <c r="DS418" s="277"/>
      <c r="DT418" s="277"/>
      <c r="DU418" s="277"/>
      <c r="DV418" s="277"/>
      <c r="DW418" s="277"/>
      <c r="DX418" s="277"/>
      <c r="DY418" s="277"/>
      <c r="DZ418" s="277"/>
      <c r="EA418" s="277"/>
      <c r="EB418" s="277"/>
      <c r="EC418" s="277"/>
      <c r="ED418" s="277"/>
      <c r="EE418" s="277"/>
      <c r="EF418" s="277"/>
      <c r="EG418" s="277"/>
      <c r="EH418" s="277"/>
      <c r="EI418" s="277"/>
      <c r="EJ418" s="277"/>
      <c r="EK418" s="277"/>
      <c r="EL418" s="277"/>
      <c r="EM418" s="277"/>
      <c r="EN418" s="277"/>
      <c r="EO418" s="277"/>
      <c r="EP418" s="277"/>
      <c r="EQ418" s="277"/>
      <c r="ER418" s="277"/>
      <c r="ES418" s="277"/>
      <c r="ET418" s="277"/>
      <c r="EU418" s="277"/>
      <c r="EV418" s="277"/>
      <c r="EW418" s="277"/>
      <c r="EX418" s="277"/>
      <c r="EY418" s="277"/>
      <c r="EZ418" s="277"/>
      <c r="FA418" s="277"/>
      <c r="FB418" s="277"/>
      <c r="FC418" s="277"/>
      <c r="FD418" s="277"/>
      <c r="FE418" s="277"/>
      <c r="FF418" s="277"/>
      <c r="FG418" s="277"/>
      <c r="FH418" s="277"/>
      <c r="FI418" s="277"/>
      <c r="FJ418" s="277"/>
      <c r="FK418" s="277"/>
      <c r="FL418" s="277"/>
      <c r="FM418" s="277"/>
      <c r="FN418" s="277"/>
      <c r="FO418" s="277"/>
      <c r="FP418" s="277"/>
      <c r="FQ418" s="277"/>
      <c r="FR418" s="277"/>
      <c r="FS418" s="277"/>
      <c r="FT418" s="277"/>
      <c r="FU418" s="277"/>
      <c r="FV418" s="277"/>
      <c r="FW418" s="277"/>
      <c r="FX418" s="277"/>
      <c r="FY418" s="277"/>
      <c r="FZ418" s="277"/>
      <c r="GA418" s="277"/>
      <c r="GB418" s="277"/>
      <c r="GC418" s="277"/>
      <c r="GD418" s="277"/>
      <c r="GE418" s="277"/>
      <c r="GF418" s="277"/>
      <c r="GG418" s="277"/>
      <c r="GH418" s="277"/>
      <c r="GI418" s="277"/>
      <c r="GJ418" s="277"/>
      <c r="GK418" s="277"/>
      <c r="GL418" s="277"/>
      <c r="GM418" s="277"/>
      <c r="GN418" s="277"/>
      <c r="GO418" s="277"/>
      <c r="GP418" s="277"/>
      <c r="GQ418" s="277"/>
      <c r="GR418" s="277"/>
      <c r="GS418" s="277"/>
      <c r="GT418" s="277"/>
      <c r="GU418" s="277"/>
      <c r="GV418" s="280"/>
      <c r="GW418" s="280"/>
      <c r="GX418" s="280"/>
      <c r="GY418" s="280"/>
      <c r="GZ418" s="280"/>
      <c r="HA418" s="280"/>
      <c r="HB418" s="280"/>
      <c r="HC418" s="280"/>
      <c r="HD418" s="280"/>
      <c r="HE418" s="280"/>
      <c r="HF418" s="280"/>
      <c r="HG418" s="280"/>
      <c r="HH418" s="280"/>
      <c r="HI418" s="280"/>
      <c r="HJ418" s="280"/>
      <c r="HK418" s="280"/>
      <c r="HL418" s="280"/>
      <c r="HM418" s="280"/>
      <c r="HN418" s="280"/>
      <c r="HO418" s="280"/>
      <c r="HP418" s="280"/>
      <c r="HQ418" s="280"/>
      <c r="HR418" s="280"/>
      <c r="HS418" s="280"/>
    </row>
    <row r="419" spans="1:227" s="278" customFormat="1" ht="35.1" customHeight="1">
      <c r="A419" s="521"/>
      <c r="B419" s="296" t="s">
        <v>308</v>
      </c>
      <c r="C419" s="290"/>
      <c r="D419" s="290"/>
      <c r="E419" s="290"/>
      <c r="F419" s="291">
        <f t="shared" ref="F419:F482" si="70">C419+D419+E419</f>
        <v>0</v>
      </c>
      <c r="G419" s="290">
        <v>39.5</v>
      </c>
      <c r="H419" s="291">
        <f t="shared" si="66"/>
        <v>39.5</v>
      </c>
      <c r="I419" s="296"/>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c r="AZ419" s="277"/>
      <c r="BA419" s="277"/>
      <c r="BB419" s="277"/>
      <c r="BC419" s="277"/>
      <c r="BD419" s="277"/>
      <c r="BE419" s="277"/>
      <c r="BF419" s="277"/>
      <c r="BG419" s="277"/>
      <c r="BH419" s="277"/>
      <c r="BI419" s="277"/>
      <c r="BJ419" s="277"/>
      <c r="BK419" s="277"/>
      <c r="BL419" s="277"/>
      <c r="BM419" s="277"/>
      <c r="BN419" s="277"/>
      <c r="BO419" s="277"/>
      <c r="BP419" s="277"/>
      <c r="BQ419" s="277"/>
      <c r="BR419" s="277"/>
      <c r="BS419" s="277"/>
      <c r="BT419" s="277"/>
      <c r="BU419" s="277"/>
      <c r="BV419" s="277"/>
      <c r="BW419" s="277"/>
      <c r="BX419" s="277"/>
      <c r="BY419" s="277"/>
      <c r="BZ419" s="277"/>
      <c r="CA419" s="277"/>
      <c r="CB419" s="277"/>
      <c r="CC419" s="277"/>
      <c r="CD419" s="277"/>
      <c r="CE419" s="277"/>
      <c r="CF419" s="277"/>
      <c r="CG419" s="277"/>
      <c r="CH419" s="277"/>
      <c r="CI419" s="277"/>
      <c r="CJ419" s="277"/>
      <c r="CK419" s="277"/>
      <c r="CL419" s="277"/>
      <c r="CM419" s="277"/>
      <c r="CN419" s="277"/>
      <c r="CO419" s="277"/>
      <c r="CP419" s="277"/>
      <c r="CQ419" s="277"/>
      <c r="CR419" s="277"/>
      <c r="CS419" s="277"/>
      <c r="CT419" s="277"/>
      <c r="CU419" s="277"/>
      <c r="CV419" s="277"/>
      <c r="CW419" s="277"/>
      <c r="CX419" s="277"/>
      <c r="CY419" s="277"/>
      <c r="CZ419" s="277"/>
      <c r="DA419" s="277"/>
      <c r="DB419" s="277"/>
      <c r="DC419" s="277"/>
      <c r="DD419" s="277"/>
      <c r="DE419" s="277"/>
      <c r="DF419" s="277"/>
      <c r="DG419" s="277"/>
      <c r="DH419" s="277"/>
      <c r="DI419" s="277"/>
      <c r="DJ419" s="277"/>
      <c r="DK419" s="277"/>
      <c r="DL419" s="277"/>
      <c r="DM419" s="277"/>
      <c r="DN419" s="277"/>
      <c r="DO419" s="277"/>
      <c r="DP419" s="277"/>
      <c r="DQ419" s="277"/>
      <c r="DR419" s="277"/>
      <c r="DS419" s="277"/>
      <c r="DT419" s="277"/>
      <c r="DU419" s="277"/>
      <c r="DV419" s="277"/>
      <c r="DW419" s="277"/>
      <c r="DX419" s="277"/>
      <c r="DY419" s="277"/>
      <c r="DZ419" s="277"/>
      <c r="EA419" s="277"/>
      <c r="EB419" s="277"/>
      <c r="EC419" s="277"/>
      <c r="ED419" s="277"/>
      <c r="EE419" s="277"/>
      <c r="EF419" s="277"/>
      <c r="EG419" s="277"/>
      <c r="EH419" s="277"/>
      <c r="EI419" s="277"/>
      <c r="EJ419" s="277"/>
      <c r="EK419" s="277"/>
      <c r="EL419" s="277"/>
      <c r="EM419" s="277"/>
      <c r="EN419" s="277"/>
      <c r="EO419" s="277"/>
      <c r="EP419" s="277"/>
      <c r="EQ419" s="277"/>
      <c r="ER419" s="277"/>
      <c r="ES419" s="277"/>
      <c r="ET419" s="277"/>
      <c r="EU419" s="277"/>
      <c r="EV419" s="277"/>
      <c r="EW419" s="277"/>
      <c r="EX419" s="277"/>
      <c r="EY419" s="277"/>
      <c r="EZ419" s="277"/>
      <c r="FA419" s="277"/>
      <c r="FB419" s="277"/>
      <c r="FC419" s="277"/>
      <c r="FD419" s="277"/>
      <c r="FE419" s="277"/>
      <c r="FF419" s="277"/>
      <c r="FG419" s="277"/>
      <c r="FH419" s="277"/>
      <c r="FI419" s="277"/>
      <c r="FJ419" s="277"/>
      <c r="FK419" s="277"/>
      <c r="FL419" s="277"/>
      <c r="FM419" s="277"/>
      <c r="FN419" s="277"/>
      <c r="FO419" s="277"/>
      <c r="FP419" s="277"/>
      <c r="FQ419" s="277"/>
      <c r="FR419" s="277"/>
      <c r="FS419" s="277"/>
      <c r="FT419" s="277"/>
      <c r="FU419" s="277"/>
      <c r="FV419" s="277"/>
      <c r="FW419" s="277"/>
      <c r="FX419" s="277"/>
      <c r="FY419" s="277"/>
      <c r="FZ419" s="277"/>
      <c r="GA419" s="277"/>
      <c r="GB419" s="277"/>
      <c r="GC419" s="277"/>
      <c r="GD419" s="277"/>
      <c r="GE419" s="277"/>
      <c r="GF419" s="277"/>
      <c r="GG419" s="277"/>
      <c r="GH419" s="277"/>
      <c r="GI419" s="277"/>
      <c r="GJ419" s="277"/>
      <c r="GK419" s="277"/>
      <c r="GL419" s="277"/>
      <c r="GM419" s="277"/>
      <c r="GN419" s="277"/>
      <c r="GO419" s="277"/>
      <c r="GP419" s="277"/>
      <c r="GQ419" s="277"/>
      <c r="GR419" s="277"/>
      <c r="GS419" s="277"/>
      <c r="GT419" s="277"/>
      <c r="GU419" s="277"/>
      <c r="GV419" s="280"/>
      <c r="GW419" s="280"/>
      <c r="GX419" s="280"/>
      <c r="GY419" s="280"/>
      <c r="GZ419" s="280"/>
      <c r="HA419" s="280"/>
      <c r="HB419" s="280"/>
      <c r="HC419" s="280"/>
      <c r="HD419" s="280"/>
      <c r="HE419" s="280"/>
      <c r="HF419" s="280"/>
      <c r="HG419" s="280"/>
      <c r="HH419" s="280"/>
      <c r="HI419" s="280"/>
      <c r="HJ419" s="280"/>
      <c r="HK419" s="280"/>
      <c r="HL419" s="280"/>
      <c r="HM419" s="280"/>
      <c r="HN419" s="280"/>
      <c r="HO419" s="280"/>
      <c r="HP419" s="280"/>
      <c r="HQ419" s="280"/>
      <c r="HR419" s="280"/>
      <c r="HS419" s="280"/>
    </row>
    <row r="420" spans="1:227" s="278" customFormat="1" ht="35.1" customHeight="1">
      <c r="A420" s="521"/>
      <c r="B420" s="297" t="s">
        <v>377</v>
      </c>
      <c r="C420" s="290"/>
      <c r="D420" s="290">
        <v>57.674999999999997</v>
      </c>
      <c r="E420" s="290"/>
      <c r="F420" s="291">
        <f t="shared" si="70"/>
        <v>57.674999999999997</v>
      </c>
      <c r="G420" s="290"/>
      <c r="H420" s="291">
        <f t="shared" si="66"/>
        <v>57.674999999999997</v>
      </c>
      <c r="I420" s="296" t="s">
        <v>267</v>
      </c>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c r="AZ420" s="277"/>
      <c r="BA420" s="277"/>
      <c r="BB420" s="277"/>
      <c r="BC420" s="277"/>
      <c r="BD420" s="277"/>
      <c r="BE420" s="277"/>
      <c r="BF420" s="277"/>
      <c r="BG420" s="277"/>
      <c r="BH420" s="277"/>
      <c r="BI420" s="277"/>
      <c r="BJ420" s="277"/>
      <c r="BK420" s="277"/>
      <c r="BL420" s="277"/>
      <c r="BM420" s="277"/>
      <c r="BN420" s="277"/>
      <c r="BO420" s="277"/>
      <c r="BP420" s="277"/>
      <c r="BQ420" s="277"/>
      <c r="BR420" s="277"/>
      <c r="BS420" s="277"/>
      <c r="BT420" s="277"/>
      <c r="BU420" s="277"/>
      <c r="BV420" s="277"/>
      <c r="BW420" s="277"/>
      <c r="BX420" s="277"/>
      <c r="BY420" s="277"/>
      <c r="BZ420" s="277"/>
      <c r="CA420" s="277"/>
      <c r="CB420" s="277"/>
      <c r="CC420" s="277"/>
      <c r="CD420" s="277"/>
      <c r="CE420" s="277"/>
      <c r="CF420" s="277"/>
      <c r="CG420" s="277"/>
      <c r="CH420" s="277"/>
      <c r="CI420" s="277"/>
      <c r="CJ420" s="277"/>
      <c r="CK420" s="277"/>
      <c r="CL420" s="277"/>
      <c r="CM420" s="277"/>
      <c r="CN420" s="277"/>
      <c r="CO420" s="277"/>
      <c r="CP420" s="277"/>
      <c r="CQ420" s="277"/>
      <c r="CR420" s="277"/>
      <c r="CS420" s="277"/>
      <c r="CT420" s="277"/>
      <c r="CU420" s="277"/>
      <c r="CV420" s="277"/>
      <c r="CW420" s="277"/>
      <c r="CX420" s="277"/>
      <c r="CY420" s="277"/>
      <c r="CZ420" s="277"/>
      <c r="DA420" s="277"/>
      <c r="DB420" s="277"/>
      <c r="DC420" s="277"/>
      <c r="DD420" s="277"/>
      <c r="DE420" s="277"/>
      <c r="DF420" s="277"/>
      <c r="DG420" s="277"/>
      <c r="DH420" s="277"/>
      <c r="DI420" s="277"/>
      <c r="DJ420" s="277"/>
      <c r="DK420" s="277"/>
      <c r="DL420" s="277"/>
      <c r="DM420" s="277"/>
      <c r="DN420" s="277"/>
      <c r="DO420" s="277"/>
      <c r="DP420" s="277"/>
      <c r="DQ420" s="277"/>
      <c r="DR420" s="277"/>
      <c r="DS420" s="277"/>
      <c r="DT420" s="277"/>
      <c r="DU420" s="277"/>
      <c r="DV420" s="277"/>
      <c r="DW420" s="277"/>
      <c r="DX420" s="277"/>
      <c r="DY420" s="277"/>
      <c r="DZ420" s="277"/>
      <c r="EA420" s="277"/>
      <c r="EB420" s="277"/>
      <c r="EC420" s="277"/>
      <c r="ED420" s="277"/>
      <c r="EE420" s="277"/>
      <c r="EF420" s="277"/>
      <c r="EG420" s="277"/>
      <c r="EH420" s="277"/>
      <c r="EI420" s="277"/>
      <c r="EJ420" s="277"/>
      <c r="EK420" s="277"/>
      <c r="EL420" s="277"/>
      <c r="EM420" s="277"/>
      <c r="EN420" s="277"/>
      <c r="EO420" s="277"/>
      <c r="EP420" s="277"/>
      <c r="EQ420" s="277"/>
      <c r="ER420" s="277"/>
      <c r="ES420" s="277"/>
      <c r="ET420" s="277"/>
      <c r="EU420" s="277"/>
      <c r="EV420" s="277"/>
      <c r="EW420" s="277"/>
      <c r="EX420" s="277"/>
      <c r="EY420" s="277"/>
      <c r="EZ420" s="277"/>
      <c r="FA420" s="277"/>
      <c r="FB420" s="277"/>
      <c r="FC420" s="277"/>
      <c r="FD420" s="277"/>
      <c r="FE420" s="277"/>
      <c r="FF420" s="277"/>
      <c r="FG420" s="277"/>
      <c r="FH420" s="277"/>
      <c r="FI420" s="277"/>
      <c r="FJ420" s="277"/>
      <c r="FK420" s="277"/>
      <c r="FL420" s="277"/>
      <c r="FM420" s="277"/>
      <c r="FN420" s="277"/>
      <c r="FO420" s="277"/>
      <c r="FP420" s="277"/>
      <c r="FQ420" s="277"/>
      <c r="FR420" s="277"/>
      <c r="FS420" s="277"/>
      <c r="FT420" s="277"/>
      <c r="FU420" s="277"/>
      <c r="FV420" s="277"/>
      <c r="FW420" s="277"/>
      <c r="FX420" s="277"/>
      <c r="FY420" s="277"/>
      <c r="FZ420" s="277"/>
      <c r="GA420" s="277"/>
      <c r="GB420" s="277"/>
      <c r="GC420" s="277"/>
      <c r="GD420" s="277"/>
      <c r="GE420" s="277"/>
      <c r="GF420" s="277"/>
      <c r="GG420" s="277"/>
      <c r="GH420" s="277"/>
      <c r="GI420" s="277"/>
      <c r="GJ420" s="277"/>
      <c r="GK420" s="277"/>
      <c r="GL420" s="277"/>
      <c r="GM420" s="277"/>
      <c r="GN420" s="277"/>
      <c r="GO420" s="277"/>
      <c r="GP420" s="277"/>
      <c r="GQ420" s="277"/>
      <c r="GR420" s="277"/>
      <c r="GS420" s="277"/>
      <c r="GT420" s="277"/>
      <c r="GU420" s="277"/>
      <c r="GV420" s="280"/>
      <c r="GW420" s="280"/>
      <c r="GX420" s="280"/>
      <c r="GY420" s="280"/>
      <c r="GZ420" s="280"/>
      <c r="HA420" s="280"/>
      <c r="HB420" s="280"/>
      <c r="HC420" s="280"/>
      <c r="HD420" s="280"/>
      <c r="HE420" s="280"/>
      <c r="HF420" s="280"/>
      <c r="HG420" s="280"/>
      <c r="HH420" s="280"/>
      <c r="HI420" s="280"/>
      <c r="HJ420" s="280"/>
      <c r="HK420" s="280"/>
      <c r="HL420" s="280"/>
      <c r="HM420" s="280"/>
      <c r="HN420" s="280"/>
      <c r="HO420" s="280"/>
      <c r="HP420" s="280"/>
      <c r="HQ420" s="280"/>
      <c r="HR420" s="280"/>
      <c r="HS420" s="280"/>
    </row>
    <row r="421" spans="1:227" s="278" customFormat="1" ht="35.1" customHeight="1">
      <c r="A421" s="522"/>
      <c r="B421" s="306" t="s">
        <v>317</v>
      </c>
      <c r="C421" s="290"/>
      <c r="D421" s="290"/>
      <c r="E421" s="290">
        <v>121</v>
      </c>
      <c r="F421" s="291">
        <f t="shared" si="70"/>
        <v>121</v>
      </c>
      <c r="G421" s="290"/>
      <c r="H421" s="291">
        <f t="shared" si="66"/>
        <v>121</v>
      </c>
      <c r="I421" s="296" t="s">
        <v>502</v>
      </c>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c r="AZ421" s="277"/>
      <c r="BA421" s="277"/>
      <c r="BB421" s="277"/>
      <c r="BC421" s="277"/>
      <c r="BD421" s="277"/>
      <c r="BE421" s="277"/>
      <c r="BF421" s="277"/>
      <c r="BG421" s="277"/>
      <c r="BH421" s="277"/>
      <c r="BI421" s="277"/>
      <c r="BJ421" s="277"/>
      <c r="BK421" s="277"/>
      <c r="BL421" s="277"/>
      <c r="BM421" s="277"/>
      <c r="BN421" s="277"/>
      <c r="BO421" s="277"/>
      <c r="BP421" s="277"/>
      <c r="BQ421" s="277"/>
      <c r="BR421" s="277"/>
      <c r="BS421" s="277"/>
      <c r="BT421" s="277"/>
      <c r="BU421" s="277"/>
      <c r="BV421" s="277"/>
      <c r="BW421" s="277"/>
      <c r="BX421" s="277"/>
      <c r="BY421" s="277"/>
      <c r="BZ421" s="277"/>
      <c r="CA421" s="277"/>
      <c r="CB421" s="277"/>
      <c r="CC421" s="277"/>
      <c r="CD421" s="277"/>
      <c r="CE421" s="277"/>
      <c r="CF421" s="277"/>
      <c r="CG421" s="277"/>
      <c r="CH421" s="277"/>
      <c r="CI421" s="277"/>
      <c r="CJ421" s="277"/>
      <c r="CK421" s="277"/>
      <c r="CL421" s="277"/>
      <c r="CM421" s="277"/>
      <c r="CN421" s="277"/>
      <c r="CO421" s="277"/>
      <c r="CP421" s="277"/>
      <c r="CQ421" s="277"/>
      <c r="CR421" s="277"/>
      <c r="CS421" s="277"/>
      <c r="CT421" s="277"/>
      <c r="CU421" s="277"/>
      <c r="CV421" s="277"/>
      <c r="CW421" s="277"/>
      <c r="CX421" s="277"/>
      <c r="CY421" s="277"/>
      <c r="CZ421" s="277"/>
      <c r="DA421" s="277"/>
      <c r="DB421" s="277"/>
      <c r="DC421" s="277"/>
      <c r="DD421" s="277"/>
      <c r="DE421" s="277"/>
      <c r="DF421" s="277"/>
      <c r="DG421" s="277"/>
      <c r="DH421" s="277"/>
      <c r="DI421" s="277"/>
      <c r="DJ421" s="277"/>
      <c r="DK421" s="277"/>
      <c r="DL421" s="277"/>
      <c r="DM421" s="277"/>
      <c r="DN421" s="277"/>
      <c r="DO421" s="277"/>
      <c r="DP421" s="277"/>
      <c r="DQ421" s="277"/>
      <c r="DR421" s="277"/>
      <c r="DS421" s="277"/>
      <c r="DT421" s="277"/>
      <c r="DU421" s="277"/>
      <c r="DV421" s="277"/>
      <c r="DW421" s="277"/>
      <c r="DX421" s="277"/>
      <c r="DY421" s="277"/>
      <c r="DZ421" s="277"/>
      <c r="EA421" s="277"/>
      <c r="EB421" s="277"/>
      <c r="EC421" s="277"/>
      <c r="ED421" s="277"/>
      <c r="EE421" s="277"/>
      <c r="EF421" s="277"/>
      <c r="EG421" s="277"/>
      <c r="EH421" s="277"/>
      <c r="EI421" s="277"/>
      <c r="EJ421" s="277"/>
      <c r="EK421" s="277"/>
      <c r="EL421" s="277"/>
      <c r="EM421" s="277"/>
      <c r="EN421" s="277"/>
      <c r="EO421" s="277"/>
      <c r="EP421" s="277"/>
      <c r="EQ421" s="277"/>
      <c r="ER421" s="277"/>
      <c r="ES421" s="277"/>
      <c r="ET421" s="277"/>
      <c r="EU421" s="277"/>
      <c r="EV421" s="277"/>
      <c r="EW421" s="277"/>
      <c r="EX421" s="277"/>
      <c r="EY421" s="277"/>
      <c r="EZ421" s="277"/>
      <c r="FA421" s="277"/>
      <c r="FB421" s="277"/>
      <c r="FC421" s="277"/>
      <c r="FD421" s="277"/>
      <c r="FE421" s="277"/>
      <c r="FF421" s="277"/>
      <c r="FG421" s="277"/>
      <c r="FH421" s="277"/>
      <c r="FI421" s="277"/>
      <c r="FJ421" s="277"/>
      <c r="FK421" s="277"/>
      <c r="FL421" s="277"/>
      <c r="FM421" s="277"/>
      <c r="FN421" s="277"/>
      <c r="FO421" s="277"/>
      <c r="FP421" s="277"/>
      <c r="FQ421" s="277"/>
      <c r="FR421" s="277"/>
      <c r="FS421" s="277"/>
      <c r="FT421" s="277"/>
      <c r="FU421" s="277"/>
      <c r="FV421" s="277"/>
      <c r="FW421" s="277"/>
      <c r="FX421" s="277"/>
      <c r="FY421" s="277"/>
      <c r="FZ421" s="277"/>
      <c r="GA421" s="277"/>
      <c r="GB421" s="277"/>
      <c r="GC421" s="277"/>
      <c r="GD421" s="277"/>
      <c r="GE421" s="277"/>
      <c r="GF421" s="277"/>
      <c r="GG421" s="277"/>
      <c r="GH421" s="277"/>
      <c r="GI421" s="277"/>
      <c r="GJ421" s="277"/>
      <c r="GK421" s="277"/>
      <c r="GL421" s="277"/>
      <c r="GM421" s="277"/>
      <c r="GN421" s="277"/>
      <c r="GO421" s="277"/>
      <c r="GP421" s="277"/>
      <c r="GQ421" s="277"/>
      <c r="GR421" s="277"/>
      <c r="GS421" s="277"/>
      <c r="GT421" s="277"/>
      <c r="GU421" s="277"/>
      <c r="GV421" s="280"/>
      <c r="GW421" s="280"/>
      <c r="GX421" s="280"/>
      <c r="GY421" s="280"/>
      <c r="GZ421" s="280"/>
      <c r="HA421" s="280"/>
      <c r="HB421" s="280"/>
      <c r="HC421" s="280"/>
      <c r="HD421" s="280"/>
      <c r="HE421" s="280"/>
      <c r="HF421" s="280"/>
      <c r="HG421" s="280"/>
      <c r="HH421" s="280"/>
      <c r="HI421" s="280"/>
      <c r="HJ421" s="280"/>
      <c r="HK421" s="280"/>
      <c r="HL421" s="280"/>
      <c r="HM421" s="280"/>
      <c r="HN421" s="280"/>
      <c r="HO421" s="280"/>
      <c r="HP421" s="280"/>
      <c r="HQ421" s="280"/>
      <c r="HR421" s="280"/>
      <c r="HS421" s="280"/>
    </row>
    <row r="422" spans="1:227" s="278" customFormat="1" ht="42" customHeight="1">
      <c r="A422" s="520" t="s">
        <v>130</v>
      </c>
      <c r="B422" s="289" t="s">
        <v>81</v>
      </c>
      <c r="C422" s="290">
        <f>C423+C424+C427+C431</f>
        <v>334.49</v>
      </c>
      <c r="D422" s="290">
        <f t="shared" ref="D422:G422" si="71">D423+D424+D427+D431</f>
        <v>113.176241</v>
      </c>
      <c r="E422" s="290">
        <f t="shared" si="71"/>
        <v>5</v>
      </c>
      <c r="F422" s="291">
        <f t="shared" si="70"/>
        <v>452.66624100000001</v>
      </c>
      <c r="G422" s="290">
        <f t="shared" si="71"/>
        <v>-156</v>
      </c>
      <c r="H422" s="291">
        <f t="shared" si="66"/>
        <v>296.66624100000001</v>
      </c>
      <c r="I422" s="296"/>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77"/>
      <c r="BF422" s="277"/>
      <c r="BG422" s="277"/>
      <c r="BH422" s="277"/>
      <c r="BI422" s="277"/>
      <c r="BJ422" s="277"/>
      <c r="BK422" s="277"/>
      <c r="BL422" s="277"/>
      <c r="BM422" s="277"/>
      <c r="BN422" s="277"/>
      <c r="BO422" s="277"/>
      <c r="BP422" s="277"/>
      <c r="BQ422" s="277"/>
      <c r="BR422" s="277"/>
      <c r="BS422" s="277"/>
      <c r="BT422" s="277"/>
      <c r="BU422" s="277"/>
      <c r="BV422" s="277"/>
      <c r="BW422" s="277"/>
      <c r="BX422" s="277"/>
      <c r="BY422" s="277"/>
      <c r="BZ422" s="277"/>
      <c r="CA422" s="277"/>
      <c r="CB422" s="277"/>
      <c r="CC422" s="277"/>
      <c r="CD422" s="277"/>
      <c r="CE422" s="277"/>
      <c r="CF422" s="277"/>
      <c r="CG422" s="277"/>
      <c r="CH422" s="277"/>
      <c r="CI422" s="277"/>
      <c r="CJ422" s="277"/>
      <c r="CK422" s="277"/>
      <c r="CL422" s="277"/>
      <c r="CM422" s="277"/>
      <c r="CN422" s="277"/>
      <c r="CO422" s="277"/>
      <c r="CP422" s="277"/>
      <c r="CQ422" s="277"/>
      <c r="CR422" s="277"/>
      <c r="CS422" s="277"/>
      <c r="CT422" s="277"/>
      <c r="CU422" s="277"/>
      <c r="CV422" s="277"/>
      <c r="CW422" s="277"/>
      <c r="CX422" s="277"/>
      <c r="CY422" s="277"/>
      <c r="CZ422" s="277"/>
      <c r="DA422" s="277"/>
      <c r="DB422" s="277"/>
      <c r="DC422" s="277"/>
      <c r="DD422" s="277"/>
      <c r="DE422" s="277"/>
      <c r="DF422" s="277"/>
      <c r="DG422" s="277"/>
      <c r="DH422" s="277"/>
      <c r="DI422" s="277"/>
      <c r="DJ422" s="277"/>
      <c r="DK422" s="277"/>
      <c r="DL422" s="277"/>
      <c r="DM422" s="277"/>
      <c r="DN422" s="277"/>
      <c r="DO422" s="277"/>
      <c r="DP422" s="277"/>
      <c r="DQ422" s="277"/>
      <c r="DR422" s="277"/>
      <c r="DS422" s="277"/>
      <c r="DT422" s="277"/>
      <c r="DU422" s="277"/>
      <c r="DV422" s="277"/>
      <c r="DW422" s="277"/>
      <c r="DX422" s="277"/>
      <c r="DY422" s="277"/>
      <c r="DZ422" s="277"/>
      <c r="EA422" s="277"/>
      <c r="EB422" s="277"/>
      <c r="EC422" s="277"/>
      <c r="ED422" s="277"/>
      <c r="EE422" s="277"/>
      <c r="EF422" s="277"/>
      <c r="EG422" s="277"/>
      <c r="EH422" s="277"/>
      <c r="EI422" s="277"/>
      <c r="EJ422" s="277"/>
      <c r="EK422" s="277"/>
      <c r="EL422" s="277"/>
      <c r="EM422" s="277"/>
      <c r="EN422" s="277"/>
      <c r="EO422" s="277"/>
      <c r="EP422" s="277"/>
      <c r="EQ422" s="277"/>
      <c r="ER422" s="277"/>
      <c r="ES422" s="277"/>
      <c r="ET422" s="277"/>
      <c r="EU422" s="277"/>
      <c r="EV422" s="277"/>
      <c r="EW422" s="277"/>
      <c r="EX422" s="277"/>
      <c r="EY422" s="277"/>
      <c r="EZ422" s="277"/>
      <c r="FA422" s="277"/>
      <c r="FB422" s="277"/>
      <c r="FC422" s="277"/>
      <c r="FD422" s="277"/>
      <c r="FE422" s="277"/>
      <c r="FF422" s="277"/>
      <c r="FG422" s="277"/>
      <c r="FH422" s="277"/>
      <c r="FI422" s="277"/>
      <c r="FJ422" s="277"/>
      <c r="FK422" s="277"/>
      <c r="FL422" s="277"/>
      <c r="FM422" s="277"/>
      <c r="FN422" s="277"/>
      <c r="FO422" s="277"/>
      <c r="FP422" s="277"/>
      <c r="FQ422" s="277"/>
      <c r="FR422" s="277"/>
      <c r="FS422" s="277"/>
      <c r="FT422" s="277"/>
      <c r="FU422" s="277"/>
      <c r="FV422" s="277"/>
      <c r="FW422" s="277"/>
      <c r="FX422" s="277"/>
      <c r="FY422" s="277"/>
      <c r="FZ422" s="277"/>
      <c r="GA422" s="277"/>
      <c r="GB422" s="277"/>
      <c r="GC422" s="277"/>
      <c r="GD422" s="277"/>
      <c r="GE422" s="277"/>
      <c r="GF422" s="277"/>
      <c r="GG422" s="277"/>
      <c r="GH422" s="277"/>
      <c r="GI422" s="277"/>
      <c r="GJ422" s="277"/>
      <c r="GK422" s="277"/>
      <c r="GL422" s="277"/>
      <c r="GM422" s="277"/>
      <c r="GN422" s="277"/>
      <c r="GO422" s="277"/>
      <c r="GP422" s="277"/>
      <c r="GQ422" s="277"/>
      <c r="GR422" s="277"/>
      <c r="GS422" s="277"/>
      <c r="GT422" s="277"/>
      <c r="GU422" s="277"/>
      <c r="GV422" s="280"/>
      <c r="GW422" s="280"/>
      <c r="GX422" s="280"/>
      <c r="GY422" s="280"/>
      <c r="GZ422" s="280"/>
      <c r="HA422" s="280"/>
      <c r="HB422" s="280"/>
      <c r="HC422" s="280"/>
      <c r="HD422" s="280"/>
      <c r="HE422" s="280"/>
      <c r="HF422" s="280"/>
      <c r="HG422" s="280"/>
      <c r="HH422" s="280"/>
      <c r="HI422" s="280"/>
      <c r="HJ422" s="280"/>
      <c r="HK422" s="280"/>
      <c r="HL422" s="280"/>
      <c r="HM422" s="280"/>
      <c r="HN422" s="280"/>
      <c r="HO422" s="280"/>
      <c r="HP422" s="280"/>
      <c r="HQ422" s="280"/>
      <c r="HR422" s="280"/>
      <c r="HS422" s="280"/>
    </row>
    <row r="423" spans="1:227" s="278" customFormat="1" ht="42" customHeight="1">
      <c r="A423" s="521"/>
      <c r="B423" s="294" t="s">
        <v>253</v>
      </c>
      <c r="C423" s="290">
        <v>132.88999999999999</v>
      </c>
      <c r="D423" s="290">
        <v>75.526240999999999</v>
      </c>
      <c r="E423" s="290"/>
      <c r="F423" s="291">
        <f t="shared" si="70"/>
        <v>208.41624100000001</v>
      </c>
      <c r="G423" s="290"/>
      <c r="H423" s="291">
        <f t="shared" si="66"/>
        <v>208.41624100000001</v>
      </c>
      <c r="I423" s="296" t="s">
        <v>503</v>
      </c>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c r="AN423" s="277"/>
      <c r="AO423" s="277"/>
      <c r="AP423" s="277"/>
      <c r="AQ423" s="277"/>
      <c r="AR423" s="277"/>
      <c r="AS423" s="277"/>
      <c r="AT423" s="277"/>
      <c r="AU423" s="277"/>
      <c r="AV423" s="277"/>
      <c r="AW423" s="277"/>
      <c r="AX423" s="277"/>
      <c r="AY423" s="277"/>
      <c r="AZ423" s="277"/>
      <c r="BA423" s="277"/>
      <c r="BB423" s="277"/>
      <c r="BC423" s="277"/>
      <c r="BD423" s="277"/>
      <c r="BE423" s="277"/>
      <c r="BF423" s="277"/>
      <c r="BG423" s="277"/>
      <c r="BH423" s="277"/>
      <c r="BI423" s="277"/>
      <c r="BJ423" s="277"/>
      <c r="BK423" s="277"/>
      <c r="BL423" s="277"/>
      <c r="BM423" s="277"/>
      <c r="BN423" s="277"/>
      <c r="BO423" s="277"/>
      <c r="BP423" s="277"/>
      <c r="BQ423" s="277"/>
      <c r="BR423" s="277"/>
      <c r="BS423" s="277"/>
      <c r="BT423" s="277"/>
      <c r="BU423" s="277"/>
      <c r="BV423" s="277"/>
      <c r="BW423" s="277"/>
      <c r="BX423" s="277"/>
      <c r="BY423" s="277"/>
      <c r="BZ423" s="277"/>
      <c r="CA423" s="277"/>
      <c r="CB423" s="277"/>
      <c r="CC423" s="277"/>
      <c r="CD423" s="277"/>
      <c r="CE423" s="277"/>
      <c r="CF423" s="277"/>
      <c r="CG423" s="277"/>
      <c r="CH423" s="277"/>
      <c r="CI423" s="277"/>
      <c r="CJ423" s="277"/>
      <c r="CK423" s="277"/>
      <c r="CL423" s="277"/>
      <c r="CM423" s="277"/>
      <c r="CN423" s="277"/>
      <c r="CO423" s="277"/>
      <c r="CP423" s="277"/>
      <c r="CQ423" s="277"/>
      <c r="CR423" s="277"/>
      <c r="CS423" s="277"/>
      <c r="CT423" s="277"/>
      <c r="CU423" s="277"/>
      <c r="CV423" s="277"/>
      <c r="CW423" s="277"/>
      <c r="CX423" s="277"/>
      <c r="CY423" s="277"/>
      <c r="CZ423" s="277"/>
      <c r="DA423" s="277"/>
      <c r="DB423" s="277"/>
      <c r="DC423" s="277"/>
      <c r="DD423" s="277"/>
      <c r="DE423" s="277"/>
      <c r="DF423" s="277"/>
      <c r="DG423" s="277"/>
      <c r="DH423" s="277"/>
      <c r="DI423" s="277"/>
      <c r="DJ423" s="277"/>
      <c r="DK423" s="277"/>
      <c r="DL423" s="277"/>
      <c r="DM423" s="277"/>
      <c r="DN423" s="277"/>
      <c r="DO423" s="277"/>
      <c r="DP423" s="277"/>
      <c r="DQ423" s="277"/>
      <c r="DR423" s="277"/>
      <c r="DS423" s="277"/>
      <c r="DT423" s="277"/>
      <c r="DU423" s="277"/>
      <c r="DV423" s="277"/>
      <c r="DW423" s="277"/>
      <c r="DX423" s="277"/>
      <c r="DY423" s="277"/>
      <c r="DZ423" s="277"/>
      <c r="EA423" s="277"/>
      <c r="EB423" s="277"/>
      <c r="EC423" s="277"/>
      <c r="ED423" s="277"/>
      <c r="EE423" s="277"/>
      <c r="EF423" s="277"/>
      <c r="EG423" s="277"/>
      <c r="EH423" s="277"/>
      <c r="EI423" s="277"/>
      <c r="EJ423" s="277"/>
      <c r="EK423" s="277"/>
      <c r="EL423" s="277"/>
      <c r="EM423" s="277"/>
      <c r="EN423" s="277"/>
      <c r="EO423" s="277"/>
      <c r="EP423" s="277"/>
      <c r="EQ423" s="277"/>
      <c r="ER423" s="277"/>
      <c r="ES423" s="277"/>
      <c r="ET423" s="277"/>
      <c r="EU423" s="277"/>
      <c r="EV423" s="277"/>
      <c r="EW423" s="277"/>
      <c r="EX423" s="277"/>
      <c r="EY423" s="277"/>
      <c r="EZ423" s="277"/>
      <c r="FA423" s="277"/>
      <c r="FB423" s="277"/>
      <c r="FC423" s="277"/>
      <c r="FD423" s="277"/>
      <c r="FE423" s="277"/>
      <c r="FF423" s="277"/>
      <c r="FG423" s="277"/>
      <c r="FH423" s="277"/>
      <c r="FI423" s="277"/>
      <c r="FJ423" s="277"/>
      <c r="FK423" s="277"/>
      <c r="FL423" s="277"/>
      <c r="FM423" s="277"/>
      <c r="FN423" s="277"/>
      <c r="FO423" s="277"/>
      <c r="FP423" s="277"/>
      <c r="FQ423" s="277"/>
      <c r="FR423" s="277"/>
      <c r="FS423" s="277"/>
      <c r="FT423" s="277"/>
      <c r="FU423" s="277"/>
      <c r="FV423" s="277"/>
      <c r="FW423" s="277"/>
      <c r="FX423" s="277"/>
      <c r="FY423" s="277"/>
      <c r="FZ423" s="277"/>
      <c r="GA423" s="277"/>
      <c r="GB423" s="277"/>
      <c r="GC423" s="277"/>
      <c r="GD423" s="277"/>
      <c r="GE423" s="277"/>
      <c r="GF423" s="277"/>
      <c r="GG423" s="277"/>
      <c r="GH423" s="277"/>
      <c r="GI423" s="277"/>
      <c r="GJ423" s="277"/>
      <c r="GK423" s="277"/>
      <c r="GL423" s="277"/>
      <c r="GM423" s="277"/>
      <c r="GN423" s="277"/>
      <c r="GO423" s="277"/>
      <c r="GP423" s="277"/>
      <c r="GQ423" s="277"/>
      <c r="GR423" s="277"/>
      <c r="GS423" s="277"/>
      <c r="GT423" s="277"/>
      <c r="GU423" s="277"/>
      <c r="GV423" s="280"/>
      <c r="GW423" s="280"/>
      <c r="GX423" s="280"/>
      <c r="GY423" s="280"/>
      <c r="GZ423" s="280"/>
      <c r="HA423" s="280"/>
      <c r="HB423" s="280"/>
      <c r="HC423" s="280"/>
      <c r="HD423" s="280"/>
      <c r="HE423" s="280"/>
      <c r="HF423" s="280"/>
      <c r="HG423" s="280"/>
      <c r="HH423" s="280"/>
      <c r="HI423" s="280"/>
      <c r="HJ423" s="280"/>
      <c r="HK423" s="280"/>
      <c r="HL423" s="280"/>
      <c r="HM423" s="280"/>
      <c r="HN423" s="280"/>
      <c r="HO423" s="280"/>
      <c r="HP423" s="280"/>
      <c r="HQ423" s="280"/>
      <c r="HR423" s="280"/>
      <c r="HS423" s="280"/>
    </row>
    <row r="424" spans="1:227" s="278" customFormat="1" ht="42" customHeight="1">
      <c r="A424" s="521"/>
      <c r="B424" s="294" t="s">
        <v>255</v>
      </c>
      <c r="C424" s="290">
        <v>21.6</v>
      </c>
      <c r="D424" s="290"/>
      <c r="E424" s="290"/>
      <c r="F424" s="291">
        <f t="shared" si="70"/>
        <v>21.6</v>
      </c>
      <c r="G424" s="290"/>
      <c r="H424" s="291">
        <f t="shared" si="66"/>
        <v>21.6</v>
      </c>
      <c r="I424" s="296"/>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c r="BI424" s="277"/>
      <c r="BJ424" s="277"/>
      <c r="BK424" s="277"/>
      <c r="BL424" s="277"/>
      <c r="BM424" s="277"/>
      <c r="BN424" s="277"/>
      <c r="BO424" s="277"/>
      <c r="BP424" s="277"/>
      <c r="BQ424" s="277"/>
      <c r="BR424" s="277"/>
      <c r="BS424" s="277"/>
      <c r="BT424" s="277"/>
      <c r="BU424" s="277"/>
      <c r="BV424" s="277"/>
      <c r="BW424" s="277"/>
      <c r="BX424" s="277"/>
      <c r="BY424" s="277"/>
      <c r="BZ424" s="277"/>
      <c r="CA424" s="277"/>
      <c r="CB424" s="277"/>
      <c r="CC424" s="277"/>
      <c r="CD424" s="277"/>
      <c r="CE424" s="277"/>
      <c r="CF424" s="277"/>
      <c r="CG424" s="277"/>
      <c r="CH424" s="277"/>
      <c r="CI424" s="277"/>
      <c r="CJ424" s="277"/>
      <c r="CK424" s="277"/>
      <c r="CL424" s="277"/>
      <c r="CM424" s="277"/>
      <c r="CN424" s="277"/>
      <c r="CO424" s="277"/>
      <c r="CP424" s="277"/>
      <c r="CQ424" s="277"/>
      <c r="CR424" s="277"/>
      <c r="CS424" s="277"/>
      <c r="CT424" s="277"/>
      <c r="CU424" s="277"/>
      <c r="CV424" s="277"/>
      <c r="CW424" s="277"/>
      <c r="CX424" s="277"/>
      <c r="CY424" s="277"/>
      <c r="CZ424" s="277"/>
      <c r="DA424" s="277"/>
      <c r="DB424" s="277"/>
      <c r="DC424" s="277"/>
      <c r="DD424" s="277"/>
      <c r="DE424" s="277"/>
      <c r="DF424" s="277"/>
      <c r="DG424" s="277"/>
      <c r="DH424" s="277"/>
      <c r="DI424" s="277"/>
      <c r="DJ424" s="277"/>
      <c r="DK424" s="277"/>
      <c r="DL424" s="277"/>
      <c r="DM424" s="277"/>
      <c r="DN424" s="277"/>
      <c r="DO424" s="277"/>
      <c r="DP424" s="277"/>
      <c r="DQ424" s="277"/>
      <c r="DR424" s="277"/>
      <c r="DS424" s="277"/>
      <c r="DT424" s="277"/>
      <c r="DU424" s="277"/>
      <c r="DV424" s="277"/>
      <c r="DW424" s="277"/>
      <c r="DX424" s="277"/>
      <c r="DY424" s="277"/>
      <c r="DZ424" s="277"/>
      <c r="EA424" s="277"/>
      <c r="EB424" s="277"/>
      <c r="EC424" s="277"/>
      <c r="ED424" s="277"/>
      <c r="EE424" s="277"/>
      <c r="EF424" s="277"/>
      <c r="EG424" s="277"/>
      <c r="EH424" s="277"/>
      <c r="EI424" s="277"/>
      <c r="EJ424" s="277"/>
      <c r="EK424" s="277"/>
      <c r="EL424" s="277"/>
      <c r="EM424" s="277"/>
      <c r="EN424" s="277"/>
      <c r="EO424" s="277"/>
      <c r="EP424" s="277"/>
      <c r="EQ424" s="277"/>
      <c r="ER424" s="277"/>
      <c r="ES424" s="277"/>
      <c r="ET424" s="277"/>
      <c r="EU424" s="277"/>
      <c r="EV424" s="277"/>
      <c r="EW424" s="277"/>
      <c r="EX424" s="277"/>
      <c r="EY424" s="277"/>
      <c r="EZ424" s="277"/>
      <c r="FA424" s="277"/>
      <c r="FB424" s="277"/>
      <c r="FC424" s="277"/>
      <c r="FD424" s="277"/>
      <c r="FE424" s="277"/>
      <c r="FF424" s="277"/>
      <c r="FG424" s="277"/>
      <c r="FH424" s="277"/>
      <c r="FI424" s="277"/>
      <c r="FJ424" s="277"/>
      <c r="FK424" s="277"/>
      <c r="FL424" s="277"/>
      <c r="FM424" s="277"/>
      <c r="FN424" s="277"/>
      <c r="FO424" s="277"/>
      <c r="FP424" s="277"/>
      <c r="FQ424" s="277"/>
      <c r="FR424" s="277"/>
      <c r="FS424" s="277"/>
      <c r="FT424" s="277"/>
      <c r="FU424" s="277"/>
      <c r="FV424" s="277"/>
      <c r="FW424" s="277"/>
      <c r="FX424" s="277"/>
      <c r="FY424" s="277"/>
      <c r="FZ424" s="277"/>
      <c r="GA424" s="277"/>
      <c r="GB424" s="277"/>
      <c r="GC424" s="277"/>
      <c r="GD424" s="277"/>
      <c r="GE424" s="277"/>
      <c r="GF424" s="277"/>
      <c r="GG424" s="277"/>
      <c r="GH424" s="277"/>
      <c r="GI424" s="277"/>
      <c r="GJ424" s="277"/>
      <c r="GK424" s="277"/>
      <c r="GL424" s="277"/>
      <c r="GM424" s="277"/>
      <c r="GN424" s="277"/>
      <c r="GO424" s="277"/>
      <c r="GP424" s="277"/>
      <c r="GQ424" s="277"/>
      <c r="GR424" s="277"/>
      <c r="GS424" s="277"/>
      <c r="GT424" s="277"/>
      <c r="GU424" s="277"/>
      <c r="GV424" s="280"/>
      <c r="GW424" s="280"/>
      <c r="GX424" s="280"/>
      <c r="GY424" s="280"/>
      <c r="GZ424" s="280"/>
      <c r="HA424" s="280"/>
      <c r="HB424" s="280"/>
      <c r="HC424" s="280"/>
      <c r="HD424" s="280"/>
      <c r="HE424" s="280"/>
      <c r="HF424" s="280"/>
      <c r="HG424" s="280"/>
      <c r="HH424" s="280"/>
      <c r="HI424" s="280"/>
      <c r="HJ424" s="280"/>
      <c r="HK424" s="280"/>
      <c r="HL424" s="280"/>
      <c r="HM424" s="280"/>
      <c r="HN424" s="280"/>
      <c r="HO424" s="280"/>
      <c r="HP424" s="280"/>
      <c r="HQ424" s="280"/>
      <c r="HR424" s="280"/>
      <c r="HS424" s="280"/>
    </row>
    <row r="425" spans="1:227" s="278" customFormat="1" ht="42" customHeight="1">
      <c r="A425" s="521"/>
      <c r="B425" s="293" t="s">
        <v>256</v>
      </c>
      <c r="C425" s="291">
        <v>15</v>
      </c>
      <c r="D425" s="291"/>
      <c r="E425" s="291"/>
      <c r="F425" s="291">
        <f t="shared" si="70"/>
        <v>15</v>
      </c>
      <c r="G425" s="291"/>
      <c r="H425" s="291">
        <f t="shared" si="66"/>
        <v>15</v>
      </c>
      <c r="I425" s="296"/>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c r="BI425" s="277"/>
      <c r="BJ425" s="277"/>
      <c r="BK425" s="277"/>
      <c r="BL425" s="277"/>
      <c r="BM425" s="277"/>
      <c r="BN425" s="277"/>
      <c r="BO425" s="277"/>
      <c r="BP425" s="277"/>
      <c r="BQ425" s="277"/>
      <c r="BR425" s="277"/>
      <c r="BS425" s="277"/>
      <c r="BT425" s="277"/>
      <c r="BU425" s="277"/>
      <c r="BV425" s="277"/>
      <c r="BW425" s="277"/>
      <c r="BX425" s="277"/>
      <c r="BY425" s="277"/>
      <c r="BZ425" s="277"/>
      <c r="CA425" s="277"/>
      <c r="CB425" s="277"/>
      <c r="CC425" s="277"/>
      <c r="CD425" s="277"/>
      <c r="CE425" s="277"/>
      <c r="CF425" s="277"/>
      <c r="CG425" s="277"/>
      <c r="CH425" s="277"/>
      <c r="CI425" s="277"/>
      <c r="CJ425" s="277"/>
      <c r="CK425" s="277"/>
      <c r="CL425" s="277"/>
      <c r="CM425" s="277"/>
      <c r="CN425" s="277"/>
      <c r="CO425" s="277"/>
      <c r="CP425" s="277"/>
      <c r="CQ425" s="277"/>
      <c r="CR425" s="277"/>
      <c r="CS425" s="277"/>
      <c r="CT425" s="277"/>
      <c r="CU425" s="277"/>
      <c r="CV425" s="277"/>
      <c r="CW425" s="277"/>
      <c r="CX425" s="277"/>
      <c r="CY425" s="277"/>
      <c r="CZ425" s="277"/>
      <c r="DA425" s="277"/>
      <c r="DB425" s="277"/>
      <c r="DC425" s="277"/>
      <c r="DD425" s="277"/>
      <c r="DE425" s="277"/>
      <c r="DF425" s="277"/>
      <c r="DG425" s="277"/>
      <c r="DH425" s="277"/>
      <c r="DI425" s="277"/>
      <c r="DJ425" s="277"/>
      <c r="DK425" s="277"/>
      <c r="DL425" s="277"/>
      <c r="DM425" s="277"/>
      <c r="DN425" s="277"/>
      <c r="DO425" s="277"/>
      <c r="DP425" s="277"/>
      <c r="DQ425" s="277"/>
      <c r="DR425" s="277"/>
      <c r="DS425" s="277"/>
      <c r="DT425" s="277"/>
      <c r="DU425" s="277"/>
      <c r="DV425" s="277"/>
      <c r="DW425" s="277"/>
      <c r="DX425" s="277"/>
      <c r="DY425" s="277"/>
      <c r="DZ425" s="277"/>
      <c r="EA425" s="277"/>
      <c r="EB425" s="277"/>
      <c r="EC425" s="277"/>
      <c r="ED425" s="277"/>
      <c r="EE425" s="277"/>
      <c r="EF425" s="277"/>
      <c r="EG425" s="277"/>
      <c r="EH425" s="277"/>
      <c r="EI425" s="277"/>
      <c r="EJ425" s="277"/>
      <c r="EK425" s="277"/>
      <c r="EL425" s="277"/>
      <c r="EM425" s="277"/>
      <c r="EN425" s="277"/>
      <c r="EO425" s="277"/>
      <c r="EP425" s="277"/>
      <c r="EQ425" s="277"/>
      <c r="ER425" s="277"/>
      <c r="ES425" s="277"/>
      <c r="ET425" s="277"/>
      <c r="EU425" s="277"/>
      <c r="EV425" s="277"/>
      <c r="EW425" s="277"/>
      <c r="EX425" s="277"/>
      <c r="EY425" s="277"/>
      <c r="EZ425" s="277"/>
      <c r="FA425" s="277"/>
      <c r="FB425" s="277"/>
      <c r="FC425" s="277"/>
      <c r="FD425" s="277"/>
      <c r="FE425" s="277"/>
      <c r="FF425" s="277"/>
      <c r="FG425" s="277"/>
      <c r="FH425" s="277"/>
      <c r="FI425" s="277"/>
      <c r="FJ425" s="277"/>
      <c r="FK425" s="277"/>
      <c r="FL425" s="277"/>
      <c r="FM425" s="277"/>
      <c r="FN425" s="277"/>
      <c r="FO425" s="277"/>
      <c r="FP425" s="277"/>
      <c r="FQ425" s="277"/>
      <c r="FR425" s="277"/>
      <c r="FS425" s="277"/>
      <c r="FT425" s="277"/>
      <c r="FU425" s="277"/>
      <c r="FV425" s="277"/>
      <c r="FW425" s="277"/>
      <c r="FX425" s="277"/>
      <c r="FY425" s="277"/>
      <c r="FZ425" s="277"/>
      <c r="GA425" s="277"/>
      <c r="GB425" s="277"/>
      <c r="GC425" s="277"/>
      <c r="GD425" s="277"/>
      <c r="GE425" s="277"/>
      <c r="GF425" s="277"/>
      <c r="GG425" s="277"/>
      <c r="GH425" s="277"/>
      <c r="GI425" s="277"/>
      <c r="GJ425" s="277"/>
      <c r="GK425" s="277"/>
      <c r="GL425" s="277"/>
      <c r="GM425" s="277"/>
      <c r="GN425" s="277"/>
      <c r="GO425" s="277"/>
      <c r="GP425" s="277"/>
      <c r="GQ425" s="277"/>
      <c r="GR425" s="277"/>
      <c r="GS425" s="277"/>
      <c r="GT425" s="277"/>
      <c r="GU425" s="277"/>
      <c r="GV425" s="280"/>
      <c r="GW425" s="280"/>
      <c r="GX425" s="280"/>
      <c r="GY425" s="280"/>
      <c r="GZ425" s="280"/>
      <c r="HA425" s="280"/>
      <c r="HB425" s="280"/>
      <c r="HC425" s="280"/>
      <c r="HD425" s="280"/>
      <c r="HE425" s="280"/>
      <c r="HF425" s="280"/>
      <c r="HG425" s="280"/>
      <c r="HH425" s="280"/>
      <c r="HI425" s="280"/>
      <c r="HJ425" s="280"/>
      <c r="HK425" s="280"/>
      <c r="HL425" s="280"/>
      <c r="HM425" s="280"/>
      <c r="HN425" s="280"/>
      <c r="HO425" s="280"/>
      <c r="HP425" s="280"/>
      <c r="HQ425" s="280"/>
      <c r="HR425" s="280"/>
      <c r="HS425" s="280"/>
    </row>
    <row r="426" spans="1:227" s="278" customFormat="1" ht="42" customHeight="1">
      <c r="A426" s="521"/>
      <c r="B426" s="296" t="s">
        <v>257</v>
      </c>
      <c r="C426" s="290">
        <v>6.6</v>
      </c>
      <c r="D426" s="290"/>
      <c r="E426" s="290"/>
      <c r="F426" s="291">
        <f t="shared" si="70"/>
        <v>6.6</v>
      </c>
      <c r="G426" s="290"/>
      <c r="H426" s="291">
        <f t="shared" si="66"/>
        <v>6.6</v>
      </c>
      <c r="I426" s="296"/>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c r="AN426" s="277"/>
      <c r="AO426" s="277"/>
      <c r="AP426" s="277"/>
      <c r="AQ426" s="277"/>
      <c r="AR426" s="277"/>
      <c r="AS426" s="277"/>
      <c r="AT426" s="277"/>
      <c r="AU426" s="277"/>
      <c r="AV426" s="277"/>
      <c r="AW426" s="277"/>
      <c r="AX426" s="277"/>
      <c r="AY426" s="277"/>
      <c r="AZ426" s="277"/>
      <c r="BA426" s="277"/>
      <c r="BB426" s="277"/>
      <c r="BC426" s="277"/>
      <c r="BD426" s="277"/>
      <c r="BE426" s="277"/>
      <c r="BF426" s="277"/>
      <c r="BG426" s="277"/>
      <c r="BH426" s="277"/>
      <c r="BI426" s="277"/>
      <c r="BJ426" s="277"/>
      <c r="BK426" s="277"/>
      <c r="BL426" s="277"/>
      <c r="BM426" s="277"/>
      <c r="BN426" s="277"/>
      <c r="BO426" s="277"/>
      <c r="BP426" s="277"/>
      <c r="BQ426" s="277"/>
      <c r="BR426" s="277"/>
      <c r="BS426" s="277"/>
      <c r="BT426" s="277"/>
      <c r="BU426" s="277"/>
      <c r="BV426" s="277"/>
      <c r="BW426" s="277"/>
      <c r="BX426" s="277"/>
      <c r="BY426" s="277"/>
      <c r="BZ426" s="277"/>
      <c r="CA426" s="277"/>
      <c r="CB426" s="277"/>
      <c r="CC426" s="277"/>
      <c r="CD426" s="277"/>
      <c r="CE426" s="277"/>
      <c r="CF426" s="277"/>
      <c r="CG426" s="277"/>
      <c r="CH426" s="277"/>
      <c r="CI426" s="277"/>
      <c r="CJ426" s="277"/>
      <c r="CK426" s="277"/>
      <c r="CL426" s="277"/>
      <c r="CM426" s="277"/>
      <c r="CN426" s="277"/>
      <c r="CO426" s="277"/>
      <c r="CP426" s="277"/>
      <c r="CQ426" s="277"/>
      <c r="CR426" s="277"/>
      <c r="CS426" s="277"/>
      <c r="CT426" s="277"/>
      <c r="CU426" s="277"/>
      <c r="CV426" s="277"/>
      <c r="CW426" s="277"/>
      <c r="CX426" s="277"/>
      <c r="CY426" s="277"/>
      <c r="CZ426" s="277"/>
      <c r="DA426" s="277"/>
      <c r="DB426" s="277"/>
      <c r="DC426" s="277"/>
      <c r="DD426" s="277"/>
      <c r="DE426" s="277"/>
      <c r="DF426" s="277"/>
      <c r="DG426" s="277"/>
      <c r="DH426" s="277"/>
      <c r="DI426" s="277"/>
      <c r="DJ426" s="277"/>
      <c r="DK426" s="277"/>
      <c r="DL426" s="277"/>
      <c r="DM426" s="277"/>
      <c r="DN426" s="277"/>
      <c r="DO426" s="277"/>
      <c r="DP426" s="277"/>
      <c r="DQ426" s="277"/>
      <c r="DR426" s="277"/>
      <c r="DS426" s="277"/>
      <c r="DT426" s="277"/>
      <c r="DU426" s="277"/>
      <c r="DV426" s="277"/>
      <c r="DW426" s="277"/>
      <c r="DX426" s="277"/>
      <c r="DY426" s="277"/>
      <c r="DZ426" s="277"/>
      <c r="EA426" s="277"/>
      <c r="EB426" s="277"/>
      <c r="EC426" s="277"/>
      <c r="ED426" s="277"/>
      <c r="EE426" s="277"/>
      <c r="EF426" s="277"/>
      <c r="EG426" s="277"/>
      <c r="EH426" s="277"/>
      <c r="EI426" s="277"/>
      <c r="EJ426" s="277"/>
      <c r="EK426" s="277"/>
      <c r="EL426" s="277"/>
      <c r="EM426" s="277"/>
      <c r="EN426" s="277"/>
      <c r="EO426" s="277"/>
      <c r="EP426" s="277"/>
      <c r="EQ426" s="277"/>
      <c r="ER426" s="277"/>
      <c r="ES426" s="277"/>
      <c r="ET426" s="277"/>
      <c r="EU426" s="277"/>
      <c r="EV426" s="277"/>
      <c r="EW426" s="277"/>
      <c r="EX426" s="277"/>
      <c r="EY426" s="277"/>
      <c r="EZ426" s="277"/>
      <c r="FA426" s="277"/>
      <c r="FB426" s="277"/>
      <c r="FC426" s="277"/>
      <c r="FD426" s="277"/>
      <c r="FE426" s="277"/>
      <c r="FF426" s="277"/>
      <c r="FG426" s="277"/>
      <c r="FH426" s="277"/>
      <c r="FI426" s="277"/>
      <c r="FJ426" s="277"/>
      <c r="FK426" s="277"/>
      <c r="FL426" s="277"/>
      <c r="FM426" s="277"/>
      <c r="FN426" s="277"/>
      <c r="FO426" s="277"/>
      <c r="FP426" s="277"/>
      <c r="FQ426" s="277"/>
      <c r="FR426" s="277"/>
      <c r="FS426" s="277"/>
      <c r="FT426" s="277"/>
      <c r="FU426" s="277"/>
      <c r="FV426" s="277"/>
      <c r="FW426" s="277"/>
      <c r="FX426" s="277"/>
      <c r="FY426" s="277"/>
      <c r="FZ426" s="277"/>
      <c r="GA426" s="277"/>
      <c r="GB426" s="277"/>
      <c r="GC426" s="277"/>
      <c r="GD426" s="277"/>
      <c r="GE426" s="277"/>
      <c r="GF426" s="277"/>
      <c r="GG426" s="277"/>
      <c r="GH426" s="277"/>
      <c r="GI426" s="277"/>
      <c r="GJ426" s="277"/>
      <c r="GK426" s="277"/>
      <c r="GL426" s="277"/>
      <c r="GM426" s="277"/>
      <c r="GN426" s="277"/>
      <c r="GO426" s="277"/>
      <c r="GP426" s="277"/>
      <c r="GQ426" s="277"/>
      <c r="GR426" s="277"/>
      <c r="GS426" s="277"/>
      <c r="GT426" s="277"/>
      <c r="GU426" s="277"/>
      <c r="GV426" s="280"/>
      <c r="GW426" s="280"/>
      <c r="GX426" s="280"/>
      <c r="GY426" s="280"/>
      <c r="GZ426" s="280"/>
      <c r="HA426" s="280"/>
      <c r="HB426" s="280"/>
      <c r="HC426" s="280"/>
      <c r="HD426" s="280"/>
      <c r="HE426" s="280"/>
      <c r="HF426" s="280"/>
      <c r="HG426" s="280"/>
      <c r="HH426" s="280"/>
      <c r="HI426" s="280"/>
      <c r="HJ426" s="280"/>
      <c r="HK426" s="280"/>
      <c r="HL426" s="280"/>
      <c r="HM426" s="280"/>
      <c r="HN426" s="280"/>
      <c r="HO426" s="280"/>
      <c r="HP426" s="280"/>
      <c r="HQ426" s="280"/>
      <c r="HR426" s="280"/>
      <c r="HS426" s="280"/>
    </row>
    <row r="427" spans="1:227" s="278" customFormat="1" ht="42" customHeight="1">
      <c r="A427" s="521"/>
      <c r="B427" s="294" t="s">
        <v>258</v>
      </c>
      <c r="C427" s="290">
        <f>SUM(C428:C430)</f>
        <v>180</v>
      </c>
      <c r="D427" s="290">
        <f t="shared" ref="D427:G427" si="72">SUM(D428:D430)</f>
        <v>37.65</v>
      </c>
      <c r="E427" s="290">
        <f t="shared" si="72"/>
        <v>0</v>
      </c>
      <c r="F427" s="291">
        <f t="shared" si="70"/>
        <v>217.65</v>
      </c>
      <c r="G427" s="290">
        <f t="shared" si="72"/>
        <v>-156</v>
      </c>
      <c r="H427" s="291">
        <f t="shared" si="66"/>
        <v>61.65</v>
      </c>
      <c r="I427" s="296"/>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c r="AN427" s="277"/>
      <c r="AO427" s="277"/>
      <c r="AP427" s="277"/>
      <c r="AQ427" s="277"/>
      <c r="AR427" s="277"/>
      <c r="AS427" s="277"/>
      <c r="AT427" s="277"/>
      <c r="AU427" s="277"/>
      <c r="AV427" s="277"/>
      <c r="AW427" s="277"/>
      <c r="AX427" s="277"/>
      <c r="AY427" s="277"/>
      <c r="AZ427" s="277"/>
      <c r="BA427" s="277"/>
      <c r="BB427" s="277"/>
      <c r="BC427" s="277"/>
      <c r="BD427" s="277"/>
      <c r="BE427" s="277"/>
      <c r="BF427" s="277"/>
      <c r="BG427" s="277"/>
      <c r="BH427" s="277"/>
      <c r="BI427" s="277"/>
      <c r="BJ427" s="277"/>
      <c r="BK427" s="277"/>
      <c r="BL427" s="277"/>
      <c r="BM427" s="277"/>
      <c r="BN427" s="277"/>
      <c r="BO427" s="277"/>
      <c r="BP427" s="277"/>
      <c r="BQ427" s="277"/>
      <c r="BR427" s="277"/>
      <c r="BS427" s="277"/>
      <c r="BT427" s="277"/>
      <c r="BU427" s="277"/>
      <c r="BV427" s="277"/>
      <c r="BW427" s="277"/>
      <c r="BX427" s="277"/>
      <c r="BY427" s="277"/>
      <c r="BZ427" s="277"/>
      <c r="CA427" s="277"/>
      <c r="CB427" s="277"/>
      <c r="CC427" s="277"/>
      <c r="CD427" s="277"/>
      <c r="CE427" s="277"/>
      <c r="CF427" s="277"/>
      <c r="CG427" s="277"/>
      <c r="CH427" s="277"/>
      <c r="CI427" s="277"/>
      <c r="CJ427" s="277"/>
      <c r="CK427" s="277"/>
      <c r="CL427" s="277"/>
      <c r="CM427" s="277"/>
      <c r="CN427" s="277"/>
      <c r="CO427" s="277"/>
      <c r="CP427" s="277"/>
      <c r="CQ427" s="277"/>
      <c r="CR427" s="277"/>
      <c r="CS427" s="277"/>
      <c r="CT427" s="277"/>
      <c r="CU427" s="277"/>
      <c r="CV427" s="277"/>
      <c r="CW427" s="277"/>
      <c r="CX427" s="277"/>
      <c r="CY427" s="277"/>
      <c r="CZ427" s="277"/>
      <c r="DA427" s="277"/>
      <c r="DB427" s="277"/>
      <c r="DC427" s="277"/>
      <c r="DD427" s="277"/>
      <c r="DE427" s="277"/>
      <c r="DF427" s="277"/>
      <c r="DG427" s="277"/>
      <c r="DH427" s="277"/>
      <c r="DI427" s="277"/>
      <c r="DJ427" s="277"/>
      <c r="DK427" s="277"/>
      <c r="DL427" s="277"/>
      <c r="DM427" s="277"/>
      <c r="DN427" s="277"/>
      <c r="DO427" s="277"/>
      <c r="DP427" s="277"/>
      <c r="DQ427" s="277"/>
      <c r="DR427" s="277"/>
      <c r="DS427" s="277"/>
      <c r="DT427" s="277"/>
      <c r="DU427" s="277"/>
      <c r="DV427" s="277"/>
      <c r="DW427" s="277"/>
      <c r="DX427" s="277"/>
      <c r="DY427" s="277"/>
      <c r="DZ427" s="277"/>
      <c r="EA427" s="277"/>
      <c r="EB427" s="277"/>
      <c r="EC427" s="277"/>
      <c r="ED427" s="277"/>
      <c r="EE427" s="277"/>
      <c r="EF427" s="277"/>
      <c r="EG427" s="277"/>
      <c r="EH427" s="277"/>
      <c r="EI427" s="277"/>
      <c r="EJ427" s="277"/>
      <c r="EK427" s="277"/>
      <c r="EL427" s="277"/>
      <c r="EM427" s="277"/>
      <c r="EN427" s="277"/>
      <c r="EO427" s="277"/>
      <c r="EP427" s="277"/>
      <c r="EQ427" s="277"/>
      <c r="ER427" s="277"/>
      <c r="ES427" s="277"/>
      <c r="ET427" s="277"/>
      <c r="EU427" s="277"/>
      <c r="EV427" s="277"/>
      <c r="EW427" s="277"/>
      <c r="EX427" s="277"/>
      <c r="EY427" s="277"/>
      <c r="EZ427" s="277"/>
      <c r="FA427" s="277"/>
      <c r="FB427" s="277"/>
      <c r="FC427" s="277"/>
      <c r="FD427" s="277"/>
      <c r="FE427" s="277"/>
      <c r="FF427" s="277"/>
      <c r="FG427" s="277"/>
      <c r="FH427" s="277"/>
      <c r="FI427" s="277"/>
      <c r="FJ427" s="277"/>
      <c r="FK427" s="277"/>
      <c r="FL427" s="277"/>
      <c r="FM427" s="277"/>
      <c r="FN427" s="277"/>
      <c r="FO427" s="277"/>
      <c r="FP427" s="277"/>
      <c r="FQ427" s="277"/>
      <c r="FR427" s="277"/>
      <c r="FS427" s="277"/>
      <c r="FT427" s="277"/>
      <c r="FU427" s="277"/>
      <c r="FV427" s="277"/>
      <c r="FW427" s="277"/>
      <c r="FX427" s="277"/>
      <c r="FY427" s="277"/>
      <c r="FZ427" s="277"/>
      <c r="GA427" s="277"/>
      <c r="GB427" s="277"/>
      <c r="GC427" s="277"/>
      <c r="GD427" s="277"/>
      <c r="GE427" s="277"/>
      <c r="GF427" s="277"/>
      <c r="GG427" s="277"/>
      <c r="GH427" s="277"/>
      <c r="GI427" s="277"/>
      <c r="GJ427" s="277"/>
      <c r="GK427" s="277"/>
      <c r="GL427" s="277"/>
      <c r="GM427" s="277"/>
      <c r="GN427" s="277"/>
      <c r="GO427" s="277"/>
      <c r="GP427" s="277"/>
      <c r="GQ427" s="277"/>
      <c r="GR427" s="277"/>
      <c r="GS427" s="277"/>
      <c r="GT427" s="277"/>
      <c r="GU427" s="277"/>
      <c r="GV427" s="280"/>
      <c r="GW427" s="280"/>
      <c r="GX427" s="280"/>
      <c r="GY427" s="280"/>
      <c r="GZ427" s="280"/>
      <c r="HA427" s="280"/>
      <c r="HB427" s="280"/>
      <c r="HC427" s="280"/>
      <c r="HD427" s="280"/>
      <c r="HE427" s="280"/>
      <c r="HF427" s="280"/>
      <c r="HG427" s="280"/>
      <c r="HH427" s="280"/>
      <c r="HI427" s="280"/>
      <c r="HJ427" s="280"/>
      <c r="HK427" s="280"/>
      <c r="HL427" s="280"/>
      <c r="HM427" s="280"/>
      <c r="HN427" s="280"/>
      <c r="HO427" s="280"/>
      <c r="HP427" s="280"/>
      <c r="HQ427" s="280"/>
      <c r="HR427" s="280"/>
      <c r="HS427" s="280"/>
    </row>
    <row r="428" spans="1:227" s="278" customFormat="1" ht="42" customHeight="1">
      <c r="A428" s="521"/>
      <c r="B428" s="296" t="s">
        <v>504</v>
      </c>
      <c r="C428" s="290">
        <v>150</v>
      </c>
      <c r="D428" s="290"/>
      <c r="E428" s="290"/>
      <c r="F428" s="291">
        <f t="shared" si="70"/>
        <v>150</v>
      </c>
      <c r="G428" s="290">
        <v>-150</v>
      </c>
      <c r="H428" s="291">
        <f t="shared" si="66"/>
        <v>0</v>
      </c>
      <c r="I428" s="296"/>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c r="BI428" s="277"/>
      <c r="BJ428" s="277"/>
      <c r="BK428" s="277"/>
      <c r="BL428" s="277"/>
      <c r="BM428" s="277"/>
      <c r="BN428" s="277"/>
      <c r="BO428" s="277"/>
      <c r="BP428" s="277"/>
      <c r="BQ428" s="277"/>
      <c r="BR428" s="277"/>
      <c r="BS428" s="277"/>
      <c r="BT428" s="277"/>
      <c r="BU428" s="277"/>
      <c r="BV428" s="277"/>
      <c r="BW428" s="277"/>
      <c r="BX428" s="277"/>
      <c r="BY428" s="277"/>
      <c r="BZ428" s="277"/>
      <c r="CA428" s="277"/>
      <c r="CB428" s="277"/>
      <c r="CC428" s="277"/>
      <c r="CD428" s="277"/>
      <c r="CE428" s="277"/>
      <c r="CF428" s="277"/>
      <c r="CG428" s="277"/>
      <c r="CH428" s="277"/>
      <c r="CI428" s="277"/>
      <c r="CJ428" s="277"/>
      <c r="CK428" s="277"/>
      <c r="CL428" s="277"/>
      <c r="CM428" s="277"/>
      <c r="CN428" s="277"/>
      <c r="CO428" s="277"/>
      <c r="CP428" s="277"/>
      <c r="CQ428" s="277"/>
      <c r="CR428" s="277"/>
      <c r="CS428" s="277"/>
      <c r="CT428" s="277"/>
      <c r="CU428" s="277"/>
      <c r="CV428" s="277"/>
      <c r="CW428" s="277"/>
      <c r="CX428" s="277"/>
      <c r="CY428" s="277"/>
      <c r="CZ428" s="277"/>
      <c r="DA428" s="277"/>
      <c r="DB428" s="277"/>
      <c r="DC428" s="277"/>
      <c r="DD428" s="277"/>
      <c r="DE428" s="277"/>
      <c r="DF428" s="277"/>
      <c r="DG428" s="277"/>
      <c r="DH428" s="277"/>
      <c r="DI428" s="277"/>
      <c r="DJ428" s="277"/>
      <c r="DK428" s="277"/>
      <c r="DL428" s="277"/>
      <c r="DM428" s="277"/>
      <c r="DN428" s="277"/>
      <c r="DO428" s="277"/>
      <c r="DP428" s="277"/>
      <c r="DQ428" s="277"/>
      <c r="DR428" s="277"/>
      <c r="DS428" s="277"/>
      <c r="DT428" s="277"/>
      <c r="DU428" s="277"/>
      <c r="DV428" s="277"/>
      <c r="DW428" s="277"/>
      <c r="DX428" s="277"/>
      <c r="DY428" s="277"/>
      <c r="DZ428" s="277"/>
      <c r="EA428" s="277"/>
      <c r="EB428" s="277"/>
      <c r="EC428" s="277"/>
      <c r="ED428" s="277"/>
      <c r="EE428" s="277"/>
      <c r="EF428" s="277"/>
      <c r="EG428" s="277"/>
      <c r="EH428" s="277"/>
      <c r="EI428" s="277"/>
      <c r="EJ428" s="277"/>
      <c r="EK428" s="277"/>
      <c r="EL428" s="277"/>
      <c r="EM428" s="277"/>
      <c r="EN428" s="277"/>
      <c r="EO428" s="277"/>
      <c r="EP428" s="277"/>
      <c r="EQ428" s="277"/>
      <c r="ER428" s="277"/>
      <c r="ES428" s="277"/>
      <c r="ET428" s="277"/>
      <c r="EU428" s="277"/>
      <c r="EV428" s="277"/>
      <c r="EW428" s="277"/>
      <c r="EX428" s="277"/>
      <c r="EY428" s="277"/>
      <c r="EZ428" s="277"/>
      <c r="FA428" s="277"/>
      <c r="FB428" s="277"/>
      <c r="FC428" s="277"/>
      <c r="FD428" s="277"/>
      <c r="FE428" s="277"/>
      <c r="FF428" s="277"/>
      <c r="FG428" s="277"/>
      <c r="FH428" s="277"/>
      <c r="FI428" s="277"/>
      <c r="FJ428" s="277"/>
      <c r="FK428" s="277"/>
      <c r="FL428" s="277"/>
      <c r="FM428" s="277"/>
      <c r="FN428" s="277"/>
      <c r="FO428" s="277"/>
      <c r="FP428" s="277"/>
      <c r="FQ428" s="277"/>
      <c r="FR428" s="277"/>
      <c r="FS428" s="277"/>
      <c r="FT428" s="277"/>
      <c r="FU428" s="277"/>
      <c r="FV428" s="277"/>
      <c r="FW428" s="277"/>
      <c r="FX428" s="277"/>
      <c r="FY428" s="277"/>
      <c r="FZ428" s="277"/>
      <c r="GA428" s="277"/>
      <c r="GB428" s="277"/>
      <c r="GC428" s="277"/>
      <c r="GD428" s="277"/>
      <c r="GE428" s="277"/>
      <c r="GF428" s="277"/>
      <c r="GG428" s="277"/>
      <c r="GH428" s="277"/>
      <c r="GI428" s="277"/>
      <c r="GJ428" s="277"/>
      <c r="GK428" s="277"/>
      <c r="GL428" s="277"/>
      <c r="GM428" s="277"/>
      <c r="GN428" s="277"/>
      <c r="GO428" s="277"/>
      <c r="GP428" s="277"/>
      <c r="GQ428" s="277"/>
      <c r="GR428" s="277"/>
      <c r="GS428" s="277"/>
      <c r="GT428" s="277"/>
      <c r="GU428" s="277"/>
      <c r="GV428" s="280"/>
      <c r="GW428" s="280"/>
      <c r="GX428" s="280"/>
      <c r="GY428" s="280"/>
      <c r="GZ428" s="280"/>
      <c r="HA428" s="280"/>
      <c r="HB428" s="280"/>
      <c r="HC428" s="280"/>
      <c r="HD428" s="280"/>
      <c r="HE428" s="280"/>
      <c r="HF428" s="280"/>
      <c r="HG428" s="280"/>
      <c r="HH428" s="280"/>
      <c r="HI428" s="280"/>
      <c r="HJ428" s="280"/>
      <c r="HK428" s="280"/>
      <c r="HL428" s="280"/>
      <c r="HM428" s="280"/>
      <c r="HN428" s="280"/>
      <c r="HO428" s="280"/>
      <c r="HP428" s="280"/>
      <c r="HQ428" s="280"/>
      <c r="HR428" s="280"/>
      <c r="HS428" s="280"/>
    </row>
    <row r="429" spans="1:227" s="278" customFormat="1" ht="42" customHeight="1">
      <c r="A429" s="521"/>
      <c r="B429" s="296" t="s">
        <v>505</v>
      </c>
      <c r="C429" s="290">
        <v>30</v>
      </c>
      <c r="D429" s="290"/>
      <c r="E429" s="290"/>
      <c r="F429" s="291">
        <f t="shared" si="70"/>
        <v>30</v>
      </c>
      <c r="G429" s="290">
        <v>-6</v>
      </c>
      <c r="H429" s="291">
        <f t="shared" si="66"/>
        <v>24</v>
      </c>
      <c r="I429" s="296"/>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c r="AN429" s="277"/>
      <c r="AO429" s="277"/>
      <c r="AP429" s="277"/>
      <c r="AQ429" s="277"/>
      <c r="AR429" s="277"/>
      <c r="AS429" s="277"/>
      <c r="AT429" s="277"/>
      <c r="AU429" s="277"/>
      <c r="AV429" s="277"/>
      <c r="AW429" s="277"/>
      <c r="AX429" s="277"/>
      <c r="AY429" s="277"/>
      <c r="AZ429" s="277"/>
      <c r="BA429" s="277"/>
      <c r="BB429" s="277"/>
      <c r="BC429" s="277"/>
      <c r="BD429" s="277"/>
      <c r="BE429" s="277"/>
      <c r="BF429" s="277"/>
      <c r="BG429" s="277"/>
      <c r="BH429" s="277"/>
      <c r="BI429" s="277"/>
      <c r="BJ429" s="277"/>
      <c r="BK429" s="277"/>
      <c r="BL429" s="277"/>
      <c r="BM429" s="277"/>
      <c r="BN429" s="277"/>
      <c r="BO429" s="277"/>
      <c r="BP429" s="277"/>
      <c r="BQ429" s="277"/>
      <c r="BR429" s="277"/>
      <c r="BS429" s="277"/>
      <c r="BT429" s="277"/>
      <c r="BU429" s="277"/>
      <c r="BV429" s="277"/>
      <c r="BW429" s="277"/>
      <c r="BX429" s="277"/>
      <c r="BY429" s="277"/>
      <c r="BZ429" s="277"/>
      <c r="CA429" s="277"/>
      <c r="CB429" s="277"/>
      <c r="CC429" s="277"/>
      <c r="CD429" s="277"/>
      <c r="CE429" s="277"/>
      <c r="CF429" s="277"/>
      <c r="CG429" s="277"/>
      <c r="CH429" s="277"/>
      <c r="CI429" s="277"/>
      <c r="CJ429" s="277"/>
      <c r="CK429" s="277"/>
      <c r="CL429" s="277"/>
      <c r="CM429" s="277"/>
      <c r="CN429" s="277"/>
      <c r="CO429" s="277"/>
      <c r="CP429" s="277"/>
      <c r="CQ429" s="277"/>
      <c r="CR429" s="277"/>
      <c r="CS429" s="277"/>
      <c r="CT429" s="277"/>
      <c r="CU429" s="277"/>
      <c r="CV429" s="277"/>
      <c r="CW429" s="277"/>
      <c r="CX429" s="277"/>
      <c r="CY429" s="277"/>
      <c r="CZ429" s="277"/>
      <c r="DA429" s="277"/>
      <c r="DB429" s="277"/>
      <c r="DC429" s="277"/>
      <c r="DD429" s="277"/>
      <c r="DE429" s="277"/>
      <c r="DF429" s="277"/>
      <c r="DG429" s="277"/>
      <c r="DH429" s="277"/>
      <c r="DI429" s="277"/>
      <c r="DJ429" s="277"/>
      <c r="DK429" s="277"/>
      <c r="DL429" s="277"/>
      <c r="DM429" s="277"/>
      <c r="DN429" s="277"/>
      <c r="DO429" s="277"/>
      <c r="DP429" s="277"/>
      <c r="DQ429" s="277"/>
      <c r="DR429" s="277"/>
      <c r="DS429" s="277"/>
      <c r="DT429" s="277"/>
      <c r="DU429" s="277"/>
      <c r="DV429" s="277"/>
      <c r="DW429" s="277"/>
      <c r="DX429" s="277"/>
      <c r="DY429" s="277"/>
      <c r="DZ429" s="277"/>
      <c r="EA429" s="277"/>
      <c r="EB429" s="277"/>
      <c r="EC429" s="277"/>
      <c r="ED429" s="277"/>
      <c r="EE429" s="277"/>
      <c r="EF429" s="277"/>
      <c r="EG429" s="277"/>
      <c r="EH429" s="277"/>
      <c r="EI429" s="277"/>
      <c r="EJ429" s="277"/>
      <c r="EK429" s="277"/>
      <c r="EL429" s="277"/>
      <c r="EM429" s="277"/>
      <c r="EN429" s="277"/>
      <c r="EO429" s="277"/>
      <c r="EP429" s="277"/>
      <c r="EQ429" s="277"/>
      <c r="ER429" s="277"/>
      <c r="ES429" s="277"/>
      <c r="ET429" s="277"/>
      <c r="EU429" s="277"/>
      <c r="EV429" s="277"/>
      <c r="EW429" s="277"/>
      <c r="EX429" s="277"/>
      <c r="EY429" s="277"/>
      <c r="EZ429" s="277"/>
      <c r="FA429" s="277"/>
      <c r="FB429" s="277"/>
      <c r="FC429" s="277"/>
      <c r="FD429" s="277"/>
      <c r="FE429" s="277"/>
      <c r="FF429" s="277"/>
      <c r="FG429" s="277"/>
      <c r="FH429" s="277"/>
      <c r="FI429" s="277"/>
      <c r="FJ429" s="277"/>
      <c r="FK429" s="277"/>
      <c r="FL429" s="277"/>
      <c r="FM429" s="277"/>
      <c r="FN429" s="277"/>
      <c r="FO429" s="277"/>
      <c r="FP429" s="277"/>
      <c r="FQ429" s="277"/>
      <c r="FR429" s="277"/>
      <c r="FS429" s="277"/>
      <c r="FT429" s="277"/>
      <c r="FU429" s="277"/>
      <c r="FV429" s="277"/>
      <c r="FW429" s="277"/>
      <c r="FX429" s="277"/>
      <c r="FY429" s="277"/>
      <c r="FZ429" s="277"/>
      <c r="GA429" s="277"/>
      <c r="GB429" s="277"/>
      <c r="GC429" s="277"/>
      <c r="GD429" s="277"/>
      <c r="GE429" s="277"/>
      <c r="GF429" s="277"/>
      <c r="GG429" s="277"/>
      <c r="GH429" s="277"/>
      <c r="GI429" s="277"/>
      <c r="GJ429" s="277"/>
      <c r="GK429" s="277"/>
      <c r="GL429" s="277"/>
      <c r="GM429" s="277"/>
      <c r="GN429" s="277"/>
      <c r="GO429" s="277"/>
      <c r="GP429" s="277"/>
      <c r="GQ429" s="277"/>
      <c r="GR429" s="277"/>
      <c r="GS429" s="277"/>
      <c r="GT429" s="277"/>
      <c r="GU429" s="277"/>
      <c r="GV429" s="280"/>
      <c r="GW429" s="280"/>
      <c r="GX429" s="280"/>
      <c r="GY429" s="280"/>
      <c r="GZ429" s="280"/>
      <c r="HA429" s="280"/>
      <c r="HB429" s="280"/>
      <c r="HC429" s="280"/>
      <c r="HD429" s="280"/>
      <c r="HE429" s="280"/>
      <c r="HF429" s="280"/>
      <c r="HG429" s="280"/>
      <c r="HH429" s="280"/>
      <c r="HI429" s="280"/>
      <c r="HJ429" s="280"/>
      <c r="HK429" s="280"/>
      <c r="HL429" s="280"/>
      <c r="HM429" s="280"/>
      <c r="HN429" s="280"/>
      <c r="HO429" s="280"/>
      <c r="HP429" s="280"/>
      <c r="HQ429" s="280"/>
      <c r="HR429" s="280"/>
      <c r="HS429" s="280"/>
    </row>
    <row r="430" spans="1:227" s="278" customFormat="1" ht="42" customHeight="1">
      <c r="A430" s="521"/>
      <c r="B430" s="297" t="s">
        <v>302</v>
      </c>
      <c r="C430" s="290"/>
      <c r="D430" s="290">
        <v>37.65</v>
      </c>
      <c r="E430" s="290"/>
      <c r="F430" s="291">
        <f t="shared" si="70"/>
        <v>37.65</v>
      </c>
      <c r="G430" s="290"/>
      <c r="H430" s="291">
        <f t="shared" si="66"/>
        <v>37.65</v>
      </c>
      <c r="I430" s="296" t="s">
        <v>267</v>
      </c>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c r="AN430" s="277"/>
      <c r="AO430" s="277"/>
      <c r="AP430" s="277"/>
      <c r="AQ430" s="277"/>
      <c r="AR430" s="277"/>
      <c r="AS430" s="277"/>
      <c r="AT430" s="277"/>
      <c r="AU430" s="277"/>
      <c r="AV430" s="277"/>
      <c r="AW430" s="277"/>
      <c r="AX430" s="277"/>
      <c r="AY430" s="277"/>
      <c r="AZ430" s="277"/>
      <c r="BA430" s="277"/>
      <c r="BB430" s="277"/>
      <c r="BC430" s="277"/>
      <c r="BD430" s="277"/>
      <c r="BE430" s="277"/>
      <c r="BF430" s="277"/>
      <c r="BG430" s="277"/>
      <c r="BH430" s="277"/>
      <c r="BI430" s="277"/>
      <c r="BJ430" s="277"/>
      <c r="BK430" s="277"/>
      <c r="BL430" s="277"/>
      <c r="BM430" s="277"/>
      <c r="BN430" s="277"/>
      <c r="BO430" s="277"/>
      <c r="BP430" s="277"/>
      <c r="BQ430" s="277"/>
      <c r="BR430" s="277"/>
      <c r="BS430" s="277"/>
      <c r="BT430" s="277"/>
      <c r="BU430" s="277"/>
      <c r="BV430" s="277"/>
      <c r="BW430" s="277"/>
      <c r="BX430" s="277"/>
      <c r="BY430" s="277"/>
      <c r="BZ430" s="277"/>
      <c r="CA430" s="277"/>
      <c r="CB430" s="277"/>
      <c r="CC430" s="277"/>
      <c r="CD430" s="277"/>
      <c r="CE430" s="277"/>
      <c r="CF430" s="277"/>
      <c r="CG430" s="277"/>
      <c r="CH430" s="277"/>
      <c r="CI430" s="277"/>
      <c r="CJ430" s="277"/>
      <c r="CK430" s="277"/>
      <c r="CL430" s="277"/>
      <c r="CM430" s="277"/>
      <c r="CN430" s="277"/>
      <c r="CO430" s="277"/>
      <c r="CP430" s="277"/>
      <c r="CQ430" s="277"/>
      <c r="CR430" s="277"/>
      <c r="CS430" s="277"/>
      <c r="CT430" s="277"/>
      <c r="CU430" s="277"/>
      <c r="CV430" s="277"/>
      <c r="CW430" s="277"/>
      <c r="CX430" s="277"/>
      <c r="CY430" s="277"/>
      <c r="CZ430" s="277"/>
      <c r="DA430" s="277"/>
      <c r="DB430" s="277"/>
      <c r="DC430" s="277"/>
      <c r="DD430" s="277"/>
      <c r="DE430" s="277"/>
      <c r="DF430" s="277"/>
      <c r="DG430" s="277"/>
      <c r="DH430" s="277"/>
      <c r="DI430" s="277"/>
      <c r="DJ430" s="277"/>
      <c r="DK430" s="277"/>
      <c r="DL430" s="277"/>
      <c r="DM430" s="277"/>
      <c r="DN430" s="277"/>
      <c r="DO430" s="277"/>
      <c r="DP430" s="277"/>
      <c r="DQ430" s="277"/>
      <c r="DR430" s="277"/>
      <c r="DS430" s="277"/>
      <c r="DT430" s="277"/>
      <c r="DU430" s="277"/>
      <c r="DV430" s="277"/>
      <c r="DW430" s="277"/>
      <c r="DX430" s="277"/>
      <c r="DY430" s="277"/>
      <c r="DZ430" s="277"/>
      <c r="EA430" s="277"/>
      <c r="EB430" s="277"/>
      <c r="EC430" s="277"/>
      <c r="ED430" s="277"/>
      <c r="EE430" s="277"/>
      <c r="EF430" s="277"/>
      <c r="EG430" s="277"/>
      <c r="EH430" s="277"/>
      <c r="EI430" s="277"/>
      <c r="EJ430" s="277"/>
      <c r="EK430" s="277"/>
      <c r="EL430" s="277"/>
      <c r="EM430" s="277"/>
      <c r="EN430" s="277"/>
      <c r="EO430" s="277"/>
      <c r="EP430" s="277"/>
      <c r="EQ430" s="277"/>
      <c r="ER430" s="277"/>
      <c r="ES430" s="277"/>
      <c r="ET430" s="277"/>
      <c r="EU430" s="277"/>
      <c r="EV430" s="277"/>
      <c r="EW430" s="277"/>
      <c r="EX430" s="277"/>
      <c r="EY430" s="277"/>
      <c r="EZ430" s="277"/>
      <c r="FA430" s="277"/>
      <c r="FB430" s="277"/>
      <c r="FC430" s="277"/>
      <c r="FD430" s="277"/>
      <c r="FE430" s="277"/>
      <c r="FF430" s="277"/>
      <c r="FG430" s="277"/>
      <c r="FH430" s="277"/>
      <c r="FI430" s="277"/>
      <c r="FJ430" s="277"/>
      <c r="FK430" s="277"/>
      <c r="FL430" s="277"/>
      <c r="FM430" s="277"/>
      <c r="FN430" s="277"/>
      <c r="FO430" s="277"/>
      <c r="FP430" s="277"/>
      <c r="FQ430" s="277"/>
      <c r="FR430" s="277"/>
      <c r="FS430" s="277"/>
      <c r="FT430" s="277"/>
      <c r="FU430" s="277"/>
      <c r="FV430" s="277"/>
      <c r="FW430" s="277"/>
      <c r="FX430" s="277"/>
      <c r="FY430" s="277"/>
      <c r="FZ430" s="277"/>
      <c r="GA430" s="277"/>
      <c r="GB430" s="277"/>
      <c r="GC430" s="277"/>
      <c r="GD430" s="277"/>
      <c r="GE430" s="277"/>
      <c r="GF430" s="277"/>
      <c r="GG430" s="277"/>
      <c r="GH430" s="277"/>
      <c r="GI430" s="277"/>
      <c r="GJ430" s="277"/>
      <c r="GK430" s="277"/>
      <c r="GL430" s="277"/>
      <c r="GM430" s="277"/>
      <c r="GN430" s="277"/>
      <c r="GO430" s="277"/>
      <c r="GP430" s="277"/>
      <c r="GQ430" s="277"/>
      <c r="GR430" s="277"/>
      <c r="GS430" s="277"/>
      <c r="GT430" s="277"/>
      <c r="GU430" s="277"/>
      <c r="GV430" s="280"/>
      <c r="GW430" s="280"/>
      <c r="GX430" s="280"/>
      <c r="GY430" s="280"/>
      <c r="GZ430" s="280"/>
      <c r="HA430" s="280"/>
      <c r="HB430" s="280"/>
      <c r="HC430" s="280"/>
      <c r="HD430" s="280"/>
      <c r="HE430" s="280"/>
      <c r="HF430" s="280"/>
      <c r="HG430" s="280"/>
      <c r="HH430" s="280"/>
      <c r="HI430" s="280"/>
      <c r="HJ430" s="280"/>
      <c r="HK430" s="280"/>
      <c r="HL430" s="280"/>
      <c r="HM430" s="280"/>
      <c r="HN430" s="280"/>
      <c r="HO430" s="280"/>
      <c r="HP430" s="280"/>
      <c r="HQ430" s="280"/>
      <c r="HR430" s="280"/>
      <c r="HS430" s="280"/>
    </row>
    <row r="431" spans="1:227" s="278" customFormat="1" ht="42" customHeight="1">
      <c r="A431" s="522"/>
      <c r="B431" s="306" t="s">
        <v>317</v>
      </c>
      <c r="C431" s="290"/>
      <c r="D431" s="290"/>
      <c r="E431" s="290">
        <v>5</v>
      </c>
      <c r="F431" s="291">
        <f t="shared" si="70"/>
        <v>5</v>
      </c>
      <c r="G431" s="290"/>
      <c r="H431" s="291">
        <f t="shared" si="66"/>
        <v>5</v>
      </c>
      <c r="I431" s="296" t="s">
        <v>506</v>
      </c>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c r="BI431" s="277"/>
      <c r="BJ431" s="277"/>
      <c r="BK431" s="277"/>
      <c r="BL431" s="277"/>
      <c r="BM431" s="277"/>
      <c r="BN431" s="277"/>
      <c r="BO431" s="277"/>
      <c r="BP431" s="277"/>
      <c r="BQ431" s="277"/>
      <c r="BR431" s="277"/>
      <c r="BS431" s="277"/>
      <c r="BT431" s="277"/>
      <c r="BU431" s="277"/>
      <c r="BV431" s="277"/>
      <c r="BW431" s="277"/>
      <c r="BX431" s="277"/>
      <c r="BY431" s="277"/>
      <c r="BZ431" s="277"/>
      <c r="CA431" s="277"/>
      <c r="CB431" s="277"/>
      <c r="CC431" s="277"/>
      <c r="CD431" s="277"/>
      <c r="CE431" s="277"/>
      <c r="CF431" s="277"/>
      <c r="CG431" s="277"/>
      <c r="CH431" s="277"/>
      <c r="CI431" s="277"/>
      <c r="CJ431" s="277"/>
      <c r="CK431" s="277"/>
      <c r="CL431" s="277"/>
      <c r="CM431" s="277"/>
      <c r="CN431" s="277"/>
      <c r="CO431" s="277"/>
      <c r="CP431" s="277"/>
      <c r="CQ431" s="277"/>
      <c r="CR431" s="277"/>
      <c r="CS431" s="277"/>
      <c r="CT431" s="277"/>
      <c r="CU431" s="277"/>
      <c r="CV431" s="277"/>
      <c r="CW431" s="277"/>
      <c r="CX431" s="277"/>
      <c r="CY431" s="277"/>
      <c r="CZ431" s="277"/>
      <c r="DA431" s="277"/>
      <c r="DB431" s="277"/>
      <c r="DC431" s="277"/>
      <c r="DD431" s="277"/>
      <c r="DE431" s="277"/>
      <c r="DF431" s="277"/>
      <c r="DG431" s="277"/>
      <c r="DH431" s="277"/>
      <c r="DI431" s="277"/>
      <c r="DJ431" s="277"/>
      <c r="DK431" s="277"/>
      <c r="DL431" s="277"/>
      <c r="DM431" s="277"/>
      <c r="DN431" s="277"/>
      <c r="DO431" s="277"/>
      <c r="DP431" s="277"/>
      <c r="DQ431" s="277"/>
      <c r="DR431" s="277"/>
      <c r="DS431" s="277"/>
      <c r="DT431" s="277"/>
      <c r="DU431" s="277"/>
      <c r="DV431" s="277"/>
      <c r="DW431" s="277"/>
      <c r="DX431" s="277"/>
      <c r="DY431" s="277"/>
      <c r="DZ431" s="277"/>
      <c r="EA431" s="277"/>
      <c r="EB431" s="277"/>
      <c r="EC431" s="277"/>
      <c r="ED431" s="277"/>
      <c r="EE431" s="277"/>
      <c r="EF431" s="277"/>
      <c r="EG431" s="277"/>
      <c r="EH431" s="277"/>
      <c r="EI431" s="277"/>
      <c r="EJ431" s="277"/>
      <c r="EK431" s="277"/>
      <c r="EL431" s="277"/>
      <c r="EM431" s="277"/>
      <c r="EN431" s="277"/>
      <c r="EO431" s="277"/>
      <c r="EP431" s="277"/>
      <c r="EQ431" s="277"/>
      <c r="ER431" s="277"/>
      <c r="ES431" s="277"/>
      <c r="ET431" s="277"/>
      <c r="EU431" s="277"/>
      <c r="EV431" s="277"/>
      <c r="EW431" s="277"/>
      <c r="EX431" s="277"/>
      <c r="EY431" s="277"/>
      <c r="EZ431" s="277"/>
      <c r="FA431" s="277"/>
      <c r="FB431" s="277"/>
      <c r="FC431" s="277"/>
      <c r="FD431" s="277"/>
      <c r="FE431" s="277"/>
      <c r="FF431" s="277"/>
      <c r="FG431" s="277"/>
      <c r="FH431" s="277"/>
      <c r="FI431" s="277"/>
      <c r="FJ431" s="277"/>
      <c r="FK431" s="277"/>
      <c r="FL431" s="277"/>
      <c r="FM431" s="277"/>
      <c r="FN431" s="277"/>
      <c r="FO431" s="277"/>
      <c r="FP431" s="277"/>
      <c r="FQ431" s="277"/>
      <c r="FR431" s="277"/>
      <c r="FS431" s="277"/>
      <c r="FT431" s="277"/>
      <c r="FU431" s="277"/>
      <c r="FV431" s="277"/>
      <c r="FW431" s="277"/>
      <c r="FX431" s="277"/>
      <c r="FY431" s="277"/>
      <c r="FZ431" s="277"/>
      <c r="GA431" s="277"/>
      <c r="GB431" s="277"/>
      <c r="GC431" s="277"/>
      <c r="GD431" s="277"/>
      <c r="GE431" s="277"/>
      <c r="GF431" s="277"/>
      <c r="GG431" s="277"/>
      <c r="GH431" s="277"/>
      <c r="GI431" s="277"/>
      <c r="GJ431" s="277"/>
      <c r="GK431" s="277"/>
      <c r="GL431" s="277"/>
      <c r="GM431" s="277"/>
      <c r="GN431" s="277"/>
      <c r="GO431" s="277"/>
      <c r="GP431" s="277"/>
      <c r="GQ431" s="277"/>
      <c r="GR431" s="277"/>
      <c r="GS431" s="277"/>
      <c r="GT431" s="277"/>
      <c r="GU431" s="277"/>
      <c r="GV431" s="280"/>
      <c r="GW431" s="280"/>
      <c r="GX431" s="280"/>
      <c r="GY431" s="280"/>
      <c r="GZ431" s="280"/>
      <c r="HA431" s="280"/>
      <c r="HB431" s="280"/>
      <c r="HC431" s="280"/>
      <c r="HD431" s="280"/>
      <c r="HE431" s="280"/>
      <c r="HF431" s="280"/>
      <c r="HG431" s="280"/>
      <c r="HH431" s="280"/>
      <c r="HI431" s="280"/>
      <c r="HJ431" s="280"/>
      <c r="HK431" s="280"/>
      <c r="HL431" s="280"/>
      <c r="HM431" s="280"/>
      <c r="HN431" s="280"/>
      <c r="HO431" s="280"/>
      <c r="HP431" s="280"/>
      <c r="HQ431" s="280"/>
      <c r="HR431" s="280"/>
      <c r="HS431" s="280"/>
    </row>
    <row r="432" spans="1:227" s="278" customFormat="1" ht="24.95" customHeight="1">
      <c r="A432" s="520" t="s">
        <v>131</v>
      </c>
      <c r="B432" s="289" t="s">
        <v>81</v>
      </c>
      <c r="C432" s="290">
        <f>C433+C434+C437+C448</f>
        <v>973.09</v>
      </c>
      <c r="D432" s="290">
        <f>D433+D434+D437+D448</f>
        <v>444.593976</v>
      </c>
      <c r="E432" s="290">
        <f>E433+E434+E437+E448</f>
        <v>25.65</v>
      </c>
      <c r="F432" s="291">
        <f t="shared" si="70"/>
        <v>1443.3339759999999</v>
      </c>
      <c r="G432" s="290">
        <f>G433+G434+G437+G448</f>
        <v>-167.1969</v>
      </c>
      <c r="H432" s="291">
        <f t="shared" si="66"/>
        <v>1276.137076</v>
      </c>
      <c r="I432" s="296"/>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77"/>
      <c r="AT432" s="277"/>
      <c r="AU432" s="277"/>
      <c r="AV432" s="277"/>
      <c r="AW432" s="277"/>
      <c r="AX432" s="277"/>
      <c r="AY432" s="277"/>
      <c r="AZ432" s="277"/>
      <c r="BA432" s="277"/>
      <c r="BB432" s="277"/>
      <c r="BC432" s="277"/>
      <c r="BD432" s="277"/>
      <c r="BE432" s="277"/>
      <c r="BF432" s="277"/>
      <c r="BG432" s="277"/>
      <c r="BH432" s="277"/>
      <c r="BI432" s="277"/>
      <c r="BJ432" s="277"/>
      <c r="BK432" s="277"/>
      <c r="BL432" s="277"/>
      <c r="BM432" s="277"/>
      <c r="BN432" s="277"/>
      <c r="BO432" s="277"/>
      <c r="BP432" s="277"/>
      <c r="BQ432" s="277"/>
      <c r="BR432" s="277"/>
      <c r="BS432" s="277"/>
      <c r="BT432" s="277"/>
      <c r="BU432" s="277"/>
      <c r="BV432" s="277"/>
      <c r="BW432" s="277"/>
      <c r="BX432" s="277"/>
      <c r="BY432" s="277"/>
      <c r="BZ432" s="277"/>
      <c r="CA432" s="277"/>
      <c r="CB432" s="277"/>
      <c r="CC432" s="277"/>
      <c r="CD432" s="277"/>
      <c r="CE432" s="277"/>
      <c r="CF432" s="277"/>
      <c r="CG432" s="277"/>
      <c r="CH432" s="277"/>
      <c r="CI432" s="277"/>
      <c r="CJ432" s="277"/>
      <c r="CK432" s="277"/>
      <c r="CL432" s="277"/>
      <c r="CM432" s="277"/>
      <c r="CN432" s="277"/>
      <c r="CO432" s="277"/>
      <c r="CP432" s="277"/>
      <c r="CQ432" s="277"/>
      <c r="CR432" s="277"/>
      <c r="CS432" s="277"/>
      <c r="CT432" s="277"/>
      <c r="CU432" s="277"/>
      <c r="CV432" s="277"/>
      <c r="CW432" s="277"/>
      <c r="CX432" s="277"/>
      <c r="CY432" s="277"/>
      <c r="CZ432" s="277"/>
      <c r="DA432" s="277"/>
      <c r="DB432" s="277"/>
      <c r="DC432" s="277"/>
      <c r="DD432" s="277"/>
      <c r="DE432" s="277"/>
      <c r="DF432" s="277"/>
      <c r="DG432" s="277"/>
      <c r="DH432" s="277"/>
      <c r="DI432" s="277"/>
      <c r="DJ432" s="277"/>
      <c r="DK432" s="277"/>
      <c r="DL432" s="277"/>
      <c r="DM432" s="277"/>
      <c r="DN432" s="277"/>
      <c r="DO432" s="277"/>
      <c r="DP432" s="277"/>
      <c r="DQ432" s="277"/>
      <c r="DR432" s="277"/>
      <c r="DS432" s="277"/>
      <c r="DT432" s="277"/>
      <c r="DU432" s="277"/>
      <c r="DV432" s="277"/>
      <c r="DW432" s="277"/>
      <c r="DX432" s="277"/>
      <c r="DY432" s="277"/>
      <c r="DZ432" s="277"/>
      <c r="EA432" s="277"/>
      <c r="EB432" s="277"/>
      <c r="EC432" s="277"/>
      <c r="ED432" s="277"/>
      <c r="EE432" s="277"/>
      <c r="EF432" s="277"/>
      <c r="EG432" s="277"/>
      <c r="EH432" s="277"/>
      <c r="EI432" s="277"/>
      <c r="EJ432" s="277"/>
      <c r="EK432" s="277"/>
      <c r="EL432" s="277"/>
      <c r="EM432" s="277"/>
      <c r="EN432" s="277"/>
      <c r="EO432" s="277"/>
      <c r="EP432" s="277"/>
      <c r="EQ432" s="277"/>
      <c r="ER432" s="277"/>
      <c r="ES432" s="277"/>
      <c r="ET432" s="277"/>
      <c r="EU432" s="277"/>
      <c r="EV432" s="277"/>
      <c r="EW432" s="277"/>
      <c r="EX432" s="277"/>
      <c r="EY432" s="277"/>
      <c r="EZ432" s="277"/>
      <c r="FA432" s="277"/>
      <c r="FB432" s="277"/>
      <c r="FC432" s="277"/>
      <c r="FD432" s="277"/>
      <c r="FE432" s="277"/>
      <c r="FF432" s="277"/>
      <c r="FG432" s="277"/>
      <c r="FH432" s="277"/>
      <c r="FI432" s="277"/>
      <c r="FJ432" s="277"/>
      <c r="FK432" s="277"/>
      <c r="FL432" s="277"/>
      <c r="FM432" s="277"/>
      <c r="FN432" s="277"/>
      <c r="FO432" s="277"/>
      <c r="FP432" s="277"/>
      <c r="FQ432" s="277"/>
      <c r="FR432" s="277"/>
      <c r="FS432" s="277"/>
      <c r="FT432" s="277"/>
      <c r="FU432" s="277"/>
      <c r="FV432" s="277"/>
      <c r="FW432" s="277"/>
      <c r="FX432" s="277"/>
      <c r="FY432" s="277"/>
      <c r="FZ432" s="277"/>
      <c r="GA432" s="277"/>
      <c r="GB432" s="277"/>
      <c r="GC432" s="277"/>
      <c r="GD432" s="277"/>
      <c r="GE432" s="277"/>
      <c r="GF432" s="277"/>
      <c r="GG432" s="277"/>
      <c r="GH432" s="277"/>
      <c r="GI432" s="277"/>
      <c r="GJ432" s="277"/>
      <c r="GK432" s="277"/>
      <c r="GL432" s="277"/>
      <c r="GM432" s="277"/>
      <c r="GN432" s="277"/>
      <c r="GO432" s="277"/>
      <c r="GP432" s="277"/>
      <c r="GQ432" s="277"/>
      <c r="GR432" s="277"/>
      <c r="GS432" s="277"/>
      <c r="GT432" s="277"/>
      <c r="GU432" s="277"/>
      <c r="GV432" s="280"/>
      <c r="GW432" s="280"/>
      <c r="GX432" s="280"/>
      <c r="GY432" s="280"/>
      <c r="GZ432" s="280"/>
      <c r="HA432" s="280"/>
      <c r="HB432" s="280"/>
      <c r="HC432" s="280"/>
      <c r="HD432" s="280"/>
      <c r="HE432" s="280"/>
      <c r="HF432" s="280"/>
      <c r="HG432" s="280"/>
      <c r="HH432" s="280"/>
      <c r="HI432" s="280"/>
      <c r="HJ432" s="280"/>
      <c r="HK432" s="280"/>
      <c r="HL432" s="280"/>
      <c r="HM432" s="280"/>
      <c r="HN432" s="280"/>
      <c r="HO432" s="280"/>
      <c r="HP432" s="280"/>
      <c r="HQ432" s="280"/>
      <c r="HR432" s="280"/>
      <c r="HS432" s="280"/>
    </row>
    <row r="433" spans="1:227" s="278" customFormat="1" ht="24.95" customHeight="1">
      <c r="A433" s="521"/>
      <c r="B433" s="294" t="s">
        <v>253</v>
      </c>
      <c r="C433" s="290">
        <v>555.65</v>
      </c>
      <c r="D433" s="290">
        <v>207.79397599999999</v>
      </c>
      <c r="E433" s="290"/>
      <c r="F433" s="291">
        <f t="shared" si="70"/>
        <v>763.44397600000002</v>
      </c>
      <c r="G433" s="290"/>
      <c r="H433" s="291">
        <f t="shared" si="66"/>
        <v>763.44397600000002</v>
      </c>
      <c r="I433" s="296" t="s">
        <v>507</v>
      </c>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77"/>
      <c r="AT433" s="277"/>
      <c r="AU433" s="277"/>
      <c r="AV433" s="277"/>
      <c r="AW433" s="277"/>
      <c r="AX433" s="277"/>
      <c r="AY433" s="277"/>
      <c r="AZ433" s="277"/>
      <c r="BA433" s="277"/>
      <c r="BB433" s="277"/>
      <c r="BC433" s="277"/>
      <c r="BD433" s="277"/>
      <c r="BE433" s="277"/>
      <c r="BF433" s="277"/>
      <c r="BG433" s="277"/>
      <c r="BH433" s="277"/>
      <c r="BI433" s="277"/>
      <c r="BJ433" s="277"/>
      <c r="BK433" s="277"/>
      <c r="BL433" s="277"/>
      <c r="BM433" s="277"/>
      <c r="BN433" s="277"/>
      <c r="BO433" s="277"/>
      <c r="BP433" s="277"/>
      <c r="BQ433" s="277"/>
      <c r="BR433" s="277"/>
      <c r="BS433" s="277"/>
      <c r="BT433" s="277"/>
      <c r="BU433" s="277"/>
      <c r="BV433" s="277"/>
      <c r="BW433" s="277"/>
      <c r="BX433" s="277"/>
      <c r="BY433" s="277"/>
      <c r="BZ433" s="277"/>
      <c r="CA433" s="277"/>
      <c r="CB433" s="277"/>
      <c r="CC433" s="277"/>
      <c r="CD433" s="277"/>
      <c r="CE433" s="277"/>
      <c r="CF433" s="277"/>
      <c r="CG433" s="277"/>
      <c r="CH433" s="277"/>
      <c r="CI433" s="277"/>
      <c r="CJ433" s="277"/>
      <c r="CK433" s="277"/>
      <c r="CL433" s="277"/>
      <c r="CM433" s="277"/>
      <c r="CN433" s="277"/>
      <c r="CO433" s="277"/>
      <c r="CP433" s="277"/>
      <c r="CQ433" s="277"/>
      <c r="CR433" s="277"/>
      <c r="CS433" s="277"/>
      <c r="CT433" s="277"/>
      <c r="CU433" s="277"/>
      <c r="CV433" s="277"/>
      <c r="CW433" s="277"/>
      <c r="CX433" s="277"/>
      <c r="CY433" s="277"/>
      <c r="CZ433" s="277"/>
      <c r="DA433" s="277"/>
      <c r="DB433" s="277"/>
      <c r="DC433" s="277"/>
      <c r="DD433" s="277"/>
      <c r="DE433" s="277"/>
      <c r="DF433" s="277"/>
      <c r="DG433" s="277"/>
      <c r="DH433" s="277"/>
      <c r="DI433" s="277"/>
      <c r="DJ433" s="277"/>
      <c r="DK433" s="277"/>
      <c r="DL433" s="277"/>
      <c r="DM433" s="277"/>
      <c r="DN433" s="277"/>
      <c r="DO433" s="277"/>
      <c r="DP433" s="277"/>
      <c r="DQ433" s="277"/>
      <c r="DR433" s="277"/>
      <c r="DS433" s="277"/>
      <c r="DT433" s="277"/>
      <c r="DU433" s="277"/>
      <c r="DV433" s="277"/>
      <c r="DW433" s="277"/>
      <c r="DX433" s="277"/>
      <c r="DY433" s="277"/>
      <c r="DZ433" s="277"/>
      <c r="EA433" s="277"/>
      <c r="EB433" s="277"/>
      <c r="EC433" s="277"/>
      <c r="ED433" s="277"/>
      <c r="EE433" s="277"/>
      <c r="EF433" s="277"/>
      <c r="EG433" s="277"/>
      <c r="EH433" s="277"/>
      <c r="EI433" s="277"/>
      <c r="EJ433" s="277"/>
      <c r="EK433" s="277"/>
      <c r="EL433" s="277"/>
      <c r="EM433" s="277"/>
      <c r="EN433" s="277"/>
      <c r="EO433" s="277"/>
      <c r="EP433" s="277"/>
      <c r="EQ433" s="277"/>
      <c r="ER433" s="277"/>
      <c r="ES433" s="277"/>
      <c r="ET433" s="277"/>
      <c r="EU433" s="277"/>
      <c r="EV433" s="277"/>
      <c r="EW433" s="277"/>
      <c r="EX433" s="277"/>
      <c r="EY433" s="277"/>
      <c r="EZ433" s="277"/>
      <c r="FA433" s="277"/>
      <c r="FB433" s="277"/>
      <c r="FC433" s="277"/>
      <c r="FD433" s="277"/>
      <c r="FE433" s="277"/>
      <c r="FF433" s="277"/>
      <c r="FG433" s="277"/>
      <c r="FH433" s="277"/>
      <c r="FI433" s="277"/>
      <c r="FJ433" s="277"/>
      <c r="FK433" s="277"/>
      <c r="FL433" s="277"/>
      <c r="FM433" s="277"/>
      <c r="FN433" s="277"/>
      <c r="FO433" s="277"/>
      <c r="FP433" s="277"/>
      <c r="FQ433" s="277"/>
      <c r="FR433" s="277"/>
      <c r="FS433" s="277"/>
      <c r="FT433" s="277"/>
      <c r="FU433" s="277"/>
      <c r="FV433" s="277"/>
      <c r="FW433" s="277"/>
      <c r="FX433" s="277"/>
      <c r="FY433" s="277"/>
      <c r="FZ433" s="277"/>
      <c r="GA433" s="277"/>
      <c r="GB433" s="277"/>
      <c r="GC433" s="277"/>
      <c r="GD433" s="277"/>
      <c r="GE433" s="277"/>
      <c r="GF433" s="277"/>
      <c r="GG433" s="277"/>
      <c r="GH433" s="277"/>
      <c r="GI433" s="277"/>
      <c r="GJ433" s="277"/>
      <c r="GK433" s="277"/>
      <c r="GL433" s="277"/>
      <c r="GM433" s="277"/>
      <c r="GN433" s="277"/>
      <c r="GO433" s="277"/>
      <c r="GP433" s="277"/>
      <c r="GQ433" s="277"/>
      <c r="GR433" s="277"/>
      <c r="GS433" s="277"/>
      <c r="GT433" s="277"/>
      <c r="GU433" s="277"/>
      <c r="GV433" s="280"/>
      <c r="GW433" s="280"/>
      <c r="GX433" s="280"/>
      <c r="GY433" s="280"/>
      <c r="GZ433" s="280"/>
      <c r="HA433" s="280"/>
      <c r="HB433" s="280"/>
      <c r="HC433" s="280"/>
      <c r="HD433" s="280"/>
      <c r="HE433" s="280"/>
      <c r="HF433" s="280"/>
      <c r="HG433" s="280"/>
      <c r="HH433" s="280"/>
      <c r="HI433" s="280"/>
      <c r="HJ433" s="280"/>
      <c r="HK433" s="280"/>
      <c r="HL433" s="280"/>
      <c r="HM433" s="280"/>
      <c r="HN433" s="280"/>
      <c r="HO433" s="280"/>
      <c r="HP433" s="280"/>
      <c r="HQ433" s="280"/>
      <c r="HR433" s="280"/>
      <c r="HS433" s="280"/>
    </row>
    <row r="434" spans="1:227" s="278" customFormat="1" ht="24.95" customHeight="1">
      <c r="A434" s="521"/>
      <c r="B434" s="294" t="s">
        <v>255</v>
      </c>
      <c r="C434" s="290">
        <v>82.44</v>
      </c>
      <c r="D434" s="290"/>
      <c r="E434" s="290"/>
      <c r="F434" s="291">
        <f t="shared" si="70"/>
        <v>82.44</v>
      </c>
      <c r="G434" s="290"/>
      <c r="H434" s="291">
        <f t="shared" si="66"/>
        <v>82.44</v>
      </c>
      <c r="I434" s="296"/>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c r="AN434" s="277"/>
      <c r="AO434" s="277"/>
      <c r="AP434" s="277"/>
      <c r="AQ434" s="277"/>
      <c r="AR434" s="277"/>
      <c r="AS434" s="277"/>
      <c r="AT434" s="277"/>
      <c r="AU434" s="277"/>
      <c r="AV434" s="277"/>
      <c r="AW434" s="277"/>
      <c r="AX434" s="277"/>
      <c r="AY434" s="277"/>
      <c r="AZ434" s="277"/>
      <c r="BA434" s="277"/>
      <c r="BB434" s="277"/>
      <c r="BC434" s="277"/>
      <c r="BD434" s="277"/>
      <c r="BE434" s="277"/>
      <c r="BF434" s="277"/>
      <c r="BG434" s="277"/>
      <c r="BH434" s="277"/>
      <c r="BI434" s="277"/>
      <c r="BJ434" s="277"/>
      <c r="BK434" s="277"/>
      <c r="BL434" s="277"/>
      <c r="BM434" s="277"/>
      <c r="BN434" s="277"/>
      <c r="BO434" s="277"/>
      <c r="BP434" s="277"/>
      <c r="BQ434" s="277"/>
      <c r="BR434" s="277"/>
      <c r="BS434" s="277"/>
      <c r="BT434" s="277"/>
      <c r="BU434" s="277"/>
      <c r="BV434" s="277"/>
      <c r="BW434" s="277"/>
      <c r="BX434" s="277"/>
      <c r="BY434" s="277"/>
      <c r="BZ434" s="277"/>
      <c r="CA434" s="277"/>
      <c r="CB434" s="277"/>
      <c r="CC434" s="277"/>
      <c r="CD434" s="277"/>
      <c r="CE434" s="277"/>
      <c r="CF434" s="277"/>
      <c r="CG434" s="277"/>
      <c r="CH434" s="277"/>
      <c r="CI434" s="277"/>
      <c r="CJ434" s="277"/>
      <c r="CK434" s="277"/>
      <c r="CL434" s="277"/>
      <c r="CM434" s="277"/>
      <c r="CN434" s="277"/>
      <c r="CO434" s="277"/>
      <c r="CP434" s="277"/>
      <c r="CQ434" s="277"/>
      <c r="CR434" s="277"/>
      <c r="CS434" s="277"/>
      <c r="CT434" s="277"/>
      <c r="CU434" s="277"/>
      <c r="CV434" s="277"/>
      <c r="CW434" s="277"/>
      <c r="CX434" s="277"/>
      <c r="CY434" s="277"/>
      <c r="CZ434" s="277"/>
      <c r="DA434" s="277"/>
      <c r="DB434" s="277"/>
      <c r="DC434" s="277"/>
      <c r="DD434" s="277"/>
      <c r="DE434" s="277"/>
      <c r="DF434" s="277"/>
      <c r="DG434" s="277"/>
      <c r="DH434" s="277"/>
      <c r="DI434" s="277"/>
      <c r="DJ434" s="277"/>
      <c r="DK434" s="277"/>
      <c r="DL434" s="277"/>
      <c r="DM434" s="277"/>
      <c r="DN434" s="277"/>
      <c r="DO434" s="277"/>
      <c r="DP434" s="277"/>
      <c r="DQ434" s="277"/>
      <c r="DR434" s="277"/>
      <c r="DS434" s="277"/>
      <c r="DT434" s="277"/>
      <c r="DU434" s="277"/>
      <c r="DV434" s="277"/>
      <c r="DW434" s="277"/>
      <c r="DX434" s="277"/>
      <c r="DY434" s="277"/>
      <c r="DZ434" s="277"/>
      <c r="EA434" s="277"/>
      <c r="EB434" s="277"/>
      <c r="EC434" s="277"/>
      <c r="ED434" s="277"/>
      <c r="EE434" s="277"/>
      <c r="EF434" s="277"/>
      <c r="EG434" s="277"/>
      <c r="EH434" s="277"/>
      <c r="EI434" s="277"/>
      <c r="EJ434" s="277"/>
      <c r="EK434" s="277"/>
      <c r="EL434" s="277"/>
      <c r="EM434" s="277"/>
      <c r="EN434" s="277"/>
      <c r="EO434" s="277"/>
      <c r="EP434" s="277"/>
      <c r="EQ434" s="277"/>
      <c r="ER434" s="277"/>
      <c r="ES434" s="277"/>
      <c r="ET434" s="277"/>
      <c r="EU434" s="277"/>
      <c r="EV434" s="277"/>
      <c r="EW434" s="277"/>
      <c r="EX434" s="277"/>
      <c r="EY434" s="277"/>
      <c r="EZ434" s="277"/>
      <c r="FA434" s="277"/>
      <c r="FB434" s="277"/>
      <c r="FC434" s="277"/>
      <c r="FD434" s="277"/>
      <c r="FE434" s="277"/>
      <c r="FF434" s="277"/>
      <c r="FG434" s="277"/>
      <c r="FH434" s="277"/>
      <c r="FI434" s="277"/>
      <c r="FJ434" s="277"/>
      <c r="FK434" s="277"/>
      <c r="FL434" s="277"/>
      <c r="FM434" s="277"/>
      <c r="FN434" s="277"/>
      <c r="FO434" s="277"/>
      <c r="FP434" s="277"/>
      <c r="FQ434" s="277"/>
      <c r="FR434" s="277"/>
      <c r="FS434" s="277"/>
      <c r="FT434" s="277"/>
      <c r="FU434" s="277"/>
      <c r="FV434" s="277"/>
      <c r="FW434" s="277"/>
      <c r="FX434" s="277"/>
      <c r="FY434" s="277"/>
      <c r="FZ434" s="277"/>
      <c r="GA434" s="277"/>
      <c r="GB434" s="277"/>
      <c r="GC434" s="277"/>
      <c r="GD434" s="277"/>
      <c r="GE434" s="277"/>
      <c r="GF434" s="277"/>
      <c r="GG434" s="277"/>
      <c r="GH434" s="277"/>
      <c r="GI434" s="277"/>
      <c r="GJ434" s="277"/>
      <c r="GK434" s="277"/>
      <c r="GL434" s="277"/>
      <c r="GM434" s="277"/>
      <c r="GN434" s="277"/>
      <c r="GO434" s="277"/>
      <c r="GP434" s="277"/>
      <c r="GQ434" s="277"/>
      <c r="GR434" s="277"/>
      <c r="GS434" s="277"/>
      <c r="GT434" s="277"/>
      <c r="GU434" s="277"/>
      <c r="GV434" s="280"/>
      <c r="GW434" s="280"/>
      <c r="GX434" s="280"/>
      <c r="GY434" s="280"/>
      <c r="GZ434" s="280"/>
      <c r="HA434" s="280"/>
      <c r="HB434" s="280"/>
      <c r="HC434" s="280"/>
      <c r="HD434" s="280"/>
      <c r="HE434" s="280"/>
      <c r="HF434" s="280"/>
      <c r="HG434" s="280"/>
      <c r="HH434" s="280"/>
      <c r="HI434" s="280"/>
      <c r="HJ434" s="280"/>
      <c r="HK434" s="280"/>
      <c r="HL434" s="280"/>
      <c r="HM434" s="280"/>
      <c r="HN434" s="280"/>
      <c r="HO434" s="280"/>
      <c r="HP434" s="280"/>
      <c r="HQ434" s="280"/>
      <c r="HR434" s="280"/>
      <c r="HS434" s="280"/>
    </row>
    <row r="435" spans="1:227" s="278" customFormat="1" ht="24.95" customHeight="1">
      <c r="A435" s="521"/>
      <c r="B435" s="293" t="s">
        <v>256</v>
      </c>
      <c r="C435" s="291">
        <v>48.6</v>
      </c>
      <c r="D435" s="291"/>
      <c r="E435" s="291"/>
      <c r="F435" s="291">
        <f t="shared" si="70"/>
        <v>48.6</v>
      </c>
      <c r="G435" s="291"/>
      <c r="H435" s="291">
        <f t="shared" si="66"/>
        <v>48.6</v>
      </c>
      <c r="I435" s="296"/>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77"/>
      <c r="AT435" s="277"/>
      <c r="AU435" s="277"/>
      <c r="AV435" s="277"/>
      <c r="AW435" s="277"/>
      <c r="AX435" s="277"/>
      <c r="AY435" s="277"/>
      <c r="AZ435" s="277"/>
      <c r="BA435" s="277"/>
      <c r="BB435" s="277"/>
      <c r="BC435" s="277"/>
      <c r="BD435" s="277"/>
      <c r="BE435" s="277"/>
      <c r="BF435" s="277"/>
      <c r="BG435" s="277"/>
      <c r="BH435" s="277"/>
      <c r="BI435" s="277"/>
      <c r="BJ435" s="277"/>
      <c r="BK435" s="277"/>
      <c r="BL435" s="277"/>
      <c r="BM435" s="277"/>
      <c r="BN435" s="277"/>
      <c r="BO435" s="277"/>
      <c r="BP435" s="277"/>
      <c r="BQ435" s="277"/>
      <c r="BR435" s="277"/>
      <c r="BS435" s="277"/>
      <c r="BT435" s="277"/>
      <c r="BU435" s="277"/>
      <c r="BV435" s="277"/>
      <c r="BW435" s="277"/>
      <c r="BX435" s="277"/>
      <c r="BY435" s="277"/>
      <c r="BZ435" s="277"/>
      <c r="CA435" s="277"/>
      <c r="CB435" s="277"/>
      <c r="CC435" s="277"/>
      <c r="CD435" s="277"/>
      <c r="CE435" s="277"/>
      <c r="CF435" s="277"/>
      <c r="CG435" s="277"/>
      <c r="CH435" s="277"/>
      <c r="CI435" s="277"/>
      <c r="CJ435" s="277"/>
      <c r="CK435" s="277"/>
      <c r="CL435" s="277"/>
      <c r="CM435" s="277"/>
      <c r="CN435" s="277"/>
      <c r="CO435" s="277"/>
      <c r="CP435" s="277"/>
      <c r="CQ435" s="277"/>
      <c r="CR435" s="277"/>
      <c r="CS435" s="277"/>
      <c r="CT435" s="277"/>
      <c r="CU435" s="277"/>
      <c r="CV435" s="277"/>
      <c r="CW435" s="277"/>
      <c r="CX435" s="277"/>
      <c r="CY435" s="277"/>
      <c r="CZ435" s="277"/>
      <c r="DA435" s="277"/>
      <c r="DB435" s="277"/>
      <c r="DC435" s="277"/>
      <c r="DD435" s="277"/>
      <c r="DE435" s="277"/>
      <c r="DF435" s="277"/>
      <c r="DG435" s="277"/>
      <c r="DH435" s="277"/>
      <c r="DI435" s="277"/>
      <c r="DJ435" s="277"/>
      <c r="DK435" s="277"/>
      <c r="DL435" s="277"/>
      <c r="DM435" s="277"/>
      <c r="DN435" s="277"/>
      <c r="DO435" s="277"/>
      <c r="DP435" s="277"/>
      <c r="DQ435" s="277"/>
      <c r="DR435" s="277"/>
      <c r="DS435" s="277"/>
      <c r="DT435" s="277"/>
      <c r="DU435" s="277"/>
      <c r="DV435" s="277"/>
      <c r="DW435" s="277"/>
      <c r="DX435" s="277"/>
      <c r="DY435" s="277"/>
      <c r="DZ435" s="277"/>
      <c r="EA435" s="277"/>
      <c r="EB435" s="277"/>
      <c r="EC435" s="277"/>
      <c r="ED435" s="277"/>
      <c r="EE435" s="277"/>
      <c r="EF435" s="277"/>
      <c r="EG435" s="277"/>
      <c r="EH435" s="277"/>
      <c r="EI435" s="277"/>
      <c r="EJ435" s="277"/>
      <c r="EK435" s="277"/>
      <c r="EL435" s="277"/>
      <c r="EM435" s="277"/>
      <c r="EN435" s="277"/>
      <c r="EO435" s="277"/>
      <c r="EP435" s="277"/>
      <c r="EQ435" s="277"/>
      <c r="ER435" s="277"/>
      <c r="ES435" s="277"/>
      <c r="ET435" s="277"/>
      <c r="EU435" s="277"/>
      <c r="EV435" s="277"/>
      <c r="EW435" s="277"/>
      <c r="EX435" s="277"/>
      <c r="EY435" s="277"/>
      <c r="EZ435" s="277"/>
      <c r="FA435" s="277"/>
      <c r="FB435" s="277"/>
      <c r="FC435" s="277"/>
      <c r="FD435" s="277"/>
      <c r="FE435" s="277"/>
      <c r="FF435" s="277"/>
      <c r="FG435" s="277"/>
      <c r="FH435" s="277"/>
      <c r="FI435" s="277"/>
      <c r="FJ435" s="277"/>
      <c r="FK435" s="277"/>
      <c r="FL435" s="277"/>
      <c r="FM435" s="277"/>
      <c r="FN435" s="277"/>
      <c r="FO435" s="277"/>
      <c r="FP435" s="277"/>
      <c r="FQ435" s="277"/>
      <c r="FR435" s="277"/>
      <c r="FS435" s="277"/>
      <c r="FT435" s="277"/>
      <c r="FU435" s="277"/>
      <c r="FV435" s="277"/>
      <c r="FW435" s="277"/>
      <c r="FX435" s="277"/>
      <c r="FY435" s="277"/>
      <c r="FZ435" s="277"/>
      <c r="GA435" s="277"/>
      <c r="GB435" s="277"/>
      <c r="GC435" s="277"/>
      <c r="GD435" s="277"/>
      <c r="GE435" s="277"/>
      <c r="GF435" s="277"/>
      <c r="GG435" s="277"/>
      <c r="GH435" s="277"/>
      <c r="GI435" s="277"/>
      <c r="GJ435" s="277"/>
      <c r="GK435" s="277"/>
      <c r="GL435" s="277"/>
      <c r="GM435" s="277"/>
      <c r="GN435" s="277"/>
      <c r="GO435" s="277"/>
      <c r="GP435" s="277"/>
      <c r="GQ435" s="277"/>
      <c r="GR435" s="277"/>
      <c r="GS435" s="277"/>
      <c r="GT435" s="277"/>
      <c r="GU435" s="277"/>
      <c r="GV435" s="280"/>
      <c r="GW435" s="280"/>
      <c r="GX435" s="280"/>
      <c r="GY435" s="280"/>
      <c r="GZ435" s="280"/>
      <c r="HA435" s="280"/>
      <c r="HB435" s="280"/>
      <c r="HC435" s="280"/>
      <c r="HD435" s="280"/>
      <c r="HE435" s="280"/>
      <c r="HF435" s="280"/>
      <c r="HG435" s="280"/>
      <c r="HH435" s="280"/>
      <c r="HI435" s="280"/>
      <c r="HJ435" s="280"/>
      <c r="HK435" s="280"/>
      <c r="HL435" s="280"/>
      <c r="HM435" s="280"/>
      <c r="HN435" s="280"/>
      <c r="HO435" s="280"/>
      <c r="HP435" s="280"/>
      <c r="HQ435" s="280"/>
      <c r="HR435" s="280"/>
      <c r="HS435" s="280"/>
    </row>
    <row r="436" spans="1:227" s="278" customFormat="1" ht="24.95" customHeight="1">
      <c r="A436" s="521"/>
      <c r="B436" s="301" t="s">
        <v>257</v>
      </c>
      <c r="C436" s="300">
        <v>33.840000000000003</v>
      </c>
      <c r="D436" s="300"/>
      <c r="E436" s="290"/>
      <c r="F436" s="291">
        <f t="shared" si="70"/>
        <v>33.840000000000003</v>
      </c>
      <c r="G436" s="290"/>
      <c r="H436" s="291">
        <f t="shared" si="66"/>
        <v>33.840000000000003</v>
      </c>
      <c r="I436" s="296"/>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77"/>
      <c r="AT436" s="277"/>
      <c r="AU436" s="277"/>
      <c r="AV436" s="277"/>
      <c r="AW436" s="277"/>
      <c r="AX436" s="277"/>
      <c r="AY436" s="277"/>
      <c r="AZ436" s="277"/>
      <c r="BA436" s="277"/>
      <c r="BB436" s="277"/>
      <c r="BC436" s="277"/>
      <c r="BD436" s="277"/>
      <c r="BE436" s="277"/>
      <c r="BF436" s="277"/>
      <c r="BG436" s="277"/>
      <c r="BH436" s="277"/>
      <c r="BI436" s="277"/>
      <c r="BJ436" s="277"/>
      <c r="BK436" s="277"/>
      <c r="BL436" s="277"/>
      <c r="BM436" s="277"/>
      <c r="BN436" s="277"/>
      <c r="BO436" s="277"/>
      <c r="BP436" s="277"/>
      <c r="BQ436" s="277"/>
      <c r="BR436" s="277"/>
      <c r="BS436" s="277"/>
      <c r="BT436" s="277"/>
      <c r="BU436" s="277"/>
      <c r="BV436" s="277"/>
      <c r="BW436" s="277"/>
      <c r="BX436" s="277"/>
      <c r="BY436" s="277"/>
      <c r="BZ436" s="277"/>
      <c r="CA436" s="277"/>
      <c r="CB436" s="277"/>
      <c r="CC436" s="277"/>
      <c r="CD436" s="277"/>
      <c r="CE436" s="277"/>
      <c r="CF436" s="277"/>
      <c r="CG436" s="277"/>
      <c r="CH436" s="277"/>
      <c r="CI436" s="277"/>
      <c r="CJ436" s="277"/>
      <c r="CK436" s="277"/>
      <c r="CL436" s="277"/>
      <c r="CM436" s="277"/>
      <c r="CN436" s="277"/>
      <c r="CO436" s="277"/>
      <c r="CP436" s="277"/>
      <c r="CQ436" s="277"/>
      <c r="CR436" s="277"/>
      <c r="CS436" s="277"/>
      <c r="CT436" s="277"/>
      <c r="CU436" s="277"/>
      <c r="CV436" s="277"/>
      <c r="CW436" s="277"/>
      <c r="CX436" s="277"/>
      <c r="CY436" s="277"/>
      <c r="CZ436" s="277"/>
      <c r="DA436" s="277"/>
      <c r="DB436" s="277"/>
      <c r="DC436" s="277"/>
      <c r="DD436" s="277"/>
      <c r="DE436" s="277"/>
      <c r="DF436" s="277"/>
      <c r="DG436" s="277"/>
      <c r="DH436" s="277"/>
      <c r="DI436" s="277"/>
      <c r="DJ436" s="277"/>
      <c r="DK436" s="277"/>
      <c r="DL436" s="277"/>
      <c r="DM436" s="277"/>
      <c r="DN436" s="277"/>
      <c r="DO436" s="277"/>
      <c r="DP436" s="277"/>
      <c r="DQ436" s="277"/>
      <c r="DR436" s="277"/>
      <c r="DS436" s="277"/>
      <c r="DT436" s="277"/>
      <c r="DU436" s="277"/>
      <c r="DV436" s="277"/>
      <c r="DW436" s="277"/>
      <c r="DX436" s="277"/>
      <c r="DY436" s="277"/>
      <c r="DZ436" s="277"/>
      <c r="EA436" s="277"/>
      <c r="EB436" s="277"/>
      <c r="EC436" s="277"/>
      <c r="ED436" s="277"/>
      <c r="EE436" s="277"/>
      <c r="EF436" s="277"/>
      <c r="EG436" s="277"/>
      <c r="EH436" s="277"/>
      <c r="EI436" s="277"/>
      <c r="EJ436" s="277"/>
      <c r="EK436" s="277"/>
      <c r="EL436" s="277"/>
      <c r="EM436" s="277"/>
      <c r="EN436" s="277"/>
      <c r="EO436" s="277"/>
      <c r="EP436" s="277"/>
      <c r="EQ436" s="277"/>
      <c r="ER436" s="277"/>
      <c r="ES436" s="277"/>
      <c r="ET436" s="277"/>
      <c r="EU436" s="277"/>
      <c r="EV436" s="277"/>
      <c r="EW436" s="277"/>
      <c r="EX436" s="277"/>
      <c r="EY436" s="277"/>
      <c r="EZ436" s="277"/>
      <c r="FA436" s="277"/>
      <c r="FB436" s="277"/>
      <c r="FC436" s="277"/>
      <c r="FD436" s="277"/>
      <c r="FE436" s="277"/>
      <c r="FF436" s="277"/>
      <c r="FG436" s="277"/>
      <c r="FH436" s="277"/>
      <c r="FI436" s="277"/>
      <c r="FJ436" s="277"/>
      <c r="FK436" s="277"/>
      <c r="FL436" s="277"/>
      <c r="FM436" s="277"/>
      <c r="FN436" s="277"/>
      <c r="FO436" s="277"/>
      <c r="FP436" s="277"/>
      <c r="FQ436" s="277"/>
      <c r="FR436" s="277"/>
      <c r="FS436" s="277"/>
      <c r="FT436" s="277"/>
      <c r="FU436" s="277"/>
      <c r="FV436" s="277"/>
      <c r="FW436" s="277"/>
      <c r="FX436" s="277"/>
      <c r="FY436" s="277"/>
      <c r="FZ436" s="277"/>
      <c r="GA436" s="277"/>
      <c r="GB436" s="277"/>
      <c r="GC436" s="277"/>
      <c r="GD436" s="277"/>
      <c r="GE436" s="277"/>
      <c r="GF436" s="277"/>
      <c r="GG436" s="277"/>
      <c r="GH436" s="277"/>
      <c r="GI436" s="277"/>
      <c r="GJ436" s="277"/>
      <c r="GK436" s="277"/>
      <c r="GL436" s="277"/>
      <c r="GM436" s="277"/>
      <c r="GN436" s="277"/>
      <c r="GO436" s="277"/>
      <c r="GP436" s="277"/>
      <c r="GQ436" s="277"/>
      <c r="GR436" s="277"/>
      <c r="GS436" s="277"/>
      <c r="GT436" s="277"/>
      <c r="GU436" s="277"/>
      <c r="GV436" s="280"/>
      <c r="GW436" s="280"/>
      <c r="GX436" s="280"/>
      <c r="GY436" s="280"/>
      <c r="GZ436" s="280"/>
      <c r="HA436" s="280"/>
      <c r="HB436" s="280"/>
      <c r="HC436" s="280"/>
      <c r="HD436" s="280"/>
      <c r="HE436" s="280"/>
      <c r="HF436" s="280"/>
      <c r="HG436" s="280"/>
      <c r="HH436" s="280"/>
      <c r="HI436" s="280"/>
      <c r="HJ436" s="280"/>
      <c r="HK436" s="280"/>
      <c r="HL436" s="280"/>
      <c r="HM436" s="280"/>
      <c r="HN436" s="280"/>
      <c r="HO436" s="280"/>
      <c r="HP436" s="280"/>
      <c r="HQ436" s="280"/>
      <c r="HR436" s="280"/>
      <c r="HS436" s="280"/>
    </row>
    <row r="437" spans="1:227" s="278" customFormat="1" ht="24.95" customHeight="1">
      <c r="A437" s="521"/>
      <c r="B437" s="294" t="s">
        <v>258</v>
      </c>
      <c r="C437" s="290">
        <f>SUM(C438:C447)</f>
        <v>335</v>
      </c>
      <c r="D437" s="290">
        <f t="shared" ref="D437:G437" si="73">SUM(D438:D447)</f>
        <v>236.8</v>
      </c>
      <c r="E437" s="290">
        <f t="shared" si="73"/>
        <v>0</v>
      </c>
      <c r="F437" s="291">
        <f t="shared" si="70"/>
        <v>571.79999999999995</v>
      </c>
      <c r="G437" s="290">
        <f t="shared" si="73"/>
        <v>-167.1969</v>
      </c>
      <c r="H437" s="291">
        <f t="shared" si="66"/>
        <v>404.60309999999998</v>
      </c>
      <c r="I437" s="296"/>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77"/>
      <c r="AT437" s="277"/>
      <c r="AU437" s="277"/>
      <c r="AV437" s="277"/>
      <c r="AW437" s="277"/>
      <c r="AX437" s="277"/>
      <c r="AY437" s="277"/>
      <c r="AZ437" s="277"/>
      <c r="BA437" s="277"/>
      <c r="BB437" s="277"/>
      <c r="BC437" s="277"/>
      <c r="BD437" s="277"/>
      <c r="BE437" s="277"/>
      <c r="BF437" s="277"/>
      <c r="BG437" s="277"/>
      <c r="BH437" s="277"/>
      <c r="BI437" s="277"/>
      <c r="BJ437" s="277"/>
      <c r="BK437" s="277"/>
      <c r="BL437" s="277"/>
      <c r="BM437" s="277"/>
      <c r="BN437" s="277"/>
      <c r="BO437" s="277"/>
      <c r="BP437" s="277"/>
      <c r="BQ437" s="277"/>
      <c r="BR437" s="277"/>
      <c r="BS437" s="277"/>
      <c r="BT437" s="277"/>
      <c r="BU437" s="277"/>
      <c r="BV437" s="277"/>
      <c r="BW437" s="277"/>
      <c r="BX437" s="277"/>
      <c r="BY437" s="277"/>
      <c r="BZ437" s="277"/>
      <c r="CA437" s="277"/>
      <c r="CB437" s="277"/>
      <c r="CC437" s="277"/>
      <c r="CD437" s="277"/>
      <c r="CE437" s="277"/>
      <c r="CF437" s="277"/>
      <c r="CG437" s="277"/>
      <c r="CH437" s="277"/>
      <c r="CI437" s="277"/>
      <c r="CJ437" s="277"/>
      <c r="CK437" s="277"/>
      <c r="CL437" s="277"/>
      <c r="CM437" s="277"/>
      <c r="CN437" s="277"/>
      <c r="CO437" s="277"/>
      <c r="CP437" s="277"/>
      <c r="CQ437" s="277"/>
      <c r="CR437" s="277"/>
      <c r="CS437" s="277"/>
      <c r="CT437" s="277"/>
      <c r="CU437" s="277"/>
      <c r="CV437" s="277"/>
      <c r="CW437" s="277"/>
      <c r="CX437" s="277"/>
      <c r="CY437" s="277"/>
      <c r="CZ437" s="277"/>
      <c r="DA437" s="277"/>
      <c r="DB437" s="277"/>
      <c r="DC437" s="277"/>
      <c r="DD437" s="277"/>
      <c r="DE437" s="277"/>
      <c r="DF437" s="277"/>
      <c r="DG437" s="277"/>
      <c r="DH437" s="277"/>
      <c r="DI437" s="277"/>
      <c r="DJ437" s="277"/>
      <c r="DK437" s="277"/>
      <c r="DL437" s="277"/>
      <c r="DM437" s="277"/>
      <c r="DN437" s="277"/>
      <c r="DO437" s="277"/>
      <c r="DP437" s="277"/>
      <c r="DQ437" s="277"/>
      <c r="DR437" s="277"/>
      <c r="DS437" s="277"/>
      <c r="DT437" s="277"/>
      <c r="DU437" s="277"/>
      <c r="DV437" s="277"/>
      <c r="DW437" s="277"/>
      <c r="DX437" s="277"/>
      <c r="DY437" s="277"/>
      <c r="DZ437" s="277"/>
      <c r="EA437" s="277"/>
      <c r="EB437" s="277"/>
      <c r="EC437" s="277"/>
      <c r="ED437" s="277"/>
      <c r="EE437" s="277"/>
      <c r="EF437" s="277"/>
      <c r="EG437" s="277"/>
      <c r="EH437" s="277"/>
      <c r="EI437" s="277"/>
      <c r="EJ437" s="277"/>
      <c r="EK437" s="277"/>
      <c r="EL437" s="277"/>
      <c r="EM437" s="277"/>
      <c r="EN437" s="277"/>
      <c r="EO437" s="277"/>
      <c r="EP437" s="277"/>
      <c r="EQ437" s="277"/>
      <c r="ER437" s="277"/>
      <c r="ES437" s="277"/>
      <c r="ET437" s="277"/>
      <c r="EU437" s="277"/>
      <c r="EV437" s="277"/>
      <c r="EW437" s="277"/>
      <c r="EX437" s="277"/>
      <c r="EY437" s="277"/>
      <c r="EZ437" s="277"/>
      <c r="FA437" s="277"/>
      <c r="FB437" s="277"/>
      <c r="FC437" s="277"/>
      <c r="FD437" s="277"/>
      <c r="FE437" s="277"/>
      <c r="FF437" s="277"/>
      <c r="FG437" s="277"/>
      <c r="FH437" s="277"/>
      <c r="FI437" s="277"/>
      <c r="FJ437" s="277"/>
      <c r="FK437" s="277"/>
      <c r="FL437" s="277"/>
      <c r="FM437" s="277"/>
      <c r="FN437" s="277"/>
      <c r="FO437" s="277"/>
      <c r="FP437" s="277"/>
      <c r="FQ437" s="277"/>
      <c r="FR437" s="277"/>
      <c r="FS437" s="277"/>
      <c r="FT437" s="277"/>
      <c r="FU437" s="277"/>
      <c r="FV437" s="277"/>
      <c r="FW437" s="277"/>
      <c r="FX437" s="277"/>
      <c r="FY437" s="277"/>
      <c r="FZ437" s="277"/>
      <c r="GA437" s="277"/>
      <c r="GB437" s="277"/>
      <c r="GC437" s="277"/>
      <c r="GD437" s="277"/>
      <c r="GE437" s="277"/>
      <c r="GF437" s="277"/>
      <c r="GG437" s="277"/>
      <c r="GH437" s="277"/>
      <c r="GI437" s="277"/>
      <c r="GJ437" s="277"/>
      <c r="GK437" s="277"/>
      <c r="GL437" s="277"/>
      <c r="GM437" s="277"/>
      <c r="GN437" s="277"/>
      <c r="GO437" s="277"/>
      <c r="GP437" s="277"/>
      <c r="GQ437" s="277"/>
      <c r="GR437" s="277"/>
      <c r="GS437" s="277"/>
      <c r="GT437" s="277"/>
      <c r="GU437" s="277"/>
      <c r="GV437" s="280"/>
      <c r="GW437" s="280"/>
      <c r="GX437" s="280"/>
      <c r="GY437" s="280"/>
      <c r="GZ437" s="280"/>
      <c r="HA437" s="280"/>
      <c r="HB437" s="280"/>
      <c r="HC437" s="280"/>
      <c r="HD437" s="280"/>
      <c r="HE437" s="280"/>
      <c r="HF437" s="280"/>
      <c r="HG437" s="280"/>
      <c r="HH437" s="280"/>
      <c r="HI437" s="280"/>
      <c r="HJ437" s="280"/>
      <c r="HK437" s="280"/>
      <c r="HL437" s="280"/>
      <c r="HM437" s="280"/>
      <c r="HN437" s="280"/>
      <c r="HO437" s="280"/>
      <c r="HP437" s="280"/>
      <c r="HQ437" s="280"/>
      <c r="HR437" s="280"/>
      <c r="HS437" s="280"/>
    </row>
    <row r="438" spans="1:227" s="278" customFormat="1" ht="24.95" customHeight="1">
      <c r="A438" s="521"/>
      <c r="B438" s="296" t="s">
        <v>508</v>
      </c>
      <c r="C438" s="290">
        <v>30</v>
      </c>
      <c r="D438" s="290"/>
      <c r="E438" s="290"/>
      <c r="F438" s="291">
        <f t="shared" si="70"/>
        <v>30</v>
      </c>
      <c r="G438" s="290"/>
      <c r="H438" s="291">
        <f t="shared" si="66"/>
        <v>30</v>
      </c>
      <c r="I438" s="296"/>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77"/>
      <c r="AT438" s="277"/>
      <c r="AU438" s="277"/>
      <c r="AV438" s="277"/>
      <c r="AW438" s="277"/>
      <c r="AX438" s="277"/>
      <c r="AY438" s="277"/>
      <c r="AZ438" s="277"/>
      <c r="BA438" s="277"/>
      <c r="BB438" s="277"/>
      <c r="BC438" s="277"/>
      <c r="BD438" s="277"/>
      <c r="BE438" s="277"/>
      <c r="BF438" s="277"/>
      <c r="BG438" s="277"/>
      <c r="BH438" s="277"/>
      <c r="BI438" s="277"/>
      <c r="BJ438" s="277"/>
      <c r="BK438" s="277"/>
      <c r="BL438" s="277"/>
      <c r="BM438" s="277"/>
      <c r="BN438" s="277"/>
      <c r="BO438" s="277"/>
      <c r="BP438" s="277"/>
      <c r="BQ438" s="277"/>
      <c r="BR438" s="277"/>
      <c r="BS438" s="277"/>
      <c r="BT438" s="277"/>
      <c r="BU438" s="277"/>
      <c r="BV438" s="277"/>
      <c r="BW438" s="277"/>
      <c r="BX438" s="277"/>
      <c r="BY438" s="277"/>
      <c r="BZ438" s="277"/>
      <c r="CA438" s="277"/>
      <c r="CB438" s="277"/>
      <c r="CC438" s="277"/>
      <c r="CD438" s="277"/>
      <c r="CE438" s="277"/>
      <c r="CF438" s="277"/>
      <c r="CG438" s="277"/>
      <c r="CH438" s="277"/>
      <c r="CI438" s="277"/>
      <c r="CJ438" s="277"/>
      <c r="CK438" s="277"/>
      <c r="CL438" s="277"/>
      <c r="CM438" s="277"/>
      <c r="CN438" s="277"/>
      <c r="CO438" s="277"/>
      <c r="CP438" s="277"/>
      <c r="CQ438" s="277"/>
      <c r="CR438" s="277"/>
      <c r="CS438" s="277"/>
      <c r="CT438" s="277"/>
      <c r="CU438" s="277"/>
      <c r="CV438" s="277"/>
      <c r="CW438" s="277"/>
      <c r="CX438" s="277"/>
      <c r="CY438" s="277"/>
      <c r="CZ438" s="277"/>
      <c r="DA438" s="277"/>
      <c r="DB438" s="277"/>
      <c r="DC438" s="277"/>
      <c r="DD438" s="277"/>
      <c r="DE438" s="277"/>
      <c r="DF438" s="277"/>
      <c r="DG438" s="277"/>
      <c r="DH438" s="277"/>
      <c r="DI438" s="277"/>
      <c r="DJ438" s="277"/>
      <c r="DK438" s="277"/>
      <c r="DL438" s="277"/>
      <c r="DM438" s="277"/>
      <c r="DN438" s="277"/>
      <c r="DO438" s="277"/>
      <c r="DP438" s="277"/>
      <c r="DQ438" s="277"/>
      <c r="DR438" s="277"/>
      <c r="DS438" s="277"/>
      <c r="DT438" s="277"/>
      <c r="DU438" s="277"/>
      <c r="DV438" s="277"/>
      <c r="DW438" s="277"/>
      <c r="DX438" s="277"/>
      <c r="DY438" s="277"/>
      <c r="DZ438" s="277"/>
      <c r="EA438" s="277"/>
      <c r="EB438" s="277"/>
      <c r="EC438" s="277"/>
      <c r="ED438" s="277"/>
      <c r="EE438" s="277"/>
      <c r="EF438" s="277"/>
      <c r="EG438" s="277"/>
      <c r="EH438" s="277"/>
      <c r="EI438" s="277"/>
      <c r="EJ438" s="277"/>
      <c r="EK438" s="277"/>
      <c r="EL438" s="277"/>
      <c r="EM438" s="277"/>
      <c r="EN438" s="277"/>
      <c r="EO438" s="277"/>
      <c r="EP438" s="277"/>
      <c r="EQ438" s="277"/>
      <c r="ER438" s="277"/>
      <c r="ES438" s="277"/>
      <c r="ET438" s="277"/>
      <c r="EU438" s="277"/>
      <c r="EV438" s="277"/>
      <c r="EW438" s="277"/>
      <c r="EX438" s="277"/>
      <c r="EY438" s="277"/>
      <c r="EZ438" s="277"/>
      <c r="FA438" s="277"/>
      <c r="FB438" s="277"/>
      <c r="FC438" s="277"/>
      <c r="FD438" s="277"/>
      <c r="FE438" s="277"/>
      <c r="FF438" s="277"/>
      <c r="FG438" s="277"/>
      <c r="FH438" s="277"/>
      <c r="FI438" s="277"/>
      <c r="FJ438" s="277"/>
      <c r="FK438" s="277"/>
      <c r="FL438" s="277"/>
      <c r="FM438" s="277"/>
      <c r="FN438" s="277"/>
      <c r="FO438" s="277"/>
      <c r="FP438" s="277"/>
      <c r="FQ438" s="277"/>
      <c r="FR438" s="277"/>
      <c r="FS438" s="277"/>
      <c r="FT438" s="277"/>
      <c r="FU438" s="277"/>
      <c r="FV438" s="277"/>
      <c r="FW438" s="277"/>
      <c r="FX438" s="277"/>
      <c r="FY438" s="277"/>
      <c r="FZ438" s="277"/>
      <c r="GA438" s="277"/>
      <c r="GB438" s="277"/>
      <c r="GC438" s="277"/>
      <c r="GD438" s="277"/>
      <c r="GE438" s="277"/>
      <c r="GF438" s="277"/>
      <c r="GG438" s="277"/>
      <c r="GH438" s="277"/>
      <c r="GI438" s="277"/>
      <c r="GJ438" s="277"/>
      <c r="GK438" s="277"/>
      <c r="GL438" s="277"/>
      <c r="GM438" s="277"/>
      <c r="GN438" s="277"/>
      <c r="GO438" s="277"/>
      <c r="GP438" s="277"/>
      <c r="GQ438" s="277"/>
      <c r="GR438" s="277"/>
      <c r="GS438" s="277"/>
      <c r="GT438" s="277"/>
      <c r="GU438" s="277"/>
      <c r="GV438" s="280"/>
      <c r="GW438" s="280"/>
      <c r="GX438" s="280"/>
      <c r="GY438" s="280"/>
      <c r="GZ438" s="280"/>
      <c r="HA438" s="280"/>
      <c r="HB438" s="280"/>
      <c r="HC438" s="280"/>
      <c r="HD438" s="280"/>
      <c r="HE438" s="280"/>
      <c r="HF438" s="280"/>
      <c r="HG438" s="280"/>
      <c r="HH438" s="280"/>
      <c r="HI438" s="280"/>
      <c r="HJ438" s="280"/>
      <c r="HK438" s="280"/>
      <c r="HL438" s="280"/>
      <c r="HM438" s="280"/>
      <c r="HN438" s="280"/>
      <c r="HO438" s="280"/>
      <c r="HP438" s="280"/>
      <c r="HQ438" s="280"/>
      <c r="HR438" s="280"/>
      <c r="HS438" s="280"/>
    </row>
    <row r="439" spans="1:227" s="278" customFormat="1" ht="24.95" customHeight="1">
      <c r="A439" s="521"/>
      <c r="B439" s="296" t="s">
        <v>509</v>
      </c>
      <c r="C439" s="291">
        <v>15</v>
      </c>
      <c r="D439" s="290"/>
      <c r="E439" s="290"/>
      <c r="F439" s="291">
        <f t="shared" si="70"/>
        <v>15</v>
      </c>
      <c r="G439" s="290"/>
      <c r="H439" s="291">
        <f t="shared" si="66"/>
        <v>15</v>
      </c>
      <c r="I439" s="296"/>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c r="AN439" s="277"/>
      <c r="AO439" s="277"/>
      <c r="AP439" s="277"/>
      <c r="AQ439" s="277"/>
      <c r="AR439" s="277"/>
      <c r="AS439" s="277"/>
      <c r="AT439" s="277"/>
      <c r="AU439" s="277"/>
      <c r="AV439" s="277"/>
      <c r="AW439" s="277"/>
      <c r="AX439" s="277"/>
      <c r="AY439" s="277"/>
      <c r="AZ439" s="277"/>
      <c r="BA439" s="277"/>
      <c r="BB439" s="277"/>
      <c r="BC439" s="277"/>
      <c r="BD439" s="277"/>
      <c r="BE439" s="277"/>
      <c r="BF439" s="277"/>
      <c r="BG439" s="277"/>
      <c r="BH439" s="277"/>
      <c r="BI439" s="277"/>
      <c r="BJ439" s="277"/>
      <c r="BK439" s="277"/>
      <c r="BL439" s="277"/>
      <c r="BM439" s="277"/>
      <c r="BN439" s="277"/>
      <c r="BO439" s="277"/>
      <c r="BP439" s="277"/>
      <c r="BQ439" s="277"/>
      <c r="BR439" s="277"/>
      <c r="BS439" s="277"/>
      <c r="BT439" s="277"/>
      <c r="BU439" s="277"/>
      <c r="BV439" s="277"/>
      <c r="BW439" s="277"/>
      <c r="BX439" s="277"/>
      <c r="BY439" s="277"/>
      <c r="BZ439" s="277"/>
      <c r="CA439" s="277"/>
      <c r="CB439" s="277"/>
      <c r="CC439" s="277"/>
      <c r="CD439" s="277"/>
      <c r="CE439" s="277"/>
      <c r="CF439" s="277"/>
      <c r="CG439" s="277"/>
      <c r="CH439" s="277"/>
      <c r="CI439" s="277"/>
      <c r="CJ439" s="277"/>
      <c r="CK439" s="277"/>
      <c r="CL439" s="277"/>
      <c r="CM439" s="277"/>
      <c r="CN439" s="277"/>
      <c r="CO439" s="277"/>
      <c r="CP439" s="277"/>
      <c r="CQ439" s="277"/>
      <c r="CR439" s="277"/>
      <c r="CS439" s="277"/>
      <c r="CT439" s="277"/>
      <c r="CU439" s="277"/>
      <c r="CV439" s="277"/>
      <c r="CW439" s="277"/>
      <c r="CX439" s="277"/>
      <c r="CY439" s="277"/>
      <c r="CZ439" s="277"/>
      <c r="DA439" s="277"/>
      <c r="DB439" s="277"/>
      <c r="DC439" s="277"/>
      <c r="DD439" s="277"/>
      <c r="DE439" s="277"/>
      <c r="DF439" s="277"/>
      <c r="DG439" s="277"/>
      <c r="DH439" s="277"/>
      <c r="DI439" s="277"/>
      <c r="DJ439" s="277"/>
      <c r="DK439" s="277"/>
      <c r="DL439" s="277"/>
      <c r="DM439" s="277"/>
      <c r="DN439" s="277"/>
      <c r="DO439" s="277"/>
      <c r="DP439" s="277"/>
      <c r="DQ439" s="277"/>
      <c r="DR439" s="277"/>
      <c r="DS439" s="277"/>
      <c r="DT439" s="277"/>
      <c r="DU439" s="277"/>
      <c r="DV439" s="277"/>
      <c r="DW439" s="277"/>
      <c r="DX439" s="277"/>
      <c r="DY439" s="277"/>
      <c r="DZ439" s="277"/>
      <c r="EA439" s="277"/>
      <c r="EB439" s="277"/>
      <c r="EC439" s="277"/>
      <c r="ED439" s="277"/>
      <c r="EE439" s="277"/>
      <c r="EF439" s="277"/>
      <c r="EG439" s="277"/>
      <c r="EH439" s="277"/>
      <c r="EI439" s="277"/>
      <c r="EJ439" s="277"/>
      <c r="EK439" s="277"/>
      <c r="EL439" s="277"/>
      <c r="EM439" s="277"/>
      <c r="EN439" s="277"/>
      <c r="EO439" s="277"/>
      <c r="EP439" s="277"/>
      <c r="EQ439" s="277"/>
      <c r="ER439" s="277"/>
      <c r="ES439" s="277"/>
      <c r="ET439" s="277"/>
      <c r="EU439" s="277"/>
      <c r="EV439" s="277"/>
      <c r="EW439" s="277"/>
      <c r="EX439" s="277"/>
      <c r="EY439" s="277"/>
      <c r="EZ439" s="277"/>
      <c r="FA439" s="277"/>
      <c r="FB439" s="277"/>
      <c r="FC439" s="277"/>
      <c r="FD439" s="277"/>
      <c r="FE439" s="277"/>
      <c r="FF439" s="277"/>
      <c r="FG439" s="277"/>
      <c r="FH439" s="277"/>
      <c r="FI439" s="277"/>
      <c r="FJ439" s="277"/>
      <c r="FK439" s="277"/>
      <c r="FL439" s="277"/>
      <c r="FM439" s="277"/>
      <c r="FN439" s="277"/>
      <c r="FO439" s="277"/>
      <c r="FP439" s="277"/>
      <c r="FQ439" s="277"/>
      <c r="FR439" s="277"/>
      <c r="FS439" s="277"/>
      <c r="FT439" s="277"/>
      <c r="FU439" s="277"/>
      <c r="FV439" s="277"/>
      <c r="FW439" s="277"/>
      <c r="FX439" s="277"/>
      <c r="FY439" s="277"/>
      <c r="FZ439" s="277"/>
      <c r="GA439" s="277"/>
      <c r="GB439" s="277"/>
      <c r="GC439" s="277"/>
      <c r="GD439" s="277"/>
      <c r="GE439" s="277"/>
      <c r="GF439" s="277"/>
      <c r="GG439" s="277"/>
      <c r="GH439" s="277"/>
      <c r="GI439" s="277"/>
      <c r="GJ439" s="277"/>
      <c r="GK439" s="277"/>
      <c r="GL439" s="277"/>
      <c r="GM439" s="277"/>
      <c r="GN439" s="277"/>
      <c r="GO439" s="277"/>
      <c r="GP439" s="277"/>
      <c r="GQ439" s="277"/>
      <c r="GR439" s="277"/>
      <c r="GS439" s="277"/>
      <c r="GT439" s="277"/>
      <c r="GU439" s="277"/>
      <c r="GV439" s="280"/>
      <c r="GW439" s="280"/>
      <c r="GX439" s="280"/>
      <c r="GY439" s="280"/>
      <c r="GZ439" s="280"/>
      <c r="HA439" s="280"/>
      <c r="HB439" s="280"/>
      <c r="HC439" s="280"/>
      <c r="HD439" s="280"/>
      <c r="HE439" s="280"/>
      <c r="HF439" s="280"/>
      <c r="HG439" s="280"/>
      <c r="HH439" s="280"/>
      <c r="HI439" s="280"/>
      <c r="HJ439" s="280"/>
      <c r="HK439" s="280"/>
      <c r="HL439" s="280"/>
      <c r="HM439" s="280"/>
      <c r="HN439" s="280"/>
      <c r="HO439" s="280"/>
      <c r="HP439" s="280"/>
      <c r="HQ439" s="280"/>
      <c r="HR439" s="280"/>
      <c r="HS439" s="280"/>
    </row>
    <row r="440" spans="1:227" s="278" customFormat="1" ht="24.95" customHeight="1">
      <c r="A440" s="521"/>
      <c r="B440" s="296" t="s">
        <v>510</v>
      </c>
      <c r="C440" s="291">
        <v>30</v>
      </c>
      <c r="D440" s="290"/>
      <c r="E440" s="290"/>
      <c r="F440" s="291">
        <f t="shared" si="70"/>
        <v>30</v>
      </c>
      <c r="G440" s="290"/>
      <c r="H440" s="291">
        <f t="shared" si="66"/>
        <v>30</v>
      </c>
      <c r="I440" s="296"/>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c r="AN440" s="277"/>
      <c r="AO440" s="277"/>
      <c r="AP440" s="277"/>
      <c r="AQ440" s="277"/>
      <c r="AR440" s="277"/>
      <c r="AS440" s="277"/>
      <c r="AT440" s="277"/>
      <c r="AU440" s="277"/>
      <c r="AV440" s="277"/>
      <c r="AW440" s="277"/>
      <c r="AX440" s="277"/>
      <c r="AY440" s="277"/>
      <c r="AZ440" s="277"/>
      <c r="BA440" s="277"/>
      <c r="BB440" s="277"/>
      <c r="BC440" s="277"/>
      <c r="BD440" s="277"/>
      <c r="BE440" s="277"/>
      <c r="BF440" s="277"/>
      <c r="BG440" s="277"/>
      <c r="BH440" s="277"/>
      <c r="BI440" s="277"/>
      <c r="BJ440" s="277"/>
      <c r="BK440" s="277"/>
      <c r="BL440" s="277"/>
      <c r="BM440" s="277"/>
      <c r="BN440" s="277"/>
      <c r="BO440" s="277"/>
      <c r="BP440" s="277"/>
      <c r="BQ440" s="277"/>
      <c r="BR440" s="277"/>
      <c r="BS440" s="277"/>
      <c r="BT440" s="277"/>
      <c r="BU440" s="277"/>
      <c r="BV440" s="277"/>
      <c r="BW440" s="277"/>
      <c r="BX440" s="277"/>
      <c r="BY440" s="277"/>
      <c r="BZ440" s="277"/>
      <c r="CA440" s="277"/>
      <c r="CB440" s="277"/>
      <c r="CC440" s="277"/>
      <c r="CD440" s="277"/>
      <c r="CE440" s="277"/>
      <c r="CF440" s="277"/>
      <c r="CG440" s="277"/>
      <c r="CH440" s="277"/>
      <c r="CI440" s="277"/>
      <c r="CJ440" s="277"/>
      <c r="CK440" s="277"/>
      <c r="CL440" s="277"/>
      <c r="CM440" s="277"/>
      <c r="CN440" s="277"/>
      <c r="CO440" s="277"/>
      <c r="CP440" s="277"/>
      <c r="CQ440" s="277"/>
      <c r="CR440" s="277"/>
      <c r="CS440" s="277"/>
      <c r="CT440" s="277"/>
      <c r="CU440" s="277"/>
      <c r="CV440" s="277"/>
      <c r="CW440" s="277"/>
      <c r="CX440" s="277"/>
      <c r="CY440" s="277"/>
      <c r="CZ440" s="277"/>
      <c r="DA440" s="277"/>
      <c r="DB440" s="277"/>
      <c r="DC440" s="277"/>
      <c r="DD440" s="277"/>
      <c r="DE440" s="277"/>
      <c r="DF440" s="277"/>
      <c r="DG440" s="277"/>
      <c r="DH440" s="277"/>
      <c r="DI440" s="277"/>
      <c r="DJ440" s="277"/>
      <c r="DK440" s="277"/>
      <c r="DL440" s="277"/>
      <c r="DM440" s="277"/>
      <c r="DN440" s="277"/>
      <c r="DO440" s="277"/>
      <c r="DP440" s="277"/>
      <c r="DQ440" s="277"/>
      <c r="DR440" s="277"/>
      <c r="DS440" s="277"/>
      <c r="DT440" s="277"/>
      <c r="DU440" s="277"/>
      <c r="DV440" s="277"/>
      <c r="DW440" s="277"/>
      <c r="DX440" s="277"/>
      <c r="DY440" s="277"/>
      <c r="DZ440" s="277"/>
      <c r="EA440" s="277"/>
      <c r="EB440" s="277"/>
      <c r="EC440" s="277"/>
      <c r="ED440" s="277"/>
      <c r="EE440" s="277"/>
      <c r="EF440" s="277"/>
      <c r="EG440" s="277"/>
      <c r="EH440" s="277"/>
      <c r="EI440" s="277"/>
      <c r="EJ440" s="277"/>
      <c r="EK440" s="277"/>
      <c r="EL440" s="277"/>
      <c r="EM440" s="277"/>
      <c r="EN440" s="277"/>
      <c r="EO440" s="277"/>
      <c r="EP440" s="277"/>
      <c r="EQ440" s="277"/>
      <c r="ER440" s="277"/>
      <c r="ES440" s="277"/>
      <c r="ET440" s="277"/>
      <c r="EU440" s="277"/>
      <c r="EV440" s="277"/>
      <c r="EW440" s="277"/>
      <c r="EX440" s="277"/>
      <c r="EY440" s="277"/>
      <c r="EZ440" s="277"/>
      <c r="FA440" s="277"/>
      <c r="FB440" s="277"/>
      <c r="FC440" s="277"/>
      <c r="FD440" s="277"/>
      <c r="FE440" s="277"/>
      <c r="FF440" s="277"/>
      <c r="FG440" s="277"/>
      <c r="FH440" s="277"/>
      <c r="FI440" s="277"/>
      <c r="FJ440" s="277"/>
      <c r="FK440" s="277"/>
      <c r="FL440" s="277"/>
      <c r="FM440" s="277"/>
      <c r="FN440" s="277"/>
      <c r="FO440" s="277"/>
      <c r="FP440" s="277"/>
      <c r="FQ440" s="277"/>
      <c r="FR440" s="277"/>
      <c r="FS440" s="277"/>
      <c r="FT440" s="277"/>
      <c r="FU440" s="277"/>
      <c r="FV440" s="277"/>
      <c r="FW440" s="277"/>
      <c r="FX440" s="277"/>
      <c r="FY440" s="277"/>
      <c r="FZ440" s="277"/>
      <c r="GA440" s="277"/>
      <c r="GB440" s="277"/>
      <c r="GC440" s="277"/>
      <c r="GD440" s="277"/>
      <c r="GE440" s="277"/>
      <c r="GF440" s="277"/>
      <c r="GG440" s="277"/>
      <c r="GH440" s="277"/>
      <c r="GI440" s="277"/>
      <c r="GJ440" s="277"/>
      <c r="GK440" s="277"/>
      <c r="GL440" s="277"/>
      <c r="GM440" s="277"/>
      <c r="GN440" s="277"/>
      <c r="GO440" s="277"/>
      <c r="GP440" s="277"/>
      <c r="GQ440" s="277"/>
      <c r="GR440" s="277"/>
      <c r="GS440" s="277"/>
      <c r="GT440" s="277"/>
      <c r="GU440" s="277"/>
      <c r="GV440" s="280"/>
      <c r="GW440" s="280"/>
      <c r="GX440" s="280"/>
      <c r="GY440" s="280"/>
      <c r="GZ440" s="280"/>
      <c r="HA440" s="280"/>
      <c r="HB440" s="280"/>
      <c r="HC440" s="280"/>
      <c r="HD440" s="280"/>
      <c r="HE440" s="280"/>
      <c r="HF440" s="280"/>
      <c r="HG440" s="280"/>
      <c r="HH440" s="280"/>
      <c r="HI440" s="280"/>
      <c r="HJ440" s="280"/>
      <c r="HK440" s="280"/>
      <c r="HL440" s="280"/>
      <c r="HM440" s="280"/>
      <c r="HN440" s="280"/>
      <c r="HO440" s="280"/>
      <c r="HP440" s="280"/>
      <c r="HQ440" s="280"/>
      <c r="HR440" s="280"/>
      <c r="HS440" s="280"/>
    </row>
    <row r="441" spans="1:227" s="278" customFormat="1" ht="24.95" customHeight="1">
      <c r="A441" s="521"/>
      <c r="B441" s="296" t="s">
        <v>511</v>
      </c>
      <c r="C441" s="291">
        <v>80</v>
      </c>
      <c r="D441" s="290"/>
      <c r="E441" s="290"/>
      <c r="F441" s="291">
        <f t="shared" si="70"/>
        <v>80</v>
      </c>
      <c r="G441" s="290"/>
      <c r="H441" s="291">
        <f t="shared" si="66"/>
        <v>80</v>
      </c>
      <c r="I441" s="296"/>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c r="BI441" s="277"/>
      <c r="BJ441" s="277"/>
      <c r="BK441" s="277"/>
      <c r="BL441" s="277"/>
      <c r="BM441" s="277"/>
      <c r="BN441" s="277"/>
      <c r="BO441" s="277"/>
      <c r="BP441" s="277"/>
      <c r="BQ441" s="277"/>
      <c r="BR441" s="277"/>
      <c r="BS441" s="277"/>
      <c r="BT441" s="277"/>
      <c r="BU441" s="277"/>
      <c r="BV441" s="277"/>
      <c r="BW441" s="277"/>
      <c r="BX441" s="277"/>
      <c r="BY441" s="277"/>
      <c r="BZ441" s="277"/>
      <c r="CA441" s="277"/>
      <c r="CB441" s="277"/>
      <c r="CC441" s="277"/>
      <c r="CD441" s="277"/>
      <c r="CE441" s="277"/>
      <c r="CF441" s="277"/>
      <c r="CG441" s="277"/>
      <c r="CH441" s="277"/>
      <c r="CI441" s="277"/>
      <c r="CJ441" s="277"/>
      <c r="CK441" s="277"/>
      <c r="CL441" s="277"/>
      <c r="CM441" s="277"/>
      <c r="CN441" s="277"/>
      <c r="CO441" s="277"/>
      <c r="CP441" s="277"/>
      <c r="CQ441" s="277"/>
      <c r="CR441" s="277"/>
      <c r="CS441" s="277"/>
      <c r="CT441" s="277"/>
      <c r="CU441" s="277"/>
      <c r="CV441" s="277"/>
      <c r="CW441" s="277"/>
      <c r="CX441" s="277"/>
      <c r="CY441" s="277"/>
      <c r="CZ441" s="277"/>
      <c r="DA441" s="277"/>
      <c r="DB441" s="277"/>
      <c r="DC441" s="277"/>
      <c r="DD441" s="277"/>
      <c r="DE441" s="277"/>
      <c r="DF441" s="277"/>
      <c r="DG441" s="277"/>
      <c r="DH441" s="277"/>
      <c r="DI441" s="277"/>
      <c r="DJ441" s="277"/>
      <c r="DK441" s="277"/>
      <c r="DL441" s="277"/>
      <c r="DM441" s="277"/>
      <c r="DN441" s="277"/>
      <c r="DO441" s="277"/>
      <c r="DP441" s="277"/>
      <c r="DQ441" s="277"/>
      <c r="DR441" s="277"/>
      <c r="DS441" s="277"/>
      <c r="DT441" s="277"/>
      <c r="DU441" s="277"/>
      <c r="DV441" s="277"/>
      <c r="DW441" s="277"/>
      <c r="DX441" s="277"/>
      <c r="DY441" s="277"/>
      <c r="DZ441" s="277"/>
      <c r="EA441" s="277"/>
      <c r="EB441" s="277"/>
      <c r="EC441" s="277"/>
      <c r="ED441" s="277"/>
      <c r="EE441" s="277"/>
      <c r="EF441" s="277"/>
      <c r="EG441" s="277"/>
      <c r="EH441" s="277"/>
      <c r="EI441" s="277"/>
      <c r="EJ441" s="277"/>
      <c r="EK441" s="277"/>
      <c r="EL441" s="277"/>
      <c r="EM441" s="277"/>
      <c r="EN441" s="277"/>
      <c r="EO441" s="277"/>
      <c r="EP441" s="277"/>
      <c r="EQ441" s="277"/>
      <c r="ER441" s="277"/>
      <c r="ES441" s="277"/>
      <c r="ET441" s="277"/>
      <c r="EU441" s="277"/>
      <c r="EV441" s="277"/>
      <c r="EW441" s="277"/>
      <c r="EX441" s="277"/>
      <c r="EY441" s="277"/>
      <c r="EZ441" s="277"/>
      <c r="FA441" s="277"/>
      <c r="FB441" s="277"/>
      <c r="FC441" s="277"/>
      <c r="FD441" s="277"/>
      <c r="FE441" s="277"/>
      <c r="FF441" s="277"/>
      <c r="FG441" s="277"/>
      <c r="FH441" s="277"/>
      <c r="FI441" s="277"/>
      <c r="FJ441" s="277"/>
      <c r="FK441" s="277"/>
      <c r="FL441" s="277"/>
      <c r="FM441" s="277"/>
      <c r="FN441" s="277"/>
      <c r="FO441" s="277"/>
      <c r="FP441" s="277"/>
      <c r="FQ441" s="277"/>
      <c r="FR441" s="277"/>
      <c r="FS441" s="277"/>
      <c r="FT441" s="277"/>
      <c r="FU441" s="277"/>
      <c r="FV441" s="277"/>
      <c r="FW441" s="277"/>
      <c r="FX441" s="277"/>
      <c r="FY441" s="277"/>
      <c r="FZ441" s="277"/>
      <c r="GA441" s="277"/>
      <c r="GB441" s="277"/>
      <c r="GC441" s="277"/>
      <c r="GD441" s="277"/>
      <c r="GE441" s="277"/>
      <c r="GF441" s="277"/>
      <c r="GG441" s="277"/>
      <c r="GH441" s="277"/>
      <c r="GI441" s="277"/>
      <c r="GJ441" s="277"/>
      <c r="GK441" s="277"/>
      <c r="GL441" s="277"/>
      <c r="GM441" s="277"/>
      <c r="GN441" s="277"/>
      <c r="GO441" s="277"/>
      <c r="GP441" s="277"/>
      <c r="GQ441" s="277"/>
      <c r="GR441" s="277"/>
      <c r="GS441" s="277"/>
      <c r="GT441" s="277"/>
      <c r="GU441" s="277"/>
      <c r="GV441" s="280"/>
      <c r="GW441" s="280"/>
      <c r="GX441" s="280"/>
      <c r="GY441" s="280"/>
      <c r="GZ441" s="280"/>
      <c r="HA441" s="280"/>
      <c r="HB441" s="280"/>
      <c r="HC441" s="280"/>
      <c r="HD441" s="280"/>
      <c r="HE441" s="280"/>
      <c r="HF441" s="280"/>
      <c r="HG441" s="280"/>
      <c r="HH441" s="280"/>
      <c r="HI441" s="280"/>
      <c r="HJ441" s="280"/>
      <c r="HK441" s="280"/>
      <c r="HL441" s="280"/>
      <c r="HM441" s="280"/>
      <c r="HN441" s="280"/>
      <c r="HO441" s="280"/>
      <c r="HP441" s="280"/>
      <c r="HQ441" s="280"/>
      <c r="HR441" s="280"/>
      <c r="HS441" s="280"/>
    </row>
    <row r="442" spans="1:227" s="278" customFormat="1" ht="24.95" customHeight="1">
      <c r="A442" s="521"/>
      <c r="B442" s="297" t="s">
        <v>512</v>
      </c>
      <c r="C442" s="291">
        <v>20</v>
      </c>
      <c r="D442" s="291"/>
      <c r="E442" s="290"/>
      <c r="F442" s="291">
        <f t="shared" si="70"/>
        <v>20</v>
      </c>
      <c r="G442" s="290"/>
      <c r="H442" s="291">
        <f t="shared" si="66"/>
        <v>20</v>
      </c>
      <c r="I442" s="296"/>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77"/>
      <c r="AT442" s="277"/>
      <c r="AU442" s="277"/>
      <c r="AV442" s="277"/>
      <c r="AW442" s="277"/>
      <c r="AX442" s="277"/>
      <c r="AY442" s="277"/>
      <c r="AZ442" s="277"/>
      <c r="BA442" s="277"/>
      <c r="BB442" s="277"/>
      <c r="BC442" s="277"/>
      <c r="BD442" s="277"/>
      <c r="BE442" s="277"/>
      <c r="BF442" s="277"/>
      <c r="BG442" s="277"/>
      <c r="BH442" s="277"/>
      <c r="BI442" s="277"/>
      <c r="BJ442" s="277"/>
      <c r="BK442" s="277"/>
      <c r="BL442" s="277"/>
      <c r="BM442" s="277"/>
      <c r="BN442" s="277"/>
      <c r="BO442" s="277"/>
      <c r="BP442" s="277"/>
      <c r="BQ442" s="277"/>
      <c r="BR442" s="277"/>
      <c r="BS442" s="277"/>
      <c r="BT442" s="277"/>
      <c r="BU442" s="277"/>
      <c r="BV442" s="277"/>
      <c r="BW442" s="277"/>
      <c r="BX442" s="277"/>
      <c r="BY442" s="277"/>
      <c r="BZ442" s="277"/>
      <c r="CA442" s="277"/>
      <c r="CB442" s="277"/>
      <c r="CC442" s="277"/>
      <c r="CD442" s="277"/>
      <c r="CE442" s="277"/>
      <c r="CF442" s="277"/>
      <c r="CG442" s="277"/>
      <c r="CH442" s="277"/>
      <c r="CI442" s="277"/>
      <c r="CJ442" s="277"/>
      <c r="CK442" s="277"/>
      <c r="CL442" s="277"/>
      <c r="CM442" s="277"/>
      <c r="CN442" s="277"/>
      <c r="CO442" s="277"/>
      <c r="CP442" s="277"/>
      <c r="CQ442" s="277"/>
      <c r="CR442" s="277"/>
      <c r="CS442" s="277"/>
      <c r="CT442" s="277"/>
      <c r="CU442" s="277"/>
      <c r="CV442" s="277"/>
      <c r="CW442" s="277"/>
      <c r="CX442" s="277"/>
      <c r="CY442" s="277"/>
      <c r="CZ442" s="277"/>
      <c r="DA442" s="277"/>
      <c r="DB442" s="277"/>
      <c r="DC442" s="277"/>
      <c r="DD442" s="277"/>
      <c r="DE442" s="277"/>
      <c r="DF442" s="277"/>
      <c r="DG442" s="277"/>
      <c r="DH442" s="277"/>
      <c r="DI442" s="277"/>
      <c r="DJ442" s="277"/>
      <c r="DK442" s="277"/>
      <c r="DL442" s="277"/>
      <c r="DM442" s="277"/>
      <c r="DN442" s="277"/>
      <c r="DO442" s="277"/>
      <c r="DP442" s="277"/>
      <c r="DQ442" s="277"/>
      <c r="DR442" s="277"/>
      <c r="DS442" s="277"/>
      <c r="DT442" s="277"/>
      <c r="DU442" s="277"/>
      <c r="DV442" s="277"/>
      <c r="DW442" s="277"/>
      <c r="DX442" s="277"/>
      <c r="DY442" s="277"/>
      <c r="DZ442" s="277"/>
      <c r="EA442" s="277"/>
      <c r="EB442" s="277"/>
      <c r="EC442" s="277"/>
      <c r="ED442" s="277"/>
      <c r="EE442" s="277"/>
      <c r="EF442" s="277"/>
      <c r="EG442" s="277"/>
      <c r="EH442" s="277"/>
      <c r="EI442" s="277"/>
      <c r="EJ442" s="277"/>
      <c r="EK442" s="277"/>
      <c r="EL442" s="277"/>
      <c r="EM442" s="277"/>
      <c r="EN442" s="277"/>
      <c r="EO442" s="277"/>
      <c r="EP442" s="277"/>
      <c r="EQ442" s="277"/>
      <c r="ER442" s="277"/>
      <c r="ES442" s="277"/>
      <c r="ET442" s="277"/>
      <c r="EU442" s="277"/>
      <c r="EV442" s="277"/>
      <c r="EW442" s="277"/>
      <c r="EX442" s="277"/>
      <c r="EY442" s="277"/>
      <c r="EZ442" s="277"/>
      <c r="FA442" s="277"/>
      <c r="FB442" s="277"/>
      <c r="FC442" s="277"/>
      <c r="FD442" s="277"/>
      <c r="FE442" s="277"/>
      <c r="FF442" s="277"/>
      <c r="FG442" s="277"/>
      <c r="FH442" s="277"/>
      <c r="FI442" s="277"/>
      <c r="FJ442" s="277"/>
      <c r="FK442" s="277"/>
      <c r="FL442" s="277"/>
      <c r="FM442" s="277"/>
      <c r="FN442" s="277"/>
      <c r="FO442" s="277"/>
      <c r="FP442" s="277"/>
      <c r="FQ442" s="277"/>
      <c r="FR442" s="277"/>
      <c r="FS442" s="277"/>
      <c r="FT442" s="277"/>
      <c r="FU442" s="277"/>
      <c r="FV442" s="277"/>
      <c r="FW442" s="277"/>
      <c r="FX442" s="277"/>
      <c r="FY442" s="277"/>
      <c r="FZ442" s="277"/>
      <c r="GA442" s="277"/>
      <c r="GB442" s="277"/>
      <c r="GC442" s="277"/>
      <c r="GD442" s="277"/>
      <c r="GE442" s="277"/>
      <c r="GF442" s="277"/>
      <c r="GG442" s="277"/>
      <c r="GH442" s="277"/>
      <c r="GI442" s="277"/>
      <c r="GJ442" s="277"/>
      <c r="GK442" s="277"/>
      <c r="GL442" s="277"/>
      <c r="GM442" s="277"/>
      <c r="GN442" s="277"/>
      <c r="GO442" s="277"/>
      <c r="GP442" s="277"/>
      <c r="GQ442" s="277"/>
      <c r="GR442" s="277"/>
      <c r="GS442" s="277"/>
      <c r="GT442" s="277"/>
      <c r="GU442" s="277"/>
      <c r="GV442" s="280"/>
      <c r="GW442" s="280"/>
      <c r="GX442" s="280"/>
      <c r="GY442" s="280"/>
      <c r="GZ442" s="280"/>
      <c r="HA442" s="280"/>
      <c r="HB442" s="280"/>
      <c r="HC442" s="280"/>
      <c r="HD442" s="280"/>
      <c r="HE442" s="280"/>
      <c r="HF442" s="280"/>
      <c r="HG442" s="280"/>
      <c r="HH442" s="280"/>
      <c r="HI442" s="280"/>
      <c r="HJ442" s="280"/>
      <c r="HK442" s="280"/>
      <c r="HL442" s="280"/>
      <c r="HM442" s="280"/>
      <c r="HN442" s="280"/>
      <c r="HO442" s="280"/>
      <c r="HP442" s="280"/>
      <c r="HQ442" s="280"/>
      <c r="HR442" s="280"/>
      <c r="HS442" s="280"/>
    </row>
    <row r="443" spans="1:227" s="278" customFormat="1" ht="24.95" customHeight="1">
      <c r="A443" s="521"/>
      <c r="B443" s="297" t="s">
        <v>513</v>
      </c>
      <c r="C443" s="291">
        <v>10</v>
      </c>
      <c r="D443" s="291"/>
      <c r="E443" s="290"/>
      <c r="F443" s="291">
        <f t="shared" si="70"/>
        <v>10</v>
      </c>
      <c r="G443" s="290"/>
      <c r="H443" s="291">
        <f t="shared" si="66"/>
        <v>10</v>
      </c>
      <c r="I443" s="296"/>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77"/>
      <c r="AT443" s="277"/>
      <c r="AU443" s="277"/>
      <c r="AV443" s="277"/>
      <c r="AW443" s="277"/>
      <c r="AX443" s="277"/>
      <c r="AY443" s="277"/>
      <c r="AZ443" s="277"/>
      <c r="BA443" s="277"/>
      <c r="BB443" s="277"/>
      <c r="BC443" s="277"/>
      <c r="BD443" s="277"/>
      <c r="BE443" s="277"/>
      <c r="BF443" s="277"/>
      <c r="BG443" s="277"/>
      <c r="BH443" s="277"/>
      <c r="BI443" s="277"/>
      <c r="BJ443" s="277"/>
      <c r="BK443" s="277"/>
      <c r="BL443" s="277"/>
      <c r="BM443" s="277"/>
      <c r="BN443" s="277"/>
      <c r="BO443" s="277"/>
      <c r="BP443" s="277"/>
      <c r="BQ443" s="277"/>
      <c r="BR443" s="277"/>
      <c r="BS443" s="277"/>
      <c r="BT443" s="277"/>
      <c r="BU443" s="277"/>
      <c r="BV443" s="277"/>
      <c r="BW443" s="277"/>
      <c r="BX443" s="277"/>
      <c r="BY443" s="277"/>
      <c r="BZ443" s="277"/>
      <c r="CA443" s="277"/>
      <c r="CB443" s="277"/>
      <c r="CC443" s="277"/>
      <c r="CD443" s="277"/>
      <c r="CE443" s="277"/>
      <c r="CF443" s="277"/>
      <c r="CG443" s="277"/>
      <c r="CH443" s="277"/>
      <c r="CI443" s="277"/>
      <c r="CJ443" s="277"/>
      <c r="CK443" s="277"/>
      <c r="CL443" s="277"/>
      <c r="CM443" s="277"/>
      <c r="CN443" s="277"/>
      <c r="CO443" s="277"/>
      <c r="CP443" s="277"/>
      <c r="CQ443" s="277"/>
      <c r="CR443" s="277"/>
      <c r="CS443" s="277"/>
      <c r="CT443" s="277"/>
      <c r="CU443" s="277"/>
      <c r="CV443" s="277"/>
      <c r="CW443" s="277"/>
      <c r="CX443" s="277"/>
      <c r="CY443" s="277"/>
      <c r="CZ443" s="277"/>
      <c r="DA443" s="277"/>
      <c r="DB443" s="277"/>
      <c r="DC443" s="277"/>
      <c r="DD443" s="277"/>
      <c r="DE443" s="277"/>
      <c r="DF443" s="277"/>
      <c r="DG443" s="277"/>
      <c r="DH443" s="277"/>
      <c r="DI443" s="277"/>
      <c r="DJ443" s="277"/>
      <c r="DK443" s="277"/>
      <c r="DL443" s="277"/>
      <c r="DM443" s="277"/>
      <c r="DN443" s="277"/>
      <c r="DO443" s="277"/>
      <c r="DP443" s="277"/>
      <c r="DQ443" s="277"/>
      <c r="DR443" s="277"/>
      <c r="DS443" s="277"/>
      <c r="DT443" s="277"/>
      <c r="DU443" s="277"/>
      <c r="DV443" s="277"/>
      <c r="DW443" s="277"/>
      <c r="DX443" s="277"/>
      <c r="DY443" s="277"/>
      <c r="DZ443" s="277"/>
      <c r="EA443" s="277"/>
      <c r="EB443" s="277"/>
      <c r="EC443" s="277"/>
      <c r="ED443" s="277"/>
      <c r="EE443" s="277"/>
      <c r="EF443" s="277"/>
      <c r="EG443" s="277"/>
      <c r="EH443" s="277"/>
      <c r="EI443" s="277"/>
      <c r="EJ443" s="277"/>
      <c r="EK443" s="277"/>
      <c r="EL443" s="277"/>
      <c r="EM443" s="277"/>
      <c r="EN443" s="277"/>
      <c r="EO443" s="277"/>
      <c r="EP443" s="277"/>
      <c r="EQ443" s="277"/>
      <c r="ER443" s="277"/>
      <c r="ES443" s="277"/>
      <c r="ET443" s="277"/>
      <c r="EU443" s="277"/>
      <c r="EV443" s="277"/>
      <c r="EW443" s="277"/>
      <c r="EX443" s="277"/>
      <c r="EY443" s="277"/>
      <c r="EZ443" s="277"/>
      <c r="FA443" s="277"/>
      <c r="FB443" s="277"/>
      <c r="FC443" s="277"/>
      <c r="FD443" s="277"/>
      <c r="FE443" s="277"/>
      <c r="FF443" s="277"/>
      <c r="FG443" s="277"/>
      <c r="FH443" s="277"/>
      <c r="FI443" s="277"/>
      <c r="FJ443" s="277"/>
      <c r="FK443" s="277"/>
      <c r="FL443" s="277"/>
      <c r="FM443" s="277"/>
      <c r="FN443" s="277"/>
      <c r="FO443" s="277"/>
      <c r="FP443" s="277"/>
      <c r="FQ443" s="277"/>
      <c r="FR443" s="277"/>
      <c r="FS443" s="277"/>
      <c r="FT443" s="277"/>
      <c r="FU443" s="277"/>
      <c r="FV443" s="277"/>
      <c r="FW443" s="277"/>
      <c r="FX443" s="277"/>
      <c r="FY443" s="277"/>
      <c r="FZ443" s="277"/>
      <c r="GA443" s="277"/>
      <c r="GB443" s="277"/>
      <c r="GC443" s="277"/>
      <c r="GD443" s="277"/>
      <c r="GE443" s="277"/>
      <c r="GF443" s="277"/>
      <c r="GG443" s="277"/>
      <c r="GH443" s="277"/>
      <c r="GI443" s="277"/>
      <c r="GJ443" s="277"/>
      <c r="GK443" s="277"/>
      <c r="GL443" s="277"/>
      <c r="GM443" s="277"/>
      <c r="GN443" s="277"/>
      <c r="GO443" s="277"/>
      <c r="GP443" s="277"/>
      <c r="GQ443" s="277"/>
      <c r="GR443" s="277"/>
      <c r="GS443" s="277"/>
      <c r="GT443" s="277"/>
      <c r="GU443" s="277"/>
      <c r="GV443" s="280"/>
      <c r="GW443" s="280"/>
      <c r="GX443" s="280"/>
      <c r="GY443" s="280"/>
      <c r="GZ443" s="280"/>
      <c r="HA443" s="280"/>
      <c r="HB443" s="280"/>
      <c r="HC443" s="280"/>
      <c r="HD443" s="280"/>
      <c r="HE443" s="280"/>
      <c r="HF443" s="280"/>
      <c r="HG443" s="280"/>
      <c r="HH443" s="280"/>
      <c r="HI443" s="280"/>
      <c r="HJ443" s="280"/>
      <c r="HK443" s="280"/>
      <c r="HL443" s="280"/>
      <c r="HM443" s="280"/>
      <c r="HN443" s="280"/>
      <c r="HO443" s="280"/>
      <c r="HP443" s="280"/>
      <c r="HQ443" s="280"/>
      <c r="HR443" s="280"/>
      <c r="HS443" s="280"/>
    </row>
    <row r="444" spans="1:227" s="278" customFormat="1" ht="24.95" customHeight="1">
      <c r="A444" s="521"/>
      <c r="B444" s="297" t="s">
        <v>514</v>
      </c>
      <c r="C444" s="291">
        <v>150</v>
      </c>
      <c r="D444" s="291"/>
      <c r="E444" s="290"/>
      <c r="F444" s="291">
        <f t="shared" si="70"/>
        <v>150</v>
      </c>
      <c r="G444" s="290"/>
      <c r="H444" s="291">
        <f t="shared" si="66"/>
        <v>150</v>
      </c>
      <c r="I444" s="296"/>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7"/>
      <c r="AX444" s="277"/>
      <c r="AY444" s="277"/>
      <c r="AZ444" s="277"/>
      <c r="BA444" s="277"/>
      <c r="BB444" s="277"/>
      <c r="BC444" s="277"/>
      <c r="BD444" s="277"/>
      <c r="BE444" s="277"/>
      <c r="BF444" s="277"/>
      <c r="BG444" s="277"/>
      <c r="BH444" s="277"/>
      <c r="BI444" s="277"/>
      <c r="BJ444" s="277"/>
      <c r="BK444" s="277"/>
      <c r="BL444" s="277"/>
      <c r="BM444" s="277"/>
      <c r="BN444" s="277"/>
      <c r="BO444" s="277"/>
      <c r="BP444" s="277"/>
      <c r="BQ444" s="277"/>
      <c r="BR444" s="277"/>
      <c r="BS444" s="277"/>
      <c r="BT444" s="277"/>
      <c r="BU444" s="277"/>
      <c r="BV444" s="277"/>
      <c r="BW444" s="277"/>
      <c r="BX444" s="277"/>
      <c r="BY444" s="277"/>
      <c r="BZ444" s="277"/>
      <c r="CA444" s="277"/>
      <c r="CB444" s="277"/>
      <c r="CC444" s="277"/>
      <c r="CD444" s="277"/>
      <c r="CE444" s="277"/>
      <c r="CF444" s="277"/>
      <c r="CG444" s="277"/>
      <c r="CH444" s="277"/>
      <c r="CI444" s="277"/>
      <c r="CJ444" s="277"/>
      <c r="CK444" s="277"/>
      <c r="CL444" s="277"/>
      <c r="CM444" s="277"/>
      <c r="CN444" s="277"/>
      <c r="CO444" s="277"/>
      <c r="CP444" s="277"/>
      <c r="CQ444" s="277"/>
      <c r="CR444" s="277"/>
      <c r="CS444" s="277"/>
      <c r="CT444" s="277"/>
      <c r="CU444" s="277"/>
      <c r="CV444" s="277"/>
      <c r="CW444" s="277"/>
      <c r="CX444" s="277"/>
      <c r="CY444" s="277"/>
      <c r="CZ444" s="277"/>
      <c r="DA444" s="277"/>
      <c r="DB444" s="277"/>
      <c r="DC444" s="277"/>
      <c r="DD444" s="277"/>
      <c r="DE444" s="277"/>
      <c r="DF444" s="277"/>
      <c r="DG444" s="277"/>
      <c r="DH444" s="277"/>
      <c r="DI444" s="277"/>
      <c r="DJ444" s="277"/>
      <c r="DK444" s="277"/>
      <c r="DL444" s="277"/>
      <c r="DM444" s="277"/>
      <c r="DN444" s="277"/>
      <c r="DO444" s="277"/>
      <c r="DP444" s="277"/>
      <c r="DQ444" s="277"/>
      <c r="DR444" s="277"/>
      <c r="DS444" s="277"/>
      <c r="DT444" s="277"/>
      <c r="DU444" s="277"/>
      <c r="DV444" s="277"/>
      <c r="DW444" s="277"/>
      <c r="DX444" s="277"/>
      <c r="DY444" s="277"/>
      <c r="DZ444" s="277"/>
      <c r="EA444" s="277"/>
      <c r="EB444" s="277"/>
      <c r="EC444" s="277"/>
      <c r="ED444" s="277"/>
      <c r="EE444" s="277"/>
      <c r="EF444" s="277"/>
      <c r="EG444" s="277"/>
      <c r="EH444" s="277"/>
      <c r="EI444" s="277"/>
      <c r="EJ444" s="277"/>
      <c r="EK444" s="277"/>
      <c r="EL444" s="277"/>
      <c r="EM444" s="277"/>
      <c r="EN444" s="277"/>
      <c r="EO444" s="277"/>
      <c r="EP444" s="277"/>
      <c r="EQ444" s="277"/>
      <c r="ER444" s="277"/>
      <c r="ES444" s="277"/>
      <c r="ET444" s="277"/>
      <c r="EU444" s="277"/>
      <c r="EV444" s="277"/>
      <c r="EW444" s="277"/>
      <c r="EX444" s="277"/>
      <c r="EY444" s="277"/>
      <c r="EZ444" s="277"/>
      <c r="FA444" s="277"/>
      <c r="FB444" s="277"/>
      <c r="FC444" s="277"/>
      <c r="FD444" s="277"/>
      <c r="FE444" s="277"/>
      <c r="FF444" s="277"/>
      <c r="FG444" s="277"/>
      <c r="FH444" s="277"/>
      <c r="FI444" s="277"/>
      <c r="FJ444" s="277"/>
      <c r="FK444" s="277"/>
      <c r="FL444" s="277"/>
      <c r="FM444" s="277"/>
      <c r="FN444" s="277"/>
      <c r="FO444" s="277"/>
      <c r="FP444" s="277"/>
      <c r="FQ444" s="277"/>
      <c r="FR444" s="277"/>
      <c r="FS444" s="277"/>
      <c r="FT444" s="277"/>
      <c r="FU444" s="277"/>
      <c r="FV444" s="277"/>
      <c r="FW444" s="277"/>
      <c r="FX444" s="277"/>
      <c r="FY444" s="277"/>
      <c r="FZ444" s="277"/>
      <c r="GA444" s="277"/>
      <c r="GB444" s="277"/>
      <c r="GC444" s="277"/>
      <c r="GD444" s="277"/>
      <c r="GE444" s="277"/>
      <c r="GF444" s="277"/>
      <c r="GG444" s="277"/>
      <c r="GH444" s="277"/>
      <c r="GI444" s="277"/>
      <c r="GJ444" s="277"/>
      <c r="GK444" s="277"/>
      <c r="GL444" s="277"/>
      <c r="GM444" s="277"/>
      <c r="GN444" s="277"/>
      <c r="GO444" s="277"/>
      <c r="GP444" s="277"/>
      <c r="GQ444" s="277"/>
      <c r="GR444" s="277"/>
      <c r="GS444" s="277"/>
      <c r="GT444" s="277"/>
      <c r="GU444" s="277"/>
      <c r="GV444" s="280"/>
      <c r="GW444" s="280"/>
      <c r="GX444" s="280"/>
      <c r="GY444" s="280"/>
      <c r="GZ444" s="280"/>
      <c r="HA444" s="280"/>
      <c r="HB444" s="280"/>
      <c r="HC444" s="280"/>
      <c r="HD444" s="280"/>
      <c r="HE444" s="280"/>
      <c r="HF444" s="280"/>
      <c r="HG444" s="280"/>
      <c r="HH444" s="280"/>
      <c r="HI444" s="280"/>
      <c r="HJ444" s="280"/>
      <c r="HK444" s="280"/>
      <c r="HL444" s="280"/>
      <c r="HM444" s="280"/>
      <c r="HN444" s="280"/>
      <c r="HO444" s="280"/>
      <c r="HP444" s="280"/>
      <c r="HQ444" s="280"/>
      <c r="HR444" s="280"/>
      <c r="HS444" s="280"/>
    </row>
    <row r="445" spans="1:227" s="278" customFormat="1" ht="24.95" customHeight="1">
      <c r="A445" s="521"/>
      <c r="B445" s="297" t="s">
        <v>266</v>
      </c>
      <c r="C445" s="291"/>
      <c r="D445" s="291">
        <v>236.8</v>
      </c>
      <c r="E445" s="290"/>
      <c r="F445" s="291">
        <f t="shared" si="70"/>
        <v>236.8</v>
      </c>
      <c r="G445" s="290"/>
      <c r="H445" s="291">
        <f t="shared" si="66"/>
        <v>236.8</v>
      </c>
      <c r="I445" s="296" t="s">
        <v>267</v>
      </c>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77"/>
      <c r="AT445" s="277"/>
      <c r="AU445" s="277"/>
      <c r="AV445" s="277"/>
      <c r="AW445" s="277"/>
      <c r="AX445" s="277"/>
      <c r="AY445" s="277"/>
      <c r="AZ445" s="277"/>
      <c r="BA445" s="277"/>
      <c r="BB445" s="277"/>
      <c r="BC445" s="277"/>
      <c r="BD445" s="277"/>
      <c r="BE445" s="277"/>
      <c r="BF445" s="277"/>
      <c r="BG445" s="277"/>
      <c r="BH445" s="277"/>
      <c r="BI445" s="277"/>
      <c r="BJ445" s="277"/>
      <c r="BK445" s="277"/>
      <c r="BL445" s="277"/>
      <c r="BM445" s="277"/>
      <c r="BN445" s="277"/>
      <c r="BO445" s="277"/>
      <c r="BP445" s="277"/>
      <c r="BQ445" s="277"/>
      <c r="BR445" s="277"/>
      <c r="BS445" s="277"/>
      <c r="BT445" s="277"/>
      <c r="BU445" s="277"/>
      <c r="BV445" s="277"/>
      <c r="BW445" s="277"/>
      <c r="BX445" s="277"/>
      <c r="BY445" s="277"/>
      <c r="BZ445" s="277"/>
      <c r="CA445" s="277"/>
      <c r="CB445" s="277"/>
      <c r="CC445" s="277"/>
      <c r="CD445" s="277"/>
      <c r="CE445" s="277"/>
      <c r="CF445" s="277"/>
      <c r="CG445" s="277"/>
      <c r="CH445" s="277"/>
      <c r="CI445" s="277"/>
      <c r="CJ445" s="277"/>
      <c r="CK445" s="277"/>
      <c r="CL445" s="277"/>
      <c r="CM445" s="277"/>
      <c r="CN445" s="277"/>
      <c r="CO445" s="277"/>
      <c r="CP445" s="277"/>
      <c r="CQ445" s="277"/>
      <c r="CR445" s="277"/>
      <c r="CS445" s="277"/>
      <c r="CT445" s="277"/>
      <c r="CU445" s="277"/>
      <c r="CV445" s="277"/>
      <c r="CW445" s="277"/>
      <c r="CX445" s="277"/>
      <c r="CY445" s="277"/>
      <c r="CZ445" s="277"/>
      <c r="DA445" s="277"/>
      <c r="DB445" s="277"/>
      <c r="DC445" s="277"/>
      <c r="DD445" s="277"/>
      <c r="DE445" s="277"/>
      <c r="DF445" s="277"/>
      <c r="DG445" s="277"/>
      <c r="DH445" s="277"/>
      <c r="DI445" s="277"/>
      <c r="DJ445" s="277"/>
      <c r="DK445" s="277"/>
      <c r="DL445" s="277"/>
      <c r="DM445" s="277"/>
      <c r="DN445" s="277"/>
      <c r="DO445" s="277"/>
      <c r="DP445" s="277"/>
      <c r="DQ445" s="277"/>
      <c r="DR445" s="277"/>
      <c r="DS445" s="277"/>
      <c r="DT445" s="277"/>
      <c r="DU445" s="277"/>
      <c r="DV445" s="277"/>
      <c r="DW445" s="277"/>
      <c r="DX445" s="277"/>
      <c r="DY445" s="277"/>
      <c r="DZ445" s="277"/>
      <c r="EA445" s="277"/>
      <c r="EB445" s="277"/>
      <c r="EC445" s="277"/>
      <c r="ED445" s="277"/>
      <c r="EE445" s="277"/>
      <c r="EF445" s="277"/>
      <c r="EG445" s="277"/>
      <c r="EH445" s="277"/>
      <c r="EI445" s="277"/>
      <c r="EJ445" s="277"/>
      <c r="EK445" s="277"/>
      <c r="EL445" s="277"/>
      <c r="EM445" s="277"/>
      <c r="EN445" s="277"/>
      <c r="EO445" s="277"/>
      <c r="EP445" s="277"/>
      <c r="EQ445" s="277"/>
      <c r="ER445" s="277"/>
      <c r="ES445" s="277"/>
      <c r="ET445" s="277"/>
      <c r="EU445" s="277"/>
      <c r="EV445" s="277"/>
      <c r="EW445" s="277"/>
      <c r="EX445" s="277"/>
      <c r="EY445" s="277"/>
      <c r="EZ445" s="277"/>
      <c r="FA445" s="277"/>
      <c r="FB445" s="277"/>
      <c r="FC445" s="277"/>
      <c r="FD445" s="277"/>
      <c r="FE445" s="277"/>
      <c r="FF445" s="277"/>
      <c r="FG445" s="277"/>
      <c r="FH445" s="277"/>
      <c r="FI445" s="277"/>
      <c r="FJ445" s="277"/>
      <c r="FK445" s="277"/>
      <c r="FL445" s="277"/>
      <c r="FM445" s="277"/>
      <c r="FN445" s="277"/>
      <c r="FO445" s="277"/>
      <c r="FP445" s="277"/>
      <c r="FQ445" s="277"/>
      <c r="FR445" s="277"/>
      <c r="FS445" s="277"/>
      <c r="FT445" s="277"/>
      <c r="FU445" s="277"/>
      <c r="FV445" s="277"/>
      <c r="FW445" s="277"/>
      <c r="FX445" s="277"/>
      <c r="FY445" s="277"/>
      <c r="FZ445" s="277"/>
      <c r="GA445" s="277"/>
      <c r="GB445" s="277"/>
      <c r="GC445" s="277"/>
      <c r="GD445" s="277"/>
      <c r="GE445" s="277"/>
      <c r="GF445" s="277"/>
      <c r="GG445" s="277"/>
      <c r="GH445" s="277"/>
      <c r="GI445" s="277"/>
      <c r="GJ445" s="277"/>
      <c r="GK445" s="277"/>
      <c r="GL445" s="277"/>
      <c r="GM445" s="277"/>
      <c r="GN445" s="277"/>
      <c r="GO445" s="277"/>
      <c r="GP445" s="277"/>
      <c r="GQ445" s="277"/>
      <c r="GR445" s="277"/>
      <c r="GS445" s="277"/>
      <c r="GT445" s="277"/>
      <c r="GU445" s="277"/>
      <c r="GV445" s="280"/>
      <c r="GW445" s="280"/>
      <c r="GX445" s="280"/>
      <c r="GY445" s="280"/>
      <c r="GZ445" s="280"/>
      <c r="HA445" s="280"/>
      <c r="HB445" s="280"/>
      <c r="HC445" s="280"/>
      <c r="HD445" s="280"/>
      <c r="HE445" s="280"/>
      <c r="HF445" s="280"/>
      <c r="HG445" s="280"/>
      <c r="HH445" s="280"/>
      <c r="HI445" s="280"/>
      <c r="HJ445" s="280"/>
      <c r="HK445" s="280"/>
      <c r="HL445" s="280"/>
      <c r="HM445" s="280"/>
      <c r="HN445" s="280"/>
      <c r="HO445" s="280"/>
      <c r="HP445" s="280"/>
      <c r="HQ445" s="280"/>
      <c r="HR445" s="280"/>
      <c r="HS445" s="280"/>
    </row>
    <row r="446" spans="1:227" s="278" customFormat="1" ht="24.95" customHeight="1">
      <c r="A446" s="521"/>
      <c r="B446" s="297" t="s">
        <v>316</v>
      </c>
      <c r="C446" s="291"/>
      <c r="D446" s="291"/>
      <c r="E446" s="290"/>
      <c r="F446" s="291">
        <f t="shared" si="70"/>
        <v>0</v>
      </c>
      <c r="G446" s="290">
        <v>160.4315</v>
      </c>
      <c r="H446" s="291">
        <f t="shared" si="66"/>
        <v>160.4315</v>
      </c>
      <c r="I446" s="296"/>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c r="AN446" s="277"/>
      <c r="AO446" s="277"/>
      <c r="AP446" s="277"/>
      <c r="AQ446" s="277"/>
      <c r="AR446" s="277"/>
      <c r="AS446" s="277"/>
      <c r="AT446" s="277"/>
      <c r="AU446" s="277"/>
      <c r="AV446" s="277"/>
      <c r="AW446" s="277"/>
      <c r="AX446" s="277"/>
      <c r="AY446" s="277"/>
      <c r="AZ446" s="277"/>
      <c r="BA446" s="277"/>
      <c r="BB446" s="277"/>
      <c r="BC446" s="277"/>
      <c r="BD446" s="277"/>
      <c r="BE446" s="277"/>
      <c r="BF446" s="277"/>
      <c r="BG446" s="277"/>
      <c r="BH446" s="277"/>
      <c r="BI446" s="277"/>
      <c r="BJ446" s="277"/>
      <c r="BK446" s="277"/>
      <c r="BL446" s="277"/>
      <c r="BM446" s="277"/>
      <c r="BN446" s="277"/>
      <c r="BO446" s="277"/>
      <c r="BP446" s="277"/>
      <c r="BQ446" s="277"/>
      <c r="BR446" s="277"/>
      <c r="BS446" s="277"/>
      <c r="BT446" s="277"/>
      <c r="BU446" s="277"/>
      <c r="BV446" s="277"/>
      <c r="BW446" s="277"/>
      <c r="BX446" s="277"/>
      <c r="BY446" s="277"/>
      <c r="BZ446" s="277"/>
      <c r="CA446" s="277"/>
      <c r="CB446" s="277"/>
      <c r="CC446" s="277"/>
      <c r="CD446" s="277"/>
      <c r="CE446" s="277"/>
      <c r="CF446" s="277"/>
      <c r="CG446" s="277"/>
      <c r="CH446" s="277"/>
      <c r="CI446" s="277"/>
      <c r="CJ446" s="277"/>
      <c r="CK446" s="277"/>
      <c r="CL446" s="277"/>
      <c r="CM446" s="277"/>
      <c r="CN446" s="277"/>
      <c r="CO446" s="277"/>
      <c r="CP446" s="277"/>
      <c r="CQ446" s="277"/>
      <c r="CR446" s="277"/>
      <c r="CS446" s="277"/>
      <c r="CT446" s="277"/>
      <c r="CU446" s="277"/>
      <c r="CV446" s="277"/>
      <c r="CW446" s="277"/>
      <c r="CX446" s="277"/>
      <c r="CY446" s="277"/>
      <c r="CZ446" s="277"/>
      <c r="DA446" s="277"/>
      <c r="DB446" s="277"/>
      <c r="DC446" s="277"/>
      <c r="DD446" s="277"/>
      <c r="DE446" s="277"/>
      <c r="DF446" s="277"/>
      <c r="DG446" s="277"/>
      <c r="DH446" s="277"/>
      <c r="DI446" s="277"/>
      <c r="DJ446" s="277"/>
      <c r="DK446" s="277"/>
      <c r="DL446" s="277"/>
      <c r="DM446" s="277"/>
      <c r="DN446" s="277"/>
      <c r="DO446" s="277"/>
      <c r="DP446" s="277"/>
      <c r="DQ446" s="277"/>
      <c r="DR446" s="277"/>
      <c r="DS446" s="277"/>
      <c r="DT446" s="277"/>
      <c r="DU446" s="277"/>
      <c r="DV446" s="277"/>
      <c r="DW446" s="277"/>
      <c r="DX446" s="277"/>
      <c r="DY446" s="277"/>
      <c r="DZ446" s="277"/>
      <c r="EA446" s="277"/>
      <c r="EB446" s="277"/>
      <c r="EC446" s="277"/>
      <c r="ED446" s="277"/>
      <c r="EE446" s="277"/>
      <c r="EF446" s="277"/>
      <c r="EG446" s="277"/>
      <c r="EH446" s="277"/>
      <c r="EI446" s="277"/>
      <c r="EJ446" s="277"/>
      <c r="EK446" s="277"/>
      <c r="EL446" s="277"/>
      <c r="EM446" s="277"/>
      <c r="EN446" s="277"/>
      <c r="EO446" s="277"/>
      <c r="EP446" s="277"/>
      <c r="EQ446" s="277"/>
      <c r="ER446" s="277"/>
      <c r="ES446" s="277"/>
      <c r="ET446" s="277"/>
      <c r="EU446" s="277"/>
      <c r="EV446" s="277"/>
      <c r="EW446" s="277"/>
      <c r="EX446" s="277"/>
      <c r="EY446" s="277"/>
      <c r="EZ446" s="277"/>
      <c r="FA446" s="277"/>
      <c r="FB446" s="277"/>
      <c r="FC446" s="277"/>
      <c r="FD446" s="277"/>
      <c r="FE446" s="277"/>
      <c r="FF446" s="277"/>
      <c r="FG446" s="277"/>
      <c r="FH446" s="277"/>
      <c r="FI446" s="277"/>
      <c r="FJ446" s="277"/>
      <c r="FK446" s="277"/>
      <c r="FL446" s="277"/>
      <c r="FM446" s="277"/>
      <c r="FN446" s="277"/>
      <c r="FO446" s="277"/>
      <c r="FP446" s="277"/>
      <c r="FQ446" s="277"/>
      <c r="FR446" s="277"/>
      <c r="FS446" s="277"/>
      <c r="FT446" s="277"/>
      <c r="FU446" s="277"/>
      <c r="FV446" s="277"/>
      <c r="FW446" s="277"/>
      <c r="FX446" s="277"/>
      <c r="FY446" s="277"/>
      <c r="FZ446" s="277"/>
      <c r="GA446" s="277"/>
      <c r="GB446" s="277"/>
      <c r="GC446" s="277"/>
      <c r="GD446" s="277"/>
      <c r="GE446" s="277"/>
      <c r="GF446" s="277"/>
      <c r="GG446" s="277"/>
      <c r="GH446" s="277"/>
      <c r="GI446" s="277"/>
      <c r="GJ446" s="277"/>
      <c r="GK446" s="277"/>
      <c r="GL446" s="277"/>
      <c r="GM446" s="277"/>
      <c r="GN446" s="277"/>
      <c r="GO446" s="277"/>
      <c r="GP446" s="277"/>
      <c r="GQ446" s="277"/>
      <c r="GR446" s="277"/>
      <c r="GS446" s="277"/>
      <c r="GT446" s="277"/>
      <c r="GU446" s="277"/>
      <c r="GV446" s="280"/>
      <c r="GW446" s="280"/>
      <c r="GX446" s="280"/>
      <c r="GY446" s="280"/>
      <c r="GZ446" s="280"/>
      <c r="HA446" s="280"/>
      <c r="HB446" s="280"/>
      <c r="HC446" s="280"/>
      <c r="HD446" s="280"/>
      <c r="HE446" s="280"/>
      <c r="HF446" s="280"/>
      <c r="HG446" s="280"/>
      <c r="HH446" s="280"/>
      <c r="HI446" s="280"/>
      <c r="HJ446" s="280"/>
      <c r="HK446" s="280"/>
      <c r="HL446" s="280"/>
      <c r="HM446" s="280"/>
      <c r="HN446" s="280"/>
      <c r="HO446" s="280"/>
      <c r="HP446" s="280"/>
      <c r="HQ446" s="280"/>
      <c r="HR446" s="280"/>
      <c r="HS446" s="280"/>
    </row>
    <row r="447" spans="1:227" s="278" customFormat="1" ht="24.95" customHeight="1">
      <c r="A447" s="521"/>
      <c r="B447" s="297" t="s">
        <v>448</v>
      </c>
      <c r="C447" s="291"/>
      <c r="D447" s="291"/>
      <c r="E447" s="290"/>
      <c r="F447" s="291">
        <f t="shared" si="70"/>
        <v>0</v>
      </c>
      <c r="G447" s="290">
        <v>-327.6284</v>
      </c>
      <c r="H447" s="291">
        <f t="shared" si="66"/>
        <v>-327.6284</v>
      </c>
      <c r="I447" s="296"/>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c r="AN447" s="277"/>
      <c r="AO447" s="277"/>
      <c r="AP447" s="277"/>
      <c r="AQ447" s="277"/>
      <c r="AR447" s="277"/>
      <c r="AS447" s="277"/>
      <c r="AT447" s="277"/>
      <c r="AU447" s="277"/>
      <c r="AV447" s="277"/>
      <c r="AW447" s="277"/>
      <c r="AX447" s="277"/>
      <c r="AY447" s="277"/>
      <c r="AZ447" s="277"/>
      <c r="BA447" s="277"/>
      <c r="BB447" s="277"/>
      <c r="BC447" s="277"/>
      <c r="BD447" s="277"/>
      <c r="BE447" s="277"/>
      <c r="BF447" s="277"/>
      <c r="BG447" s="277"/>
      <c r="BH447" s="277"/>
      <c r="BI447" s="277"/>
      <c r="BJ447" s="277"/>
      <c r="BK447" s="277"/>
      <c r="BL447" s="277"/>
      <c r="BM447" s="277"/>
      <c r="BN447" s="277"/>
      <c r="BO447" s="277"/>
      <c r="BP447" s="277"/>
      <c r="BQ447" s="277"/>
      <c r="BR447" s="277"/>
      <c r="BS447" s="277"/>
      <c r="BT447" s="277"/>
      <c r="BU447" s="277"/>
      <c r="BV447" s="277"/>
      <c r="BW447" s="277"/>
      <c r="BX447" s="277"/>
      <c r="BY447" s="277"/>
      <c r="BZ447" s="277"/>
      <c r="CA447" s="277"/>
      <c r="CB447" s="277"/>
      <c r="CC447" s="277"/>
      <c r="CD447" s="277"/>
      <c r="CE447" s="277"/>
      <c r="CF447" s="277"/>
      <c r="CG447" s="277"/>
      <c r="CH447" s="277"/>
      <c r="CI447" s="277"/>
      <c r="CJ447" s="277"/>
      <c r="CK447" s="277"/>
      <c r="CL447" s="277"/>
      <c r="CM447" s="277"/>
      <c r="CN447" s="277"/>
      <c r="CO447" s="277"/>
      <c r="CP447" s="277"/>
      <c r="CQ447" s="277"/>
      <c r="CR447" s="277"/>
      <c r="CS447" s="277"/>
      <c r="CT447" s="277"/>
      <c r="CU447" s="277"/>
      <c r="CV447" s="277"/>
      <c r="CW447" s="277"/>
      <c r="CX447" s="277"/>
      <c r="CY447" s="277"/>
      <c r="CZ447" s="277"/>
      <c r="DA447" s="277"/>
      <c r="DB447" s="277"/>
      <c r="DC447" s="277"/>
      <c r="DD447" s="277"/>
      <c r="DE447" s="277"/>
      <c r="DF447" s="277"/>
      <c r="DG447" s="277"/>
      <c r="DH447" s="277"/>
      <c r="DI447" s="277"/>
      <c r="DJ447" s="277"/>
      <c r="DK447" s="277"/>
      <c r="DL447" s="277"/>
      <c r="DM447" s="277"/>
      <c r="DN447" s="277"/>
      <c r="DO447" s="277"/>
      <c r="DP447" s="277"/>
      <c r="DQ447" s="277"/>
      <c r="DR447" s="277"/>
      <c r="DS447" s="277"/>
      <c r="DT447" s="277"/>
      <c r="DU447" s="277"/>
      <c r="DV447" s="277"/>
      <c r="DW447" s="277"/>
      <c r="DX447" s="277"/>
      <c r="DY447" s="277"/>
      <c r="DZ447" s="277"/>
      <c r="EA447" s="277"/>
      <c r="EB447" s="277"/>
      <c r="EC447" s="277"/>
      <c r="ED447" s="277"/>
      <c r="EE447" s="277"/>
      <c r="EF447" s="277"/>
      <c r="EG447" s="277"/>
      <c r="EH447" s="277"/>
      <c r="EI447" s="277"/>
      <c r="EJ447" s="277"/>
      <c r="EK447" s="277"/>
      <c r="EL447" s="277"/>
      <c r="EM447" s="277"/>
      <c r="EN447" s="277"/>
      <c r="EO447" s="277"/>
      <c r="EP447" s="277"/>
      <c r="EQ447" s="277"/>
      <c r="ER447" s="277"/>
      <c r="ES447" s="277"/>
      <c r="ET447" s="277"/>
      <c r="EU447" s="277"/>
      <c r="EV447" s="277"/>
      <c r="EW447" s="277"/>
      <c r="EX447" s="277"/>
      <c r="EY447" s="277"/>
      <c r="EZ447" s="277"/>
      <c r="FA447" s="277"/>
      <c r="FB447" s="277"/>
      <c r="FC447" s="277"/>
      <c r="FD447" s="277"/>
      <c r="FE447" s="277"/>
      <c r="FF447" s="277"/>
      <c r="FG447" s="277"/>
      <c r="FH447" s="277"/>
      <c r="FI447" s="277"/>
      <c r="FJ447" s="277"/>
      <c r="FK447" s="277"/>
      <c r="FL447" s="277"/>
      <c r="FM447" s="277"/>
      <c r="FN447" s="277"/>
      <c r="FO447" s="277"/>
      <c r="FP447" s="277"/>
      <c r="FQ447" s="277"/>
      <c r="FR447" s="277"/>
      <c r="FS447" s="277"/>
      <c r="FT447" s="277"/>
      <c r="FU447" s="277"/>
      <c r="FV447" s="277"/>
      <c r="FW447" s="277"/>
      <c r="FX447" s="277"/>
      <c r="FY447" s="277"/>
      <c r="FZ447" s="277"/>
      <c r="GA447" s="277"/>
      <c r="GB447" s="277"/>
      <c r="GC447" s="277"/>
      <c r="GD447" s="277"/>
      <c r="GE447" s="277"/>
      <c r="GF447" s="277"/>
      <c r="GG447" s="277"/>
      <c r="GH447" s="277"/>
      <c r="GI447" s="277"/>
      <c r="GJ447" s="277"/>
      <c r="GK447" s="277"/>
      <c r="GL447" s="277"/>
      <c r="GM447" s="277"/>
      <c r="GN447" s="277"/>
      <c r="GO447" s="277"/>
      <c r="GP447" s="277"/>
      <c r="GQ447" s="277"/>
      <c r="GR447" s="277"/>
      <c r="GS447" s="277"/>
      <c r="GT447" s="277"/>
      <c r="GU447" s="277"/>
      <c r="GV447" s="280"/>
      <c r="GW447" s="280"/>
      <c r="GX447" s="280"/>
      <c r="GY447" s="280"/>
      <c r="GZ447" s="280"/>
      <c r="HA447" s="280"/>
      <c r="HB447" s="280"/>
      <c r="HC447" s="280"/>
      <c r="HD447" s="280"/>
      <c r="HE447" s="280"/>
      <c r="HF447" s="280"/>
      <c r="HG447" s="280"/>
      <c r="HH447" s="280"/>
      <c r="HI447" s="280"/>
      <c r="HJ447" s="280"/>
      <c r="HK447" s="280"/>
      <c r="HL447" s="280"/>
      <c r="HM447" s="280"/>
      <c r="HN447" s="280"/>
      <c r="HO447" s="280"/>
      <c r="HP447" s="280"/>
      <c r="HQ447" s="280"/>
      <c r="HR447" s="280"/>
      <c r="HS447" s="280"/>
    </row>
    <row r="448" spans="1:227" s="278" customFormat="1" ht="24.95" customHeight="1">
      <c r="A448" s="522"/>
      <c r="B448" s="306" t="s">
        <v>317</v>
      </c>
      <c r="C448" s="291"/>
      <c r="D448" s="291"/>
      <c r="E448" s="290">
        <v>25.65</v>
      </c>
      <c r="F448" s="291">
        <f t="shared" si="70"/>
        <v>25.65</v>
      </c>
      <c r="G448" s="290"/>
      <c r="H448" s="291">
        <f t="shared" si="66"/>
        <v>25.65</v>
      </c>
      <c r="I448" s="296" t="s">
        <v>515</v>
      </c>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c r="AN448" s="277"/>
      <c r="AO448" s="277"/>
      <c r="AP448" s="277"/>
      <c r="AQ448" s="277"/>
      <c r="AR448" s="277"/>
      <c r="AS448" s="277"/>
      <c r="AT448" s="277"/>
      <c r="AU448" s="277"/>
      <c r="AV448" s="277"/>
      <c r="AW448" s="277"/>
      <c r="AX448" s="277"/>
      <c r="AY448" s="277"/>
      <c r="AZ448" s="277"/>
      <c r="BA448" s="277"/>
      <c r="BB448" s="277"/>
      <c r="BC448" s="277"/>
      <c r="BD448" s="277"/>
      <c r="BE448" s="277"/>
      <c r="BF448" s="277"/>
      <c r="BG448" s="277"/>
      <c r="BH448" s="277"/>
      <c r="BI448" s="277"/>
      <c r="BJ448" s="277"/>
      <c r="BK448" s="277"/>
      <c r="BL448" s="277"/>
      <c r="BM448" s="277"/>
      <c r="BN448" s="277"/>
      <c r="BO448" s="277"/>
      <c r="BP448" s="277"/>
      <c r="BQ448" s="277"/>
      <c r="BR448" s="277"/>
      <c r="BS448" s="277"/>
      <c r="BT448" s="277"/>
      <c r="BU448" s="277"/>
      <c r="BV448" s="277"/>
      <c r="BW448" s="277"/>
      <c r="BX448" s="277"/>
      <c r="BY448" s="277"/>
      <c r="BZ448" s="277"/>
      <c r="CA448" s="277"/>
      <c r="CB448" s="277"/>
      <c r="CC448" s="277"/>
      <c r="CD448" s="277"/>
      <c r="CE448" s="277"/>
      <c r="CF448" s="277"/>
      <c r="CG448" s="277"/>
      <c r="CH448" s="277"/>
      <c r="CI448" s="277"/>
      <c r="CJ448" s="277"/>
      <c r="CK448" s="277"/>
      <c r="CL448" s="277"/>
      <c r="CM448" s="277"/>
      <c r="CN448" s="277"/>
      <c r="CO448" s="277"/>
      <c r="CP448" s="277"/>
      <c r="CQ448" s="277"/>
      <c r="CR448" s="277"/>
      <c r="CS448" s="277"/>
      <c r="CT448" s="277"/>
      <c r="CU448" s="277"/>
      <c r="CV448" s="277"/>
      <c r="CW448" s="277"/>
      <c r="CX448" s="277"/>
      <c r="CY448" s="277"/>
      <c r="CZ448" s="277"/>
      <c r="DA448" s="277"/>
      <c r="DB448" s="277"/>
      <c r="DC448" s="277"/>
      <c r="DD448" s="277"/>
      <c r="DE448" s="277"/>
      <c r="DF448" s="277"/>
      <c r="DG448" s="277"/>
      <c r="DH448" s="277"/>
      <c r="DI448" s="277"/>
      <c r="DJ448" s="277"/>
      <c r="DK448" s="277"/>
      <c r="DL448" s="277"/>
      <c r="DM448" s="277"/>
      <c r="DN448" s="277"/>
      <c r="DO448" s="277"/>
      <c r="DP448" s="277"/>
      <c r="DQ448" s="277"/>
      <c r="DR448" s="277"/>
      <c r="DS448" s="277"/>
      <c r="DT448" s="277"/>
      <c r="DU448" s="277"/>
      <c r="DV448" s="277"/>
      <c r="DW448" s="277"/>
      <c r="DX448" s="277"/>
      <c r="DY448" s="277"/>
      <c r="DZ448" s="277"/>
      <c r="EA448" s="277"/>
      <c r="EB448" s="277"/>
      <c r="EC448" s="277"/>
      <c r="ED448" s="277"/>
      <c r="EE448" s="277"/>
      <c r="EF448" s="277"/>
      <c r="EG448" s="277"/>
      <c r="EH448" s="277"/>
      <c r="EI448" s="277"/>
      <c r="EJ448" s="277"/>
      <c r="EK448" s="277"/>
      <c r="EL448" s="277"/>
      <c r="EM448" s="277"/>
      <c r="EN448" s="277"/>
      <c r="EO448" s="277"/>
      <c r="EP448" s="277"/>
      <c r="EQ448" s="277"/>
      <c r="ER448" s="277"/>
      <c r="ES448" s="277"/>
      <c r="ET448" s="277"/>
      <c r="EU448" s="277"/>
      <c r="EV448" s="277"/>
      <c r="EW448" s="277"/>
      <c r="EX448" s="277"/>
      <c r="EY448" s="277"/>
      <c r="EZ448" s="277"/>
      <c r="FA448" s="277"/>
      <c r="FB448" s="277"/>
      <c r="FC448" s="277"/>
      <c r="FD448" s="277"/>
      <c r="FE448" s="277"/>
      <c r="FF448" s="277"/>
      <c r="FG448" s="277"/>
      <c r="FH448" s="277"/>
      <c r="FI448" s="277"/>
      <c r="FJ448" s="277"/>
      <c r="FK448" s="277"/>
      <c r="FL448" s="277"/>
      <c r="FM448" s="277"/>
      <c r="FN448" s="277"/>
      <c r="FO448" s="277"/>
      <c r="FP448" s="277"/>
      <c r="FQ448" s="277"/>
      <c r="FR448" s="277"/>
      <c r="FS448" s="277"/>
      <c r="FT448" s="277"/>
      <c r="FU448" s="277"/>
      <c r="FV448" s="277"/>
      <c r="FW448" s="277"/>
      <c r="FX448" s="277"/>
      <c r="FY448" s="277"/>
      <c r="FZ448" s="277"/>
      <c r="GA448" s="277"/>
      <c r="GB448" s="277"/>
      <c r="GC448" s="277"/>
      <c r="GD448" s="277"/>
      <c r="GE448" s="277"/>
      <c r="GF448" s="277"/>
      <c r="GG448" s="277"/>
      <c r="GH448" s="277"/>
      <c r="GI448" s="277"/>
      <c r="GJ448" s="277"/>
      <c r="GK448" s="277"/>
      <c r="GL448" s="277"/>
      <c r="GM448" s="277"/>
      <c r="GN448" s="277"/>
      <c r="GO448" s="277"/>
      <c r="GP448" s="277"/>
      <c r="GQ448" s="277"/>
      <c r="GR448" s="277"/>
      <c r="GS448" s="277"/>
      <c r="GT448" s="277"/>
      <c r="GU448" s="277"/>
      <c r="GV448" s="280"/>
      <c r="GW448" s="280"/>
      <c r="GX448" s="280"/>
      <c r="GY448" s="280"/>
      <c r="GZ448" s="280"/>
      <c r="HA448" s="280"/>
      <c r="HB448" s="280"/>
      <c r="HC448" s="280"/>
      <c r="HD448" s="280"/>
      <c r="HE448" s="280"/>
      <c r="HF448" s="280"/>
      <c r="HG448" s="280"/>
      <c r="HH448" s="280"/>
      <c r="HI448" s="280"/>
      <c r="HJ448" s="280"/>
      <c r="HK448" s="280"/>
      <c r="HL448" s="280"/>
      <c r="HM448" s="280"/>
      <c r="HN448" s="280"/>
      <c r="HO448" s="280"/>
      <c r="HP448" s="280"/>
      <c r="HQ448" s="280"/>
      <c r="HR448" s="280"/>
      <c r="HS448" s="280"/>
    </row>
    <row r="449" spans="1:227" s="278" customFormat="1" ht="23.1" customHeight="1">
      <c r="A449" s="520" t="s">
        <v>132</v>
      </c>
      <c r="B449" s="289" t="s">
        <v>81</v>
      </c>
      <c r="C449" s="291">
        <f>C450+C451+C454+C466</f>
        <v>4077.7</v>
      </c>
      <c r="D449" s="291">
        <f t="shared" ref="D449:G449" si="74">D450+D451+D454+D466</f>
        <v>228.141231</v>
      </c>
      <c r="E449" s="291">
        <f t="shared" si="74"/>
        <v>11086.92</v>
      </c>
      <c r="F449" s="291">
        <f t="shared" si="70"/>
        <v>15392.761231</v>
      </c>
      <c r="G449" s="291">
        <f t="shared" si="74"/>
        <v>-4076.1033830000001</v>
      </c>
      <c r="H449" s="291">
        <f t="shared" si="66"/>
        <v>11316.657848000001</v>
      </c>
      <c r="I449" s="296"/>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c r="AQ449" s="277"/>
      <c r="AR449" s="277"/>
      <c r="AS449" s="277"/>
      <c r="AT449" s="277"/>
      <c r="AU449" s="277"/>
      <c r="AV449" s="277"/>
      <c r="AW449" s="277"/>
      <c r="AX449" s="277"/>
      <c r="AY449" s="277"/>
      <c r="AZ449" s="277"/>
      <c r="BA449" s="277"/>
      <c r="BB449" s="277"/>
      <c r="BC449" s="277"/>
      <c r="BD449" s="277"/>
      <c r="BE449" s="277"/>
      <c r="BF449" s="277"/>
      <c r="BG449" s="277"/>
      <c r="BH449" s="277"/>
      <c r="BI449" s="277"/>
      <c r="BJ449" s="277"/>
      <c r="BK449" s="277"/>
      <c r="BL449" s="277"/>
      <c r="BM449" s="277"/>
      <c r="BN449" s="277"/>
      <c r="BO449" s="277"/>
      <c r="BP449" s="277"/>
      <c r="BQ449" s="277"/>
      <c r="BR449" s="277"/>
      <c r="BS449" s="277"/>
      <c r="BT449" s="277"/>
      <c r="BU449" s="277"/>
      <c r="BV449" s="277"/>
      <c r="BW449" s="277"/>
      <c r="BX449" s="277"/>
      <c r="BY449" s="277"/>
      <c r="BZ449" s="277"/>
      <c r="CA449" s="277"/>
      <c r="CB449" s="277"/>
      <c r="CC449" s="277"/>
      <c r="CD449" s="277"/>
      <c r="CE449" s="277"/>
      <c r="CF449" s="277"/>
      <c r="CG449" s="277"/>
      <c r="CH449" s="277"/>
      <c r="CI449" s="277"/>
      <c r="CJ449" s="277"/>
      <c r="CK449" s="277"/>
      <c r="CL449" s="277"/>
      <c r="CM449" s="277"/>
      <c r="CN449" s="277"/>
      <c r="CO449" s="277"/>
      <c r="CP449" s="277"/>
      <c r="CQ449" s="277"/>
      <c r="CR449" s="277"/>
      <c r="CS449" s="277"/>
      <c r="CT449" s="277"/>
      <c r="CU449" s="277"/>
      <c r="CV449" s="277"/>
      <c r="CW449" s="277"/>
      <c r="CX449" s="277"/>
      <c r="CY449" s="277"/>
      <c r="CZ449" s="277"/>
      <c r="DA449" s="277"/>
      <c r="DB449" s="277"/>
      <c r="DC449" s="277"/>
      <c r="DD449" s="277"/>
      <c r="DE449" s="277"/>
      <c r="DF449" s="277"/>
      <c r="DG449" s="277"/>
      <c r="DH449" s="277"/>
      <c r="DI449" s="277"/>
      <c r="DJ449" s="277"/>
      <c r="DK449" s="277"/>
      <c r="DL449" s="277"/>
      <c r="DM449" s="277"/>
      <c r="DN449" s="277"/>
      <c r="DO449" s="277"/>
      <c r="DP449" s="277"/>
      <c r="DQ449" s="277"/>
      <c r="DR449" s="277"/>
      <c r="DS449" s="277"/>
      <c r="DT449" s="277"/>
      <c r="DU449" s="277"/>
      <c r="DV449" s="277"/>
      <c r="DW449" s="277"/>
      <c r="DX449" s="277"/>
      <c r="DY449" s="277"/>
      <c r="DZ449" s="277"/>
      <c r="EA449" s="277"/>
      <c r="EB449" s="277"/>
      <c r="EC449" s="277"/>
      <c r="ED449" s="277"/>
      <c r="EE449" s="277"/>
      <c r="EF449" s="277"/>
      <c r="EG449" s="277"/>
      <c r="EH449" s="277"/>
      <c r="EI449" s="277"/>
      <c r="EJ449" s="277"/>
      <c r="EK449" s="277"/>
      <c r="EL449" s="277"/>
      <c r="EM449" s="277"/>
      <c r="EN449" s="277"/>
      <c r="EO449" s="277"/>
      <c r="EP449" s="277"/>
      <c r="EQ449" s="277"/>
      <c r="ER449" s="277"/>
      <c r="ES449" s="277"/>
      <c r="ET449" s="277"/>
      <c r="EU449" s="277"/>
      <c r="EV449" s="277"/>
      <c r="EW449" s="277"/>
      <c r="EX449" s="277"/>
      <c r="EY449" s="277"/>
      <c r="EZ449" s="277"/>
      <c r="FA449" s="277"/>
      <c r="FB449" s="277"/>
      <c r="FC449" s="277"/>
      <c r="FD449" s="277"/>
      <c r="FE449" s="277"/>
      <c r="FF449" s="277"/>
      <c r="FG449" s="277"/>
      <c r="FH449" s="277"/>
      <c r="FI449" s="277"/>
      <c r="FJ449" s="277"/>
      <c r="FK449" s="277"/>
      <c r="FL449" s="277"/>
      <c r="FM449" s="277"/>
      <c r="FN449" s="277"/>
      <c r="FO449" s="277"/>
      <c r="FP449" s="277"/>
      <c r="FQ449" s="277"/>
      <c r="FR449" s="277"/>
      <c r="FS449" s="277"/>
      <c r="FT449" s="277"/>
      <c r="FU449" s="277"/>
      <c r="FV449" s="277"/>
      <c r="FW449" s="277"/>
      <c r="FX449" s="277"/>
      <c r="FY449" s="277"/>
      <c r="FZ449" s="277"/>
      <c r="GA449" s="277"/>
      <c r="GB449" s="277"/>
      <c r="GC449" s="277"/>
      <c r="GD449" s="277"/>
      <c r="GE449" s="277"/>
      <c r="GF449" s="277"/>
      <c r="GG449" s="277"/>
      <c r="GH449" s="277"/>
      <c r="GI449" s="277"/>
      <c r="GJ449" s="277"/>
      <c r="GK449" s="277"/>
      <c r="GL449" s="277"/>
      <c r="GM449" s="277"/>
      <c r="GN449" s="277"/>
      <c r="GO449" s="277"/>
      <c r="GP449" s="277"/>
      <c r="GQ449" s="277"/>
      <c r="GR449" s="277"/>
      <c r="GS449" s="277"/>
      <c r="GT449" s="277"/>
      <c r="GU449" s="277"/>
      <c r="GV449" s="280"/>
      <c r="GW449" s="280"/>
      <c r="GX449" s="280"/>
      <c r="GY449" s="280"/>
      <c r="GZ449" s="280"/>
      <c r="HA449" s="280"/>
      <c r="HB449" s="280"/>
      <c r="HC449" s="280"/>
      <c r="HD449" s="280"/>
      <c r="HE449" s="280"/>
      <c r="HF449" s="280"/>
      <c r="HG449" s="280"/>
      <c r="HH449" s="280"/>
      <c r="HI449" s="280"/>
      <c r="HJ449" s="280"/>
      <c r="HK449" s="280"/>
      <c r="HL449" s="280"/>
      <c r="HM449" s="280"/>
      <c r="HN449" s="280"/>
      <c r="HO449" s="280"/>
      <c r="HP449" s="280"/>
      <c r="HQ449" s="280"/>
      <c r="HR449" s="280"/>
      <c r="HS449" s="280"/>
    </row>
    <row r="450" spans="1:227" s="278" customFormat="1" ht="24.95" customHeight="1">
      <c r="A450" s="521"/>
      <c r="B450" s="294" t="s">
        <v>253</v>
      </c>
      <c r="C450" s="291">
        <v>376</v>
      </c>
      <c r="D450" s="290">
        <v>144.491231</v>
      </c>
      <c r="E450" s="290"/>
      <c r="F450" s="291">
        <f t="shared" si="70"/>
        <v>520.49123099999997</v>
      </c>
      <c r="G450" s="290"/>
      <c r="H450" s="291">
        <f t="shared" si="66"/>
        <v>520.49123099999997</v>
      </c>
      <c r="I450" s="296" t="s">
        <v>516</v>
      </c>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c r="AN450" s="277"/>
      <c r="AO450" s="277"/>
      <c r="AP450" s="277"/>
      <c r="AQ450" s="277"/>
      <c r="AR450" s="277"/>
      <c r="AS450" s="277"/>
      <c r="AT450" s="277"/>
      <c r="AU450" s="277"/>
      <c r="AV450" s="277"/>
      <c r="AW450" s="277"/>
      <c r="AX450" s="277"/>
      <c r="AY450" s="277"/>
      <c r="AZ450" s="277"/>
      <c r="BA450" s="277"/>
      <c r="BB450" s="277"/>
      <c r="BC450" s="277"/>
      <c r="BD450" s="277"/>
      <c r="BE450" s="277"/>
      <c r="BF450" s="277"/>
      <c r="BG450" s="277"/>
      <c r="BH450" s="277"/>
      <c r="BI450" s="277"/>
      <c r="BJ450" s="277"/>
      <c r="BK450" s="277"/>
      <c r="BL450" s="277"/>
      <c r="BM450" s="277"/>
      <c r="BN450" s="277"/>
      <c r="BO450" s="277"/>
      <c r="BP450" s="277"/>
      <c r="BQ450" s="277"/>
      <c r="BR450" s="277"/>
      <c r="BS450" s="277"/>
      <c r="BT450" s="277"/>
      <c r="BU450" s="277"/>
      <c r="BV450" s="277"/>
      <c r="BW450" s="277"/>
      <c r="BX450" s="277"/>
      <c r="BY450" s="277"/>
      <c r="BZ450" s="277"/>
      <c r="CA450" s="277"/>
      <c r="CB450" s="277"/>
      <c r="CC450" s="277"/>
      <c r="CD450" s="277"/>
      <c r="CE450" s="277"/>
      <c r="CF450" s="277"/>
      <c r="CG450" s="277"/>
      <c r="CH450" s="277"/>
      <c r="CI450" s="277"/>
      <c r="CJ450" s="277"/>
      <c r="CK450" s="277"/>
      <c r="CL450" s="277"/>
      <c r="CM450" s="277"/>
      <c r="CN450" s="277"/>
      <c r="CO450" s="277"/>
      <c r="CP450" s="277"/>
      <c r="CQ450" s="277"/>
      <c r="CR450" s="277"/>
      <c r="CS450" s="277"/>
      <c r="CT450" s="277"/>
      <c r="CU450" s="277"/>
      <c r="CV450" s="277"/>
      <c r="CW450" s="277"/>
      <c r="CX450" s="277"/>
      <c r="CY450" s="277"/>
      <c r="CZ450" s="277"/>
      <c r="DA450" s="277"/>
      <c r="DB450" s="277"/>
      <c r="DC450" s="277"/>
      <c r="DD450" s="277"/>
      <c r="DE450" s="277"/>
      <c r="DF450" s="277"/>
      <c r="DG450" s="277"/>
      <c r="DH450" s="277"/>
      <c r="DI450" s="277"/>
      <c r="DJ450" s="277"/>
      <c r="DK450" s="277"/>
      <c r="DL450" s="277"/>
      <c r="DM450" s="277"/>
      <c r="DN450" s="277"/>
      <c r="DO450" s="277"/>
      <c r="DP450" s="277"/>
      <c r="DQ450" s="277"/>
      <c r="DR450" s="277"/>
      <c r="DS450" s="277"/>
      <c r="DT450" s="277"/>
      <c r="DU450" s="277"/>
      <c r="DV450" s="277"/>
      <c r="DW450" s="277"/>
      <c r="DX450" s="277"/>
      <c r="DY450" s="277"/>
      <c r="DZ450" s="277"/>
      <c r="EA450" s="277"/>
      <c r="EB450" s="277"/>
      <c r="EC450" s="277"/>
      <c r="ED450" s="277"/>
      <c r="EE450" s="277"/>
      <c r="EF450" s="277"/>
      <c r="EG450" s="277"/>
      <c r="EH450" s="277"/>
      <c r="EI450" s="277"/>
      <c r="EJ450" s="277"/>
      <c r="EK450" s="277"/>
      <c r="EL450" s="277"/>
      <c r="EM450" s="277"/>
      <c r="EN450" s="277"/>
      <c r="EO450" s="277"/>
      <c r="EP450" s="277"/>
      <c r="EQ450" s="277"/>
      <c r="ER450" s="277"/>
      <c r="ES450" s="277"/>
      <c r="ET450" s="277"/>
      <c r="EU450" s="277"/>
      <c r="EV450" s="277"/>
      <c r="EW450" s="277"/>
      <c r="EX450" s="277"/>
      <c r="EY450" s="277"/>
      <c r="EZ450" s="277"/>
      <c r="FA450" s="277"/>
      <c r="FB450" s="277"/>
      <c r="FC450" s="277"/>
      <c r="FD450" s="277"/>
      <c r="FE450" s="277"/>
      <c r="FF450" s="277"/>
      <c r="FG450" s="277"/>
      <c r="FH450" s="277"/>
      <c r="FI450" s="277"/>
      <c r="FJ450" s="277"/>
      <c r="FK450" s="277"/>
      <c r="FL450" s="277"/>
      <c r="FM450" s="277"/>
      <c r="FN450" s="277"/>
      <c r="FO450" s="277"/>
      <c r="FP450" s="277"/>
      <c r="FQ450" s="277"/>
      <c r="FR450" s="277"/>
      <c r="FS450" s="277"/>
      <c r="FT450" s="277"/>
      <c r="FU450" s="277"/>
      <c r="FV450" s="277"/>
      <c r="FW450" s="277"/>
      <c r="FX450" s="277"/>
      <c r="FY450" s="277"/>
      <c r="FZ450" s="277"/>
      <c r="GA450" s="277"/>
      <c r="GB450" s="277"/>
      <c r="GC450" s="277"/>
      <c r="GD450" s="277"/>
      <c r="GE450" s="277"/>
      <c r="GF450" s="277"/>
      <c r="GG450" s="277"/>
      <c r="GH450" s="277"/>
      <c r="GI450" s="277"/>
      <c r="GJ450" s="277"/>
      <c r="GK450" s="277"/>
      <c r="GL450" s="277"/>
      <c r="GM450" s="277"/>
      <c r="GN450" s="277"/>
      <c r="GO450" s="277"/>
      <c r="GP450" s="277"/>
      <c r="GQ450" s="277"/>
      <c r="GR450" s="277"/>
      <c r="GS450" s="277"/>
      <c r="GT450" s="277"/>
      <c r="GU450" s="277"/>
      <c r="GV450" s="280"/>
      <c r="GW450" s="280"/>
      <c r="GX450" s="280"/>
      <c r="GY450" s="280"/>
      <c r="GZ450" s="280"/>
      <c r="HA450" s="280"/>
      <c r="HB450" s="280"/>
      <c r="HC450" s="280"/>
      <c r="HD450" s="280"/>
      <c r="HE450" s="280"/>
      <c r="HF450" s="280"/>
      <c r="HG450" s="280"/>
      <c r="HH450" s="280"/>
      <c r="HI450" s="280"/>
      <c r="HJ450" s="280"/>
      <c r="HK450" s="280"/>
      <c r="HL450" s="280"/>
      <c r="HM450" s="280"/>
      <c r="HN450" s="280"/>
      <c r="HO450" s="280"/>
      <c r="HP450" s="280"/>
      <c r="HQ450" s="280"/>
      <c r="HR450" s="280"/>
      <c r="HS450" s="280"/>
    </row>
    <row r="451" spans="1:227" s="278" customFormat="1" ht="23.1" customHeight="1">
      <c r="A451" s="521"/>
      <c r="B451" s="294" t="s">
        <v>255</v>
      </c>
      <c r="C451" s="290">
        <v>68.7</v>
      </c>
      <c r="D451" s="290"/>
      <c r="E451" s="290"/>
      <c r="F451" s="291">
        <f t="shared" si="70"/>
        <v>68.7</v>
      </c>
      <c r="G451" s="290"/>
      <c r="H451" s="291">
        <f t="shared" si="66"/>
        <v>68.7</v>
      </c>
      <c r="I451" s="296"/>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c r="BI451" s="277"/>
      <c r="BJ451" s="277"/>
      <c r="BK451" s="277"/>
      <c r="BL451" s="277"/>
      <c r="BM451" s="277"/>
      <c r="BN451" s="277"/>
      <c r="BO451" s="277"/>
      <c r="BP451" s="277"/>
      <c r="BQ451" s="277"/>
      <c r="BR451" s="277"/>
      <c r="BS451" s="277"/>
      <c r="BT451" s="277"/>
      <c r="BU451" s="277"/>
      <c r="BV451" s="277"/>
      <c r="BW451" s="277"/>
      <c r="BX451" s="277"/>
      <c r="BY451" s="277"/>
      <c r="BZ451" s="277"/>
      <c r="CA451" s="277"/>
      <c r="CB451" s="277"/>
      <c r="CC451" s="277"/>
      <c r="CD451" s="277"/>
      <c r="CE451" s="277"/>
      <c r="CF451" s="277"/>
      <c r="CG451" s="277"/>
      <c r="CH451" s="277"/>
      <c r="CI451" s="277"/>
      <c r="CJ451" s="277"/>
      <c r="CK451" s="277"/>
      <c r="CL451" s="277"/>
      <c r="CM451" s="277"/>
      <c r="CN451" s="277"/>
      <c r="CO451" s="277"/>
      <c r="CP451" s="277"/>
      <c r="CQ451" s="277"/>
      <c r="CR451" s="277"/>
      <c r="CS451" s="277"/>
      <c r="CT451" s="277"/>
      <c r="CU451" s="277"/>
      <c r="CV451" s="277"/>
      <c r="CW451" s="277"/>
      <c r="CX451" s="277"/>
      <c r="CY451" s="277"/>
      <c r="CZ451" s="277"/>
      <c r="DA451" s="277"/>
      <c r="DB451" s="277"/>
      <c r="DC451" s="277"/>
      <c r="DD451" s="277"/>
      <c r="DE451" s="277"/>
      <c r="DF451" s="277"/>
      <c r="DG451" s="277"/>
      <c r="DH451" s="277"/>
      <c r="DI451" s="277"/>
      <c r="DJ451" s="277"/>
      <c r="DK451" s="277"/>
      <c r="DL451" s="277"/>
      <c r="DM451" s="277"/>
      <c r="DN451" s="277"/>
      <c r="DO451" s="277"/>
      <c r="DP451" s="277"/>
      <c r="DQ451" s="277"/>
      <c r="DR451" s="277"/>
      <c r="DS451" s="277"/>
      <c r="DT451" s="277"/>
      <c r="DU451" s="277"/>
      <c r="DV451" s="277"/>
      <c r="DW451" s="277"/>
      <c r="DX451" s="277"/>
      <c r="DY451" s="277"/>
      <c r="DZ451" s="277"/>
      <c r="EA451" s="277"/>
      <c r="EB451" s="277"/>
      <c r="EC451" s="277"/>
      <c r="ED451" s="277"/>
      <c r="EE451" s="277"/>
      <c r="EF451" s="277"/>
      <c r="EG451" s="277"/>
      <c r="EH451" s="277"/>
      <c r="EI451" s="277"/>
      <c r="EJ451" s="277"/>
      <c r="EK451" s="277"/>
      <c r="EL451" s="277"/>
      <c r="EM451" s="277"/>
      <c r="EN451" s="277"/>
      <c r="EO451" s="277"/>
      <c r="EP451" s="277"/>
      <c r="EQ451" s="277"/>
      <c r="ER451" s="277"/>
      <c r="ES451" s="277"/>
      <c r="ET451" s="277"/>
      <c r="EU451" s="277"/>
      <c r="EV451" s="277"/>
      <c r="EW451" s="277"/>
      <c r="EX451" s="277"/>
      <c r="EY451" s="277"/>
      <c r="EZ451" s="277"/>
      <c r="FA451" s="277"/>
      <c r="FB451" s="277"/>
      <c r="FC451" s="277"/>
      <c r="FD451" s="277"/>
      <c r="FE451" s="277"/>
      <c r="FF451" s="277"/>
      <c r="FG451" s="277"/>
      <c r="FH451" s="277"/>
      <c r="FI451" s="277"/>
      <c r="FJ451" s="277"/>
      <c r="FK451" s="277"/>
      <c r="FL451" s="277"/>
      <c r="FM451" s="277"/>
      <c r="FN451" s="277"/>
      <c r="FO451" s="277"/>
      <c r="FP451" s="277"/>
      <c r="FQ451" s="277"/>
      <c r="FR451" s="277"/>
      <c r="FS451" s="277"/>
      <c r="FT451" s="277"/>
      <c r="FU451" s="277"/>
      <c r="FV451" s="277"/>
      <c r="FW451" s="277"/>
      <c r="FX451" s="277"/>
      <c r="FY451" s="277"/>
      <c r="FZ451" s="277"/>
      <c r="GA451" s="277"/>
      <c r="GB451" s="277"/>
      <c r="GC451" s="277"/>
      <c r="GD451" s="277"/>
      <c r="GE451" s="277"/>
      <c r="GF451" s="277"/>
      <c r="GG451" s="277"/>
      <c r="GH451" s="277"/>
      <c r="GI451" s="277"/>
      <c r="GJ451" s="277"/>
      <c r="GK451" s="277"/>
      <c r="GL451" s="277"/>
      <c r="GM451" s="277"/>
      <c r="GN451" s="277"/>
      <c r="GO451" s="277"/>
      <c r="GP451" s="277"/>
      <c r="GQ451" s="277"/>
      <c r="GR451" s="277"/>
      <c r="GS451" s="277"/>
      <c r="GT451" s="277"/>
      <c r="GU451" s="277"/>
      <c r="GV451" s="280"/>
      <c r="GW451" s="280"/>
      <c r="GX451" s="280"/>
      <c r="GY451" s="280"/>
      <c r="GZ451" s="280"/>
      <c r="HA451" s="280"/>
      <c r="HB451" s="280"/>
      <c r="HC451" s="280"/>
      <c r="HD451" s="280"/>
      <c r="HE451" s="280"/>
      <c r="HF451" s="280"/>
      <c r="HG451" s="280"/>
      <c r="HH451" s="280"/>
      <c r="HI451" s="280"/>
      <c r="HJ451" s="280"/>
      <c r="HK451" s="280"/>
      <c r="HL451" s="280"/>
      <c r="HM451" s="280"/>
      <c r="HN451" s="280"/>
      <c r="HO451" s="280"/>
      <c r="HP451" s="280"/>
      <c r="HQ451" s="280"/>
      <c r="HR451" s="280"/>
      <c r="HS451" s="280"/>
    </row>
    <row r="452" spans="1:227" s="257" customFormat="1" ht="23.1" customHeight="1">
      <c r="A452" s="521"/>
      <c r="B452" s="293" t="s">
        <v>256</v>
      </c>
      <c r="C452" s="291">
        <v>34.799999999999997</v>
      </c>
      <c r="D452" s="291"/>
      <c r="E452" s="291"/>
      <c r="F452" s="291">
        <f t="shared" si="70"/>
        <v>34.799999999999997</v>
      </c>
      <c r="G452" s="291"/>
      <c r="H452" s="291">
        <f t="shared" si="66"/>
        <v>34.799999999999997</v>
      </c>
      <c r="I452" s="296"/>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c r="AN452" s="277"/>
      <c r="AO452" s="277"/>
      <c r="AP452" s="277"/>
      <c r="AQ452" s="277"/>
      <c r="AR452" s="277"/>
      <c r="AS452" s="277"/>
      <c r="AT452" s="277"/>
      <c r="AU452" s="277"/>
      <c r="AV452" s="277"/>
      <c r="AW452" s="277"/>
      <c r="AX452" s="277"/>
      <c r="AY452" s="277"/>
      <c r="AZ452" s="277"/>
      <c r="BA452" s="277"/>
      <c r="BB452" s="277"/>
      <c r="BC452" s="277"/>
      <c r="BD452" s="277"/>
      <c r="BE452" s="277"/>
      <c r="BF452" s="277"/>
      <c r="BG452" s="277"/>
      <c r="BH452" s="277"/>
      <c r="BI452" s="277"/>
      <c r="BJ452" s="277"/>
      <c r="BK452" s="277"/>
      <c r="BL452" s="277"/>
      <c r="BM452" s="277"/>
      <c r="BN452" s="277"/>
      <c r="BO452" s="277"/>
      <c r="BP452" s="277"/>
      <c r="BQ452" s="277"/>
      <c r="BR452" s="277"/>
      <c r="BS452" s="277"/>
      <c r="BT452" s="277"/>
      <c r="BU452" s="277"/>
      <c r="BV452" s="277"/>
      <c r="BW452" s="277"/>
      <c r="BX452" s="277"/>
      <c r="BY452" s="277"/>
      <c r="BZ452" s="277"/>
      <c r="CA452" s="277"/>
      <c r="CB452" s="277"/>
      <c r="CC452" s="277"/>
      <c r="CD452" s="277"/>
      <c r="CE452" s="277"/>
      <c r="CF452" s="277"/>
      <c r="CG452" s="277"/>
      <c r="CH452" s="277"/>
      <c r="CI452" s="277"/>
      <c r="CJ452" s="277"/>
      <c r="CK452" s="277"/>
      <c r="CL452" s="277"/>
      <c r="CM452" s="277"/>
      <c r="CN452" s="277"/>
      <c r="CO452" s="277"/>
      <c r="CP452" s="277"/>
      <c r="CQ452" s="277"/>
      <c r="CR452" s="277"/>
      <c r="CS452" s="277"/>
      <c r="CT452" s="277"/>
      <c r="CU452" s="277"/>
      <c r="CV452" s="277"/>
      <c r="CW452" s="277"/>
      <c r="CX452" s="277"/>
      <c r="CY452" s="277"/>
      <c r="CZ452" s="277"/>
      <c r="DA452" s="277"/>
      <c r="DB452" s="277"/>
      <c r="DC452" s="277"/>
      <c r="DD452" s="277"/>
      <c r="DE452" s="277"/>
      <c r="DF452" s="277"/>
      <c r="DG452" s="277"/>
      <c r="DH452" s="277"/>
      <c r="DI452" s="277"/>
      <c r="DJ452" s="277"/>
      <c r="DK452" s="277"/>
      <c r="DL452" s="277"/>
      <c r="DM452" s="277"/>
      <c r="DN452" s="277"/>
      <c r="DO452" s="277"/>
      <c r="DP452" s="277"/>
      <c r="DQ452" s="277"/>
      <c r="DR452" s="277"/>
      <c r="DS452" s="277"/>
      <c r="DT452" s="277"/>
      <c r="DU452" s="277"/>
      <c r="DV452" s="277"/>
      <c r="DW452" s="277"/>
      <c r="DX452" s="277"/>
      <c r="DY452" s="277"/>
      <c r="DZ452" s="277"/>
      <c r="EA452" s="277"/>
      <c r="EB452" s="277"/>
      <c r="EC452" s="277"/>
      <c r="ED452" s="277"/>
      <c r="EE452" s="277"/>
      <c r="EF452" s="277"/>
      <c r="EG452" s="277"/>
      <c r="EH452" s="277"/>
      <c r="EI452" s="277"/>
      <c r="EJ452" s="277"/>
      <c r="EK452" s="277"/>
      <c r="EL452" s="277"/>
      <c r="EM452" s="277"/>
      <c r="EN452" s="277"/>
      <c r="EO452" s="277"/>
      <c r="EP452" s="277"/>
      <c r="EQ452" s="277"/>
      <c r="ER452" s="277"/>
      <c r="ES452" s="277"/>
      <c r="ET452" s="277"/>
      <c r="EU452" s="277"/>
      <c r="EV452" s="277"/>
      <c r="EW452" s="277"/>
      <c r="EX452" s="277"/>
      <c r="EY452" s="277"/>
      <c r="EZ452" s="277"/>
      <c r="FA452" s="277"/>
      <c r="FB452" s="277"/>
      <c r="FC452" s="277"/>
      <c r="FD452" s="277"/>
      <c r="FE452" s="277"/>
      <c r="FF452" s="277"/>
      <c r="FG452" s="277"/>
      <c r="FH452" s="277"/>
      <c r="FI452" s="277"/>
      <c r="FJ452" s="277"/>
      <c r="FK452" s="277"/>
      <c r="FL452" s="277"/>
      <c r="FM452" s="277"/>
      <c r="FN452" s="277"/>
      <c r="FO452" s="277"/>
      <c r="FP452" s="277"/>
      <c r="FQ452" s="277"/>
      <c r="FR452" s="277"/>
      <c r="FS452" s="277"/>
      <c r="FT452" s="277"/>
      <c r="FU452" s="277"/>
      <c r="FV452" s="277"/>
      <c r="FW452" s="277"/>
      <c r="FX452" s="277"/>
      <c r="FY452" s="277"/>
      <c r="FZ452" s="277"/>
      <c r="GA452" s="277"/>
      <c r="GB452" s="277"/>
      <c r="GC452" s="277"/>
      <c r="GD452" s="277"/>
      <c r="GE452" s="277"/>
      <c r="GF452" s="277"/>
      <c r="GG452" s="277"/>
      <c r="GH452" s="277"/>
      <c r="GI452" s="277"/>
      <c r="GJ452" s="277"/>
      <c r="GK452" s="277"/>
      <c r="GL452" s="277"/>
      <c r="GM452" s="277"/>
      <c r="GN452" s="277"/>
      <c r="GO452" s="277"/>
      <c r="GP452" s="277"/>
      <c r="GQ452" s="277"/>
      <c r="GR452" s="277"/>
      <c r="GS452" s="277"/>
      <c r="GT452" s="277"/>
      <c r="GU452" s="277"/>
      <c r="GV452" s="280"/>
      <c r="GW452" s="280"/>
      <c r="GX452" s="280"/>
      <c r="GY452" s="280"/>
      <c r="GZ452" s="280"/>
      <c r="HA452" s="280"/>
      <c r="HB452" s="280"/>
      <c r="HC452" s="280"/>
      <c r="HD452" s="280"/>
      <c r="HE452" s="280"/>
      <c r="HF452" s="280"/>
      <c r="HG452" s="280"/>
      <c r="HH452" s="280"/>
      <c r="HI452" s="280"/>
      <c r="HJ452" s="280"/>
      <c r="HK452" s="280"/>
      <c r="HL452" s="280"/>
      <c r="HM452" s="280"/>
      <c r="HN452" s="280"/>
      <c r="HO452" s="280"/>
      <c r="HP452" s="280"/>
      <c r="HQ452" s="280"/>
      <c r="HR452" s="280"/>
      <c r="HS452" s="280"/>
    </row>
    <row r="453" spans="1:227" s="257" customFormat="1" ht="23.1" customHeight="1">
      <c r="A453" s="521"/>
      <c r="B453" s="296" t="s">
        <v>257</v>
      </c>
      <c r="C453" s="290">
        <v>33.9</v>
      </c>
      <c r="D453" s="290"/>
      <c r="E453" s="290"/>
      <c r="F453" s="291">
        <f t="shared" si="70"/>
        <v>33.9</v>
      </c>
      <c r="G453" s="290"/>
      <c r="H453" s="291">
        <f t="shared" si="66"/>
        <v>33.9</v>
      </c>
      <c r="I453" s="296"/>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c r="AN453" s="277"/>
      <c r="AO453" s="277"/>
      <c r="AP453" s="277"/>
      <c r="AQ453" s="277"/>
      <c r="AR453" s="277"/>
      <c r="AS453" s="277"/>
      <c r="AT453" s="277"/>
      <c r="AU453" s="277"/>
      <c r="AV453" s="277"/>
      <c r="AW453" s="277"/>
      <c r="AX453" s="277"/>
      <c r="AY453" s="277"/>
      <c r="AZ453" s="277"/>
      <c r="BA453" s="277"/>
      <c r="BB453" s="277"/>
      <c r="BC453" s="277"/>
      <c r="BD453" s="277"/>
      <c r="BE453" s="277"/>
      <c r="BF453" s="277"/>
      <c r="BG453" s="277"/>
      <c r="BH453" s="277"/>
      <c r="BI453" s="277"/>
      <c r="BJ453" s="277"/>
      <c r="BK453" s="277"/>
      <c r="BL453" s="277"/>
      <c r="BM453" s="277"/>
      <c r="BN453" s="277"/>
      <c r="BO453" s="277"/>
      <c r="BP453" s="277"/>
      <c r="BQ453" s="277"/>
      <c r="BR453" s="277"/>
      <c r="BS453" s="277"/>
      <c r="BT453" s="277"/>
      <c r="BU453" s="277"/>
      <c r="BV453" s="277"/>
      <c r="BW453" s="277"/>
      <c r="BX453" s="277"/>
      <c r="BY453" s="277"/>
      <c r="BZ453" s="277"/>
      <c r="CA453" s="277"/>
      <c r="CB453" s="277"/>
      <c r="CC453" s="277"/>
      <c r="CD453" s="277"/>
      <c r="CE453" s="277"/>
      <c r="CF453" s="277"/>
      <c r="CG453" s="277"/>
      <c r="CH453" s="277"/>
      <c r="CI453" s="277"/>
      <c r="CJ453" s="277"/>
      <c r="CK453" s="277"/>
      <c r="CL453" s="277"/>
      <c r="CM453" s="277"/>
      <c r="CN453" s="277"/>
      <c r="CO453" s="277"/>
      <c r="CP453" s="277"/>
      <c r="CQ453" s="277"/>
      <c r="CR453" s="277"/>
      <c r="CS453" s="277"/>
      <c r="CT453" s="277"/>
      <c r="CU453" s="277"/>
      <c r="CV453" s="277"/>
      <c r="CW453" s="277"/>
      <c r="CX453" s="277"/>
      <c r="CY453" s="277"/>
      <c r="CZ453" s="277"/>
      <c r="DA453" s="277"/>
      <c r="DB453" s="277"/>
      <c r="DC453" s="277"/>
      <c r="DD453" s="277"/>
      <c r="DE453" s="277"/>
      <c r="DF453" s="277"/>
      <c r="DG453" s="277"/>
      <c r="DH453" s="277"/>
      <c r="DI453" s="277"/>
      <c r="DJ453" s="277"/>
      <c r="DK453" s="277"/>
      <c r="DL453" s="277"/>
      <c r="DM453" s="277"/>
      <c r="DN453" s="277"/>
      <c r="DO453" s="277"/>
      <c r="DP453" s="277"/>
      <c r="DQ453" s="277"/>
      <c r="DR453" s="277"/>
      <c r="DS453" s="277"/>
      <c r="DT453" s="277"/>
      <c r="DU453" s="277"/>
      <c r="DV453" s="277"/>
      <c r="DW453" s="277"/>
      <c r="DX453" s="277"/>
      <c r="DY453" s="277"/>
      <c r="DZ453" s="277"/>
      <c r="EA453" s="277"/>
      <c r="EB453" s="277"/>
      <c r="EC453" s="277"/>
      <c r="ED453" s="277"/>
      <c r="EE453" s="277"/>
      <c r="EF453" s="277"/>
      <c r="EG453" s="277"/>
      <c r="EH453" s="277"/>
      <c r="EI453" s="277"/>
      <c r="EJ453" s="277"/>
      <c r="EK453" s="277"/>
      <c r="EL453" s="277"/>
      <c r="EM453" s="277"/>
      <c r="EN453" s="277"/>
      <c r="EO453" s="277"/>
      <c r="EP453" s="277"/>
      <c r="EQ453" s="277"/>
      <c r="ER453" s="277"/>
      <c r="ES453" s="277"/>
      <c r="ET453" s="277"/>
      <c r="EU453" s="277"/>
      <c r="EV453" s="277"/>
      <c r="EW453" s="277"/>
      <c r="EX453" s="277"/>
      <c r="EY453" s="277"/>
      <c r="EZ453" s="277"/>
      <c r="FA453" s="277"/>
      <c r="FB453" s="277"/>
      <c r="FC453" s="277"/>
      <c r="FD453" s="277"/>
      <c r="FE453" s="277"/>
      <c r="FF453" s="277"/>
      <c r="FG453" s="277"/>
      <c r="FH453" s="277"/>
      <c r="FI453" s="277"/>
      <c r="FJ453" s="277"/>
      <c r="FK453" s="277"/>
      <c r="FL453" s="277"/>
      <c r="FM453" s="277"/>
      <c r="FN453" s="277"/>
      <c r="FO453" s="277"/>
      <c r="FP453" s="277"/>
      <c r="FQ453" s="277"/>
      <c r="FR453" s="277"/>
      <c r="FS453" s="277"/>
      <c r="FT453" s="277"/>
      <c r="FU453" s="277"/>
      <c r="FV453" s="277"/>
      <c r="FW453" s="277"/>
      <c r="FX453" s="277"/>
      <c r="FY453" s="277"/>
      <c r="FZ453" s="277"/>
      <c r="GA453" s="277"/>
      <c r="GB453" s="277"/>
      <c r="GC453" s="277"/>
      <c r="GD453" s="277"/>
      <c r="GE453" s="277"/>
      <c r="GF453" s="277"/>
      <c r="GG453" s="277"/>
      <c r="GH453" s="277"/>
      <c r="GI453" s="277"/>
      <c r="GJ453" s="277"/>
      <c r="GK453" s="277"/>
      <c r="GL453" s="277"/>
      <c r="GM453" s="277"/>
      <c r="GN453" s="277"/>
      <c r="GO453" s="277"/>
      <c r="GP453" s="277"/>
      <c r="GQ453" s="277"/>
      <c r="GR453" s="277"/>
      <c r="GS453" s="277"/>
      <c r="GT453" s="277"/>
      <c r="GU453" s="277"/>
      <c r="GV453" s="280"/>
      <c r="GW453" s="280"/>
      <c r="GX453" s="280"/>
      <c r="GY453" s="280"/>
      <c r="GZ453" s="280"/>
      <c r="HA453" s="280"/>
      <c r="HB453" s="280"/>
      <c r="HC453" s="280"/>
      <c r="HD453" s="280"/>
      <c r="HE453" s="280"/>
      <c r="HF453" s="280"/>
      <c r="HG453" s="280"/>
      <c r="HH453" s="280"/>
      <c r="HI453" s="280"/>
      <c r="HJ453" s="280"/>
      <c r="HK453" s="280"/>
      <c r="HL453" s="280"/>
      <c r="HM453" s="280"/>
      <c r="HN453" s="280"/>
      <c r="HO453" s="280"/>
      <c r="HP453" s="280"/>
      <c r="HQ453" s="280"/>
      <c r="HR453" s="280"/>
      <c r="HS453" s="280"/>
    </row>
    <row r="454" spans="1:227" s="257" customFormat="1" ht="23.1" customHeight="1">
      <c r="A454" s="521"/>
      <c r="B454" s="292" t="s">
        <v>258</v>
      </c>
      <c r="C454" s="290">
        <f>SUM(C455:C465)</f>
        <v>3633</v>
      </c>
      <c r="D454" s="290">
        <f t="shared" ref="D454:G454" si="75">SUM(D455:D465)</f>
        <v>83.65</v>
      </c>
      <c r="E454" s="290">
        <f t="shared" si="75"/>
        <v>0</v>
      </c>
      <c r="F454" s="291">
        <f t="shared" si="70"/>
        <v>3716.65</v>
      </c>
      <c r="G454" s="290">
        <f t="shared" si="75"/>
        <v>-4076.1033830000001</v>
      </c>
      <c r="H454" s="291">
        <f t="shared" si="66"/>
        <v>-359.45338299999997</v>
      </c>
      <c r="I454" s="296"/>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c r="AN454" s="277"/>
      <c r="AO454" s="277"/>
      <c r="AP454" s="277"/>
      <c r="AQ454" s="277"/>
      <c r="AR454" s="277"/>
      <c r="AS454" s="277"/>
      <c r="AT454" s="277"/>
      <c r="AU454" s="277"/>
      <c r="AV454" s="277"/>
      <c r="AW454" s="277"/>
      <c r="AX454" s="277"/>
      <c r="AY454" s="277"/>
      <c r="AZ454" s="277"/>
      <c r="BA454" s="277"/>
      <c r="BB454" s="277"/>
      <c r="BC454" s="277"/>
      <c r="BD454" s="277"/>
      <c r="BE454" s="277"/>
      <c r="BF454" s="277"/>
      <c r="BG454" s="277"/>
      <c r="BH454" s="277"/>
      <c r="BI454" s="277"/>
      <c r="BJ454" s="277"/>
      <c r="BK454" s="277"/>
      <c r="BL454" s="277"/>
      <c r="BM454" s="277"/>
      <c r="BN454" s="277"/>
      <c r="BO454" s="277"/>
      <c r="BP454" s="277"/>
      <c r="BQ454" s="277"/>
      <c r="BR454" s="277"/>
      <c r="BS454" s="277"/>
      <c r="BT454" s="277"/>
      <c r="BU454" s="277"/>
      <c r="BV454" s="277"/>
      <c r="BW454" s="277"/>
      <c r="BX454" s="277"/>
      <c r="BY454" s="277"/>
      <c r="BZ454" s="277"/>
      <c r="CA454" s="277"/>
      <c r="CB454" s="277"/>
      <c r="CC454" s="277"/>
      <c r="CD454" s="277"/>
      <c r="CE454" s="277"/>
      <c r="CF454" s="277"/>
      <c r="CG454" s="277"/>
      <c r="CH454" s="277"/>
      <c r="CI454" s="277"/>
      <c r="CJ454" s="277"/>
      <c r="CK454" s="277"/>
      <c r="CL454" s="277"/>
      <c r="CM454" s="277"/>
      <c r="CN454" s="277"/>
      <c r="CO454" s="277"/>
      <c r="CP454" s="277"/>
      <c r="CQ454" s="277"/>
      <c r="CR454" s="277"/>
      <c r="CS454" s="277"/>
      <c r="CT454" s="277"/>
      <c r="CU454" s="277"/>
      <c r="CV454" s="277"/>
      <c r="CW454" s="277"/>
      <c r="CX454" s="277"/>
      <c r="CY454" s="277"/>
      <c r="CZ454" s="277"/>
      <c r="DA454" s="277"/>
      <c r="DB454" s="277"/>
      <c r="DC454" s="277"/>
      <c r="DD454" s="277"/>
      <c r="DE454" s="277"/>
      <c r="DF454" s="277"/>
      <c r="DG454" s="277"/>
      <c r="DH454" s="277"/>
      <c r="DI454" s="277"/>
      <c r="DJ454" s="277"/>
      <c r="DK454" s="277"/>
      <c r="DL454" s="277"/>
      <c r="DM454" s="277"/>
      <c r="DN454" s="277"/>
      <c r="DO454" s="277"/>
      <c r="DP454" s="277"/>
      <c r="DQ454" s="277"/>
      <c r="DR454" s="277"/>
      <c r="DS454" s="277"/>
      <c r="DT454" s="277"/>
      <c r="DU454" s="277"/>
      <c r="DV454" s="277"/>
      <c r="DW454" s="277"/>
      <c r="DX454" s="277"/>
      <c r="DY454" s="277"/>
      <c r="DZ454" s="277"/>
      <c r="EA454" s="277"/>
      <c r="EB454" s="277"/>
      <c r="EC454" s="277"/>
      <c r="ED454" s="277"/>
      <c r="EE454" s="277"/>
      <c r="EF454" s="277"/>
      <c r="EG454" s="277"/>
      <c r="EH454" s="277"/>
      <c r="EI454" s="277"/>
      <c r="EJ454" s="277"/>
      <c r="EK454" s="277"/>
      <c r="EL454" s="277"/>
      <c r="EM454" s="277"/>
      <c r="EN454" s="277"/>
      <c r="EO454" s="277"/>
      <c r="EP454" s="277"/>
      <c r="EQ454" s="277"/>
      <c r="ER454" s="277"/>
      <c r="ES454" s="277"/>
      <c r="ET454" s="277"/>
      <c r="EU454" s="277"/>
      <c r="EV454" s="277"/>
      <c r="EW454" s="277"/>
      <c r="EX454" s="277"/>
      <c r="EY454" s="277"/>
      <c r="EZ454" s="277"/>
      <c r="FA454" s="277"/>
      <c r="FB454" s="277"/>
      <c r="FC454" s="277"/>
      <c r="FD454" s="277"/>
      <c r="FE454" s="277"/>
      <c r="FF454" s="277"/>
      <c r="FG454" s="277"/>
      <c r="FH454" s="277"/>
      <c r="FI454" s="277"/>
      <c r="FJ454" s="277"/>
      <c r="FK454" s="277"/>
      <c r="FL454" s="277"/>
      <c r="FM454" s="277"/>
      <c r="FN454" s="277"/>
      <c r="FO454" s="277"/>
      <c r="FP454" s="277"/>
      <c r="FQ454" s="277"/>
      <c r="FR454" s="277"/>
      <c r="FS454" s="277"/>
      <c r="FT454" s="277"/>
      <c r="FU454" s="277"/>
      <c r="FV454" s="277"/>
      <c r="FW454" s="277"/>
      <c r="FX454" s="277"/>
      <c r="FY454" s="277"/>
      <c r="FZ454" s="277"/>
      <c r="GA454" s="277"/>
      <c r="GB454" s="277"/>
      <c r="GC454" s="277"/>
      <c r="GD454" s="277"/>
      <c r="GE454" s="277"/>
      <c r="GF454" s="277"/>
      <c r="GG454" s="277"/>
      <c r="GH454" s="277"/>
      <c r="GI454" s="277"/>
      <c r="GJ454" s="277"/>
      <c r="GK454" s="277"/>
      <c r="GL454" s="277"/>
      <c r="GM454" s="277"/>
      <c r="GN454" s="277"/>
      <c r="GO454" s="277"/>
      <c r="GP454" s="277"/>
      <c r="GQ454" s="277"/>
      <c r="GR454" s="277"/>
      <c r="GS454" s="277"/>
      <c r="GT454" s="277"/>
      <c r="GU454" s="277"/>
      <c r="GV454" s="280"/>
      <c r="GW454" s="280"/>
      <c r="GX454" s="280"/>
      <c r="GY454" s="280"/>
      <c r="GZ454" s="280"/>
      <c r="HA454" s="280"/>
      <c r="HB454" s="280"/>
      <c r="HC454" s="280"/>
      <c r="HD454" s="280"/>
      <c r="HE454" s="280"/>
      <c r="HF454" s="280"/>
      <c r="HG454" s="280"/>
      <c r="HH454" s="280"/>
      <c r="HI454" s="280"/>
      <c r="HJ454" s="280"/>
      <c r="HK454" s="280"/>
      <c r="HL454" s="280"/>
      <c r="HM454" s="280"/>
      <c r="HN454" s="280"/>
      <c r="HO454" s="280"/>
      <c r="HP454" s="280"/>
      <c r="HQ454" s="280"/>
      <c r="HR454" s="280"/>
      <c r="HS454" s="280"/>
    </row>
    <row r="455" spans="1:227" s="257" customFormat="1" ht="23.1" customHeight="1">
      <c r="A455" s="521"/>
      <c r="B455" s="296" t="s">
        <v>517</v>
      </c>
      <c r="C455" s="290">
        <v>8</v>
      </c>
      <c r="D455" s="290"/>
      <c r="E455" s="290"/>
      <c r="F455" s="291">
        <f t="shared" si="70"/>
        <v>8</v>
      </c>
      <c r="G455" s="290"/>
      <c r="H455" s="291">
        <f t="shared" ref="H455:H518" si="76">F455+G455</f>
        <v>8</v>
      </c>
      <c r="I455" s="296"/>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c r="AN455" s="277"/>
      <c r="AO455" s="277"/>
      <c r="AP455" s="277"/>
      <c r="AQ455" s="277"/>
      <c r="AR455" s="277"/>
      <c r="AS455" s="277"/>
      <c r="AT455" s="277"/>
      <c r="AU455" s="277"/>
      <c r="AV455" s="277"/>
      <c r="AW455" s="277"/>
      <c r="AX455" s="277"/>
      <c r="AY455" s="277"/>
      <c r="AZ455" s="277"/>
      <c r="BA455" s="277"/>
      <c r="BB455" s="277"/>
      <c r="BC455" s="277"/>
      <c r="BD455" s="277"/>
      <c r="BE455" s="277"/>
      <c r="BF455" s="277"/>
      <c r="BG455" s="277"/>
      <c r="BH455" s="277"/>
      <c r="BI455" s="277"/>
      <c r="BJ455" s="277"/>
      <c r="BK455" s="277"/>
      <c r="BL455" s="277"/>
      <c r="BM455" s="277"/>
      <c r="BN455" s="277"/>
      <c r="BO455" s="277"/>
      <c r="BP455" s="277"/>
      <c r="BQ455" s="277"/>
      <c r="BR455" s="277"/>
      <c r="BS455" s="277"/>
      <c r="BT455" s="277"/>
      <c r="BU455" s="277"/>
      <c r="BV455" s="277"/>
      <c r="BW455" s="277"/>
      <c r="BX455" s="277"/>
      <c r="BY455" s="277"/>
      <c r="BZ455" s="277"/>
      <c r="CA455" s="277"/>
      <c r="CB455" s="277"/>
      <c r="CC455" s="277"/>
      <c r="CD455" s="277"/>
      <c r="CE455" s="277"/>
      <c r="CF455" s="277"/>
      <c r="CG455" s="277"/>
      <c r="CH455" s="277"/>
      <c r="CI455" s="277"/>
      <c r="CJ455" s="277"/>
      <c r="CK455" s="277"/>
      <c r="CL455" s="277"/>
      <c r="CM455" s="277"/>
      <c r="CN455" s="277"/>
      <c r="CO455" s="277"/>
      <c r="CP455" s="277"/>
      <c r="CQ455" s="277"/>
      <c r="CR455" s="277"/>
      <c r="CS455" s="277"/>
      <c r="CT455" s="277"/>
      <c r="CU455" s="277"/>
      <c r="CV455" s="277"/>
      <c r="CW455" s="277"/>
      <c r="CX455" s="277"/>
      <c r="CY455" s="277"/>
      <c r="CZ455" s="277"/>
      <c r="DA455" s="277"/>
      <c r="DB455" s="277"/>
      <c r="DC455" s="277"/>
      <c r="DD455" s="277"/>
      <c r="DE455" s="277"/>
      <c r="DF455" s="277"/>
      <c r="DG455" s="277"/>
      <c r="DH455" s="277"/>
      <c r="DI455" s="277"/>
      <c r="DJ455" s="277"/>
      <c r="DK455" s="277"/>
      <c r="DL455" s="277"/>
      <c r="DM455" s="277"/>
      <c r="DN455" s="277"/>
      <c r="DO455" s="277"/>
      <c r="DP455" s="277"/>
      <c r="DQ455" s="277"/>
      <c r="DR455" s="277"/>
      <c r="DS455" s="277"/>
      <c r="DT455" s="277"/>
      <c r="DU455" s="277"/>
      <c r="DV455" s="277"/>
      <c r="DW455" s="277"/>
      <c r="DX455" s="277"/>
      <c r="DY455" s="277"/>
      <c r="DZ455" s="277"/>
      <c r="EA455" s="277"/>
      <c r="EB455" s="277"/>
      <c r="EC455" s="277"/>
      <c r="ED455" s="277"/>
      <c r="EE455" s="277"/>
      <c r="EF455" s="277"/>
      <c r="EG455" s="277"/>
      <c r="EH455" s="277"/>
      <c r="EI455" s="277"/>
      <c r="EJ455" s="277"/>
      <c r="EK455" s="277"/>
      <c r="EL455" s="277"/>
      <c r="EM455" s="277"/>
      <c r="EN455" s="277"/>
      <c r="EO455" s="277"/>
      <c r="EP455" s="277"/>
      <c r="EQ455" s="277"/>
      <c r="ER455" s="277"/>
      <c r="ES455" s="277"/>
      <c r="ET455" s="277"/>
      <c r="EU455" s="277"/>
      <c r="EV455" s="277"/>
      <c r="EW455" s="277"/>
      <c r="EX455" s="277"/>
      <c r="EY455" s="277"/>
      <c r="EZ455" s="277"/>
      <c r="FA455" s="277"/>
      <c r="FB455" s="277"/>
      <c r="FC455" s="277"/>
      <c r="FD455" s="277"/>
      <c r="FE455" s="277"/>
      <c r="FF455" s="277"/>
      <c r="FG455" s="277"/>
      <c r="FH455" s="277"/>
      <c r="FI455" s="277"/>
      <c r="FJ455" s="277"/>
      <c r="FK455" s="277"/>
      <c r="FL455" s="277"/>
      <c r="FM455" s="277"/>
      <c r="FN455" s="277"/>
      <c r="FO455" s="277"/>
      <c r="FP455" s="277"/>
      <c r="FQ455" s="277"/>
      <c r="FR455" s="277"/>
      <c r="FS455" s="277"/>
      <c r="FT455" s="277"/>
      <c r="FU455" s="277"/>
      <c r="FV455" s="277"/>
      <c r="FW455" s="277"/>
      <c r="FX455" s="277"/>
      <c r="FY455" s="277"/>
      <c r="FZ455" s="277"/>
      <c r="GA455" s="277"/>
      <c r="GB455" s="277"/>
      <c r="GC455" s="277"/>
      <c r="GD455" s="277"/>
      <c r="GE455" s="277"/>
      <c r="GF455" s="277"/>
      <c r="GG455" s="277"/>
      <c r="GH455" s="277"/>
      <c r="GI455" s="277"/>
      <c r="GJ455" s="277"/>
      <c r="GK455" s="277"/>
      <c r="GL455" s="277"/>
      <c r="GM455" s="277"/>
      <c r="GN455" s="277"/>
      <c r="GO455" s="277"/>
      <c r="GP455" s="277"/>
      <c r="GQ455" s="277"/>
      <c r="GR455" s="277"/>
      <c r="GS455" s="277"/>
      <c r="GT455" s="277"/>
      <c r="GU455" s="277"/>
      <c r="GV455" s="280"/>
      <c r="GW455" s="280"/>
      <c r="GX455" s="280"/>
      <c r="GY455" s="280"/>
      <c r="GZ455" s="280"/>
      <c r="HA455" s="280"/>
      <c r="HB455" s="280"/>
      <c r="HC455" s="280"/>
      <c r="HD455" s="280"/>
      <c r="HE455" s="280"/>
      <c r="HF455" s="280"/>
      <c r="HG455" s="280"/>
      <c r="HH455" s="280"/>
      <c r="HI455" s="280"/>
      <c r="HJ455" s="280"/>
      <c r="HK455" s="280"/>
      <c r="HL455" s="280"/>
      <c r="HM455" s="280"/>
      <c r="HN455" s="280"/>
      <c r="HO455" s="280"/>
      <c r="HP455" s="280"/>
      <c r="HQ455" s="280"/>
      <c r="HR455" s="280"/>
      <c r="HS455" s="280"/>
    </row>
    <row r="456" spans="1:227" s="257" customFormat="1" ht="23.1" customHeight="1">
      <c r="A456" s="521"/>
      <c r="B456" s="296" t="s">
        <v>518</v>
      </c>
      <c r="C456" s="290">
        <v>6</v>
      </c>
      <c r="D456" s="290"/>
      <c r="E456" s="290"/>
      <c r="F456" s="291">
        <f t="shared" si="70"/>
        <v>6</v>
      </c>
      <c r="G456" s="290"/>
      <c r="H456" s="291">
        <f t="shared" si="76"/>
        <v>6</v>
      </c>
      <c r="I456" s="296"/>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77"/>
      <c r="BF456" s="277"/>
      <c r="BG456" s="277"/>
      <c r="BH456" s="277"/>
      <c r="BI456" s="277"/>
      <c r="BJ456" s="277"/>
      <c r="BK456" s="277"/>
      <c r="BL456" s="277"/>
      <c r="BM456" s="277"/>
      <c r="BN456" s="277"/>
      <c r="BO456" s="277"/>
      <c r="BP456" s="277"/>
      <c r="BQ456" s="277"/>
      <c r="BR456" s="277"/>
      <c r="BS456" s="277"/>
      <c r="BT456" s="277"/>
      <c r="BU456" s="277"/>
      <c r="BV456" s="277"/>
      <c r="BW456" s="277"/>
      <c r="BX456" s="277"/>
      <c r="BY456" s="277"/>
      <c r="BZ456" s="277"/>
      <c r="CA456" s="277"/>
      <c r="CB456" s="277"/>
      <c r="CC456" s="277"/>
      <c r="CD456" s="277"/>
      <c r="CE456" s="277"/>
      <c r="CF456" s="277"/>
      <c r="CG456" s="277"/>
      <c r="CH456" s="277"/>
      <c r="CI456" s="277"/>
      <c r="CJ456" s="277"/>
      <c r="CK456" s="277"/>
      <c r="CL456" s="277"/>
      <c r="CM456" s="277"/>
      <c r="CN456" s="277"/>
      <c r="CO456" s="277"/>
      <c r="CP456" s="277"/>
      <c r="CQ456" s="277"/>
      <c r="CR456" s="277"/>
      <c r="CS456" s="277"/>
      <c r="CT456" s="277"/>
      <c r="CU456" s="277"/>
      <c r="CV456" s="277"/>
      <c r="CW456" s="277"/>
      <c r="CX456" s="277"/>
      <c r="CY456" s="277"/>
      <c r="CZ456" s="277"/>
      <c r="DA456" s="277"/>
      <c r="DB456" s="277"/>
      <c r="DC456" s="277"/>
      <c r="DD456" s="277"/>
      <c r="DE456" s="277"/>
      <c r="DF456" s="277"/>
      <c r="DG456" s="277"/>
      <c r="DH456" s="277"/>
      <c r="DI456" s="277"/>
      <c r="DJ456" s="277"/>
      <c r="DK456" s="277"/>
      <c r="DL456" s="277"/>
      <c r="DM456" s="277"/>
      <c r="DN456" s="277"/>
      <c r="DO456" s="277"/>
      <c r="DP456" s="277"/>
      <c r="DQ456" s="277"/>
      <c r="DR456" s="277"/>
      <c r="DS456" s="277"/>
      <c r="DT456" s="277"/>
      <c r="DU456" s="277"/>
      <c r="DV456" s="277"/>
      <c r="DW456" s="277"/>
      <c r="DX456" s="277"/>
      <c r="DY456" s="277"/>
      <c r="DZ456" s="277"/>
      <c r="EA456" s="277"/>
      <c r="EB456" s="277"/>
      <c r="EC456" s="277"/>
      <c r="ED456" s="277"/>
      <c r="EE456" s="277"/>
      <c r="EF456" s="277"/>
      <c r="EG456" s="277"/>
      <c r="EH456" s="277"/>
      <c r="EI456" s="277"/>
      <c r="EJ456" s="277"/>
      <c r="EK456" s="277"/>
      <c r="EL456" s="277"/>
      <c r="EM456" s="277"/>
      <c r="EN456" s="277"/>
      <c r="EO456" s="277"/>
      <c r="EP456" s="277"/>
      <c r="EQ456" s="277"/>
      <c r="ER456" s="277"/>
      <c r="ES456" s="277"/>
      <c r="ET456" s="277"/>
      <c r="EU456" s="277"/>
      <c r="EV456" s="277"/>
      <c r="EW456" s="277"/>
      <c r="EX456" s="277"/>
      <c r="EY456" s="277"/>
      <c r="EZ456" s="277"/>
      <c r="FA456" s="277"/>
      <c r="FB456" s="277"/>
      <c r="FC456" s="277"/>
      <c r="FD456" s="277"/>
      <c r="FE456" s="277"/>
      <c r="FF456" s="277"/>
      <c r="FG456" s="277"/>
      <c r="FH456" s="277"/>
      <c r="FI456" s="277"/>
      <c r="FJ456" s="277"/>
      <c r="FK456" s="277"/>
      <c r="FL456" s="277"/>
      <c r="FM456" s="277"/>
      <c r="FN456" s="277"/>
      <c r="FO456" s="277"/>
      <c r="FP456" s="277"/>
      <c r="FQ456" s="277"/>
      <c r="FR456" s="277"/>
      <c r="FS456" s="277"/>
      <c r="FT456" s="277"/>
      <c r="FU456" s="277"/>
      <c r="FV456" s="277"/>
      <c r="FW456" s="277"/>
      <c r="FX456" s="277"/>
      <c r="FY456" s="277"/>
      <c r="FZ456" s="277"/>
      <c r="GA456" s="277"/>
      <c r="GB456" s="277"/>
      <c r="GC456" s="277"/>
      <c r="GD456" s="277"/>
      <c r="GE456" s="277"/>
      <c r="GF456" s="277"/>
      <c r="GG456" s="277"/>
      <c r="GH456" s="277"/>
      <c r="GI456" s="277"/>
      <c r="GJ456" s="277"/>
      <c r="GK456" s="277"/>
      <c r="GL456" s="277"/>
      <c r="GM456" s="277"/>
      <c r="GN456" s="277"/>
      <c r="GO456" s="277"/>
      <c r="GP456" s="277"/>
      <c r="GQ456" s="277"/>
      <c r="GR456" s="277"/>
      <c r="GS456" s="277"/>
      <c r="GT456" s="277"/>
      <c r="GU456" s="277"/>
      <c r="GV456" s="280"/>
      <c r="GW456" s="280"/>
      <c r="GX456" s="280"/>
      <c r="GY456" s="280"/>
      <c r="GZ456" s="280"/>
      <c r="HA456" s="280"/>
      <c r="HB456" s="280"/>
      <c r="HC456" s="280"/>
      <c r="HD456" s="280"/>
      <c r="HE456" s="280"/>
      <c r="HF456" s="280"/>
      <c r="HG456" s="280"/>
      <c r="HH456" s="280"/>
      <c r="HI456" s="280"/>
      <c r="HJ456" s="280"/>
      <c r="HK456" s="280"/>
      <c r="HL456" s="280"/>
      <c r="HM456" s="280"/>
      <c r="HN456" s="280"/>
      <c r="HO456" s="280"/>
      <c r="HP456" s="280"/>
      <c r="HQ456" s="280"/>
      <c r="HR456" s="280"/>
      <c r="HS456" s="280"/>
    </row>
    <row r="457" spans="1:227" s="257" customFormat="1" ht="24.95" customHeight="1">
      <c r="A457" s="521"/>
      <c r="B457" s="296" t="s">
        <v>519</v>
      </c>
      <c r="C457" s="290">
        <v>6</v>
      </c>
      <c r="D457" s="290"/>
      <c r="E457" s="290"/>
      <c r="F457" s="291">
        <f t="shared" si="70"/>
        <v>6</v>
      </c>
      <c r="G457" s="290"/>
      <c r="H457" s="291">
        <f t="shared" si="76"/>
        <v>6</v>
      </c>
      <c r="I457" s="296"/>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77"/>
      <c r="BF457" s="277"/>
      <c r="BG457" s="277"/>
      <c r="BH457" s="277"/>
      <c r="BI457" s="277"/>
      <c r="BJ457" s="277"/>
      <c r="BK457" s="277"/>
      <c r="BL457" s="277"/>
      <c r="BM457" s="277"/>
      <c r="BN457" s="277"/>
      <c r="BO457" s="277"/>
      <c r="BP457" s="277"/>
      <c r="BQ457" s="277"/>
      <c r="BR457" s="277"/>
      <c r="BS457" s="277"/>
      <c r="BT457" s="277"/>
      <c r="BU457" s="277"/>
      <c r="BV457" s="277"/>
      <c r="BW457" s="277"/>
      <c r="BX457" s="277"/>
      <c r="BY457" s="277"/>
      <c r="BZ457" s="277"/>
      <c r="CA457" s="277"/>
      <c r="CB457" s="277"/>
      <c r="CC457" s="277"/>
      <c r="CD457" s="277"/>
      <c r="CE457" s="277"/>
      <c r="CF457" s="277"/>
      <c r="CG457" s="277"/>
      <c r="CH457" s="277"/>
      <c r="CI457" s="277"/>
      <c r="CJ457" s="277"/>
      <c r="CK457" s="277"/>
      <c r="CL457" s="277"/>
      <c r="CM457" s="277"/>
      <c r="CN457" s="277"/>
      <c r="CO457" s="277"/>
      <c r="CP457" s="277"/>
      <c r="CQ457" s="277"/>
      <c r="CR457" s="277"/>
      <c r="CS457" s="277"/>
      <c r="CT457" s="277"/>
      <c r="CU457" s="277"/>
      <c r="CV457" s="277"/>
      <c r="CW457" s="277"/>
      <c r="CX457" s="277"/>
      <c r="CY457" s="277"/>
      <c r="CZ457" s="277"/>
      <c r="DA457" s="277"/>
      <c r="DB457" s="277"/>
      <c r="DC457" s="277"/>
      <c r="DD457" s="277"/>
      <c r="DE457" s="277"/>
      <c r="DF457" s="277"/>
      <c r="DG457" s="277"/>
      <c r="DH457" s="277"/>
      <c r="DI457" s="277"/>
      <c r="DJ457" s="277"/>
      <c r="DK457" s="277"/>
      <c r="DL457" s="277"/>
      <c r="DM457" s="277"/>
      <c r="DN457" s="277"/>
      <c r="DO457" s="277"/>
      <c r="DP457" s="277"/>
      <c r="DQ457" s="277"/>
      <c r="DR457" s="277"/>
      <c r="DS457" s="277"/>
      <c r="DT457" s="277"/>
      <c r="DU457" s="277"/>
      <c r="DV457" s="277"/>
      <c r="DW457" s="277"/>
      <c r="DX457" s="277"/>
      <c r="DY457" s="277"/>
      <c r="DZ457" s="277"/>
      <c r="EA457" s="277"/>
      <c r="EB457" s="277"/>
      <c r="EC457" s="277"/>
      <c r="ED457" s="277"/>
      <c r="EE457" s="277"/>
      <c r="EF457" s="277"/>
      <c r="EG457" s="277"/>
      <c r="EH457" s="277"/>
      <c r="EI457" s="277"/>
      <c r="EJ457" s="277"/>
      <c r="EK457" s="277"/>
      <c r="EL457" s="277"/>
      <c r="EM457" s="277"/>
      <c r="EN457" s="277"/>
      <c r="EO457" s="277"/>
      <c r="EP457" s="277"/>
      <c r="EQ457" s="277"/>
      <c r="ER457" s="277"/>
      <c r="ES457" s="277"/>
      <c r="ET457" s="277"/>
      <c r="EU457" s="277"/>
      <c r="EV457" s="277"/>
      <c r="EW457" s="277"/>
      <c r="EX457" s="277"/>
      <c r="EY457" s="277"/>
      <c r="EZ457" s="277"/>
      <c r="FA457" s="277"/>
      <c r="FB457" s="277"/>
      <c r="FC457" s="277"/>
      <c r="FD457" s="277"/>
      <c r="FE457" s="277"/>
      <c r="FF457" s="277"/>
      <c r="FG457" s="277"/>
      <c r="FH457" s="277"/>
      <c r="FI457" s="277"/>
      <c r="FJ457" s="277"/>
      <c r="FK457" s="277"/>
      <c r="FL457" s="277"/>
      <c r="FM457" s="277"/>
      <c r="FN457" s="277"/>
      <c r="FO457" s="277"/>
      <c r="FP457" s="277"/>
      <c r="FQ457" s="277"/>
      <c r="FR457" s="277"/>
      <c r="FS457" s="277"/>
      <c r="FT457" s="277"/>
      <c r="FU457" s="277"/>
      <c r="FV457" s="277"/>
      <c r="FW457" s="277"/>
      <c r="FX457" s="277"/>
      <c r="FY457" s="277"/>
      <c r="FZ457" s="277"/>
      <c r="GA457" s="277"/>
      <c r="GB457" s="277"/>
      <c r="GC457" s="277"/>
      <c r="GD457" s="277"/>
      <c r="GE457" s="277"/>
      <c r="GF457" s="277"/>
      <c r="GG457" s="277"/>
      <c r="GH457" s="277"/>
      <c r="GI457" s="277"/>
      <c r="GJ457" s="277"/>
      <c r="GK457" s="277"/>
      <c r="GL457" s="277"/>
      <c r="GM457" s="277"/>
      <c r="GN457" s="277"/>
      <c r="GO457" s="277"/>
      <c r="GP457" s="277"/>
      <c r="GQ457" s="277"/>
      <c r="GR457" s="277"/>
      <c r="GS457" s="277"/>
      <c r="GT457" s="277"/>
      <c r="GU457" s="277"/>
      <c r="GV457" s="280"/>
      <c r="GW457" s="280"/>
      <c r="GX457" s="280"/>
      <c r="GY457" s="280"/>
      <c r="GZ457" s="280"/>
      <c r="HA457" s="280"/>
      <c r="HB457" s="280"/>
      <c r="HC457" s="280"/>
      <c r="HD457" s="280"/>
      <c r="HE457" s="280"/>
      <c r="HF457" s="280"/>
      <c r="HG457" s="280"/>
      <c r="HH457" s="280"/>
      <c r="HI457" s="280"/>
      <c r="HJ457" s="280"/>
      <c r="HK457" s="280"/>
      <c r="HL457" s="280"/>
      <c r="HM457" s="280"/>
      <c r="HN457" s="280"/>
      <c r="HO457" s="280"/>
      <c r="HP457" s="280"/>
      <c r="HQ457" s="280"/>
      <c r="HR457" s="280"/>
      <c r="HS457" s="280"/>
    </row>
    <row r="458" spans="1:227" s="257" customFormat="1" ht="24.95" customHeight="1">
      <c r="A458" s="521"/>
      <c r="B458" s="297" t="s">
        <v>520</v>
      </c>
      <c r="C458" s="290">
        <v>8</v>
      </c>
      <c r="D458" s="291"/>
      <c r="E458" s="290"/>
      <c r="F458" s="291">
        <f t="shared" si="70"/>
        <v>8</v>
      </c>
      <c r="G458" s="290"/>
      <c r="H458" s="291">
        <f t="shared" si="76"/>
        <v>8</v>
      </c>
      <c r="I458" s="296"/>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c r="BI458" s="277"/>
      <c r="BJ458" s="277"/>
      <c r="BK458" s="277"/>
      <c r="BL458" s="277"/>
      <c r="BM458" s="277"/>
      <c r="BN458" s="277"/>
      <c r="BO458" s="277"/>
      <c r="BP458" s="277"/>
      <c r="BQ458" s="277"/>
      <c r="BR458" s="277"/>
      <c r="BS458" s="277"/>
      <c r="BT458" s="277"/>
      <c r="BU458" s="277"/>
      <c r="BV458" s="277"/>
      <c r="BW458" s="277"/>
      <c r="BX458" s="277"/>
      <c r="BY458" s="277"/>
      <c r="BZ458" s="277"/>
      <c r="CA458" s="277"/>
      <c r="CB458" s="277"/>
      <c r="CC458" s="277"/>
      <c r="CD458" s="277"/>
      <c r="CE458" s="277"/>
      <c r="CF458" s="277"/>
      <c r="CG458" s="277"/>
      <c r="CH458" s="277"/>
      <c r="CI458" s="277"/>
      <c r="CJ458" s="277"/>
      <c r="CK458" s="277"/>
      <c r="CL458" s="277"/>
      <c r="CM458" s="277"/>
      <c r="CN458" s="277"/>
      <c r="CO458" s="277"/>
      <c r="CP458" s="277"/>
      <c r="CQ458" s="277"/>
      <c r="CR458" s="277"/>
      <c r="CS458" s="277"/>
      <c r="CT458" s="277"/>
      <c r="CU458" s="277"/>
      <c r="CV458" s="277"/>
      <c r="CW458" s="277"/>
      <c r="CX458" s="277"/>
      <c r="CY458" s="277"/>
      <c r="CZ458" s="277"/>
      <c r="DA458" s="277"/>
      <c r="DB458" s="277"/>
      <c r="DC458" s="277"/>
      <c r="DD458" s="277"/>
      <c r="DE458" s="277"/>
      <c r="DF458" s="277"/>
      <c r="DG458" s="277"/>
      <c r="DH458" s="277"/>
      <c r="DI458" s="277"/>
      <c r="DJ458" s="277"/>
      <c r="DK458" s="277"/>
      <c r="DL458" s="277"/>
      <c r="DM458" s="277"/>
      <c r="DN458" s="277"/>
      <c r="DO458" s="277"/>
      <c r="DP458" s="277"/>
      <c r="DQ458" s="277"/>
      <c r="DR458" s="277"/>
      <c r="DS458" s="277"/>
      <c r="DT458" s="277"/>
      <c r="DU458" s="277"/>
      <c r="DV458" s="277"/>
      <c r="DW458" s="277"/>
      <c r="DX458" s="277"/>
      <c r="DY458" s="277"/>
      <c r="DZ458" s="277"/>
      <c r="EA458" s="277"/>
      <c r="EB458" s="277"/>
      <c r="EC458" s="277"/>
      <c r="ED458" s="277"/>
      <c r="EE458" s="277"/>
      <c r="EF458" s="277"/>
      <c r="EG458" s="277"/>
      <c r="EH458" s="277"/>
      <c r="EI458" s="277"/>
      <c r="EJ458" s="277"/>
      <c r="EK458" s="277"/>
      <c r="EL458" s="277"/>
      <c r="EM458" s="277"/>
      <c r="EN458" s="277"/>
      <c r="EO458" s="277"/>
      <c r="EP458" s="277"/>
      <c r="EQ458" s="277"/>
      <c r="ER458" s="277"/>
      <c r="ES458" s="277"/>
      <c r="ET458" s="277"/>
      <c r="EU458" s="277"/>
      <c r="EV458" s="277"/>
      <c r="EW458" s="277"/>
      <c r="EX458" s="277"/>
      <c r="EY458" s="277"/>
      <c r="EZ458" s="277"/>
      <c r="FA458" s="277"/>
      <c r="FB458" s="277"/>
      <c r="FC458" s="277"/>
      <c r="FD458" s="277"/>
      <c r="FE458" s="277"/>
      <c r="FF458" s="277"/>
      <c r="FG458" s="277"/>
      <c r="FH458" s="277"/>
      <c r="FI458" s="277"/>
      <c r="FJ458" s="277"/>
      <c r="FK458" s="277"/>
      <c r="FL458" s="277"/>
      <c r="FM458" s="277"/>
      <c r="FN458" s="277"/>
      <c r="FO458" s="277"/>
      <c r="FP458" s="277"/>
      <c r="FQ458" s="277"/>
      <c r="FR458" s="277"/>
      <c r="FS458" s="277"/>
      <c r="FT458" s="277"/>
      <c r="FU458" s="277"/>
      <c r="FV458" s="277"/>
      <c r="FW458" s="277"/>
      <c r="FX458" s="277"/>
      <c r="FY458" s="277"/>
      <c r="FZ458" s="277"/>
      <c r="GA458" s="277"/>
      <c r="GB458" s="277"/>
      <c r="GC458" s="277"/>
      <c r="GD458" s="277"/>
      <c r="GE458" s="277"/>
      <c r="GF458" s="277"/>
      <c r="GG458" s="277"/>
      <c r="GH458" s="277"/>
      <c r="GI458" s="277"/>
      <c r="GJ458" s="277"/>
      <c r="GK458" s="277"/>
      <c r="GL458" s="277"/>
      <c r="GM458" s="277"/>
      <c r="GN458" s="277"/>
      <c r="GO458" s="277"/>
      <c r="GP458" s="277"/>
      <c r="GQ458" s="277"/>
      <c r="GR458" s="277"/>
      <c r="GS458" s="277"/>
      <c r="GT458" s="277"/>
      <c r="GU458" s="277"/>
      <c r="GV458" s="280"/>
      <c r="GW458" s="280"/>
      <c r="GX458" s="280"/>
      <c r="GY458" s="280"/>
      <c r="GZ458" s="280"/>
      <c r="HA458" s="280"/>
      <c r="HB458" s="280"/>
      <c r="HC458" s="280"/>
      <c r="HD458" s="280"/>
      <c r="HE458" s="280"/>
      <c r="HF458" s="280"/>
      <c r="HG458" s="280"/>
      <c r="HH458" s="280"/>
      <c r="HI458" s="280"/>
      <c r="HJ458" s="280"/>
      <c r="HK458" s="280"/>
      <c r="HL458" s="280"/>
      <c r="HM458" s="280"/>
      <c r="HN458" s="280"/>
      <c r="HO458" s="280"/>
      <c r="HP458" s="280"/>
      <c r="HQ458" s="280"/>
      <c r="HR458" s="280"/>
      <c r="HS458" s="280"/>
    </row>
    <row r="459" spans="1:227" s="257" customFormat="1" ht="23.1" customHeight="1">
      <c r="A459" s="521"/>
      <c r="B459" s="297" t="s">
        <v>521</v>
      </c>
      <c r="C459" s="290">
        <v>1500</v>
      </c>
      <c r="D459" s="291"/>
      <c r="E459" s="290"/>
      <c r="F459" s="291">
        <f t="shared" si="70"/>
        <v>1500</v>
      </c>
      <c r="G459" s="290"/>
      <c r="H459" s="291">
        <f t="shared" si="76"/>
        <v>1500</v>
      </c>
      <c r="I459" s="296"/>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c r="BI459" s="277"/>
      <c r="BJ459" s="277"/>
      <c r="BK459" s="277"/>
      <c r="BL459" s="277"/>
      <c r="BM459" s="277"/>
      <c r="BN459" s="277"/>
      <c r="BO459" s="277"/>
      <c r="BP459" s="277"/>
      <c r="BQ459" s="277"/>
      <c r="BR459" s="277"/>
      <c r="BS459" s="277"/>
      <c r="BT459" s="277"/>
      <c r="BU459" s="277"/>
      <c r="BV459" s="277"/>
      <c r="BW459" s="277"/>
      <c r="BX459" s="277"/>
      <c r="BY459" s="277"/>
      <c r="BZ459" s="277"/>
      <c r="CA459" s="277"/>
      <c r="CB459" s="277"/>
      <c r="CC459" s="277"/>
      <c r="CD459" s="277"/>
      <c r="CE459" s="277"/>
      <c r="CF459" s="277"/>
      <c r="CG459" s="277"/>
      <c r="CH459" s="277"/>
      <c r="CI459" s="277"/>
      <c r="CJ459" s="277"/>
      <c r="CK459" s="277"/>
      <c r="CL459" s="277"/>
      <c r="CM459" s="277"/>
      <c r="CN459" s="277"/>
      <c r="CO459" s="277"/>
      <c r="CP459" s="277"/>
      <c r="CQ459" s="277"/>
      <c r="CR459" s="277"/>
      <c r="CS459" s="277"/>
      <c r="CT459" s="277"/>
      <c r="CU459" s="277"/>
      <c r="CV459" s="277"/>
      <c r="CW459" s="277"/>
      <c r="CX459" s="277"/>
      <c r="CY459" s="277"/>
      <c r="CZ459" s="277"/>
      <c r="DA459" s="277"/>
      <c r="DB459" s="277"/>
      <c r="DC459" s="277"/>
      <c r="DD459" s="277"/>
      <c r="DE459" s="277"/>
      <c r="DF459" s="277"/>
      <c r="DG459" s="277"/>
      <c r="DH459" s="277"/>
      <c r="DI459" s="277"/>
      <c r="DJ459" s="277"/>
      <c r="DK459" s="277"/>
      <c r="DL459" s="277"/>
      <c r="DM459" s="277"/>
      <c r="DN459" s="277"/>
      <c r="DO459" s="277"/>
      <c r="DP459" s="277"/>
      <c r="DQ459" s="277"/>
      <c r="DR459" s="277"/>
      <c r="DS459" s="277"/>
      <c r="DT459" s="277"/>
      <c r="DU459" s="277"/>
      <c r="DV459" s="277"/>
      <c r="DW459" s="277"/>
      <c r="DX459" s="277"/>
      <c r="DY459" s="277"/>
      <c r="DZ459" s="277"/>
      <c r="EA459" s="277"/>
      <c r="EB459" s="277"/>
      <c r="EC459" s="277"/>
      <c r="ED459" s="277"/>
      <c r="EE459" s="277"/>
      <c r="EF459" s="277"/>
      <c r="EG459" s="277"/>
      <c r="EH459" s="277"/>
      <c r="EI459" s="277"/>
      <c r="EJ459" s="277"/>
      <c r="EK459" s="277"/>
      <c r="EL459" s="277"/>
      <c r="EM459" s="277"/>
      <c r="EN459" s="277"/>
      <c r="EO459" s="277"/>
      <c r="EP459" s="277"/>
      <c r="EQ459" s="277"/>
      <c r="ER459" s="277"/>
      <c r="ES459" s="277"/>
      <c r="ET459" s="277"/>
      <c r="EU459" s="277"/>
      <c r="EV459" s="277"/>
      <c r="EW459" s="277"/>
      <c r="EX459" s="277"/>
      <c r="EY459" s="277"/>
      <c r="EZ459" s="277"/>
      <c r="FA459" s="277"/>
      <c r="FB459" s="277"/>
      <c r="FC459" s="277"/>
      <c r="FD459" s="277"/>
      <c r="FE459" s="277"/>
      <c r="FF459" s="277"/>
      <c r="FG459" s="277"/>
      <c r="FH459" s="277"/>
      <c r="FI459" s="277"/>
      <c r="FJ459" s="277"/>
      <c r="FK459" s="277"/>
      <c r="FL459" s="277"/>
      <c r="FM459" s="277"/>
      <c r="FN459" s="277"/>
      <c r="FO459" s="277"/>
      <c r="FP459" s="277"/>
      <c r="FQ459" s="277"/>
      <c r="FR459" s="277"/>
      <c r="FS459" s="277"/>
      <c r="FT459" s="277"/>
      <c r="FU459" s="277"/>
      <c r="FV459" s="277"/>
      <c r="FW459" s="277"/>
      <c r="FX459" s="277"/>
      <c r="FY459" s="277"/>
      <c r="FZ459" s="277"/>
      <c r="GA459" s="277"/>
      <c r="GB459" s="277"/>
      <c r="GC459" s="277"/>
      <c r="GD459" s="277"/>
      <c r="GE459" s="277"/>
      <c r="GF459" s="277"/>
      <c r="GG459" s="277"/>
      <c r="GH459" s="277"/>
      <c r="GI459" s="277"/>
      <c r="GJ459" s="277"/>
      <c r="GK459" s="277"/>
      <c r="GL459" s="277"/>
      <c r="GM459" s="277"/>
      <c r="GN459" s="277"/>
      <c r="GO459" s="277"/>
      <c r="GP459" s="277"/>
      <c r="GQ459" s="277"/>
      <c r="GR459" s="277"/>
      <c r="GS459" s="277"/>
      <c r="GT459" s="277"/>
      <c r="GU459" s="277"/>
      <c r="GV459" s="280"/>
      <c r="GW459" s="280"/>
      <c r="GX459" s="280"/>
      <c r="GY459" s="280"/>
      <c r="GZ459" s="280"/>
      <c r="HA459" s="280"/>
      <c r="HB459" s="280"/>
      <c r="HC459" s="280"/>
      <c r="HD459" s="280"/>
      <c r="HE459" s="280"/>
      <c r="HF459" s="280"/>
      <c r="HG459" s="280"/>
      <c r="HH459" s="280"/>
      <c r="HI459" s="280"/>
      <c r="HJ459" s="280"/>
      <c r="HK459" s="280"/>
      <c r="HL459" s="280"/>
      <c r="HM459" s="280"/>
      <c r="HN459" s="280"/>
      <c r="HO459" s="280"/>
      <c r="HP459" s="280"/>
      <c r="HQ459" s="280"/>
      <c r="HR459" s="280"/>
      <c r="HS459" s="280"/>
    </row>
    <row r="460" spans="1:227" s="257" customFormat="1" ht="23.1" customHeight="1">
      <c r="A460" s="521"/>
      <c r="B460" s="296" t="s">
        <v>522</v>
      </c>
      <c r="C460" s="290">
        <v>2000</v>
      </c>
      <c r="D460" s="290"/>
      <c r="E460" s="290"/>
      <c r="F460" s="291">
        <f t="shared" si="70"/>
        <v>2000</v>
      </c>
      <c r="G460" s="290"/>
      <c r="H460" s="291">
        <f t="shared" si="76"/>
        <v>2000</v>
      </c>
      <c r="I460" s="296"/>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77"/>
      <c r="BF460" s="277"/>
      <c r="BG460" s="277"/>
      <c r="BH460" s="277"/>
      <c r="BI460" s="277"/>
      <c r="BJ460" s="277"/>
      <c r="BK460" s="277"/>
      <c r="BL460" s="277"/>
      <c r="BM460" s="277"/>
      <c r="BN460" s="277"/>
      <c r="BO460" s="277"/>
      <c r="BP460" s="277"/>
      <c r="BQ460" s="277"/>
      <c r="BR460" s="277"/>
      <c r="BS460" s="277"/>
      <c r="BT460" s="277"/>
      <c r="BU460" s="277"/>
      <c r="BV460" s="277"/>
      <c r="BW460" s="277"/>
      <c r="BX460" s="277"/>
      <c r="BY460" s="277"/>
      <c r="BZ460" s="277"/>
      <c r="CA460" s="277"/>
      <c r="CB460" s="277"/>
      <c r="CC460" s="277"/>
      <c r="CD460" s="277"/>
      <c r="CE460" s="277"/>
      <c r="CF460" s="277"/>
      <c r="CG460" s="277"/>
      <c r="CH460" s="277"/>
      <c r="CI460" s="277"/>
      <c r="CJ460" s="277"/>
      <c r="CK460" s="277"/>
      <c r="CL460" s="277"/>
      <c r="CM460" s="277"/>
      <c r="CN460" s="277"/>
      <c r="CO460" s="277"/>
      <c r="CP460" s="277"/>
      <c r="CQ460" s="277"/>
      <c r="CR460" s="277"/>
      <c r="CS460" s="277"/>
      <c r="CT460" s="277"/>
      <c r="CU460" s="277"/>
      <c r="CV460" s="277"/>
      <c r="CW460" s="277"/>
      <c r="CX460" s="277"/>
      <c r="CY460" s="277"/>
      <c r="CZ460" s="277"/>
      <c r="DA460" s="277"/>
      <c r="DB460" s="277"/>
      <c r="DC460" s="277"/>
      <c r="DD460" s="277"/>
      <c r="DE460" s="277"/>
      <c r="DF460" s="277"/>
      <c r="DG460" s="277"/>
      <c r="DH460" s="277"/>
      <c r="DI460" s="277"/>
      <c r="DJ460" s="277"/>
      <c r="DK460" s="277"/>
      <c r="DL460" s="277"/>
      <c r="DM460" s="277"/>
      <c r="DN460" s="277"/>
      <c r="DO460" s="277"/>
      <c r="DP460" s="277"/>
      <c r="DQ460" s="277"/>
      <c r="DR460" s="277"/>
      <c r="DS460" s="277"/>
      <c r="DT460" s="277"/>
      <c r="DU460" s="277"/>
      <c r="DV460" s="277"/>
      <c r="DW460" s="277"/>
      <c r="DX460" s="277"/>
      <c r="DY460" s="277"/>
      <c r="DZ460" s="277"/>
      <c r="EA460" s="277"/>
      <c r="EB460" s="277"/>
      <c r="EC460" s="277"/>
      <c r="ED460" s="277"/>
      <c r="EE460" s="277"/>
      <c r="EF460" s="277"/>
      <c r="EG460" s="277"/>
      <c r="EH460" s="277"/>
      <c r="EI460" s="277"/>
      <c r="EJ460" s="277"/>
      <c r="EK460" s="277"/>
      <c r="EL460" s="277"/>
      <c r="EM460" s="277"/>
      <c r="EN460" s="277"/>
      <c r="EO460" s="277"/>
      <c r="EP460" s="277"/>
      <c r="EQ460" s="277"/>
      <c r="ER460" s="277"/>
      <c r="ES460" s="277"/>
      <c r="ET460" s="277"/>
      <c r="EU460" s="277"/>
      <c r="EV460" s="277"/>
      <c r="EW460" s="277"/>
      <c r="EX460" s="277"/>
      <c r="EY460" s="277"/>
      <c r="EZ460" s="277"/>
      <c r="FA460" s="277"/>
      <c r="FB460" s="277"/>
      <c r="FC460" s="277"/>
      <c r="FD460" s="277"/>
      <c r="FE460" s="277"/>
      <c r="FF460" s="277"/>
      <c r="FG460" s="277"/>
      <c r="FH460" s="277"/>
      <c r="FI460" s="277"/>
      <c r="FJ460" s="277"/>
      <c r="FK460" s="277"/>
      <c r="FL460" s="277"/>
      <c r="FM460" s="277"/>
      <c r="FN460" s="277"/>
      <c r="FO460" s="277"/>
      <c r="FP460" s="277"/>
      <c r="FQ460" s="277"/>
      <c r="FR460" s="277"/>
      <c r="FS460" s="277"/>
      <c r="FT460" s="277"/>
      <c r="FU460" s="277"/>
      <c r="FV460" s="277"/>
      <c r="FW460" s="277"/>
      <c r="FX460" s="277"/>
      <c r="FY460" s="277"/>
      <c r="FZ460" s="277"/>
      <c r="GA460" s="277"/>
      <c r="GB460" s="277"/>
      <c r="GC460" s="277"/>
      <c r="GD460" s="277"/>
      <c r="GE460" s="277"/>
      <c r="GF460" s="277"/>
      <c r="GG460" s="277"/>
      <c r="GH460" s="277"/>
      <c r="GI460" s="277"/>
      <c r="GJ460" s="277"/>
      <c r="GK460" s="277"/>
      <c r="GL460" s="277"/>
      <c r="GM460" s="277"/>
      <c r="GN460" s="277"/>
      <c r="GO460" s="277"/>
      <c r="GP460" s="277"/>
      <c r="GQ460" s="277"/>
      <c r="GR460" s="277"/>
      <c r="GS460" s="277"/>
      <c r="GT460" s="277"/>
      <c r="GU460" s="277"/>
      <c r="GV460" s="280"/>
      <c r="GW460" s="280"/>
      <c r="GX460" s="280"/>
      <c r="GY460" s="280"/>
      <c r="GZ460" s="280"/>
      <c r="HA460" s="280"/>
      <c r="HB460" s="280"/>
      <c r="HC460" s="280"/>
      <c r="HD460" s="280"/>
      <c r="HE460" s="280"/>
      <c r="HF460" s="280"/>
      <c r="HG460" s="280"/>
      <c r="HH460" s="280"/>
      <c r="HI460" s="280"/>
      <c r="HJ460" s="280"/>
      <c r="HK460" s="280"/>
      <c r="HL460" s="280"/>
      <c r="HM460" s="280"/>
      <c r="HN460" s="280"/>
      <c r="HO460" s="280"/>
      <c r="HP460" s="280"/>
      <c r="HQ460" s="280"/>
      <c r="HR460" s="280"/>
      <c r="HS460" s="280"/>
    </row>
    <row r="461" spans="1:227" s="257" customFormat="1" ht="23.1" customHeight="1">
      <c r="A461" s="521"/>
      <c r="B461" s="296" t="s">
        <v>523</v>
      </c>
      <c r="C461" s="290">
        <v>100</v>
      </c>
      <c r="D461" s="290"/>
      <c r="E461" s="290"/>
      <c r="F461" s="291">
        <f t="shared" si="70"/>
        <v>100</v>
      </c>
      <c r="G461" s="290"/>
      <c r="H461" s="291">
        <f t="shared" si="76"/>
        <v>100</v>
      </c>
      <c r="I461" s="296"/>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c r="BI461" s="277"/>
      <c r="BJ461" s="277"/>
      <c r="BK461" s="277"/>
      <c r="BL461" s="277"/>
      <c r="BM461" s="277"/>
      <c r="BN461" s="277"/>
      <c r="BO461" s="277"/>
      <c r="BP461" s="277"/>
      <c r="BQ461" s="277"/>
      <c r="BR461" s="277"/>
      <c r="BS461" s="277"/>
      <c r="BT461" s="277"/>
      <c r="BU461" s="277"/>
      <c r="BV461" s="277"/>
      <c r="BW461" s="277"/>
      <c r="BX461" s="277"/>
      <c r="BY461" s="277"/>
      <c r="BZ461" s="277"/>
      <c r="CA461" s="277"/>
      <c r="CB461" s="277"/>
      <c r="CC461" s="277"/>
      <c r="CD461" s="277"/>
      <c r="CE461" s="277"/>
      <c r="CF461" s="277"/>
      <c r="CG461" s="277"/>
      <c r="CH461" s="277"/>
      <c r="CI461" s="277"/>
      <c r="CJ461" s="277"/>
      <c r="CK461" s="277"/>
      <c r="CL461" s="277"/>
      <c r="CM461" s="277"/>
      <c r="CN461" s="277"/>
      <c r="CO461" s="277"/>
      <c r="CP461" s="277"/>
      <c r="CQ461" s="277"/>
      <c r="CR461" s="277"/>
      <c r="CS461" s="277"/>
      <c r="CT461" s="277"/>
      <c r="CU461" s="277"/>
      <c r="CV461" s="277"/>
      <c r="CW461" s="277"/>
      <c r="CX461" s="277"/>
      <c r="CY461" s="277"/>
      <c r="CZ461" s="277"/>
      <c r="DA461" s="277"/>
      <c r="DB461" s="277"/>
      <c r="DC461" s="277"/>
      <c r="DD461" s="277"/>
      <c r="DE461" s="277"/>
      <c r="DF461" s="277"/>
      <c r="DG461" s="277"/>
      <c r="DH461" s="277"/>
      <c r="DI461" s="277"/>
      <c r="DJ461" s="277"/>
      <c r="DK461" s="277"/>
      <c r="DL461" s="277"/>
      <c r="DM461" s="277"/>
      <c r="DN461" s="277"/>
      <c r="DO461" s="277"/>
      <c r="DP461" s="277"/>
      <c r="DQ461" s="277"/>
      <c r="DR461" s="277"/>
      <c r="DS461" s="277"/>
      <c r="DT461" s="277"/>
      <c r="DU461" s="277"/>
      <c r="DV461" s="277"/>
      <c r="DW461" s="277"/>
      <c r="DX461" s="277"/>
      <c r="DY461" s="277"/>
      <c r="DZ461" s="277"/>
      <c r="EA461" s="277"/>
      <c r="EB461" s="277"/>
      <c r="EC461" s="277"/>
      <c r="ED461" s="277"/>
      <c r="EE461" s="277"/>
      <c r="EF461" s="277"/>
      <c r="EG461" s="277"/>
      <c r="EH461" s="277"/>
      <c r="EI461" s="277"/>
      <c r="EJ461" s="277"/>
      <c r="EK461" s="277"/>
      <c r="EL461" s="277"/>
      <c r="EM461" s="277"/>
      <c r="EN461" s="277"/>
      <c r="EO461" s="277"/>
      <c r="EP461" s="277"/>
      <c r="EQ461" s="277"/>
      <c r="ER461" s="277"/>
      <c r="ES461" s="277"/>
      <c r="ET461" s="277"/>
      <c r="EU461" s="277"/>
      <c r="EV461" s="277"/>
      <c r="EW461" s="277"/>
      <c r="EX461" s="277"/>
      <c r="EY461" s="277"/>
      <c r="EZ461" s="277"/>
      <c r="FA461" s="277"/>
      <c r="FB461" s="277"/>
      <c r="FC461" s="277"/>
      <c r="FD461" s="277"/>
      <c r="FE461" s="277"/>
      <c r="FF461" s="277"/>
      <c r="FG461" s="277"/>
      <c r="FH461" s="277"/>
      <c r="FI461" s="277"/>
      <c r="FJ461" s="277"/>
      <c r="FK461" s="277"/>
      <c r="FL461" s="277"/>
      <c r="FM461" s="277"/>
      <c r="FN461" s="277"/>
      <c r="FO461" s="277"/>
      <c r="FP461" s="277"/>
      <c r="FQ461" s="277"/>
      <c r="FR461" s="277"/>
      <c r="FS461" s="277"/>
      <c r="FT461" s="277"/>
      <c r="FU461" s="277"/>
      <c r="FV461" s="277"/>
      <c r="FW461" s="277"/>
      <c r="FX461" s="277"/>
      <c r="FY461" s="277"/>
      <c r="FZ461" s="277"/>
      <c r="GA461" s="277"/>
      <c r="GB461" s="277"/>
      <c r="GC461" s="277"/>
      <c r="GD461" s="277"/>
      <c r="GE461" s="277"/>
      <c r="GF461" s="277"/>
      <c r="GG461" s="277"/>
      <c r="GH461" s="277"/>
      <c r="GI461" s="277"/>
      <c r="GJ461" s="277"/>
      <c r="GK461" s="277"/>
      <c r="GL461" s="277"/>
      <c r="GM461" s="277"/>
      <c r="GN461" s="277"/>
      <c r="GO461" s="277"/>
      <c r="GP461" s="277"/>
      <c r="GQ461" s="277"/>
      <c r="GR461" s="277"/>
      <c r="GS461" s="277"/>
      <c r="GT461" s="277"/>
      <c r="GU461" s="277"/>
      <c r="GV461" s="280"/>
      <c r="GW461" s="280"/>
      <c r="GX461" s="280"/>
      <c r="GY461" s="280"/>
      <c r="GZ461" s="280"/>
      <c r="HA461" s="280"/>
      <c r="HB461" s="280"/>
      <c r="HC461" s="280"/>
      <c r="HD461" s="280"/>
      <c r="HE461" s="280"/>
      <c r="HF461" s="280"/>
      <c r="HG461" s="280"/>
      <c r="HH461" s="280"/>
      <c r="HI461" s="280"/>
      <c r="HJ461" s="280"/>
      <c r="HK461" s="280"/>
      <c r="HL461" s="280"/>
      <c r="HM461" s="280"/>
      <c r="HN461" s="280"/>
      <c r="HO461" s="280"/>
      <c r="HP461" s="280"/>
      <c r="HQ461" s="280"/>
      <c r="HR461" s="280"/>
      <c r="HS461" s="280"/>
    </row>
    <row r="462" spans="1:227" s="257" customFormat="1" ht="24.95" customHeight="1">
      <c r="A462" s="521"/>
      <c r="B462" s="296" t="s">
        <v>524</v>
      </c>
      <c r="C462" s="290">
        <v>5</v>
      </c>
      <c r="D462" s="290"/>
      <c r="E462" s="290"/>
      <c r="F462" s="291">
        <f t="shared" si="70"/>
        <v>5</v>
      </c>
      <c r="G462" s="290"/>
      <c r="H462" s="291">
        <f t="shared" si="76"/>
        <v>5</v>
      </c>
      <c r="I462" s="296"/>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77"/>
      <c r="AT462" s="277"/>
      <c r="AU462" s="277"/>
      <c r="AV462" s="277"/>
      <c r="AW462" s="277"/>
      <c r="AX462" s="277"/>
      <c r="AY462" s="277"/>
      <c r="AZ462" s="277"/>
      <c r="BA462" s="277"/>
      <c r="BB462" s="277"/>
      <c r="BC462" s="277"/>
      <c r="BD462" s="277"/>
      <c r="BE462" s="277"/>
      <c r="BF462" s="277"/>
      <c r="BG462" s="277"/>
      <c r="BH462" s="277"/>
      <c r="BI462" s="277"/>
      <c r="BJ462" s="277"/>
      <c r="BK462" s="277"/>
      <c r="BL462" s="277"/>
      <c r="BM462" s="277"/>
      <c r="BN462" s="277"/>
      <c r="BO462" s="277"/>
      <c r="BP462" s="277"/>
      <c r="BQ462" s="277"/>
      <c r="BR462" s="277"/>
      <c r="BS462" s="277"/>
      <c r="BT462" s="277"/>
      <c r="BU462" s="277"/>
      <c r="BV462" s="277"/>
      <c r="BW462" s="277"/>
      <c r="BX462" s="277"/>
      <c r="BY462" s="277"/>
      <c r="BZ462" s="277"/>
      <c r="CA462" s="277"/>
      <c r="CB462" s="277"/>
      <c r="CC462" s="277"/>
      <c r="CD462" s="277"/>
      <c r="CE462" s="277"/>
      <c r="CF462" s="277"/>
      <c r="CG462" s="277"/>
      <c r="CH462" s="277"/>
      <c r="CI462" s="277"/>
      <c r="CJ462" s="277"/>
      <c r="CK462" s="277"/>
      <c r="CL462" s="277"/>
      <c r="CM462" s="277"/>
      <c r="CN462" s="277"/>
      <c r="CO462" s="277"/>
      <c r="CP462" s="277"/>
      <c r="CQ462" s="277"/>
      <c r="CR462" s="277"/>
      <c r="CS462" s="277"/>
      <c r="CT462" s="277"/>
      <c r="CU462" s="277"/>
      <c r="CV462" s="277"/>
      <c r="CW462" s="277"/>
      <c r="CX462" s="277"/>
      <c r="CY462" s="277"/>
      <c r="CZ462" s="277"/>
      <c r="DA462" s="277"/>
      <c r="DB462" s="277"/>
      <c r="DC462" s="277"/>
      <c r="DD462" s="277"/>
      <c r="DE462" s="277"/>
      <c r="DF462" s="277"/>
      <c r="DG462" s="277"/>
      <c r="DH462" s="277"/>
      <c r="DI462" s="277"/>
      <c r="DJ462" s="277"/>
      <c r="DK462" s="277"/>
      <c r="DL462" s="277"/>
      <c r="DM462" s="277"/>
      <c r="DN462" s="277"/>
      <c r="DO462" s="277"/>
      <c r="DP462" s="277"/>
      <c r="DQ462" s="277"/>
      <c r="DR462" s="277"/>
      <c r="DS462" s="277"/>
      <c r="DT462" s="277"/>
      <c r="DU462" s="277"/>
      <c r="DV462" s="277"/>
      <c r="DW462" s="277"/>
      <c r="DX462" s="277"/>
      <c r="DY462" s="277"/>
      <c r="DZ462" s="277"/>
      <c r="EA462" s="277"/>
      <c r="EB462" s="277"/>
      <c r="EC462" s="277"/>
      <c r="ED462" s="277"/>
      <c r="EE462" s="277"/>
      <c r="EF462" s="277"/>
      <c r="EG462" s="277"/>
      <c r="EH462" s="277"/>
      <c r="EI462" s="277"/>
      <c r="EJ462" s="277"/>
      <c r="EK462" s="277"/>
      <c r="EL462" s="277"/>
      <c r="EM462" s="277"/>
      <c r="EN462" s="277"/>
      <c r="EO462" s="277"/>
      <c r="EP462" s="277"/>
      <c r="EQ462" s="277"/>
      <c r="ER462" s="277"/>
      <c r="ES462" s="277"/>
      <c r="ET462" s="277"/>
      <c r="EU462" s="277"/>
      <c r="EV462" s="277"/>
      <c r="EW462" s="277"/>
      <c r="EX462" s="277"/>
      <c r="EY462" s="277"/>
      <c r="EZ462" s="277"/>
      <c r="FA462" s="277"/>
      <c r="FB462" s="277"/>
      <c r="FC462" s="277"/>
      <c r="FD462" s="277"/>
      <c r="FE462" s="277"/>
      <c r="FF462" s="277"/>
      <c r="FG462" s="277"/>
      <c r="FH462" s="277"/>
      <c r="FI462" s="277"/>
      <c r="FJ462" s="277"/>
      <c r="FK462" s="277"/>
      <c r="FL462" s="277"/>
      <c r="FM462" s="277"/>
      <c r="FN462" s="277"/>
      <c r="FO462" s="277"/>
      <c r="FP462" s="277"/>
      <c r="FQ462" s="277"/>
      <c r="FR462" s="277"/>
      <c r="FS462" s="277"/>
      <c r="FT462" s="277"/>
      <c r="FU462" s="277"/>
      <c r="FV462" s="277"/>
      <c r="FW462" s="277"/>
      <c r="FX462" s="277"/>
      <c r="FY462" s="277"/>
      <c r="FZ462" s="277"/>
      <c r="GA462" s="277"/>
      <c r="GB462" s="277"/>
      <c r="GC462" s="277"/>
      <c r="GD462" s="277"/>
      <c r="GE462" s="277"/>
      <c r="GF462" s="277"/>
      <c r="GG462" s="277"/>
      <c r="GH462" s="277"/>
      <c r="GI462" s="277"/>
      <c r="GJ462" s="277"/>
      <c r="GK462" s="277"/>
      <c r="GL462" s="277"/>
      <c r="GM462" s="277"/>
      <c r="GN462" s="277"/>
      <c r="GO462" s="277"/>
      <c r="GP462" s="277"/>
      <c r="GQ462" s="277"/>
      <c r="GR462" s="277"/>
      <c r="GS462" s="277"/>
      <c r="GT462" s="277"/>
      <c r="GU462" s="277"/>
      <c r="GV462" s="280"/>
      <c r="GW462" s="280"/>
      <c r="GX462" s="280"/>
      <c r="GY462" s="280"/>
      <c r="GZ462" s="280"/>
      <c r="HA462" s="280"/>
      <c r="HB462" s="280"/>
      <c r="HC462" s="280"/>
      <c r="HD462" s="280"/>
      <c r="HE462" s="280"/>
      <c r="HF462" s="280"/>
      <c r="HG462" s="280"/>
      <c r="HH462" s="280"/>
      <c r="HI462" s="280"/>
      <c r="HJ462" s="280"/>
      <c r="HK462" s="280"/>
      <c r="HL462" s="280"/>
      <c r="HM462" s="280"/>
      <c r="HN462" s="280"/>
      <c r="HO462" s="280"/>
      <c r="HP462" s="280"/>
      <c r="HQ462" s="280"/>
      <c r="HR462" s="280"/>
      <c r="HS462" s="280"/>
    </row>
    <row r="463" spans="1:227" s="257" customFormat="1" ht="23.1" customHeight="1">
      <c r="A463" s="521"/>
      <c r="B463" s="296" t="s">
        <v>403</v>
      </c>
      <c r="C463" s="290"/>
      <c r="D463" s="290">
        <v>83.65</v>
      </c>
      <c r="E463" s="290"/>
      <c r="F463" s="291">
        <f t="shared" si="70"/>
        <v>83.65</v>
      </c>
      <c r="G463" s="290"/>
      <c r="H463" s="291">
        <f t="shared" si="76"/>
        <v>83.65</v>
      </c>
      <c r="I463" s="296" t="s">
        <v>267</v>
      </c>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c r="BI463" s="277"/>
      <c r="BJ463" s="277"/>
      <c r="BK463" s="277"/>
      <c r="BL463" s="277"/>
      <c r="BM463" s="277"/>
      <c r="BN463" s="277"/>
      <c r="BO463" s="277"/>
      <c r="BP463" s="277"/>
      <c r="BQ463" s="277"/>
      <c r="BR463" s="277"/>
      <c r="BS463" s="277"/>
      <c r="BT463" s="277"/>
      <c r="BU463" s="277"/>
      <c r="BV463" s="277"/>
      <c r="BW463" s="277"/>
      <c r="BX463" s="277"/>
      <c r="BY463" s="277"/>
      <c r="BZ463" s="277"/>
      <c r="CA463" s="277"/>
      <c r="CB463" s="277"/>
      <c r="CC463" s="277"/>
      <c r="CD463" s="277"/>
      <c r="CE463" s="277"/>
      <c r="CF463" s="277"/>
      <c r="CG463" s="277"/>
      <c r="CH463" s="277"/>
      <c r="CI463" s="277"/>
      <c r="CJ463" s="277"/>
      <c r="CK463" s="277"/>
      <c r="CL463" s="277"/>
      <c r="CM463" s="277"/>
      <c r="CN463" s="277"/>
      <c r="CO463" s="277"/>
      <c r="CP463" s="277"/>
      <c r="CQ463" s="277"/>
      <c r="CR463" s="277"/>
      <c r="CS463" s="277"/>
      <c r="CT463" s="277"/>
      <c r="CU463" s="277"/>
      <c r="CV463" s="277"/>
      <c r="CW463" s="277"/>
      <c r="CX463" s="277"/>
      <c r="CY463" s="277"/>
      <c r="CZ463" s="277"/>
      <c r="DA463" s="277"/>
      <c r="DB463" s="277"/>
      <c r="DC463" s="277"/>
      <c r="DD463" s="277"/>
      <c r="DE463" s="277"/>
      <c r="DF463" s="277"/>
      <c r="DG463" s="277"/>
      <c r="DH463" s="277"/>
      <c r="DI463" s="277"/>
      <c r="DJ463" s="277"/>
      <c r="DK463" s="277"/>
      <c r="DL463" s="277"/>
      <c r="DM463" s="277"/>
      <c r="DN463" s="277"/>
      <c r="DO463" s="277"/>
      <c r="DP463" s="277"/>
      <c r="DQ463" s="277"/>
      <c r="DR463" s="277"/>
      <c r="DS463" s="277"/>
      <c r="DT463" s="277"/>
      <c r="DU463" s="277"/>
      <c r="DV463" s="277"/>
      <c r="DW463" s="277"/>
      <c r="DX463" s="277"/>
      <c r="DY463" s="277"/>
      <c r="DZ463" s="277"/>
      <c r="EA463" s="277"/>
      <c r="EB463" s="277"/>
      <c r="EC463" s="277"/>
      <c r="ED463" s="277"/>
      <c r="EE463" s="277"/>
      <c r="EF463" s="277"/>
      <c r="EG463" s="277"/>
      <c r="EH463" s="277"/>
      <c r="EI463" s="277"/>
      <c r="EJ463" s="277"/>
      <c r="EK463" s="277"/>
      <c r="EL463" s="277"/>
      <c r="EM463" s="277"/>
      <c r="EN463" s="277"/>
      <c r="EO463" s="277"/>
      <c r="EP463" s="277"/>
      <c r="EQ463" s="277"/>
      <c r="ER463" s="277"/>
      <c r="ES463" s="277"/>
      <c r="ET463" s="277"/>
      <c r="EU463" s="277"/>
      <c r="EV463" s="277"/>
      <c r="EW463" s="277"/>
      <c r="EX463" s="277"/>
      <c r="EY463" s="277"/>
      <c r="EZ463" s="277"/>
      <c r="FA463" s="277"/>
      <c r="FB463" s="277"/>
      <c r="FC463" s="277"/>
      <c r="FD463" s="277"/>
      <c r="FE463" s="277"/>
      <c r="FF463" s="277"/>
      <c r="FG463" s="277"/>
      <c r="FH463" s="277"/>
      <c r="FI463" s="277"/>
      <c r="FJ463" s="277"/>
      <c r="FK463" s="277"/>
      <c r="FL463" s="277"/>
      <c r="FM463" s="277"/>
      <c r="FN463" s="277"/>
      <c r="FO463" s="277"/>
      <c r="FP463" s="277"/>
      <c r="FQ463" s="277"/>
      <c r="FR463" s="277"/>
      <c r="FS463" s="277"/>
      <c r="FT463" s="277"/>
      <c r="FU463" s="277"/>
      <c r="FV463" s="277"/>
      <c r="FW463" s="277"/>
      <c r="FX463" s="277"/>
      <c r="FY463" s="277"/>
      <c r="FZ463" s="277"/>
      <c r="GA463" s="277"/>
      <c r="GB463" s="277"/>
      <c r="GC463" s="277"/>
      <c r="GD463" s="277"/>
      <c r="GE463" s="277"/>
      <c r="GF463" s="277"/>
      <c r="GG463" s="277"/>
      <c r="GH463" s="277"/>
      <c r="GI463" s="277"/>
      <c r="GJ463" s="277"/>
      <c r="GK463" s="277"/>
      <c r="GL463" s="277"/>
      <c r="GM463" s="277"/>
      <c r="GN463" s="277"/>
      <c r="GO463" s="277"/>
      <c r="GP463" s="277"/>
      <c r="GQ463" s="277"/>
      <c r="GR463" s="277"/>
      <c r="GS463" s="277"/>
      <c r="GT463" s="277"/>
      <c r="GU463" s="277"/>
      <c r="GV463" s="280"/>
      <c r="GW463" s="280"/>
      <c r="GX463" s="280"/>
      <c r="GY463" s="280"/>
      <c r="GZ463" s="280"/>
      <c r="HA463" s="280"/>
      <c r="HB463" s="280"/>
      <c r="HC463" s="280"/>
      <c r="HD463" s="280"/>
      <c r="HE463" s="280"/>
      <c r="HF463" s="280"/>
      <c r="HG463" s="280"/>
      <c r="HH463" s="280"/>
      <c r="HI463" s="280"/>
      <c r="HJ463" s="280"/>
      <c r="HK463" s="280"/>
      <c r="HL463" s="280"/>
      <c r="HM463" s="280"/>
      <c r="HN463" s="280"/>
      <c r="HO463" s="280"/>
      <c r="HP463" s="280"/>
      <c r="HQ463" s="280"/>
      <c r="HR463" s="280"/>
      <c r="HS463" s="280"/>
    </row>
    <row r="464" spans="1:227" s="257" customFormat="1" ht="23.1" customHeight="1">
      <c r="A464" s="521"/>
      <c r="B464" s="296" t="s">
        <v>404</v>
      </c>
      <c r="C464" s="290"/>
      <c r="D464" s="290"/>
      <c r="E464" s="290"/>
      <c r="F464" s="291">
        <f t="shared" si="70"/>
        <v>0</v>
      </c>
      <c r="G464" s="290">
        <v>1061.1666170000001</v>
      </c>
      <c r="H464" s="291">
        <f t="shared" si="76"/>
        <v>1061.1666170000001</v>
      </c>
      <c r="I464" s="296"/>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c r="BI464" s="277"/>
      <c r="BJ464" s="277"/>
      <c r="BK464" s="277"/>
      <c r="BL464" s="277"/>
      <c r="BM464" s="277"/>
      <c r="BN464" s="277"/>
      <c r="BO464" s="277"/>
      <c r="BP464" s="277"/>
      <c r="BQ464" s="277"/>
      <c r="BR464" s="277"/>
      <c r="BS464" s="277"/>
      <c r="BT464" s="277"/>
      <c r="BU464" s="277"/>
      <c r="BV464" s="277"/>
      <c r="BW464" s="277"/>
      <c r="BX464" s="277"/>
      <c r="BY464" s="277"/>
      <c r="BZ464" s="277"/>
      <c r="CA464" s="277"/>
      <c r="CB464" s="277"/>
      <c r="CC464" s="277"/>
      <c r="CD464" s="277"/>
      <c r="CE464" s="277"/>
      <c r="CF464" s="277"/>
      <c r="CG464" s="277"/>
      <c r="CH464" s="277"/>
      <c r="CI464" s="277"/>
      <c r="CJ464" s="277"/>
      <c r="CK464" s="277"/>
      <c r="CL464" s="277"/>
      <c r="CM464" s="277"/>
      <c r="CN464" s="277"/>
      <c r="CO464" s="277"/>
      <c r="CP464" s="277"/>
      <c r="CQ464" s="277"/>
      <c r="CR464" s="277"/>
      <c r="CS464" s="277"/>
      <c r="CT464" s="277"/>
      <c r="CU464" s="277"/>
      <c r="CV464" s="277"/>
      <c r="CW464" s="277"/>
      <c r="CX464" s="277"/>
      <c r="CY464" s="277"/>
      <c r="CZ464" s="277"/>
      <c r="DA464" s="277"/>
      <c r="DB464" s="277"/>
      <c r="DC464" s="277"/>
      <c r="DD464" s="277"/>
      <c r="DE464" s="277"/>
      <c r="DF464" s="277"/>
      <c r="DG464" s="277"/>
      <c r="DH464" s="277"/>
      <c r="DI464" s="277"/>
      <c r="DJ464" s="277"/>
      <c r="DK464" s="277"/>
      <c r="DL464" s="277"/>
      <c r="DM464" s="277"/>
      <c r="DN464" s="277"/>
      <c r="DO464" s="277"/>
      <c r="DP464" s="277"/>
      <c r="DQ464" s="277"/>
      <c r="DR464" s="277"/>
      <c r="DS464" s="277"/>
      <c r="DT464" s="277"/>
      <c r="DU464" s="277"/>
      <c r="DV464" s="277"/>
      <c r="DW464" s="277"/>
      <c r="DX464" s="277"/>
      <c r="DY464" s="277"/>
      <c r="DZ464" s="277"/>
      <c r="EA464" s="277"/>
      <c r="EB464" s="277"/>
      <c r="EC464" s="277"/>
      <c r="ED464" s="277"/>
      <c r="EE464" s="277"/>
      <c r="EF464" s="277"/>
      <c r="EG464" s="277"/>
      <c r="EH464" s="277"/>
      <c r="EI464" s="277"/>
      <c r="EJ464" s="277"/>
      <c r="EK464" s="277"/>
      <c r="EL464" s="277"/>
      <c r="EM464" s="277"/>
      <c r="EN464" s="277"/>
      <c r="EO464" s="277"/>
      <c r="EP464" s="277"/>
      <c r="EQ464" s="277"/>
      <c r="ER464" s="277"/>
      <c r="ES464" s="277"/>
      <c r="ET464" s="277"/>
      <c r="EU464" s="277"/>
      <c r="EV464" s="277"/>
      <c r="EW464" s="277"/>
      <c r="EX464" s="277"/>
      <c r="EY464" s="277"/>
      <c r="EZ464" s="277"/>
      <c r="FA464" s="277"/>
      <c r="FB464" s="277"/>
      <c r="FC464" s="277"/>
      <c r="FD464" s="277"/>
      <c r="FE464" s="277"/>
      <c r="FF464" s="277"/>
      <c r="FG464" s="277"/>
      <c r="FH464" s="277"/>
      <c r="FI464" s="277"/>
      <c r="FJ464" s="277"/>
      <c r="FK464" s="277"/>
      <c r="FL464" s="277"/>
      <c r="FM464" s="277"/>
      <c r="FN464" s="277"/>
      <c r="FO464" s="277"/>
      <c r="FP464" s="277"/>
      <c r="FQ464" s="277"/>
      <c r="FR464" s="277"/>
      <c r="FS464" s="277"/>
      <c r="FT464" s="277"/>
      <c r="FU464" s="277"/>
      <c r="FV464" s="277"/>
      <c r="FW464" s="277"/>
      <c r="FX464" s="277"/>
      <c r="FY464" s="277"/>
      <c r="FZ464" s="277"/>
      <c r="GA464" s="277"/>
      <c r="GB464" s="277"/>
      <c r="GC464" s="277"/>
      <c r="GD464" s="277"/>
      <c r="GE464" s="277"/>
      <c r="GF464" s="277"/>
      <c r="GG464" s="277"/>
      <c r="GH464" s="277"/>
      <c r="GI464" s="277"/>
      <c r="GJ464" s="277"/>
      <c r="GK464" s="277"/>
      <c r="GL464" s="277"/>
      <c r="GM464" s="277"/>
      <c r="GN464" s="277"/>
      <c r="GO464" s="277"/>
      <c r="GP464" s="277"/>
      <c r="GQ464" s="277"/>
      <c r="GR464" s="277"/>
      <c r="GS464" s="277"/>
      <c r="GT464" s="277"/>
      <c r="GU464" s="277"/>
      <c r="GV464" s="280"/>
      <c r="GW464" s="280"/>
      <c r="GX464" s="280"/>
      <c r="GY464" s="280"/>
      <c r="GZ464" s="280"/>
      <c r="HA464" s="280"/>
      <c r="HB464" s="280"/>
      <c r="HC464" s="280"/>
      <c r="HD464" s="280"/>
      <c r="HE464" s="280"/>
      <c r="HF464" s="280"/>
      <c r="HG464" s="280"/>
      <c r="HH464" s="280"/>
      <c r="HI464" s="280"/>
      <c r="HJ464" s="280"/>
      <c r="HK464" s="280"/>
      <c r="HL464" s="280"/>
      <c r="HM464" s="280"/>
      <c r="HN464" s="280"/>
      <c r="HO464" s="280"/>
      <c r="HP464" s="280"/>
      <c r="HQ464" s="280"/>
      <c r="HR464" s="280"/>
      <c r="HS464" s="280"/>
    </row>
    <row r="465" spans="1:227" s="257" customFormat="1" ht="23.1" customHeight="1">
      <c r="A465" s="521"/>
      <c r="B465" s="296" t="s">
        <v>405</v>
      </c>
      <c r="C465" s="290"/>
      <c r="D465" s="290"/>
      <c r="E465" s="290"/>
      <c r="F465" s="291">
        <f t="shared" si="70"/>
        <v>0</v>
      </c>
      <c r="G465" s="290">
        <v>-5137.2700000000004</v>
      </c>
      <c r="H465" s="291">
        <f t="shared" si="76"/>
        <v>-5137.2700000000004</v>
      </c>
      <c r="I465" s="296"/>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77"/>
      <c r="AT465" s="277"/>
      <c r="AU465" s="277"/>
      <c r="AV465" s="277"/>
      <c r="AW465" s="277"/>
      <c r="AX465" s="277"/>
      <c r="AY465" s="277"/>
      <c r="AZ465" s="277"/>
      <c r="BA465" s="277"/>
      <c r="BB465" s="277"/>
      <c r="BC465" s="277"/>
      <c r="BD465" s="277"/>
      <c r="BE465" s="277"/>
      <c r="BF465" s="277"/>
      <c r="BG465" s="277"/>
      <c r="BH465" s="277"/>
      <c r="BI465" s="277"/>
      <c r="BJ465" s="277"/>
      <c r="BK465" s="277"/>
      <c r="BL465" s="277"/>
      <c r="BM465" s="277"/>
      <c r="BN465" s="277"/>
      <c r="BO465" s="277"/>
      <c r="BP465" s="277"/>
      <c r="BQ465" s="277"/>
      <c r="BR465" s="277"/>
      <c r="BS465" s="277"/>
      <c r="BT465" s="277"/>
      <c r="BU465" s="277"/>
      <c r="BV465" s="277"/>
      <c r="BW465" s="277"/>
      <c r="BX465" s="277"/>
      <c r="BY465" s="277"/>
      <c r="BZ465" s="277"/>
      <c r="CA465" s="277"/>
      <c r="CB465" s="277"/>
      <c r="CC465" s="277"/>
      <c r="CD465" s="277"/>
      <c r="CE465" s="277"/>
      <c r="CF465" s="277"/>
      <c r="CG465" s="277"/>
      <c r="CH465" s="277"/>
      <c r="CI465" s="277"/>
      <c r="CJ465" s="277"/>
      <c r="CK465" s="277"/>
      <c r="CL465" s="277"/>
      <c r="CM465" s="277"/>
      <c r="CN465" s="277"/>
      <c r="CO465" s="277"/>
      <c r="CP465" s="277"/>
      <c r="CQ465" s="277"/>
      <c r="CR465" s="277"/>
      <c r="CS465" s="277"/>
      <c r="CT465" s="277"/>
      <c r="CU465" s="277"/>
      <c r="CV465" s="277"/>
      <c r="CW465" s="277"/>
      <c r="CX465" s="277"/>
      <c r="CY465" s="277"/>
      <c r="CZ465" s="277"/>
      <c r="DA465" s="277"/>
      <c r="DB465" s="277"/>
      <c r="DC465" s="277"/>
      <c r="DD465" s="277"/>
      <c r="DE465" s="277"/>
      <c r="DF465" s="277"/>
      <c r="DG465" s="277"/>
      <c r="DH465" s="277"/>
      <c r="DI465" s="277"/>
      <c r="DJ465" s="277"/>
      <c r="DK465" s="277"/>
      <c r="DL465" s="277"/>
      <c r="DM465" s="277"/>
      <c r="DN465" s="277"/>
      <c r="DO465" s="277"/>
      <c r="DP465" s="277"/>
      <c r="DQ465" s="277"/>
      <c r="DR465" s="277"/>
      <c r="DS465" s="277"/>
      <c r="DT465" s="277"/>
      <c r="DU465" s="277"/>
      <c r="DV465" s="277"/>
      <c r="DW465" s="277"/>
      <c r="DX465" s="277"/>
      <c r="DY465" s="277"/>
      <c r="DZ465" s="277"/>
      <c r="EA465" s="277"/>
      <c r="EB465" s="277"/>
      <c r="EC465" s="277"/>
      <c r="ED465" s="277"/>
      <c r="EE465" s="277"/>
      <c r="EF465" s="277"/>
      <c r="EG465" s="277"/>
      <c r="EH465" s="277"/>
      <c r="EI465" s="277"/>
      <c r="EJ465" s="277"/>
      <c r="EK465" s="277"/>
      <c r="EL465" s="277"/>
      <c r="EM465" s="277"/>
      <c r="EN465" s="277"/>
      <c r="EO465" s="277"/>
      <c r="EP465" s="277"/>
      <c r="EQ465" s="277"/>
      <c r="ER465" s="277"/>
      <c r="ES465" s="277"/>
      <c r="ET465" s="277"/>
      <c r="EU465" s="277"/>
      <c r="EV465" s="277"/>
      <c r="EW465" s="277"/>
      <c r="EX465" s="277"/>
      <c r="EY465" s="277"/>
      <c r="EZ465" s="277"/>
      <c r="FA465" s="277"/>
      <c r="FB465" s="277"/>
      <c r="FC465" s="277"/>
      <c r="FD465" s="277"/>
      <c r="FE465" s="277"/>
      <c r="FF465" s="277"/>
      <c r="FG465" s="277"/>
      <c r="FH465" s="277"/>
      <c r="FI465" s="277"/>
      <c r="FJ465" s="277"/>
      <c r="FK465" s="277"/>
      <c r="FL465" s="277"/>
      <c r="FM465" s="277"/>
      <c r="FN465" s="277"/>
      <c r="FO465" s="277"/>
      <c r="FP465" s="277"/>
      <c r="FQ465" s="277"/>
      <c r="FR465" s="277"/>
      <c r="FS465" s="277"/>
      <c r="FT465" s="277"/>
      <c r="FU465" s="277"/>
      <c r="FV465" s="277"/>
      <c r="FW465" s="277"/>
      <c r="FX465" s="277"/>
      <c r="FY465" s="277"/>
      <c r="FZ465" s="277"/>
      <c r="GA465" s="277"/>
      <c r="GB465" s="277"/>
      <c r="GC465" s="277"/>
      <c r="GD465" s="277"/>
      <c r="GE465" s="277"/>
      <c r="GF465" s="277"/>
      <c r="GG465" s="277"/>
      <c r="GH465" s="277"/>
      <c r="GI465" s="277"/>
      <c r="GJ465" s="277"/>
      <c r="GK465" s="277"/>
      <c r="GL465" s="277"/>
      <c r="GM465" s="277"/>
      <c r="GN465" s="277"/>
      <c r="GO465" s="277"/>
      <c r="GP465" s="277"/>
      <c r="GQ465" s="277"/>
      <c r="GR465" s="277"/>
      <c r="GS465" s="277"/>
      <c r="GT465" s="277"/>
      <c r="GU465" s="277"/>
      <c r="GV465" s="280"/>
      <c r="GW465" s="280"/>
      <c r="GX465" s="280"/>
      <c r="GY465" s="280"/>
      <c r="GZ465" s="280"/>
      <c r="HA465" s="280"/>
      <c r="HB465" s="280"/>
      <c r="HC465" s="280"/>
      <c r="HD465" s="280"/>
      <c r="HE465" s="280"/>
      <c r="HF465" s="280"/>
      <c r="HG465" s="280"/>
      <c r="HH465" s="280"/>
      <c r="HI465" s="280"/>
      <c r="HJ465" s="280"/>
      <c r="HK465" s="280"/>
      <c r="HL465" s="280"/>
      <c r="HM465" s="280"/>
      <c r="HN465" s="280"/>
      <c r="HO465" s="280"/>
      <c r="HP465" s="280"/>
      <c r="HQ465" s="280"/>
      <c r="HR465" s="280"/>
      <c r="HS465" s="280"/>
    </row>
    <row r="466" spans="1:227" s="257" customFormat="1" ht="23.1" customHeight="1">
      <c r="A466" s="522"/>
      <c r="B466" s="294" t="s">
        <v>317</v>
      </c>
      <c r="C466" s="290"/>
      <c r="D466" s="290"/>
      <c r="E466" s="290">
        <v>11086.92</v>
      </c>
      <c r="F466" s="291">
        <f t="shared" si="70"/>
        <v>11086.92</v>
      </c>
      <c r="G466" s="290"/>
      <c r="H466" s="291">
        <f t="shared" si="76"/>
        <v>11086.92</v>
      </c>
      <c r="I466" s="296" t="s">
        <v>525</v>
      </c>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c r="BI466" s="277"/>
      <c r="BJ466" s="277"/>
      <c r="BK466" s="277"/>
      <c r="BL466" s="277"/>
      <c r="BM466" s="277"/>
      <c r="BN466" s="277"/>
      <c r="BO466" s="277"/>
      <c r="BP466" s="277"/>
      <c r="BQ466" s="277"/>
      <c r="BR466" s="277"/>
      <c r="BS466" s="277"/>
      <c r="BT466" s="277"/>
      <c r="BU466" s="277"/>
      <c r="BV466" s="277"/>
      <c r="BW466" s="277"/>
      <c r="BX466" s="277"/>
      <c r="BY466" s="277"/>
      <c r="BZ466" s="277"/>
      <c r="CA466" s="277"/>
      <c r="CB466" s="277"/>
      <c r="CC466" s="277"/>
      <c r="CD466" s="277"/>
      <c r="CE466" s="277"/>
      <c r="CF466" s="277"/>
      <c r="CG466" s="277"/>
      <c r="CH466" s="277"/>
      <c r="CI466" s="277"/>
      <c r="CJ466" s="277"/>
      <c r="CK466" s="277"/>
      <c r="CL466" s="277"/>
      <c r="CM466" s="277"/>
      <c r="CN466" s="277"/>
      <c r="CO466" s="277"/>
      <c r="CP466" s="277"/>
      <c r="CQ466" s="277"/>
      <c r="CR466" s="277"/>
      <c r="CS466" s="277"/>
      <c r="CT466" s="277"/>
      <c r="CU466" s="277"/>
      <c r="CV466" s="277"/>
      <c r="CW466" s="277"/>
      <c r="CX466" s="277"/>
      <c r="CY466" s="277"/>
      <c r="CZ466" s="277"/>
      <c r="DA466" s="277"/>
      <c r="DB466" s="277"/>
      <c r="DC466" s="277"/>
      <c r="DD466" s="277"/>
      <c r="DE466" s="277"/>
      <c r="DF466" s="277"/>
      <c r="DG466" s="277"/>
      <c r="DH466" s="277"/>
      <c r="DI466" s="277"/>
      <c r="DJ466" s="277"/>
      <c r="DK466" s="277"/>
      <c r="DL466" s="277"/>
      <c r="DM466" s="277"/>
      <c r="DN466" s="277"/>
      <c r="DO466" s="277"/>
      <c r="DP466" s="277"/>
      <c r="DQ466" s="277"/>
      <c r="DR466" s="277"/>
      <c r="DS466" s="277"/>
      <c r="DT466" s="277"/>
      <c r="DU466" s="277"/>
      <c r="DV466" s="277"/>
      <c r="DW466" s="277"/>
      <c r="DX466" s="277"/>
      <c r="DY466" s="277"/>
      <c r="DZ466" s="277"/>
      <c r="EA466" s="277"/>
      <c r="EB466" s="277"/>
      <c r="EC466" s="277"/>
      <c r="ED466" s="277"/>
      <c r="EE466" s="277"/>
      <c r="EF466" s="277"/>
      <c r="EG466" s="277"/>
      <c r="EH466" s="277"/>
      <c r="EI466" s="277"/>
      <c r="EJ466" s="277"/>
      <c r="EK466" s="277"/>
      <c r="EL466" s="277"/>
      <c r="EM466" s="277"/>
      <c r="EN466" s="277"/>
      <c r="EO466" s="277"/>
      <c r="EP466" s="277"/>
      <c r="EQ466" s="277"/>
      <c r="ER466" s="277"/>
      <c r="ES466" s="277"/>
      <c r="ET466" s="277"/>
      <c r="EU466" s="277"/>
      <c r="EV466" s="277"/>
      <c r="EW466" s="277"/>
      <c r="EX466" s="277"/>
      <c r="EY466" s="277"/>
      <c r="EZ466" s="277"/>
      <c r="FA466" s="277"/>
      <c r="FB466" s="277"/>
      <c r="FC466" s="277"/>
      <c r="FD466" s="277"/>
      <c r="FE466" s="277"/>
      <c r="FF466" s="277"/>
      <c r="FG466" s="277"/>
      <c r="FH466" s="277"/>
      <c r="FI466" s="277"/>
      <c r="FJ466" s="277"/>
      <c r="FK466" s="277"/>
      <c r="FL466" s="277"/>
      <c r="FM466" s="277"/>
      <c r="FN466" s="277"/>
      <c r="FO466" s="277"/>
      <c r="FP466" s="277"/>
      <c r="FQ466" s="277"/>
      <c r="FR466" s="277"/>
      <c r="FS466" s="277"/>
      <c r="FT466" s="277"/>
      <c r="FU466" s="277"/>
      <c r="FV466" s="277"/>
      <c r="FW466" s="277"/>
      <c r="FX466" s="277"/>
      <c r="FY466" s="277"/>
      <c r="FZ466" s="277"/>
      <c r="GA466" s="277"/>
      <c r="GB466" s="277"/>
      <c r="GC466" s="277"/>
      <c r="GD466" s="277"/>
      <c r="GE466" s="277"/>
      <c r="GF466" s="277"/>
      <c r="GG466" s="277"/>
      <c r="GH466" s="277"/>
      <c r="GI466" s="277"/>
      <c r="GJ466" s="277"/>
      <c r="GK466" s="277"/>
      <c r="GL466" s="277"/>
      <c r="GM466" s="277"/>
      <c r="GN466" s="277"/>
      <c r="GO466" s="277"/>
      <c r="GP466" s="277"/>
      <c r="GQ466" s="277"/>
      <c r="GR466" s="277"/>
      <c r="GS466" s="277"/>
      <c r="GT466" s="277"/>
      <c r="GU466" s="277"/>
      <c r="GV466" s="280"/>
      <c r="GW466" s="280"/>
      <c r="GX466" s="280"/>
      <c r="GY466" s="280"/>
      <c r="GZ466" s="280"/>
      <c r="HA466" s="280"/>
      <c r="HB466" s="280"/>
      <c r="HC466" s="280"/>
      <c r="HD466" s="280"/>
      <c r="HE466" s="280"/>
      <c r="HF466" s="280"/>
      <c r="HG466" s="280"/>
      <c r="HH466" s="280"/>
      <c r="HI466" s="280"/>
      <c r="HJ466" s="280"/>
      <c r="HK466" s="280"/>
      <c r="HL466" s="280"/>
      <c r="HM466" s="280"/>
      <c r="HN466" s="280"/>
      <c r="HO466" s="280"/>
      <c r="HP466" s="280"/>
      <c r="HQ466" s="280"/>
      <c r="HR466" s="280"/>
      <c r="HS466" s="280"/>
    </row>
    <row r="467" spans="1:227" s="257" customFormat="1" ht="30.95" customHeight="1">
      <c r="A467" s="520" t="s">
        <v>526</v>
      </c>
      <c r="B467" s="289" t="s">
        <v>81</v>
      </c>
      <c r="C467" s="290">
        <f>C468+C469+C472+C479</f>
        <v>691.19</v>
      </c>
      <c r="D467" s="290">
        <f>D468+D469+D472+D479</f>
        <v>263.359824</v>
      </c>
      <c r="E467" s="290">
        <f>E468+E469+E472+E479</f>
        <v>1008</v>
      </c>
      <c r="F467" s="291">
        <f t="shared" si="70"/>
        <v>1962.5498239999999</v>
      </c>
      <c r="G467" s="290">
        <f>G468+G469+G472+G479</f>
        <v>-660.14138300000002</v>
      </c>
      <c r="H467" s="291">
        <f t="shared" si="76"/>
        <v>1302.408441</v>
      </c>
      <c r="I467" s="296"/>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c r="BI467" s="277"/>
      <c r="BJ467" s="277"/>
      <c r="BK467" s="277"/>
      <c r="BL467" s="277"/>
      <c r="BM467" s="277"/>
      <c r="BN467" s="277"/>
      <c r="BO467" s="277"/>
      <c r="BP467" s="277"/>
      <c r="BQ467" s="277"/>
      <c r="BR467" s="277"/>
      <c r="BS467" s="277"/>
      <c r="BT467" s="277"/>
      <c r="BU467" s="277"/>
      <c r="BV467" s="277"/>
      <c r="BW467" s="277"/>
      <c r="BX467" s="277"/>
      <c r="BY467" s="277"/>
      <c r="BZ467" s="277"/>
      <c r="CA467" s="277"/>
      <c r="CB467" s="277"/>
      <c r="CC467" s="277"/>
      <c r="CD467" s="277"/>
      <c r="CE467" s="277"/>
      <c r="CF467" s="277"/>
      <c r="CG467" s="277"/>
      <c r="CH467" s="277"/>
      <c r="CI467" s="277"/>
      <c r="CJ467" s="277"/>
      <c r="CK467" s="277"/>
      <c r="CL467" s="277"/>
      <c r="CM467" s="277"/>
      <c r="CN467" s="277"/>
      <c r="CO467" s="277"/>
      <c r="CP467" s="277"/>
      <c r="CQ467" s="277"/>
      <c r="CR467" s="277"/>
      <c r="CS467" s="277"/>
      <c r="CT467" s="277"/>
      <c r="CU467" s="277"/>
      <c r="CV467" s="277"/>
      <c r="CW467" s="277"/>
      <c r="CX467" s="277"/>
      <c r="CY467" s="277"/>
      <c r="CZ467" s="277"/>
      <c r="DA467" s="277"/>
      <c r="DB467" s="277"/>
      <c r="DC467" s="277"/>
      <c r="DD467" s="277"/>
      <c r="DE467" s="277"/>
      <c r="DF467" s="277"/>
      <c r="DG467" s="277"/>
      <c r="DH467" s="277"/>
      <c r="DI467" s="277"/>
      <c r="DJ467" s="277"/>
      <c r="DK467" s="277"/>
      <c r="DL467" s="277"/>
      <c r="DM467" s="277"/>
      <c r="DN467" s="277"/>
      <c r="DO467" s="277"/>
      <c r="DP467" s="277"/>
      <c r="DQ467" s="277"/>
      <c r="DR467" s="277"/>
      <c r="DS467" s="277"/>
      <c r="DT467" s="277"/>
      <c r="DU467" s="277"/>
      <c r="DV467" s="277"/>
      <c r="DW467" s="277"/>
      <c r="DX467" s="277"/>
      <c r="DY467" s="277"/>
      <c r="DZ467" s="277"/>
      <c r="EA467" s="277"/>
      <c r="EB467" s="277"/>
      <c r="EC467" s="277"/>
      <c r="ED467" s="277"/>
      <c r="EE467" s="277"/>
      <c r="EF467" s="277"/>
      <c r="EG467" s="277"/>
      <c r="EH467" s="277"/>
      <c r="EI467" s="277"/>
      <c r="EJ467" s="277"/>
      <c r="EK467" s="277"/>
      <c r="EL467" s="277"/>
      <c r="EM467" s="277"/>
      <c r="EN467" s="277"/>
      <c r="EO467" s="277"/>
      <c r="EP467" s="277"/>
      <c r="EQ467" s="277"/>
      <c r="ER467" s="277"/>
      <c r="ES467" s="277"/>
      <c r="ET467" s="277"/>
      <c r="EU467" s="277"/>
      <c r="EV467" s="277"/>
      <c r="EW467" s="277"/>
      <c r="EX467" s="277"/>
      <c r="EY467" s="277"/>
      <c r="EZ467" s="277"/>
      <c r="FA467" s="277"/>
      <c r="FB467" s="277"/>
      <c r="FC467" s="277"/>
      <c r="FD467" s="277"/>
      <c r="FE467" s="277"/>
      <c r="FF467" s="277"/>
      <c r="FG467" s="277"/>
      <c r="FH467" s="277"/>
      <c r="FI467" s="277"/>
      <c r="FJ467" s="277"/>
      <c r="FK467" s="277"/>
      <c r="FL467" s="277"/>
      <c r="FM467" s="277"/>
      <c r="FN467" s="277"/>
      <c r="FO467" s="277"/>
      <c r="FP467" s="277"/>
      <c r="FQ467" s="277"/>
      <c r="FR467" s="277"/>
      <c r="FS467" s="277"/>
      <c r="FT467" s="277"/>
      <c r="FU467" s="277"/>
      <c r="FV467" s="277"/>
      <c r="FW467" s="277"/>
      <c r="FX467" s="277"/>
      <c r="FY467" s="277"/>
      <c r="FZ467" s="277"/>
      <c r="GA467" s="277"/>
      <c r="GB467" s="277"/>
      <c r="GC467" s="277"/>
      <c r="GD467" s="277"/>
      <c r="GE467" s="277"/>
      <c r="GF467" s="277"/>
      <c r="GG467" s="277"/>
      <c r="GH467" s="277"/>
      <c r="GI467" s="277"/>
      <c r="GJ467" s="277"/>
      <c r="GK467" s="277"/>
      <c r="GL467" s="277"/>
      <c r="GM467" s="277"/>
      <c r="GN467" s="277"/>
      <c r="GO467" s="277"/>
      <c r="GP467" s="277"/>
      <c r="GQ467" s="277"/>
      <c r="GR467" s="277"/>
      <c r="GS467" s="277"/>
      <c r="GT467" s="277"/>
      <c r="GU467" s="277"/>
      <c r="GV467" s="280"/>
      <c r="GW467" s="280"/>
      <c r="GX467" s="280"/>
      <c r="GY467" s="280"/>
      <c r="GZ467" s="280"/>
      <c r="HA467" s="280"/>
      <c r="HB467" s="280"/>
      <c r="HC467" s="280"/>
      <c r="HD467" s="280"/>
      <c r="HE467" s="280"/>
      <c r="HF467" s="280"/>
      <c r="HG467" s="280"/>
      <c r="HH467" s="280"/>
      <c r="HI467" s="280"/>
      <c r="HJ467" s="280"/>
      <c r="HK467" s="280"/>
      <c r="HL467" s="280"/>
      <c r="HM467" s="280"/>
      <c r="HN467" s="280"/>
      <c r="HO467" s="280"/>
      <c r="HP467" s="280"/>
      <c r="HQ467" s="280"/>
      <c r="HR467" s="280"/>
      <c r="HS467" s="280"/>
    </row>
    <row r="468" spans="1:227" s="257" customFormat="1" ht="30.95" customHeight="1">
      <c r="A468" s="521"/>
      <c r="B468" s="294" t="s">
        <v>253</v>
      </c>
      <c r="C468" s="290">
        <v>429.17</v>
      </c>
      <c r="D468" s="290">
        <v>162.709824</v>
      </c>
      <c r="E468" s="290"/>
      <c r="F468" s="291">
        <f t="shared" si="70"/>
        <v>591.87982399999999</v>
      </c>
      <c r="G468" s="290"/>
      <c r="H468" s="291">
        <f t="shared" si="76"/>
        <v>591.87982399999999</v>
      </c>
      <c r="I468" s="296" t="s">
        <v>527</v>
      </c>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77"/>
      <c r="AT468" s="277"/>
      <c r="AU468" s="277"/>
      <c r="AV468" s="277"/>
      <c r="AW468" s="277"/>
      <c r="AX468" s="277"/>
      <c r="AY468" s="277"/>
      <c r="AZ468" s="277"/>
      <c r="BA468" s="277"/>
      <c r="BB468" s="277"/>
      <c r="BC468" s="277"/>
      <c r="BD468" s="277"/>
      <c r="BE468" s="277"/>
      <c r="BF468" s="277"/>
      <c r="BG468" s="277"/>
      <c r="BH468" s="277"/>
      <c r="BI468" s="277"/>
      <c r="BJ468" s="277"/>
      <c r="BK468" s="277"/>
      <c r="BL468" s="277"/>
      <c r="BM468" s="277"/>
      <c r="BN468" s="277"/>
      <c r="BO468" s="277"/>
      <c r="BP468" s="277"/>
      <c r="BQ468" s="277"/>
      <c r="BR468" s="277"/>
      <c r="BS468" s="277"/>
      <c r="BT468" s="277"/>
      <c r="BU468" s="277"/>
      <c r="BV468" s="277"/>
      <c r="BW468" s="277"/>
      <c r="BX468" s="277"/>
      <c r="BY468" s="277"/>
      <c r="BZ468" s="277"/>
      <c r="CA468" s="277"/>
      <c r="CB468" s="277"/>
      <c r="CC468" s="277"/>
      <c r="CD468" s="277"/>
      <c r="CE468" s="277"/>
      <c r="CF468" s="277"/>
      <c r="CG468" s="277"/>
      <c r="CH468" s="277"/>
      <c r="CI468" s="277"/>
      <c r="CJ468" s="277"/>
      <c r="CK468" s="277"/>
      <c r="CL468" s="277"/>
      <c r="CM468" s="277"/>
      <c r="CN468" s="277"/>
      <c r="CO468" s="277"/>
      <c r="CP468" s="277"/>
      <c r="CQ468" s="277"/>
      <c r="CR468" s="277"/>
      <c r="CS468" s="277"/>
      <c r="CT468" s="277"/>
      <c r="CU468" s="277"/>
      <c r="CV468" s="277"/>
      <c r="CW468" s="277"/>
      <c r="CX468" s="277"/>
      <c r="CY468" s="277"/>
      <c r="CZ468" s="277"/>
      <c r="DA468" s="277"/>
      <c r="DB468" s="277"/>
      <c r="DC468" s="277"/>
      <c r="DD468" s="277"/>
      <c r="DE468" s="277"/>
      <c r="DF468" s="277"/>
      <c r="DG468" s="277"/>
      <c r="DH468" s="277"/>
      <c r="DI468" s="277"/>
      <c r="DJ468" s="277"/>
      <c r="DK468" s="277"/>
      <c r="DL468" s="277"/>
      <c r="DM468" s="277"/>
      <c r="DN468" s="277"/>
      <c r="DO468" s="277"/>
      <c r="DP468" s="277"/>
      <c r="DQ468" s="277"/>
      <c r="DR468" s="277"/>
      <c r="DS468" s="277"/>
      <c r="DT468" s="277"/>
      <c r="DU468" s="277"/>
      <c r="DV468" s="277"/>
      <c r="DW468" s="277"/>
      <c r="DX468" s="277"/>
      <c r="DY468" s="277"/>
      <c r="DZ468" s="277"/>
      <c r="EA468" s="277"/>
      <c r="EB468" s="277"/>
      <c r="EC468" s="277"/>
      <c r="ED468" s="277"/>
      <c r="EE468" s="277"/>
      <c r="EF468" s="277"/>
      <c r="EG468" s="277"/>
      <c r="EH468" s="277"/>
      <c r="EI468" s="277"/>
      <c r="EJ468" s="277"/>
      <c r="EK468" s="277"/>
      <c r="EL468" s="277"/>
      <c r="EM468" s="277"/>
      <c r="EN468" s="277"/>
      <c r="EO468" s="277"/>
      <c r="EP468" s="277"/>
      <c r="EQ468" s="277"/>
      <c r="ER468" s="277"/>
      <c r="ES468" s="277"/>
      <c r="ET468" s="277"/>
      <c r="EU468" s="277"/>
      <c r="EV468" s="277"/>
      <c r="EW468" s="277"/>
      <c r="EX468" s="277"/>
      <c r="EY468" s="277"/>
      <c r="EZ468" s="277"/>
      <c r="FA468" s="277"/>
      <c r="FB468" s="277"/>
      <c r="FC468" s="277"/>
      <c r="FD468" s="277"/>
      <c r="FE468" s="277"/>
      <c r="FF468" s="277"/>
      <c r="FG468" s="277"/>
      <c r="FH468" s="277"/>
      <c r="FI468" s="277"/>
      <c r="FJ468" s="277"/>
      <c r="FK468" s="277"/>
      <c r="FL468" s="277"/>
      <c r="FM468" s="277"/>
      <c r="FN468" s="277"/>
      <c r="FO468" s="277"/>
      <c r="FP468" s="277"/>
      <c r="FQ468" s="277"/>
      <c r="FR468" s="277"/>
      <c r="FS468" s="277"/>
      <c r="FT468" s="277"/>
      <c r="FU468" s="277"/>
      <c r="FV468" s="277"/>
      <c r="FW468" s="277"/>
      <c r="FX468" s="277"/>
      <c r="FY468" s="277"/>
      <c r="FZ468" s="277"/>
      <c r="GA468" s="277"/>
      <c r="GB468" s="277"/>
      <c r="GC468" s="277"/>
      <c r="GD468" s="277"/>
      <c r="GE468" s="277"/>
      <c r="GF468" s="277"/>
      <c r="GG468" s="277"/>
      <c r="GH468" s="277"/>
      <c r="GI468" s="277"/>
      <c r="GJ468" s="277"/>
      <c r="GK468" s="277"/>
      <c r="GL468" s="277"/>
      <c r="GM468" s="277"/>
      <c r="GN468" s="277"/>
      <c r="GO468" s="277"/>
      <c r="GP468" s="277"/>
      <c r="GQ468" s="277"/>
      <c r="GR468" s="277"/>
      <c r="GS468" s="277"/>
      <c r="GT468" s="277"/>
      <c r="GU468" s="277"/>
      <c r="GV468" s="280"/>
      <c r="GW468" s="280"/>
      <c r="GX468" s="280"/>
      <c r="GY468" s="280"/>
      <c r="GZ468" s="280"/>
      <c r="HA468" s="280"/>
      <c r="HB468" s="280"/>
      <c r="HC468" s="280"/>
      <c r="HD468" s="280"/>
      <c r="HE468" s="280"/>
      <c r="HF468" s="280"/>
      <c r="HG468" s="280"/>
      <c r="HH468" s="280"/>
      <c r="HI468" s="280"/>
      <c r="HJ468" s="280"/>
      <c r="HK468" s="280"/>
      <c r="HL468" s="280"/>
      <c r="HM468" s="280"/>
      <c r="HN468" s="280"/>
      <c r="HO468" s="280"/>
      <c r="HP468" s="280"/>
      <c r="HQ468" s="280"/>
      <c r="HR468" s="280"/>
      <c r="HS468" s="280"/>
    </row>
    <row r="469" spans="1:227" s="257" customFormat="1" ht="30.95" customHeight="1">
      <c r="A469" s="521"/>
      <c r="B469" s="294" t="s">
        <v>255</v>
      </c>
      <c r="C469" s="291">
        <v>58.02</v>
      </c>
      <c r="D469" s="290"/>
      <c r="E469" s="290"/>
      <c r="F469" s="291">
        <f t="shared" si="70"/>
        <v>58.02</v>
      </c>
      <c r="G469" s="290"/>
      <c r="H469" s="291">
        <f t="shared" si="76"/>
        <v>58.02</v>
      </c>
      <c r="I469" s="296"/>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77"/>
      <c r="AT469" s="277"/>
      <c r="AU469" s="277"/>
      <c r="AV469" s="277"/>
      <c r="AW469" s="277"/>
      <c r="AX469" s="277"/>
      <c r="AY469" s="277"/>
      <c r="AZ469" s="277"/>
      <c r="BA469" s="277"/>
      <c r="BB469" s="277"/>
      <c r="BC469" s="277"/>
      <c r="BD469" s="277"/>
      <c r="BE469" s="277"/>
      <c r="BF469" s="277"/>
      <c r="BG469" s="277"/>
      <c r="BH469" s="277"/>
      <c r="BI469" s="277"/>
      <c r="BJ469" s="277"/>
      <c r="BK469" s="277"/>
      <c r="BL469" s="277"/>
      <c r="BM469" s="277"/>
      <c r="BN469" s="277"/>
      <c r="BO469" s="277"/>
      <c r="BP469" s="277"/>
      <c r="BQ469" s="277"/>
      <c r="BR469" s="277"/>
      <c r="BS469" s="277"/>
      <c r="BT469" s="277"/>
      <c r="BU469" s="277"/>
      <c r="BV469" s="277"/>
      <c r="BW469" s="277"/>
      <c r="BX469" s="277"/>
      <c r="BY469" s="277"/>
      <c r="BZ469" s="277"/>
      <c r="CA469" s="277"/>
      <c r="CB469" s="277"/>
      <c r="CC469" s="277"/>
      <c r="CD469" s="277"/>
      <c r="CE469" s="277"/>
      <c r="CF469" s="277"/>
      <c r="CG469" s="277"/>
      <c r="CH469" s="277"/>
      <c r="CI469" s="277"/>
      <c r="CJ469" s="277"/>
      <c r="CK469" s="277"/>
      <c r="CL469" s="277"/>
      <c r="CM469" s="277"/>
      <c r="CN469" s="277"/>
      <c r="CO469" s="277"/>
      <c r="CP469" s="277"/>
      <c r="CQ469" s="277"/>
      <c r="CR469" s="277"/>
      <c r="CS469" s="277"/>
      <c r="CT469" s="277"/>
      <c r="CU469" s="277"/>
      <c r="CV469" s="277"/>
      <c r="CW469" s="277"/>
      <c r="CX469" s="277"/>
      <c r="CY469" s="277"/>
      <c r="CZ469" s="277"/>
      <c r="DA469" s="277"/>
      <c r="DB469" s="277"/>
      <c r="DC469" s="277"/>
      <c r="DD469" s="277"/>
      <c r="DE469" s="277"/>
      <c r="DF469" s="277"/>
      <c r="DG469" s="277"/>
      <c r="DH469" s="277"/>
      <c r="DI469" s="277"/>
      <c r="DJ469" s="277"/>
      <c r="DK469" s="277"/>
      <c r="DL469" s="277"/>
      <c r="DM469" s="277"/>
      <c r="DN469" s="277"/>
      <c r="DO469" s="277"/>
      <c r="DP469" s="277"/>
      <c r="DQ469" s="277"/>
      <c r="DR469" s="277"/>
      <c r="DS469" s="277"/>
      <c r="DT469" s="277"/>
      <c r="DU469" s="277"/>
      <c r="DV469" s="277"/>
      <c r="DW469" s="277"/>
      <c r="DX469" s="277"/>
      <c r="DY469" s="277"/>
      <c r="DZ469" s="277"/>
      <c r="EA469" s="277"/>
      <c r="EB469" s="277"/>
      <c r="EC469" s="277"/>
      <c r="ED469" s="277"/>
      <c r="EE469" s="277"/>
      <c r="EF469" s="277"/>
      <c r="EG469" s="277"/>
      <c r="EH469" s="277"/>
      <c r="EI469" s="277"/>
      <c r="EJ469" s="277"/>
      <c r="EK469" s="277"/>
      <c r="EL469" s="277"/>
      <c r="EM469" s="277"/>
      <c r="EN469" s="277"/>
      <c r="EO469" s="277"/>
      <c r="EP469" s="277"/>
      <c r="EQ469" s="277"/>
      <c r="ER469" s="277"/>
      <c r="ES469" s="277"/>
      <c r="ET469" s="277"/>
      <c r="EU469" s="277"/>
      <c r="EV469" s="277"/>
      <c r="EW469" s="277"/>
      <c r="EX469" s="277"/>
      <c r="EY469" s="277"/>
      <c r="EZ469" s="277"/>
      <c r="FA469" s="277"/>
      <c r="FB469" s="277"/>
      <c r="FC469" s="277"/>
      <c r="FD469" s="277"/>
      <c r="FE469" s="277"/>
      <c r="FF469" s="277"/>
      <c r="FG469" s="277"/>
      <c r="FH469" s="277"/>
      <c r="FI469" s="277"/>
      <c r="FJ469" s="277"/>
      <c r="FK469" s="277"/>
      <c r="FL469" s="277"/>
      <c r="FM469" s="277"/>
      <c r="FN469" s="277"/>
      <c r="FO469" s="277"/>
      <c r="FP469" s="277"/>
      <c r="FQ469" s="277"/>
      <c r="FR469" s="277"/>
      <c r="FS469" s="277"/>
      <c r="FT469" s="277"/>
      <c r="FU469" s="277"/>
      <c r="FV469" s="277"/>
      <c r="FW469" s="277"/>
      <c r="FX469" s="277"/>
      <c r="FY469" s="277"/>
      <c r="FZ469" s="277"/>
      <c r="GA469" s="277"/>
      <c r="GB469" s="277"/>
      <c r="GC469" s="277"/>
      <c r="GD469" s="277"/>
      <c r="GE469" s="277"/>
      <c r="GF469" s="277"/>
      <c r="GG469" s="277"/>
      <c r="GH469" s="277"/>
      <c r="GI469" s="277"/>
      <c r="GJ469" s="277"/>
      <c r="GK469" s="277"/>
      <c r="GL469" s="277"/>
      <c r="GM469" s="277"/>
      <c r="GN469" s="277"/>
      <c r="GO469" s="277"/>
      <c r="GP469" s="277"/>
      <c r="GQ469" s="277"/>
      <c r="GR469" s="277"/>
      <c r="GS469" s="277"/>
      <c r="GT469" s="277"/>
      <c r="GU469" s="277"/>
      <c r="GV469" s="280"/>
      <c r="GW469" s="280"/>
      <c r="GX469" s="280"/>
      <c r="GY469" s="280"/>
      <c r="GZ469" s="280"/>
      <c r="HA469" s="280"/>
      <c r="HB469" s="280"/>
      <c r="HC469" s="280"/>
      <c r="HD469" s="280"/>
      <c r="HE469" s="280"/>
      <c r="HF469" s="280"/>
      <c r="HG469" s="280"/>
      <c r="HH469" s="280"/>
      <c r="HI469" s="280"/>
      <c r="HJ469" s="280"/>
      <c r="HK469" s="280"/>
      <c r="HL469" s="280"/>
      <c r="HM469" s="280"/>
      <c r="HN469" s="280"/>
      <c r="HO469" s="280"/>
      <c r="HP469" s="280"/>
      <c r="HQ469" s="280"/>
      <c r="HR469" s="280"/>
      <c r="HS469" s="280"/>
    </row>
    <row r="470" spans="1:227" s="278" customFormat="1" ht="30.95" customHeight="1">
      <c r="A470" s="521"/>
      <c r="B470" s="293" t="s">
        <v>256</v>
      </c>
      <c r="C470" s="291">
        <v>36.6</v>
      </c>
      <c r="D470" s="291"/>
      <c r="E470" s="291"/>
      <c r="F470" s="291">
        <f t="shared" si="70"/>
        <v>36.6</v>
      </c>
      <c r="G470" s="291"/>
      <c r="H470" s="291">
        <f t="shared" si="76"/>
        <v>36.6</v>
      </c>
      <c r="I470" s="296"/>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77"/>
      <c r="AT470" s="277"/>
      <c r="AU470" s="277"/>
      <c r="AV470" s="277"/>
      <c r="AW470" s="277"/>
      <c r="AX470" s="277"/>
      <c r="AY470" s="277"/>
      <c r="AZ470" s="277"/>
      <c r="BA470" s="277"/>
      <c r="BB470" s="277"/>
      <c r="BC470" s="277"/>
      <c r="BD470" s="277"/>
      <c r="BE470" s="277"/>
      <c r="BF470" s="277"/>
      <c r="BG470" s="277"/>
      <c r="BH470" s="277"/>
      <c r="BI470" s="277"/>
      <c r="BJ470" s="277"/>
      <c r="BK470" s="277"/>
      <c r="BL470" s="277"/>
      <c r="BM470" s="277"/>
      <c r="BN470" s="277"/>
      <c r="BO470" s="277"/>
      <c r="BP470" s="277"/>
      <c r="BQ470" s="277"/>
      <c r="BR470" s="277"/>
      <c r="BS470" s="277"/>
      <c r="BT470" s="277"/>
      <c r="BU470" s="277"/>
      <c r="BV470" s="277"/>
      <c r="BW470" s="277"/>
      <c r="BX470" s="277"/>
      <c r="BY470" s="277"/>
      <c r="BZ470" s="277"/>
      <c r="CA470" s="277"/>
      <c r="CB470" s="277"/>
      <c r="CC470" s="277"/>
      <c r="CD470" s="277"/>
      <c r="CE470" s="277"/>
      <c r="CF470" s="277"/>
      <c r="CG470" s="277"/>
      <c r="CH470" s="277"/>
      <c r="CI470" s="277"/>
      <c r="CJ470" s="277"/>
      <c r="CK470" s="277"/>
      <c r="CL470" s="277"/>
      <c r="CM470" s="277"/>
      <c r="CN470" s="277"/>
      <c r="CO470" s="277"/>
      <c r="CP470" s="277"/>
      <c r="CQ470" s="277"/>
      <c r="CR470" s="277"/>
      <c r="CS470" s="277"/>
      <c r="CT470" s="277"/>
      <c r="CU470" s="277"/>
      <c r="CV470" s="277"/>
      <c r="CW470" s="277"/>
      <c r="CX470" s="277"/>
      <c r="CY470" s="277"/>
      <c r="CZ470" s="277"/>
      <c r="DA470" s="277"/>
      <c r="DB470" s="277"/>
      <c r="DC470" s="277"/>
      <c r="DD470" s="277"/>
      <c r="DE470" s="277"/>
      <c r="DF470" s="277"/>
      <c r="DG470" s="277"/>
      <c r="DH470" s="277"/>
      <c r="DI470" s="277"/>
      <c r="DJ470" s="277"/>
      <c r="DK470" s="277"/>
      <c r="DL470" s="277"/>
      <c r="DM470" s="277"/>
      <c r="DN470" s="277"/>
      <c r="DO470" s="277"/>
      <c r="DP470" s="277"/>
      <c r="DQ470" s="277"/>
      <c r="DR470" s="277"/>
      <c r="DS470" s="277"/>
      <c r="DT470" s="277"/>
      <c r="DU470" s="277"/>
      <c r="DV470" s="277"/>
      <c r="DW470" s="277"/>
      <c r="DX470" s="277"/>
      <c r="DY470" s="277"/>
      <c r="DZ470" s="277"/>
      <c r="EA470" s="277"/>
      <c r="EB470" s="277"/>
      <c r="EC470" s="277"/>
      <c r="ED470" s="277"/>
      <c r="EE470" s="277"/>
      <c r="EF470" s="277"/>
      <c r="EG470" s="277"/>
      <c r="EH470" s="277"/>
      <c r="EI470" s="277"/>
      <c r="EJ470" s="277"/>
      <c r="EK470" s="277"/>
      <c r="EL470" s="277"/>
      <c r="EM470" s="277"/>
      <c r="EN470" s="277"/>
      <c r="EO470" s="277"/>
      <c r="EP470" s="277"/>
      <c r="EQ470" s="277"/>
      <c r="ER470" s="277"/>
      <c r="ES470" s="277"/>
      <c r="ET470" s="277"/>
      <c r="EU470" s="277"/>
      <c r="EV470" s="277"/>
      <c r="EW470" s="277"/>
      <c r="EX470" s="277"/>
      <c r="EY470" s="277"/>
      <c r="EZ470" s="277"/>
      <c r="FA470" s="277"/>
      <c r="FB470" s="277"/>
      <c r="FC470" s="277"/>
      <c r="FD470" s="277"/>
      <c r="FE470" s="277"/>
      <c r="FF470" s="277"/>
      <c r="FG470" s="277"/>
      <c r="FH470" s="277"/>
      <c r="FI470" s="277"/>
      <c r="FJ470" s="277"/>
      <c r="FK470" s="277"/>
      <c r="FL470" s="277"/>
      <c r="FM470" s="277"/>
      <c r="FN470" s="277"/>
      <c r="FO470" s="277"/>
      <c r="FP470" s="277"/>
      <c r="FQ470" s="277"/>
      <c r="FR470" s="277"/>
      <c r="FS470" s="277"/>
      <c r="FT470" s="277"/>
      <c r="FU470" s="277"/>
      <c r="FV470" s="277"/>
      <c r="FW470" s="277"/>
      <c r="FX470" s="277"/>
      <c r="FY470" s="277"/>
      <c r="FZ470" s="277"/>
      <c r="GA470" s="277"/>
      <c r="GB470" s="277"/>
      <c r="GC470" s="277"/>
      <c r="GD470" s="277"/>
      <c r="GE470" s="277"/>
      <c r="GF470" s="277"/>
      <c r="GG470" s="277"/>
      <c r="GH470" s="277"/>
      <c r="GI470" s="277"/>
      <c r="GJ470" s="277"/>
      <c r="GK470" s="277"/>
      <c r="GL470" s="277"/>
      <c r="GM470" s="277"/>
      <c r="GN470" s="277"/>
      <c r="GO470" s="277"/>
      <c r="GP470" s="277"/>
      <c r="GQ470" s="277"/>
      <c r="GR470" s="277"/>
      <c r="GS470" s="277"/>
      <c r="GT470" s="277"/>
      <c r="GU470" s="277"/>
      <c r="GV470" s="280"/>
      <c r="GW470" s="280"/>
      <c r="GX470" s="280"/>
      <c r="GY470" s="280"/>
      <c r="GZ470" s="280"/>
      <c r="HA470" s="280"/>
      <c r="HB470" s="280"/>
      <c r="HC470" s="280"/>
      <c r="HD470" s="280"/>
      <c r="HE470" s="280"/>
      <c r="HF470" s="280"/>
      <c r="HG470" s="280"/>
      <c r="HH470" s="280"/>
      <c r="HI470" s="280"/>
      <c r="HJ470" s="280"/>
      <c r="HK470" s="280"/>
      <c r="HL470" s="280"/>
      <c r="HM470" s="280"/>
      <c r="HN470" s="280"/>
      <c r="HO470" s="280"/>
      <c r="HP470" s="280"/>
      <c r="HQ470" s="280"/>
      <c r="HR470" s="280"/>
      <c r="HS470" s="280"/>
    </row>
    <row r="471" spans="1:227" s="278" customFormat="1" ht="30.95" customHeight="1">
      <c r="A471" s="521"/>
      <c r="B471" s="296" t="s">
        <v>257</v>
      </c>
      <c r="C471" s="291">
        <v>21.42</v>
      </c>
      <c r="D471" s="290"/>
      <c r="E471" s="290"/>
      <c r="F471" s="291">
        <f t="shared" si="70"/>
        <v>21.42</v>
      </c>
      <c r="G471" s="290"/>
      <c r="H471" s="291">
        <f t="shared" si="76"/>
        <v>21.42</v>
      </c>
      <c r="I471" s="296"/>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77"/>
      <c r="AT471" s="277"/>
      <c r="AU471" s="277"/>
      <c r="AV471" s="277"/>
      <c r="AW471" s="277"/>
      <c r="AX471" s="277"/>
      <c r="AY471" s="277"/>
      <c r="AZ471" s="277"/>
      <c r="BA471" s="277"/>
      <c r="BB471" s="277"/>
      <c r="BC471" s="277"/>
      <c r="BD471" s="277"/>
      <c r="BE471" s="277"/>
      <c r="BF471" s="277"/>
      <c r="BG471" s="277"/>
      <c r="BH471" s="277"/>
      <c r="BI471" s="277"/>
      <c r="BJ471" s="277"/>
      <c r="BK471" s="277"/>
      <c r="BL471" s="277"/>
      <c r="BM471" s="277"/>
      <c r="BN471" s="277"/>
      <c r="BO471" s="277"/>
      <c r="BP471" s="277"/>
      <c r="BQ471" s="277"/>
      <c r="BR471" s="277"/>
      <c r="BS471" s="277"/>
      <c r="BT471" s="277"/>
      <c r="BU471" s="277"/>
      <c r="BV471" s="277"/>
      <c r="BW471" s="277"/>
      <c r="BX471" s="277"/>
      <c r="BY471" s="277"/>
      <c r="BZ471" s="277"/>
      <c r="CA471" s="277"/>
      <c r="CB471" s="277"/>
      <c r="CC471" s="277"/>
      <c r="CD471" s="277"/>
      <c r="CE471" s="277"/>
      <c r="CF471" s="277"/>
      <c r="CG471" s="277"/>
      <c r="CH471" s="277"/>
      <c r="CI471" s="277"/>
      <c r="CJ471" s="277"/>
      <c r="CK471" s="277"/>
      <c r="CL471" s="277"/>
      <c r="CM471" s="277"/>
      <c r="CN471" s="277"/>
      <c r="CO471" s="277"/>
      <c r="CP471" s="277"/>
      <c r="CQ471" s="277"/>
      <c r="CR471" s="277"/>
      <c r="CS471" s="277"/>
      <c r="CT471" s="277"/>
      <c r="CU471" s="277"/>
      <c r="CV471" s="277"/>
      <c r="CW471" s="277"/>
      <c r="CX471" s="277"/>
      <c r="CY471" s="277"/>
      <c r="CZ471" s="277"/>
      <c r="DA471" s="277"/>
      <c r="DB471" s="277"/>
      <c r="DC471" s="277"/>
      <c r="DD471" s="277"/>
      <c r="DE471" s="277"/>
      <c r="DF471" s="277"/>
      <c r="DG471" s="277"/>
      <c r="DH471" s="277"/>
      <c r="DI471" s="277"/>
      <c r="DJ471" s="277"/>
      <c r="DK471" s="277"/>
      <c r="DL471" s="277"/>
      <c r="DM471" s="277"/>
      <c r="DN471" s="277"/>
      <c r="DO471" s="277"/>
      <c r="DP471" s="277"/>
      <c r="DQ471" s="277"/>
      <c r="DR471" s="277"/>
      <c r="DS471" s="277"/>
      <c r="DT471" s="277"/>
      <c r="DU471" s="277"/>
      <c r="DV471" s="277"/>
      <c r="DW471" s="277"/>
      <c r="DX471" s="277"/>
      <c r="DY471" s="277"/>
      <c r="DZ471" s="277"/>
      <c r="EA471" s="277"/>
      <c r="EB471" s="277"/>
      <c r="EC471" s="277"/>
      <c r="ED471" s="277"/>
      <c r="EE471" s="277"/>
      <c r="EF471" s="277"/>
      <c r="EG471" s="277"/>
      <c r="EH471" s="277"/>
      <c r="EI471" s="277"/>
      <c r="EJ471" s="277"/>
      <c r="EK471" s="277"/>
      <c r="EL471" s="277"/>
      <c r="EM471" s="277"/>
      <c r="EN471" s="277"/>
      <c r="EO471" s="277"/>
      <c r="EP471" s="277"/>
      <c r="EQ471" s="277"/>
      <c r="ER471" s="277"/>
      <c r="ES471" s="277"/>
      <c r="ET471" s="277"/>
      <c r="EU471" s="277"/>
      <c r="EV471" s="277"/>
      <c r="EW471" s="277"/>
      <c r="EX471" s="277"/>
      <c r="EY471" s="277"/>
      <c r="EZ471" s="277"/>
      <c r="FA471" s="277"/>
      <c r="FB471" s="277"/>
      <c r="FC471" s="277"/>
      <c r="FD471" s="277"/>
      <c r="FE471" s="277"/>
      <c r="FF471" s="277"/>
      <c r="FG471" s="277"/>
      <c r="FH471" s="277"/>
      <c r="FI471" s="277"/>
      <c r="FJ471" s="277"/>
      <c r="FK471" s="277"/>
      <c r="FL471" s="277"/>
      <c r="FM471" s="277"/>
      <c r="FN471" s="277"/>
      <c r="FO471" s="277"/>
      <c r="FP471" s="277"/>
      <c r="FQ471" s="277"/>
      <c r="FR471" s="277"/>
      <c r="FS471" s="277"/>
      <c r="FT471" s="277"/>
      <c r="FU471" s="277"/>
      <c r="FV471" s="277"/>
      <c r="FW471" s="277"/>
      <c r="FX471" s="277"/>
      <c r="FY471" s="277"/>
      <c r="FZ471" s="277"/>
      <c r="GA471" s="277"/>
      <c r="GB471" s="277"/>
      <c r="GC471" s="277"/>
      <c r="GD471" s="277"/>
      <c r="GE471" s="277"/>
      <c r="GF471" s="277"/>
      <c r="GG471" s="277"/>
      <c r="GH471" s="277"/>
      <c r="GI471" s="277"/>
      <c r="GJ471" s="277"/>
      <c r="GK471" s="277"/>
      <c r="GL471" s="277"/>
      <c r="GM471" s="277"/>
      <c r="GN471" s="277"/>
      <c r="GO471" s="277"/>
      <c r="GP471" s="277"/>
      <c r="GQ471" s="277"/>
      <c r="GR471" s="277"/>
      <c r="GS471" s="277"/>
      <c r="GT471" s="277"/>
      <c r="GU471" s="277"/>
      <c r="GV471" s="280"/>
      <c r="GW471" s="280"/>
      <c r="GX471" s="280"/>
      <c r="GY471" s="280"/>
      <c r="GZ471" s="280"/>
      <c r="HA471" s="280"/>
      <c r="HB471" s="280"/>
      <c r="HC471" s="280"/>
      <c r="HD471" s="280"/>
      <c r="HE471" s="280"/>
      <c r="HF471" s="280"/>
      <c r="HG471" s="280"/>
      <c r="HH471" s="280"/>
      <c r="HI471" s="280"/>
      <c r="HJ471" s="280"/>
      <c r="HK471" s="280"/>
      <c r="HL471" s="280"/>
      <c r="HM471" s="280"/>
      <c r="HN471" s="280"/>
      <c r="HO471" s="280"/>
      <c r="HP471" s="280"/>
      <c r="HQ471" s="280"/>
      <c r="HR471" s="280"/>
      <c r="HS471" s="280"/>
    </row>
    <row r="472" spans="1:227" s="278" customFormat="1" ht="30.95" customHeight="1">
      <c r="A472" s="521"/>
      <c r="B472" s="294" t="s">
        <v>258</v>
      </c>
      <c r="C472" s="291">
        <f>SUM(C473:C478)</f>
        <v>204</v>
      </c>
      <c r="D472" s="291">
        <f t="shared" ref="D472:G472" si="77">SUM(D473:D478)</f>
        <v>100.65</v>
      </c>
      <c r="E472" s="291">
        <f t="shared" si="77"/>
        <v>0</v>
      </c>
      <c r="F472" s="291">
        <f t="shared" si="70"/>
        <v>304.64999999999998</v>
      </c>
      <c r="G472" s="291">
        <f t="shared" si="77"/>
        <v>-660.14138300000002</v>
      </c>
      <c r="H472" s="291">
        <f t="shared" si="76"/>
        <v>-355.49138299999998</v>
      </c>
      <c r="I472" s="296"/>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77"/>
      <c r="AT472" s="277"/>
      <c r="AU472" s="277"/>
      <c r="AV472" s="277"/>
      <c r="AW472" s="277"/>
      <c r="AX472" s="277"/>
      <c r="AY472" s="277"/>
      <c r="AZ472" s="277"/>
      <c r="BA472" s="277"/>
      <c r="BB472" s="277"/>
      <c r="BC472" s="277"/>
      <c r="BD472" s="277"/>
      <c r="BE472" s="277"/>
      <c r="BF472" s="277"/>
      <c r="BG472" s="277"/>
      <c r="BH472" s="277"/>
      <c r="BI472" s="277"/>
      <c r="BJ472" s="277"/>
      <c r="BK472" s="277"/>
      <c r="BL472" s="277"/>
      <c r="BM472" s="277"/>
      <c r="BN472" s="277"/>
      <c r="BO472" s="277"/>
      <c r="BP472" s="277"/>
      <c r="BQ472" s="277"/>
      <c r="BR472" s="277"/>
      <c r="BS472" s="277"/>
      <c r="BT472" s="277"/>
      <c r="BU472" s="277"/>
      <c r="BV472" s="277"/>
      <c r="BW472" s="277"/>
      <c r="BX472" s="277"/>
      <c r="BY472" s="277"/>
      <c r="BZ472" s="277"/>
      <c r="CA472" s="277"/>
      <c r="CB472" s="277"/>
      <c r="CC472" s="277"/>
      <c r="CD472" s="277"/>
      <c r="CE472" s="277"/>
      <c r="CF472" s="277"/>
      <c r="CG472" s="277"/>
      <c r="CH472" s="277"/>
      <c r="CI472" s="277"/>
      <c r="CJ472" s="277"/>
      <c r="CK472" s="277"/>
      <c r="CL472" s="277"/>
      <c r="CM472" s="277"/>
      <c r="CN472" s="277"/>
      <c r="CO472" s="277"/>
      <c r="CP472" s="277"/>
      <c r="CQ472" s="277"/>
      <c r="CR472" s="277"/>
      <c r="CS472" s="277"/>
      <c r="CT472" s="277"/>
      <c r="CU472" s="277"/>
      <c r="CV472" s="277"/>
      <c r="CW472" s="277"/>
      <c r="CX472" s="277"/>
      <c r="CY472" s="277"/>
      <c r="CZ472" s="277"/>
      <c r="DA472" s="277"/>
      <c r="DB472" s="277"/>
      <c r="DC472" s="277"/>
      <c r="DD472" s="277"/>
      <c r="DE472" s="277"/>
      <c r="DF472" s="277"/>
      <c r="DG472" s="277"/>
      <c r="DH472" s="277"/>
      <c r="DI472" s="277"/>
      <c r="DJ472" s="277"/>
      <c r="DK472" s="277"/>
      <c r="DL472" s="277"/>
      <c r="DM472" s="277"/>
      <c r="DN472" s="277"/>
      <c r="DO472" s="277"/>
      <c r="DP472" s="277"/>
      <c r="DQ472" s="277"/>
      <c r="DR472" s="277"/>
      <c r="DS472" s="277"/>
      <c r="DT472" s="277"/>
      <c r="DU472" s="277"/>
      <c r="DV472" s="277"/>
      <c r="DW472" s="277"/>
      <c r="DX472" s="277"/>
      <c r="DY472" s="277"/>
      <c r="DZ472" s="277"/>
      <c r="EA472" s="277"/>
      <c r="EB472" s="277"/>
      <c r="EC472" s="277"/>
      <c r="ED472" s="277"/>
      <c r="EE472" s="277"/>
      <c r="EF472" s="277"/>
      <c r="EG472" s="277"/>
      <c r="EH472" s="277"/>
      <c r="EI472" s="277"/>
      <c r="EJ472" s="277"/>
      <c r="EK472" s="277"/>
      <c r="EL472" s="277"/>
      <c r="EM472" s="277"/>
      <c r="EN472" s="277"/>
      <c r="EO472" s="277"/>
      <c r="EP472" s="277"/>
      <c r="EQ472" s="277"/>
      <c r="ER472" s="277"/>
      <c r="ES472" s="277"/>
      <c r="ET472" s="277"/>
      <c r="EU472" s="277"/>
      <c r="EV472" s="277"/>
      <c r="EW472" s="277"/>
      <c r="EX472" s="277"/>
      <c r="EY472" s="277"/>
      <c r="EZ472" s="277"/>
      <c r="FA472" s="277"/>
      <c r="FB472" s="277"/>
      <c r="FC472" s="277"/>
      <c r="FD472" s="277"/>
      <c r="FE472" s="277"/>
      <c r="FF472" s="277"/>
      <c r="FG472" s="277"/>
      <c r="FH472" s="277"/>
      <c r="FI472" s="277"/>
      <c r="FJ472" s="277"/>
      <c r="FK472" s="277"/>
      <c r="FL472" s="277"/>
      <c r="FM472" s="277"/>
      <c r="FN472" s="277"/>
      <c r="FO472" s="277"/>
      <c r="FP472" s="277"/>
      <c r="FQ472" s="277"/>
      <c r="FR472" s="277"/>
      <c r="FS472" s="277"/>
      <c r="FT472" s="277"/>
      <c r="FU472" s="277"/>
      <c r="FV472" s="277"/>
      <c r="FW472" s="277"/>
      <c r="FX472" s="277"/>
      <c r="FY472" s="277"/>
      <c r="FZ472" s="277"/>
      <c r="GA472" s="277"/>
      <c r="GB472" s="277"/>
      <c r="GC472" s="277"/>
      <c r="GD472" s="277"/>
      <c r="GE472" s="277"/>
      <c r="GF472" s="277"/>
      <c r="GG472" s="277"/>
      <c r="GH472" s="277"/>
      <c r="GI472" s="277"/>
      <c r="GJ472" s="277"/>
      <c r="GK472" s="277"/>
      <c r="GL472" s="277"/>
      <c r="GM472" s="277"/>
      <c r="GN472" s="277"/>
      <c r="GO472" s="277"/>
      <c r="GP472" s="277"/>
      <c r="GQ472" s="277"/>
      <c r="GR472" s="277"/>
      <c r="GS472" s="277"/>
      <c r="GT472" s="277"/>
      <c r="GU472" s="277"/>
      <c r="GV472" s="280"/>
      <c r="GW472" s="280"/>
      <c r="GX472" s="280"/>
      <c r="GY472" s="280"/>
      <c r="GZ472" s="280"/>
      <c r="HA472" s="280"/>
      <c r="HB472" s="280"/>
      <c r="HC472" s="280"/>
      <c r="HD472" s="280"/>
      <c r="HE472" s="280"/>
      <c r="HF472" s="280"/>
      <c r="HG472" s="280"/>
      <c r="HH472" s="280"/>
      <c r="HI472" s="280"/>
      <c r="HJ472" s="280"/>
      <c r="HK472" s="280"/>
      <c r="HL472" s="280"/>
      <c r="HM472" s="280"/>
      <c r="HN472" s="280"/>
      <c r="HO472" s="280"/>
      <c r="HP472" s="280"/>
      <c r="HQ472" s="280"/>
      <c r="HR472" s="280"/>
      <c r="HS472" s="280"/>
    </row>
    <row r="473" spans="1:227" s="278" customFormat="1" ht="39.75" customHeight="1">
      <c r="A473" s="521"/>
      <c r="B473" s="296" t="s">
        <v>528</v>
      </c>
      <c r="C473" s="290">
        <v>150</v>
      </c>
      <c r="D473" s="290"/>
      <c r="E473" s="290"/>
      <c r="F473" s="291">
        <f t="shared" si="70"/>
        <v>150</v>
      </c>
      <c r="G473" s="290"/>
      <c r="H473" s="291">
        <f t="shared" si="76"/>
        <v>150</v>
      </c>
      <c r="I473" s="296"/>
      <c r="J473" s="277"/>
      <c r="K473" s="277"/>
      <c r="L473" s="277"/>
      <c r="M473" s="277"/>
      <c r="N473" s="277"/>
      <c r="O473" s="277"/>
      <c r="P473" s="277"/>
      <c r="Q473" s="277"/>
      <c r="R473" s="277"/>
      <c r="S473" s="277"/>
      <c r="T473" s="277"/>
      <c r="U473" s="277"/>
      <c r="V473" s="277"/>
      <c r="W473" s="277"/>
      <c r="X473" s="277"/>
      <c r="Y473" s="277"/>
      <c r="Z473" s="277"/>
      <c r="AA473" s="277"/>
      <c r="AB473" s="277"/>
      <c r="AC473" s="277"/>
      <c r="AD473" s="277"/>
      <c r="AE473" s="277"/>
      <c r="AF473" s="277"/>
      <c r="AG473" s="277"/>
      <c r="AH473" s="277"/>
      <c r="AI473" s="277"/>
      <c r="AJ473" s="277"/>
      <c r="AK473" s="277"/>
      <c r="AL473" s="277"/>
      <c r="AM473" s="277"/>
      <c r="AN473" s="277"/>
      <c r="AO473" s="277"/>
      <c r="AP473" s="277"/>
      <c r="AQ473" s="277"/>
      <c r="AR473" s="277"/>
      <c r="AS473" s="277"/>
      <c r="AT473" s="277"/>
      <c r="AU473" s="277"/>
      <c r="AV473" s="277"/>
      <c r="AW473" s="277"/>
      <c r="AX473" s="277"/>
      <c r="AY473" s="277"/>
      <c r="AZ473" s="277"/>
      <c r="BA473" s="277"/>
      <c r="BB473" s="277"/>
      <c r="BC473" s="277"/>
      <c r="BD473" s="277"/>
      <c r="BE473" s="277"/>
      <c r="BF473" s="277"/>
      <c r="BG473" s="277"/>
      <c r="BH473" s="277"/>
      <c r="BI473" s="277"/>
      <c r="BJ473" s="277"/>
      <c r="BK473" s="277"/>
      <c r="BL473" s="277"/>
      <c r="BM473" s="277"/>
      <c r="BN473" s="277"/>
      <c r="BO473" s="277"/>
      <c r="BP473" s="277"/>
      <c r="BQ473" s="277"/>
      <c r="BR473" s="277"/>
      <c r="BS473" s="277"/>
      <c r="BT473" s="277"/>
      <c r="BU473" s="277"/>
      <c r="BV473" s="277"/>
      <c r="BW473" s="277"/>
      <c r="BX473" s="277"/>
      <c r="BY473" s="277"/>
      <c r="BZ473" s="277"/>
      <c r="CA473" s="277"/>
      <c r="CB473" s="277"/>
      <c r="CC473" s="277"/>
      <c r="CD473" s="277"/>
      <c r="CE473" s="277"/>
      <c r="CF473" s="277"/>
      <c r="CG473" s="277"/>
      <c r="CH473" s="277"/>
      <c r="CI473" s="277"/>
      <c r="CJ473" s="277"/>
      <c r="CK473" s="277"/>
      <c r="CL473" s="277"/>
      <c r="CM473" s="277"/>
      <c r="CN473" s="277"/>
      <c r="CO473" s="277"/>
      <c r="CP473" s="277"/>
      <c r="CQ473" s="277"/>
      <c r="CR473" s="277"/>
      <c r="CS473" s="277"/>
      <c r="CT473" s="277"/>
      <c r="CU473" s="277"/>
      <c r="CV473" s="277"/>
      <c r="CW473" s="277"/>
      <c r="CX473" s="277"/>
      <c r="CY473" s="277"/>
      <c r="CZ473" s="277"/>
      <c r="DA473" s="277"/>
      <c r="DB473" s="277"/>
      <c r="DC473" s="277"/>
      <c r="DD473" s="277"/>
      <c r="DE473" s="277"/>
      <c r="DF473" s="277"/>
      <c r="DG473" s="277"/>
      <c r="DH473" s="277"/>
      <c r="DI473" s="277"/>
      <c r="DJ473" s="277"/>
      <c r="DK473" s="277"/>
      <c r="DL473" s="277"/>
      <c r="DM473" s="277"/>
      <c r="DN473" s="277"/>
      <c r="DO473" s="277"/>
      <c r="DP473" s="277"/>
      <c r="DQ473" s="277"/>
      <c r="DR473" s="277"/>
      <c r="DS473" s="277"/>
      <c r="DT473" s="277"/>
      <c r="DU473" s="277"/>
      <c r="DV473" s="277"/>
      <c r="DW473" s="277"/>
      <c r="DX473" s="277"/>
      <c r="DY473" s="277"/>
      <c r="DZ473" s="277"/>
      <c r="EA473" s="277"/>
      <c r="EB473" s="277"/>
      <c r="EC473" s="277"/>
      <c r="ED473" s="277"/>
      <c r="EE473" s="277"/>
      <c r="EF473" s="277"/>
      <c r="EG473" s="277"/>
      <c r="EH473" s="277"/>
      <c r="EI473" s="277"/>
      <c r="EJ473" s="277"/>
      <c r="EK473" s="277"/>
      <c r="EL473" s="277"/>
      <c r="EM473" s="277"/>
      <c r="EN473" s="277"/>
      <c r="EO473" s="277"/>
      <c r="EP473" s="277"/>
      <c r="EQ473" s="277"/>
      <c r="ER473" s="277"/>
      <c r="ES473" s="277"/>
      <c r="ET473" s="277"/>
      <c r="EU473" s="277"/>
      <c r="EV473" s="277"/>
      <c r="EW473" s="277"/>
      <c r="EX473" s="277"/>
      <c r="EY473" s="277"/>
      <c r="EZ473" s="277"/>
      <c r="FA473" s="277"/>
      <c r="FB473" s="277"/>
      <c r="FC473" s="277"/>
      <c r="FD473" s="277"/>
      <c r="FE473" s="277"/>
      <c r="FF473" s="277"/>
      <c r="FG473" s="277"/>
      <c r="FH473" s="277"/>
      <c r="FI473" s="277"/>
      <c r="FJ473" s="277"/>
      <c r="FK473" s="277"/>
      <c r="FL473" s="277"/>
      <c r="FM473" s="277"/>
      <c r="FN473" s="277"/>
      <c r="FO473" s="277"/>
      <c r="FP473" s="277"/>
      <c r="FQ473" s="277"/>
      <c r="FR473" s="277"/>
      <c r="FS473" s="277"/>
      <c r="FT473" s="277"/>
      <c r="FU473" s="277"/>
      <c r="FV473" s="277"/>
      <c r="FW473" s="277"/>
      <c r="FX473" s="277"/>
      <c r="FY473" s="277"/>
      <c r="FZ473" s="277"/>
      <c r="GA473" s="277"/>
      <c r="GB473" s="277"/>
      <c r="GC473" s="277"/>
      <c r="GD473" s="277"/>
      <c r="GE473" s="277"/>
      <c r="GF473" s="277"/>
      <c r="GG473" s="277"/>
      <c r="GH473" s="277"/>
      <c r="GI473" s="277"/>
      <c r="GJ473" s="277"/>
      <c r="GK473" s="277"/>
      <c r="GL473" s="277"/>
      <c r="GM473" s="277"/>
      <c r="GN473" s="277"/>
      <c r="GO473" s="277"/>
      <c r="GP473" s="277"/>
      <c r="GQ473" s="277"/>
      <c r="GR473" s="277"/>
      <c r="GS473" s="277"/>
      <c r="GT473" s="277"/>
      <c r="GU473" s="277"/>
      <c r="GV473" s="280"/>
      <c r="GW473" s="280"/>
      <c r="GX473" s="280"/>
      <c r="GY473" s="280"/>
      <c r="GZ473" s="280"/>
      <c r="HA473" s="280"/>
      <c r="HB473" s="280"/>
      <c r="HC473" s="280"/>
      <c r="HD473" s="280"/>
      <c r="HE473" s="280"/>
      <c r="HF473" s="280"/>
      <c r="HG473" s="280"/>
      <c r="HH473" s="280"/>
      <c r="HI473" s="280"/>
      <c r="HJ473" s="280"/>
      <c r="HK473" s="280"/>
      <c r="HL473" s="280"/>
      <c r="HM473" s="280"/>
      <c r="HN473" s="280"/>
      <c r="HO473" s="280"/>
      <c r="HP473" s="280"/>
      <c r="HQ473" s="280"/>
      <c r="HR473" s="280"/>
      <c r="HS473" s="280"/>
    </row>
    <row r="474" spans="1:227" s="278" customFormat="1" ht="30.95" customHeight="1">
      <c r="A474" s="521"/>
      <c r="B474" s="296" t="s">
        <v>529</v>
      </c>
      <c r="C474" s="290">
        <v>24</v>
      </c>
      <c r="D474" s="290"/>
      <c r="E474" s="290"/>
      <c r="F474" s="291">
        <f t="shared" si="70"/>
        <v>24</v>
      </c>
      <c r="G474" s="290"/>
      <c r="H474" s="291">
        <f t="shared" si="76"/>
        <v>24</v>
      </c>
      <c r="I474" s="296"/>
      <c r="J474" s="277"/>
      <c r="K474" s="277"/>
      <c r="L474" s="277"/>
      <c r="M474" s="277"/>
      <c r="N474" s="277"/>
      <c r="O474" s="277"/>
      <c r="P474" s="277"/>
      <c r="Q474" s="277"/>
      <c r="R474" s="277"/>
      <c r="S474" s="277"/>
      <c r="T474" s="277"/>
      <c r="U474" s="277"/>
      <c r="V474" s="277"/>
      <c r="W474" s="277"/>
      <c r="X474" s="277"/>
      <c r="Y474" s="277"/>
      <c r="Z474" s="277"/>
      <c r="AA474" s="277"/>
      <c r="AB474" s="277"/>
      <c r="AC474" s="277"/>
      <c r="AD474" s="277"/>
      <c r="AE474" s="277"/>
      <c r="AF474" s="277"/>
      <c r="AG474" s="277"/>
      <c r="AH474" s="277"/>
      <c r="AI474" s="277"/>
      <c r="AJ474" s="277"/>
      <c r="AK474" s="277"/>
      <c r="AL474" s="277"/>
      <c r="AM474" s="277"/>
      <c r="AN474" s="277"/>
      <c r="AO474" s="277"/>
      <c r="AP474" s="277"/>
      <c r="AQ474" s="277"/>
      <c r="AR474" s="277"/>
      <c r="AS474" s="277"/>
      <c r="AT474" s="277"/>
      <c r="AU474" s="277"/>
      <c r="AV474" s="277"/>
      <c r="AW474" s="277"/>
      <c r="AX474" s="277"/>
      <c r="AY474" s="277"/>
      <c r="AZ474" s="277"/>
      <c r="BA474" s="277"/>
      <c r="BB474" s="277"/>
      <c r="BC474" s="277"/>
      <c r="BD474" s="277"/>
      <c r="BE474" s="277"/>
      <c r="BF474" s="277"/>
      <c r="BG474" s="277"/>
      <c r="BH474" s="277"/>
      <c r="BI474" s="277"/>
      <c r="BJ474" s="277"/>
      <c r="BK474" s="277"/>
      <c r="BL474" s="277"/>
      <c r="BM474" s="277"/>
      <c r="BN474" s="277"/>
      <c r="BO474" s="277"/>
      <c r="BP474" s="277"/>
      <c r="BQ474" s="277"/>
      <c r="BR474" s="277"/>
      <c r="BS474" s="277"/>
      <c r="BT474" s="277"/>
      <c r="BU474" s="277"/>
      <c r="BV474" s="277"/>
      <c r="BW474" s="277"/>
      <c r="BX474" s="277"/>
      <c r="BY474" s="277"/>
      <c r="BZ474" s="277"/>
      <c r="CA474" s="277"/>
      <c r="CB474" s="277"/>
      <c r="CC474" s="277"/>
      <c r="CD474" s="277"/>
      <c r="CE474" s="277"/>
      <c r="CF474" s="277"/>
      <c r="CG474" s="277"/>
      <c r="CH474" s="277"/>
      <c r="CI474" s="277"/>
      <c r="CJ474" s="277"/>
      <c r="CK474" s="277"/>
      <c r="CL474" s="277"/>
      <c r="CM474" s="277"/>
      <c r="CN474" s="277"/>
      <c r="CO474" s="277"/>
      <c r="CP474" s="277"/>
      <c r="CQ474" s="277"/>
      <c r="CR474" s="277"/>
      <c r="CS474" s="277"/>
      <c r="CT474" s="277"/>
      <c r="CU474" s="277"/>
      <c r="CV474" s="277"/>
      <c r="CW474" s="277"/>
      <c r="CX474" s="277"/>
      <c r="CY474" s="277"/>
      <c r="CZ474" s="277"/>
      <c r="DA474" s="277"/>
      <c r="DB474" s="277"/>
      <c r="DC474" s="277"/>
      <c r="DD474" s="277"/>
      <c r="DE474" s="277"/>
      <c r="DF474" s="277"/>
      <c r="DG474" s="277"/>
      <c r="DH474" s="277"/>
      <c r="DI474" s="277"/>
      <c r="DJ474" s="277"/>
      <c r="DK474" s="277"/>
      <c r="DL474" s="277"/>
      <c r="DM474" s="277"/>
      <c r="DN474" s="277"/>
      <c r="DO474" s="277"/>
      <c r="DP474" s="277"/>
      <c r="DQ474" s="277"/>
      <c r="DR474" s="277"/>
      <c r="DS474" s="277"/>
      <c r="DT474" s="277"/>
      <c r="DU474" s="277"/>
      <c r="DV474" s="277"/>
      <c r="DW474" s="277"/>
      <c r="DX474" s="277"/>
      <c r="DY474" s="277"/>
      <c r="DZ474" s="277"/>
      <c r="EA474" s="277"/>
      <c r="EB474" s="277"/>
      <c r="EC474" s="277"/>
      <c r="ED474" s="277"/>
      <c r="EE474" s="277"/>
      <c r="EF474" s="277"/>
      <c r="EG474" s="277"/>
      <c r="EH474" s="277"/>
      <c r="EI474" s="277"/>
      <c r="EJ474" s="277"/>
      <c r="EK474" s="277"/>
      <c r="EL474" s="277"/>
      <c r="EM474" s="277"/>
      <c r="EN474" s="277"/>
      <c r="EO474" s="277"/>
      <c r="EP474" s="277"/>
      <c r="EQ474" s="277"/>
      <c r="ER474" s="277"/>
      <c r="ES474" s="277"/>
      <c r="ET474" s="277"/>
      <c r="EU474" s="277"/>
      <c r="EV474" s="277"/>
      <c r="EW474" s="277"/>
      <c r="EX474" s="277"/>
      <c r="EY474" s="277"/>
      <c r="EZ474" s="277"/>
      <c r="FA474" s="277"/>
      <c r="FB474" s="277"/>
      <c r="FC474" s="277"/>
      <c r="FD474" s="277"/>
      <c r="FE474" s="277"/>
      <c r="FF474" s="277"/>
      <c r="FG474" s="277"/>
      <c r="FH474" s="277"/>
      <c r="FI474" s="277"/>
      <c r="FJ474" s="277"/>
      <c r="FK474" s="277"/>
      <c r="FL474" s="277"/>
      <c r="FM474" s="277"/>
      <c r="FN474" s="277"/>
      <c r="FO474" s="277"/>
      <c r="FP474" s="277"/>
      <c r="FQ474" s="277"/>
      <c r="FR474" s="277"/>
      <c r="FS474" s="277"/>
      <c r="FT474" s="277"/>
      <c r="FU474" s="277"/>
      <c r="FV474" s="277"/>
      <c r="FW474" s="277"/>
      <c r="FX474" s="277"/>
      <c r="FY474" s="277"/>
      <c r="FZ474" s="277"/>
      <c r="GA474" s="277"/>
      <c r="GB474" s="277"/>
      <c r="GC474" s="277"/>
      <c r="GD474" s="277"/>
      <c r="GE474" s="277"/>
      <c r="GF474" s="277"/>
      <c r="GG474" s="277"/>
      <c r="GH474" s="277"/>
      <c r="GI474" s="277"/>
      <c r="GJ474" s="277"/>
      <c r="GK474" s="277"/>
      <c r="GL474" s="277"/>
      <c r="GM474" s="277"/>
      <c r="GN474" s="277"/>
      <c r="GO474" s="277"/>
      <c r="GP474" s="277"/>
      <c r="GQ474" s="277"/>
      <c r="GR474" s="277"/>
      <c r="GS474" s="277"/>
      <c r="GT474" s="277"/>
      <c r="GU474" s="277"/>
      <c r="GV474" s="280"/>
      <c r="GW474" s="280"/>
      <c r="GX474" s="280"/>
      <c r="GY474" s="280"/>
      <c r="GZ474" s="280"/>
      <c r="HA474" s="280"/>
      <c r="HB474" s="280"/>
      <c r="HC474" s="280"/>
      <c r="HD474" s="280"/>
      <c r="HE474" s="280"/>
      <c r="HF474" s="280"/>
      <c r="HG474" s="280"/>
      <c r="HH474" s="280"/>
      <c r="HI474" s="280"/>
      <c r="HJ474" s="280"/>
      <c r="HK474" s="280"/>
      <c r="HL474" s="280"/>
      <c r="HM474" s="280"/>
      <c r="HN474" s="280"/>
      <c r="HO474" s="280"/>
      <c r="HP474" s="280"/>
      <c r="HQ474" s="280"/>
      <c r="HR474" s="280"/>
      <c r="HS474" s="280"/>
    </row>
    <row r="475" spans="1:227" s="278" customFormat="1" ht="39.75" customHeight="1">
      <c r="A475" s="521"/>
      <c r="B475" s="296" t="s">
        <v>530</v>
      </c>
      <c r="C475" s="290">
        <v>30</v>
      </c>
      <c r="D475" s="290"/>
      <c r="E475" s="290"/>
      <c r="F475" s="291">
        <f t="shared" si="70"/>
        <v>30</v>
      </c>
      <c r="G475" s="290"/>
      <c r="H475" s="291">
        <f t="shared" si="76"/>
        <v>30</v>
      </c>
      <c r="I475" s="296"/>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c r="AN475" s="277"/>
      <c r="AO475" s="277"/>
      <c r="AP475" s="277"/>
      <c r="AQ475" s="277"/>
      <c r="AR475" s="277"/>
      <c r="AS475" s="277"/>
      <c r="AT475" s="277"/>
      <c r="AU475" s="277"/>
      <c r="AV475" s="277"/>
      <c r="AW475" s="277"/>
      <c r="AX475" s="277"/>
      <c r="AY475" s="277"/>
      <c r="AZ475" s="277"/>
      <c r="BA475" s="277"/>
      <c r="BB475" s="277"/>
      <c r="BC475" s="277"/>
      <c r="BD475" s="277"/>
      <c r="BE475" s="277"/>
      <c r="BF475" s="277"/>
      <c r="BG475" s="277"/>
      <c r="BH475" s="277"/>
      <c r="BI475" s="277"/>
      <c r="BJ475" s="277"/>
      <c r="BK475" s="277"/>
      <c r="BL475" s="277"/>
      <c r="BM475" s="277"/>
      <c r="BN475" s="277"/>
      <c r="BO475" s="277"/>
      <c r="BP475" s="277"/>
      <c r="BQ475" s="277"/>
      <c r="BR475" s="277"/>
      <c r="BS475" s="277"/>
      <c r="BT475" s="277"/>
      <c r="BU475" s="277"/>
      <c r="BV475" s="277"/>
      <c r="BW475" s="277"/>
      <c r="BX475" s="277"/>
      <c r="BY475" s="277"/>
      <c r="BZ475" s="277"/>
      <c r="CA475" s="277"/>
      <c r="CB475" s="277"/>
      <c r="CC475" s="277"/>
      <c r="CD475" s="277"/>
      <c r="CE475" s="277"/>
      <c r="CF475" s="277"/>
      <c r="CG475" s="277"/>
      <c r="CH475" s="277"/>
      <c r="CI475" s="277"/>
      <c r="CJ475" s="277"/>
      <c r="CK475" s="277"/>
      <c r="CL475" s="277"/>
      <c r="CM475" s="277"/>
      <c r="CN475" s="277"/>
      <c r="CO475" s="277"/>
      <c r="CP475" s="277"/>
      <c r="CQ475" s="277"/>
      <c r="CR475" s="277"/>
      <c r="CS475" s="277"/>
      <c r="CT475" s="277"/>
      <c r="CU475" s="277"/>
      <c r="CV475" s="277"/>
      <c r="CW475" s="277"/>
      <c r="CX475" s="277"/>
      <c r="CY475" s="277"/>
      <c r="CZ475" s="277"/>
      <c r="DA475" s="277"/>
      <c r="DB475" s="277"/>
      <c r="DC475" s="277"/>
      <c r="DD475" s="277"/>
      <c r="DE475" s="277"/>
      <c r="DF475" s="277"/>
      <c r="DG475" s="277"/>
      <c r="DH475" s="277"/>
      <c r="DI475" s="277"/>
      <c r="DJ475" s="277"/>
      <c r="DK475" s="277"/>
      <c r="DL475" s="277"/>
      <c r="DM475" s="277"/>
      <c r="DN475" s="277"/>
      <c r="DO475" s="277"/>
      <c r="DP475" s="277"/>
      <c r="DQ475" s="277"/>
      <c r="DR475" s="277"/>
      <c r="DS475" s="277"/>
      <c r="DT475" s="277"/>
      <c r="DU475" s="277"/>
      <c r="DV475" s="277"/>
      <c r="DW475" s="277"/>
      <c r="DX475" s="277"/>
      <c r="DY475" s="277"/>
      <c r="DZ475" s="277"/>
      <c r="EA475" s="277"/>
      <c r="EB475" s="277"/>
      <c r="EC475" s="277"/>
      <c r="ED475" s="277"/>
      <c r="EE475" s="277"/>
      <c r="EF475" s="277"/>
      <c r="EG475" s="277"/>
      <c r="EH475" s="277"/>
      <c r="EI475" s="277"/>
      <c r="EJ475" s="277"/>
      <c r="EK475" s="277"/>
      <c r="EL475" s="277"/>
      <c r="EM475" s="277"/>
      <c r="EN475" s="277"/>
      <c r="EO475" s="277"/>
      <c r="EP475" s="277"/>
      <c r="EQ475" s="277"/>
      <c r="ER475" s="277"/>
      <c r="ES475" s="277"/>
      <c r="ET475" s="277"/>
      <c r="EU475" s="277"/>
      <c r="EV475" s="277"/>
      <c r="EW475" s="277"/>
      <c r="EX475" s="277"/>
      <c r="EY475" s="277"/>
      <c r="EZ475" s="277"/>
      <c r="FA475" s="277"/>
      <c r="FB475" s="277"/>
      <c r="FC475" s="277"/>
      <c r="FD475" s="277"/>
      <c r="FE475" s="277"/>
      <c r="FF475" s="277"/>
      <c r="FG475" s="277"/>
      <c r="FH475" s="277"/>
      <c r="FI475" s="277"/>
      <c r="FJ475" s="277"/>
      <c r="FK475" s="277"/>
      <c r="FL475" s="277"/>
      <c r="FM475" s="277"/>
      <c r="FN475" s="277"/>
      <c r="FO475" s="277"/>
      <c r="FP475" s="277"/>
      <c r="FQ475" s="277"/>
      <c r="FR475" s="277"/>
      <c r="FS475" s="277"/>
      <c r="FT475" s="277"/>
      <c r="FU475" s="277"/>
      <c r="FV475" s="277"/>
      <c r="FW475" s="277"/>
      <c r="FX475" s="277"/>
      <c r="FY475" s="277"/>
      <c r="FZ475" s="277"/>
      <c r="GA475" s="277"/>
      <c r="GB475" s="277"/>
      <c r="GC475" s="277"/>
      <c r="GD475" s="277"/>
      <c r="GE475" s="277"/>
      <c r="GF475" s="277"/>
      <c r="GG475" s="277"/>
      <c r="GH475" s="277"/>
      <c r="GI475" s="277"/>
      <c r="GJ475" s="277"/>
      <c r="GK475" s="277"/>
      <c r="GL475" s="277"/>
      <c r="GM475" s="277"/>
      <c r="GN475" s="277"/>
      <c r="GO475" s="277"/>
      <c r="GP475" s="277"/>
      <c r="GQ475" s="277"/>
      <c r="GR475" s="277"/>
      <c r="GS475" s="277"/>
      <c r="GT475" s="277"/>
      <c r="GU475" s="277"/>
      <c r="GV475" s="280"/>
      <c r="GW475" s="280"/>
      <c r="GX475" s="280"/>
      <c r="GY475" s="280"/>
      <c r="GZ475" s="280"/>
      <c r="HA475" s="280"/>
      <c r="HB475" s="280"/>
      <c r="HC475" s="280"/>
      <c r="HD475" s="280"/>
      <c r="HE475" s="280"/>
      <c r="HF475" s="280"/>
      <c r="HG475" s="280"/>
      <c r="HH475" s="280"/>
      <c r="HI475" s="280"/>
      <c r="HJ475" s="280"/>
      <c r="HK475" s="280"/>
      <c r="HL475" s="280"/>
      <c r="HM475" s="280"/>
      <c r="HN475" s="280"/>
      <c r="HO475" s="280"/>
      <c r="HP475" s="280"/>
      <c r="HQ475" s="280"/>
      <c r="HR475" s="280"/>
      <c r="HS475" s="280"/>
    </row>
    <row r="476" spans="1:227" s="278" customFormat="1" ht="30.95" customHeight="1">
      <c r="A476" s="521"/>
      <c r="B476" s="296" t="s">
        <v>302</v>
      </c>
      <c r="C476" s="290"/>
      <c r="D476" s="290">
        <v>100.65</v>
      </c>
      <c r="E476" s="290"/>
      <c r="F476" s="291">
        <f t="shared" si="70"/>
        <v>100.65</v>
      </c>
      <c r="G476" s="290"/>
      <c r="H476" s="291">
        <f t="shared" si="76"/>
        <v>100.65</v>
      </c>
      <c r="I476" s="296" t="s">
        <v>267</v>
      </c>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277"/>
      <c r="AF476" s="277"/>
      <c r="AG476" s="277"/>
      <c r="AH476" s="277"/>
      <c r="AI476" s="277"/>
      <c r="AJ476" s="277"/>
      <c r="AK476" s="277"/>
      <c r="AL476" s="277"/>
      <c r="AM476" s="277"/>
      <c r="AN476" s="277"/>
      <c r="AO476" s="277"/>
      <c r="AP476" s="277"/>
      <c r="AQ476" s="277"/>
      <c r="AR476" s="277"/>
      <c r="AS476" s="277"/>
      <c r="AT476" s="277"/>
      <c r="AU476" s="277"/>
      <c r="AV476" s="277"/>
      <c r="AW476" s="277"/>
      <c r="AX476" s="277"/>
      <c r="AY476" s="277"/>
      <c r="AZ476" s="277"/>
      <c r="BA476" s="277"/>
      <c r="BB476" s="277"/>
      <c r="BC476" s="277"/>
      <c r="BD476" s="277"/>
      <c r="BE476" s="277"/>
      <c r="BF476" s="277"/>
      <c r="BG476" s="277"/>
      <c r="BH476" s="277"/>
      <c r="BI476" s="277"/>
      <c r="BJ476" s="277"/>
      <c r="BK476" s="277"/>
      <c r="BL476" s="277"/>
      <c r="BM476" s="277"/>
      <c r="BN476" s="277"/>
      <c r="BO476" s="277"/>
      <c r="BP476" s="277"/>
      <c r="BQ476" s="277"/>
      <c r="BR476" s="277"/>
      <c r="BS476" s="277"/>
      <c r="BT476" s="277"/>
      <c r="BU476" s="277"/>
      <c r="BV476" s="277"/>
      <c r="BW476" s="277"/>
      <c r="BX476" s="277"/>
      <c r="BY476" s="277"/>
      <c r="BZ476" s="277"/>
      <c r="CA476" s="277"/>
      <c r="CB476" s="277"/>
      <c r="CC476" s="277"/>
      <c r="CD476" s="277"/>
      <c r="CE476" s="277"/>
      <c r="CF476" s="277"/>
      <c r="CG476" s="277"/>
      <c r="CH476" s="277"/>
      <c r="CI476" s="277"/>
      <c r="CJ476" s="277"/>
      <c r="CK476" s="277"/>
      <c r="CL476" s="277"/>
      <c r="CM476" s="277"/>
      <c r="CN476" s="277"/>
      <c r="CO476" s="277"/>
      <c r="CP476" s="277"/>
      <c r="CQ476" s="277"/>
      <c r="CR476" s="277"/>
      <c r="CS476" s="277"/>
      <c r="CT476" s="277"/>
      <c r="CU476" s="277"/>
      <c r="CV476" s="277"/>
      <c r="CW476" s="277"/>
      <c r="CX476" s="277"/>
      <c r="CY476" s="277"/>
      <c r="CZ476" s="277"/>
      <c r="DA476" s="277"/>
      <c r="DB476" s="277"/>
      <c r="DC476" s="277"/>
      <c r="DD476" s="277"/>
      <c r="DE476" s="277"/>
      <c r="DF476" s="277"/>
      <c r="DG476" s="277"/>
      <c r="DH476" s="277"/>
      <c r="DI476" s="277"/>
      <c r="DJ476" s="277"/>
      <c r="DK476" s="277"/>
      <c r="DL476" s="277"/>
      <c r="DM476" s="277"/>
      <c r="DN476" s="277"/>
      <c r="DO476" s="277"/>
      <c r="DP476" s="277"/>
      <c r="DQ476" s="277"/>
      <c r="DR476" s="277"/>
      <c r="DS476" s="277"/>
      <c r="DT476" s="277"/>
      <c r="DU476" s="277"/>
      <c r="DV476" s="277"/>
      <c r="DW476" s="277"/>
      <c r="DX476" s="277"/>
      <c r="DY476" s="277"/>
      <c r="DZ476" s="277"/>
      <c r="EA476" s="277"/>
      <c r="EB476" s="277"/>
      <c r="EC476" s="277"/>
      <c r="ED476" s="277"/>
      <c r="EE476" s="277"/>
      <c r="EF476" s="277"/>
      <c r="EG476" s="277"/>
      <c r="EH476" s="277"/>
      <c r="EI476" s="277"/>
      <c r="EJ476" s="277"/>
      <c r="EK476" s="277"/>
      <c r="EL476" s="277"/>
      <c r="EM476" s="277"/>
      <c r="EN476" s="277"/>
      <c r="EO476" s="277"/>
      <c r="EP476" s="277"/>
      <c r="EQ476" s="277"/>
      <c r="ER476" s="277"/>
      <c r="ES476" s="277"/>
      <c r="ET476" s="277"/>
      <c r="EU476" s="277"/>
      <c r="EV476" s="277"/>
      <c r="EW476" s="277"/>
      <c r="EX476" s="277"/>
      <c r="EY476" s="277"/>
      <c r="EZ476" s="277"/>
      <c r="FA476" s="277"/>
      <c r="FB476" s="277"/>
      <c r="FC476" s="277"/>
      <c r="FD476" s="277"/>
      <c r="FE476" s="277"/>
      <c r="FF476" s="277"/>
      <c r="FG476" s="277"/>
      <c r="FH476" s="277"/>
      <c r="FI476" s="277"/>
      <c r="FJ476" s="277"/>
      <c r="FK476" s="277"/>
      <c r="FL476" s="277"/>
      <c r="FM476" s="277"/>
      <c r="FN476" s="277"/>
      <c r="FO476" s="277"/>
      <c r="FP476" s="277"/>
      <c r="FQ476" s="277"/>
      <c r="FR476" s="277"/>
      <c r="FS476" s="277"/>
      <c r="FT476" s="277"/>
      <c r="FU476" s="277"/>
      <c r="FV476" s="277"/>
      <c r="FW476" s="277"/>
      <c r="FX476" s="277"/>
      <c r="FY476" s="277"/>
      <c r="FZ476" s="277"/>
      <c r="GA476" s="277"/>
      <c r="GB476" s="277"/>
      <c r="GC476" s="277"/>
      <c r="GD476" s="277"/>
      <c r="GE476" s="277"/>
      <c r="GF476" s="277"/>
      <c r="GG476" s="277"/>
      <c r="GH476" s="277"/>
      <c r="GI476" s="277"/>
      <c r="GJ476" s="277"/>
      <c r="GK476" s="277"/>
      <c r="GL476" s="277"/>
      <c r="GM476" s="277"/>
      <c r="GN476" s="277"/>
      <c r="GO476" s="277"/>
      <c r="GP476" s="277"/>
      <c r="GQ476" s="277"/>
      <c r="GR476" s="277"/>
      <c r="GS476" s="277"/>
      <c r="GT476" s="277"/>
      <c r="GU476" s="277"/>
      <c r="GV476" s="280"/>
      <c r="GW476" s="280"/>
      <c r="GX476" s="280"/>
      <c r="GY476" s="280"/>
      <c r="GZ476" s="280"/>
      <c r="HA476" s="280"/>
      <c r="HB476" s="280"/>
      <c r="HC476" s="280"/>
      <c r="HD476" s="280"/>
      <c r="HE476" s="280"/>
      <c r="HF476" s="280"/>
      <c r="HG476" s="280"/>
      <c r="HH476" s="280"/>
      <c r="HI476" s="280"/>
      <c r="HJ476" s="280"/>
      <c r="HK476" s="280"/>
      <c r="HL476" s="280"/>
      <c r="HM476" s="280"/>
      <c r="HN476" s="280"/>
      <c r="HO476" s="280"/>
      <c r="HP476" s="280"/>
      <c r="HQ476" s="280"/>
      <c r="HR476" s="280"/>
      <c r="HS476" s="280"/>
    </row>
    <row r="477" spans="1:227" s="278" customFormat="1" ht="30.95" customHeight="1">
      <c r="A477" s="521"/>
      <c r="B477" s="296" t="s">
        <v>531</v>
      </c>
      <c r="C477" s="290"/>
      <c r="D477" s="290"/>
      <c r="E477" s="290"/>
      <c r="F477" s="291">
        <f t="shared" si="70"/>
        <v>0</v>
      </c>
      <c r="G477" s="290">
        <v>100</v>
      </c>
      <c r="H477" s="291">
        <f t="shared" si="76"/>
        <v>100</v>
      </c>
      <c r="I477" s="296"/>
      <c r="J477" s="277"/>
      <c r="K477" s="277"/>
      <c r="L477" s="277"/>
      <c r="M477" s="277"/>
      <c r="N477" s="277"/>
      <c r="O477" s="277"/>
      <c r="P477" s="277"/>
      <c r="Q477" s="277"/>
      <c r="R477" s="277"/>
      <c r="S477" s="277"/>
      <c r="T477" s="277"/>
      <c r="U477" s="277"/>
      <c r="V477" s="277"/>
      <c r="W477" s="277"/>
      <c r="X477" s="277"/>
      <c r="Y477" s="277"/>
      <c r="Z477" s="277"/>
      <c r="AA477" s="277"/>
      <c r="AB477" s="277"/>
      <c r="AC477" s="277"/>
      <c r="AD477" s="277"/>
      <c r="AE477" s="277"/>
      <c r="AF477" s="277"/>
      <c r="AG477" s="277"/>
      <c r="AH477" s="277"/>
      <c r="AI477" s="277"/>
      <c r="AJ477" s="277"/>
      <c r="AK477" s="277"/>
      <c r="AL477" s="277"/>
      <c r="AM477" s="277"/>
      <c r="AN477" s="277"/>
      <c r="AO477" s="277"/>
      <c r="AP477" s="277"/>
      <c r="AQ477" s="277"/>
      <c r="AR477" s="277"/>
      <c r="AS477" s="277"/>
      <c r="AT477" s="277"/>
      <c r="AU477" s="277"/>
      <c r="AV477" s="277"/>
      <c r="AW477" s="277"/>
      <c r="AX477" s="277"/>
      <c r="AY477" s="277"/>
      <c r="AZ477" s="277"/>
      <c r="BA477" s="277"/>
      <c r="BB477" s="277"/>
      <c r="BC477" s="277"/>
      <c r="BD477" s="277"/>
      <c r="BE477" s="277"/>
      <c r="BF477" s="277"/>
      <c r="BG477" s="277"/>
      <c r="BH477" s="277"/>
      <c r="BI477" s="277"/>
      <c r="BJ477" s="277"/>
      <c r="BK477" s="277"/>
      <c r="BL477" s="277"/>
      <c r="BM477" s="277"/>
      <c r="BN477" s="277"/>
      <c r="BO477" s="277"/>
      <c r="BP477" s="277"/>
      <c r="BQ477" s="277"/>
      <c r="BR477" s="277"/>
      <c r="BS477" s="277"/>
      <c r="BT477" s="277"/>
      <c r="BU477" s="277"/>
      <c r="BV477" s="277"/>
      <c r="BW477" s="277"/>
      <c r="BX477" s="277"/>
      <c r="BY477" s="277"/>
      <c r="BZ477" s="277"/>
      <c r="CA477" s="277"/>
      <c r="CB477" s="277"/>
      <c r="CC477" s="277"/>
      <c r="CD477" s="277"/>
      <c r="CE477" s="277"/>
      <c r="CF477" s="277"/>
      <c r="CG477" s="277"/>
      <c r="CH477" s="277"/>
      <c r="CI477" s="277"/>
      <c r="CJ477" s="277"/>
      <c r="CK477" s="277"/>
      <c r="CL477" s="277"/>
      <c r="CM477" s="277"/>
      <c r="CN477" s="277"/>
      <c r="CO477" s="277"/>
      <c r="CP477" s="277"/>
      <c r="CQ477" s="277"/>
      <c r="CR477" s="277"/>
      <c r="CS477" s="277"/>
      <c r="CT477" s="277"/>
      <c r="CU477" s="277"/>
      <c r="CV477" s="277"/>
      <c r="CW477" s="277"/>
      <c r="CX477" s="277"/>
      <c r="CY477" s="277"/>
      <c r="CZ477" s="277"/>
      <c r="DA477" s="277"/>
      <c r="DB477" s="277"/>
      <c r="DC477" s="277"/>
      <c r="DD477" s="277"/>
      <c r="DE477" s="277"/>
      <c r="DF477" s="277"/>
      <c r="DG477" s="277"/>
      <c r="DH477" s="277"/>
      <c r="DI477" s="277"/>
      <c r="DJ477" s="277"/>
      <c r="DK477" s="277"/>
      <c r="DL477" s="277"/>
      <c r="DM477" s="277"/>
      <c r="DN477" s="277"/>
      <c r="DO477" s="277"/>
      <c r="DP477" s="277"/>
      <c r="DQ477" s="277"/>
      <c r="DR477" s="277"/>
      <c r="DS477" s="277"/>
      <c r="DT477" s="277"/>
      <c r="DU477" s="277"/>
      <c r="DV477" s="277"/>
      <c r="DW477" s="277"/>
      <c r="DX477" s="277"/>
      <c r="DY477" s="277"/>
      <c r="DZ477" s="277"/>
      <c r="EA477" s="277"/>
      <c r="EB477" s="277"/>
      <c r="EC477" s="277"/>
      <c r="ED477" s="277"/>
      <c r="EE477" s="277"/>
      <c r="EF477" s="277"/>
      <c r="EG477" s="277"/>
      <c r="EH477" s="277"/>
      <c r="EI477" s="277"/>
      <c r="EJ477" s="277"/>
      <c r="EK477" s="277"/>
      <c r="EL477" s="277"/>
      <c r="EM477" s="277"/>
      <c r="EN477" s="277"/>
      <c r="EO477" s="277"/>
      <c r="EP477" s="277"/>
      <c r="EQ477" s="277"/>
      <c r="ER477" s="277"/>
      <c r="ES477" s="277"/>
      <c r="ET477" s="277"/>
      <c r="EU477" s="277"/>
      <c r="EV477" s="277"/>
      <c r="EW477" s="277"/>
      <c r="EX477" s="277"/>
      <c r="EY477" s="277"/>
      <c r="EZ477" s="277"/>
      <c r="FA477" s="277"/>
      <c r="FB477" s="277"/>
      <c r="FC477" s="277"/>
      <c r="FD477" s="277"/>
      <c r="FE477" s="277"/>
      <c r="FF477" s="277"/>
      <c r="FG477" s="277"/>
      <c r="FH477" s="277"/>
      <c r="FI477" s="277"/>
      <c r="FJ477" s="277"/>
      <c r="FK477" s="277"/>
      <c r="FL477" s="277"/>
      <c r="FM477" s="277"/>
      <c r="FN477" s="277"/>
      <c r="FO477" s="277"/>
      <c r="FP477" s="277"/>
      <c r="FQ477" s="277"/>
      <c r="FR477" s="277"/>
      <c r="FS477" s="277"/>
      <c r="FT477" s="277"/>
      <c r="FU477" s="277"/>
      <c r="FV477" s="277"/>
      <c r="FW477" s="277"/>
      <c r="FX477" s="277"/>
      <c r="FY477" s="277"/>
      <c r="FZ477" s="277"/>
      <c r="GA477" s="277"/>
      <c r="GB477" s="277"/>
      <c r="GC477" s="277"/>
      <c r="GD477" s="277"/>
      <c r="GE477" s="277"/>
      <c r="GF477" s="277"/>
      <c r="GG477" s="277"/>
      <c r="GH477" s="277"/>
      <c r="GI477" s="277"/>
      <c r="GJ477" s="277"/>
      <c r="GK477" s="277"/>
      <c r="GL477" s="277"/>
      <c r="GM477" s="277"/>
      <c r="GN477" s="277"/>
      <c r="GO477" s="277"/>
      <c r="GP477" s="277"/>
      <c r="GQ477" s="277"/>
      <c r="GR477" s="277"/>
      <c r="GS477" s="277"/>
      <c r="GT477" s="277"/>
      <c r="GU477" s="277"/>
      <c r="GV477" s="280"/>
      <c r="GW477" s="280"/>
      <c r="GX477" s="280"/>
      <c r="GY477" s="280"/>
      <c r="GZ477" s="280"/>
      <c r="HA477" s="280"/>
      <c r="HB477" s="280"/>
      <c r="HC477" s="280"/>
      <c r="HD477" s="280"/>
      <c r="HE477" s="280"/>
      <c r="HF477" s="280"/>
      <c r="HG477" s="280"/>
      <c r="HH477" s="280"/>
      <c r="HI477" s="280"/>
      <c r="HJ477" s="280"/>
      <c r="HK477" s="280"/>
      <c r="HL477" s="280"/>
      <c r="HM477" s="280"/>
      <c r="HN477" s="280"/>
      <c r="HO477" s="280"/>
      <c r="HP477" s="280"/>
      <c r="HQ477" s="280"/>
      <c r="HR477" s="280"/>
      <c r="HS477" s="280"/>
    </row>
    <row r="478" spans="1:227" s="278" customFormat="1" ht="30.95" customHeight="1">
      <c r="A478" s="521"/>
      <c r="B478" s="296" t="s">
        <v>532</v>
      </c>
      <c r="C478" s="290"/>
      <c r="D478" s="290"/>
      <c r="E478" s="290"/>
      <c r="F478" s="291">
        <f t="shared" si="70"/>
        <v>0</v>
      </c>
      <c r="G478" s="290">
        <v>-760.14138300000002</v>
      </c>
      <c r="H478" s="291">
        <f t="shared" si="76"/>
        <v>-760.14138300000002</v>
      </c>
      <c r="I478" s="296"/>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277"/>
      <c r="AF478" s="277"/>
      <c r="AG478" s="277"/>
      <c r="AH478" s="277"/>
      <c r="AI478" s="277"/>
      <c r="AJ478" s="277"/>
      <c r="AK478" s="277"/>
      <c r="AL478" s="277"/>
      <c r="AM478" s="277"/>
      <c r="AN478" s="277"/>
      <c r="AO478" s="277"/>
      <c r="AP478" s="277"/>
      <c r="AQ478" s="277"/>
      <c r="AR478" s="277"/>
      <c r="AS478" s="277"/>
      <c r="AT478" s="277"/>
      <c r="AU478" s="277"/>
      <c r="AV478" s="277"/>
      <c r="AW478" s="277"/>
      <c r="AX478" s="277"/>
      <c r="AY478" s="277"/>
      <c r="AZ478" s="277"/>
      <c r="BA478" s="277"/>
      <c r="BB478" s="277"/>
      <c r="BC478" s="277"/>
      <c r="BD478" s="277"/>
      <c r="BE478" s="277"/>
      <c r="BF478" s="277"/>
      <c r="BG478" s="277"/>
      <c r="BH478" s="277"/>
      <c r="BI478" s="277"/>
      <c r="BJ478" s="277"/>
      <c r="BK478" s="277"/>
      <c r="BL478" s="277"/>
      <c r="BM478" s="277"/>
      <c r="BN478" s="277"/>
      <c r="BO478" s="277"/>
      <c r="BP478" s="277"/>
      <c r="BQ478" s="277"/>
      <c r="BR478" s="277"/>
      <c r="BS478" s="277"/>
      <c r="BT478" s="277"/>
      <c r="BU478" s="277"/>
      <c r="BV478" s="277"/>
      <c r="BW478" s="277"/>
      <c r="BX478" s="277"/>
      <c r="BY478" s="277"/>
      <c r="BZ478" s="277"/>
      <c r="CA478" s="277"/>
      <c r="CB478" s="277"/>
      <c r="CC478" s="277"/>
      <c r="CD478" s="277"/>
      <c r="CE478" s="277"/>
      <c r="CF478" s="277"/>
      <c r="CG478" s="277"/>
      <c r="CH478" s="277"/>
      <c r="CI478" s="277"/>
      <c r="CJ478" s="277"/>
      <c r="CK478" s="277"/>
      <c r="CL478" s="277"/>
      <c r="CM478" s="277"/>
      <c r="CN478" s="277"/>
      <c r="CO478" s="277"/>
      <c r="CP478" s="277"/>
      <c r="CQ478" s="277"/>
      <c r="CR478" s="277"/>
      <c r="CS478" s="277"/>
      <c r="CT478" s="277"/>
      <c r="CU478" s="277"/>
      <c r="CV478" s="277"/>
      <c r="CW478" s="277"/>
      <c r="CX478" s="277"/>
      <c r="CY478" s="277"/>
      <c r="CZ478" s="277"/>
      <c r="DA478" s="277"/>
      <c r="DB478" s="277"/>
      <c r="DC478" s="277"/>
      <c r="DD478" s="277"/>
      <c r="DE478" s="277"/>
      <c r="DF478" s="277"/>
      <c r="DG478" s="277"/>
      <c r="DH478" s="277"/>
      <c r="DI478" s="277"/>
      <c r="DJ478" s="277"/>
      <c r="DK478" s="277"/>
      <c r="DL478" s="277"/>
      <c r="DM478" s="277"/>
      <c r="DN478" s="277"/>
      <c r="DO478" s="277"/>
      <c r="DP478" s="277"/>
      <c r="DQ478" s="277"/>
      <c r="DR478" s="277"/>
      <c r="DS478" s="277"/>
      <c r="DT478" s="277"/>
      <c r="DU478" s="277"/>
      <c r="DV478" s="277"/>
      <c r="DW478" s="277"/>
      <c r="DX478" s="277"/>
      <c r="DY478" s="277"/>
      <c r="DZ478" s="277"/>
      <c r="EA478" s="277"/>
      <c r="EB478" s="277"/>
      <c r="EC478" s="277"/>
      <c r="ED478" s="277"/>
      <c r="EE478" s="277"/>
      <c r="EF478" s="277"/>
      <c r="EG478" s="277"/>
      <c r="EH478" s="277"/>
      <c r="EI478" s="277"/>
      <c r="EJ478" s="277"/>
      <c r="EK478" s="277"/>
      <c r="EL478" s="277"/>
      <c r="EM478" s="277"/>
      <c r="EN478" s="277"/>
      <c r="EO478" s="277"/>
      <c r="EP478" s="277"/>
      <c r="EQ478" s="277"/>
      <c r="ER478" s="277"/>
      <c r="ES478" s="277"/>
      <c r="ET478" s="277"/>
      <c r="EU478" s="277"/>
      <c r="EV478" s="277"/>
      <c r="EW478" s="277"/>
      <c r="EX478" s="277"/>
      <c r="EY478" s="277"/>
      <c r="EZ478" s="277"/>
      <c r="FA478" s="277"/>
      <c r="FB478" s="277"/>
      <c r="FC478" s="277"/>
      <c r="FD478" s="277"/>
      <c r="FE478" s="277"/>
      <c r="FF478" s="277"/>
      <c r="FG478" s="277"/>
      <c r="FH478" s="277"/>
      <c r="FI478" s="277"/>
      <c r="FJ478" s="277"/>
      <c r="FK478" s="277"/>
      <c r="FL478" s="277"/>
      <c r="FM478" s="277"/>
      <c r="FN478" s="277"/>
      <c r="FO478" s="277"/>
      <c r="FP478" s="277"/>
      <c r="FQ478" s="277"/>
      <c r="FR478" s="277"/>
      <c r="FS478" s="277"/>
      <c r="FT478" s="277"/>
      <c r="FU478" s="277"/>
      <c r="FV478" s="277"/>
      <c r="FW478" s="277"/>
      <c r="FX478" s="277"/>
      <c r="FY478" s="277"/>
      <c r="FZ478" s="277"/>
      <c r="GA478" s="277"/>
      <c r="GB478" s="277"/>
      <c r="GC478" s="277"/>
      <c r="GD478" s="277"/>
      <c r="GE478" s="277"/>
      <c r="GF478" s="277"/>
      <c r="GG478" s="277"/>
      <c r="GH478" s="277"/>
      <c r="GI478" s="277"/>
      <c r="GJ478" s="277"/>
      <c r="GK478" s="277"/>
      <c r="GL478" s="277"/>
      <c r="GM478" s="277"/>
      <c r="GN478" s="277"/>
      <c r="GO478" s="277"/>
      <c r="GP478" s="277"/>
      <c r="GQ478" s="277"/>
      <c r="GR478" s="277"/>
      <c r="GS478" s="277"/>
      <c r="GT478" s="277"/>
      <c r="GU478" s="277"/>
      <c r="GV478" s="280"/>
      <c r="GW478" s="280"/>
      <c r="GX478" s="280"/>
      <c r="GY478" s="280"/>
      <c r="GZ478" s="280"/>
      <c r="HA478" s="280"/>
      <c r="HB478" s="280"/>
      <c r="HC478" s="280"/>
      <c r="HD478" s="280"/>
      <c r="HE478" s="280"/>
      <c r="HF478" s="280"/>
      <c r="HG478" s="280"/>
      <c r="HH478" s="280"/>
      <c r="HI478" s="280"/>
      <c r="HJ478" s="280"/>
      <c r="HK478" s="280"/>
      <c r="HL478" s="280"/>
      <c r="HM478" s="280"/>
      <c r="HN478" s="280"/>
      <c r="HO478" s="280"/>
      <c r="HP478" s="280"/>
      <c r="HQ478" s="280"/>
      <c r="HR478" s="280"/>
      <c r="HS478" s="280"/>
    </row>
    <row r="479" spans="1:227" s="278" customFormat="1" ht="30.95" customHeight="1">
      <c r="A479" s="522"/>
      <c r="B479" s="294" t="s">
        <v>317</v>
      </c>
      <c r="C479" s="290"/>
      <c r="D479" s="290"/>
      <c r="E479" s="290">
        <v>1008</v>
      </c>
      <c r="F479" s="291">
        <f t="shared" si="70"/>
        <v>1008</v>
      </c>
      <c r="G479" s="290"/>
      <c r="H479" s="291">
        <f t="shared" si="76"/>
        <v>1008</v>
      </c>
      <c r="I479" s="296" t="s">
        <v>533</v>
      </c>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s="277"/>
      <c r="AG479" s="277"/>
      <c r="AH479" s="277"/>
      <c r="AI479" s="277"/>
      <c r="AJ479" s="277"/>
      <c r="AK479" s="277"/>
      <c r="AL479" s="277"/>
      <c r="AM479" s="277"/>
      <c r="AN479" s="277"/>
      <c r="AO479" s="277"/>
      <c r="AP479" s="277"/>
      <c r="AQ479" s="277"/>
      <c r="AR479" s="277"/>
      <c r="AS479" s="277"/>
      <c r="AT479" s="277"/>
      <c r="AU479" s="277"/>
      <c r="AV479" s="277"/>
      <c r="AW479" s="277"/>
      <c r="AX479" s="277"/>
      <c r="AY479" s="277"/>
      <c r="AZ479" s="277"/>
      <c r="BA479" s="277"/>
      <c r="BB479" s="277"/>
      <c r="BC479" s="277"/>
      <c r="BD479" s="277"/>
      <c r="BE479" s="277"/>
      <c r="BF479" s="277"/>
      <c r="BG479" s="277"/>
      <c r="BH479" s="277"/>
      <c r="BI479" s="277"/>
      <c r="BJ479" s="277"/>
      <c r="BK479" s="277"/>
      <c r="BL479" s="277"/>
      <c r="BM479" s="277"/>
      <c r="BN479" s="277"/>
      <c r="BO479" s="277"/>
      <c r="BP479" s="277"/>
      <c r="BQ479" s="277"/>
      <c r="BR479" s="277"/>
      <c r="BS479" s="277"/>
      <c r="BT479" s="277"/>
      <c r="BU479" s="277"/>
      <c r="BV479" s="277"/>
      <c r="BW479" s="277"/>
      <c r="BX479" s="277"/>
      <c r="BY479" s="277"/>
      <c r="BZ479" s="277"/>
      <c r="CA479" s="277"/>
      <c r="CB479" s="277"/>
      <c r="CC479" s="277"/>
      <c r="CD479" s="277"/>
      <c r="CE479" s="277"/>
      <c r="CF479" s="277"/>
      <c r="CG479" s="277"/>
      <c r="CH479" s="277"/>
      <c r="CI479" s="277"/>
      <c r="CJ479" s="277"/>
      <c r="CK479" s="277"/>
      <c r="CL479" s="277"/>
      <c r="CM479" s="277"/>
      <c r="CN479" s="277"/>
      <c r="CO479" s="277"/>
      <c r="CP479" s="277"/>
      <c r="CQ479" s="277"/>
      <c r="CR479" s="277"/>
      <c r="CS479" s="277"/>
      <c r="CT479" s="277"/>
      <c r="CU479" s="277"/>
      <c r="CV479" s="277"/>
      <c r="CW479" s="277"/>
      <c r="CX479" s="277"/>
      <c r="CY479" s="277"/>
      <c r="CZ479" s="277"/>
      <c r="DA479" s="277"/>
      <c r="DB479" s="277"/>
      <c r="DC479" s="277"/>
      <c r="DD479" s="277"/>
      <c r="DE479" s="277"/>
      <c r="DF479" s="277"/>
      <c r="DG479" s="277"/>
      <c r="DH479" s="277"/>
      <c r="DI479" s="277"/>
      <c r="DJ479" s="277"/>
      <c r="DK479" s="277"/>
      <c r="DL479" s="277"/>
      <c r="DM479" s="277"/>
      <c r="DN479" s="277"/>
      <c r="DO479" s="277"/>
      <c r="DP479" s="277"/>
      <c r="DQ479" s="277"/>
      <c r="DR479" s="277"/>
      <c r="DS479" s="277"/>
      <c r="DT479" s="277"/>
      <c r="DU479" s="277"/>
      <c r="DV479" s="277"/>
      <c r="DW479" s="277"/>
      <c r="DX479" s="277"/>
      <c r="DY479" s="277"/>
      <c r="DZ479" s="277"/>
      <c r="EA479" s="277"/>
      <c r="EB479" s="277"/>
      <c r="EC479" s="277"/>
      <c r="ED479" s="277"/>
      <c r="EE479" s="277"/>
      <c r="EF479" s="277"/>
      <c r="EG479" s="277"/>
      <c r="EH479" s="277"/>
      <c r="EI479" s="277"/>
      <c r="EJ479" s="277"/>
      <c r="EK479" s="277"/>
      <c r="EL479" s="277"/>
      <c r="EM479" s="277"/>
      <c r="EN479" s="277"/>
      <c r="EO479" s="277"/>
      <c r="EP479" s="277"/>
      <c r="EQ479" s="277"/>
      <c r="ER479" s="277"/>
      <c r="ES479" s="277"/>
      <c r="ET479" s="277"/>
      <c r="EU479" s="277"/>
      <c r="EV479" s="277"/>
      <c r="EW479" s="277"/>
      <c r="EX479" s="277"/>
      <c r="EY479" s="277"/>
      <c r="EZ479" s="277"/>
      <c r="FA479" s="277"/>
      <c r="FB479" s="277"/>
      <c r="FC479" s="277"/>
      <c r="FD479" s="277"/>
      <c r="FE479" s="277"/>
      <c r="FF479" s="277"/>
      <c r="FG479" s="277"/>
      <c r="FH479" s="277"/>
      <c r="FI479" s="277"/>
      <c r="FJ479" s="277"/>
      <c r="FK479" s="277"/>
      <c r="FL479" s="277"/>
      <c r="FM479" s="277"/>
      <c r="FN479" s="277"/>
      <c r="FO479" s="277"/>
      <c r="FP479" s="277"/>
      <c r="FQ479" s="277"/>
      <c r="FR479" s="277"/>
      <c r="FS479" s="277"/>
      <c r="FT479" s="277"/>
      <c r="FU479" s="277"/>
      <c r="FV479" s="277"/>
      <c r="FW479" s="277"/>
      <c r="FX479" s="277"/>
      <c r="FY479" s="277"/>
      <c r="FZ479" s="277"/>
      <c r="GA479" s="277"/>
      <c r="GB479" s="277"/>
      <c r="GC479" s="277"/>
      <c r="GD479" s="277"/>
      <c r="GE479" s="277"/>
      <c r="GF479" s="277"/>
      <c r="GG479" s="277"/>
      <c r="GH479" s="277"/>
      <c r="GI479" s="277"/>
      <c r="GJ479" s="277"/>
      <c r="GK479" s="277"/>
      <c r="GL479" s="277"/>
      <c r="GM479" s="277"/>
      <c r="GN479" s="277"/>
      <c r="GO479" s="277"/>
      <c r="GP479" s="277"/>
      <c r="GQ479" s="277"/>
      <c r="GR479" s="277"/>
      <c r="GS479" s="277"/>
      <c r="GT479" s="277"/>
      <c r="GU479" s="277"/>
      <c r="GV479" s="280"/>
      <c r="GW479" s="280"/>
      <c r="GX479" s="280"/>
      <c r="GY479" s="280"/>
      <c r="GZ479" s="280"/>
      <c r="HA479" s="280"/>
      <c r="HB479" s="280"/>
      <c r="HC479" s="280"/>
      <c r="HD479" s="280"/>
      <c r="HE479" s="280"/>
      <c r="HF479" s="280"/>
      <c r="HG479" s="280"/>
      <c r="HH479" s="280"/>
      <c r="HI479" s="280"/>
      <c r="HJ479" s="280"/>
      <c r="HK479" s="280"/>
      <c r="HL479" s="280"/>
      <c r="HM479" s="280"/>
      <c r="HN479" s="280"/>
      <c r="HO479" s="280"/>
      <c r="HP479" s="280"/>
      <c r="HQ479" s="280"/>
      <c r="HR479" s="280"/>
      <c r="HS479" s="280"/>
    </row>
    <row r="480" spans="1:227" s="278" customFormat="1" ht="20.45" customHeight="1">
      <c r="A480" s="520" t="s">
        <v>135</v>
      </c>
      <c r="B480" s="289" t="s">
        <v>81</v>
      </c>
      <c r="C480" s="290">
        <f>C481+C482+C485+C499</f>
        <v>3501.24</v>
      </c>
      <c r="D480" s="290">
        <f t="shared" ref="D480:G480" si="78">D481+D482+D485+D499</f>
        <v>406.30474199999998</v>
      </c>
      <c r="E480" s="290">
        <f t="shared" si="78"/>
        <v>3648.2</v>
      </c>
      <c r="F480" s="291">
        <f t="shared" si="70"/>
        <v>7555.7447419999999</v>
      </c>
      <c r="G480" s="290">
        <f t="shared" si="78"/>
        <v>1516.6374000000001</v>
      </c>
      <c r="H480" s="291">
        <f t="shared" si="76"/>
        <v>9072.3821420000004</v>
      </c>
      <c r="I480" s="296"/>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277"/>
      <c r="AF480" s="277"/>
      <c r="AG480" s="277"/>
      <c r="AH480" s="277"/>
      <c r="AI480" s="277"/>
      <c r="AJ480" s="277"/>
      <c r="AK480" s="277"/>
      <c r="AL480" s="277"/>
      <c r="AM480" s="277"/>
      <c r="AN480" s="277"/>
      <c r="AO480" s="277"/>
      <c r="AP480" s="277"/>
      <c r="AQ480" s="277"/>
      <c r="AR480" s="277"/>
      <c r="AS480" s="277"/>
      <c r="AT480" s="277"/>
      <c r="AU480" s="277"/>
      <c r="AV480" s="277"/>
      <c r="AW480" s="277"/>
      <c r="AX480" s="277"/>
      <c r="AY480" s="277"/>
      <c r="AZ480" s="277"/>
      <c r="BA480" s="277"/>
      <c r="BB480" s="277"/>
      <c r="BC480" s="277"/>
      <c r="BD480" s="277"/>
      <c r="BE480" s="277"/>
      <c r="BF480" s="277"/>
      <c r="BG480" s="277"/>
      <c r="BH480" s="277"/>
      <c r="BI480" s="277"/>
      <c r="BJ480" s="277"/>
      <c r="BK480" s="277"/>
      <c r="BL480" s="277"/>
      <c r="BM480" s="277"/>
      <c r="BN480" s="277"/>
      <c r="BO480" s="277"/>
      <c r="BP480" s="277"/>
      <c r="BQ480" s="277"/>
      <c r="BR480" s="277"/>
      <c r="BS480" s="277"/>
      <c r="BT480" s="277"/>
      <c r="BU480" s="277"/>
      <c r="BV480" s="277"/>
      <c r="BW480" s="277"/>
      <c r="BX480" s="277"/>
      <c r="BY480" s="277"/>
      <c r="BZ480" s="277"/>
      <c r="CA480" s="277"/>
      <c r="CB480" s="277"/>
      <c r="CC480" s="277"/>
      <c r="CD480" s="277"/>
      <c r="CE480" s="277"/>
      <c r="CF480" s="277"/>
      <c r="CG480" s="277"/>
      <c r="CH480" s="277"/>
      <c r="CI480" s="277"/>
      <c r="CJ480" s="277"/>
      <c r="CK480" s="277"/>
      <c r="CL480" s="277"/>
      <c r="CM480" s="277"/>
      <c r="CN480" s="277"/>
      <c r="CO480" s="277"/>
      <c r="CP480" s="277"/>
      <c r="CQ480" s="277"/>
      <c r="CR480" s="277"/>
      <c r="CS480" s="277"/>
      <c r="CT480" s="277"/>
      <c r="CU480" s="277"/>
      <c r="CV480" s="277"/>
      <c r="CW480" s="277"/>
      <c r="CX480" s="277"/>
      <c r="CY480" s="277"/>
      <c r="CZ480" s="277"/>
      <c r="DA480" s="277"/>
      <c r="DB480" s="277"/>
      <c r="DC480" s="277"/>
      <c r="DD480" s="277"/>
      <c r="DE480" s="277"/>
      <c r="DF480" s="277"/>
      <c r="DG480" s="277"/>
      <c r="DH480" s="277"/>
      <c r="DI480" s="277"/>
      <c r="DJ480" s="277"/>
      <c r="DK480" s="277"/>
      <c r="DL480" s="277"/>
      <c r="DM480" s="277"/>
      <c r="DN480" s="277"/>
      <c r="DO480" s="277"/>
      <c r="DP480" s="277"/>
      <c r="DQ480" s="277"/>
      <c r="DR480" s="277"/>
      <c r="DS480" s="277"/>
      <c r="DT480" s="277"/>
      <c r="DU480" s="277"/>
      <c r="DV480" s="277"/>
      <c r="DW480" s="277"/>
      <c r="DX480" s="277"/>
      <c r="DY480" s="277"/>
      <c r="DZ480" s="277"/>
      <c r="EA480" s="277"/>
      <c r="EB480" s="277"/>
      <c r="EC480" s="277"/>
      <c r="ED480" s="277"/>
      <c r="EE480" s="277"/>
      <c r="EF480" s="277"/>
      <c r="EG480" s="277"/>
      <c r="EH480" s="277"/>
      <c r="EI480" s="277"/>
      <c r="EJ480" s="277"/>
      <c r="EK480" s="277"/>
      <c r="EL480" s="277"/>
      <c r="EM480" s="277"/>
      <c r="EN480" s="277"/>
      <c r="EO480" s="277"/>
      <c r="EP480" s="277"/>
      <c r="EQ480" s="277"/>
      <c r="ER480" s="277"/>
      <c r="ES480" s="277"/>
      <c r="ET480" s="277"/>
      <c r="EU480" s="277"/>
      <c r="EV480" s="277"/>
      <c r="EW480" s="277"/>
      <c r="EX480" s="277"/>
      <c r="EY480" s="277"/>
      <c r="EZ480" s="277"/>
      <c r="FA480" s="277"/>
      <c r="FB480" s="277"/>
      <c r="FC480" s="277"/>
      <c r="FD480" s="277"/>
      <c r="FE480" s="277"/>
      <c r="FF480" s="277"/>
      <c r="FG480" s="277"/>
      <c r="FH480" s="277"/>
      <c r="FI480" s="277"/>
      <c r="FJ480" s="277"/>
      <c r="FK480" s="277"/>
      <c r="FL480" s="277"/>
      <c r="FM480" s="277"/>
      <c r="FN480" s="277"/>
      <c r="FO480" s="277"/>
      <c r="FP480" s="277"/>
      <c r="FQ480" s="277"/>
      <c r="FR480" s="277"/>
      <c r="FS480" s="277"/>
      <c r="FT480" s="277"/>
      <c r="FU480" s="277"/>
      <c r="FV480" s="277"/>
      <c r="FW480" s="277"/>
      <c r="FX480" s="277"/>
      <c r="FY480" s="277"/>
      <c r="FZ480" s="277"/>
      <c r="GA480" s="277"/>
      <c r="GB480" s="277"/>
      <c r="GC480" s="277"/>
      <c r="GD480" s="277"/>
      <c r="GE480" s="277"/>
      <c r="GF480" s="277"/>
      <c r="GG480" s="277"/>
      <c r="GH480" s="277"/>
      <c r="GI480" s="277"/>
      <c r="GJ480" s="277"/>
      <c r="GK480" s="277"/>
      <c r="GL480" s="277"/>
      <c r="GM480" s="277"/>
      <c r="GN480" s="277"/>
      <c r="GO480" s="277"/>
      <c r="GP480" s="277"/>
      <c r="GQ480" s="277"/>
      <c r="GR480" s="277"/>
      <c r="GS480" s="277"/>
      <c r="GT480" s="277"/>
      <c r="GU480" s="277"/>
      <c r="GV480" s="280"/>
      <c r="GW480" s="280"/>
      <c r="GX480" s="280"/>
      <c r="GY480" s="280"/>
      <c r="GZ480" s="280"/>
      <c r="HA480" s="280"/>
      <c r="HB480" s="280"/>
      <c r="HC480" s="280"/>
      <c r="HD480" s="280"/>
      <c r="HE480" s="280"/>
      <c r="HF480" s="280"/>
      <c r="HG480" s="280"/>
      <c r="HH480" s="280"/>
      <c r="HI480" s="280"/>
      <c r="HJ480" s="280"/>
      <c r="HK480" s="280"/>
      <c r="HL480" s="280"/>
      <c r="HM480" s="280"/>
      <c r="HN480" s="280"/>
      <c r="HO480" s="280"/>
      <c r="HP480" s="280"/>
      <c r="HQ480" s="280"/>
      <c r="HR480" s="280"/>
      <c r="HS480" s="280"/>
    </row>
    <row r="481" spans="1:227" s="278" customFormat="1" ht="24" customHeight="1">
      <c r="A481" s="521"/>
      <c r="B481" s="294" t="s">
        <v>253</v>
      </c>
      <c r="C481" s="290">
        <v>585.52</v>
      </c>
      <c r="D481" s="290">
        <v>261.17974199999998</v>
      </c>
      <c r="E481" s="290"/>
      <c r="F481" s="291">
        <f t="shared" si="70"/>
        <v>846.69974200000001</v>
      </c>
      <c r="G481" s="290"/>
      <c r="H481" s="291">
        <f t="shared" si="76"/>
        <v>846.69974200000001</v>
      </c>
      <c r="I481" s="296" t="s">
        <v>534</v>
      </c>
      <c r="J481" s="277"/>
      <c r="K481" s="277"/>
      <c r="L481" s="277"/>
      <c r="M481" s="277"/>
      <c r="N481" s="277"/>
      <c r="O481" s="277"/>
      <c r="P481" s="277"/>
      <c r="Q481" s="277"/>
      <c r="R481" s="277"/>
      <c r="S481" s="277"/>
      <c r="T481" s="277"/>
      <c r="U481" s="277"/>
      <c r="V481" s="277"/>
      <c r="W481" s="277"/>
      <c r="X481" s="277"/>
      <c r="Y481" s="277"/>
      <c r="Z481" s="277"/>
      <c r="AA481" s="277"/>
      <c r="AB481" s="277"/>
      <c r="AC481" s="277"/>
      <c r="AD481" s="277"/>
      <c r="AE481" s="277"/>
      <c r="AF481" s="277"/>
      <c r="AG481" s="277"/>
      <c r="AH481" s="277"/>
      <c r="AI481" s="277"/>
      <c r="AJ481" s="277"/>
      <c r="AK481" s="277"/>
      <c r="AL481" s="277"/>
      <c r="AM481" s="277"/>
      <c r="AN481" s="277"/>
      <c r="AO481" s="277"/>
      <c r="AP481" s="277"/>
      <c r="AQ481" s="277"/>
      <c r="AR481" s="277"/>
      <c r="AS481" s="277"/>
      <c r="AT481" s="277"/>
      <c r="AU481" s="277"/>
      <c r="AV481" s="277"/>
      <c r="AW481" s="277"/>
      <c r="AX481" s="277"/>
      <c r="AY481" s="277"/>
      <c r="AZ481" s="277"/>
      <c r="BA481" s="277"/>
      <c r="BB481" s="277"/>
      <c r="BC481" s="277"/>
      <c r="BD481" s="277"/>
      <c r="BE481" s="277"/>
      <c r="BF481" s="277"/>
      <c r="BG481" s="277"/>
      <c r="BH481" s="277"/>
      <c r="BI481" s="277"/>
      <c r="BJ481" s="277"/>
      <c r="BK481" s="277"/>
      <c r="BL481" s="277"/>
      <c r="BM481" s="277"/>
      <c r="BN481" s="277"/>
      <c r="BO481" s="277"/>
      <c r="BP481" s="277"/>
      <c r="BQ481" s="277"/>
      <c r="BR481" s="277"/>
      <c r="BS481" s="277"/>
      <c r="BT481" s="277"/>
      <c r="BU481" s="277"/>
      <c r="BV481" s="277"/>
      <c r="BW481" s="277"/>
      <c r="BX481" s="277"/>
      <c r="BY481" s="277"/>
      <c r="BZ481" s="277"/>
      <c r="CA481" s="277"/>
      <c r="CB481" s="277"/>
      <c r="CC481" s="277"/>
      <c r="CD481" s="277"/>
      <c r="CE481" s="277"/>
      <c r="CF481" s="277"/>
      <c r="CG481" s="277"/>
      <c r="CH481" s="277"/>
      <c r="CI481" s="277"/>
      <c r="CJ481" s="277"/>
      <c r="CK481" s="277"/>
      <c r="CL481" s="277"/>
      <c r="CM481" s="277"/>
      <c r="CN481" s="277"/>
      <c r="CO481" s="277"/>
      <c r="CP481" s="277"/>
      <c r="CQ481" s="277"/>
      <c r="CR481" s="277"/>
      <c r="CS481" s="277"/>
      <c r="CT481" s="277"/>
      <c r="CU481" s="277"/>
      <c r="CV481" s="277"/>
      <c r="CW481" s="277"/>
      <c r="CX481" s="277"/>
      <c r="CY481" s="277"/>
      <c r="CZ481" s="277"/>
      <c r="DA481" s="277"/>
      <c r="DB481" s="277"/>
      <c r="DC481" s="277"/>
      <c r="DD481" s="277"/>
      <c r="DE481" s="277"/>
      <c r="DF481" s="277"/>
      <c r="DG481" s="277"/>
      <c r="DH481" s="277"/>
      <c r="DI481" s="277"/>
      <c r="DJ481" s="277"/>
      <c r="DK481" s="277"/>
      <c r="DL481" s="277"/>
      <c r="DM481" s="277"/>
      <c r="DN481" s="277"/>
      <c r="DO481" s="277"/>
      <c r="DP481" s="277"/>
      <c r="DQ481" s="277"/>
      <c r="DR481" s="277"/>
      <c r="DS481" s="277"/>
      <c r="DT481" s="277"/>
      <c r="DU481" s="277"/>
      <c r="DV481" s="277"/>
      <c r="DW481" s="277"/>
      <c r="DX481" s="277"/>
      <c r="DY481" s="277"/>
      <c r="DZ481" s="277"/>
      <c r="EA481" s="277"/>
      <c r="EB481" s="277"/>
      <c r="EC481" s="277"/>
      <c r="ED481" s="277"/>
      <c r="EE481" s="277"/>
      <c r="EF481" s="277"/>
      <c r="EG481" s="277"/>
      <c r="EH481" s="277"/>
      <c r="EI481" s="277"/>
      <c r="EJ481" s="277"/>
      <c r="EK481" s="277"/>
      <c r="EL481" s="277"/>
      <c r="EM481" s="277"/>
      <c r="EN481" s="277"/>
      <c r="EO481" s="277"/>
      <c r="EP481" s="277"/>
      <c r="EQ481" s="277"/>
      <c r="ER481" s="277"/>
      <c r="ES481" s="277"/>
      <c r="ET481" s="277"/>
      <c r="EU481" s="277"/>
      <c r="EV481" s="277"/>
      <c r="EW481" s="277"/>
      <c r="EX481" s="277"/>
      <c r="EY481" s="277"/>
      <c r="EZ481" s="277"/>
      <c r="FA481" s="277"/>
      <c r="FB481" s="277"/>
      <c r="FC481" s="277"/>
      <c r="FD481" s="277"/>
      <c r="FE481" s="277"/>
      <c r="FF481" s="277"/>
      <c r="FG481" s="277"/>
      <c r="FH481" s="277"/>
      <c r="FI481" s="277"/>
      <c r="FJ481" s="277"/>
      <c r="FK481" s="277"/>
      <c r="FL481" s="277"/>
      <c r="FM481" s="277"/>
      <c r="FN481" s="277"/>
      <c r="FO481" s="277"/>
      <c r="FP481" s="277"/>
      <c r="FQ481" s="277"/>
      <c r="FR481" s="277"/>
      <c r="FS481" s="277"/>
      <c r="FT481" s="277"/>
      <c r="FU481" s="277"/>
      <c r="FV481" s="277"/>
      <c r="FW481" s="277"/>
      <c r="FX481" s="277"/>
      <c r="FY481" s="277"/>
      <c r="FZ481" s="277"/>
      <c r="GA481" s="277"/>
      <c r="GB481" s="277"/>
      <c r="GC481" s="277"/>
      <c r="GD481" s="277"/>
      <c r="GE481" s="277"/>
      <c r="GF481" s="277"/>
      <c r="GG481" s="277"/>
      <c r="GH481" s="277"/>
      <c r="GI481" s="277"/>
      <c r="GJ481" s="277"/>
      <c r="GK481" s="277"/>
      <c r="GL481" s="277"/>
      <c r="GM481" s="277"/>
      <c r="GN481" s="277"/>
      <c r="GO481" s="277"/>
      <c r="GP481" s="277"/>
      <c r="GQ481" s="277"/>
      <c r="GR481" s="277"/>
      <c r="GS481" s="277"/>
      <c r="GT481" s="277"/>
      <c r="GU481" s="277"/>
      <c r="GV481" s="280"/>
      <c r="GW481" s="280"/>
      <c r="GX481" s="280"/>
      <c r="GY481" s="280"/>
      <c r="GZ481" s="280"/>
      <c r="HA481" s="280"/>
      <c r="HB481" s="280"/>
      <c r="HC481" s="280"/>
      <c r="HD481" s="280"/>
      <c r="HE481" s="280"/>
      <c r="HF481" s="280"/>
      <c r="HG481" s="280"/>
      <c r="HH481" s="280"/>
      <c r="HI481" s="280"/>
      <c r="HJ481" s="280"/>
      <c r="HK481" s="280"/>
      <c r="HL481" s="280"/>
      <c r="HM481" s="280"/>
      <c r="HN481" s="280"/>
      <c r="HO481" s="280"/>
      <c r="HP481" s="280"/>
      <c r="HQ481" s="280"/>
      <c r="HR481" s="280"/>
      <c r="HS481" s="280"/>
    </row>
    <row r="482" spans="1:227" s="278" customFormat="1" ht="20.45" customHeight="1">
      <c r="A482" s="521"/>
      <c r="B482" s="294" t="s">
        <v>255</v>
      </c>
      <c r="C482" s="291">
        <v>65.22</v>
      </c>
      <c r="D482" s="290"/>
      <c r="E482" s="290"/>
      <c r="F482" s="291">
        <f t="shared" si="70"/>
        <v>65.22</v>
      </c>
      <c r="G482" s="290"/>
      <c r="H482" s="291">
        <f t="shared" si="76"/>
        <v>65.22</v>
      </c>
      <c r="I482" s="296"/>
      <c r="J482" s="277"/>
      <c r="K482" s="277"/>
      <c r="L482" s="277"/>
      <c r="M482" s="277"/>
      <c r="N482" s="277"/>
      <c r="O482" s="277"/>
      <c r="P482" s="277"/>
      <c r="Q482" s="277"/>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c r="AN482" s="277"/>
      <c r="AO482" s="277"/>
      <c r="AP482" s="277"/>
      <c r="AQ482" s="277"/>
      <c r="AR482" s="277"/>
      <c r="AS482" s="277"/>
      <c r="AT482" s="277"/>
      <c r="AU482" s="277"/>
      <c r="AV482" s="277"/>
      <c r="AW482" s="277"/>
      <c r="AX482" s="277"/>
      <c r="AY482" s="277"/>
      <c r="AZ482" s="277"/>
      <c r="BA482" s="277"/>
      <c r="BB482" s="277"/>
      <c r="BC482" s="277"/>
      <c r="BD482" s="277"/>
      <c r="BE482" s="277"/>
      <c r="BF482" s="277"/>
      <c r="BG482" s="277"/>
      <c r="BH482" s="277"/>
      <c r="BI482" s="277"/>
      <c r="BJ482" s="277"/>
      <c r="BK482" s="277"/>
      <c r="BL482" s="277"/>
      <c r="BM482" s="277"/>
      <c r="BN482" s="277"/>
      <c r="BO482" s="277"/>
      <c r="BP482" s="277"/>
      <c r="BQ482" s="277"/>
      <c r="BR482" s="277"/>
      <c r="BS482" s="277"/>
      <c r="BT482" s="277"/>
      <c r="BU482" s="277"/>
      <c r="BV482" s="277"/>
      <c r="BW482" s="277"/>
      <c r="BX482" s="277"/>
      <c r="BY482" s="277"/>
      <c r="BZ482" s="277"/>
      <c r="CA482" s="277"/>
      <c r="CB482" s="277"/>
      <c r="CC482" s="277"/>
      <c r="CD482" s="277"/>
      <c r="CE482" s="277"/>
      <c r="CF482" s="277"/>
      <c r="CG482" s="277"/>
      <c r="CH482" s="277"/>
      <c r="CI482" s="277"/>
      <c r="CJ482" s="277"/>
      <c r="CK482" s="277"/>
      <c r="CL482" s="277"/>
      <c r="CM482" s="277"/>
      <c r="CN482" s="277"/>
      <c r="CO482" s="277"/>
      <c r="CP482" s="277"/>
      <c r="CQ482" s="277"/>
      <c r="CR482" s="277"/>
      <c r="CS482" s="277"/>
      <c r="CT482" s="277"/>
      <c r="CU482" s="277"/>
      <c r="CV482" s="277"/>
      <c r="CW482" s="277"/>
      <c r="CX482" s="277"/>
      <c r="CY482" s="277"/>
      <c r="CZ482" s="277"/>
      <c r="DA482" s="277"/>
      <c r="DB482" s="277"/>
      <c r="DC482" s="277"/>
      <c r="DD482" s="277"/>
      <c r="DE482" s="277"/>
      <c r="DF482" s="277"/>
      <c r="DG482" s="277"/>
      <c r="DH482" s="277"/>
      <c r="DI482" s="277"/>
      <c r="DJ482" s="277"/>
      <c r="DK482" s="277"/>
      <c r="DL482" s="277"/>
      <c r="DM482" s="277"/>
      <c r="DN482" s="277"/>
      <c r="DO482" s="277"/>
      <c r="DP482" s="277"/>
      <c r="DQ482" s="277"/>
      <c r="DR482" s="277"/>
      <c r="DS482" s="277"/>
      <c r="DT482" s="277"/>
      <c r="DU482" s="277"/>
      <c r="DV482" s="277"/>
      <c r="DW482" s="277"/>
      <c r="DX482" s="277"/>
      <c r="DY482" s="277"/>
      <c r="DZ482" s="277"/>
      <c r="EA482" s="277"/>
      <c r="EB482" s="277"/>
      <c r="EC482" s="277"/>
      <c r="ED482" s="277"/>
      <c r="EE482" s="277"/>
      <c r="EF482" s="277"/>
      <c r="EG482" s="277"/>
      <c r="EH482" s="277"/>
      <c r="EI482" s="277"/>
      <c r="EJ482" s="277"/>
      <c r="EK482" s="277"/>
      <c r="EL482" s="277"/>
      <c r="EM482" s="277"/>
      <c r="EN482" s="277"/>
      <c r="EO482" s="277"/>
      <c r="EP482" s="277"/>
      <c r="EQ482" s="277"/>
      <c r="ER482" s="277"/>
      <c r="ES482" s="277"/>
      <c r="ET482" s="277"/>
      <c r="EU482" s="277"/>
      <c r="EV482" s="277"/>
      <c r="EW482" s="277"/>
      <c r="EX482" s="277"/>
      <c r="EY482" s="277"/>
      <c r="EZ482" s="277"/>
      <c r="FA482" s="277"/>
      <c r="FB482" s="277"/>
      <c r="FC482" s="277"/>
      <c r="FD482" s="277"/>
      <c r="FE482" s="277"/>
      <c r="FF482" s="277"/>
      <c r="FG482" s="277"/>
      <c r="FH482" s="277"/>
      <c r="FI482" s="277"/>
      <c r="FJ482" s="277"/>
      <c r="FK482" s="277"/>
      <c r="FL482" s="277"/>
      <c r="FM482" s="277"/>
      <c r="FN482" s="277"/>
      <c r="FO482" s="277"/>
      <c r="FP482" s="277"/>
      <c r="FQ482" s="277"/>
      <c r="FR482" s="277"/>
      <c r="FS482" s="277"/>
      <c r="FT482" s="277"/>
      <c r="FU482" s="277"/>
      <c r="FV482" s="277"/>
      <c r="FW482" s="277"/>
      <c r="FX482" s="277"/>
      <c r="FY482" s="277"/>
      <c r="FZ482" s="277"/>
      <c r="GA482" s="277"/>
      <c r="GB482" s="277"/>
      <c r="GC482" s="277"/>
      <c r="GD482" s="277"/>
      <c r="GE482" s="277"/>
      <c r="GF482" s="277"/>
      <c r="GG482" s="277"/>
      <c r="GH482" s="277"/>
      <c r="GI482" s="277"/>
      <c r="GJ482" s="277"/>
      <c r="GK482" s="277"/>
      <c r="GL482" s="277"/>
      <c r="GM482" s="277"/>
      <c r="GN482" s="277"/>
      <c r="GO482" s="277"/>
      <c r="GP482" s="277"/>
      <c r="GQ482" s="277"/>
      <c r="GR482" s="277"/>
      <c r="GS482" s="277"/>
      <c r="GT482" s="277"/>
      <c r="GU482" s="277"/>
      <c r="GV482" s="280"/>
      <c r="GW482" s="280"/>
      <c r="GX482" s="280"/>
      <c r="GY482" s="280"/>
      <c r="GZ482" s="280"/>
      <c r="HA482" s="280"/>
      <c r="HB482" s="280"/>
      <c r="HC482" s="280"/>
      <c r="HD482" s="280"/>
      <c r="HE482" s="280"/>
      <c r="HF482" s="280"/>
      <c r="HG482" s="280"/>
      <c r="HH482" s="280"/>
      <c r="HI482" s="280"/>
      <c r="HJ482" s="280"/>
      <c r="HK482" s="280"/>
      <c r="HL482" s="280"/>
      <c r="HM482" s="280"/>
      <c r="HN482" s="280"/>
      <c r="HO482" s="280"/>
      <c r="HP482" s="280"/>
      <c r="HQ482" s="280"/>
      <c r="HR482" s="280"/>
      <c r="HS482" s="280"/>
    </row>
    <row r="483" spans="1:227" s="278" customFormat="1" ht="20.45" customHeight="1">
      <c r="A483" s="521"/>
      <c r="B483" s="293" t="s">
        <v>256</v>
      </c>
      <c r="C483" s="291">
        <v>55.2</v>
      </c>
      <c r="D483" s="291"/>
      <c r="E483" s="291"/>
      <c r="F483" s="291">
        <f t="shared" ref="F483:F546" si="79">C483+D483+E483</f>
        <v>55.2</v>
      </c>
      <c r="G483" s="291"/>
      <c r="H483" s="291">
        <f t="shared" si="76"/>
        <v>55.2</v>
      </c>
      <c r="I483" s="296"/>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277"/>
      <c r="AF483" s="277"/>
      <c r="AG483" s="277"/>
      <c r="AH483" s="277"/>
      <c r="AI483" s="277"/>
      <c r="AJ483" s="277"/>
      <c r="AK483" s="277"/>
      <c r="AL483" s="277"/>
      <c r="AM483" s="277"/>
      <c r="AN483" s="277"/>
      <c r="AO483" s="277"/>
      <c r="AP483" s="277"/>
      <c r="AQ483" s="277"/>
      <c r="AR483" s="277"/>
      <c r="AS483" s="277"/>
      <c r="AT483" s="277"/>
      <c r="AU483" s="277"/>
      <c r="AV483" s="277"/>
      <c r="AW483" s="277"/>
      <c r="AX483" s="277"/>
      <c r="AY483" s="277"/>
      <c r="AZ483" s="277"/>
      <c r="BA483" s="277"/>
      <c r="BB483" s="277"/>
      <c r="BC483" s="277"/>
      <c r="BD483" s="277"/>
      <c r="BE483" s="277"/>
      <c r="BF483" s="277"/>
      <c r="BG483" s="277"/>
      <c r="BH483" s="277"/>
      <c r="BI483" s="277"/>
      <c r="BJ483" s="277"/>
      <c r="BK483" s="277"/>
      <c r="BL483" s="277"/>
      <c r="BM483" s="277"/>
      <c r="BN483" s="277"/>
      <c r="BO483" s="277"/>
      <c r="BP483" s="277"/>
      <c r="BQ483" s="277"/>
      <c r="BR483" s="277"/>
      <c r="BS483" s="277"/>
      <c r="BT483" s="277"/>
      <c r="BU483" s="277"/>
      <c r="BV483" s="277"/>
      <c r="BW483" s="277"/>
      <c r="BX483" s="277"/>
      <c r="BY483" s="277"/>
      <c r="BZ483" s="277"/>
      <c r="CA483" s="277"/>
      <c r="CB483" s="277"/>
      <c r="CC483" s="277"/>
      <c r="CD483" s="277"/>
      <c r="CE483" s="277"/>
      <c r="CF483" s="277"/>
      <c r="CG483" s="277"/>
      <c r="CH483" s="277"/>
      <c r="CI483" s="277"/>
      <c r="CJ483" s="277"/>
      <c r="CK483" s="277"/>
      <c r="CL483" s="277"/>
      <c r="CM483" s="277"/>
      <c r="CN483" s="277"/>
      <c r="CO483" s="277"/>
      <c r="CP483" s="277"/>
      <c r="CQ483" s="277"/>
      <c r="CR483" s="277"/>
      <c r="CS483" s="277"/>
      <c r="CT483" s="277"/>
      <c r="CU483" s="277"/>
      <c r="CV483" s="277"/>
      <c r="CW483" s="277"/>
      <c r="CX483" s="277"/>
      <c r="CY483" s="277"/>
      <c r="CZ483" s="277"/>
      <c r="DA483" s="277"/>
      <c r="DB483" s="277"/>
      <c r="DC483" s="277"/>
      <c r="DD483" s="277"/>
      <c r="DE483" s="277"/>
      <c r="DF483" s="277"/>
      <c r="DG483" s="277"/>
      <c r="DH483" s="277"/>
      <c r="DI483" s="277"/>
      <c r="DJ483" s="277"/>
      <c r="DK483" s="277"/>
      <c r="DL483" s="277"/>
      <c r="DM483" s="277"/>
      <c r="DN483" s="277"/>
      <c r="DO483" s="277"/>
      <c r="DP483" s="277"/>
      <c r="DQ483" s="277"/>
      <c r="DR483" s="277"/>
      <c r="DS483" s="277"/>
      <c r="DT483" s="277"/>
      <c r="DU483" s="277"/>
      <c r="DV483" s="277"/>
      <c r="DW483" s="277"/>
      <c r="DX483" s="277"/>
      <c r="DY483" s="277"/>
      <c r="DZ483" s="277"/>
      <c r="EA483" s="277"/>
      <c r="EB483" s="277"/>
      <c r="EC483" s="277"/>
      <c r="ED483" s="277"/>
      <c r="EE483" s="277"/>
      <c r="EF483" s="277"/>
      <c r="EG483" s="277"/>
      <c r="EH483" s="277"/>
      <c r="EI483" s="277"/>
      <c r="EJ483" s="277"/>
      <c r="EK483" s="277"/>
      <c r="EL483" s="277"/>
      <c r="EM483" s="277"/>
      <c r="EN483" s="277"/>
      <c r="EO483" s="277"/>
      <c r="EP483" s="277"/>
      <c r="EQ483" s="277"/>
      <c r="ER483" s="277"/>
      <c r="ES483" s="277"/>
      <c r="ET483" s="277"/>
      <c r="EU483" s="277"/>
      <c r="EV483" s="277"/>
      <c r="EW483" s="277"/>
      <c r="EX483" s="277"/>
      <c r="EY483" s="277"/>
      <c r="EZ483" s="277"/>
      <c r="FA483" s="277"/>
      <c r="FB483" s="277"/>
      <c r="FC483" s="277"/>
      <c r="FD483" s="277"/>
      <c r="FE483" s="277"/>
      <c r="FF483" s="277"/>
      <c r="FG483" s="277"/>
      <c r="FH483" s="277"/>
      <c r="FI483" s="277"/>
      <c r="FJ483" s="277"/>
      <c r="FK483" s="277"/>
      <c r="FL483" s="277"/>
      <c r="FM483" s="277"/>
      <c r="FN483" s="277"/>
      <c r="FO483" s="277"/>
      <c r="FP483" s="277"/>
      <c r="FQ483" s="277"/>
      <c r="FR483" s="277"/>
      <c r="FS483" s="277"/>
      <c r="FT483" s="277"/>
      <c r="FU483" s="277"/>
      <c r="FV483" s="277"/>
      <c r="FW483" s="277"/>
      <c r="FX483" s="277"/>
      <c r="FY483" s="277"/>
      <c r="FZ483" s="277"/>
      <c r="GA483" s="277"/>
      <c r="GB483" s="277"/>
      <c r="GC483" s="277"/>
      <c r="GD483" s="277"/>
      <c r="GE483" s="277"/>
      <c r="GF483" s="277"/>
      <c r="GG483" s="277"/>
      <c r="GH483" s="277"/>
      <c r="GI483" s="277"/>
      <c r="GJ483" s="277"/>
      <c r="GK483" s="277"/>
      <c r="GL483" s="277"/>
      <c r="GM483" s="277"/>
      <c r="GN483" s="277"/>
      <c r="GO483" s="277"/>
      <c r="GP483" s="277"/>
      <c r="GQ483" s="277"/>
      <c r="GR483" s="277"/>
      <c r="GS483" s="277"/>
      <c r="GT483" s="277"/>
      <c r="GU483" s="277"/>
      <c r="GV483" s="280"/>
      <c r="GW483" s="280"/>
      <c r="GX483" s="280"/>
      <c r="GY483" s="280"/>
      <c r="GZ483" s="280"/>
      <c r="HA483" s="280"/>
      <c r="HB483" s="280"/>
      <c r="HC483" s="280"/>
      <c r="HD483" s="280"/>
      <c r="HE483" s="280"/>
      <c r="HF483" s="280"/>
      <c r="HG483" s="280"/>
      <c r="HH483" s="280"/>
      <c r="HI483" s="280"/>
      <c r="HJ483" s="280"/>
      <c r="HK483" s="280"/>
      <c r="HL483" s="280"/>
      <c r="HM483" s="280"/>
      <c r="HN483" s="280"/>
      <c r="HO483" s="280"/>
      <c r="HP483" s="280"/>
      <c r="HQ483" s="280"/>
      <c r="HR483" s="280"/>
      <c r="HS483" s="280"/>
    </row>
    <row r="484" spans="1:227" s="278" customFormat="1" ht="20.45" customHeight="1">
      <c r="A484" s="521"/>
      <c r="B484" s="296" t="s">
        <v>257</v>
      </c>
      <c r="C484" s="291">
        <v>10.02</v>
      </c>
      <c r="D484" s="290"/>
      <c r="E484" s="290"/>
      <c r="F484" s="291">
        <f t="shared" si="79"/>
        <v>10.02</v>
      </c>
      <c r="G484" s="290"/>
      <c r="H484" s="291">
        <f t="shared" si="76"/>
        <v>10.02</v>
      </c>
      <c r="I484" s="296"/>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c r="AN484" s="277"/>
      <c r="AO484" s="277"/>
      <c r="AP484" s="277"/>
      <c r="AQ484" s="277"/>
      <c r="AR484" s="277"/>
      <c r="AS484" s="277"/>
      <c r="AT484" s="277"/>
      <c r="AU484" s="277"/>
      <c r="AV484" s="277"/>
      <c r="AW484" s="277"/>
      <c r="AX484" s="277"/>
      <c r="AY484" s="277"/>
      <c r="AZ484" s="277"/>
      <c r="BA484" s="277"/>
      <c r="BB484" s="277"/>
      <c r="BC484" s="277"/>
      <c r="BD484" s="277"/>
      <c r="BE484" s="277"/>
      <c r="BF484" s="277"/>
      <c r="BG484" s="277"/>
      <c r="BH484" s="277"/>
      <c r="BI484" s="277"/>
      <c r="BJ484" s="277"/>
      <c r="BK484" s="277"/>
      <c r="BL484" s="277"/>
      <c r="BM484" s="277"/>
      <c r="BN484" s="277"/>
      <c r="BO484" s="277"/>
      <c r="BP484" s="277"/>
      <c r="BQ484" s="277"/>
      <c r="BR484" s="277"/>
      <c r="BS484" s="277"/>
      <c r="BT484" s="277"/>
      <c r="BU484" s="277"/>
      <c r="BV484" s="277"/>
      <c r="BW484" s="277"/>
      <c r="BX484" s="277"/>
      <c r="BY484" s="277"/>
      <c r="BZ484" s="277"/>
      <c r="CA484" s="277"/>
      <c r="CB484" s="277"/>
      <c r="CC484" s="277"/>
      <c r="CD484" s="277"/>
      <c r="CE484" s="277"/>
      <c r="CF484" s="277"/>
      <c r="CG484" s="277"/>
      <c r="CH484" s="277"/>
      <c r="CI484" s="277"/>
      <c r="CJ484" s="277"/>
      <c r="CK484" s="277"/>
      <c r="CL484" s="277"/>
      <c r="CM484" s="277"/>
      <c r="CN484" s="277"/>
      <c r="CO484" s="277"/>
      <c r="CP484" s="277"/>
      <c r="CQ484" s="277"/>
      <c r="CR484" s="277"/>
      <c r="CS484" s="277"/>
      <c r="CT484" s="277"/>
      <c r="CU484" s="277"/>
      <c r="CV484" s="277"/>
      <c r="CW484" s="277"/>
      <c r="CX484" s="277"/>
      <c r="CY484" s="277"/>
      <c r="CZ484" s="277"/>
      <c r="DA484" s="277"/>
      <c r="DB484" s="277"/>
      <c r="DC484" s="277"/>
      <c r="DD484" s="277"/>
      <c r="DE484" s="277"/>
      <c r="DF484" s="277"/>
      <c r="DG484" s="277"/>
      <c r="DH484" s="277"/>
      <c r="DI484" s="277"/>
      <c r="DJ484" s="277"/>
      <c r="DK484" s="277"/>
      <c r="DL484" s="277"/>
      <c r="DM484" s="277"/>
      <c r="DN484" s="277"/>
      <c r="DO484" s="277"/>
      <c r="DP484" s="277"/>
      <c r="DQ484" s="277"/>
      <c r="DR484" s="277"/>
      <c r="DS484" s="277"/>
      <c r="DT484" s="277"/>
      <c r="DU484" s="277"/>
      <c r="DV484" s="277"/>
      <c r="DW484" s="277"/>
      <c r="DX484" s="277"/>
      <c r="DY484" s="277"/>
      <c r="DZ484" s="277"/>
      <c r="EA484" s="277"/>
      <c r="EB484" s="277"/>
      <c r="EC484" s="277"/>
      <c r="ED484" s="277"/>
      <c r="EE484" s="277"/>
      <c r="EF484" s="277"/>
      <c r="EG484" s="277"/>
      <c r="EH484" s="277"/>
      <c r="EI484" s="277"/>
      <c r="EJ484" s="277"/>
      <c r="EK484" s="277"/>
      <c r="EL484" s="277"/>
      <c r="EM484" s="277"/>
      <c r="EN484" s="277"/>
      <c r="EO484" s="277"/>
      <c r="EP484" s="277"/>
      <c r="EQ484" s="277"/>
      <c r="ER484" s="277"/>
      <c r="ES484" s="277"/>
      <c r="ET484" s="277"/>
      <c r="EU484" s="277"/>
      <c r="EV484" s="277"/>
      <c r="EW484" s="277"/>
      <c r="EX484" s="277"/>
      <c r="EY484" s="277"/>
      <c r="EZ484" s="277"/>
      <c r="FA484" s="277"/>
      <c r="FB484" s="277"/>
      <c r="FC484" s="277"/>
      <c r="FD484" s="277"/>
      <c r="FE484" s="277"/>
      <c r="FF484" s="277"/>
      <c r="FG484" s="277"/>
      <c r="FH484" s="277"/>
      <c r="FI484" s="277"/>
      <c r="FJ484" s="277"/>
      <c r="FK484" s="277"/>
      <c r="FL484" s="277"/>
      <c r="FM484" s="277"/>
      <c r="FN484" s="277"/>
      <c r="FO484" s="277"/>
      <c r="FP484" s="277"/>
      <c r="FQ484" s="277"/>
      <c r="FR484" s="277"/>
      <c r="FS484" s="277"/>
      <c r="FT484" s="277"/>
      <c r="FU484" s="277"/>
      <c r="FV484" s="277"/>
      <c r="FW484" s="277"/>
      <c r="FX484" s="277"/>
      <c r="FY484" s="277"/>
      <c r="FZ484" s="277"/>
      <c r="GA484" s="277"/>
      <c r="GB484" s="277"/>
      <c r="GC484" s="277"/>
      <c r="GD484" s="277"/>
      <c r="GE484" s="277"/>
      <c r="GF484" s="277"/>
      <c r="GG484" s="277"/>
      <c r="GH484" s="277"/>
      <c r="GI484" s="277"/>
      <c r="GJ484" s="277"/>
      <c r="GK484" s="277"/>
      <c r="GL484" s="277"/>
      <c r="GM484" s="277"/>
      <c r="GN484" s="277"/>
      <c r="GO484" s="277"/>
      <c r="GP484" s="277"/>
      <c r="GQ484" s="277"/>
      <c r="GR484" s="277"/>
      <c r="GS484" s="277"/>
      <c r="GT484" s="277"/>
      <c r="GU484" s="277"/>
      <c r="GV484" s="280"/>
      <c r="GW484" s="280"/>
      <c r="GX484" s="280"/>
      <c r="GY484" s="280"/>
      <c r="GZ484" s="280"/>
      <c r="HA484" s="280"/>
      <c r="HB484" s="280"/>
      <c r="HC484" s="280"/>
      <c r="HD484" s="280"/>
      <c r="HE484" s="280"/>
      <c r="HF484" s="280"/>
      <c r="HG484" s="280"/>
      <c r="HH484" s="280"/>
      <c r="HI484" s="280"/>
      <c r="HJ484" s="280"/>
      <c r="HK484" s="280"/>
      <c r="HL484" s="280"/>
      <c r="HM484" s="280"/>
      <c r="HN484" s="280"/>
      <c r="HO484" s="280"/>
      <c r="HP484" s="280"/>
      <c r="HQ484" s="280"/>
      <c r="HR484" s="280"/>
      <c r="HS484" s="280"/>
    </row>
    <row r="485" spans="1:227" s="278" customFormat="1" ht="20.45" customHeight="1">
      <c r="A485" s="521"/>
      <c r="B485" s="294" t="s">
        <v>258</v>
      </c>
      <c r="C485" s="290">
        <f>SUM(C486:C498)</f>
        <v>2850.5</v>
      </c>
      <c r="D485" s="290">
        <f t="shared" ref="D485:G485" si="80">SUM(D486:D498)</f>
        <v>145.125</v>
      </c>
      <c r="E485" s="290">
        <f t="shared" si="80"/>
        <v>0</v>
      </c>
      <c r="F485" s="291">
        <f t="shared" si="79"/>
        <v>2995.625</v>
      </c>
      <c r="G485" s="290">
        <f t="shared" si="80"/>
        <v>1516.6374000000001</v>
      </c>
      <c r="H485" s="291">
        <f t="shared" si="76"/>
        <v>4512.2623999999996</v>
      </c>
      <c r="I485" s="296"/>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277"/>
      <c r="BQ485" s="277"/>
      <c r="BR485" s="277"/>
      <c r="BS485" s="277"/>
      <c r="BT485" s="277"/>
      <c r="BU485" s="277"/>
      <c r="BV485" s="277"/>
      <c r="BW485" s="277"/>
      <c r="BX485" s="277"/>
      <c r="BY485" s="277"/>
      <c r="BZ485" s="277"/>
      <c r="CA485" s="277"/>
      <c r="CB485" s="277"/>
      <c r="CC485" s="277"/>
      <c r="CD485" s="277"/>
      <c r="CE485" s="277"/>
      <c r="CF485" s="277"/>
      <c r="CG485" s="277"/>
      <c r="CH485" s="277"/>
      <c r="CI485" s="277"/>
      <c r="CJ485" s="277"/>
      <c r="CK485" s="277"/>
      <c r="CL485" s="277"/>
      <c r="CM485" s="277"/>
      <c r="CN485" s="277"/>
      <c r="CO485" s="277"/>
      <c r="CP485" s="277"/>
      <c r="CQ485" s="277"/>
      <c r="CR485" s="277"/>
      <c r="CS485" s="277"/>
      <c r="CT485" s="277"/>
      <c r="CU485" s="277"/>
      <c r="CV485" s="277"/>
      <c r="CW485" s="277"/>
      <c r="CX485" s="277"/>
      <c r="CY485" s="277"/>
      <c r="CZ485" s="277"/>
      <c r="DA485" s="277"/>
      <c r="DB485" s="277"/>
      <c r="DC485" s="277"/>
      <c r="DD485" s="277"/>
      <c r="DE485" s="277"/>
      <c r="DF485" s="277"/>
      <c r="DG485" s="277"/>
      <c r="DH485" s="277"/>
      <c r="DI485" s="277"/>
      <c r="DJ485" s="277"/>
      <c r="DK485" s="277"/>
      <c r="DL485" s="277"/>
      <c r="DM485" s="277"/>
      <c r="DN485" s="277"/>
      <c r="DO485" s="277"/>
      <c r="DP485" s="277"/>
      <c r="DQ485" s="277"/>
      <c r="DR485" s="277"/>
      <c r="DS485" s="277"/>
      <c r="DT485" s="277"/>
      <c r="DU485" s="277"/>
      <c r="DV485" s="277"/>
      <c r="DW485" s="277"/>
      <c r="DX485" s="277"/>
      <c r="DY485" s="277"/>
      <c r="DZ485" s="277"/>
      <c r="EA485" s="277"/>
      <c r="EB485" s="277"/>
      <c r="EC485" s="277"/>
      <c r="ED485" s="277"/>
      <c r="EE485" s="277"/>
      <c r="EF485" s="277"/>
      <c r="EG485" s="277"/>
      <c r="EH485" s="277"/>
      <c r="EI485" s="277"/>
      <c r="EJ485" s="277"/>
      <c r="EK485" s="277"/>
      <c r="EL485" s="277"/>
      <c r="EM485" s="277"/>
      <c r="EN485" s="277"/>
      <c r="EO485" s="277"/>
      <c r="EP485" s="277"/>
      <c r="EQ485" s="277"/>
      <c r="ER485" s="277"/>
      <c r="ES485" s="277"/>
      <c r="ET485" s="277"/>
      <c r="EU485" s="277"/>
      <c r="EV485" s="277"/>
      <c r="EW485" s="277"/>
      <c r="EX485" s="277"/>
      <c r="EY485" s="277"/>
      <c r="EZ485" s="277"/>
      <c r="FA485" s="277"/>
      <c r="FB485" s="277"/>
      <c r="FC485" s="277"/>
      <c r="FD485" s="277"/>
      <c r="FE485" s="277"/>
      <c r="FF485" s="277"/>
      <c r="FG485" s="277"/>
      <c r="FH485" s="277"/>
      <c r="FI485" s="277"/>
      <c r="FJ485" s="277"/>
      <c r="FK485" s="277"/>
      <c r="FL485" s="277"/>
      <c r="FM485" s="277"/>
      <c r="FN485" s="277"/>
      <c r="FO485" s="277"/>
      <c r="FP485" s="277"/>
      <c r="FQ485" s="277"/>
      <c r="FR485" s="277"/>
      <c r="FS485" s="277"/>
      <c r="FT485" s="277"/>
      <c r="FU485" s="277"/>
      <c r="FV485" s="277"/>
      <c r="FW485" s="277"/>
      <c r="FX485" s="277"/>
      <c r="FY485" s="277"/>
      <c r="FZ485" s="277"/>
      <c r="GA485" s="277"/>
      <c r="GB485" s="277"/>
      <c r="GC485" s="277"/>
      <c r="GD485" s="277"/>
      <c r="GE485" s="277"/>
      <c r="GF485" s="277"/>
      <c r="GG485" s="277"/>
      <c r="GH485" s="277"/>
      <c r="GI485" s="277"/>
      <c r="GJ485" s="277"/>
      <c r="GK485" s="277"/>
      <c r="GL485" s="277"/>
      <c r="GM485" s="277"/>
      <c r="GN485" s="277"/>
      <c r="GO485" s="277"/>
      <c r="GP485" s="277"/>
      <c r="GQ485" s="277"/>
      <c r="GR485" s="277"/>
      <c r="GS485" s="277"/>
      <c r="GT485" s="277"/>
      <c r="GU485" s="277"/>
      <c r="GV485" s="280"/>
      <c r="GW485" s="280"/>
      <c r="GX485" s="280"/>
      <c r="GY485" s="280"/>
      <c r="GZ485" s="280"/>
      <c r="HA485" s="280"/>
      <c r="HB485" s="280"/>
      <c r="HC485" s="280"/>
      <c r="HD485" s="280"/>
      <c r="HE485" s="280"/>
      <c r="HF485" s="280"/>
      <c r="HG485" s="280"/>
      <c r="HH485" s="280"/>
      <c r="HI485" s="280"/>
      <c r="HJ485" s="280"/>
      <c r="HK485" s="280"/>
      <c r="HL485" s="280"/>
      <c r="HM485" s="280"/>
      <c r="HN485" s="280"/>
      <c r="HO485" s="280"/>
      <c r="HP485" s="280"/>
      <c r="HQ485" s="280"/>
      <c r="HR485" s="280"/>
      <c r="HS485" s="280"/>
    </row>
    <row r="486" spans="1:227" s="278" customFormat="1" ht="20.45" customHeight="1">
      <c r="A486" s="521"/>
      <c r="B486" s="296" t="s">
        <v>535</v>
      </c>
      <c r="C486" s="291">
        <v>5</v>
      </c>
      <c r="D486" s="291"/>
      <c r="E486" s="290"/>
      <c r="F486" s="291">
        <f t="shared" si="79"/>
        <v>5</v>
      </c>
      <c r="G486" s="290"/>
      <c r="H486" s="291">
        <f t="shared" si="76"/>
        <v>5</v>
      </c>
      <c r="I486" s="296"/>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c r="AN486" s="277"/>
      <c r="AO486" s="277"/>
      <c r="AP486" s="277"/>
      <c r="AQ486" s="277"/>
      <c r="AR486" s="277"/>
      <c r="AS486" s="277"/>
      <c r="AT486" s="277"/>
      <c r="AU486" s="277"/>
      <c r="AV486" s="277"/>
      <c r="AW486" s="277"/>
      <c r="AX486" s="277"/>
      <c r="AY486" s="277"/>
      <c r="AZ486" s="277"/>
      <c r="BA486" s="277"/>
      <c r="BB486" s="277"/>
      <c r="BC486" s="277"/>
      <c r="BD486" s="277"/>
      <c r="BE486" s="277"/>
      <c r="BF486" s="277"/>
      <c r="BG486" s="277"/>
      <c r="BH486" s="277"/>
      <c r="BI486" s="277"/>
      <c r="BJ486" s="277"/>
      <c r="BK486" s="277"/>
      <c r="BL486" s="277"/>
      <c r="BM486" s="277"/>
      <c r="BN486" s="277"/>
      <c r="BO486" s="277"/>
      <c r="BP486" s="277"/>
      <c r="BQ486" s="277"/>
      <c r="BR486" s="277"/>
      <c r="BS486" s="277"/>
      <c r="BT486" s="277"/>
      <c r="BU486" s="277"/>
      <c r="BV486" s="277"/>
      <c r="BW486" s="277"/>
      <c r="BX486" s="277"/>
      <c r="BY486" s="277"/>
      <c r="BZ486" s="277"/>
      <c r="CA486" s="277"/>
      <c r="CB486" s="277"/>
      <c r="CC486" s="277"/>
      <c r="CD486" s="277"/>
      <c r="CE486" s="277"/>
      <c r="CF486" s="277"/>
      <c r="CG486" s="277"/>
      <c r="CH486" s="277"/>
      <c r="CI486" s="277"/>
      <c r="CJ486" s="277"/>
      <c r="CK486" s="277"/>
      <c r="CL486" s="277"/>
      <c r="CM486" s="277"/>
      <c r="CN486" s="277"/>
      <c r="CO486" s="277"/>
      <c r="CP486" s="277"/>
      <c r="CQ486" s="277"/>
      <c r="CR486" s="277"/>
      <c r="CS486" s="277"/>
      <c r="CT486" s="277"/>
      <c r="CU486" s="277"/>
      <c r="CV486" s="277"/>
      <c r="CW486" s="277"/>
      <c r="CX486" s="277"/>
      <c r="CY486" s="277"/>
      <c r="CZ486" s="277"/>
      <c r="DA486" s="277"/>
      <c r="DB486" s="277"/>
      <c r="DC486" s="277"/>
      <c r="DD486" s="277"/>
      <c r="DE486" s="277"/>
      <c r="DF486" s="277"/>
      <c r="DG486" s="277"/>
      <c r="DH486" s="277"/>
      <c r="DI486" s="277"/>
      <c r="DJ486" s="277"/>
      <c r="DK486" s="277"/>
      <c r="DL486" s="277"/>
      <c r="DM486" s="277"/>
      <c r="DN486" s="277"/>
      <c r="DO486" s="277"/>
      <c r="DP486" s="277"/>
      <c r="DQ486" s="277"/>
      <c r="DR486" s="277"/>
      <c r="DS486" s="277"/>
      <c r="DT486" s="277"/>
      <c r="DU486" s="277"/>
      <c r="DV486" s="277"/>
      <c r="DW486" s="277"/>
      <c r="DX486" s="277"/>
      <c r="DY486" s="277"/>
      <c r="DZ486" s="277"/>
      <c r="EA486" s="277"/>
      <c r="EB486" s="277"/>
      <c r="EC486" s="277"/>
      <c r="ED486" s="277"/>
      <c r="EE486" s="277"/>
      <c r="EF486" s="277"/>
      <c r="EG486" s="277"/>
      <c r="EH486" s="277"/>
      <c r="EI486" s="277"/>
      <c r="EJ486" s="277"/>
      <c r="EK486" s="277"/>
      <c r="EL486" s="277"/>
      <c r="EM486" s="277"/>
      <c r="EN486" s="277"/>
      <c r="EO486" s="277"/>
      <c r="EP486" s="277"/>
      <c r="EQ486" s="277"/>
      <c r="ER486" s="277"/>
      <c r="ES486" s="277"/>
      <c r="ET486" s="277"/>
      <c r="EU486" s="277"/>
      <c r="EV486" s="277"/>
      <c r="EW486" s="277"/>
      <c r="EX486" s="277"/>
      <c r="EY486" s="277"/>
      <c r="EZ486" s="277"/>
      <c r="FA486" s="277"/>
      <c r="FB486" s="277"/>
      <c r="FC486" s="277"/>
      <c r="FD486" s="277"/>
      <c r="FE486" s="277"/>
      <c r="FF486" s="277"/>
      <c r="FG486" s="277"/>
      <c r="FH486" s="277"/>
      <c r="FI486" s="277"/>
      <c r="FJ486" s="277"/>
      <c r="FK486" s="277"/>
      <c r="FL486" s="277"/>
      <c r="FM486" s="277"/>
      <c r="FN486" s="277"/>
      <c r="FO486" s="277"/>
      <c r="FP486" s="277"/>
      <c r="FQ486" s="277"/>
      <c r="FR486" s="277"/>
      <c r="FS486" s="277"/>
      <c r="FT486" s="277"/>
      <c r="FU486" s="277"/>
      <c r="FV486" s="277"/>
      <c r="FW486" s="277"/>
      <c r="FX486" s="277"/>
      <c r="FY486" s="277"/>
      <c r="FZ486" s="277"/>
      <c r="GA486" s="277"/>
      <c r="GB486" s="277"/>
      <c r="GC486" s="277"/>
      <c r="GD486" s="277"/>
      <c r="GE486" s="277"/>
      <c r="GF486" s="277"/>
      <c r="GG486" s="277"/>
      <c r="GH486" s="277"/>
      <c r="GI486" s="277"/>
      <c r="GJ486" s="277"/>
      <c r="GK486" s="277"/>
      <c r="GL486" s="277"/>
      <c r="GM486" s="277"/>
      <c r="GN486" s="277"/>
      <c r="GO486" s="277"/>
      <c r="GP486" s="277"/>
      <c r="GQ486" s="277"/>
      <c r="GR486" s="277"/>
      <c r="GS486" s="277"/>
      <c r="GT486" s="277"/>
      <c r="GU486" s="277"/>
      <c r="GV486" s="280"/>
      <c r="GW486" s="280"/>
      <c r="GX486" s="280"/>
      <c r="GY486" s="280"/>
      <c r="GZ486" s="280"/>
      <c r="HA486" s="280"/>
      <c r="HB486" s="280"/>
      <c r="HC486" s="280"/>
      <c r="HD486" s="280"/>
      <c r="HE486" s="280"/>
      <c r="HF486" s="280"/>
      <c r="HG486" s="280"/>
      <c r="HH486" s="280"/>
      <c r="HI486" s="280"/>
      <c r="HJ486" s="280"/>
      <c r="HK486" s="280"/>
      <c r="HL486" s="280"/>
      <c r="HM486" s="280"/>
      <c r="HN486" s="280"/>
      <c r="HO486" s="280"/>
      <c r="HP486" s="280"/>
      <c r="HQ486" s="280"/>
      <c r="HR486" s="280"/>
      <c r="HS486" s="280"/>
    </row>
    <row r="487" spans="1:227" s="278" customFormat="1" ht="20.45" customHeight="1">
      <c r="A487" s="521"/>
      <c r="B487" s="296" t="s">
        <v>536</v>
      </c>
      <c r="C487" s="291">
        <v>10</v>
      </c>
      <c r="D487" s="291"/>
      <c r="E487" s="290"/>
      <c r="F487" s="291">
        <f t="shared" si="79"/>
        <v>10</v>
      </c>
      <c r="G487" s="290"/>
      <c r="H487" s="291">
        <f t="shared" si="76"/>
        <v>10</v>
      </c>
      <c r="I487" s="296"/>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c r="AN487" s="277"/>
      <c r="AO487" s="277"/>
      <c r="AP487" s="277"/>
      <c r="AQ487" s="277"/>
      <c r="AR487" s="277"/>
      <c r="AS487" s="277"/>
      <c r="AT487" s="277"/>
      <c r="AU487" s="277"/>
      <c r="AV487" s="277"/>
      <c r="AW487" s="277"/>
      <c r="AX487" s="277"/>
      <c r="AY487" s="277"/>
      <c r="AZ487" s="277"/>
      <c r="BA487" s="277"/>
      <c r="BB487" s="277"/>
      <c r="BC487" s="277"/>
      <c r="BD487" s="277"/>
      <c r="BE487" s="277"/>
      <c r="BF487" s="277"/>
      <c r="BG487" s="277"/>
      <c r="BH487" s="277"/>
      <c r="BI487" s="277"/>
      <c r="BJ487" s="277"/>
      <c r="BK487" s="277"/>
      <c r="BL487" s="277"/>
      <c r="BM487" s="277"/>
      <c r="BN487" s="277"/>
      <c r="BO487" s="277"/>
      <c r="BP487" s="277"/>
      <c r="BQ487" s="277"/>
      <c r="BR487" s="277"/>
      <c r="BS487" s="277"/>
      <c r="BT487" s="277"/>
      <c r="BU487" s="277"/>
      <c r="BV487" s="277"/>
      <c r="BW487" s="277"/>
      <c r="BX487" s="277"/>
      <c r="BY487" s="277"/>
      <c r="BZ487" s="277"/>
      <c r="CA487" s="277"/>
      <c r="CB487" s="277"/>
      <c r="CC487" s="277"/>
      <c r="CD487" s="277"/>
      <c r="CE487" s="277"/>
      <c r="CF487" s="277"/>
      <c r="CG487" s="277"/>
      <c r="CH487" s="277"/>
      <c r="CI487" s="277"/>
      <c r="CJ487" s="277"/>
      <c r="CK487" s="277"/>
      <c r="CL487" s="277"/>
      <c r="CM487" s="277"/>
      <c r="CN487" s="277"/>
      <c r="CO487" s="277"/>
      <c r="CP487" s="277"/>
      <c r="CQ487" s="277"/>
      <c r="CR487" s="277"/>
      <c r="CS487" s="277"/>
      <c r="CT487" s="277"/>
      <c r="CU487" s="277"/>
      <c r="CV487" s="277"/>
      <c r="CW487" s="277"/>
      <c r="CX487" s="277"/>
      <c r="CY487" s="277"/>
      <c r="CZ487" s="277"/>
      <c r="DA487" s="277"/>
      <c r="DB487" s="277"/>
      <c r="DC487" s="277"/>
      <c r="DD487" s="277"/>
      <c r="DE487" s="277"/>
      <c r="DF487" s="277"/>
      <c r="DG487" s="277"/>
      <c r="DH487" s="277"/>
      <c r="DI487" s="277"/>
      <c r="DJ487" s="277"/>
      <c r="DK487" s="277"/>
      <c r="DL487" s="277"/>
      <c r="DM487" s="277"/>
      <c r="DN487" s="277"/>
      <c r="DO487" s="277"/>
      <c r="DP487" s="277"/>
      <c r="DQ487" s="277"/>
      <c r="DR487" s="277"/>
      <c r="DS487" s="277"/>
      <c r="DT487" s="277"/>
      <c r="DU487" s="277"/>
      <c r="DV487" s="277"/>
      <c r="DW487" s="277"/>
      <c r="DX487" s="277"/>
      <c r="DY487" s="277"/>
      <c r="DZ487" s="277"/>
      <c r="EA487" s="277"/>
      <c r="EB487" s="277"/>
      <c r="EC487" s="277"/>
      <c r="ED487" s="277"/>
      <c r="EE487" s="277"/>
      <c r="EF487" s="277"/>
      <c r="EG487" s="277"/>
      <c r="EH487" s="277"/>
      <c r="EI487" s="277"/>
      <c r="EJ487" s="277"/>
      <c r="EK487" s="277"/>
      <c r="EL487" s="277"/>
      <c r="EM487" s="277"/>
      <c r="EN487" s="277"/>
      <c r="EO487" s="277"/>
      <c r="EP487" s="277"/>
      <c r="EQ487" s="277"/>
      <c r="ER487" s="277"/>
      <c r="ES487" s="277"/>
      <c r="ET487" s="277"/>
      <c r="EU487" s="277"/>
      <c r="EV487" s="277"/>
      <c r="EW487" s="277"/>
      <c r="EX487" s="277"/>
      <c r="EY487" s="277"/>
      <c r="EZ487" s="277"/>
      <c r="FA487" s="277"/>
      <c r="FB487" s="277"/>
      <c r="FC487" s="277"/>
      <c r="FD487" s="277"/>
      <c r="FE487" s="277"/>
      <c r="FF487" s="277"/>
      <c r="FG487" s="277"/>
      <c r="FH487" s="277"/>
      <c r="FI487" s="277"/>
      <c r="FJ487" s="277"/>
      <c r="FK487" s="277"/>
      <c r="FL487" s="277"/>
      <c r="FM487" s="277"/>
      <c r="FN487" s="277"/>
      <c r="FO487" s="277"/>
      <c r="FP487" s="277"/>
      <c r="FQ487" s="277"/>
      <c r="FR487" s="277"/>
      <c r="FS487" s="277"/>
      <c r="FT487" s="277"/>
      <c r="FU487" s="277"/>
      <c r="FV487" s="277"/>
      <c r="FW487" s="277"/>
      <c r="FX487" s="277"/>
      <c r="FY487" s="277"/>
      <c r="FZ487" s="277"/>
      <c r="GA487" s="277"/>
      <c r="GB487" s="277"/>
      <c r="GC487" s="277"/>
      <c r="GD487" s="277"/>
      <c r="GE487" s="277"/>
      <c r="GF487" s="277"/>
      <c r="GG487" s="277"/>
      <c r="GH487" s="277"/>
      <c r="GI487" s="277"/>
      <c r="GJ487" s="277"/>
      <c r="GK487" s="277"/>
      <c r="GL487" s="277"/>
      <c r="GM487" s="277"/>
      <c r="GN487" s="277"/>
      <c r="GO487" s="277"/>
      <c r="GP487" s="277"/>
      <c r="GQ487" s="277"/>
      <c r="GR487" s="277"/>
      <c r="GS487" s="277"/>
      <c r="GT487" s="277"/>
      <c r="GU487" s="277"/>
      <c r="GV487" s="280"/>
      <c r="GW487" s="280"/>
      <c r="GX487" s="280"/>
      <c r="GY487" s="280"/>
      <c r="GZ487" s="280"/>
      <c r="HA487" s="280"/>
      <c r="HB487" s="280"/>
      <c r="HC487" s="280"/>
      <c r="HD487" s="280"/>
      <c r="HE487" s="280"/>
      <c r="HF487" s="280"/>
      <c r="HG487" s="280"/>
      <c r="HH487" s="280"/>
      <c r="HI487" s="280"/>
      <c r="HJ487" s="280"/>
      <c r="HK487" s="280"/>
      <c r="HL487" s="280"/>
      <c r="HM487" s="280"/>
      <c r="HN487" s="280"/>
      <c r="HO487" s="280"/>
      <c r="HP487" s="280"/>
      <c r="HQ487" s="280"/>
      <c r="HR487" s="280"/>
      <c r="HS487" s="280"/>
    </row>
    <row r="488" spans="1:227" s="278" customFormat="1" ht="20.45" customHeight="1">
      <c r="A488" s="521"/>
      <c r="B488" s="297" t="s">
        <v>537</v>
      </c>
      <c r="C488" s="291">
        <v>10</v>
      </c>
      <c r="D488" s="291"/>
      <c r="E488" s="290"/>
      <c r="F488" s="291">
        <f t="shared" si="79"/>
        <v>10</v>
      </c>
      <c r="G488" s="290"/>
      <c r="H488" s="291">
        <f t="shared" si="76"/>
        <v>10</v>
      </c>
      <c r="I488" s="296"/>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c r="AN488" s="277"/>
      <c r="AO488" s="277"/>
      <c r="AP488" s="277"/>
      <c r="AQ488" s="277"/>
      <c r="AR488" s="277"/>
      <c r="AS488" s="277"/>
      <c r="AT488" s="277"/>
      <c r="AU488" s="277"/>
      <c r="AV488" s="277"/>
      <c r="AW488" s="277"/>
      <c r="AX488" s="277"/>
      <c r="AY488" s="277"/>
      <c r="AZ488" s="277"/>
      <c r="BA488" s="277"/>
      <c r="BB488" s="277"/>
      <c r="BC488" s="277"/>
      <c r="BD488" s="277"/>
      <c r="BE488" s="277"/>
      <c r="BF488" s="277"/>
      <c r="BG488" s="277"/>
      <c r="BH488" s="277"/>
      <c r="BI488" s="277"/>
      <c r="BJ488" s="277"/>
      <c r="BK488" s="277"/>
      <c r="BL488" s="277"/>
      <c r="BM488" s="277"/>
      <c r="BN488" s="277"/>
      <c r="BO488" s="277"/>
      <c r="BP488" s="277"/>
      <c r="BQ488" s="277"/>
      <c r="BR488" s="277"/>
      <c r="BS488" s="277"/>
      <c r="BT488" s="277"/>
      <c r="BU488" s="277"/>
      <c r="BV488" s="277"/>
      <c r="BW488" s="277"/>
      <c r="BX488" s="277"/>
      <c r="BY488" s="277"/>
      <c r="BZ488" s="277"/>
      <c r="CA488" s="277"/>
      <c r="CB488" s="277"/>
      <c r="CC488" s="277"/>
      <c r="CD488" s="277"/>
      <c r="CE488" s="277"/>
      <c r="CF488" s="277"/>
      <c r="CG488" s="277"/>
      <c r="CH488" s="277"/>
      <c r="CI488" s="277"/>
      <c r="CJ488" s="277"/>
      <c r="CK488" s="277"/>
      <c r="CL488" s="277"/>
      <c r="CM488" s="277"/>
      <c r="CN488" s="277"/>
      <c r="CO488" s="277"/>
      <c r="CP488" s="277"/>
      <c r="CQ488" s="277"/>
      <c r="CR488" s="277"/>
      <c r="CS488" s="277"/>
      <c r="CT488" s="277"/>
      <c r="CU488" s="277"/>
      <c r="CV488" s="277"/>
      <c r="CW488" s="277"/>
      <c r="CX488" s="277"/>
      <c r="CY488" s="277"/>
      <c r="CZ488" s="277"/>
      <c r="DA488" s="277"/>
      <c r="DB488" s="277"/>
      <c r="DC488" s="277"/>
      <c r="DD488" s="277"/>
      <c r="DE488" s="277"/>
      <c r="DF488" s="277"/>
      <c r="DG488" s="277"/>
      <c r="DH488" s="277"/>
      <c r="DI488" s="277"/>
      <c r="DJ488" s="277"/>
      <c r="DK488" s="277"/>
      <c r="DL488" s="277"/>
      <c r="DM488" s="277"/>
      <c r="DN488" s="277"/>
      <c r="DO488" s="277"/>
      <c r="DP488" s="277"/>
      <c r="DQ488" s="277"/>
      <c r="DR488" s="277"/>
      <c r="DS488" s="277"/>
      <c r="DT488" s="277"/>
      <c r="DU488" s="277"/>
      <c r="DV488" s="277"/>
      <c r="DW488" s="277"/>
      <c r="DX488" s="277"/>
      <c r="DY488" s="277"/>
      <c r="DZ488" s="277"/>
      <c r="EA488" s="277"/>
      <c r="EB488" s="277"/>
      <c r="EC488" s="277"/>
      <c r="ED488" s="277"/>
      <c r="EE488" s="277"/>
      <c r="EF488" s="277"/>
      <c r="EG488" s="277"/>
      <c r="EH488" s="277"/>
      <c r="EI488" s="277"/>
      <c r="EJ488" s="277"/>
      <c r="EK488" s="277"/>
      <c r="EL488" s="277"/>
      <c r="EM488" s="277"/>
      <c r="EN488" s="277"/>
      <c r="EO488" s="277"/>
      <c r="EP488" s="277"/>
      <c r="EQ488" s="277"/>
      <c r="ER488" s="277"/>
      <c r="ES488" s="277"/>
      <c r="ET488" s="277"/>
      <c r="EU488" s="277"/>
      <c r="EV488" s="277"/>
      <c r="EW488" s="277"/>
      <c r="EX488" s="277"/>
      <c r="EY488" s="277"/>
      <c r="EZ488" s="277"/>
      <c r="FA488" s="277"/>
      <c r="FB488" s="277"/>
      <c r="FC488" s="277"/>
      <c r="FD488" s="277"/>
      <c r="FE488" s="277"/>
      <c r="FF488" s="277"/>
      <c r="FG488" s="277"/>
      <c r="FH488" s="277"/>
      <c r="FI488" s="277"/>
      <c r="FJ488" s="277"/>
      <c r="FK488" s="277"/>
      <c r="FL488" s="277"/>
      <c r="FM488" s="277"/>
      <c r="FN488" s="277"/>
      <c r="FO488" s="277"/>
      <c r="FP488" s="277"/>
      <c r="FQ488" s="277"/>
      <c r="FR488" s="277"/>
      <c r="FS488" s="277"/>
      <c r="FT488" s="277"/>
      <c r="FU488" s="277"/>
      <c r="FV488" s="277"/>
      <c r="FW488" s="277"/>
      <c r="FX488" s="277"/>
      <c r="FY488" s="277"/>
      <c r="FZ488" s="277"/>
      <c r="GA488" s="277"/>
      <c r="GB488" s="277"/>
      <c r="GC488" s="277"/>
      <c r="GD488" s="277"/>
      <c r="GE488" s="277"/>
      <c r="GF488" s="277"/>
      <c r="GG488" s="277"/>
      <c r="GH488" s="277"/>
      <c r="GI488" s="277"/>
      <c r="GJ488" s="277"/>
      <c r="GK488" s="277"/>
      <c r="GL488" s="277"/>
      <c r="GM488" s="277"/>
      <c r="GN488" s="277"/>
      <c r="GO488" s="277"/>
      <c r="GP488" s="277"/>
      <c r="GQ488" s="277"/>
      <c r="GR488" s="277"/>
      <c r="GS488" s="277"/>
      <c r="GT488" s="277"/>
      <c r="GU488" s="277"/>
      <c r="GV488" s="280"/>
      <c r="GW488" s="280"/>
      <c r="GX488" s="280"/>
      <c r="GY488" s="280"/>
      <c r="GZ488" s="280"/>
      <c r="HA488" s="280"/>
      <c r="HB488" s="280"/>
      <c r="HC488" s="280"/>
      <c r="HD488" s="280"/>
      <c r="HE488" s="280"/>
      <c r="HF488" s="280"/>
      <c r="HG488" s="280"/>
      <c r="HH488" s="280"/>
      <c r="HI488" s="280"/>
      <c r="HJ488" s="280"/>
      <c r="HK488" s="280"/>
      <c r="HL488" s="280"/>
      <c r="HM488" s="280"/>
      <c r="HN488" s="280"/>
      <c r="HO488" s="280"/>
      <c r="HP488" s="280"/>
      <c r="HQ488" s="280"/>
      <c r="HR488" s="280"/>
      <c r="HS488" s="280"/>
    </row>
    <row r="489" spans="1:227" s="278" customFormat="1" ht="24" customHeight="1">
      <c r="A489" s="521"/>
      <c r="B489" s="297" t="s">
        <v>538</v>
      </c>
      <c r="C489" s="291">
        <v>96</v>
      </c>
      <c r="D489" s="291"/>
      <c r="E489" s="290"/>
      <c r="F489" s="291">
        <f t="shared" si="79"/>
        <v>96</v>
      </c>
      <c r="G489" s="290"/>
      <c r="H489" s="291">
        <f t="shared" si="76"/>
        <v>96</v>
      </c>
      <c r="I489" s="296"/>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c r="AN489" s="277"/>
      <c r="AO489" s="277"/>
      <c r="AP489" s="277"/>
      <c r="AQ489" s="277"/>
      <c r="AR489" s="277"/>
      <c r="AS489" s="277"/>
      <c r="AT489" s="277"/>
      <c r="AU489" s="277"/>
      <c r="AV489" s="277"/>
      <c r="AW489" s="277"/>
      <c r="AX489" s="277"/>
      <c r="AY489" s="277"/>
      <c r="AZ489" s="277"/>
      <c r="BA489" s="277"/>
      <c r="BB489" s="277"/>
      <c r="BC489" s="277"/>
      <c r="BD489" s="277"/>
      <c r="BE489" s="277"/>
      <c r="BF489" s="277"/>
      <c r="BG489" s="277"/>
      <c r="BH489" s="277"/>
      <c r="BI489" s="277"/>
      <c r="BJ489" s="277"/>
      <c r="BK489" s="277"/>
      <c r="BL489" s="277"/>
      <c r="BM489" s="277"/>
      <c r="BN489" s="277"/>
      <c r="BO489" s="277"/>
      <c r="BP489" s="277"/>
      <c r="BQ489" s="277"/>
      <c r="BR489" s="277"/>
      <c r="BS489" s="277"/>
      <c r="BT489" s="277"/>
      <c r="BU489" s="277"/>
      <c r="BV489" s="277"/>
      <c r="BW489" s="277"/>
      <c r="BX489" s="277"/>
      <c r="BY489" s="277"/>
      <c r="BZ489" s="277"/>
      <c r="CA489" s="277"/>
      <c r="CB489" s="277"/>
      <c r="CC489" s="277"/>
      <c r="CD489" s="277"/>
      <c r="CE489" s="277"/>
      <c r="CF489" s="277"/>
      <c r="CG489" s="277"/>
      <c r="CH489" s="277"/>
      <c r="CI489" s="277"/>
      <c r="CJ489" s="277"/>
      <c r="CK489" s="277"/>
      <c r="CL489" s="277"/>
      <c r="CM489" s="277"/>
      <c r="CN489" s="277"/>
      <c r="CO489" s="277"/>
      <c r="CP489" s="277"/>
      <c r="CQ489" s="277"/>
      <c r="CR489" s="277"/>
      <c r="CS489" s="277"/>
      <c r="CT489" s="277"/>
      <c r="CU489" s="277"/>
      <c r="CV489" s="277"/>
      <c r="CW489" s="277"/>
      <c r="CX489" s="277"/>
      <c r="CY489" s="277"/>
      <c r="CZ489" s="277"/>
      <c r="DA489" s="277"/>
      <c r="DB489" s="277"/>
      <c r="DC489" s="277"/>
      <c r="DD489" s="277"/>
      <c r="DE489" s="277"/>
      <c r="DF489" s="277"/>
      <c r="DG489" s="277"/>
      <c r="DH489" s="277"/>
      <c r="DI489" s="277"/>
      <c r="DJ489" s="277"/>
      <c r="DK489" s="277"/>
      <c r="DL489" s="277"/>
      <c r="DM489" s="277"/>
      <c r="DN489" s="277"/>
      <c r="DO489" s="277"/>
      <c r="DP489" s="277"/>
      <c r="DQ489" s="277"/>
      <c r="DR489" s="277"/>
      <c r="DS489" s="277"/>
      <c r="DT489" s="277"/>
      <c r="DU489" s="277"/>
      <c r="DV489" s="277"/>
      <c r="DW489" s="277"/>
      <c r="DX489" s="277"/>
      <c r="DY489" s="277"/>
      <c r="DZ489" s="277"/>
      <c r="EA489" s="277"/>
      <c r="EB489" s="277"/>
      <c r="EC489" s="277"/>
      <c r="ED489" s="277"/>
      <c r="EE489" s="277"/>
      <c r="EF489" s="277"/>
      <c r="EG489" s="277"/>
      <c r="EH489" s="277"/>
      <c r="EI489" s="277"/>
      <c r="EJ489" s="277"/>
      <c r="EK489" s="277"/>
      <c r="EL489" s="277"/>
      <c r="EM489" s="277"/>
      <c r="EN489" s="277"/>
      <c r="EO489" s="277"/>
      <c r="EP489" s="277"/>
      <c r="EQ489" s="277"/>
      <c r="ER489" s="277"/>
      <c r="ES489" s="277"/>
      <c r="ET489" s="277"/>
      <c r="EU489" s="277"/>
      <c r="EV489" s="277"/>
      <c r="EW489" s="277"/>
      <c r="EX489" s="277"/>
      <c r="EY489" s="277"/>
      <c r="EZ489" s="277"/>
      <c r="FA489" s="277"/>
      <c r="FB489" s="277"/>
      <c r="FC489" s="277"/>
      <c r="FD489" s="277"/>
      <c r="FE489" s="277"/>
      <c r="FF489" s="277"/>
      <c r="FG489" s="277"/>
      <c r="FH489" s="277"/>
      <c r="FI489" s="277"/>
      <c r="FJ489" s="277"/>
      <c r="FK489" s="277"/>
      <c r="FL489" s="277"/>
      <c r="FM489" s="277"/>
      <c r="FN489" s="277"/>
      <c r="FO489" s="277"/>
      <c r="FP489" s="277"/>
      <c r="FQ489" s="277"/>
      <c r="FR489" s="277"/>
      <c r="FS489" s="277"/>
      <c r="FT489" s="277"/>
      <c r="FU489" s="277"/>
      <c r="FV489" s="277"/>
      <c r="FW489" s="277"/>
      <c r="FX489" s="277"/>
      <c r="FY489" s="277"/>
      <c r="FZ489" s="277"/>
      <c r="GA489" s="277"/>
      <c r="GB489" s="277"/>
      <c r="GC489" s="277"/>
      <c r="GD489" s="277"/>
      <c r="GE489" s="277"/>
      <c r="GF489" s="277"/>
      <c r="GG489" s="277"/>
      <c r="GH489" s="277"/>
      <c r="GI489" s="277"/>
      <c r="GJ489" s="277"/>
      <c r="GK489" s="277"/>
      <c r="GL489" s="277"/>
      <c r="GM489" s="277"/>
      <c r="GN489" s="277"/>
      <c r="GO489" s="277"/>
      <c r="GP489" s="277"/>
      <c r="GQ489" s="277"/>
      <c r="GR489" s="277"/>
      <c r="GS489" s="277"/>
      <c r="GT489" s="277"/>
      <c r="GU489" s="277"/>
      <c r="GV489" s="280"/>
      <c r="GW489" s="280"/>
      <c r="GX489" s="280"/>
      <c r="GY489" s="280"/>
      <c r="GZ489" s="280"/>
      <c r="HA489" s="280"/>
      <c r="HB489" s="280"/>
      <c r="HC489" s="280"/>
      <c r="HD489" s="280"/>
      <c r="HE489" s="280"/>
      <c r="HF489" s="280"/>
      <c r="HG489" s="280"/>
      <c r="HH489" s="280"/>
      <c r="HI489" s="280"/>
      <c r="HJ489" s="280"/>
      <c r="HK489" s="280"/>
      <c r="HL489" s="280"/>
      <c r="HM489" s="280"/>
      <c r="HN489" s="280"/>
      <c r="HO489" s="280"/>
      <c r="HP489" s="280"/>
      <c r="HQ489" s="280"/>
      <c r="HR489" s="280"/>
      <c r="HS489" s="280"/>
    </row>
    <row r="490" spans="1:227" s="278" customFormat="1" ht="24" customHeight="1">
      <c r="A490" s="521"/>
      <c r="B490" s="295" t="s">
        <v>539</v>
      </c>
      <c r="C490" s="291">
        <v>166.7</v>
      </c>
      <c r="D490" s="291"/>
      <c r="E490" s="290"/>
      <c r="F490" s="291">
        <f t="shared" si="79"/>
        <v>166.7</v>
      </c>
      <c r="G490" s="290"/>
      <c r="H490" s="291">
        <f t="shared" si="76"/>
        <v>166.7</v>
      </c>
      <c r="I490" s="296"/>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c r="AN490" s="277"/>
      <c r="AO490" s="277"/>
      <c r="AP490" s="277"/>
      <c r="AQ490" s="277"/>
      <c r="AR490" s="277"/>
      <c r="AS490" s="277"/>
      <c r="AT490" s="277"/>
      <c r="AU490" s="277"/>
      <c r="AV490" s="277"/>
      <c r="AW490" s="277"/>
      <c r="AX490" s="277"/>
      <c r="AY490" s="277"/>
      <c r="AZ490" s="277"/>
      <c r="BA490" s="277"/>
      <c r="BB490" s="277"/>
      <c r="BC490" s="277"/>
      <c r="BD490" s="277"/>
      <c r="BE490" s="277"/>
      <c r="BF490" s="277"/>
      <c r="BG490" s="277"/>
      <c r="BH490" s="277"/>
      <c r="BI490" s="277"/>
      <c r="BJ490" s="277"/>
      <c r="BK490" s="277"/>
      <c r="BL490" s="277"/>
      <c r="BM490" s="277"/>
      <c r="BN490" s="277"/>
      <c r="BO490" s="277"/>
      <c r="BP490" s="277"/>
      <c r="BQ490" s="277"/>
      <c r="BR490" s="277"/>
      <c r="BS490" s="277"/>
      <c r="BT490" s="277"/>
      <c r="BU490" s="277"/>
      <c r="BV490" s="277"/>
      <c r="BW490" s="277"/>
      <c r="BX490" s="277"/>
      <c r="BY490" s="277"/>
      <c r="BZ490" s="277"/>
      <c r="CA490" s="277"/>
      <c r="CB490" s="277"/>
      <c r="CC490" s="277"/>
      <c r="CD490" s="277"/>
      <c r="CE490" s="277"/>
      <c r="CF490" s="277"/>
      <c r="CG490" s="277"/>
      <c r="CH490" s="277"/>
      <c r="CI490" s="277"/>
      <c r="CJ490" s="277"/>
      <c r="CK490" s="277"/>
      <c r="CL490" s="277"/>
      <c r="CM490" s="277"/>
      <c r="CN490" s="277"/>
      <c r="CO490" s="277"/>
      <c r="CP490" s="277"/>
      <c r="CQ490" s="277"/>
      <c r="CR490" s="277"/>
      <c r="CS490" s="277"/>
      <c r="CT490" s="277"/>
      <c r="CU490" s="277"/>
      <c r="CV490" s="277"/>
      <c r="CW490" s="277"/>
      <c r="CX490" s="277"/>
      <c r="CY490" s="277"/>
      <c r="CZ490" s="277"/>
      <c r="DA490" s="277"/>
      <c r="DB490" s="277"/>
      <c r="DC490" s="277"/>
      <c r="DD490" s="277"/>
      <c r="DE490" s="277"/>
      <c r="DF490" s="277"/>
      <c r="DG490" s="277"/>
      <c r="DH490" s="277"/>
      <c r="DI490" s="277"/>
      <c r="DJ490" s="277"/>
      <c r="DK490" s="277"/>
      <c r="DL490" s="277"/>
      <c r="DM490" s="277"/>
      <c r="DN490" s="277"/>
      <c r="DO490" s="277"/>
      <c r="DP490" s="277"/>
      <c r="DQ490" s="277"/>
      <c r="DR490" s="277"/>
      <c r="DS490" s="277"/>
      <c r="DT490" s="277"/>
      <c r="DU490" s="277"/>
      <c r="DV490" s="277"/>
      <c r="DW490" s="277"/>
      <c r="DX490" s="277"/>
      <c r="DY490" s="277"/>
      <c r="DZ490" s="277"/>
      <c r="EA490" s="277"/>
      <c r="EB490" s="277"/>
      <c r="EC490" s="277"/>
      <c r="ED490" s="277"/>
      <c r="EE490" s="277"/>
      <c r="EF490" s="277"/>
      <c r="EG490" s="277"/>
      <c r="EH490" s="277"/>
      <c r="EI490" s="277"/>
      <c r="EJ490" s="277"/>
      <c r="EK490" s="277"/>
      <c r="EL490" s="277"/>
      <c r="EM490" s="277"/>
      <c r="EN490" s="277"/>
      <c r="EO490" s="277"/>
      <c r="EP490" s="277"/>
      <c r="EQ490" s="277"/>
      <c r="ER490" s="277"/>
      <c r="ES490" s="277"/>
      <c r="ET490" s="277"/>
      <c r="EU490" s="277"/>
      <c r="EV490" s="277"/>
      <c r="EW490" s="277"/>
      <c r="EX490" s="277"/>
      <c r="EY490" s="277"/>
      <c r="EZ490" s="277"/>
      <c r="FA490" s="277"/>
      <c r="FB490" s="277"/>
      <c r="FC490" s="277"/>
      <c r="FD490" s="277"/>
      <c r="FE490" s="277"/>
      <c r="FF490" s="277"/>
      <c r="FG490" s="277"/>
      <c r="FH490" s="277"/>
      <c r="FI490" s="277"/>
      <c r="FJ490" s="277"/>
      <c r="FK490" s="277"/>
      <c r="FL490" s="277"/>
      <c r="FM490" s="277"/>
      <c r="FN490" s="277"/>
      <c r="FO490" s="277"/>
      <c r="FP490" s="277"/>
      <c r="FQ490" s="277"/>
      <c r="FR490" s="277"/>
      <c r="FS490" s="277"/>
      <c r="FT490" s="277"/>
      <c r="FU490" s="277"/>
      <c r="FV490" s="277"/>
      <c r="FW490" s="277"/>
      <c r="FX490" s="277"/>
      <c r="FY490" s="277"/>
      <c r="FZ490" s="277"/>
      <c r="GA490" s="277"/>
      <c r="GB490" s="277"/>
      <c r="GC490" s="277"/>
      <c r="GD490" s="277"/>
      <c r="GE490" s="277"/>
      <c r="GF490" s="277"/>
      <c r="GG490" s="277"/>
      <c r="GH490" s="277"/>
      <c r="GI490" s="277"/>
      <c r="GJ490" s="277"/>
      <c r="GK490" s="277"/>
      <c r="GL490" s="277"/>
      <c r="GM490" s="277"/>
      <c r="GN490" s="277"/>
      <c r="GO490" s="277"/>
      <c r="GP490" s="277"/>
      <c r="GQ490" s="277"/>
      <c r="GR490" s="277"/>
      <c r="GS490" s="277"/>
      <c r="GT490" s="277"/>
      <c r="GU490" s="277"/>
      <c r="GV490" s="280"/>
      <c r="GW490" s="280"/>
      <c r="GX490" s="280"/>
      <c r="GY490" s="280"/>
      <c r="GZ490" s="280"/>
      <c r="HA490" s="280"/>
      <c r="HB490" s="280"/>
      <c r="HC490" s="280"/>
      <c r="HD490" s="280"/>
      <c r="HE490" s="280"/>
      <c r="HF490" s="280"/>
      <c r="HG490" s="280"/>
      <c r="HH490" s="280"/>
      <c r="HI490" s="280"/>
      <c r="HJ490" s="280"/>
      <c r="HK490" s="280"/>
      <c r="HL490" s="280"/>
      <c r="HM490" s="280"/>
      <c r="HN490" s="280"/>
      <c r="HO490" s="280"/>
      <c r="HP490" s="280"/>
      <c r="HQ490" s="280"/>
      <c r="HR490" s="280"/>
      <c r="HS490" s="280"/>
    </row>
    <row r="491" spans="1:227" s="278" customFormat="1" ht="24" customHeight="1">
      <c r="A491" s="521"/>
      <c r="B491" s="295" t="s">
        <v>540</v>
      </c>
      <c r="C491" s="291">
        <v>10</v>
      </c>
      <c r="D491" s="291"/>
      <c r="E491" s="290"/>
      <c r="F491" s="291">
        <f t="shared" si="79"/>
        <v>10</v>
      </c>
      <c r="G491" s="290"/>
      <c r="H491" s="291">
        <f t="shared" si="76"/>
        <v>10</v>
      </c>
      <c r="I491" s="296"/>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c r="AN491" s="277"/>
      <c r="AO491" s="277"/>
      <c r="AP491" s="277"/>
      <c r="AQ491" s="277"/>
      <c r="AR491" s="277"/>
      <c r="AS491" s="277"/>
      <c r="AT491" s="277"/>
      <c r="AU491" s="277"/>
      <c r="AV491" s="277"/>
      <c r="AW491" s="277"/>
      <c r="AX491" s="277"/>
      <c r="AY491" s="277"/>
      <c r="AZ491" s="277"/>
      <c r="BA491" s="277"/>
      <c r="BB491" s="277"/>
      <c r="BC491" s="277"/>
      <c r="BD491" s="277"/>
      <c r="BE491" s="277"/>
      <c r="BF491" s="277"/>
      <c r="BG491" s="277"/>
      <c r="BH491" s="277"/>
      <c r="BI491" s="277"/>
      <c r="BJ491" s="277"/>
      <c r="BK491" s="277"/>
      <c r="BL491" s="277"/>
      <c r="BM491" s="277"/>
      <c r="BN491" s="277"/>
      <c r="BO491" s="277"/>
      <c r="BP491" s="277"/>
      <c r="BQ491" s="277"/>
      <c r="BR491" s="277"/>
      <c r="BS491" s="277"/>
      <c r="BT491" s="277"/>
      <c r="BU491" s="277"/>
      <c r="BV491" s="277"/>
      <c r="BW491" s="277"/>
      <c r="BX491" s="277"/>
      <c r="BY491" s="277"/>
      <c r="BZ491" s="277"/>
      <c r="CA491" s="277"/>
      <c r="CB491" s="277"/>
      <c r="CC491" s="277"/>
      <c r="CD491" s="277"/>
      <c r="CE491" s="277"/>
      <c r="CF491" s="277"/>
      <c r="CG491" s="277"/>
      <c r="CH491" s="277"/>
      <c r="CI491" s="277"/>
      <c r="CJ491" s="277"/>
      <c r="CK491" s="277"/>
      <c r="CL491" s="277"/>
      <c r="CM491" s="277"/>
      <c r="CN491" s="277"/>
      <c r="CO491" s="277"/>
      <c r="CP491" s="277"/>
      <c r="CQ491" s="277"/>
      <c r="CR491" s="277"/>
      <c r="CS491" s="277"/>
      <c r="CT491" s="277"/>
      <c r="CU491" s="277"/>
      <c r="CV491" s="277"/>
      <c r="CW491" s="277"/>
      <c r="CX491" s="277"/>
      <c r="CY491" s="277"/>
      <c r="CZ491" s="277"/>
      <c r="DA491" s="277"/>
      <c r="DB491" s="277"/>
      <c r="DC491" s="277"/>
      <c r="DD491" s="277"/>
      <c r="DE491" s="277"/>
      <c r="DF491" s="277"/>
      <c r="DG491" s="277"/>
      <c r="DH491" s="277"/>
      <c r="DI491" s="277"/>
      <c r="DJ491" s="277"/>
      <c r="DK491" s="277"/>
      <c r="DL491" s="277"/>
      <c r="DM491" s="277"/>
      <c r="DN491" s="277"/>
      <c r="DO491" s="277"/>
      <c r="DP491" s="277"/>
      <c r="DQ491" s="277"/>
      <c r="DR491" s="277"/>
      <c r="DS491" s="277"/>
      <c r="DT491" s="277"/>
      <c r="DU491" s="277"/>
      <c r="DV491" s="277"/>
      <c r="DW491" s="277"/>
      <c r="DX491" s="277"/>
      <c r="DY491" s="277"/>
      <c r="DZ491" s="277"/>
      <c r="EA491" s="277"/>
      <c r="EB491" s="277"/>
      <c r="EC491" s="277"/>
      <c r="ED491" s="277"/>
      <c r="EE491" s="277"/>
      <c r="EF491" s="277"/>
      <c r="EG491" s="277"/>
      <c r="EH491" s="277"/>
      <c r="EI491" s="277"/>
      <c r="EJ491" s="277"/>
      <c r="EK491" s="277"/>
      <c r="EL491" s="277"/>
      <c r="EM491" s="277"/>
      <c r="EN491" s="277"/>
      <c r="EO491" s="277"/>
      <c r="EP491" s="277"/>
      <c r="EQ491" s="277"/>
      <c r="ER491" s="277"/>
      <c r="ES491" s="277"/>
      <c r="ET491" s="277"/>
      <c r="EU491" s="277"/>
      <c r="EV491" s="277"/>
      <c r="EW491" s="277"/>
      <c r="EX491" s="277"/>
      <c r="EY491" s="277"/>
      <c r="EZ491" s="277"/>
      <c r="FA491" s="277"/>
      <c r="FB491" s="277"/>
      <c r="FC491" s="277"/>
      <c r="FD491" s="277"/>
      <c r="FE491" s="277"/>
      <c r="FF491" s="277"/>
      <c r="FG491" s="277"/>
      <c r="FH491" s="277"/>
      <c r="FI491" s="277"/>
      <c r="FJ491" s="277"/>
      <c r="FK491" s="277"/>
      <c r="FL491" s="277"/>
      <c r="FM491" s="277"/>
      <c r="FN491" s="277"/>
      <c r="FO491" s="277"/>
      <c r="FP491" s="277"/>
      <c r="FQ491" s="277"/>
      <c r="FR491" s="277"/>
      <c r="FS491" s="277"/>
      <c r="FT491" s="277"/>
      <c r="FU491" s="277"/>
      <c r="FV491" s="277"/>
      <c r="FW491" s="277"/>
      <c r="FX491" s="277"/>
      <c r="FY491" s="277"/>
      <c r="FZ491" s="277"/>
      <c r="GA491" s="277"/>
      <c r="GB491" s="277"/>
      <c r="GC491" s="277"/>
      <c r="GD491" s="277"/>
      <c r="GE491" s="277"/>
      <c r="GF491" s="277"/>
      <c r="GG491" s="277"/>
      <c r="GH491" s="277"/>
      <c r="GI491" s="277"/>
      <c r="GJ491" s="277"/>
      <c r="GK491" s="277"/>
      <c r="GL491" s="277"/>
      <c r="GM491" s="277"/>
      <c r="GN491" s="277"/>
      <c r="GO491" s="277"/>
      <c r="GP491" s="277"/>
      <c r="GQ491" s="277"/>
      <c r="GR491" s="277"/>
      <c r="GS491" s="277"/>
      <c r="GT491" s="277"/>
      <c r="GU491" s="277"/>
      <c r="GV491" s="280"/>
      <c r="GW491" s="280"/>
      <c r="GX491" s="280"/>
      <c r="GY491" s="280"/>
      <c r="GZ491" s="280"/>
      <c r="HA491" s="280"/>
      <c r="HB491" s="280"/>
      <c r="HC491" s="280"/>
      <c r="HD491" s="280"/>
      <c r="HE491" s="280"/>
      <c r="HF491" s="280"/>
      <c r="HG491" s="280"/>
      <c r="HH491" s="280"/>
      <c r="HI491" s="280"/>
      <c r="HJ491" s="280"/>
      <c r="HK491" s="280"/>
      <c r="HL491" s="280"/>
      <c r="HM491" s="280"/>
      <c r="HN491" s="280"/>
      <c r="HO491" s="280"/>
      <c r="HP491" s="280"/>
      <c r="HQ491" s="280"/>
      <c r="HR491" s="280"/>
      <c r="HS491" s="280"/>
    </row>
    <row r="492" spans="1:227" s="278" customFormat="1" ht="20.45" customHeight="1">
      <c r="A492" s="521"/>
      <c r="B492" s="297" t="s">
        <v>541</v>
      </c>
      <c r="C492" s="291">
        <v>10</v>
      </c>
      <c r="D492" s="291"/>
      <c r="E492" s="290"/>
      <c r="F492" s="291">
        <f t="shared" si="79"/>
        <v>10</v>
      </c>
      <c r="G492" s="290"/>
      <c r="H492" s="291">
        <f t="shared" si="76"/>
        <v>10</v>
      </c>
      <c r="I492" s="296"/>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277"/>
      <c r="CL492" s="277"/>
      <c r="CM492" s="277"/>
      <c r="CN492" s="277"/>
      <c r="CO492" s="277"/>
      <c r="CP492" s="277"/>
      <c r="CQ492" s="277"/>
      <c r="CR492" s="277"/>
      <c r="CS492" s="277"/>
      <c r="CT492" s="277"/>
      <c r="CU492" s="277"/>
      <c r="CV492" s="277"/>
      <c r="CW492" s="277"/>
      <c r="CX492" s="277"/>
      <c r="CY492" s="277"/>
      <c r="CZ492" s="277"/>
      <c r="DA492" s="277"/>
      <c r="DB492" s="277"/>
      <c r="DC492" s="277"/>
      <c r="DD492" s="277"/>
      <c r="DE492" s="277"/>
      <c r="DF492" s="277"/>
      <c r="DG492" s="277"/>
      <c r="DH492" s="277"/>
      <c r="DI492" s="277"/>
      <c r="DJ492" s="277"/>
      <c r="DK492" s="277"/>
      <c r="DL492" s="277"/>
      <c r="DM492" s="277"/>
      <c r="DN492" s="277"/>
      <c r="DO492" s="277"/>
      <c r="DP492" s="277"/>
      <c r="DQ492" s="277"/>
      <c r="DR492" s="277"/>
      <c r="DS492" s="277"/>
      <c r="DT492" s="277"/>
      <c r="DU492" s="277"/>
      <c r="DV492" s="277"/>
      <c r="DW492" s="277"/>
      <c r="DX492" s="277"/>
      <c r="DY492" s="277"/>
      <c r="DZ492" s="277"/>
      <c r="EA492" s="277"/>
      <c r="EB492" s="277"/>
      <c r="EC492" s="277"/>
      <c r="ED492" s="277"/>
      <c r="EE492" s="277"/>
      <c r="EF492" s="277"/>
      <c r="EG492" s="277"/>
      <c r="EH492" s="277"/>
      <c r="EI492" s="277"/>
      <c r="EJ492" s="277"/>
      <c r="EK492" s="277"/>
      <c r="EL492" s="277"/>
      <c r="EM492" s="277"/>
      <c r="EN492" s="277"/>
      <c r="EO492" s="277"/>
      <c r="EP492" s="277"/>
      <c r="EQ492" s="277"/>
      <c r="ER492" s="277"/>
      <c r="ES492" s="277"/>
      <c r="ET492" s="277"/>
      <c r="EU492" s="277"/>
      <c r="EV492" s="277"/>
      <c r="EW492" s="277"/>
      <c r="EX492" s="277"/>
      <c r="EY492" s="277"/>
      <c r="EZ492" s="277"/>
      <c r="FA492" s="277"/>
      <c r="FB492" s="277"/>
      <c r="FC492" s="277"/>
      <c r="FD492" s="277"/>
      <c r="FE492" s="277"/>
      <c r="FF492" s="277"/>
      <c r="FG492" s="277"/>
      <c r="FH492" s="277"/>
      <c r="FI492" s="277"/>
      <c r="FJ492" s="277"/>
      <c r="FK492" s="277"/>
      <c r="FL492" s="277"/>
      <c r="FM492" s="277"/>
      <c r="FN492" s="277"/>
      <c r="FO492" s="277"/>
      <c r="FP492" s="277"/>
      <c r="FQ492" s="277"/>
      <c r="FR492" s="277"/>
      <c r="FS492" s="277"/>
      <c r="FT492" s="277"/>
      <c r="FU492" s="277"/>
      <c r="FV492" s="277"/>
      <c r="FW492" s="277"/>
      <c r="FX492" s="277"/>
      <c r="FY492" s="277"/>
      <c r="FZ492" s="277"/>
      <c r="GA492" s="277"/>
      <c r="GB492" s="277"/>
      <c r="GC492" s="277"/>
      <c r="GD492" s="277"/>
      <c r="GE492" s="277"/>
      <c r="GF492" s="277"/>
      <c r="GG492" s="277"/>
      <c r="GH492" s="277"/>
      <c r="GI492" s="277"/>
      <c r="GJ492" s="277"/>
      <c r="GK492" s="277"/>
      <c r="GL492" s="277"/>
      <c r="GM492" s="277"/>
      <c r="GN492" s="277"/>
      <c r="GO492" s="277"/>
      <c r="GP492" s="277"/>
      <c r="GQ492" s="277"/>
      <c r="GR492" s="277"/>
      <c r="GS492" s="277"/>
      <c r="GT492" s="277"/>
      <c r="GU492" s="277"/>
      <c r="GV492" s="280"/>
      <c r="GW492" s="280"/>
      <c r="GX492" s="280"/>
      <c r="GY492" s="280"/>
      <c r="GZ492" s="280"/>
      <c r="HA492" s="280"/>
      <c r="HB492" s="280"/>
      <c r="HC492" s="280"/>
      <c r="HD492" s="280"/>
      <c r="HE492" s="280"/>
      <c r="HF492" s="280"/>
      <c r="HG492" s="280"/>
      <c r="HH492" s="280"/>
      <c r="HI492" s="280"/>
      <c r="HJ492" s="280"/>
      <c r="HK492" s="280"/>
      <c r="HL492" s="280"/>
      <c r="HM492" s="280"/>
      <c r="HN492" s="280"/>
      <c r="HO492" s="280"/>
      <c r="HP492" s="280"/>
      <c r="HQ492" s="280"/>
      <c r="HR492" s="280"/>
      <c r="HS492" s="280"/>
    </row>
    <row r="493" spans="1:227" s="278" customFormat="1" ht="20.45" customHeight="1">
      <c r="A493" s="521"/>
      <c r="B493" s="297" t="s">
        <v>542</v>
      </c>
      <c r="C493" s="291">
        <v>869.67</v>
      </c>
      <c r="D493" s="291"/>
      <c r="E493" s="290"/>
      <c r="F493" s="291">
        <f t="shared" si="79"/>
        <v>869.67</v>
      </c>
      <c r="G493" s="290"/>
      <c r="H493" s="291">
        <f t="shared" si="76"/>
        <v>869.67</v>
      </c>
      <c r="I493" s="296"/>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77"/>
      <c r="BF493" s="277"/>
      <c r="BG493" s="277"/>
      <c r="BH493" s="277"/>
      <c r="BI493" s="277"/>
      <c r="BJ493" s="277"/>
      <c r="BK493" s="277"/>
      <c r="BL493" s="277"/>
      <c r="BM493" s="277"/>
      <c r="BN493" s="277"/>
      <c r="BO493" s="277"/>
      <c r="BP493" s="277"/>
      <c r="BQ493" s="277"/>
      <c r="BR493" s="277"/>
      <c r="BS493" s="277"/>
      <c r="BT493" s="277"/>
      <c r="BU493" s="277"/>
      <c r="BV493" s="277"/>
      <c r="BW493" s="277"/>
      <c r="BX493" s="277"/>
      <c r="BY493" s="277"/>
      <c r="BZ493" s="277"/>
      <c r="CA493" s="277"/>
      <c r="CB493" s="277"/>
      <c r="CC493" s="277"/>
      <c r="CD493" s="277"/>
      <c r="CE493" s="277"/>
      <c r="CF493" s="277"/>
      <c r="CG493" s="277"/>
      <c r="CH493" s="277"/>
      <c r="CI493" s="277"/>
      <c r="CJ493" s="277"/>
      <c r="CK493" s="277"/>
      <c r="CL493" s="277"/>
      <c r="CM493" s="277"/>
      <c r="CN493" s="277"/>
      <c r="CO493" s="277"/>
      <c r="CP493" s="277"/>
      <c r="CQ493" s="277"/>
      <c r="CR493" s="277"/>
      <c r="CS493" s="277"/>
      <c r="CT493" s="277"/>
      <c r="CU493" s="277"/>
      <c r="CV493" s="277"/>
      <c r="CW493" s="277"/>
      <c r="CX493" s="277"/>
      <c r="CY493" s="277"/>
      <c r="CZ493" s="277"/>
      <c r="DA493" s="277"/>
      <c r="DB493" s="277"/>
      <c r="DC493" s="277"/>
      <c r="DD493" s="277"/>
      <c r="DE493" s="277"/>
      <c r="DF493" s="277"/>
      <c r="DG493" s="277"/>
      <c r="DH493" s="277"/>
      <c r="DI493" s="277"/>
      <c r="DJ493" s="277"/>
      <c r="DK493" s="277"/>
      <c r="DL493" s="277"/>
      <c r="DM493" s="277"/>
      <c r="DN493" s="277"/>
      <c r="DO493" s="277"/>
      <c r="DP493" s="277"/>
      <c r="DQ493" s="277"/>
      <c r="DR493" s="277"/>
      <c r="DS493" s="277"/>
      <c r="DT493" s="277"/>
      <c r="DU493" s="277"/>
      <c r="DV493" s="277"/>
      <c r="DW493" s="277"/>
      <c r="DX493" s="277"/>
      <c r="DY493" s="277"/>
      <c r="DZ493" s="277"/>
      <c r="EA493" s="277"/>
      <c r="EB493" s="277"/>
      <c r="EC493" s="277"/>
      <c r="ED493" s="277"/>
      <c r="EE493" s="277"/>
      <c r="EF493" s="277"/>
      <c r="EG493" s="277"/>
      <c r="EH493" s="277"/>
      <c r="EI493" s="277"/>
      <c r="EJ493" s="277"/>
      <c r="EK493" s="277"/>
      <c r="EL493" s="277"/>
      <c r="EM493" s="277"/>
      <c r="EN493" s="277"/>
      <c r="EO493" s="277"/>
      <c r="EP493" s="277"/>
      <c r="EQ493" s="277"/>
      <c r="ER493" s="277"/>
      <c r="ES493" s="277"/>
      <c r="ET493" s="277"/>
      <c r="EU493" s="277"/>
      <c r="EV493" s="277"/>
      <c r="EW493" s="277"/>
      <c r="EX493" s="277"/>
      <c r="EY493" s="277"/>
      <c r="EZ493" s="277"/>
      <c r="FA493" s="277"/>
      <c r="FB493" s="277"/>
      <c r="FC493" s="277"/>
      <c r="FD493" s="277"/>
      <c r="FE493" s="277"/>
      <c r="FF493" s="277"/>
      <c r="FG493" s="277"/>
      <c r="FH493" s="277"/>
      <c r="FI493" s="277"/>
      <c r="FJ493" s="277"/>
      <c r="FK493" s="277"/>
      <c r="FL493" s="277"/>
      <c r="FM493" s="277"/>
      <c r="FN493" s="277"/>
      <c r="FO493" s="277"/>
      <c r="FP493" s="277"/>
      <c r="FQ493" s="277"/>
      <c r="FR493" s="277"/>
      <c r="FS493" s="277"/>
      <c r="FT493" s="277"/>
      <c r="FU493" s="277"/>
      <c r="FV493" s="277"/>
      <c r="FW493" s="277"/>
      <c r="FX493" s="277"/>
      <c r="FY493" s="277"/>
      <c r="FZ493" s="277"/>
      <c r="GA493" s="277"/>
      <c r="GB493" s="277"/>
      <c r="GC493" s="277"/>
      <c r="GD493" s="277"/>
      <c r="GE493" s="277"/>
      <c r="GF493" s="277"/>
      <c r="GG493" s="277"/>
      <c r="GH493" s="277"/>
      <c r="GI493" s="277"/>
      <c r="GJ493" s="277"/>
      <c r="GK493" s="277"/>
      <c r="GL493" s="277"/>
      <c r="GM493" s="277"/>
      <c r="GN493" s="277"/>
      <c r="GO493" s="277"/>
      <c r="GP493" s="277"/>
      <c r="GQ493" s="277"/>
      <c r="GR493" s="277"/>
      <c r="GS493" s="277"/>
      <c r="GT493" s="277"/>
      <c r="GU493" s="277"/>
      <c r="GV493" s="280"/>
      <c r="GW493" s="280"/>
      <c r="GX493" s="280"/>
      <c r="GY493" s="280"/>
      <c r="GZ493" s="280"/>
      <c r="HA493" s="280"/>
      <c r="HB493" s="280"/>
      <c r="HC493" s="280"/>
      <c r="HD493" s="280"/>
      <c r="HE493" s="280"/>
      <c r="HF493" s="280"/>
      <c r="HG493" s="280"/>
      <c r="HH493" s="280"/>
      <c r="HI493" s="280"/>
      <c r="HJ493" s="280"/>
      <c r="HK493" s="280"/>
      <c r="HL493" s="280"/>
      <c r="HM493" s="280"/>
      <c r="HN493" s="280"/>
      <c r="HO493" s="280"/>
      <c r="HP493" s="280"/>
      <c r="HQ493" s="280"/>
      <c r="HR493" s="280"/>
      <c r="HS493" s="280"/>
    </row>
    <row r="494" spans="1:227" s="278" customFormat="1" ht="20.45" customHeight="1">
      <c r="A494" s="521"/>
      <c r="B494" s="297" t="s">
        <v>543</v>
      </c>
      <c r="C494" s="291">
        <v>636.20000000000005</v>
      </c>
      <c r="D494" s="291"/>
      <c r="E494" s="290"/>
      <c r="F494" s="291">
        <f t="shared" si="79"/>
        <v>636.20000000000005</v>
      </c>
      <c r="G494" s="290"/>
      <c r="H494" s="291">
        <f t="shared" si="76"/>
        <v>636.20000000000005</v>
      </c>
      <c r="I494" s="296"/>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c r="AN494" s="277"/>
      <c r="AO494" s="277"/>
      <c r="AP494" s="277"/>
      <c r="AQ494" s="277"/>
      <c r="AR494" s="277"/>
      <c r="AS494" s="277"/>
      <c r="AT494" s="277"/>
      <c r="AU494" s="277"/>
      <c r="AV494" s="277"/>
      <c r="AW494" s="277"/>
      <c r="AX494" s="277"/>
      <c r="AY494" s="277"/>
      <c r="AZ494" s="277"/>
      <c r="BA494" s="277"/>
      <c r="BB494" s="277"/>
      <c r="BC494" s="277"/>
      <c r="BD494" s="277"/>
      <c r="BE494" s="277"/>
      <c r="BF494" s="277"/>
      <c r="BG494" s="277"/>
      <c r="BH494" s="277"/>
      <c r="BI494" s="277"/>
      <c r="BJ494" s="277"/>
      <c r="BK494" s="277"/>
      <c r="BL494" s="277"/>
      <c r="BM494" s="277"/>
      <c r="BN494" s="277"/>
      <c r="BO494" s="277"/>
      <c r="BP494" s="277"/>
      <c r="BQ494" s="277"/>
      <c r="BR494" s="277"/>
      <c r="BS494" s="277"/>
      <c r="BT494" s="277"/>
      <c r="BU494" s="277"/>
      <c r="BV494" s="277"/>
      <c r="BW494" s="277"/>
      <c r="BX494" s="277"/>
      <c r="BY494" s="277"/>
      <c r="BZ494" s="277"/>
      <c r="CA494" s="277"/>
      <c r="CB494" s="277"/>
      <c r="CC494" s="277"/>
      <c r="CD494" s="277"/>
      <c r="CE494" s="277"/>
      <c r="CF494" s="277"/>
      <c r="CG494" s="277"/>
      <c r="CH494" s="277"/>
      <c r="CI494" s="277"/>
      <c r="CJ494" s="277"/>
      <c r="CK494" s="277"/>
      <c r="CL494" s="277"/>
      <c r="CM494" s="277"/>
      <c r="CN494" s="277"/>
      <c r="CO494" s="277"/>
      <c r="CP494" s="277"/>
      <c r="CQ494" s="277"/>
      <c r="CR494" s="277"/>
      <c r="CS494" s="277"/>
      <c r="CT494" s="277"/>
      <c r="CU494" s="277"/>
      <c r="CV494" s="277"/>
      <c r="CW494" s="277"/>
      <c r="CX494" s="277"/>
      <c r="CY494" s="277"/>
      <c r="CZ494" s="277"/>
      <c r="DA494" s="277"/>
      <c r="DB494" s="277"/>
      <c r="DC494" s="277"/>
      <c r="DD494" s="277"/>
      <c r="DE494" s="277"/>
      <c r="DF494" s="277"/>
      <c r="DG494" s="277"/>
      <c r="DH494" s="277"/>
      <c r="DI494" s="277"/>
      <c r="DJ494" s="277"/>
      <c r="DK494" s="277"/>
      <c r="DL494" s="277"/>
      <c r="DM494" s="277"/>
      <c r="DN494" s="277"/>
      <c r="DO494" s="277"/>
      <c r="DP494" s="277"/>
      <c r="DQ494" s="277"/>
      <c r="DR494" s="277"/>
      <c r="DS494" s="277"/>
      <c r="DT494" s="277"/>
      <c r="DU494" s="277"/>
      <c r="DV494" s="277"/>
      <c r="DW494" s="277"/>
      <c r="DX494" s="277"/>
      <c r="DY494" s="277"/>
      <c r="DZ494" s="277"/>
      <c r="EA494" s="277"/>
      <c r="EB494" s="277"/>
      <c r="EC494" s="277"/>
      <c r="ED494" s="277"/>
      <c r="EE494" s="277"/>
      <c r="EF494" s="277"/>
      <c r="EG494" s="277"/>
      <c r="EH494" s="277"/>
      <c r="EI494" s="277"/>
      <c r="EJ494" s="277"/>
      <c r="EK494" s="277"/>
      <c r="EL494" s="277"/>
      <c r="EM494" s="277"/>
      <c r="EN494" s="277"/>
      <c r="EO494" s="277"/>
      <c r="EP494" s="277"/>
      <c r="EQ494" s="277"/>
      <c r="ER494" s="277"/>
      <c r="ES494" s="277"/>
      <c r="ET494" s="277"/>
      <c r="EU494" s="277"/>
      <c r="EV494" s="277"/>
      <c r="EW494" s="277"/>
      <c r="EX494" s="277"/>
      <c r="EY494" s="277"/>
      <c r="EZ494" s="277"/>
      <c r="FA494" s="277"/>
      <c r="FB494" s="277"/>
      <c r="FC494" s="277"/>
      <c r="FD494" s="277"/>
      <c r="FE494" s="277"/>
      <c r="FF494" s="277"/>
      <c r="FG494" s="277"/>
      <c r="FH494" s="277"/>
      <c r="FI494" s="277"/>
      <c r="FJ494" s="277"/>
      <c r="FK494" s="277"/>
      <c r="FL494" s="277"/>
      <c r="FM494" s="277"/>
      <c r="FN494" s="277"/>
      <c r="FO494" s="277"/>
      <c r="FP494" s="277"/>
      <c r="FQ494" s="277"/>
      <c r="FR494" s="277"/>
      <c r="FS494" s="277"/>
      <c r="FT494" s="277"/>
      <c r="FU494" s="277"/>
      <c r="FV494" s="277"/>
      <c r="FW494" s="277"/>
      <c r="FX494" s="277"/>
      <c r="FY494" s="277"/>
      <c r="FZ494" s="277"/>
      <c r="GA494" s="277"/>
      <c r="GB494" s="277"/>
      <c r="GC494" s="277"/>
      <c r="GD494" s="277"/>
      <c r="GE494" s="277"/>
      <c r="GF494" s="277"/>
      <c r="GG494" s="277"/>
      <c r="GH494" s="277"/>
      <c r="GI494" s="277"/>
      <c r="GJ494" s="277"/>
      <c r="GK494" s="277"/>
      <c r="GL494" s="277"/>
      <c r="GM494" s="277"/>
      <c r="GN494" s="277"/>
      <c r="GO494" s="277"/>
      <c r="GP494" s="277"/>
      <c r="GQ494" s="277"/>
      <c r="GR494" s="277"/>
      <c r="GS494" s="277"/>
      <c r="GT494" s="277"/>
      <c r="GU494" s="277"/>
      <c r="GV494" s="280"/>
      <c r="GW494" s="280"/>
      <c r="GX494" s="280"/>
      <c r="GY494" s="280"/>
      <c r="GZ494" s="280"/>
      <c r="HA494" s="280"/>
      <c r="HB494" s="280"/>
      <c r="HC494" s="280"/>
      <c r="HD494" s="280"/>
      <c r="HE494" s="280"/>
      <c r="HF494" s="280"/>
      <c r="HG494" s="280"/>
      <c r="HH494" s="280"/>
      <c r="HI494" s="280"/>
      <c r="HJ494" s="280"/>
      <c r="HK494" s="280"/>
      <c r="HL494" s="280"/>
      <c r="HM494" s="280"/>
      <c r="HN494" s="280"/>
      <c r="HO494" s="280"/>
      <c r="HP494" s="280"/>
      <c r="HQ494" s="280"/>
      <c r="HR494" s="280"/>
      <c r="HS494" s="280"/>
    </row>
    <row r="495" spans="1:227" s="278" customFormat="1" ht="20.45" customHeight="1">
      <c r="A495" s="521"/>
      <c r="B495" s="297" t="s">
        <v>544</v>
      </c>
      <c r="C495" s="291">
        <v>1036.93</v>
      </c>
      <c r="D495" s="291"/>
      <c r="E495" s="290"/>
      <c r="F495" s="291">
        <f t="shared" si="79"/>
        <v>1036.93</v>
      </c>
      <c r="G495" s="290"/>
      <c r="H495" s="291">
        <f t="shared" si="76"/>
        <v>1036.93</v>
      </c>
      <c r="I495" s="296"/>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c r="AN495" s="277"/>
      <c r="AO495" s="277"/>
      <c r="AP495" s="277"/>
      <c r="AQ495" s="277"/>
      <c r="AR495" s="277"/>
      <c r="AS495" s="277"/>
      <c r="AT495" s="277"/>
      <c r="AU495" s="277"/>
      <c r="AV495" s="277"/>
      <c r="AW495" s="277"/>
      <c r="AX495" s="277"/>
      <c r="AY495" s="277"/>
      <c r="AZ495" s="277"/>
      <c r="BA495" s="277"/>
      <c r="BB495" s="277"/>
      <c r="BC495" s="277"/>
      <c r="BD495" s="277"/>
      <c r="BE495" s="277"/>
      <c r="BF495" s="277"/>
      <c r="BG495" s="277"/>
      <c r="BH495" s="277"/>
      <c r="BI495" s="277"/>
      <c r="BJ495" s="277"/>
      <c r="BK495" s="277"/>
      <c r="BL495" s="277"/>
      <c r="BM495" s="277"/>
      <c r="BN495" s="277"/>
      <c r="BO495" s="277"/>
      <c r="BP495" s="277"/>
      <c r="BQ495" s="277"/>
      <c r="BR495" s="277"/>
      <c r="BS495" s="277"/>
      <c r="BT495" s="277"/>
      <c r="BU495" s="277"/>
      <c r="BV495" s="277"/>
      <c r="BW495" s="277"/>
      <c r="BX495" s="277"/>
      <c r="BY495" s="277"/>
      <c r="BZ495" s="277"/>
      <c r="CA495" s="277"/>
      <c r="CB495" s="277"/>
      <c r="CC495" s="277"/>
      <c r="CD495" s="277"/>
      <c r="CE495" s="277"/>
      <c r="CF495" s="277"/>
      <c r="CG495" s="277"/>
      <c r="CH495" s="277"/>
      <c r="CI495" s="277"/>
      <c r="CJ495" s="277"/>
      <c r="CK495" s="277"/>
      <c r="CL495" s="277"/>
      <c r="CM495" s="277"/>
      <c r="CN495" s="277"/>
      <c r="CO495" s="277"/>
      <c r="CP495" s="277"/>
      <c r="CQ495" s="277"/>
      <c r="CR495" s="277"/>
      <c r="CS495" s="277"/>
      <c r="CT495" s="277"/>
      <c r="CU495" s="277"/>
      <c r="CV495" s="277"/>
      <c r="CW495" s="277"/>
      <c r="CX495" s="277"/>
      <c r="CY495" s="277"/>
      <c r="CZ495" s="277"/>
      <c r="DA495" s="277"/>
      <c r="DB495" s="277"/>
      <c r="DC495" s="277"/>
      <c r="DD495" s="277"/>
      <c r="DE495" s="277"/>
      <c r="DF495" s="277"/>
      <c r="DG495" s="277"/>
      <c r="DH495" s="277"/>
      <c r="DI495" s="277"/>
      <c r="DJ495" s="277"/>
      <c r="DK495" s="277"/>
      <c r="DL495" s="277"/>
      <c r="DM495" s="277"/>
      <c r="DN495" s="277"/>
      <c r="DO495" s="277"/>
      <c r="DP495" s="277"/>
      <c r="DQ495" s="277"/>
      <c r="DR495" s="277"/>
      <c r="DS495" s="277"/>
      <c r="DT495" s="277"/>
      <c r="DU495" s="277"/>
      <c r="DV495" s="277"/>
      <c r="DW495" s="277"/>
      <c r="DX495" s="277"/>
      <c r="DY495" s="277"/>
      <c r="DZ495" s="277"/>
      <c r="EA495" s="277"/>
      <c r="EB495" s="277"/>
      <c r="EC495" s="277"/>
      <c r="ED495" s="277"/>
      <c r="EE495" s="277"/>
      <c r="EF495" s="277"/>
      <c r="EG495" s="277"/>
      <c r="EH495" s="277"/>
      <c r="EI495" s="277"/>
      <c r="EJ495" s="277"/>
      <c r="EK495" s="277"/>
      <c r="EL495" s="277"/>
      <c r="EM495" s="277"/>
      <c r="EN495" s="277"/>
      <c r="EO495" s="277"/>
      <c r="EP495" s="277"/>
      <c r="EQ495" s="277"/>
      <c r="ER495" s="277"/>
      <c r="ES495" s="277"/>
      <c r="ET495" s="277"/>
      <c r="EU495" s="277"/>
      <c r="EV495" s="277"/>
      <c r="EW495" s="277"/>
      <c r="EX495" s="277"/>
      <c r="EY495" s="277"/>
      <c r="EZ495" s="277"/>
      <c r="FA495" s="277"/>
      <c r="FB495" s="277"/>
      <c r="FC495" s="277"/>
      <c r="FD495" s="277"/>
      <c r="FE495" s="277"/>
      <c r="FF495" s="277"/>
      <c r="FG495" s="277"/>
      <c r="FH495" s="277"/>
      <c r="FI495" s="277"/>
      <c r="FJ495" s="277"/>
      <c r="FK495" s="277"/>
      <c r="FL495" s="277"/>
      <c r="FM495" s="277"/>
      <c r="FN495" s="277"/>
      <c r="FO495" s="277"/>
      <c r="FP495" s="277"/>
      <c r="FQ495" s="277"/>
      <c r="FR495" s="277"/>
      <c r="FS495" s="277"/>
      <c r="FT495" s="277"/>
      <c r="FU495" s="277"/>
      <c r="FV495" s="277"/>
      <c r="FW495" s="277"/>
      <c r="FX495" s="277"/>
      <c r="FY495" s="277"/>
      <c r="FZ495" s="277"/>
      <c r="GA495" s="277"/>
      <c r="GB495" s="277"/>
      <c r="GC495" s="277"/>
      <c r="GD495" s="277"/>
      <c r="GE495" s="277"/>
      <c r="GF495" s="277"/>
      <c r="GG495" s="277"/>
      <c r="GH495" s="277"/>
      <c r="GI495" s="277"/>
      <c r="GJ495" s="277"/>
      <c r="GK495" s="277"/>
      <c r="GL495" s="277"/>
      <c r="GM495" s="277"/>
      <c r="GN495" s="277"/>
      <c r="GO495" s="277"/>
      <c r="GP495" s="277"/>
      <c r="GQ495" s="277"/>
      <c r="GR495" s="277"/>
      <c r="GS495" s="277"/>
      <c r="GT495" s="277"/>
      <c r="GU495" s="277"/>
      <c r="GV495" s="280"/>
      <c r="GW495" s="280"/>
      <c r="GX495" s="280"/>
      <c r="GY495" s="280"/>
      <c r="GZ495" s="280"/>
      <c r="HA495" s="280"/>
      <c r="HB495" s="280"/>
      <c r="HC495" s="280"/>
      <c r="HD495" s="280"/>
      <c r="HE495" s="280"/>
      <c r="HF495" s="280"/>
      <c r="HG495" s="280"/>
      <c r="HH495" s="280"/>
      <c r="HI495" s="280"/>
      <c r="HJ495" s="280"/>
      <c r="HK495" s="280"/>
      <c r="HL495" s="280"/>
      <c r="HM495" s="280"/>
      <c r="HN495" s="280"/>
      <c r="HO495" s="280"/>
      <c r="HP495" s="280"/>
      <c r="HQ495" s="280"/>
      <c r="HR495" s="280"/>
      <c r="HS495" s="280"/>
    </row>
    <row r="496" spans="1:227" s="278" customFormat="1" ht="20.45" customHeight="1">
      <c r="A496" s="521"/>
      <c r="B496" s="296" t="s">
        <v>545</v>
      </c>
      <c r="C496" s="291"/>
      <c r="D496" s="291">
        <v>145.125</v>
      </c>
      <c r="E496" s="290"/>
      <c r="F496" s="291">
        <f t="shared" si="79"/>
        <v>145.125</v>
      </c>
      <c r="G496" s="290"/>
      <c r="H496" s="291">
        <f t="shared" si="76"/>
        <v>145.125</v>
      </c>
      <c r="I496" s="296" t="s">
        <v>267</v>
      </c>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c r="AN496" s="277"/>
      <c r="AO496" s="277"/>
      <c r="AP496" s="277"/>
      <c r="AQ496" s="277"/>
      <c r="AR496" s="277"/>
      <c r="AS496" s="277"/>
      <c r="AT496" s="277"/>
      <c r="AU496" s="277"/>
      <c r="AV496" s="277"/>
      <c r="AW496" s="277"/>
      <c r="AX496" s="277"/>
      <c r="AY496" s="277"/>
      <c r="AZ496" s="277"/>
      <c r="BA496" s="277"/>
      <c r="BB496" s="277"/>
      <c r="BC496" s="277"/>
      <c r="BD496" s="277"/>
      <c r="BE496" s="277"/>
      <c r="BF496" s="277"/>
      <c r="BG496" s="277"/>
      <c r="BH496" s="277"/>
      <c r="BI496" s="277"/>
      <c r="BJ496" s="277"/>
      <c r="BK496" s="277"/>
      <c r="BL496" s="277"/>
      <c r="BM496" s="277"/>
      <c r="BN496" s="277"/>
      <c r="BO496" s="277"/>
      <c r="BP496" s="277"/>
      <c r="BQ496" s="277"/>
      <c r="BR496" s="277"/>
      <c r="BS496" s="277"/>
      <c r="BT496" s="277"/>
      <c r="BU496" s="277"/>
      <c r="BV496" s="277"/>
      <c r="BW496" s="277"/>
      <c r="BX496" s="277"/>
      <c r="BY496" s="277"/>
      <c r="BZ496" s="277"/>
      <c r="CA496" s="277"/>
      <c r="CB496" s="277"/>
      <c r="CC496" s="277"/>
      <c r="CD496" s="277"/>
      <c r="CE496" s="277"/>
      <c r="CF496" s="277"/>
      <c r="CG496" s="277"/>
      <c r="CH496" s="277"/>
      <c r="CI496" s="277"/>
      <c r="CJ496" s="277"/>
      <c r="CK496" s="277"/>
      <c r="CL496" s="277"/>
      <c r="CM496" s="277"/>
      <c r="CN496" s="277"/>
      <c r="CO496" s="277"/>
      <c r="CP496" s="277"/>
      <c r="CQ496" s="277"/>
      <c r="CR496" s="277"/>
      <c r="CS496" s="277"/>
      <c r="CT496" s="277"/>
      <c r="CU496" s="277"/>
      <c r="CV496" s="277"/>
      <c r="CW496" s="277"/>
      <c r="CX496" s="277"/>
      <c r="CY496" s="277"/>
      <c r="CZ496" s="277"/>
      <c r="DA496" s="277"/>
      <c r="DB496" s="277"/>
      <c r="DC496" s="277"/>
      <c r="DD496" s="277"/>
      <c r="DE496" s="277"/>
      <c r="DF496" s="277"/>
      <c r="DG496" s="277"/>
      <c r="DH496" s="277"/>
      <c r="DI496" s="277"/>
      <c r="DJ496" s="277"/>
      <c r="DK496" s="277"/>
      <c r="DL496" s="277"/>
      <c r="DM496" s="277"/>
      <c r="DN496" s="277"/>
      <c r="DO496" s="277"/>
      <c r="DP496" s="277"/>
      <c r="DQ496" s="277"/>
      <c r="DR496" s="277"/>
      <c r="DS496" s="277"/>
      <c r="DT496" s="277"/>
      <c r="DU496" s="277"/>
      <c r="DV496" s="277"/>
      <c r="DW496" s="277"/>
      <c r="DX496" s="277"/>
      <c r="DY496" s="277"/>
      <c r="DZ496" s="277"/>
      <c r="EA496" s="277"/>
      <c r="EB496" s="277"/>
      <c r="EC496" s="277"/>
      <c r="ED496" s="277"/>
      <c r="EE496" s="277"/>
      <c r="EF496" s="277"/>
      <c r="EG496" s="277"/>
      <c r="EH496" s="277"/>
      <c r="EI496" s="277"/>
      <c r="EJ496" s="277"/>
      <c r="EK496" s="277"/>
      <c r="EL496" s="277"/>
      <c r="EM496" s="277"/>
      <c r="EN496" s="277"/>
      <c r="EO496" s="277"/>
      <c r="EP496" s="277"/>
      <c r="EQ496" s="277"/>
      <c r="ER496" s="277"/>
      <c r="ES496" s="277"/>
      <c r="ET496" s="277"/>
      <c r="EU496" s="277"/>
      <c r="EV496" s="277"/>
      <c r="EW496" s="277"/>
      <c r="EX496" s="277"/>
      <c r="EY496" s="277"/>
      <c r="EZ496" s="277"/>
      <c r="FA496" s="277"/>
      <c r="FB496" s="277"/>
      <c r="FC496" s="277"/>
      <c r="FD496" s="277"/>
      <c r="FE496" s="277"/>
      <c r="FF496" s="277"/>
      <c r="FG496" s="277"/>
      <c r="FH496" s="277"/>
      <c r="FI496" s="277"/>
      <c r="FJ496" s="277"/>
      <c r="FK496" s="277"/>
      <c r="FL496" s="277"/>
      <c r="FM496" s="277"/>
      <c r="FN496" s="277"/>
      <c r="FO496" s="277"/>
      <c r="FP496" s="277"/>
      <c r="FQ496" s="277"/>
      <c r="FR496" s="277"/>
      <c r="FS496" s="277"/>
      <c r="FT496" s="277"/>
      <c r="FU496" s="277"/>
      <c r="FV496" s="277"/>
      <c r="FW496" s="277"/>
      <c r="FX496" s="277"/>
      <c r="FY496" s="277"/>
      <c r="FZ496" s="277"/>
      <c r="GA496" s="277"/>
      <c r="GB496" s="277"/>
      <c r="GC496" s="277"/>
      <c r="GD496" s="277"/>
      <c r="GE496" s="277"/>
      <c r="GF496" s="277"/>
      <c r="GG496" s="277"/>
      <c r="GH496" s="277"/>
      <c r="GI496" s="277"/>
      <c r="GJ496" s="277"/>
      <c r="GK496" s="277"/>
      <c r="GL496" s="277"/>
      <c r="GM496" s="277"/>
      <c r="GN496" s="277"/>
      <c r="GO496" s="277"/>
      <c r="GP496" s="277"/>
      <c r="GQ496" s="277"/>
      <c r="GR496" s="277"/>
      <c r="GS496" s="277"/>
      <c r="GT496" s="277"/>
      <c r="GU496" s="277"/>
      <c r="GV496" s="280"/>
      <c r="GW496" s="280"/>
      <c r="GX496" s="280"/>
      <c r="GY496" s="280"/>
      <c r="GZ496" s="280"/>
      <c r="HA496" s="280"/>
      <c r="HB496" s="280"/>
      <c r="HC496" s="280"/>
      <c r="HD496" s="280"/>
      <c r="HE496" s="280"/>
      <c r="HF496" s="280"/>
      <c r="HG496" s="280"/>
      <c r="HH496" s="280"/>
      <c r="HI496" s="280"/>
      <c r="HJ496" s="280"/>
      <c r="HK496" s="280"/>
      <c r="HL496" s="280"/>
      <c r="HM496" s="280"/>
      <c r="HN496" s="280"/>
      <c r="HO496" s="280"/>
      <c r="HP496" s="280"/>
      <c r="HQ496" s="280"/>
      <c r="HR496" s="280"/>
      <c r="HS496" s="280"/>
    </row>
    <row r="497" spans="1:227" s="278" customFormat="1" ht="20.45" customHeight="1">
      <c r="A497" s="521"/>
      <c r="B497" s="296" t="s">
        <v>546</v>
      </c>
      <c r="C497" s="291"/>
      <c r="D497" s="291"/>
      <c r="E497" s="290"/>
      <c r="F497" s="291">
        <f t="shared" si="79"/>
        <v>0</v>
      </c>
      <c r="G497" s="290">
        <v>3104.6374000000001</v>
      </c>
      <c r="H497" s="291">
        <f t="shared" si="76"/>
        <v>3104.6374000000001</v>
      </c>
      <c r="I497" s="296"/>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c r="AN497" s="277"/>
      <c r="AO497" s="277"/>
      <c r="AP497" s="277"/>
      <c r="AQ497" s="277"/>
      <c r="AR497" s="277"/>
      <c r="AS497" s="277"/>
      <c r="AT497" s="277"/>
      <c r="AU497" s="277"/>
      <c r="AV497" s="277"/>
      <c r="AW497" s="277"/>
      <c r="AX497" s="277"/>
      <c r="AY497" s="277"/>
      <c r="AZ497" s="277"/>
      <c r="BA497" s="277"/>
      <c r="BB497" s="277"/>
      <c r="BC497" s="277"/>
      <c r="BD497" s="277"/>
      <c r="BE497" s="277"/>
      <c r="BF497" s="277"/>
      <c r="BG497" s="277"/>
      <c r="BH497" s="277"/>
      <c r="BI497" s="277"/>
      <c r="BJ497" s="277"/>
      <c r="BK497" s="277"/>
      <c r="BL497" s="277"/>
      <c r="BM497" s="277"/>
      <c r="BN497" s="277"/>
      <c r="BO497" s="277"/>
      <c r="BP497" s="277"/>
      <c r="BQ497" s="277"/>
      <c r="BR497" s="277"/>
      <c r="BS497" s="277"/>
      <c r="BT497" s="277"/>
      <c r="BU497" s="277"/>
      <c r="BV497" s="277"/>
      <c r="BW497" s="277"/>
      <c r="BX497" s="277"/>
      <c r="BY497" s="277"/>
      <c r="BZ497" s="277"/>
      <c r="CA497" s="277"/>
      <c r="CB497" s="277"/>
      <c r="CC497" s="277"/>
      <c r="CD497" s="277"/>
      <c r="CE497" s="277"/>
      <c r="CF497" s="277"/>
      <c r="CG497" s="277"/>
      <c r="CH497" s="277"/>
      <c r="CI497" s="277"/>
      <c r="CJ497" s="277"/>
      <c r="CK497" s="277"/>
      <c r="CL497" s="277"/>
      <c r="CM497" s="277"/>
      <c r="CN497" s="277"/>
      <c r="CO497" s="277"/>
      <c r="CP497" s="277"/>
      <c r="CQ497" s="277"/>
      <c r="CR497" s="277"/>
      <c r="CS497" s="277"/>
      <c r="CT497" s="277"/>
      <c r="CU497" s="277"/>
      <c r="CV497" s="277"/>
      <c r="CW497" s="277"/>
      <c r="CX497" s="277"/>
      <c r="CY497" s="277"/>
      <c r="CZ497" s="277"/>
      <c r="DA497" s="277"/>
      <c r="DB497" s="277"/>
      <c r="DC497" s="277"/>
      <c r="DD497" s="277"/>
      <c r="DE497" s="277"/>
      <c r="DF497" s="277"/>
      <c r="DG497" s="277"/>
      <c r="DH497" s="277"/>
      <c r="DI497" s="277"/>
      <c r="DJ497" s="277"/>
      <c r="DK497" s="277"/>
      <c r="DL497" s="277"/>
      <c r="DM497" s="277"/>
      <c r="DN497" s="277"/>
      <c r="DO497" s="277"/>
      <c r="DP497" s="277"/>
      <c r="DQ497" s="277"/>
      <c r="DR497" s="277"/>
      <c r="DS497" s="277"/>
      <c r="DT497" s="277"/>
      <c r="DU497" s="277"/>
      <c r="DV497" s="277"/>
      <c r="DW497" s="277"/>
      <c r="DX497" s="277"/>
      <c r="DY497" s="277"/>
      <c r="DZ497" s="277"/>
      <c r="EA497" s="277"/>
      <c r="EB497" s="277"/>
      <c r="EC497" s="277"/>
      <c r="ED497" s="277"/>
      <c r="EE497" s="277"/>
      <c r="EF497" s="277"/>
      <c r="EG497" s="277"/>
      <c r="EH497" s="277"/>
      <c r="EI497" s="277"/>
      <c r="EJ497" s="277"/>
      <c r="EK497" s="277"/>
      <c r="EL497" s="277"/>
      <c r="EM497" s="277"/>
      <c r="EN497" s="277"/>
      <c r="EO497" s="277"/>
      <c r="EP497" s="277"/>
      <c r="EQ497" s="277"/>
      <c r="ER497" s="277"/>
      <c r="ES497" s="277"/>
      <c r="ET497" s="277"/>
      <c r="EU497" s="277"/>
      <c r="EV497" s="277"/>
      <c r="EW497" s="277"/>
      <c r="EX497" s="277"/>
      <c r="EY497" s="277"/>
      <c r="EZ497" s="277"/>
      <c r="FA497" s="277"/>
      <c r="FB497" s="277"/>
      <c r="FC497" s="277"/>
      <c r="FD497" s="277"/>
      <c r="FE497" s="277"/>
      <c r="FF497" s="277"/>
      <c r="FG497" s="277"/>
      <c r="FH497" s="277"/>
      <c r="FI497" s="277"/>
      <c r="FJ497" s="277"/>
      <c r="FK497" s="277"/>
      <c r="FL497" s="277"/>
      <c r="FM497" s="277"/>
      <c r="FN497" s="277"/>
      <c r="FO497" s="277"/>
      <c r="FP497" s="277"/>
      <c r="FQ497" s="277"/>
      <c r="FR497" s="277"/>
      <c r="FS497" s="277"/>
      <c r="FT497" s="277"/>
      <c r="FU497" s="277"/>
      <c r="FV497" s="277"/>
      <c r="FW497" s="277"/>
      <c r="FX497" s="277"/>
      <c r="FY497" s="277"/>
      <c r="FZ497" s="277"/>
      <c r="GA497" s="277"/>
      <c r="GB497" s="277"/>
      <c r="GC497" s="277"/>
      <c r="GD497" s="277"/>
      <c r="GE497" s="277"/>
      <c r="GF497" s="277"/>
      <c r="GG497" s="277"/>
      <c r="GH497" s="277"/>
      <c r="GI497" s="277"/>
      <c r="GJ497" s="277"/>
      <c r="GK497" s="277"/>
      <c r="GL497" s="277"/>
      <c r="GM497" s="277"/>
      <c r="GN497" s="277"/>
      <c r="GO497" s="277"/>
      <c r="GP497" s="277"/>
      <c r="GQ497" s="277"/>
      <c r="GR497" s="277"/>
      <c r="GS497" s="277"/>
      <c r="GT497" s="277"/>
      <c r="GU497" s="277"/>
      <c r="GV497" s="280"/>
      <c r="GW497" s="280"/>
      <c r="GX497" s="280"/>
      <c r="GY497" s="280"/>
      <c r="GZ497" s="280"/>
      <c r="HA497" s="280"/>
      <c r="HB497" s="280"/>
      <c r="HC497" s="280"/>
      <c r="HD497" s="280"/>
      <c r="HE497" s="280"/>
      <c r="HF497" s="280"/>
      <c r="HG497" s="280"/>
      <c r="HH497" s="280"/>
      <c r="HI497" s="280"/>
      <c r="HJ497" s="280"/>
      <c r="HK497" s="280"/>
      <c r="HL497" s="280"/>
      <c r="HM497" s="280"/>
      <c r="HN497" s="280"/>
      <c r="HO497" s="280"/>
      <c r="HP497" s="280"/>
      <c r="HQ497" s="280"/>
      <c r="HR497" s="280"/>
      <c r="HS497" s="280"/>
    </row>
    <row r="498" spans="1:227" s="278" customFormat="1" ht="20.45" customHeight="1">
      <c r="A498" s="521"/>
      <c r="B498" s="296" t="s">
        <v>547</v>
      </c>
      <c r="C498" s="291"/>
      <c r="D498" s="291"/>
      <c r="E498" s="290"/>
      <c r="F498" s="291">
        <f t="shared" si="79"/>
        <v>0</v>
      </c>
      <c r="G498" s="290">
        <v>-1588</v>
      </c>
      <c r="H498" s="291">
        <f t="shared" si="76"/>
        <v>-1588</v>
      </c>
      <c r="I498" s="296"/>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c r="AQ498" s="277"/>
      <c r="AR498" s="277"/>
      <c r="AS498" s="277"/>
      <c r="AT498" s="277"/>
      <c r="AU498" s="277"/>
      <c r="AV498" s="277"/>
      <c r="AW498" s="277"/>
      <c r="AX498" s="277"/>
      <c r="AY498" s="277"/>
      <c r="AZ498" s="277"/>
      <c r="BA498" s="277"/>
      <c r="BB498" s="277"/>
      <c r="BC498" s="277"/>
      <c r="BD498" s="277"/>
      <c r="BE498" s="277"/>
      <c r="BF498" s="277"/>
      <c r="BG498" s="277"/>
      <c r="BH498" s="277"/>
      <c r="BI498" s="277"/>
      <c r="BJ498" s="277"/>
      <c r="BK498" s="277"/>
      <c r="BL498" s="277"/>
      <c r="BM498" s="277"/>
      <c r="BN498" s="277"/>
      <c r="BO498" s="277"/>
      <c r="BP498" s="277"/>
      <c r="BQ498" s="277"/>
      <c r="BR498" s="277"/>
      <c r="BS498" s="277"/>
      <c r="BT498" s="277"/>
      <c r="BU498" s="277"/>
      <c r="BV498" s="277"/>
      <c r="BW498" s="277"/>
      <c r="BX498" s="277"/>
      <c r="BY498" s="277"/>
      <c r="BZ498" s="277"/>
      <c r="CA498" s="277"/>
      <c r="CB498" s="277"/>
      <c r="CC498" s="277"/>
      <c r="CD498" s="277"/>
      <c r="CE498" s="277"/>
      <c r="CF498" s="277"/>
      <c r="CG498" s="277"/>
      <c r="CH498" s="277"/>
      <c r="CI498" s="277"/>
      <c r="CJ498" s="277"/>
      <c r="CK498" s="277"/>
      <c r="CL498" s="277"/>
      <c r="CM498" s="277"/>
      <c r="CN498" s="277"/>
      <c r="CO498" s="277"/>
      <c r="CP498" s="277"/>
      <c r="CQ498" s="277"/>
      <c r="CR498" s="277"/>
      <c r="CS498" s="277"/>
      <c r="CT498" s="277"/>
      <c r="CU498" s="277"/>
      <c r="CV498" s="277"/>
      <c r="CW498" s="277"/>
      <c r="CX498" s="277"/>
      <c r="CY498" s="277"/>
      <c r="CZ498" s="277"/>
      <c r="DA498" s="277"/>
      <c r="DB498" s="277"/>
      <c r="DC498" s="277"/>
      <c r="DD498" s="277"/>
      <c r="DE498" s="277"/>
      <c r="DF498" s="277"/>
      <c r="DG498" s="277"/>
      <c r="DH498" s="277"/>
      <c r="DI498" s="277"/>
      <c r="DJ498" s="277"/>
      <c r="DK498" s="277"/>
      <c r="DL498" s="277"/>
      <c r="DM498" s="277"/>
      <c r="DN498" s="277"/>
      <c r="DO498" s="277"/>
      <c r="DP498" s="277"/>
      <c r="DQ498" s="277"/>
      <c r="DR498" s="277"/>
      <c r="DS498" s="277"/>
      <c r="DT498" s="277"/>
      <c r="DU498" s="277"/>
      <c r="DV498" s="277"/>
      <c r="DW498" s="277"/>
      <c r="DX498" s="277"/>
      <c r="DY498" s="277"/>
      <c r="DZ498" s="277"/>
      <c r="EA498" s="277"/>
      <c r="EB498" s="277"/>
      <c r="EC498" s="277"/>
      <c r="ED498" s="277"/>
      <c r="EE498" s="277"/>
      <c r="EF498" s="277"/>
      <c r="EG498" s="277"/>
      <c r="EH498" s="277"/>
      <c r="EI498" s="277"/>
      <c r="EJ498" s="277"/>
      <c r="EK498" s="277"/>
      <c r="EL498" s="277"/>
      <c r="EM498" s="277"/>
      <c r="EN498" s="277"/>
      <c r="EO498" s="277"/>
      <c r="EP498" s="277"/>
      <c r="EQ498" s="277"/>
      <c r="ER498" s="277"/>
      <c r="ES498" s="277"/>
      <c r="ET498" s="277"/>
      <c r="EU498" s="277"/>
      <c r="EV498" s="277"/>
      <c r="EW498" s="277"/>
      <c r="EX498" s="277"/>
      <c r="EY498" s="277"/>
      <c r="EZ498" s="277"/>
      <c r="FA498" s="277"/>
      <c r="FB498" s="277"/>
      <c r="FC498" s="277"/>
      <c r="FD498" s="277"/>
      <c r="FE498" s="277"/>
      <c r="FF498" s="277"/>
      <c r="FG498" s="277"/>
      <c r="FH498" s="277"/>
      <c r="FI498" s="277"/>
      <c r="FJ498" s="277"/>
      <c r="FK498" s="277"/>
      <c r="FL498" s="277"/>
      <c r="FM498" s="277"/>
      <c r="FN498" s="277"/>
      <c r="FO498" s="277"/>
      <c r="FP498" s="277"/>
      <c r="FQ498" s="277"/>
      <c r="FR498" s="277"/>
      <c r="FS498" s="277"/>
      <c r="FT498" s="277"/>
      <c r="FU498" s="277"/>
      <c r="FV498" s="277"/>
      <c r="FW498" s="277"/>
      <c r="FX498" s="277"/>
      <c r="FY498" s="277"/>
      <c r="FZ498" s="277"/>
      <c r="GA498" s="277"/>
      <c r="GB498" s="277"/>
      <c r="GC498" s="277"/>
      <c r="GD498" s="277"/>
      <c r="GE498" s="277"/>
      <c r="GF498" s="277"/>
      <c r="GG498" s="277"/>
      <c r="GH498" s="277"/>
      <c r="GI498" s="277"/>
      <c r="GJ498" s="277"/>
      <c r="GK498" s="277"/>
      <c r="GL498" s="277"/>
      <c r="GM498" s="277"/>
      <c r="GN498" s="277"/>
      <c r="GO498" s="277"/>
      <c r="GP498" s="277"/>
      <c r="GQ498" s="277"/>
      <c r="GR498" s="277"/>
      <c r="GS498" s="277"/>
      <c r="GT498" s="277"/>
      <c r="GU498" s="277"/>
      <c r="GV498" s="280"/>
      <c r="GW498" s="280"/>
      <c r="GX498" s="280"/>
      <c r="GY498" s="280"/>
      <c r="GZ498" s="280"/>
      <c r="HA498" s="280"/>
      <c r="HB498" s="280"/>
      <c r="HC498" s="280"/>
      <c r="HD498" s="280"/>
      <c r="HE498" s="280"/>
      <c r="HF498" s="280"/>
      <c r="HG498" s="280"/>
      <c r="HH498" s="280"/>
      <c r="HI498" s="280"/>
      <c r="HJ498" s="280"/>
      <c r="HK498" s="280"/>
      <c r="HL498" s="280"/>
      <c r="HM498" s="280"/>
      <c r="HN498" s="280"/>
      <c r="HO498" s="280"/>
      <c r="HP498" s="280"/>
      <c r="HQ498" s="280"/>
      <c r="HR498" s="280"/>
      <c r="HS498" s="280"/>
    </row>
    <row r="499" spans="1:227" s="278" customFormat="1" ht="20.45" customHeight="1">
      <c r="A499" s="522"/>
      <c r="B499" s="294" t="s">
        <v>317</v>
      </c>
      <c r="C499" s="291"/>
      <c r="D499" s="291"/>
      <c r="E499" s="290">
        <v>3648.2</v>
      </c>
      <c r="F499" s="291">
        <f t="shared" si="79"/>
        <v>3648.2</v>
      </c>
      <c r="G499" s="290"/>
      <c r="H499" s="291">
        <f t="shared" si="76"/>
        <v>3648.2</v>
      </c>
      <c r="I499" s="296" t="s">
        <v>548</v>
      </c>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c r="AN499" s="277"/>
      <c r="AO499" s="277"/>
      <c r="AP499" s="277"/>
      <c r="AQ499" s="277"/>
      <c r="AR499" s="277"/>
      <c r="AS499" s="277"/>
      <c r="AT499" s="277"/>
      <c r="AU499" s="277"/>
      <c r="AV499" s="277"/>
      <c r="AW499" s="277"/>
      <c r="AX499" s="277"/>
      <c r="AY499" s="277"/>
      <c r="AZ499" s="277"/>
      <c r="BA499" s="277"/>
      <c r="BB499" s="277"/>
      <c r="BC499" s="277"/>
      <c r="BD499" s="277"/>
      <c r="BE499" s="277"/>
      <c r="BF499" s="277"/>
      <c r="BG499" s="277"/>
      <c r="BH499" s="277"/>
      <c r="BI499" s="277"/>
      <c r="BJ499" s="277"/>
      <c r="BK499" s="277"/>
      <c r="BL499" s="277"/>
      <c r="BM499" s="277"/>
      <c r="BN499" s="277"/>
      <c r="BO499" s="277"/>
      <c r="BP499" s="277"/>
      <c r="BQ499" s="277"/>
      <c r="BR499" s="277"/>
      <c r="BS499" s="277"/>
      <c r="BT499" s="277"/>
      <c r="BU499" s="277"/>
      <c r="BV499" s="277"/>
      <c r="BW499" s="277"/>
      <c r="BX499" s="277"/>
      <c r="BY499" s="277"/>
      <c r="BZ499" s="277"/>
      <c r="CA499" s="277"/>
      <c r="CB499" s="277"/>
      <c r="CC499" s="277"/>
      <c r="CD499" s="277"/>
      <c r="CE499" s="277"/>
      <c r="CF499" s="277"/>
      <c r="CG499" s="277"/>
      <c r="CH499" s="277"/>
      <c r="CI499" s="277"/>
      <c r="CJ499" s="277"/>
      <c r="CK499" s="277"/>
      <c r="CL499" s="277"/>
      <c r="CM499" s="277"/>
      <c r="CN499" s="277"/>
      <c r="CO499" s="277"/>
      <c r="CP499" s="277"/>
      <c r="CQ499" s="277"/>
      <c r="CR499" s="277"/>
      <c r="CS499" s="277"/>
      <c r="CT499" s="277"/>
      <c r="CU499" s="277"/>
      <c r="CV499" s="277"/>
      <c r="CW499" s="277"/>
      <c r="CX499" s="277"/>
      <c r="CY499" s="277"/>
      <c r="CZ499" s="277"/>
      <c r="DA499" s="277"/>
      <c r="DB499" s="277"/>
      <c r="DC499" s="277"/>
      <c r="DD499" s="277"/>
      <c r="DE499" s="277"/>
      <c r="DF499" s="277"/>
      <c r="DG499" s="277"/>
      <c r="DH499" s="277"/>
      <c r="DI499" s="277"/>
      <c r="DJ499" s="277"/>
      <c r="DK499" s="277"/>
      <c r="DL499" s="277"/>
      <c r="DM499" s="277"/>
      <c r="DN499" s="277"/>
      <c r="DO499" s="277"/>
      <c r="DP499" s="277"/>
      <c r="DQ499" s="277"/>
      <c r="DR499" s="277"/>
      <c r="DS499" s="277"/>
      <c r="DT499" s="277"/>
      <c r="DU499" s="277"/>
      <c r="DV499" s="277"/>
      <c r="DW499" s="277"/>
      <c r="DX499" s="277"/>
      <c r="DY499" s="277"/>
      <c r="DZ499" s="277"/>
      <c r="EA499" s="277"/>
      <c r="EB499" s="277"/>
      <c r="EC499" s="277"/>
      <c r="ED499" s="277"/>
      <c r="EE499" s="277"/>
      <c r="EF499" s="277"/>
      <c r="EG499" s="277"/>
      <c r="EH499" s="277"/>
      <c r="EI499" s="277"/>
      <c r="EJ499" s="277"/>
      <c r="EK499" s="277"/>
      <c r="EL499" s="277"/>
      <c r="EM499" s="277"/>
      <c r="EN499" s="277"/>
      <c r="EO499" s="277"/>
      <c r="EP499" s="277"/>
      <c r="EQ499" s="277"/>
      <c r="ER499" s="277"/>
      <c r="ES499" s="277"/>
      <c r="ET499" s="277"/>
      <c r="EU499" s="277"/>
      <c r="EV499" s="277"/>
      <c r="EW499" s="277"/>
      <c r="EX499" s="277"/>
      <c r="EY499" s="277"/>
      <c r="EZ499" s="277"/>
      <c r="FA499" s="277"/>
      <c r="FB499" s="277"/>
      <c r="FC499" s="277"/>
      <c r="FD499" s="277"/>
      <c r="FE499" s="277"/>
      <c r="FF499" s="277"/>
      <c r="FG499" s="277"/>
      <c r="FH499" s="277"/>
      <c r="FI499" s="277"/>
      <c r="FJ499" s="277"/>
      <c r="FK499" s="277"/>
      <c r="FL499" s="277"/>
      <c r="FM499" s="277"/>
      <c r="FN499" s="277"/>
      <c r="FO499" s="277"/>
      <c r="FP499" s="277"/>
      <c r="FQ499" s="277"/>
      <c r="FR499" s="277"/>
      <c r="FS499" s="277"/>
      <c r="FT499" s="277"/>
      <c r="FU499" s="277"/>
      <c r="FV499" s="277"/>
      <c r="FW499" s="277"/>
      <c r="FX499" s="277"/>
      <c r="FY499" s="277"/>
      <c r="FZ499" s="277"/>
      <c r="GA499" s="277"/>
      <c r="GB499" s="277"/>
      <c r="GC499" s="277"/>
      <c r="GD499" s="277"/>
      <c r="GE499" s="277"/>
      <c r="GF499" s="277"/>
      <c r="GG499" s="277"/>
      <c r="GH499" s="277"/>
      <c r="GI499" s="277"/>
      <c r="GJ499" s="277"/>
      <c r="GK499" s="277"/>
      <c r="GL499" s="277"/>
      <c r="GM499" s="277"/>
      <c r="GN499" s="277"/>
      <c r="GO499" s="277"/>
      <c r="GP499" s="277"/>
      <c r="GQ499" s="277"/>
      <c r="GR499" s="277"/>
      <c r="GS499" s="277"/>
      <c r="GT499" s="277"/>
      <c r="GU499" s="277"/>
      <c r="GV499" s="280"/>
      <c r="GW499" s="280"/>
      <c r="GX499" s="280"/>
      <c r="GY499" s="280"/>
      <c r="GZ499" s="280"/>
      <c r="HA499" s="280"/>
      <c r="HB499" s="280"/>
      <c r="HC499" s="280"/>
      <c r="HD499" s="280"/>
      <c r="HE499" s="280"/>
      <c r="HF499" s="280"/>
      <c r="HG499" s="280"/>
      <c r="HH499" s="280"/>
      <c r="HI499" s="280"/>
      <c r="HJ499" s="280"/>
      <c r="HK499" s="280"/>
      <c r="HL499" s="280"/>
      <c r="HM499" s="280"/>
      <c r="HN499" s="280"/>
      <c r="HO499" s="280"/>
      <c r="HP499" s="280"/>
      <c r="HQ499" s="280"/>
      <c r="HR499" s="280"/>
      <c r="HS499" s="280"/>
    </row>
    <row r="500" spans="1:227" s="278" customFormat="1" ht="27.95" customHeight="1">
      <c r="A500" s="520" t="s">
        <v>225</v>
      </c>
      <c r="B500" s="289" t="s">
        <v>81</v>
      </c>
      <c r="C500" s="291">
        <f>C501</f>
        <v>10</v>
      </c>
      <c r="D500" s="291"/>
      <c r="E500" s="291"/>
      <c r="F500" s="291">
        <f t="shared" si="79"/>
        <v>10</v>
      </c>
      <c r="G500" s="291">
        <f t="shared" ref="G500" si="81">G501</f>
        <v>-10</v>
      </c>
      <c r="H500" s="291">
        <f t="shared" si="76"/>
        <v>0</v>
      </c>
      <c r="I500" s="296"/>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77"/>
      <c r="AT500" s="277"/>
      <c r="AU500" s="277"/>
      <c r="AV500" s="277"/>
      <c r="AW500" s="277"/>
      <c r="AX500" s="277"/>
      <c r="AY500" s="277"/>
      <c r="AZ500" s="277"/>
      <c r="BA500" s="277"/>
      <c r="BB500" s="277"/>
      <c r="BC500" s="277"/>
      <c r="BD500" s="277"/>
      <c r="BE500" s="277"/>
      <c r="BF500" s="277"/>
      <c r="BG500" s="277"/>
      <c r="BH500" s="277"/>
      <c r="BI500" s="277"/>
      <c r="BJ500" s="277"/>
      <c r="BK500" s="277"/>
      <c r="BL500" s="277"/>
      <c r="BM500" s="277"/>
      <c r="BN500" s="277"/>
      <c r="BO500" s="277"/>
      <c r="BP500" s="277"/>
      <c r="BQ500" s="277"/>
      <c r="BR500" s="277"/>
      <c r="BS500" s="277"/>
      <c r="BT500" s="277"/>
      <c r="BU500" s="277"/>
      <c r="BV500" s="277"/>
      <c r="BW500" s="277"/>
      <c r="BX500" s="277"/>
      <c r="BY500" s="277"/>
      <c r="BZ500" s="277"/>
      <c r="CA500" s="277"/>
      <c r="CB500" s="277"/>
      <c r="CC500" s="277"/>
      <c r="CD500" s="277"/>
      <c r="CE500" s="277"/>
      <c r="CF500" s="277"/>
      <c r="CG500" s="277"/>
      <c r="CH500" s="277"/>
      <c r="CI500" s="277"/>
      <c r="CJ500" s="277"/>
      <c r="CK500" s="277"/>
      <c r="CL500" s="277"/>
      <c r="CM500" s="277"/>
      <c r="CN500" s="277"/>
      <c r="CO500" s="277"/>
      <c r="CP500" s="277"/>
      <c r="CQ500" s="277"/>
      <c r="CR500" s="277"/>
      <c r="CS500" s="277"/>
      <c r="CT500" s="277"/>
      <c r="CU500" s="277"/>
      <c r="CV500" s="277"/>
      <c r="CW500" s="277"/>
      <c r="CX500" s="277"/>
      <c r="CY500" s="277"/>
      <c r="CZ500" s="277"/>
      <c r="DA500" s="277"/>
      <c r="DB500" s="277"/>
      <c r="DC500" s="277"/>
      <c r="DD500" s="277"/>
      <c r="DE500" s="277"/>
      <c r="DF500" s="277"/>
      <c r="DG500" s="277"/>
      <c r="DH500" s="277"/>
      <c r="DI500" s="277"/>
      <c r="DJ500" s="277"/>
      <c r="DK500" s="277"/>
      <c r="DL500" s="277"/>
      <c r="DM500" s="277"/>
      <c r="DN500" s="277"/>
      <c r="DO500" s="277"/>
      <c r="DP500" s="277"/>
      <c r="DQ500" s="277"/>
      <c r="DR500" s="277"/>
      <c r="DS500" s="277"/>
      <c r="DT500" s="277"/>
      <c r="DU500" s="277"/>
      <c r="DV500" s="277"/>
      <c r="DW500" s="277"/>
      <c r="DX500" s="277"/>
      <c r="DY500" s="277"/>
      <c r="DZ500" s="277"/>
      <c r="EA500" s="277"/>
      <c r="EB500" s="277"/>
      <c r="EC500" s="277"/>
      <c r="ED500" s="277"/>
      <c r="EE500" s="277"/>
      <c r="EF500" s="277"/>
      <c r="EG500" s="277"/>
      <c r="EH500" s="277"/>
      <c r="EI500" s="277"/>
      <c r="EJ500" s="277"/>
      <c r="EK500" s="277"/>
      <c r="EL500" s="277"/>
      <c r="EM500" s="277"/>
      <c r="EN500" s="277"/>
      <c r="EO500" s="277"/>
      <c r="EP500" s="277"/>
      <c r="EQ500" s="277"/>
      <c r="ER500" s="277"/>
      <c r="ES500" s="277"/>
      <c r="ET500" s="277"/>
      <c r="EU500" s="277"/>
      <c r="EV500" s="277"/>
      <c r="EW500" s="277"/>
      <c r="EX500" s="277"/>
      <c r="EY500" s="277"/>
      <c r="EZ500" s="277"/>
      <c r="FA500" s="277"/>
      <c r="FB500" s="277"/>
      <c r="FC500" s="277"/>
      <c r="FD500" s="277"/>
      <c r="FE500" s="277"/>
      <c r="FF500" s="277"/>
      <c r="FG500" s="277"/>
      <c r="FH500" s="277"/>
      <c r="FI500" s="277"/>
      <c r="FJ500" s="277"/>
      <c r="FK500" s="277"/>
      <c r="FL500" s="277"/>
      <c r="FM500" s="277"/>
      <c r="FN500" s="277"/>
      <c r="FO500" s="277"/>
      <c r="FP500" s="277"/>
      <c r="FQ500" s="277"/>
      <c r="FR500" s="277"/>
      <c r="FS500" s="277"/>
      <c r="FT500" s="277"/>
      <c r="FU500" s="277"/>
      <c r="FV500" s="277"/>
      <c r="FW500" s="277"/>
      <c r="FX500" s="277"/>
      <c r="FY500" s="277"/>
      <c r="FZ500" s="277"/>
      <c r="GA500" s="277"/>
      <c r="GB500" s="277"/>
      <c r="GC500" s="277"/>
      <c r="GD500" s="277"/>
      <c r="GE500" s="277"/>
      <c r="GF500" s="277"/>
      <c r="GG500" s="277"/>
      <c r="GH500" s="277"/>
      <c r="GI500" s="277"/>
      <c r="GJ500" s="277"/>
      <c r="GK500" s="277"/>
      <c r="GL500" s="277"/>
      <c r="GM500" s="277"/>
      <c r="GN500" s="277"/>
      <c r="GO500" s="277"/>
      <c r="GP500" s="277"/>
      <c r="GQ500" s="277"/>
      <c r="GR500" s="277"/>
      <c r="GS500" s="277"/>
      <c r="GT500" s="277"/>
      <c r="GU500" s="277"/>
      <c r="GV500" s="280"/>
      <c r="GW500" s="280"/>
      <c r="GX500" s="280"/>
      <c r="GY500" s="280"/>
      <c r="GZ500" s="280"/>
      <c r="HA500" s="280"/>
      <c r="HB500" s="280"/>
      <c r="HC500" s="280"/>
      <c r="HD500" s="280"/>
      <c r="HE500" s="280"/>
      <c r="HF500" s="280"/>
      <c r="HG500" s="280"/>
      <c r="HH500" s="280"/>
      <c r="HI500" s="280"/>
      <c r="HJ500" s="280"/>
      <c r="HK500" s="280"/>
      <c r="HL500" s="280"/>
      <c r="HM500" s="280"/>
      <c r="HN500" s="280"/>
      <c r="HO500" s="280"/>
      <c r="HP500" s="280"/>
      <c r="HQ500" s="280"/>
      <c r="HR500" s="280"/>
      <c r="HS500" s="280"/>
    </row>
    <row r="501" spans="1:227" s="278" customFormat="1" ht="27.95" customHeight="1">
      <c r="A501" s="521"/>
      <c r="B501" s="292" t="s">
        <v>549</v>
      </c>
      <c r="C501" s="291">
        <f>SUM(C502)</f>
        <v>10</v>
      </c>
      <c r="D501" s="291"/>
      <c r="E501" s="291"/>
      <c r="F501" s="291">
        <f t="shared" si="79"/>
        <v>10</v>
      </c>
      <c r="G501" s="291">
        <f t="shared" ref="G501" si="82">SUM(G502)</f>
        <v>-10</v>
      </c>
      <c r="H501" s="291">
        <f t="shared" si="76"/>
        <v>0</v>
      </c>
      <c r="I501" s="296"/>
      <c r="J501" s="277"/>
      <c r="K501" s="277"/>
      <c r="L501" s="277"/>
      <c r="M501" s="277"/>
      <c r="N501" s="277"/>
      <c r="O501" s="277"/>
      <c r="P501" s="277"/>
      <c r="Q501" s="277"/>
      <c r="R501" s="277"/>
      <c r="S501" s="277"/>
      <c r="T501" s="277"/>
      <c r="U501" s="277"/>
      <c r="V501" s="277"/>
      <c r="W501" s="277"/>
      <c r="X501" s="277"/>
      <c r="Y501" s="277"/>
      <c r="Z501" s="277"/>
      <c r="AA501" s="277"/>
      <c r="AB501" s="277"/>
      <c r="AC501" s="277"/>
      <c r="AD501" s="277"/>
      <c r="AE501" s="277"/>
      <c r="AF501" s="277"/>
      <c r="AG501" s="277"/>
      <c r="AH501" s="277"/>
      <c r="AI501" s="277"/>
      <c r="AJ501" s="277"/>
      <c r="AK501" s="277"/>
      <c r="AL501" s="277"/>
      <c r="AM501" s="277"/>
      <c r="AN501" s="277"/>
      <c r="AO501" s="277"/>
      <c r="AP501" s="277"/>
      <c r="AQ501" s="277"/>
      <c r="AR501" s="277"/>
      <c r="AS501" s="277"/>
      <c r="AT501" s="277"/>
      <c r="AU501" s="277"/>
      <c r="AV501" s="277"/>
      <c r="AW501" s="277"/>
      <c r="AX501" s="277"/>
      <c r="AY501" s="277"/>
      <c r="AZ501" s="277"/>
      <c r="BA501" s="277"/>
      <c r="BB501" s="277"/>
      <c r="BC501" s="277"/>
      <c r="BD501" s="277"/>
      <c r="BE501" s="277"/>
      <c r="BF501" s="277"/>
      <c r="BG501" s="277"/>
      <c r="BH501" s="277"/>
      <c r="BI501" s="277"/>
      <c r="BJ501" s="277"/>
      <c r="BK501" s="277"/>
      <c r="BL501" s="277"/>
      <c r="BM501" s="277"/>
      <c r="BN501" s="277"/>
      <c r="BO501" s="277"/>
      <c r="BP501" s="277"/>
      <c r="BQ501" s="277"/>
      <c r="BR501" s="277"/>
      <c r="BS501" s="277"/>
      <c r="BT501" s="277"/>
      <c r="BU501" s="277"/>
      <c r="BV501" s="277"/>
      <c r="BW501" s="277"/>
      <c r="BX501" s="277"/>
      <c r="BY501" s="277"/>
      <c r="BZ501" s="277"/>
      <c r="CA501" s="277"/>
      <c r="CB501" s="277"/>
      <c r="CC501" s="277"/>
      <c r="CD501" s="277"/>
      <c r="CE501" s="277"/>
      <c r="CF501" s="277"/>
      <c r="CG501" s="277"/>
      <c r="CH501" s="277"/>
      <c r="CI501" s="277"/>
      <c r="CJ501" s="277"/>
      <c r="CK501" s="277"/>
      <c r="CL501" s="277"/>
      <c r="CM501" s="277"/>
      <c r="CN501" s="277"/>
      <c r="CO501" s="277"/>
      <c r="CP501" s="277"/>
      <c r="CQ501" s="277"/>
      <c r="CR501" s="277"/>
      <c r="CS501" s="277"/>
      <c r="CT501" s="277"/>
      <c r="CU501" s="277"/>
      <c r="CV501" s="277"/>
      <c r="CW501" s="277"/>
      <c r="CX501" s="277"/>
      <c r="CY501" s="277"/>
      <c r="CZ501" s="277"/>
      <c r="DA501" s="277"/>
      <c r="DB501" s="277"/>
      <c r="DC501" s="277"/>
      <c r="DD501" s="277"/>
      <c r="DE501" s="277"/>
      <c r="DF501" s="277"/>
      <c r="DG501" s="277"/>
      <c r="DH501" s="277"/>
      <c r="DI501" s="277"/>
      <c r="DJ501" s="277"/>
      <c r="DK501" s="277"/>
      <c r="DL501" s="277"/>
      <c r="DM501" s="277"/>
      <c r="DN501" s="277"/>
      <c r="DO501" s="277"/>
      <c r="DP501" s="277"/>
      <c r="DQ501" s="277"/>
      <c r="DR501" s="277"/>
      <c r="DS501" s="277"/>
      <c r="DT501" s="277"/>
      <c r="DU501" s="277"/>
      <c r="DV501" s="277"/>
      <c r="DW501" s="277"/>
      <c r="DX501" s="277"/>
      <c r="DY501" s="277"/>
      <c r="DZ501" s="277"/>
      <c r="EA501" s="277"/>
      <c r="EB501" s="277"/>
      <c r="EC501" s="277"/>
      <c r="ED501" s="277"/>
      <c r="EE501" s="277"/>
      <c r="EF501" s="277"/>
      <c r="EG501" s="277"/>
      <c r="EH501" s="277"/>
      <c r="EI501" s="277"/>
      <c r="EJ501" s="277"/>
      <c r="EK501" s="277"/>
      <c r="EL501" s="277"/>
      <c r="EM501" s="277"/>
      <c r="EN501" s="277"/>
      <c r="EO501" s="277"/>
      <c r="EP501" s="277"/>
      <c r="EQ501" s="277"/>
      <c r="ER501" s="277"/>
      <c r="ES501" s="277"/>
      <c r="ET501" s="277"/>
      <c r="EU501" s="277"/>
      <c r="EV501" s="277"/>
      <c r="EW501" s="277"/>
      <c r="EX501" s="277"/>
      <c r="EY501" s="277"/>
      <c r="EZ501" s="277"/>
      <c r="FA501" s="277"/>
      <c r="FB501" s="277"/>
      <c r="FC501" s="277"/>
      <c r="FD501" s="277"/>
      <c r="FE501" s="277"/>
      <c r="FF501" s="277"/>
      <c r="FG501" s="277"/>
      <c r="FH501" s="277"/>
      <c r="FI501" s="277"/>
      <c r="FJ501" s="277"/>
      <c r="FK501" s="277"/>
      <c r="FL501" s="277"/>
      <c r="FM501" s="277"/>
      <c r="FN501" s="277"/>
      <c r="FO501" s="277"/>
      <c r="FP501" s="277"/>
      <c r="FQ501" s="277"/>
      <c r="FR501" s="277"/>
      <c r="FS501" s="277"/>
      <c r="FT501" s="277"/>
      <c r="FU501" s="277"/>
      <c r="FV501" s="277"/>
      <c r="FW501" s="277"/>
      <c r="FX501" s="277"/>
      <c r="FY501" s="277"/>
      <c r="FZ501" s="277"/>
      <c r="GA501" s="277"/>
      <c r="GB501" s="277"/>
      <c r="GC501" s="277"/>
      <c r="GD501" s="277"/>
      <c r="GE501" s="277"/>
      <c r="GF501" s="277"/>
      <c r="GG501" s="277"/>
      <c r="GH501" s="277"/>
      <c r="GI501" s="277"/>
      <c r="GJ501" s="277"/>
      <c r="GK501" s="277"/>
      <c r="GL501" s="277"/>
      <c r="GM501" s="277"/>
      <c r="GN501" s="277"/>
      <c r="GO501" s="277"/>
      <c r="GP501" s="277"/>
      <c r="GQ501" s="277"/>
      <c r="GR501" s="277"/>
      <c r="GS501" s="277"/>
      <c r="GT501" s="277"/>
      <c r="GU501" s="277"/>
      <c r="GV501" s="280"/>
      <c r="GW501" s="280"/>
      <c r="GX501" s="280"/>
      <c r="GY501" s="280"/>
      <c r="GZ501" s="280"/>
      <c r="HA501" s="280"/>
      <c r="HB501" s="280"/>
      <c r="HC501" s="280"/>
      <c r="HD501" s="280"/>
      <c r="HE501" s="280"/>
      <c r="HF501" s="280"/>
      <c r="HG501" s="280"/>
      <c r="HH501" s="280"/>
      <c r="HI501" s="280"/>
      <c r="HJ501" s="280"/>
      <c r="HK501" s="280"/>
      <c r="HL501" s="280"/>
      <c r="HM501" s="280"/>
      <c r="HN501" s="280"/>
      <c r="HO501" s="280"/>
      <c r="HP501" s="280"/>
      <c r="HQ501" s="280"/>
      <c r="HR501" s="280"/>
      <c r="HS501" s="280"/>
    </row>
    <row r="502" spans="1:227" s="278" customFormat="1" ht="27.95" customHeight="1">
      <c r="A502" s="522"/>
      <c r="B502" s="295" t="s">
        <v>550</v>
      </c>
      <c r="C502" s="291">
        <v>10</v>
      </c>
      <c r="D502" s="290"/>
      <c r="E502" s="290"/>
      <c r="F502" s="291">
        <f t="shared" si="79"/>
        <v>10</v>
      </c>
      <c r="G502" s="290">
        <v>-10</v>
      </c>
      <c r="H502" s="291">
        <f t="shared" si="76"/>
        <v>0</v>
      </c>
      <c r="I502" s="296"/>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s="277"/>
      <c r="AG502" s="277"/>
      <c r="AH502" s="277"/>
      <c r="AI502" s="277"/>
      <c r="AJ502" s="277"/>
      <c r="AK502" s="277"/>
      <c r="AL502" s="277"/>
      <c r="AM502" s="277"/>
      <c r="AN502" s="277"/>
      <c r="AO502" s="277"/>
      <c r="AP502" s="277"/>
      <c r="AQ502" s="277"/>
      <c r="AR502" s="277"/>
      <c r="AS502" s="277"/>
      <c r="AT502" s="277"/>
      <c r="AU502" s="277"/>
      <c r="AV502" s="277"/>
      <c r="AW502" s="277"/>
      <c r="AX502" s="277"/>
      <c r="AY502" s="277"/>
      <c r="AZ502" s="277"/>
      <c r="BA502" s="277"/>
      <c r="BB502" s="277"/>
      <c r="BC502" s="277"/>
      <c r="BD502" s="277"/>
      <c r="BE502" s="277"/>
      <c r="BF502" s="277"/>
      <c r="BG502" s="277"/>
      <c r="BH502" s="277"/>
      <c r="BI502" s="277"/>
      <c r="BJ502" s="277"/>
      <c r="BK502" s="277"/>
      <c r="BL502" s="277"/>
      <c r="BM502" s="277"/>
      <c r="BN502" s="277"/>
      <c r="BO502" s="277"/>
      <c r="BP502" s="277"/>
      <c r="BQ502" s="277"/>
      <c r="BR502" s="277"/>
      <c r="BS502" s="277"/>
      <c r="BT502" s="277"/>
      <c r="BU502" s="277"/>
      <c r="BV502" s="277"/>
      <c r="BW502" s="277"/>
      <c r="BX502" s="277"/>
      <c r="BY502" s="277"/>
      <c r="BZ502" s="277"/>
      <c r="CA502" s="277"/>
      <c r="CB502" s="277"/>
      <c r="CC502" s="277"/>
      <c r="CD502" s="277"/>
      <c r="CE502" s="277"/>
      <c r="CF502" s="277"/>
      <c r="CG502" s="277"/>
      <c r="CH502" s="277"/>
      <c r="CI502" s="277"/>
      <c r="CJ502" s="277"/>
      <c r="CK502" s="277"/>
      <c r="CL502" s="277"/>
      <c r="CM502" s="277"/>
      <c r="CN502" s="277"/>
      <c r="CO502" s="277"/>
      <c r="CP502" s="277"/>
      <c r="CQ502" s="277"/>
      <c r="CR502" s="277"/>
      <c r="CS502" s="277"/>
      <c r="CT502" s="277"/>
      <c r="CU502" s="277"/>
      <c r="CV502" s="277"/>
      <c r="CW502" s="277"/>
      <c r="CX502" s="277"/>
      <c r="CY502" s="277"/>
      <c r="CZ502" s="277"/>
      <c r="DA502" s="277"/>
      <c r="DB502" s="277"/>
      <c r="DC502" s="277"/>
      <c r="DD502" s="277"/>
      <c r="DE502" s="277"/>
      <c r="DF502" s="277"/>
      <c r="DG502" s="277"/>
      <c r="DH502" s="277"/>
      <c r="DI502" s="277"/>
      <c r="DJ502" s="277"/>
      <c r="DK502" s="277"/>
      <c r="DL502" s="277"/>
      <c r="DM502" s="277"/>
      <c r="DN502" s="277"/>
      <c r="DO502" s="277"/>
      <c r="DP502" s="277"/>
      <c r="DQ502" s="277"/>
      <c r="DR502" s="277"/>
      <c r="DS502" s="277"/>
      <c r="DT502" s="277"/>
      <c r="DU502" s="277"/>
      <c r="DV502" s="277"/>
      <c r="DW502" s="277"/>
      <c r="DX502" s="277"/>
      <c r="DY502" s="277"/>
      <c r="DZ502" s="277"/>
      <c r="EA502" s="277"/>
      <c r="EB502" s="277"/>
      <c r="EC502" s="277"/>
      <c r="ED502" s="277"/>
      <c r="EE502" s="277"/>
      <c r="EF502" s="277"/>
      <c r="EG502" s="277"/>
      <c r="EH502" s="277"/>
      <c r="EI502" s="277"/>
      <c r="EJ502" s="277"/>
      <c r="EK502" s="277"/>
      <c r="EL502" s="277"/>
      <c r="EM502" s="277"/>
      <c r="EN502" s="277"/>
      <c r="EO502" s="277"/>
      <c r="EP502" s="277"/>
      <c r="EQ502" s="277"/>
      <c r="ER502" s="277"/>
      <c r="ES502" s="277"/>
      <c r="ET502" s="277"/>
      <c r="EU502" s="277"/>
      <c r="EV502" s="277"/>
      <c r="EW502" s="277"/>
      <c r="EX502" s="277"/>
      <c r="EY502" s="277"/>
      <c r="EZ502" s="277"/>
      <c r="FA502" s="277"/>
      <c r="FB502" s="277"/>
      <c r="FC502" s="277"/>
      <c r="FD502" s="277"/>
      <c r="FE502" s="277"/>
      <c r="FF502" s="277"/>
      <c r="FG502" s="277"/>
      <c r="FH502" s="277"/>
      <c r="FI502" s="277"/>
      <c r="FJ502" s="277"/>
      <c r="FK502" s="277"/>
      <c r="FL502" s="277"/>
      <c r="FM502" s="277"/>
      <c r="FN502" s="277"/>
      <c r="FO502" s="277"/>
      <c r="FP502" s="277"/>
      <c r="FQ502" s="277"/>
      <c r="FR502" s="277"/>
      <c r="FS502" s="277"/>
      <c r="FT502" s="277"/>
      <c r="FU502" s="277"/>
      <c r="FV502" s="277"/>
      <c r="FW502" s="277"/>
      <c r="FX502" s="277"/>
      <c r="FY502" s="277"/>
      <c r="FZ502" s="277"/>
      <c r="GA502" s="277"/>
      <c r="GB502" s="277"/>
      <c r="GC502" s="277"/>
      <c r="GD502" s="277"/>
      <c r="GE502" s="277"/>
      <c r="GF502" s="277"/>
      <c r="GG502" s="277"/>
      <c r="GH502" s="277"/>
      <c r="GI502" s="277"/>
      <c r="GJ502" s="277"/>
      <c r="GK502" s="277"/>
      <c r="GL502" s="277"/>
      <c r="GM502" s="277"/>
      <c r="GN502" s="277"/>
      <c r="GO502" s="277"/>
      <c r="GP502" s="277"/>
      <c r="GQ502" s="277"/>
      <c r="GR502" s="277"/>
      <c r="GS502" s="277"/>
      <c r="GT502" s="277"/>
      <c r="GU502" s="277"/>
      <c r="GV502" s="280"/>
      <c r="GW502" s="280"/>
      <c r="GX502" s="280"/>
      <c r="GY502" s="280"/>
      <c r="GZ502" s="280"/>
      <c r="HA502" s="280"/>
      <c r="HB502" s="280"/>
      <c r="HC502" s="280"/>
      <c r="HD502" s="280"/>
      <c r="HE502" s="280"/>
      <c r="HF502" s="280"/>
      <c r="HG502" s="280"/>
      <c r="HH502" s="280"/>
      <c r="HI502" s="280"/>
      <c r="HJ502" s="280"/>
      <c r="HK502" s="280"/>
      <c r="HL502" s="280"/>
      <c r="HM502" s="280"/>
      <c r="HN502" s="280"/>
      <c r="HO502" s="280"/>
      <c r="HP502" s="280"/>
      <c r="HQ502" s="280"/>
      <c r="HR502" s="280"/>
      <c r="HS502" s="280"/>
    </row>
    <row r="503" spans="1:227" s="278" customFormat="1" ht="27.95" customHeight="1">
      <c r="A503" s="520" t="s">
        <v>226</v>
      </c>
      <c r="B503" s="289" t="s">
        <v>81</v>
      </c>
      <c r="C503" s="291">
        <f>C504</f>
        <v>80</v>
      </c>
      <c r="D503" s="291"/>
      <c r="E503" s="291"/>
      <c r="F503" s="291">
        <f t="shared" si="79"/>
        <v>80</v>
      </c>
      <c r="G503" s="291">
        <f t="shared" ref="G503" si="83">G504</f>
        <v>-61.8</v>
      </c>
      <c r="H503" s="291">
        <f t="shared" si="76"/>
        <v>18.2</v>
      </c>
      <c r="I503" s="296"/>
      <c r="J503" s="277"/>
      <c r="K503" s="277"/>
      <c r="L503" s="277"/>
      <c r="M503" s="277"/>
      <c r="N503" s="277"/>
      <c r="O503" s="277"/>
      <c r="P503" s="277"/>
      <c r="Q503" s="277"/>
      <c r="R503" s="277"/>
      <c r="S503" s="277"/>
      <c r="T503" s="277"/>
      <c r="U503" s="277"/>
      <c r="V503" s="277"/>
      <c r="W503" s="277"/>
      <c r="X503" s="277"/>
      <c r="Y503" s="277"/>
      <c r="Z503" s="277"/>
      <c r="AA503" s="277"/>
      <c r="AB503" s="277"/>
      <c r="AC503" s="277"/>
      <c r="AD503" s="277"/>
      <c r="AE503" s="277"/>
      <c r="AF503" s="277"/>
      <c r="AG503" s="277"/>
      <c r="AH503" s="277"/>
      <c r="AI503" s="277"/>
      <c r="AJ503" s="277"/>
      <c r="AK503" s="277"/>
      <c r="AL503" s="277"/>
      <c r="AM503" s="277"/>
      <c r="AN503" s="277"/>
      <c r="AO503" s="277"/>
      <c r="AP503" s="277"/>
      <c r="AQ503" s="277"/>
      <c r="AR503" s="277"/>
      <c r="AS503" s="277"/>
      <c r="AT503" s="277"/>
      <c r="AU503" s="277"/>
      <c r="AV503" s="277"/>
      <c r="AW503" s="277"/>
      <c r="AX503" s="277"/>
      <c r="AY503" s="277"/>
      <c r="AZ503" s="277"/>
      <c r="BA503" s="277"/>
      <c r="BB503" s="277"/>
      <c r="BC503" s="277"/>
      <c r="BD503" s="277"/>
      <c r="BE503" s="277"/>
      <c r="BF503" s="277"/>
      <c r="BG503" s="277"/>
      <c r="BH503" s="277"/>
      <c r="BI503" s="277"/>
      <c r="BJ503" s="277"/>
      <c r="BK503" s="277"/>
      <c r="BL503" s="277"/>
      <c r="BM503" s="277"/>
      <c r="BN503" s="277"/>
      <c r="BO503" s="277"/>
      <c r="BP503" s="277"/>
      <c r="BQ503" s="277"/>
      <c r="BR503" s="277"/>
      <c r="BS503" s="277"/>
      <c r="BT503" s="277"/>
      <c r="BU503" s="277"/>
      <c r="BV503" s="277"/>
      <c r="BW503" s="277"/>
      <c r="BX503" s="277"/>
      <c r="BY503" s="277"/>
      <c r="BZ503" s="277"/>
      <c r="CA503" s="277"/>
      <c r="CB503" s="277"/>
      <c r="CC503" s="277"/>
      <c r="CD503" s="277"/>
      <c r="CE503" s="277"/>
      <c r="CF503" s="277"/>
      <c r="CG503" s="277"/>
      <c r="CH503" s="277"/>
      <c r="CI503" s="277"/>
      <c r="CJ503" s="277"/>
      <c r="CK503" s="277"/>
      <c r="CL503" s="277"/>
      <c r="CM503" s="277"/>
      <c r="CN503" s="277"/>
      <c r="CO503" s="277"/>
      <c r="CP503" s="277"/>
      <c r="CQ503" s="277"/>
      <c r="CR503" s="277"/>
      <c r="CS503" s="277"/>
      <c r="CT503" s="277"/>
      <c r="CU503" s="277"/>
      <c r="CV503" s="277"/>
      <c r="CW503" s="277"/>
      <c r="CX503" s="277"/>
      <c r="CY503" s="277"/>
      <c r="CZ503" s="277"/>
      <c r="DA503" s="277"/>
      <c r="DB503" s="277"/>
      <c r="DC503" s="277"/>
      <c r="DD503" s="277"/>
      <c r="DE503" s="277"/>
      <c r="DF503" s="277"/>
      <c r="DG503" s="277"/>
      <c r="DH503" s="277"/>
      <c r="DI503" s="277"/>
      <c r="DJ503" s="277"/>
      <c r="DK503" s="277"/>
      <c r="DL503" s="277"/>
      <c r="DM503" s="277"/>
      <c r="DN503" s="277"/>
      <c r="DO503" s="277"/>
      <c r="DP503" s="277"/>
      <c r="DQ503" s="277"/>
      <c r="DR503" s="277"/>
      <c r="DS503" s="277"/>
      <c r="DT503" s="277"/>
      <c r="DU503" s="277"/>
      <c r="DV503" s="277"/>
      <c r="DW503" s="277"/>
      <c r="DX503" s="277"/>
      <c r="DY503" s="277"/>
      <c r="DZ503" s="277"/>
      <c r="EA503" s="277"/>
      <c r="EB503" s="277"/>
      <c r="EC503" s="277"/>
      <c r="ED503" s="277"/>
      <c r="EE503" s="277"/>
      <c r="EF503" s="277"/>
      <c r="EG503" s="277"/>
      <c r="EH503" s="277"/>
      <c r="EI503" s="277"/>
      <c r="EJ503" s="277"/>
      <c r="EK503" s="277"/>
      <c r="EL503" s="277"/>
      <c r="EM503" s="277"/>
      <c r="EN503" s="277"/>
      <c r="EO503" s="277"/>
      <c r="EP503" s="277"/>
      <c r="EQ503" s="277"/>
      <c r="ER503" s="277"/>
      <c r="ES503" s="277"/>
      <c r="ET503" s="277"/>
      <c r="EU503" s="277"/>
      <c r="EV503" s="277"/>
      <c r="EW503" s="277"/>
      <c r="EX503" s="277"/>
      <c r="EY503" s="277"/>
      <c r="EZ503" s="277"/>
      <c r="FA503" s="277"/>
      <c r="FB503" s="277"/>
      <c r="FC503" s="277"/>
      <c r="FD503" s="277"/>
      <c r="FE503" s="277"/>
      <c r="FF503" s="277"/>
      <c r="FG503" s="277"/>
      <c r="FH503" s="277"/>
      <c r="FI503" s="277"/>
      <c r="FJ503" s="277"/>
      <c r="FK503" s="277"/>
      <c r="FL503" s="277"/>
      <c r="FM503" s="277"/>
      <c r="FN503" s="277"/>
      <c r="FO503" s="277"/>
      <c r="FP503" s="277"/>
      <c r="FQ503" s="277"/>
      <c r="FR503" s="277"/>
      <c r="FS503" s="277"/>
      <c r="FT503" s="277"/>
      <c r="FU503" s="277"/>
      <c r="FV503" s="277"/>
      <c r="FW503" s="277"/>
      <c r="FX503" s="277"/>
      <c r="FY503" s="277"/>
      <c r="FZ503" s="277"/>
      <c r="GA503" s="277"/>
      <c r="GB503" s="277"/>
      <c r="GC503" s="277"/>
      <c r="GD503" s="277"/>
      <c r="GE503" s="277"/>
      <c r="GF503" s="277"/>
      <c r="GG503" s="277"/>
      <c r="GH503" s="277"/>
      <c r="GI503" s="277"/>
      <c r="GJ503" s="277"/>
      <c r="GK503" s="277"/>
      <c r="GL503" s="277"/>
      <c r="GM503" s="277"/>
      <c r="GN503" s="277"/>
      <c r="GO503" s="277"/>
      <c r="GP503" s="277"/>
      <c r="GQ503" s="277"/>
      <c r="GR503" s="277"/>
      <c r="GS503" s="277"/>
      <c r="GT503" s="277"/>
      <c r="GU503" s="277"/>
      <c r="GV503" s="280"/>
      <c r="GW503" s="280"/>
      <c r="GX503" s="280"/>
      <c r="GY503" s="280"/>
      <c r="GZ503" s="280"/>
      <c r="HA503" s="280"/>
      <c r="HB503" s="280"/>
      <c r="HC503" s="280"/>
      <c r="HD503" s="280"/>
      <c r="HE503" s="280"/>
      <c r="HF503" s="280"/>
      <c r="HG503" s="280"/>
      <c r="HH503" s="280"/>
      <c r="HI503" s="280"/>
      <c r="HJ503" s="280"/>
      <c r="HK503" s="280"/>
      <c r="HL503" s="280"/>
      <c r="HM503" s="280"/>
      <c r="HN503" s="280"/>
      <c r="HO503" s="280"/>
      <c r="HP503" s="280"/>
      <c r="HQ503" s="280"/>
      <c r="HR503" s="280"/>
      <c r="HS503" s="280"/>
    </row>
    <row r="504" spans="1:227" s="278" customFormat="1" ht="27.95" customHeight="1">
      <c r="A504" s="521"/>
      <c r="B504" s="292" t="s">
        <v>549</v>
      </c>
      <c r="C504" s="291">
        <f>SUM(C505:C506)</f>
        <v>80</v>
      </c>
      <c r="D504" s="290"/>
      <c r="E504" s="290"/>
      <c r="F504" s="291">
        <f t="shared" si="79"/>
        <v>80</v>
      </c>
      <c r="G504" s="290">
        <f>SUM(G505:G506)</f>
        <v>-61.8</v>
      </c>
      <c r="H504" s="291">
        <f t="shared" si="76"/>
        <v>18.2</v>
      </c>
      <c r="I504" s="296"/>
      <c r="J504" s="277"/>
      <c r="K504" s="277"/>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c r="AN504" s="277"/>
      <c r="AO504" s="277"/>
      <c r="AP504" s="277"/>
      <c r="AQ504" s="277"/>
      <c r="AR504" s="277"/>
      <c r="AS504" s="277"/>
      <c r="AT504" s="277"/>
      <c r="AU504" s="277"/>
      <c r="AV504" s="277"/>
      <c r="AW504" s="277"/>
      <c r="AX504" s="277"/>
      <c r="AY504" s="277"/>
      <c r="AZ504" s="277"/>
      <c r="BA504" s="277"/>
      <c r="BB504" s="277"/>
      <c r="BC504" s="277"/>
      <c r="BD504" s="277"/>
      <c r="BE504" s="277"/>
      <c r="BF504" s="277"/>
      <c r="BG504" s="277"/>
      <c r="BH504" s="277"/>
      <c r="BI504" s="277"/>
      <c r="BJ504" s="277"/>
      <c r="BK504" s="277"/>
      <c r="BL504" s="277"/>
      <c r="BM504" s="277"/>
      <c r="BN504" s="277"/>
      <c r="BO504" s="277"/>
      <c r="BP504" s="277"/>
      <c r="BQ504" s="277"/>
      <c r="BR504" s="277"/>
      <c r="BS504" s="277"/>
      <c r="BT504" s="277"/>
      <c r="BU504" s="277"/>
      <c r="BV504" s="277"/>
      <c r="BW504" s="277"/>
      <c r="BX504" s="277"/>
      <c r="BY504" s="277"/>
      <c r="BZ504" s="277"/>
      <c r="CA504" s="277"/>
      <c r="CB504" s="277"/>
      <c r="CC504" s="277"/>
      <c r="CD504" s="277"/>
      <c r="CE504" s="277"/>
      <c r="CF504" s="277"/>
      <c r="CG504" s="277"/>
      <c r="CH504" s="277"/>
      <c r="CI504" s="277"/>
      <c r="CJ504" s="277"/>
      <c r="CK504" s="277"/>
      <c r="CL504" s="277"/>
      <c r="CM504" s="277"/>
      <c r="CN504" s="277"/>
      <c r="CO504" s="277"/>
      <c r="CP504" s="277"/>
      <c r="CQ504" s="277"/>
      <c r="CR504" s="277"/>
      <c r="CS504" s="277"/>
      <c r="CT504" s="277"/>
      <c r="CU504" s="277"/>
      <c r="CV504" s="277"/>
      <c r="CW504" s="277"/>
      <c r="CX504" s="277"/>
      <c r="CY504" s="277"/>
      <c r="CZ504" s="277"/>
      <c r="DA504" s="277"/>
      <c r="DB504" s="277"/>
      <c r="DC504" s="277"/>
      <c r="DD504" s="277"/>
      <c r="DE504" s="277"/>
      <c r="DF504" s="277"/>
      <c r="DG504" s="277"/>
      <c r="DH504" s="277"/>
      <c r="DI504" s="277"/>
      <c r="DJ504" s="277"/>
      <c r="DK504" s="277"/>
      <c r="DL504" s="277"/>
      <c r="DM504" s="277"/>
      <c r="DN504" s="277"/>
      <c r="DO504" s="277"/>
      <c r="DP504" s="277"/>
      <c r="DQ504" s="277"/>
      <c r="DR504" s="277"/>
      <c r="DS504" s="277"/>
      <c r="DT504" s="277"/>
      <c r="DU504" s="277"/>
      <c r="DV504" s="277"/>
      <c r="DW504" s="277"/>
      <c r="DX504" s="277"/>
      <c r="DY504" s="277"/>
      <c r="DZ504" s="277"/>
      <c r="EA504" s="277"/>
      <c r="EB504" s="277"/>
      <c r="EC504" s="277"/>
      <c r="ED504" s="277"/>
      <c r="EE504" s="277"/>
      <c r="EF504" s="277"/>
      <c r="EG504" s="277"/>
      <c r="EH504" s="277"/>
      <c r="EI504" s="277"/>
      <c r="EJ504" s="277"/>
      <c r="EK504" s="277"/>
      <c r="EL504" s="277"/>
      <c r="EM504" s="277"/>
      <c r="EN504" s="277"/>
      <c r="EO504" s="277"/>
      <c r="EP504" s="277"/>
      <c r="EQ504" s="277"/>
      <c r="ER504" s="277"/>
      <c r="ES504" s="277"/>
      <c r="ET504" s="277"/>
      <c r="EU504" s="277"/>
      <c r="EV504" s="277"/>
      <c r="EW504" s="277"/>
      <c r="EX504" s="277"/>
      <c r="EY504" s="277"/>
      <c r="EZ504" s="277"/>
      <c r="FA504" s="277"/>
      <c r="FB504" s="277"/>
      <c r="FC504" s="277"/>
      <c r="FD504" s="277"/>
      <c r="FE504" s="277"/>
      <c r="FF504" s="277"/>
      <c r="FG504" s="277"/>
      <c r="FH504" s="277"/>
      <c r="FI504" s="277"/>
      <c r="FJ504" s="277"/>
      <c r="FK504" s="277"/>
      <c r="FL504" s="277"/>
      <c r="FM504" s="277"/>
      <c r="FN504" s="277"/>
      <c r="FO504" s="277"/>
      <c r="FP504" s="277"/>
      <c r="FQ504" s="277"/>
      <c r="FR504" s="277"/>
      <c r="FS504" s="277"/>
      <c r="FT504" s="277"/>
      <c r="FU504" s="277"/>
      <c r="FV504" s="277"/>
      <c r="FW504" s="277"/>
      <c r="FX504" s="277"/>
      <c r="FY504" s="277"/>
      <c r="FZ504" s="277"/>
      <c r="GA504" s="277"/>
      <c r="GB504" s="277"/>
      <c r="GC504" s="277"/>
      <c r="GD504" s="277"/>
      <c r="GE504" s="277"/>
      <c r="GF504" s="277"/>
      <c r="GG504" s="277"/>
      <c r="GH504" s="277"/>
      <c r="GI504" s="277"/>
      <c r="GJ504" s="277"/>
      <c r="GK504" s="277"/>
      <c r="GL504" s="277"/>
      <c r="GM504" s="277"/>
      <c r="GN504" s="277"/>
      <c r="GO504" s="277"/>
      <c r="GP504" s="277"/>
      <c r="GQ504" s="277"/>
      <c r="GR504" s="277"/>
      <c r="GS504" s="277"/>
      <c r="GT504" s="277"/>
      <c r="GU504" s="277"/>
      <c r="GV504" s="280"/>
      <c r="GW504" s="280"/>
      <c r="GX504" s="280"/>
      <c r="GY504" s="280"/>
      <c r="GZ504" s="280"/>
      <c r="HA504" s="280"/>
      <c r="HB504" s="280"/>
      <c r="HC504" s="280"/>
      <c r="HD504" s="280"/>
      <c r="HE504" s="280"/>
      <c r="HF504" s="280"/>
      <c r="HG504" s="280"/>
      <c r="HH504" s="280"/>
      <c r="HI504" s="280"/>
      <c r="HJ504" s="280"/>
      <c r="HK504" s="280"/>
      <c r="HL504" s="280"/>
      <c r="HM504" s="280"/>
      <c r="HN504" s="280"/>
      <c r="HO504" s="280"/>
      <c r="HP504" s="280"/>
      <c r="HQ504" s="280"/>
      <c r="HR504" s="280"/>
      <c r="HS504" s="280"/>
    </row>
    <row r="505" spans="1:227" s="278" customFormat="1" ht="27.95" customHeight="1">
      <c r="A505" s="521"/>
      <c r="B505" s="296" t="s">
        <v>551</v>
      </c>
      <c r="C505" s="291">
        <v>30</v>
      </c>
      <c r="D505" s="290"/>
      <c r="E505" s="290"/>
      <c r="F505" s="291">
        <f t="shared" si="79"/>
        <v>30</v>
      </c>
      <c r="G505" s="290">
        <v>-11.8</v>
      </c>
      <c r="H505" s="291">
        <f t="shared" si="76"/>
        <v>18.2</v>
      </c>
      <c r="I505" s="296"/>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c r="AN505" s="277"/>
      <c r="AO505" s="277"/>
      <c r="AP505" s="277"/>
      <c r="AQ505" s="277"/>
      <c r="AR505" s="277"/>
      <c r="AS505" s="277"/>
      <c r="AT505" s="277"/>
      <c r="AU505" s="277"/>
      <c r="AV505" s="277"/>
      <c r="AW505" s="277"/>
      <c r="AX505" s="277"/>
      <c r="AY505" s="277"/>
      <c r="AZ505" s="277"/>
      <c r="BA505" s="277"/>
      <c r="BB505" s="277"/>
      <c r="BC505" s="277"/>
      <c r="BD505" s="277"/>
      <c r="BE505" s="277"/>
      <c r="BF505" s="277"/>
      <c r="BG505" s="277"/>
      <c r="BH505" s="277"/>
      <c r="BI505" s="277"/>
      <c r="BJ505" s="277"/>
      <c r="BK505" s="277"/>
      <c r="BL505" s="277"/>
      <c r="BM505" s="277"/>
      <c r="BN505" s="277"/>
      <c r="BO505" s="277"/>
      <c r="BP505" s="277"/>
      <c r="BQ505" s="277"/>
      <c r="BR505" s="277"/>
      <c r="BS505" s="277"/>
      <c r="BT505" s="277"/>
      <c r="BU505" s="277"/>
      <c r="BV505" s="277"/>
      <c r="BW505" s="277"/>
      <c r="BX505" s="277"/>
      <c r="BY505" s="277"/>
      <c r="BZ505" s="277"/>
      <c r="CA505" s="277"/>
      <c r="CB505" s="277"/>
      <c r="CC505" s="277"/>
      <c r="CD505" s="277"/>
      <c r="CE505" s="277"/>
      <c r="CF505" s="277"/>
      <c r="CG505" s="277"/>
      <c r="CH505" s="277"/>
      <c r="CI505" s="277"/>
      <c r="CJ505" s="277"/>
      <c r="CK505" s="277"/>
      <c r="CL505" s="277"/>
      <c r="CM505" s="277"/>
      <c r="CN505" s="277"/>
      <c r="CO505" s="277"/>
      <c r="CP505" s="277"/>
      <c r="CQ505" s="277"/>
      <c r="CR505" s="277"/>
      <c r="CS505" s="277"/>
      <c r="CT505" s="277"/>
      <c r="CU505" s="277"/>
      <c r="CV505" s="277"/>
      <c r="CW505" s="277"/>
      <c r="CX505" s="277"/>
      <c r="CY505" s="277"/>
      <c r="CZ505" s="277"/>
      <c r="DA505" s="277"/>
      <c r="DB505" s="277"/>
      <c r="DC505" s="277"/>
      <c r="DD505" s="277"/>
      <c r="DE505" s="277"/>
      <c r="DF505" s="277"/>
      <c r="DG505" s="277"/>
      <c r="DH505" s="277"/>
      <c r="DI505" s="277"/>
      <c r="DJ505" s="277"/>
      <c r="DK505" s="277"/>
      <c r="DL505" s="277"/>
      <c r="DM505" s="277"/>
      <c r="DN505" s="277"/>
      <c r="DO505" s="277"/>
      <c r="DP505" s="277"/>
      <c r="DQ505" s="277"/>
      <c r="DR505" s="277"/>
      <c r="DS505" s="277"/>
      <c r="DT505" s="277"/>
      <c r="DU505" s="277"/>
      <c r="DV505" s="277"/>
      <c r="DW505" s="277"/>
      <c r="DX505" s="277"/>
      <c r="DY505" s="277"/>
      <c r="DZ505" s="277"/>
      <c r="EA505" s="277"/>
      <c r="EB505" s="277"/>
      <c r="EC505" s="277"/>
      <c r="ED505" s="277"/>
      <c r="EE505" s="277"/>
      <c r="EF505" s="277"/>
      <c r="EG505" s="277"/>
      <c r="EH505" s="277"/>
      <c r="EI505" s="277"/>
      <c r="EJ505" s="277"/>
      <c r="EK505" s="277"/>
      <c r="EL505" s="277"/>
      <c r="EM505" s="277"/>
      <c r="EN505" s="277"/>
      <c r="EO505" s="277"/>
      <c r="EP505" s="277"/>
      <c r="EQ505" s="277"/>
      <c r="ER505" s="277"/>
      <c r="ES505" s="277"/>
      <c r="ET505" s="277"/>
      <c r="EU505" s="277"/>
      <c r="EV505" s="277"/>
      <c r="EW505" s="277"/>
      <c r="EX505" s="277"/>
      <c r="EY505" s="277"/>
      <c r="EZ505" s="277"/>
      <c r="FA505" s="277"/>
      <c r="FB505" s="277"/>
      <c r="FC505" s="277"/>
      <c r="FD505" s="277"/>
      <c r="FE505" s="277"/>
      <c r="FF505" s="277"/>
      <c r="FG505" s="277"/>
      <c r="FH505" s="277"/>
      <c r="FI505" s="277"/>
      <c r="FJ505" s="277"/>
      <c r="FK505" s="277"/>
      <c r="FL505" s="277"/>
      <c r="FM505" s="277"/>
      <c r="FN505" s="277"/>
      <c r="FO505" s="277"/>
      <c r="FP505" s="277"/>
      <c r="FQ505" s="277"/>
      <c r="FR505" s="277"/>
      <c r="FS505" s="277"/>
      <c r="FT505" s="277"/>
      <c r="FU505" s="277"/>
      <c r="FV505" s="277"/>
      <c r="FW505" s="277"/>
      <c r="FX505" s="277"/>
      <c r="FY505" s="277"/>
      <c r="FZ505" s="277"/>
      <c r="GA505" s="277"/>
      <c r="GB505" s="277"/>
      <c r="GC505" s="277"/>
      <c r="GD505" s="277"/>
      <c r="GE505" s="277"/>
      <c r="GF505" s="277"/>
      <c r="GG505" s="277"/>
      <c r="GH505" s="277"/>
      <c r="GI505" s="277"/>
      <c r="GJ505" s="277"/>
      <c r="GK505" s="277"/>
      <c r="GL505" s="277"/>
      <c r="GM505" s="277"/>
      <c r="GN505" s="277"/>
      <c r="GO505" s="277"/>
      <c r="GP505" s="277"/>
      <c r="GQ505" s="277"/>
      <c r="GR505" s="277"/>
      <c r="GS505" s="277"/>
      <c r="GT505" s="277"/>
      <c r="GU505" s="277"/>
      <c r="GV505" s="280"/>
      <c r="GW505" s="280"/>
      <c r="GX505" s="280"/>
      <c r="GY505" s="280"/>
      <c r="GZ505" s="280"/>
      <c r="HA505" s="280"/>
      <c r="HB505" s="280"/>
      <c r="HC505" s="280"/>
      <c r="HD505" s="280"/>
      <c r="HE505" s="280"/>
      <c r="HF505" s="280"/>
      <c r="HG505" s="280"/>
      <c r="HH505" s="280"/>
      <c r="HI505" s="280"/>
      <c r="HJ505" s="280"/>
      <c r="HK505" s="280"/>
      <c r="HL505" s="280"/>
      <c r="HM505" s="280"/>
      <c r="HN505" s="280"/>
      <c r="HO505" s="280"/>
      <c r="HP505" s="280"/>
      <c r="HQ505" s="280"/>
      <c r="HR505" s="280"/>
      <c r="HS505" s="280"/>
    </row>
    <row r="506" spans="1:227" s="278" customFormat="1" ht="27.95" customHeight="1">
      <c r="A506" s="522"/>
      <c r="B506" s="296" t="s">
        <v>552</v>
      </c>
      <c r="C506" s="291">
        <v>50</v>
      </c>
      <c r="D506" s="290"/>
      <c r="E506" s="290"/>
      <c r="F506" s="291">
        <f t="shared" si="79"/>
        <v>50</v>
      </c>
      <c r="G506" s="290">
        <v>-50</v>
      </c>
      <c r="H506" s="291">
        <f t="shared" si="76"/>
        <v>0</v>
      </c>
      <c r="I506" s="296"/>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7"/>
      <c r="AN506" s="277"/>
      <c r="AO506" s="277"/>
      <c r="AP506" s="277"/>
      <c r="AQ506" s="277"/>
      <c r="AR506" s="277"/>
      <c r="AS506" s="277"/>
      <c r="AT506" s="277"/>
      <c r="AU506" s="277"/>
      <c r="AV506" s="277"/>
      <c r="AW506" s="277"/>
      <c r="AX506" s="277"/>
      <c r="AY506" s="277"/>
      <c r="AZ506" s="277"/>
      <c r="BA506" s="277"/>
      <c r="BB506" s="277"/>
      <c r="BC506" s="277"/>
      <c r="BD506" s="277"/>
      <c r="BE506" s="277"/>
      <c r="BF506" s="277"/>
      <c r="BG506" s="277"/>
      <c r="BH506" s="277"/>
      <c r="BI506" s="277"/>
      <c r="BJ506" s="277"/>
      <c r="BK506" s="277"/>
      <c r="BL506" s="277"/>
      <c r="BM506" s="277"/>
      <c r="BN506" s="277"/>
      <c r="BO506" s="277"/>
      <c r="BP506" s="277"/>
      <c r="BQ506" s="277"/>
      <c r="BR506" s="277"/>
      <c r="BS506" s="277"/>
      <c r="BT506" s="277"/>
      <c r="BU506" s="277"/>
      <c r="BV506" s="277"/>
      <c r="BW506" s="277"/>
      <c r="BX506" s="277"/>
      <c r="BY506" s="277"/>
      <c r="BZ506" s="277"/>
      <c r="CA506" s="277"/>
      <c r="CB506" s="277"/>
      <c r="CC506" s="277"/>
      <c r="CD506" s="277"/>
      <c r="CE506" s="277"/>
      <c r="CF506" s="277"/>
      <c r="CG506" s="277"/>
      <c r="CH506" s="277"/>
      <c r="CI506" s="277"/>
      <c r="CJ506" s="277"/>
      <c r="CK506" s="277"/>
      <c r="CL506" s="277"/>
      <c r="CM506" s="277"/>
      <c r="CN506" s="277"/>
      <c r="CO506" s="277"/>
      <c r="CP506" s="277"/>
      <c r="CQ506" s="277"/>
      <c r="CR506" s="277"/>
      <c r="CS506" s="277"/>
      <c r="CT506" s="277"/>
      <c r="CU506" s="277"/>
      <c r="CV506" s="277"/>
      <c r="CW506" s="277"/>
      <c r="CX506" s="277"/>
      <c r="CY506" s="277"/>
      <c r="CZ506" s="277"/>
      <c r="DA506" s="277"/>
      <c r="DB506" s="277"/>
      <c r="DC506" s="277"/>
      <c r="DD506" s="277"/>
      <c r="DE506" s="277"/>
      <c r="DF506" s="277"/>
      <c r="DG506" s="277"/>
      <c r="DH506" s="277"/>
      <c r="DI506" s="277"/>
      <c r="DJ506" s="277"/>
      <c r="DK506" s="277"/>
      <c r="DL506" s="277"/>
      <c r="DM506" s="277"/>
      <c r="DN506" s="277"/>
      <c r="DO506" s="277"/>
      <c r="DP506" s="277"/>
      <c r="DQ506" s="277"/>
      <c r="DR506" s="277"/>
      <c r="DS506" s="277"/>
      <c r="DT506" s="277"/>
      <c r="DU506" s="277"/>
      <c r="DV506" s="277"/>
      <c r="DW506" s="277"/>
      <c r="DX506" s="277"/>
      <c r="DY506" s="277"/>
      <c r="DZ506" s="277"/>
      <c r="EA506" s="277"/>
      <c r="EB506" s="277"/>
      <c r="EC506" s="277"/>
      <c r="ED506" s="277"/>
      <c r="EE506" s="277"/>
      <c r="EF506" s="277"/>
      <c r="EG506" s="277"/>
      <c r="EH506" s="277"/>
      <c r="EI506" s="277"/>
      <c r="EJ506" s="277"/>
      <c r="EK506" s="277"/>
      <c r="EL506" s="277"/>
      <c r="EM506" s="277"/>
      <c r="EN506" s="277"/>
      <c r="EO506" s="277"/>
      <c r="EP506" s="277"/>
      <c r="EQ506" s="277"/>
      <c r="ER506" s="277"/>
      <c r="ES506" s="277"/>
      <c r="ET506" s="277"/>
      <c r="EU506" s="277"/>
      <c r="EV506" s="277"/>
      <c r="EW506" s="277"/>
      <c r="EX506" s="277"/>
      <c r="EY506" s="277"/>
      <c r="EZ506" s="277"/>
      <c r="FA506" s="277"/>
      <c r="FB506" s="277"/>
      <c r="FC506" s="277"/>
      <c r="FD506" s="277"/>
      <c r="FE506" s="277"/>
      <c r="FF506" s="277"/>
      <c r="FG506" s="277"/>
      <c r="FH506" s="277"/>
      <c r="FI506" s="277"/>
      <c r="FJ506" s="277"/>
      <c r="FK506" s="277"/>
      <c r="FL506" s="277"/>
      <c r="FM506" s="277"/>
      <c r="FN506" s="277"/>
      <c r="FO506" s="277"/>
      <c r="FP506" s="277"/>
      <c r="FQ506" s="277"/>
      <c r="FR506" s="277"/>
      <c r="FS506" s="277"/>
      <c r="FT506" s="277"/>
      <c r="FU506" s="277"/>
      <c r="FV506" s="277"/>
      <c r="FW506" s="277"/>
      <c r="FX506" s="277"/>
      <c r="FY506" s="277"/>
      <c r="FZ506" s="277"/>
      <c r="GA506" s="277"/>
      <c r="GB506" s="277"/>
      <c r="GC506" s="277"/>
      <c r="GD506" s="277"/>
      <c r="GE506" s="277"/>
      <c r="GF506" s="277"/>
      <c r="GG506" s="277"/>
      <c r="GH506" s="277"/>
      <c r="GI506" s="277"/>
      <c r="GJ506" s="277"/>
      <c r="GK506" s="277"/>
      <c r="GL506" s="277"/>
      <c r="GM506" s="277"/>
      <c r="GN506" s="277"/>
      <c r="GO506" s="277"/>
      <c r="GP506" s="277"/>
      <c r="GQ506" s="277"/>
      <c r="GR506" s="277"/>
      <c r="GS506" s="277"/>
      <c r="GT506" s="277"/>
      <c r="GU506" s="277"/>
      <c r="GV506" s="280"/>
      <c r="GW506" s="280"/>
      <c r="GX506" s="280"/>
      <c r="GY506" s="280"/>
      <c r="GZ506" s="280"/>
      <c r="HA506" s="280"/>
      <c r="HB506" s="280"/>
      <c r="HC506" s="280"/>
      <c r="HD506" s="280"/>
      <c r="HE506" s="280"/>
      <c r="HF506" s="280"/>
      <c r="HG506" s="280"/>
      <c r="HH506" s="280"/>
      <c r="HI506" s="280"/>
      <c r="HJ506" s="280"/>
      <c r="HK506" s="280"/>
      <c r="HL506" s="280"/>
      <c r="HM506" s="280"/>
      <c r="HN506" s="280"/>
      <c r="HO506" s="280"/>
      <c r="HP506" s="280"/>
      <c r="HQ506" s="280"/>
      <c r="HR506" s="280"/>
      <c r="HS506" s="280"/>
    </row>
    <row r="507" spans="1:227" s="278" customFormat="1" ht="27.95" customHeight="1">
      <c r="A507" s="523" t="s">
        <v>227</v>
      </c>
      <c r="B507" s="289" t="s">
        <v>81</v>
      </c>
      <c r="C507" s="291">
        <f>C508+C509+C511</f>
        <v>373.16</v>
      </c>
      <c r="D507" s="291">
        <f t="shared" ref="D507:G507" si="84">D508+D509+D511</f>
        <v>76.439722000000003</v>
      </c>
      <c r="E507" s="291">
        <f t="shared" si="84"/>
        <v>0</v>
      </c>
      <c r="F507" s="291">
        <f t="shared" si="79"/>
        <v>449.59972199999999</v>
      </c>
      <c r="G507" s="291">
        <f t="shared" si="84"/>
        <v>232.07679999999999</v>
      </c>
      <c r="H507" s="291">
        <f t="shared" si="76"/>
        <v>681.67652199999998</v>
      </c>
      <c r="I507" s="296"/>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277"/>
      <c r="AF507" s="277"/>
      <c r="AG507" s="277"/>
      <c r="AH507" s="277"/>
      <c r="AI507" s="277"/>
      <c r="AJ507" s="277"/>
      <c r="AK507" s="277"/>
      <c r="AL507" s="277"/>
      <c r="AM507" s="277"/>
      <c r="AN507" s="277"/>
      <c r="AO507" s="277"/>
      <c r="AP507" s="277"/>
      <c r="AQ507" s="277"/>
      <c r="AR507" s="277"/>
      <c r="AS507" s="277"/>
      <c r="AT507" s="277"/>
      <c r="AU507" s="277"/>
      <c r="AV507" s="277"/>
      <c r="AW507" s="277"/>
      <c r="AX507" s="277"/>
      <c r="AY507" s="277"/>
      <c r="AZ507" s="277"/>
      <c r="BA507" s="277"/>
      <c r="BB507" s="277"/>
      <c r="BC507" s="277"/>
      <c r="BD507" s="277"/>
      <c r="BE507" s="277"/>
      <c r="BF507" s="277"/>
      <c r="BG507" s="277"/>
      <c r="BH507" s="277"/>
      <c r="BI507" s="277"/>
      <c r="BJ507" s="277"/>
      <c r="BK507" s="277"/>
      <c r="BL507" s="277"/>
      <c r="BM507" s="277"/>
      <c r="BN507" s="277"/>
      <c r="BO507" s="277"/>
      <c r="BP507" s="277"/>
      <c r="BQ507" s="277"/>
      <c r="BR507" s="277"/>
      <c r="BS507" s="277"/>
      <c r="BT507" s="277"/>
      <c r="BU507" s="277"/>
      <c r="BV507" s="277"/>
      <c r="BW507" s="277"/>
      <c r="BX507" s="277"/>
      <c r="BY507" s="277"/>
      <c r="BZ507" s="277"/>
      <c r="CA507" s="277"/>
      <c r="CB507" s="277"/>
      <c r="CC507" s="277"/>
      <c r="CD507" s="277"/>
      <c r="CE507" s="277"/>
      <c r="CF507" s="277"/>
      <c r="CG507" s="277"/>
      <c r="CH507" s="277"/>
      <c r="CI507" s="277"/>
      <c r="CJ507" s="277"/>
      <c r="CK507" s="277"/>
      <c r="CL507" s="277"/>
      <c r="CM507" s="277"/>
      <c r="CN507" s="277"/>
      <c r="CO507" s="277"/>
      <c r="CP507" s="277"/>
      <c r="CQ507" s="277"/>
      <c r="CR507" s="277"/>
      <c r="CS507" s="277"/>
      <c r="CT507" s="277"/>
      <c r="CU507" s="277"/>
      <c r="CV507" s="277"/>
      <c r="CW507" s="277"/>
      <c r="CX507" s="277"/>
      <c r="CY507" s="277"/>
      <c r="CZ507" s="277"/>
      <c r="DA507" s="277"/>
      <c r="DB507" s="277"/>
      <c r="DC507" s="277"/>
      <c r="DD507" s="277"/>
      <c r="DE507" s="277"/>
      <c r="DF507" s="277"/>
      <c r="DG507" s="277"/>
      <c r="DH507" s="277"/>
      <c r="DI507" s="277"/>
      <c r="DJ507" s="277"/>
      <c r="DK507" s="277"/>
      <c r="DL507" s="277"/>
      <c r="DM507" s="277"/>
      <c r="DN507" s="277"/>
      <c r="DO507" s="277"/>
      <c r="DP507" s="277"/>
      <c r="DQ507" s="277"/>
      <c r="DR507" s="277"/>
      <c r="DS507" s="277"/>
      <c r="DT507" s="277"/>
      <c r="DU507" s="277"/>
      <c r="DV507" s="277"/>
      <c r="DW507" s="277"/>
      <c r="DX507" s="277"/>
      <c r="DY507" s="277"/>
      <c r="DZ507" s="277"/>
      <c r="EA507" s="277"/>
      <c r="EB507" s="277"/>
      <c r="EC507" s="277"/>
      <c r="ED507" s="277"/>
      <c r="EE507" s="277"/>
      <c r="EF507" s="277"/>
      <c r="EG507" s="277"/>
      <c r="EH507" s="277"/>
      <c r="EI507" s="277"/>
      <c r="EJ507" s="277"/>
      <c r="EK507" s="277"/>
      <c r="EL507" s="277"/>
      <c r="EM507" s="277"/>
      <c r="EN507" s="277"/>
      <c r="EO507" s="277"/>
      <c r="EP507" s="277"/>
      <c r="EQ507" s="277"/>
      <c r="ER507" s="277"/>
      <c r="ES507" s="277"/>
      <c r="ET507" s="277"/>
      <c r="EU507" s="277"/>
      <c r="EV507" s="277"/>
      <c r="EW507" s="277"/>
      <c r="EX507" s="277"/>
      <c r="EY507" s="277"/>
      <c r="EZ507" s="277"/>
      <c r="FA507" s="277"/>
      <c r="FB507" s="277"/>
      <c r="FC507" s="277"/>
      <c r="FD507" s="277"/>
      <c r="FE507" s="277"/>
      <c r="FF507" s="277"/>
      <c r="FG507" s="277"/>
      <c r="FH507" s="277"/>
      <c r="FI507" s="277"/>
      <c r="FJ507" s="277"/>
      <c r="FK507" s="277"/>
      <c r="FL507" s="277"/>
      <c r="FM507" s="277"/>
      <c r="FN507" s="277"/>
      <c r="FO507" s="277"/>
      <c r="FP507" s="277"/>
      <c r="FQ507" s="277"/>
      <c r="FR507" s="277"/>
      <c r="FS507" s="277"/>
      <c r="FT507" s="277"/>
      <c r="FU507" s="277"/>
      <c r="FV507" s="277"/>
      <c r="FW507" s="277"/>
      <c r="FX507" s="277"/>
      <c r="FY507" s="277"/>
      <c r="FZ507" s="277"/>
      <c r="GA507" s="277"/>
      <c r="GB507" s="277"/>
      <c r="GC507" s="277"/>
      <c r="GD507" s="277"/>
      <c r="GE507" s="277"/>
      <c r="GF507" s="277"/>
      <c r="GG507" s="277"/>
      <c r="GH507" s="277"/>
      <c r="GI507" s="277"/>
      <c r="GJ507" s="277"/>
      <c r="GK507" s="277"/>
      <c r="GL507" s="277"/>
      <c r="GM507" s="277"/>
      <c r="GN507" s="277"/>
      <c r="GO507" s="277"/>
      <c r="GP507" s="277"/>
      <c r="GQ507" s="277"/>
      <c r="GR507" s="277"/>
      <c r="GS507" s="277"/>
      <c r="GT507" s="277"/>
      <c r="GU507" s="277"/>
      <c r="GV507" s="280"/>
      <c r="GW507" s="280"/>
      <c r="GX507" s="280"/>
      <c r="GY507" s="280"/>
      <c r="GZ507" s="280"/>
      <c r="HA507" s="280"/>
      <c r="HB507" s="280"/>
      <c r="HC507" s="280"/>
      <c r="HD507" s="280"/>
      <c r="HE507" s="280"/>
      <c r="HF507" s="280"/>
      <c r="HG507" s="280"/>
      <c r="HH507" s="280"/>
      <c r="HI507" s="280"/>
      <c r="HJ507" s="280"/>
      <c r="HK507" s="280"/>
      <c r="HL507" s="280"/>
      <c r="HM507" s="280"/>
      <c r="HN507" s="280"/>
      <c r="HO507" s="280"/>
      <c r="HP507" s="280"/>
      <c r="HQ507" s="280"/>
      <c r="HR507" s="280"/>
      <c r="HS507" s="280"/>
    </row>
    <row r="508" spans="1:227" s="278" customFormat="1" ht="27.95" customHeight="1">
      <c r="A508" s="523"/>
      <c r="B508" s="294" t="s">
        <v>253</v>
      </c>
      <c r="C508" s="291">
        <v>18.66</v>
      </c>
      <c r="D508" s="290">
        <v>46.439722000000003</v>
      </c>
      <c r="E508" s="290"/>
      <c r="F508" s="291">
        <f t="shared" si="79"/>
        <v>65.099722</v>
      </c>
      <c r="G508" s="290"/>
      <c r="H508" s="291">
        <f t="shared" si="76"/>
        <v>65.099722</v>
      </c>
      <c r="I508" s="296" t="s">
        <v>553</v>
      </c>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277"/>
      <c r="AF508" s="277"/>
      <c r="AG508" s="277"/>
      <c r="AH508" s="277"/>
      <c r="AI508" s="277"/>
      <c r="AJ508" s="277"/>
      <c r="AK508" s="277"/>
      <c r="AL508" s="277"/>
      <c r="AM508" s="277"/>
      <c r="AN508" s="277"/>
      <c r="AO508" s="277"/>
      <c r="AP508" s="277"/>
      <c r="AQ508" s="277"/>
      <c r="AR508" s="277"/>
      <c r="AS508" s="277"/>
      <c r="AT508" s="277"/>
      <c r="AU508" s="277"/>
      <c r="AV508" s="277"/>
      <c r="AW508" s="277"/>
      <c r="AX508" s="277"/>
      <c r="AY508" s="277"/>
      <c r="AZ508" s="277"/>
      <c r="BA508" s="277"/>
      <c r="BB508" s="277"/>
      <c r="BC508" s="277"/>
      <c r="BD508" s="277"/>
      <c r="BE508" s="277"/>
      <c r="BF508" s="277"/>
      <c r="BG508" s="277"/>
      <c r="BH508" s="277"/>
      <c r="BI508" s="277"/>
      <c r="BJ508" s="277"/>
      <c r="BK508" s="277"/>
      <c r="BL508" s="277"/>
      <c r="BM508" s="277"/>
      <c r="BN508" s="277"/>
      <c r="BO508" s="277"/>
      <c r="BP508" s="277"/>
      <c r="BQ508" s="277"/>
      <c r="BR508" s="277"/>
      <c r="BS508" s="277"/>
      <c r="BT508" s="277"/>
      <c r="BU508" s="277"/>
      <c r="BV508" s="277"/>
      <c r="BW508" s="277"/>
      <c r="BX508" s="277"/>
      <c r="BY508" s="277"/>
      <c r="BZ508" s="277"/>
      <c r="CA508" s="277"/>
      <c r="CB508" s="277"/>
      <c r="CC508" s="277"/>
      <c r="CD508" s="277"/>
      <c r="CE508" s="277"/>
      <c r="CF508" s="277"/>
      <c r="CG508" s="277"/>
      <c r="CH508" s="277"/>
      <c r="CI508" s="277"/>
      <c r="CJ508" s="277"/>
      <c r="CK508" s="277"/>
      <c r="CL508" s="277"/>
      <c r="CM508" s="277"/>
      <c r="CN508" s="277"/>
      <c r="CO508" s="277"/>
      <c r="CP508" s="277"/>
      <c r="CQ508" s="277"/>
      <c r="CR508" s="277"/>
      <c r="CS508" s="277"/>
      <c r="CT508" s="277"/>
      <c r="CU508" s="277"/>
      <c r="CV508" s="277"/>
      <c r="CW508" s="277"/>
      <c r="CX508" s="277"/>
      <c r="CY508" s="277"/>
      <c r="CZ508" s="277"/>
      <c r="DA508" s="277"/>
      <c r="DB508" s="277"/>
      <c r="DC508" s="277"/>
      <c r="DD508" s="277"/>
      <c r="DE508" s="277"/>
      <c r="DF508" s="277"/>
      <c r="DG508" s="277"/>
      <c r="DH508" s="277"/>
      <c r="DI508" s="277"/>
      <c r="DJ508" s="277"/>
      <c r="DK508" s="277"/>
      <c r="DL508" s="277"/>
      <c r="DM508" s="277"/>
      <c r="DN508" s="277"/>
      <c r="DO508" s="277"/>
      <c r="DP508" s="277"/>
      <c r="DQ508" s="277"/>
      <c r="DR508" s="277"/>
      <c r="DS508" s="277"/>
      <c r="DT508" s="277"/>
      <c r="DU508" s="277"/>
      <c r="DV508" s="277"/>
      <c r="DW508" s="277"/>
      <c r="DX508" s="277"/>
      <c r="DY508" s="277"/>
      <c r="DZ508" s="277"/>
      <c r="EA508" s="277"/>
      <c r="EB508" s="277"/>
      <c r="EC508" s="277"/>
      <c r="ED508" s="277"/>
      <c r="EE508" s="277"/>
      <c r="EF508" s="277"/>
      <c r="EG508" s="277"/>
      <c r="EH508" s="277"/>
      <c r="EI508" s="277"/>
      <c r="EJ508" s="277"/>
      <c r="EK508" s="277"/>
      <c r="EL508" s="277"/>
      <c r="EM508" s="277"/>
      <c r="EN508" s="277"/>
      <c r="EO508" s="277"/>
      <c r="EP508" s="277"/>
      <c r="EQ508" s="277"/>
      <c r="ER508" s="277"/>
      <c r="ES508" s="277"/>
      <c r="ET508" s="277"/>
      <c r="EU508" s="277"/>
      <c r="EV508" s="277"/>
      <c r="EW508" s="277"/>
      <c r="EX508" s="277"/>
      <c r="EY508" s="277"/>
      <c r="EZ508" s="277"/>
      <c r="FA508" s="277"/>
      <c r="FB508" s="277"/>
      <c r="FC508" s="277"/>
      <c r="FD508" s="277"/>
      <c r="FE508" s="277"/>
      <c r="FF508" s="277"/>
      <c r="FG508" s="277"/>
      <c r="FH508" s="277"/>
      <c r="FI508" s="277"/>
      <c r="FJ508" s="277"/>
      <c r="FK508" s="277"/>
      <c r="FL508" s="277"/>
      <c r="FM508" s="277"/>
      <c r="FN508" s="277"/>
      <c r="FO508" s="277"/>
      <c r="FP508" s="277"/>
      <c r="FQ508" s="277"/>
      <c r="FR508" s="277"/>
      <c r="FS508" s="277"/>
      <c r="FT508" s="277"/>
      <c r="FU508" s="277"/>
      <c r="FV508" s="277"/>
      <c r="FW508" s="277"/>
      <c r="FX508" s="277"/>
      <c r="FY508" s="277"/>
      <c r="FZ508" s="277"/>
      <c r="GA508" s="277"/>
      <c r="GB508" s="277"/>
      <c r="GC508" s="277"/>
      <c r="GD508" s="277"/>
      <c r="GE508" s="277"/>
      <c r="GF508" s="277"/>
      <c r="GG508" s="277"/>
      <c r="GH508" s="277"/>
      <c r="GI508" s="277"/>
      <c r="GJ508" s="277"/>
      <c r="GK508" s="277"/>
      <c r="GL508" s="277"/>
      <c r="GM508" s="277"/>
      <c r="GN508" s="277"/>
      <c r="GO508" s="277"/>
      <c r="GP508" s="277"/>
      <c r="GQ508" s="277"/>
      <c r="GR508" s="277"/>
      <c r="GS508" s="277"/>
      <c r="GT508" s="277"/>
      <c r="GU508" s="277"/>
      <c r="GV508" s="280"/>
      <c r="GW508" s="280"/>
      <c r="GX508" s="280"/>
      <c r="GY508" s="280"/>
      <c r="GZ508" s="280"/>
      <c r="HA508" s="280"/>
      <c r="HB508" s="280"/>
      <c r="HC508" s="280"/>
      <c r="HD508" s="280"/>
      <c r="HE508" s="280"/>
      <c r="HF508" s="280"/>
      <c r="HG508" s="280"/>
      <c r="HH508" s="280"/>
      <c r="HI508" s="280"/>
      <c r="HJ508" s="280"/>
      <c r="HK508" s="280"/>
      <c r="HL508" s="280"/>
      <c r="HM508" s="280"/>
      <c r="HN508" s="280"/>
      <c r="HO508" s="280"/>
      <c r="HP508" s="280"/>
      <c r="HQ508" s="280"/>
      <c r="HR508" s="280"/>
      <c r="HS508" s="280"/>
    </row>
    <row r="509" spans="1:227" s="278" customFormat="1" ht="27.95" customHeight="1">
      <c r="A509" s="523"/>
      <c r="B509" s="292" t="s">
        <v>255</v>
      </c>
      <c r="C509" s="291">
        <v>4.5</v>
      </c>
      <c r="D509" s="291"/>
      <c r="E509" s="290"/>
      <c r="F509" s="291">
        <f t="shared" si="79"/>
        <v>4.5</v>
      </c>
      <c r="G509" s="290"/>
      <c r="H509" s="291">
        <f t="shared" si="76"/>
        <v>4.5</v>
      </c>
      <c r="I509" s="296"/>
      <c r="J509" s="277"/>
      <c r="K509" s="277"/>
      <c r="L509" s="277"/>
      <c r="M509" s="277"/>
      <c r="N509" s="277"/>
      <c r="O509" s="277"/>
      <c r="P509" s="277"/>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277"/>
      <c r="CL509" s="277"/>
      <c r="CM509" s="277"/>
      <c r="CN509" s="277"/>
      <c r="CO509" s="277"/>
      <c r="CP509" s="277"/>
      <c r="CQ509" s="277"/>
      <c r="CR509" s="277"/>
      <c r="CS509" s="277"/>
      <c r="CT509" s="277"/>
      <c r="CU509" s="277"/>
      <c r="CV509" s="277"/>
      <c r="CW509" s="277"/>
      <c r="CX509" s="277"/>
      <c r="CY509" s="277"/>
      <c r="CZ509" s="277"/>
      <c r="DA509" s="277"/>
      <c r="DB509" s="277"/>
      <c r="DC509" s="277"/>
      <c r="DD509" s="277"/>
      <c r="DE509" s="277"/>
      <c r="DF509" s="277"/>
      <c r="DG509" s="277"/>
      <c r="DH509" s="277"/>
      <c r="DI509" s="277"/>
      <c r="DJ509" s="277"/>
      <c r="DK509" s="277"/>
      <c r="DL509" s="277"/>
      <c r="DM509" s="277"/>
      <c r="DN509" s="277"/>
      <c r="DO509" s="277"/>
      <c r="DP509" s="277"/>
      <c r="DQ509" s="277"/>
      <c r="DR509" s="277"/>
      <c r="DS509" s="277"/>
      <c r="DT509" s="277"/>
      <c r="DU509" s="277"/>
      <c r="DV509" s="277"/>
      <c r="DW509" s="277"/>
      <c r="DX509" s="277"/>
      <c r="DY509" s="277"/>
      <c r="DZ509" s="277"/>
      <c r="EA509" s="277"/>
      <c r="EB509" s="277"/>
      <c r="EC509" s="277"/>
      <c r="ED509" s="277"/>
      <c r="EE509" s="277"/>
      <c r="EF509" s="277"/>
      <c r="EG509" s="277"/>
      <c r="EH509" s="277"/>
      <c r="EI509" s="277"/>
      <c r="EJ509" s="277"/>
      <c r="EK509" s="277"/>
      <c r="EL509" s="277"/>
      <c r="EM509" s="277"/>
      <c r="EN509" s="277"/>
      <c r="EO509" s="277"/>
      <c r="EP509" s="277"/>
      <c r="EQ509" s="277"/>
      <c r="ER509" s="277"/>
      <c r="ES509" s="277"/>
      <c r="ET509" s="277"/>
      <c r="EU509" s="277"/>
      <c r="EV509" s="277"/>
      <c r="EW509" s="277"/>
      <c r="EX509" s="277"/>
      <c r="EY509" s="277"/>
      <c r="EZ509" s="277"/>
      <c r="FA509" s="277"/>
      <c r="FB509" s="277"/>
      <c r="FC509" s="277"/>
      <c r="FD509" s="277"/>
      <c r="FE509" s="277"/>
      <c r="FF509" s="277"/>
      <c r="FG509" s="277"/>
      <c r="FH509" s="277"/>
      <c r="FI509" s="277"/>
      <c r="FJ509" s="277"/>
      <c r="FK509" s="277"/>
      <c r="FL509" s="277"/>
      <c r="FM509" s="277"/>
      <c r="FN509" s="277"/>
      <c r="FO509" s="277"/>
      <c r="FP509" s="277"/>
      <c r="FQ509" s="277"/>
      <c r="FR509" s="277"/>
      <c r="FS509" s="277"/>
      <c r="FT509" s="277"/>
      <c r="FU509" s="277"/>
      <c r="FV509" s="277"/>
      <c r="FW509" s="277"/>
      <c r="FX509" s="277"/>
      <c r="FY509" s="277"/>
      <c r="FZ509" s="277"/>
      <c r="GA509" s="277"/>
      <c r="GB509" s="277"/>
      <c r="GC509" s="277"/>
      <c r="GD509" s="277"/>
      <c r="GE509" s="277"/>
      <c r="GF509" s="277"/>
      <c r="GG509" s="277"/>
      <c r="GH509" s="277"/>
      <c r="GI509" s="277"/>
      <c r="GJ509" s="277"/>
      <c r="GK509" s="277"/>
      <c r="GL509" s="277"/>
      <c r="GM509" s="277"/>
      <c r="GN509" s="277"/>
      <c r="GO509" s="277"/>
      <c r="GP509" s="277"/>
      <c r="GQ509" s="277"/>
      <c r="GR509" s="277"/>
      <c r="GS509" s="277"/>
      <c r="GT509" s="277"/>
      <c r="GU509" s="277"/>
      <c r="GV509" s="280"/>
      <c r="GW509" s="280"/>
      <c r="GX509" s="280"/>
      <c r="GY509" s="280"/>
      <c r="GZ509" s="280"/>
      <c r="HA509" s="280"/>
      <c r="HB509" s="280"/>
      <c r="HC509" s="280"/>
      <c r="HD509" s="280"/>
      <c r="HE509" s="280"/>
      <c r="HF509" s="280"/>
      <c r="HG509" s="280"/>
      <c r="HH509" s="280"/>
      <c r="HI509" s="280"/>
      <c r="HJ509" s="280"/>
      <c r="HK509" s="280"/>
      <c r="HL509" s="280"/>
      <c r="HM509" s="280"/>
      <c r="HN509" s="280"/>
      <c r="HO509" s="280"/>
      <c r="HP509" s="280"/>
      <c r="HQ509" s="280"/>
      <c r="HR509" s="280"/>
      <c r="HS509" s="280"/>
    </row>
    <row r="510" spans="1:227" s="278" customFormat="1" ht="27.95" customHeight="1">
      <c r="A510" s="523"/>
      <c r="B510" s="293" t="s">
        <v>554</v>
      </c>
      <c r="C510" s="291">
        <v>4.5</v>
      </c>
      <c r="D510" s="291"/>
      <c r="E510" s="290"/>
      <c r="F510" s="291">
        <f t="shared" si="79"/>
        <v>4.5</v>
      </c>
      <c r="G510" s="290"/>
      <c r="H510" s="291">
        <f t="shared" si="76"/>
        <v>4.5</v>
      </c>
      <c r="I510" s="296"/>
      <c r="J510" s="277"/>
      <c r="K510" s="277"/>
      <c r="L510" s="277"/>
      <c r="M510" s="277"/>
      <c r="N510" s="277"/>
      <c r="O510" s="277"/>
      <c r="P510" s="277"/>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c r="AN510" s="277"/>
      <c r="AO510" s="277"/>
      <c r="AP510" s="277"/>
      <c r="AQ510" s="277"/>
      <c r="AR510" s="277"/>
      <c r="AS510" s="277"/>
      <c r="AT510" s="277"/>
      <c r="AU510" s="277"/>
      <c r="AV510" s="277"/>
      <c r="AW510" s="277"/>
      <c r="AX510" s="277"/>
      <c r="AY510" s="277"/>
      <c r="AZ510" s="277"/>
      <c r="BA510" s="277"/>
      <c r="BB510" s="277"/>
      <c r="BC510" s="277"/>
      <c r="BD510" s="277"/>
      <c r="BE510" s="277"/>
      <c r="BF510" s="277"/>
      <c r="BG510" s="277"/>
      <c r="BH510" s="277"/>
      <c r="BI510" s="277"/>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277"/>
      <c r="CL510" s="277"/>
      <c r="CM510" s="277"/>
      <c r="CN510" s="277"/>
      <c r="CO510" s="277"/>
      <c r="CP510" s="277"/>
      <c r="CQ510" s="277"/>
      <c r="CR510" s="277"/>
      <c r="CS510" s="277"/>
      <c r="CT510" s="277"/>
      <c r="CU510" s="277"/>
      <c r="CV510" s="277"/>
      <c r="CW510" s="277"/>
      <c r="CX510" s="277"/>
      <c r="CY510" s="277"/>
      <c r="CZ510" s="277"/>
      <c r="DA510" s="277"/>
      <c r="DB510" s="277"/>
      <c r="DC510" s="277"/>
      <c r="DD510" s="277"/>
      <c r="DE510" s="277"/>
      <c r="DF510" s="277"/>
      <c r="DG510" s="277"/>
      <c r="DH510" s="277"/>
      <c r="DI510" s="277"/>
      <c r="DJ510" s="277"/>
      <c r="DK510" s="277"/>
      <c r="DL510" s="277"/>
      <c r="DM510" s="277"/>
      <c r="DN510" s="277"/>
      <c r="DO510" s="277"/>
      <c r="DP510" s="277"/>
      <c r="DQ510" s="277"/>
      <c r="DR510" s="277"/>
      <c r="DS510" s="277"/>
      <c r="DT510" s="277"/>
      <c r="DU510" s="277"/>
      <c r="DV510" s="277"/>
      <c r="DW510" s="277"/>
      <c r="DX510" s="277"/>
      <c r="DY510" s="277"/>
      <c r="DZ510" s="277"/>
      <c r="EA510" s="277"/>
      <c r="EB510" s="277"/>
      <c r="EC510" s="277"/>
      <c r="ED510" s="277"/>
      <c r="EE510" s="277"/>
      <c r="EF510" s="277"/>
      <c r="EG510" s="277"/>
      <c r="EH510" s="277"/>
      <c r="EI510" s="277"/>
      <c r="EJ510" s="277"/>
      <c r="EK510" s="277"/>
      <c r="EL510" s="277"/>
      <c r="EM510" s="277"/>
      <c r="EN510" s="277"/>
      <c r="EO510" s="277"/>
      <c r="EP510" s="277"/>
      <c r="EQ510" s="277"/>
      <c r="ER510" s="277"/>
      <c r="ES510" s="277"/>
      <c r="ET510" s="277"/>
      <c r="EU510" s="277"/>
      <c r="EV510" s="277"/>
      <c r="EW510" s="277"/>
      <c r="EX510" s="277"/>
      <c r="EY510" s="277"/>
      <c r="EZ510" s="277"/>
      <c r="FA510" s="277"/>
      <c r="FB510" s="277"/>
      <c r="FC510" s="277"/>
      <c r="FD510" s="277"/>
      <c r="FE510" s="277"/>
      <c r="FF510" s="277"/>
      <c r="FG510" s="277"/>
      <c r="FH510" s="277"/>
      <c r="FI510" s="277"/>
      <c r="FJ510" s="277"/>
      <c r="FK510" s="277"/>
      <c r="FL510" s="277"/>
      <c r="FM510" s="277"/>
      <c r="FN510" s="277"/>
      <c r="FO510" s="277"/>
      <c r="FP510" s="277"/>
      <c r="FQ510" s="277"/>
      <c r="FR510" s="277"/>
      <c r="FS510" s="277"/>
      <c r="FT510" s="277"/>
      <c r="FU510" s="277"/>
      <c r="FV510" s="277"/>
      <c r="FW510" s="277"/>
      <c r="FX510" s="277"/>
      <c r="FY510" s="277"/>
      <c r="FZ510" s="277"/>
      <c r="GA510" s="277"/>
      <c r="GB510" s="277"/>
      <c r="GC510" s="277"/>
      <c r="GD510" s="277"/>
      <c r="GE510" s="277"/>
      <c r="GF510" s="277"/>
      <c r="GG510" s="277"/>
      <c r="GH510" s="277"/>
      <c r="GI510" s="277"/>
      <c r="GJ510" s="277"/>
      <c r="GK510" s="277"/>
      <c r="GL510" s="277"/>
      <c r="GM510" s="277"/>
      <c r="GN510" s="277"/>
      <c r="GO510" s="277"/>
      <c r="GP510" s="277"/>
      <c r="GQ510" s="277"/>
      <c r="GR510" s="277"/>
      <c r="GS510" s="277"/>
      <c r="GT510" s="277"/>
      <c r="GU510" s="277"/>
      <c r="GV510" s="280"/>
      <c r="GW510" s="280"/>
      <c r="GX510" s="280"/>
      <c r="GY510" s="280"/>
      <c r="GZ510" s="280"/>
      <c r="HA510" s="280"/>
      <c r="HB510" s="280"/>
      <c r="HC510" s="280"/>
      <c r="HD510" s="280"/>
      <c r="HE510" s="280"/>
      <c r="HF510" s="280"/>
      <c r="HG510" s="280"/>
      <c r="HH510" s="280"/>
      <c r="HI510" s="280"/>
      <c r="HJ510" s="280"/>
      <c r="HK510" s="280"/>
      <c r="HL510" s="280"/>
      <c r="HM510" s="280"/>
      <c r="HN510" s="280"/>
      <c r="HO510" s="280"/>
      <c r="HP510" s="280"/>
      <c r="HQ510" s="280"/>
      <c r="HR510" s="280"/>
      <c r="HS510" s="280"/>
    </row>
    <row r="511" spans="1:227" s="278" customFormat="1" ht="27.95" customHeight="1">
      <c r="A511" s="523"/>
      <c r="B511" s="292" t="s">
        <v>258</v>
      </c>
      <c r="C511" s="291">
        <f>SUM(C512:C514)</f>
        <v>350</v>
      </c>
      <c r="D511" s="291">
        <f t="shared" ref="D511:G511" si="85">SUM(D512:D514)</f>
        <v>30</v>
      </c>
      <c r="E511" s="291">
        <f t="shared" si="85"/>
        <v>0</v>
      </c>
      <c r="F511" s="291">
        <f t="shared" si="79"/>
        <v>380</v>
      </c>
      <c r="G511" s="291">
        <f t="shared" si="85"/>
        <v>232.07679999999999</v>
      </c>
      <c r="H511" s="291">
        <f t="shared" si="76"/>
        <v>612.07680000000005</v>
      </c>
      <c r="I511" s="296"/>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c r="AN511" s="277"/>
      <c r="AO511" s="277"/>
      <c r="AP511" s="277"/>
      <c r="AQ511" s="277"/>
      <c r="AR511" s="277"/>
      <c r="AS511" s="277"/>
      <c r="AT511" s="277"/>
      <c r="AU511" s="277"/>
      <c r="AV511" s="277"/>
      <c r="AW511" s="277"/>
      <c r="AX511" s="277"/>
      <c r="AY511" s="277"/>
      <c r="AZ511" s="277"/>
      <c r="BA511" s="277"/>
      <c r="BB511" s="277"/>
      <c r="BC511" s="277"/>
      <c r="BD511" s="277"/>
      <c r="BE511" s="277"/>
      <c r="BF511" s="277"/>
      <c r="BG511" s="277"/>
      <c r="BH511" s="277"/>
      <c r="BI511" s="277"/>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7"/>
      <c r="CQ511" s="277"/>
      <c r="CR511" s="277"/>
      <c r="CS511" s="277"/>
      <c r="CT511" s="277"/>
      <c r="CU511" s="277"/>
      <c r="CV511" s="277"/>
      <c r="CW511" s="277"/>
      <c r="CX511" s="277"/>
      <c r="CY511" s="277"/>
      <c r="CZ511" s="277"/>
      <c r="DA511" s="277"/>
      <c r="DB511" s="277"/>
      <c r="DC511" s="277"/>
      <c r="DD511" s="277"/>
      <c r="DE511" s="277"/>
      <c r="DF511" s="277"/>
      <c r="DG511" s="277"/>
      <c r="DH511" s="277"/>
      <c r="DI511" s="277"/>
      <c r="DJ511" s="277"/>
      <c r="DK511" s="277"/>
      <c r="DL511" s="277"/>
      <c r="DM511" s="277"/>
      <c r="DN511" s="277"/>
      <c r="DO511" s="277"/>
      <c r="DP511" s="277"/>
      <c r="DQ511" s="277"/>
      <c r="DR511" s="277"/>
      <c r="DS511" s="277"/>
      <c r="DT511" s="277"/>
      <c r="DU511" s="277"/>
      <c r="DV511" s="277"/>
      <c r="DW511" s="277"/>
      <c r="DX511" s="277"/>
      <c r="DY511" s="277"/>
      <c r="DZ511" s="277"/>
      <c r="EA511" s="277"/>
      <c r="EB511" s="277"/>
      <c r="EC511" s="277"/>
      <c r="ED511" s="277"/>
      <c r="EE511" s="277"/>
      <c r="EF511" s="277"/>
      <c r="EG511" s="277"/>
      <c r="EH511" s="277"/>
      <c r="EI511" s="277"/>
      <c r="EJ511" s="277"/>
      <c r="EK511" s="277"/>
      <c r="EL511" s="277"/>
      <c r="EM511" s="277"/>
      <c r="EN511" s="277"/>
      <c r="EO511" s="277"/>
      <c r="EP511" s="277"/>
      <c r="EQ511" s="277"/>
      <c r="ER511" s="277"/>
      <c r="ES511" s="277"/>
      <c r="ET511" s="277"/>
      <c r="EU511" s="277"/>
      <c r="EV511" s="277"/>
      <c r="EW511" s="277"/>
      <c r="EX511" s="277"/>
      <c r="EY511" s="277"/>
      <c r="EZ511" s="277"/>
      <c r="FA511" s="277"/>
      <c r="FB511" s="277"/>
      <c r="FC511" s="277"/>
      <c r="FD511" s="277"/>
      <c r="FE511" s="277"/>
      <c r="FF511" s="277"/>
      <c r="FG511" s="277"/>
      <c r="FH511" s="277"/>
      <c r="FI511" s="277"/>
      <c r="FJ511" s="277"/>
      <c r="FK511" s="277"/>
      <c r="FL511" s="277"/>
      <c r="FM511" s="277"/>
      <c r="FN511" s="277"/>
      <c r="FO511" s="277"/>
      <c r="FP511" s="277"/>
      <c r="FQ511" s="277"/>
      <c r="FR511" s="277"/>
      <c r="FS511" s="277"/>
      <c r="FT511" s="277"/>
      <c r="FU511" s="277"/>
      <c r="FV511" s="277"/>
      <c r="FW511" s="277"/>
      <c r="FX511" s="277"/>
      <c r="FY511" s="277"/>
      <c r="FZ511" s="277"/>
      <c r="GA511" s="277"/>
      <c r="GB511" s="277"/>
      <c r="GC511" s="277"/>
      <c r="GD511" s="277"/>
      <c r="GE511" s="277"/>
      <c r="GF511" s="277"/>
      <c r="GG511" s="277"/>
      <c r="GH511" s="277"/>
      <c r="GI511" s="277"/>
      <c r="GJ511" s="277"/>
      <c r="GK511" s="277"/>
      <c r="GL511" s="277"/>
      <c r="GM511" s="277"/>
      <c r="GN511" s="277"/>
      <c r="GO511" s="277"/>
      <c r="GP511" s="277"/>
      <c r="GQ511" s="277"/>
      <c r="GR511" s="277"/>
      <c r="GS511" s="277"/>
      <c r="GT511" s="277"/>
      <c r="GU511" s="277"/>
      <c r="GV511" s="280"/>
      <c r="GW511" s="280"/>
      <c r="GX511" s="280"/>
      <c r="GY511" s="280"/>
      <c r="GZ511" s="280"/>
      <c r="HA511" s="280"/>
      <c r="HB511" s="280"/>
      <c r="HC511" s="280"/>
      <c r="HD511" s="280"/>
      <c r="HE511" s="280"/>
      <c r="HF511" s="280"/>
      <c r="HG511" s="280"/>
      <c r="HH511" s="280"/>
      <c r="HI511" s="280"/>
      <c r="HJ511" s="280"/>
      <c r="HK511" s="280"/>
      <c r="HL511" s="280"/>
      <c r="HM511" s="280"/>
      <c r="HN511" s="280"/>
      <c r="HO511" s="280"/>
      <c r="HP511" s="280"/>
      <c r="HQ511" s="280"/>
      <c r="HR511" s="280"/>
      <c r="HS511" s="280"/>
    </row>
    <row r="512" spans="1:227" s="278" customFormat="1" ht="27.95" customHeight="1">
      <c r="A512" s="523"/>
      <c r="B512" s="296" t="s">
        <v>555</v>
      </c>
      <c r="C512" s="291">
        <v>350</v>
      </c>
      <c r="D512" s="290"/>
      <c r="E512" s="290"/>
      <c r="F512" s="291">
        <f t="shared" si="79"/>
        <v>350</v>
      </c>
      <c r="G512" s="290"/>
      <c r="H512" s="291">
        <f t="shared" si="76"/>
        <v>350</v>
      </c>
      <c r="I512" s="296"/>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7"/>
      <c r="AN512" s="277"/>
      <c r="AO512" s="277"/>
      <c r="AP512" s="277"/>
      <c r="AQ512" s="277"/>
      <c r="AR512" s="277"/>
      <c r="AS512" s="277"/>
      <c r="AT512" s="277"/>
      <c r="AU512" s="277"/>
      <c r="AV512" s="277"/>
      <c r="AW512" s="277"/>
      <c r="AX512" s="277"/>
      <c r="AY512" s="277"/>
      <c r="AZ512" s="277"/>
      <c r="BA512" s="277"/>
      <c r="BB512" s="277"/>
      <c r="BC512" s="277"/>
      <c r="BD512" s="277"/>
      <c r="BE512" s="277"/>
      <c r="BF512" s="277"/>
      <c r="BG512" s="277"/>
      <c r="BH512" s="277"/>
      <c r="BI512" s="277"/>
      <c r="BJ512" s="277"/>
      <c r="BK512" s="277"/>
      <c r="BL512" s="277"/>
      <c r="BM512" s="277"/>
      <c r="BN512" s="277"/>
      <c r="BO512" s="277"/>
      <c r="BP512" s="277"/>
      <c r="BQ512" s="277"/>
      <c r="BR512" s="277"/>
      <c r="BS512" s="277"/>
      <c r="BT512" s="277"/>
      <c r="BU512" s="277"/>
      <c r="BV512" s="277"/>
      <c r="BW512" s="277"/>
      <c r="BX512" s="277"/>
      <c r="BY512" s="277"/>
      <c r="BZ512" s="277"/>
      <c r="CA512" s="277"/>
      <c r="CB512" s="277"/>
      <c r="CC512" s="277"/>
      <c r="CD512" s="277"/>
      <c r="CE512" s="277"/>
      <c r="CF512" s="277"/>
      <c r="CG512" s="277"/>
      <c r="CH512" s="277"/>
      <c r="CI512" s="277"/>
      <c r="CJ512" s="277"/>
      <c r="CK512" s="277"/>
      <c r="CL512" s="277"/>
      <c r="CM512" s="277"/>
      <c r="CN512" s="277"/>
      <c r="CO512" s="277"/>
      <c r="CP512" s="277"/>
      <c r="CQ512" s="277"/>
      <c r="CR512" s="277"/>
      <c r="CS512" s="277"/>
      <c r="CT512" s="277"/>
      <c r="CU512" s="277"/>
      <c r="CV512" s="277"/>
      <c r="CW512" s="277"/>
      <c r="CX512" s="277"/>
      <c r="CY512" s="277"/>
      <c r="CZ512" s="277"/>
      <c r="DA512" s="277"/>
      <c r="DB512" s="277"/>
      <c r="DC512" s="277"/>
      <c r="DD512" s="277"/>
      <c r="DE512" s="277"/>
      <c r="DF512" s="277"/>
      <c r="DG512" s="277"/>
      <c r="DH512" s="277"/>
      <c r="DI512" s="277"/>
      <c r="DJ512" s="277"/>
      <c r="DK512" s="277"/>
      <c r="DL512" s="277"/>
      <c r="DM512" s="277"/>
      <c r="DN512" s="277"/>
      <c r="DO512" s="277"/>
      <c r="DP512" s="277"/>
      <c r="DQ512" s="277"/>
      <c r="DR512" s="277"/>
      <c r="DS512" s="277"/>
      <c r="DT512" s="277"/>
      <c r="DU512" s="277"/>
      <c r="DV512" s="277"/>
      <c r="DW512" s="277"/>
      <c r="DX512" s="277"/>
      <c r="DY512" s="277"/>
      <c r="DZ512" s="277"/>
      <c r="EA512" s="277"/>
      <c r="EB512" s="277"/>
      <c r="EC512" s="277"/>
      <c r="ED512" s="277"/>
      <c r="EE512" s="277"/>
      <c r="EF512" s="277"/>
      <c r="EG512" s="277"/>
      <c r="EH512" s="277"/>
      <c r="EI512" s="277"/>
      <c r="EJ512" s="277"/>
      <c r="EK512" s="277"/>
      <c r="EL512" s="277"/>
      <c r="EM512" s="277"/>
      <c r="EN512" s="277"/>
      <c r="EO512" s="277"/>
      <c r="EP512" s="277"/>
      <c r="EQ512" s="277"/>
      <c r="ER512" s="277"/>
      <c r="ES512" s="277"/>
      <c r="ET512" s="277"/>
      <c r="EU512" s="277"/>
      <c r="EV512" s="277"/>
      <c r="EW512" s="277"/>
      <c r="EX512" s="277"/>
      <c r="EY512" s="277"/>
      <c r="EZ512" s="277"/>
      <c r="FA512" s="277"/>
      <c r="FB512" s="277"/>
      <c r="FC512" s="277"/>
      <c r="FD512" s="277"/>
      <c r="FE512" s="277"/>
      <c r="FF512" s="277"/>
      <c r="FG512" s="277"/>
      <c r="FH512" s="277"/>
      <c r="FI512" s="277"/>
      <c r="FJ512" s="277"/>
      <c r="FK512" s="277"/>
      <c r="FL512" s="277"/>
      <c r="FM512" s="277"/>
      <c r="FN512" s="277"/>
      <c r="FO512" s="277"/>
      <c r="FP512" s="277"/>
      <c r="FQ512" s="277"/>
      <c r="FR512" s="277"/>
      <c r="FS512" s="277"/>
      <c r="FT512" s="277"/>
      <c r="FU512" s="277"/>
      <c r="FV512" s="277"/>
      <c r="FW512" s="277"/>
      <c r="FX512" s="277"/>
      <c r="FY512" s="277"/>
      <c r="FZ512" s="277"/>
      <c r="GA512" s="277"/>
      <c r="GB512" s="277"/>
      <c r="GC512" s="277"/>
      <c r="GD512" s="277"/>
      <c r="GE512" s="277"/>
      <c r="GF512" s="277"/>
      <c r="GG512" s="277"/>
      <c r="GH512" s="277"/>
      <c r="GI512" s="277"/>
      <c r="GJ512" s="277"/>
      <c r="GK512" s="277"/>
      <c r="GL512" s="277"/>
      <c r="GM512" s="277"/>
      <c r="GN512" s="277"/>
      <c r="GO512" s="277"/>
      <c r="GP512" s="277"/>
      <c r="GQ512" s="277"/>
      <c r="GR512" s="277"/>
      <c r="GS512" s="277"/>
      <c r="GT512" s="277"/>
      <c r="GU512" s="277"/>
      <c r="GV512" s="280"/>
      <c r="GW512" s="280"/>
      <c r="GX512" s="280"/>
      <c r="GY512" s="280"/>
      <c r="GZ512" s="280"/>
      <c r="HA512" s="280"/>
      <c r="HB512" s="280"/>
      <c r="HC512" s="280"/>
      <c r="HD512" s="280"/>
      <c r="HE512" s="280"/>
      <c r="HF512" s="280"/>
      <c r="HG512" s="280"/>
      <c r="HH512" s="280"/>
      <c r="HI512" s="280"/>
      <c r="HJ512" s="280"/>
      <c r="HK512" s="280"/>
      <c r="HL512" s="280"/>
      <c r="HM512" s="280"/>
      <c r="HN512" s="280"/>
      <c r="HO512" s="280"/>
      <c r="HP512" s="280"/>
      <c r="HQ512" s="280"/>
      <c r="HR512" s="280"/>
      <c r="HS512" s="280"/>
    </row>
    <row r="513" spans="1:227" s="278" customFormat="1" ht="27.95" customHeight="1">
      <c r="A513" s="523"/>
      <c r="B513" s="296" t="s">
        <v>475</v>
      </c>
      <c r="C513" s="291"/>
      <c r="D513" s="290"/>
      <c r="E513" s="290"/>
      <c r="F513" s="291">
        <f t="shared" si="79"/>
        <v>0</v>
      </c>
      <c r="G513" s="290">
        <v>232.07679999999999</v>
      </c>
      <c r="H513" s="291">
        <f t="shared" si="76"/>
        <v>232.07679999999999</v>
      </c>
      <c r="I513" s="296"/>
      <c r="J513" s="277"/>
      <c r="K513" s="277"/>
      <c r="L513" s="277"/>
      <c r="M513" s="277"/>
      <c r="N513" s="277"/>
      <c r="O513" s="277"/>
      <c r="P513" s="277"/>
      <c r="Q513" s="277"/>
      <c r="R513" s="277"/>
      <c r="S513" s="277"/>
      <c r="T513" s="277"/>
      <c r="U513" s="277"/>
      <c r="V513" s="277"/>
      <c r="W513" s="277"/>
      <c r="X513" s="277"/>
      <c r="Y513" s="277"/>
      <c r="Z513" s="277"/>
      <c r="AA513" s="277"/>
      <c r="AB513" s="277"/>
      <c r="AC513" s="277"/>
      <c r="AD513" s="277"/>
      <c r="AE513" s="277"/>
      <c r="AF513" s="277"/>
      <c r="AG513" s="277"/>
      <c r="AH513" s="277"/>
      <c r="AI513" s="277"/>
      <c r="AJ513" s="277"/>
      <c r="AK513" s="277"/>
      <c r="AL513" s="277"/>
      <c r="AM513" s="277"/>
      <c r="AN513" s="277"/>
      <c r="AO513" s="277"/>
      <c r="AP513" s="277"/>
      <c r="AQ513" s="277"/>
      <c r="AR513" s="277"/>
      <c r="AS513" s="277"/>
      <c r="AT513" s="277"/>
      <c r="AU513" s="277"/>
      <c r="AV513" s="277"/>
      <c r="AW513" s="277"/>
      <c r="AX513" s="277"/>
      <c r="AY513" s="277"/>
      <c r="AZ513" s="277"/>
      <c r="BA513" s="277"/>
      <c r="BB513" s="277"/>
      <c r="BC513" s="277"/>
      <c r="BD513" s="277"/>
      <c r="BE513" s="277"/>
      <c r="BF513" s="277"/>
      <c r="BG513" s="277"/>
      <c r="BH513" s="277"/>
      <c r="BI513" s="277"/>
      <c r="BJ513" s="277"/>
      <c r="BK513" s="277"/>
      <c r="BL513" s="277"/>
      <c r="BM513" s="277"/>
      <c r="BN513" s="277"/>
      <c r="BO513" s="277"/>
      <c r="BP513" s="277"/>
      <c r="BQ513" s="277"/>
      <c r="BR513" s="277"/>
      <c r="BS513" s="277"/>
      <c r="BT513" s="277"/>
      <c r="BU513" s="277"/>
      <c r="BV513" s="277"/>
      <c r="BW513" s="277"/>
      <c r="BX513" s="277"/>
      <c r="BY513" s="277"/>
      <c r="BZ513" s="277"/>
      <c r="CA513" s="277"/>
      <c r="CB513" s="277"/>
      <c r="CC513" s="277"/>
      <c r="CD513" s="277"/>
      <c r="CE513" s="277"/>
      <c r="CF513" s="277"/>
      <c r="CG513" s="277"/>
      <c r="CH513" s="277"/>
      <c r="CI513" s="277"/>
      <c r="CJ513" s="277"/>
      <c r="CK513" s="277"/>
      <c r="CL513" s="277"/>
      <c r="CM513" s="277"/>
      <c r="CN513" s="277"/>
      <c r="CO513" s="277"/>
      <c r="CP513" s="277"/>
      <c r="CQ513" s="277"/>
      <c r="CR513" s="277"/>
      <c r="CS513" s="277"/>
      <c r="CT513" s="277"/>
      <c r="CU513" s="277"/>
      <c r="CV513" s="277"/>
      <c r="CW513" s="277"/>
      <c r="CX513" s="277"/>
      <c r="CY513" s="277"/>
      <c r="CZ513" s="277"/>
      <c r="DA513" s="277"/>
      <c r="DB513" s="277"/>
      <c r="DC513" s="277"/>
      <c r="DD513" s="277"/>
      <c r="DE513" s="277"/>
      <c r="DF513" s="277"/>
      <c r="DG513" s="277"/>
      <c r="DH513" s="277"/>
      <c r="DI513" s="277"/>
      <c r="DJ513" s="277"/>
      <c r="DK513" s="277"/>
      <c r="DL513" s="277"/>
      <c r="DM513" s="277"/>
      <c r="DN513" s="277"/>
      <c r="DO513" s="277"/>
      <c r="DP513" s="277"/>
      <c r="DQ513" s="277"/>
      <c r="DR513" s="277"/>
      <c r="DS513" s="277"/>
      <c r="DT513" s="277"/>
      <c r="DU513" s="277"/>
      <c r="DV513" s="277"/>
      <c r="DW513" s="277"/>
      <c r="DX513" s="277"/>
      <c r="DY513" s="277"/>
      <c r="DZ513" s="277"/>
      <c r="EA513" s="277"/>
      <c r="EB513" s="277"/>
      <c r="EC513" s="277"/>
      <c r="ED513" s="277"/>
      <c r="EE513" s="277"/>
      <c r="EF513" s="277"/>
      <c r="EG513" s="277"/>
      <c r="EH513" s="277"/>
      <c r="EI513" s="277"/>
      <c r="EJ513" s="277"/>
      <c r="EK513" s="277"/>
      <c r="EL513" s="277"/>
      <c r="EM513" s="277"/>
      <c r="EN513" s="277"/>
      <c r="EO513" s="277"/>
      <c r="EP513" s="277"/>
      <c r="EQ513" s="277"/>
      <c r="ER513" s="277"/>
      <c r="ES513" s="277"/>
      <c r="ET513" s="277"/>
      <c r="EU513" s="277"/>
      <c r="EV513" s="277"/>
      <c r="EW513" s="277"/>
      <c r="EX513" s="277"/>
      <c r="EY513" s="277"/>
      <c r="EZ513" s="277"/>
      <c r="FA513" s="277"/>
      <c r="FB513" s="277"/>
      <c r="FC513" s="277"/>
      <c r="FD513" s="277"/>
      <c r="FE513" s="277"/>
      <c r="FF513" s="277"/>
      <c r="FG513" s="277"/>
      <c r="FH513" s="277"/>
      <c r="FI513" s="277"/>
      <c r="FJ513" s="277"/>
      <c r="FK513" s="277"/>
      <c r="FL513" s="277"/>
      <c r="FM513" s="277"/>
      <c r="FN513" s="277"/>
      <c r="FO513" s="277"/>
      <c r="FP513" s="277"/>
      <c r="FQ513" s="277"/>
      <c r="FR513" s="277"/>
      <c r="FS513" s="277"/>
      <c r="FT513" s="277"/>
      <c r="FU513" s="277"/>
      <c r="FV513" s="277"/>
      <c r="FW513" s="277"/>
      <c r="FX513" s="277"/>
      <c r="FY513" s="277"/>
      <c r="FZ513" s="277"/>
      <c r="GA513" s="277"/>
      <c r="GB513" s="277"/>
      <c r="GC513" s="277"/>
      <c r="GD513" s="277"/>
      <c r="GE513" s="277"/>
      <c r="GF513" s="277"/>
      <c r="GG513" s="277"/>
      <c r="GH513" s="277"/>
      <c r="GI513" s="277"/>
      <c r="GJ513" s="277"/>
      <c r="GK513" s="277"/>
      <c r="GL513" s="277"/>
      <c r="GM513" s="277"/>
      <c r="GN513" s="277"/>
      <c r="GO513" s="277"/>
      <c r="GP513" s="277"/>
      <c r="GQ513" s="277"/>
      <c r="GR513" s="277"/>
      <c r="GS513" s="277"/>
      <c r="GT513" s="277"/>
      <c r="GU513" s="277"/>
      <c r="GV513" s="280"/>
      <c r="GW513" s="280"/>
      <c r="GX513" s="280"/>
      <c r="GY513" s="280"/>
      <c r="GZ513" s="280"/>
      <c r="HA513" s="280"/>
      <c r="HB513" s="280"/>
      <c r="HC513" s="280"/>
      <c r="HD513" s="280"/>
      <c r="HE513" s="280"/>
      <c r="HF513" s="280"/>
      <c r="HG513" s="280"/>
      <c r="HH513" s="280"/>
      <c r="HI513" s="280"/>
      <c r="HJ513" s="280"/>
      <c r="HK513" s="280"/>
      <c r="HL513" s="280"/>
      <c r="HM513" s="280"/>
      <c r="HN513" s="280"/>
      <c r="HO513" s="280"/>
      <c r="HP513" s="280"/>
      <c r="HQ513" s="280"/>
      <c r="HR513" s="280"/>
      <c r="HS513" s="280"/>
    </row>
    <row r="514" spans="1:227" s="278" customFormat="1" ht="27.95" customHeight="1">
      <c r="A514" s="523"/>
      <c r="B514" s="296" t="s">
        <v>307</v>
      </c>
      <c r="C514" s="291"/>
      <c r="D514" s="290">
        <v>30</v>
      </c>
      <c r="E514" s="290"/>
      <c r="F514" s="291">
        <f t="shared" si="79"/>
        <v>30</v>
      </c>
      <c r="G514" s="290"/>
      <c r="H514" s="291">
        <f t="shared" si="76"/>
        <v>30</v>
      </c>
      <c r="I514" s="296"/>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c r="EM514" s="277"/>
      <c r="EN514" s="277"/>
      <c r="EO514" s="277"/>
      <c r="EP514" s="277"/>
      <c r="EQ514" s="277"/>
      <c r="ER514" s="277"/>
      <c r="ES514" s="277"/>
      <c r="ET514" s="277"/>
      <c r="EU514" s="277"/>
      <c r="EV514" s="277"/>
      <c r="EW514" s="277"/>
      <c r="EX514" s="277"/>
      <c r="EY514" s="277"/>
      <c r="EZ514" s="277"/>
      <c r="FA514" s="277"/>
      <c r="FB514" s="277"/>
      <c r="FC514" s="277"/>
      <c r="FD514" s="277"/>
      <c r="FE514" s="277"/>
      <c r="FF514" s="277"/>
      <c r="FG514" s="277"/>
      <c r="FH514" s="277"/>
      <c r="FI514" s="277"/>
      <c r="FJ514" s="277"/>
      <c r="FK514" s="277"/>
      <c r="FL514" s="277"/>
      <c r="FM514" s="277"/>
      <c r="FN514" s="277"/>
      <c r="FO514" s="277"/>
      <c r="FP514" s="277"/>
      <c r="FQ514" s="277"/>
      <c r="FR514" s="277"/>
      <c r="FS514" s="277"/>
      <c r="FT514" s="277"/>
      <c r="FU514" s="277"/>
      <c r="FV514" s="277"/>
      <c r="FW514" s="277"/>
      <c r="FX514" s="277"/>
      <c r="FY514" s="277"/>
      <c r="FZ514" s="277"/>
      <c r="GA514" s="277"/>
      <c r="GB514" s="277"/>
      <c r="GC514" s="277"/>
      <c r="GD514" s="277"/>
      <c r="GE514" s="277"/>
      <c r="GF514" s="277"/>
      <c r="GG514" s="277"/>
      <c r="GH514" s="277"/>
      <c r="GI514" s="277"/>
      <c r="GJ514" s="277"/>
      <c r="GK514" s="277"/>
      <c r="GL514" s="277"/>
      <c r="GM514" s="277"/>
      <c r="GN514" s="277"/>
      <c r="GO514" s="277"/>
      <c r="GP514" s="277"/>
      <c r="GQ514" s="277"/>
      <c r="GR514" s="277"/>
      <c r="GS514" s="277"/>
      <c r="GT514" s="277"/>
      <c r="GU514" s="277"/>
      <c r="GV514" s="280"/>
      <c r="GW514" s="280"/>
      <c r="GX514" s="280"/>
      <c r="GY514" s="280"/>
      <c r="GZ514" s="280"/>
      <c r="HA514" s="280"/>
      <c r="HB514" s="280"/>
      <c r="HC514" s="280"/>
      <c r="HD514" s="280"/>
      <c r="HE514" s="280"/>
      <c r="HF514" s="280"/>
      <c r="HG514" s="280"/>
      <c r="HH514" s="280"/>
      <c r="HI514" s="280"/>
      <c r="HJ514" s="280"/>
      <c r="HK514" s="280"/>
      <c r="HL514" s="280"/>
      <c r="HM514" s="280"/>
      <c r="HN514" s="280"/>
      <c r="HO514" s="280"/>
      <c r="HP514" s="280"/>
      <c r="HQ514" s="280"/>
      <c r="HR514" s="280"/>
      <c r="HS514" s="280"/>
    </row>
    <row r="515" spans="1:227" s="278" customFormat="1" ht="32.450000000000003" customHeight="1">
      <c r="A515" s="523" t="s">
        <v>139</v>
      </c>
      <c r="B515" s="289" t="s">
        <v>81</v>
      </c>
      <c r="C515" s="291">
        <f>C516+C517+C520+C532</f>
        <v>1549.9</v>
      </c>
      <c r="D515" s="291">
        <f t="shared" ref="D515:G515" si="86">D516+D517+D520+D532</f>
        <v>250.452146</v>
      </c>
      <c r="E515" s="291">
        <f t="shared" si="86"/>
        <v>3393.3319999999999</v>
      </c>
      <c r="F515" s="291">
        <f t="shared" si="79"/>
        <v>5193.6841459999996</v>
      </c>
      <c r="G515" s="291">
        <f t="shared" si="86"/>
        <v>4104.527</v>
      </c>
      <c r="H515" s="291">
        <f t="shared" si="76"/>
        <v>9298.2111459999996</v>
      </c>
      <c r="I515" s="296"/>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c r="EM515" s="277"/>
      <c r="EN515" s="277"/>
      <c r="EO515" s="277"/>
      <c r="EP515" s="277"/>
      <c r="EQ515" s="277"/>
      <c r="ER515" s="277"/>
      <c r="ES515" s="277"/>
      <c r="ET515" s="277"/>
      <c r="EU515" s="277"/>
      <c r="EV515" s="277"/>
      <c r="EW515" s="277"/>
      <c r="EX515" s="277"/>
      <c r="EY515" s="277"/>
      <c r="EZ515" s="277"/>
      <c r="FA515" s="277"/>
      <c r="FB515" s="277"/>
      <c r="FC515" s="277"/>
      <c r="FD515" s="277"/>
      <c r="FE515" s="277"/>
      <c r="FF515" s="277"/>
      <c r="FG515" s="277"/>
      <c r="FH515" s="277"/>
      <c r="FI515" s="277"/>
      <c r="FJ515" s="277"/>
      <c r="FK515" s="277"/>
      <c r="FL515" s="277"/>
      <c r="FM515" s="277"/>
      <c r="FN515" s="277"/>
      <c r="FO515" s="277"/>
      <c r="FP515" s="277"/>
      <c r="FQ515" s="277"/>
      <c r="FR515" s="277"/>
      <c r="FS515" s="277"/>
      <c r="FT515" s="277"/>
      <c r="FU515" s="277"/>
      <c r="FV515" s="277"/>
      <c r="FW515" s="277"/>
      <c r="FX515" s="277"/>
      <c r="FY515" s="277"/>
      <c r="FZ515" s="277"/>
      <c r="GA515" s="277"/>
      <c r="GB515" s="277"/>
      <c r="GC515" s="277"/>
      <c r="GD515" s="277"/>
      <c r="GE515" s="277"/>
      <c r="GF515" s="277"/>
      <c r="GG515" s="277"/>
      <c r="GH515" s="277"/>
      <c r="GI515" s="277"/>
      <c r="GJ515" s="277"/>
      <c r="GK515" s="277"/>
      <c r="GL515" s="277"/>
      <c r="GM515" s="277"/>
      <c r="GN515" s="277"/>
      <c r="GO515" s="277"/>
      <c r="GP515" s="277"/>
      <c r="GQ515" s="277"/>
      <c r="GR515" s="277"/>
      <c r="GS515" s="277"/>
      <c r="GT515" s="277"/>
      <c r="GU515" s="277"/>
      <c r="GV515" s="280"/>
      <c r="GW515" s="280"/>
      <c r="GX515" s="280"/>
      <c r="GY515" s="280"/>
      <c r="GZ515" s="280"/>
      <c r="HA515" s="280"/>
      <c r="HB515" s="280"/>
      <c r="HC515" s="280"/>
      <c r="HD515" s="280"/>
      <c r="HE515" s="280"/>
      <c r="HF515" s="280"/>
      <c r="HG515" s="280"/>
      <c r="HH515" s="280"/>
      <c r="HI515" s="280"/>
      <c r="HJ515" s="280"/>
      <c r="HK515" s="280"/>
      <c r="HL515" s="280"/>
      <c r="HM515" s="280"/>
      <c r="HN515" s="280"/>
      <c r="HO515" s="280"/>
      <c r="HP515" s="280"/>
      <c r="HQ515" s="280"/>
      <c r="HR515" s="280"/>
      <c r="HS515" s="280"/>
    </row>
    <row r="516" spans="1:227" s="278" customFormat="1" ht="32.450000000000003" customHeight="1">
      <c r="A516" s="523"/>
      <c r="B516" s="294" t="s">
        <v>253</v>
      </c>
      <c r="C516" s="291">
        <v>360.85</v>
      </c>
      <c r="D516" s="290">
        <v>176.17714599999999</v>
      </c>
      <c r="E516" s="290"/>
      <c r="F516" s="291">
        <f t="shared" si="79"/>
        <v>537.02714600000002</v>
      </c>
      <c r="G516" s="290"/>
      <c r="H516" s="291">
        <f t="shared" si="76"/>
        <v>537.02714600000002</v>
      </c>
      <c r="I516" s="296" t="s">
        <v>556</v>
      </c>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c r="EM516" s="277"/>
      <c r="EN516" s="277"/>
      <c r="EO516" s="277"/>
      <c r="EP516" s="277"/>
      <c r="EQ516" s="277"/>
      <c r="ER516" s="277"/>
      <c r="ES516" s="277"/>
      <c r="ET516" s="277"/>
      <c r="EU516" s="277"/>
      <c r="EV516" s="277"/>
      <c r="EW516" s="277"/>
      <c r="EX516" s="277"/>
      <c r="EY516" s="277"/>
      <c r="EZ516" s="277"/>
      <c r="FA516" s="277"/>
      <c r="FB516" s="277"/>
      <c r="FC516" s="277"/>
      <c r="FD516" s="277"/>
      <c r="FE516" s="277"/>
      <c r="FF516" s="277"/>
      <c r="FG516" s="277"/>
      <c r="FH516" s="277"/>
      <c r="FI516" s="277"/>
      <c r="FJ516" s="277"/>
      <c r="FK516" s="277"/>
      <c r="FL516" s="277"/>
      <c r="FM516" s="277"/>
      <c r="FN516" s="277"/>
      <c r="FO516" s="277"/>
      <c r="FP516" s="277"/>
      <c r="FQ516" s="277"/>
      <c r="FR516" s="277"/>
      <c r="FS516" s="277"/>
      <c r="FT516" s="277"/>
      <c r="FU516" s="277"/>
      <c r="FV516" s="277"/>
      <c r="FW516" s="277"/>
      <c r="FX516" s="277"/>
      <c r="FY516" s="277"/>
      <c r="FZ516" s="277"/>
      <c r="GA516" s="277"/>
      <c r="GB516" s="277"/>
      <c r="GC516" s="277"/>
      <c r="GD516" s="277"/>
      <c r="GE516" s="277"/>
      <c r="GF516" s="277"/>
      <c r="GG516" s="277"/>
      <c r="GH516" s="277"/>
      <c r="GI516" s="277"/>
      <c r="GJ516" s="277"/>
      <c r="GK516" s="277"/>
      <c r="GL516" s="277"/>
      <c r="GM516" s="277"/>
      <c r="GN516" s="277"/>
      <c r="GO516" s="277"/>
      <c r="GP516" s="277"/>
      <c r="GQ516" s="277"/>
      <c r="GR516" s="277"/>
      <c r="GS516" s="277"/>
      <c r="GT516" s="277"/>
      <c r="GU516" s="277"/>
      <c r="GV516" s="280"/>
      <c r="GW516" s="280"/>
      <c r="GX516" s="280"/>
      <c r="GY516" s="280"/>
      <c r="GZ516" s="280"/>
      <c r="HA516" s="280"/>
      <c r="HB516" s="280"/>
      <c r="HC516" s="280"/>
      <c r="HD516" s="280"/>
      <c r="HE516" s="280"/>
      <c r="HF516" s="280"/>
      <c r="HG516" s="280"/>
      <c r="HH516" s="280"/>
      <c r="HI516" s="280"/>
      <c r="HJ516" s="280"/>
      <c r="HK516" s="280"/>
      <c r="HL516" s="280"/>
      <c r="HM516" s="280"/>
      <c r="HN516" s="280"/>
      <c r="HO516" s="280"/>
      <c r="HP516" s="280"/>
      <c r="HQ516" s="280"/>
      <c r="HR516" s="280"/>
      <c r="HS516" s="280"/>
    </row>
    <row r="517" spans="1:227" s="278" customFormat="1" ht="32.450000000000003" customHeight="1">
      <c r="A517" s="523"/>
      <c r="B517" s="294" t="s">
        <v>255</v>
      </c>
      <c r="C517" s="291">
        <v>41.64</v>
      </c>
      <c r="D517" s="290"/>
      <c r="E517" s="290"/>
      <c r="F517" s="291">
        <f t="shared" si="79"/>
        <v>41.64</v>
      </c>
      <c r="G517" s="290"/>
      <c r="H517" s="291">
        <f t="shared" si="76"/>
        <v>41.64</v>
      </c>
      <c r="I517" s="296"/>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c r="EM517" s="277"/>
      <c r="EN517" s="277"/>
      <c r="EO517" s="277"/>
      <c r="EP517" s="277"/>
      <c r="EQ517" s="277"/>
      <c r="ER517" s="277"/>
      <c r="ES517" s="277"/>
      <c r="ET517" s="277"/>
      <c r="EU517" s="277"/>
      <c r="EV517" s="277"/>
      <c r="EW517" s="277"/>
      <c r="EX517" s="277"/>
      <c r="EY517" s="277"/>
      <c r="EZ517" s="277"/>
      <c r="FA517" s="277"/>
      <c r="FB517" s="277"/>
      <c r="FC517" s="277"/>
      <c r="FD517" s="277"/>
      <c r="FE517" s="277"/>
      <c r="FF517" s="277"/>
      <c r="FG517" s="277"/>
      <c r="FH517" s="277"/>
      <c r="FI517" s="277"/>
      <c r="FJ517" s="277"/>
      <c r="FK517" s="277"/>
      <c r="FL517" s="277"/>
      <c r="FM517" s="277"/>
      <c r="FN517" s="277"/>
      <c r="FO517" s="277"/>
      <c r="FP517" s="277"/>
      <c r="FQ517" s="277"/>
      <c r="FR517" s="277"/>
      <c r="FS517" s="277"/>
      <c r="FT517" s="277"/>
      <c r="FU517" s="277"/>
      <c r="FV517" s="277"/>
      <c r="FW517" s="277"/>
      <c r="FX517" s="277"/>
      <c r="FY517" s="277"/>
      <c r="FZ517" s="277"/>
      <c r="GA517" s="277"/>
      <c r="GB517" s="277"/>
      <c r="GC517" s="277"/>
      <c r="GD517" s="277"/>
      <c r="GE517" s="277"/>
      <c r="GF517" s="277"/>
      <c r="GG517" s="277"/>
      <c r="GH517" s="277"/>
      <c r="GI517" s="277"/>
      <c r="GJ517" s="277"/>
      <c r="GK517" s="277"/>
      <c r="GL517" s="277"/>
      <c r="GM517" s="277"/>
      <c r="GN517" s="277"/>
      <c r="GO517" s="277"/>
      <c r="GP517" s="277"/>
      <c r="GQ517" s="277"/>
      <c r="GR517" s="277"/>
      <c r="GS517" s="277"/>
      <c r="GT517" s="277"/>
      <c r="GU517" s="277"/>
      <c r="GV517" s="280"/>
      <c r="GW517" s="280"/>
      <c r="GX517" s="280"/>
      <c r="GY517" s="280"/>
      <c r="GZ517" s="280"/>
      <c r="HA517" s="280"/>
      <c r="HB517" s="280"/>
      <c r="HC517" s="280"/>
      <c r="HD517" s="280"/>
      <c r="HE517" s="280"/>
      <c r="HF517" s="280"/>
      <c r="HG517" s="280"/>
      <c r="HH517" s="280"/>
      <c r="HI517" s="280"/>
      <c r="HJ517" s="280"/>
      <c r="HK517" s="280"/>
      <c r="HL517" s="280"/>
      <c r="HM517" s="280"/>
      <c r="HN517" s="280"/>
      <c r="HO517" s="280"/>
      <c r="HP517" s="280"/>
      <c r="HQ517" s="280"/>
      <c r="HR517" s="280"/>
      <c r="HS517" s="280"/>
    </row>
    <row r="518" spans="1:227" s="278" customFormat="1" ht="32.450000000000003" customHeight="1">
      <c r="A518" s="523"/>
      <c r="B518" s="293" t="s">
        <v>256</v>
      </c>
      <c r="C518" s="291">
        <v>30</v>
      </c>
      <c r="D518" s="291"/>
      <c r="E518" s="291"/>
      <c r="F518" s="291">
        <f t="shared" si="79"/>
        <v>30</v>
      </c>
      <c r="G518" s="291"/>
      <c r="H518" s="291">
        <f t="shared" si="76"/>
        <v>30</v>
      </c>
      <c r="I518" s="296"/>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c r="EN518" s="277"/>
      <c r="EO518" s="277"/>
      <c r="EP518" s="277"/>
      <c r="EQ518" s="277"/>
      <c r="ER518" s="277"/>
      <c r="ES518" s="277"/>
      <c r="ET518" s="277"/>
      <c r="EU518" s="277"/>
      <c r="EV518" s="277"/>
      <c r="EW518" s="277"/>
      <c r="EX518" s="277"/>
      <c r="EY518" s="277"/>
      <c r="EZ518" s="277"/>
      <c r="FA518" s="277"/>
      <c r="FB518" s="277"/>
      <c r="FC518" s="277"/>
      <c r="FD518" s="277"/>
      <c r="FE518" s="277"/>
      <c r="FF518" s="277"/>
      <c r="FG518" s="277"/>
      <c r="FH518" s="277"/>
      <c r="FI518" s="277"/>
      <c r="FJ518" s="277"/>
      <c r="FK518" s="277"/>
      <c r="FL518" s="277"/>
      <c r="FM518" s="277"/>
      <c r="FN518" s="277"/>
      <c r="FO518" s="277"/>
      <c r="FP518" s="277"/>
      <c r="FQ518" s="277"/>
      <c r="FR518" s="277"/>
      <c r="FS518" s="277"/>
      <c r="FT518" s="277"/>
      <c r="FU518" s="277"/>
      <c r="FV518" s="277"/>
      <c r="FW518" s="277"/>
      <c r="FX518" s="277"/>
      <c r="FY518" s="277"/>
      <c r="FZ518" s="277"/>
      <c r="GA518" s="277"/>
      <c r="GB518" s="277"/>
      <c r="GC518" s="277"/>
      <c r="GD518" s="277"/>
      <c r="GE518" s="277"/>
      <c r="GF518" s="277"/>
      <c r="GG518" s="277"/>
      <c r="GH518" s="277"/>
      <c r="GI518" s="277"/>
      <c r="GJ518" s="277"/>
      <c r="GK518" s="277"/>
      <c r="GL518" s="277"/>
      <c r="GM518" s="277"/>
      <c r="GN518" s="277"/>
      <c r="GO518" s="277"/>
      <c r="GP518" s="277"/>
      <c r="GQ518" s="277"/>
      <c r="GR518" s="277"/>
      <c r="GS518" s="277"/>
      <c r="GT518" s="277"/>
      <c r="GU518" s="277"/>
      <c r="GV518" s="280"/>
      <c r="GW518" s="280"/>
      <c r="GX518" s="280"/>
      <c r="GY518" s="280"/>
      <c r="GZ518" s="280"/>
      <c r="HA518" s="280"/>
      <c r="HB518" s="280"/>
      <c r="HC518" s="280"/>
      <c r="HD518" s="280"/>
      <c r="HE518" s="280"/>
      <c r="HF518" s="280"/>
      <c r="HG518" s="280"/>
      <c r="HH518" s="280"/>
      <c r="HI518" s="280"/>
      <c r="HJ518" s="280"/>
      <c r="HK518" s="280"/>
      <c r="HL518" s="280"/>
      <c r="HM518" s="280"/>
      <c r="HN518" s="280"/>
      <c r="HO518" s="280"/>
      <c r="HP518" s="280"/>
      <c r="HQ518" s="280"/>
      <c r="HR518" s="280"/>
      <c r="HS518" s="280"/>
    </row>
    <row r="519" spans="1:227" s="278" customFormat="1" ht="32.450000000000003" customHeight="1">
      <c r="A519" s="523"/>
      <c r="B519" s="296" t="s">
        <v>257</v>
      </c>
      <c r="C519" s="291">
        <v>11.64</v>
      </c>
      <c r="D519" s="290"/>
      <c r="E519" s="290"/>
      <c r="F519" s="291">
        <f t="shared" si="79"/>
        <v>11.64</v>
      </c>
      <c r="G519" s="290"/>
      <c r="H519" s="291">
        <f t="shared" ref="H519:H582" si="87">F519+G519</f>
        <v>11.64</v>
      </c>
      <c r="I519" s="296"/>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c r="EM519" s="277"/>
      <c r="EN519" s="277"/>
      <c r="EO519" s="277"/>
      <c r="EP519" s="277"/>
      <c r="EQ519" s="277"/>
      <c r="ER519" s="277"/>
      <c r="ES519" s="277"/>
      <c r="ET519" s="277"/>
      <c r="EU519" s="277"/>
      <c r="EV519" s="277"/>
      <c r="EW519" s="277"/>
      <c r="EX519" s="277"/>
      <c r="EY519" s="277"/>
      <c r="EZ519" s="277"/>
      <c r="FA519" s="277"/>
      <c r="FB519" s="277"/>
      <c r="FC519" s="277"/>
      <c r="FD519" s="277"/>
      <c r="FE519" s="277"/>
      <c r="FF519" s="277"/>
      <c r="FG519" s="277"/>
      <c r="FH519" s="277"/>
      <c r="FI519" s="277"/>
      <c r="FJ519" s="277"/>
      <c r="FK519" s="277"/>
      <c r="FL519" s="277"/>
      <c r="FM519" s="277"/>
      <c r="FN519" s="277"/>
      <c r="FO519" s="277"/>
      <c r="FP519" s="277"/>
      <c r="FQ519" s="277"/>
      <c r="FR519" s="277"/>
      <c r="FS519" s="277"/>
      <c r="FT519" s="277"/>
      <c r="FU519" s="277"/>
      <c r="FV519" s="277"/>
      <c r="FW519" s="277"/>
      <c r="FX519" s="277"/>
      <c r="FY519" s="277"/>
      <c r="FZ519" s="277"/>
      <c r="GA519" s="277"/>
      <c r="GB519" s="277"/>
      <c r="GC519" s="277"/>
      <c r="GD519" s="277"/>
      <c r="GE519" s="277"/>
      <c r="GF519" s="277"/>
      <c r="GG519" s="277"/>
      <c r="GH519" s="277"/>
      <c r="GI519" s="277"/>
      <c r="GJ519" s="277"/>
      <c r="GK519" s="277"/>
      <c r="GL519" s="277"/>
      <c r="GM519" s="277"/>
      <c r="GN519" s="277"/>
      <c r="GO519" s="277"/>
      <c r="GP519" s="277"/>
      <c r="GQ519" s="277"/>
      <c r="GR519" s="277"/>
      <c r="GS519" s="277"/>
      <c r="GT519" s="277"/>
      <c r="GU519" s="277"/>
      <c r="GV519" s="280"/>
      <c r="GW519" s="280"/>
      <c r="GX519" s="280"/>
      <c r="GY519" s="280"/>
      <c r="GZ519" s="280"/>
      <c r="HA519" s="280"/>
      <c r="HB519" s="280"/>
      <c r="HC519" s="280"/>
      <c r="HD519" s="280"/>
      <c r="HE519" s="280"/>
      <c r="HF519" s="280"/>
      <c r="HG519" s="280"/>
      <c r="HH519" s="280"/>
      <c r="HI519" s="280"/>
      <c r="HJ519" s="280"/>
      <c r="HK519" s="280"/>
      <c r="HL519" s="280"/>
      <c r="HM519" s="280"/>
      <c r="HN519" s="280"/>
      <c r="HO519" s="280"/>
      <c r="HP519" s="280"/>
      <c r="HQ519" s="280"/>
      <c r="HR519" s="280"/>
      <c r="HS519" s="280"/>
    </row>
    <row r="520" spans="1:227" s="278" customFormat="1" ht="32.450000000000003" customHeight="1">
      <c r="A520" s="523"/>
      <c r="B520" s="294" t="s">
        <v>258</v>
      </c>
      <c r="C520" s="291">
        <f>SUM(C521:C531)</f>
        <v>1147.4100000000001</v>
      </c>
      <c r="D520" s="291">
        <f t="shared" ref="D520:G520" si="88">SUM(D521:D531)</f>
        <v>74.275000000000006</v>
      </c>
      <c r="E520" s="291">
        <f t="shared" si="88"/>
        <v>0</v>
      </c>
      <c r="F520" s="291">
        <f t="shared" si="79"/>
        <v>1221.6849999999999</v>
      </c>
      <c r="G520" s="291">
        <f t="shared" si="88"/>
        <v>4104.527</v>
      </c>
      <c r="H520" s="291">
        <f t="shared" si="87"/>
        <v>5326.2120000000004</v>
      </c>
      <c r="I520" s="296"/>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c r="EM520" s="277"/>
      <c r="EN520" s="277"/>
      <c r="EO520" s="277"/>
      <c r="EP520" s="277"/>
      <c r="EQ520" s="277"/>
      <c r="ER520" s="277"/>
      <c r="ES520" s="277"/>
      <c r="ET520" s="277"/>
      <c r="EU520" s="277"/>
      <c r="EV520" s="277"/>
      <c r="EW520" s="277"/>
      <c r="EX520" s="277"/>
      <c r="EY520" s="277"/>
      <c r="EZ520" s="277"/>
      <c r="FA520" s="277"/>
      <c r="FB520" s="277"/>
      <c r="FC520" s="277"/>
      <c r="FD520" s="277"/>
      <c r="FE520" s="277"/>
      <c r="FF520" s="277"/>
      <c r="FG520" s="277"/>
      <c r="FH520" s="277"/>
      <c r="FI520" s="277"/>
      <c r="FJ520" s="277"/>
      <c r="FK520" s="277"/>
      <c r="FL520" s="277"/>
      <c r="FM520" s="277"/>
      <c r="FN520" s="277"/>
      <c r="FO520" s="277"/>
      <c r="FP520" s="277"/>
      <c r="FQ520" s="277"/>
      <c r="FR520" s="277"/>
      <c r="FS520" s="277"/>
      <c r="FT520" s="277"/>
      <c r="FU520" s="277"/>
      <c r="FV520" s="277"/>
      <c r="FW520" s="277"/>
      <c r="FX520" s="277"/>
      <c r="FY520" s="277"/>
      <c r="FZ520" s="277"/>
      <c r="GA520" s="277"/>
      <c r="GB520" s="277"/>
      <c r="GC520" s="277"/>
      <c r="GD520" s="277"/>
      <c r="GE520" s="277"/>
      <c r="GF520" s="277"/>
      <c r="GG520" s="277"/>
      <c r="GH520" s="277"/>
      <c r="GI520" s="277"/>
      <c r="GJ520" s="277"/>
      <c r="GK520" s="277"/>
      <c r="GL520" s="277"/>
      <c r="GM520" s="277"/>
      <c r="GN520" s="277"/>
      <c r="GO520" s="277"/>
      <c r="GP520" s="277"/>
      <c r="GQ520" s="277"/>
      <c r="GR520" s="277"/>
      <c r="GS520" s="277"/>
      <c r="GT520" s="277"/>
      <c r="GU520" s="277"/>
      <c r="GV520" s="280"/>
      <c r="GW520" s="280"/>
      <c r="GX520" s="280"/>
      <c r="GY520" s="280"/>
      <c r="GZ520" s="280"/>
      <c r="HA520" s="280"/>
      <c r="HB520" s="280"/>
      <c r="HC520" s="280"/>
      <c r="HD520" s="280"/>
      <c r="HE520" s="280"/>
      <c r="HF520" s="280"/>
      <c r="HG520" s="280"/>
      <c r="HH520" s="280"/>
      <c r="HI520" s="280"/>
      <c r="HJ520" s="280"/>
      <c r="HK520" s="280"/>
      <c r="HL520" s="280"/>
      <c r="HM520" s="280"/>
      <c r="HN520" s="280"/>
      <c r="HO520" s="280"/>
      <c r="HP520" s="280"/>
      <c r="HQ520" s="280"/>
      <c r="HR520" s="280"/>
      <c r="HS520" s="280"/>
    </row>
    <row r="521" spans="1:227" s="278" customFormat="1" ht="32.450000000000003" customHeight="1">
      <c r="A521" s="523"/>
      <c r="B521" s="296" t="s">
        <v>557</v>
      </c>
      <c r="C521" s="291">
        <v>15</v>
      </c>
      <c r="D521" s="290"/>
      <c r="E521" s="290"/>
      <c r="F521" s="291">
        <f t="shared" si="79"/>
        <v>15</v>
      </c>
      <c r="G521" s="290"/>
      <c r="H521" s="291">
        <f t="shared" si="87"/>
        <v>15</v>
      </c>
      <c r="I521" s="296"/>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c r="EM521" s="277"/>
      <c r="EN521" s="277"/>
      <c r="EO521" s="277"/>
      <c r="EP521" s="277"/>
      <c r="EQ521" s="277"/>
      <c r="ER521" s="277"/>
      <c r="ES521" s="277"/>
      <c r="ET521" s="277"/>
      <c r="EU521" s="277"/>
      <c r="EV521" s="277"/>
      <c r="EW521" s="277"/>
      <c r="EX521" s="277"/>
      <c r="EY521" s="277"/>
      <c r="EZ521" s="277"/>
      <c r="FA521" s="277"/>
      <c r="FB521" s="277"/>
      <c r="FC521" s="277"/>
      <c r="FD521" s="277"/>
      <c r="FE521" s="277"/>
      <c r="FF521" s="277"/>
      <c r="FG521" s="277"/>
      <c r="FH521" s="277"/>
      <c r="FI521" s="277"/>
      <c r="FJ521" s="277"/>
      <c r="FK521" s="277"/>
      <c r="FL521" s="277"/>
      <c r="FM521" s="277"/>
      <c r="FN521" s="277"/>
      <c r="FO521" s="277"/>
      <c r="FP521" s="277"/>
      <c r="FQ521" s="277"/>
      <c r="FR521" s="277"/>
      <c r="FS521" s="277"/>
      <c r="FT521" s="277"/>
      <c r="FU521" s="277"/>
      <c r="FV521" s="277"/>
      <c r="FW521" s="277"/>
      <c r="FX521" s="277"/>
      <c r="FY521" s="277"/>
      <c r="FZ521" s="277"/>
      <c r="GA521" s="277"/>
      <c r="GB521" s="277"/>
      <c r="GC521" s="277"/>
      <c r="GD521" s="277"/>
      <c r="GE521" s="277"/>
      <c r="GF521" s="277"/>
      <c r="GG521" s="277"/>
      <c r="GH521" s="277"/>
      <c r="GI521" s="277"/>
      <c r="GJ521" s="277"/>
      <c r="GK521" s="277"/>
      <c r="GL521" s="277"/>
      <c r="GM521" s="277"/>
      <c r="GN521" s="277"/>
      <c r="GO521" s="277"/>
      <c r="GP521" s="277"/>
      <c r="GQ521" s="277"/>
      <c r="GR521" s="277"/>
      <c r="GS521" s="277"/>
      <c r="GT521" s="277"/>
      <c r="GU521" s="277"/>
      <c r="GV521" s="280"/>
      <c r="GW521" s="280"/>
      <c r="GX521" s="280"/>
      <c r="GY521" s="280"/>
      <c r="GZ521" s="280"/>
      <c r="HA521" s="280"/>
      <c r="HB521" s="280"/>
      <c r="HC521" s="280"/>
      <c r="HD521" s="280"/>
      <c r="HE521" s="280"/>
      <c r="HF521" s="280"/>
      <c r="HG521" s="280"/>
      <c r="HH521" s="280"/>
      <c r="HI521" s="280"/>
      <c r="HJ521" s="280"/>
      <c r="HK521" s="280"/>
      <c r="HL521" s="280"/>
      <c r="HM521" s="280"/>
      <c r="HN521" s="280"/>
      <c r="HO521" s="280"/>
      <c r="HP521" s="280"/>
      <c r="HQ521" s="280"/>
      <c r="HR521" s="280"/>
      <c r="HS521" s="280"/>
    </row>
    <row r="522" spans="1:227" s="278" customFormat="1" ht="32.450000000000003" customHeight="1">
      <c r="A522" s="523"/>
      <c r="B522" s="297" t="s">
        <v>558</v>
      </c>
      <c r="C522" s="291">
        <v>6</v>
      </c>
      <c r="D522" s="291"/>
      <c r="E522" s="290"/>
      <c r="F522" s="291">
        <f t="shared" si="79"/>
        <v>6</v>
      </c>
      <c r="G522" s="290"/>
      <c r="H522" s="291">
        <f t="shared" si="87"/>
        <v>6</v>
      </c>
      <c r="I522" s="296"/>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c r="EM522" s="277"/>
      <c r="EN522" s="277"/>
      <c r="EO522" s="277"/>
      <c r="EP522" s="277"/>
      <c r="EQ522" s="277"/>
      <c r="ER522" s="277"/>
      <c r="ES522" s="277"/>
      <c r="ET522" s="277"/>
      <c r="EU522" s="277"/>
      <c r="EV522" s="277"/>
      <c r="EW522" s="277"/>
      <c r="EX522" s="277"/>
      <c r="EY522" s="277"/>
      <c r="EZ522" s="277"/>
      <c r="FA522" s="277"/>
      <c r="FB522" s="277"/>
      <c r="FC522" s="277"/>
      <c r="FD522" s="277"/>
      <c r="FE522" s="277"/>
      <c r="FF522" s="277"/>
      <c r="FG522" s="277"/>
      <c r="FH522" s="277"/>
      <c r="FI522" s="277"/>
      <c r="FJ522" s="277"/>
      <c r="FK522" s="277"/>
      <c r="FL522" s="277"/>
      <c r="FM522" s="277"/>
      <c r="FN522" s="277"/>
      <c r="FO522" s="277"/>
      <c r="FP522" s="277"/>
      <c r="FQ522" s="277"/>
      <c r="FR522" s="277"/>
      <c r="FS522" s="277"/>
      <c r="FT522" s="277"/>
      <c r="FU522" s="277"/>
      <c r="FV522" s="277"/>
      <c r="FW522" s="277"/>
      <c r="FX522" s="277"/>
      <c r="FY522" s="277"/>
      <c r="FZ522" s="277"/>
      <c r="GA522" s="277"/>
      <c r="GB522" s="277"/>
      <c r="GC522" s="277"/>
      <c r="GD522" s="277"/>
      <c r="GE522" s="277"/>
      <c r="GF522" s="277"/>
      <c r="GG522" s="277"/>
      <c r="GH522" s="277"/>
      <c r="GI522" s="277"/>
      <c r="GJ522" s="277"/>
      <c r="GK522" s="277"/>
      <c r="GL522" s="277"/>
      <c r="GM522" s="277"/>
      <c r="GN522" s="277"/>
      <c r="GO522" s="277"/>
      <c r="GP522" s="277"/>
      <c r="GQ522" s="277"/>
      <c r="GR522" s="277"/>
      <c r="GS522" s="277"/>
      <c r="GT522" s="277"/>
      <c r="GU522" s="277"/>
      <c r="GV522" s="280"/>
      <c r="GW522" s="280"/>
      <c r="GX522" s="280"/>
      <c r="GY522" s="280"/>
      <c r="GZ522" s="280"/>
      <c r="HA522" s="280"/>
      <c r="HB522" s="280"/>
      <c r="HC522" s="280"/>
      <c r="HD522" s="280"/>
      <c r="HE522" s="280"/>
      <c r="HF522" s="280"/>
      <c r="HG522" s="280"/>
      <c r="HH522" s="280"/>
      <c r="HI522" s="280"/>
      <c r="HJ522" s="280"/>
      <c r="HK522" s="280"/>
      <c r="HL522" s="280"/>
      <c r="HM522" s="280"/>
      <c r="HN522" s="280"/>
      <c r="HO522" s="280"/>
      <c r="HP522" s="280"/>
      <c r="HQ522" s="280"/>
      <c r="HR522" s="280"/>
      <c r="HS522" s="280"/>
    </row>
    <row r="523" spans="1:227" s="278" customFormat="1" ht="32.450000000000003" customHeight="1">
      <c r="A523" s="523"/>
      <c r="B523" s="297" t="s">
        <v>559</v>
      </c>
      <c r="C523" s="291">
        <v>6</v>
      </c>
      <c r="D523" s="291"/>
      <c r="E523" s="291"/>
      <c r="F523" s="291">
        <f t="shared" si="79"/>
        <v>6</v>
      </c>
      <c r="G523" s="291"/>
      <c r="H523" s="291">
        <f t="shared" si="87"/>
        <v>6</v>
      </c>
      <c r="I523" s="296"/>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c r="EM523" s="277"/>
      <c r="EN523" s="277"/>
      <c r="EO523" s="277"/>
      <c r="EP523" s="277"/>
      <c r="EQ523" s="277"/>
      <c r="ER523" s="277"/>
      <c r="ES523" s="277"/>
      <c r="ET523" s="277"/>
      <c r="EU523" s="277"/>
      <c r="EV523" s="277"/>
      <c r="EW523" s="277"/>
      <c r="EX523" s="277"/>
      <c r="EY523" s="277"/>
      <c r="EZ523" s="277"/>
      <c r="FA523" s="277"/>
      <c r="FB523" s="277"/>
      <c r="FC523" s="277"/>
      <c r="FD523" s="277"/>
      <c r="FE523" s="277"/>
      <c r="FF523" s="277"/>
      <c r="FG523" s="277"/>
      <c r="FH523" s="277"/>
      <c r="FI523" s="277"/>
      <c r="FJ523" s="277"/>
      <c r="FK523" s="277"/>
      <c r="FL523" s="277"/>
      <c r="FM523" s="277"/>
      <c r="FN523" s="277"/>
      <c r="FO523" s="277"/>
      <c r="FP523" s="277"/>
      <c r="FQ523" s="277"/>
      <c r="FR523" s="277"/>
      <c r="FS523" s="277"/>
      <c r="FT523" s="277"/>
      <c r="FU523" s="277"/>
      <c r="FV523" s="277"/>
      <c r="FW523" s="277"/>
      <c r="FX523" s="277"/>
      <c r="FY523" s="277"/>
      <c r="FZ523" s="277"/>
      <c r="GA523" s="277"/>
      <c r="GB523" s="277"/>
      <c r="GC523" s="277"/>
      <c r="GD523" s="277"/>
      <c r="GE523" s="277"/>
      <c r="GF523" s="277"/>
      <c r="GG523" s="277"/>
      <c r="GH523" s="277"/>
      <c r="GI523" s="277"/>
      <c r="GJ523" s="277"/>
      <c r="GK523" s="277"/>
      <c r="GL523" s="277"/>
      <c r="GM523" s="277"/>
      <c r="GN523" s="277"/>
      <c r="GO523" s="277"/>
      <c r="GP523" s="277"/>
      <c r="GQ523" s="277"/>
      <c r="GR523" s="277"/>
      <c r="GS523" s="277"/>
      <c r="GT523" s="277"/>
      <c r="GU523" s="277"/>
      <c r="GV523" s="280"/>
      <c r="GW523" s="280"/>
      <c r="GX523" s="280"/>
      <c r="GY523" s="280"/>
      <c r="GZ523" s="280"/>
      <c r="HA523" s="280"/>
      <c r="HB523" s="280"/>
      <c r="HC523" s="280"/>
      <c r="HD523" s="280"/>
      <c r="HE523" s="280"/>
      <c r="HF523" s="280"/>
      <c r="HG523" s="280"/>
      <c r="HH523" s="280"/>
      <c r="HI523" s="280"/>
      <c r="HJ523" s="280"/>
      <c r="HK523" s="280"/>
      <c r="HL523" s="280"/>
      <c r="HM523" s="280"/>
      <c r="HN523" s="280"/>
      <c r="HO523" s="280"/>
      <c r="HP523" s="280"/>
      <c r="HQ523" s="280"/>
      <c r="HR523" s="280"/>
      <c r="HS523" s="280"/>
    </row>
    <row r="524" spans="1:227" s="278" customFormat="1" ht="32.450000000000003" customHeight="1">
      <c r="A524" s="523"/>
      <c r="B524" s="297" t="s">
        <v>560</v>
      </c>
      <c r="C524" s="291">
        <v>10</v>
      </c>
      <c r="D524" s="291"/>
      <c r="E524" s="290"/>
      <c r="F524" s="291">
        <f t="shared" si="79"/>
        <v>10</v>
      </c>
      <c r="G524" s="290"/>
      <c r="H524" s="291">
        <f t="shared" si="87"/>
        <v>10</v>
      </c>
      <c r="I524" s="296"/>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c r="EM524" s="277"/>
      <c r="EN524" s="277"/>
      <c r="EO524" s="277"/>
      <c r="EP524" s="277"/>
      <c r="EQ524" s="277"/>
      <c r="ER524" s="277"/>
      <c r="ES524" s="277"/>
      <c r="ET524" s="277"/>
      <c r="EU524" s="277"/>
      <c r="EV524" s="277"/>
      <c r="EW524" s="277"/>
      <c r="EX524" s="277"/>
      <c r="EY524" s="277"/>
      <c r="EZ524" s="277"/>
      <c r="FA524" s="277"/>
      <c r="FB524" s="277"/>
      <c r="FC524" s="277"/>
      <c r="FD524" s="277"/>
      <c r="FE524" s="277"/>
      <c r="FF524" s="277"/>
      <c r="FG524" s="277"/>
      <c r="FH524" s="277"/>
      <c r="FI524" s="277"/>
      <c r="FJ524" s="277"/>
      <c r="FK524" s="277"/>
      <c r="FL524" s="277"/>
      <c r="FM524" s="277"/>
      <c r="FN524" s="277"/>
      <c r="FO524" s="277"/>
      <c r="FP524" s="277"/>
      <c r="FQ524" s="277"/>
      <c r="FR524" s="277"/>
      <c r="FS524" s="277"/>
      <c r="FT524" s="277"/>
      <c r="FU524" s="277"/>
      <c r="FV524" s="277"/>
      <c r="FW524" s="277"/>
      <c r="FX524" s="277"/>
      <c r="FY524" s="277"/>
      <c r="FZ524" s="277"/>
      <c r="GA524" s="277"/>
      <c r="GB524" s="277"/>
      <c r="GC524" s="277"/>
      <c r="GD524" s="277"/>
      <c r="GE524" s="277"/>
      <c r="GF524" s="277"/>
      <c r="GG524" s="277"/>
      <c r="GH524" s="277"/>
      <c r="GI524" s="277"/>
      <c r="GJ524" s="277"/>
      <c r="GK524" s="277"/>
      <c r="GL524" s="277"/>
      <c r="GM524" s="277"/>
      <c r="GN524" s="277"/>
      <c r="GO524" s="277"/>
      <c r="GP524" s="277"/>
      <c r="GQ524" s="277"/>
      <c r="GR524" s="277"/>
      <c r="GS524" s="277"/>
      <c r="GT524" s="277"/>
      <c r="GU524" s="277"/>
      <c r="GV524" s="280"/>
      <c r="GW524" s="280"/>
      <c r="GX524" s="280"/>
      <c r="GY524" s="280"/>
      <c r="GZ524" s="280"/>
      <c r="HA524" s="280"/>
      <c r="HB524" s="280"/>
      <c r="HC524" s="280"/>
      <c r="HD524" s="280"/>
      <c r="HE524" s="280"/>
      <c r="HF524" s="280"/>
      <c r="HG524" s="280"/>
      <c r="HH524" s="280"/>
      <c r="HI524" s="280"/>
      <c r="HJ524" s="280"/>
      <c r="HK524" s="280"/>
      <c r="HL524" s="280"/>
      <c r="HM524" s="280"/>
      <c r="HN524" s="280"/>
      <c r="HO524" s="280"/>
      <c r="HP524" s="280"/>
      <c r="HQ524" s="280"/>
      <c r="HR524" s="280"/>
      <c r="HS524" s="280"/>
    </row>
    <row r="525" spans="1:227" s="278" customFormat="1" ht="32.450000000000003" customHeight="1">
      <c r="A525" s="523"/>
      <c r="B525" s="297" t="s">
        <v>561</v>
      </c>
      <c r="C525" s="291">
        <v>854.11</v>
      </c>
      <c r="D525" s="291"/>
      <c r="E525" s="290"/>
      <c r="F525" s="291">
        <f t="shared" si="79"/>
        <v>854.11</v>
      </c>
      <c r="G525" s="290"/>
      <c r="H525" s="291">
        <f t="shared" si="87"/>
        <v>854.11</v>
      </c>
      <c r="I525" s="296"/>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s="277"/>
      <c r="AG525" s="277"/>
      <c r="AH525" s="277"/>
      <c r="AI525" s="277"/>
      <c r="AJ525" s="277"/>
      <c r="AK525" s="277"/>
      <c r="AL525" s="277"/>
      <c r="AM525" s="277"/>
      <c r="AN525" s="277"/>
      <c r="AO525" s="277"/>
      <c r="AP525" s="277"/>
      <c r="AQ525" s="277"/>
      <c r="AR525" s="277"/>
      <c r="AS525" s="277"/>
      <c r="AT525" s="277"/>
      <c r="AU525" s="277"/>
      <c r="AV525" s="277"/>
      <c r="AW525" s="277"/>
      <c r="AX525" s="277"/>
      <c r="AY525" s="277"/>
      <c r="AZ525" s="277"/>
      <c r="BA525" s="277"/>
      <c r="BB525" s="277"/>
      <c r="BC525" s="277"/>
      <c r="BD525" s="277"/>
      <c r="BE525" s="277"/>
      <c r="BF525" s="277"/>
      <c r="BG525" s="277"/>
      <c r="BH525" s="277"/>
      <c r="BI525" s="277"/>
      <c r="BJ525" s="277"/>
      <c r="BK525" s="277"/>
      <c r="BL525" s="277"/>
      <c r="BM525" s="277"/>
      <c r="BN525" s="277"/>
      <c r="BO525" s="277"/>
      <c r="BP525" s="277"/>
      <c r="BQ525" s="277"/>
      <c r="BR525" s="277"/>
      <c r="BS525" s="277"/>
      <c r="BT525" s="277"/>
      <c r="BU525" s="277"/>
      <c r="BV525" s="277"/>
      <c r="BW525" s="277"/>
      <c r="BX525" s="277"/>
      <c r="BY525" s="277"/>
      <c r="BZ525" s="277"/>
      <c r="CA525" s="277"/>
      <c r="CB525" s="277"/>
      <c r="CC525" s="277"/>
      <c r="CD525" s="277"/>
      <c r="CE525" s="277"/>
      <c r="CF525" s="277"/>
      <c r="CG525" s="277"/>
      <c r="CH525" s="277"/>
      <c r="CI525" s="277"/>
      <c r="CJ525" s="277"/>
      <c r="CK525" s="277"/>
      <c r="CL525" s="277"/>
      <c r="CM525" s="277"/>
      <c r="CN525" s="277"/>
      <c r="CO525" s="277"/>
      <c r="CP525" s="277"/>
      <c r="CQ525" s="277"/>
      <c r="CR525" s="277"/>
      <c r="CS525" s="277"/>
      <c r="CT525" s="277"/>
      <c r="CU525" s="277"/>
      <c r="CV525" s="277"/>
      <c r="CW525" s="277"/>
      <c r="CX525" s="277"/>
      <c r="CY525" s="277"/>
      <c r="CZ525" s="277"/>
      <c r="DA525" s="277"/>
      <c r="DB525" s="277"/>
      <c r="DC525" s="277"/>
      <c r="DD525" s="277"/>
      <c r="DE525" s="277"/>
      <c r="DF525" s="277"/>
      <c r="DG525" s="277"/>
      <c r="DH525" s="277"/>
      <c r="DI525" s="277"/>
      <c r="DJ525" s="277"/>
      <c r="DK525" s="277"/>
      <c r="DL525" s="277"/>
      <c r="DM525" s="277"/>
      <c r="DN525" s="277"/>
      <c r="DO525" s="277"/>
      <c r="DP525" s="277"/>
      <c r="DQ525" s="277"/>
      <c r="DR525" s="277"/>
      <c r="DS525" s="277"/>
      <c r="DT525" s="277"/>
      <c r="DU525" s="277"/>
      <c r="DV525" s="277"/>
      <c r="DW525" s="277"/>
      <c r="DX525" s="277"/>
      <c r="DY525" s="277"/>
      <c r="DZ525" s="277"/>
      <c r="EA525" s="277"/>
      <c r="EB525" s="277"/>
      <c r="EC525" s="277"/>
      <c r="ED525" s="277"/>
      <c r="EE525" s="277"/>
      <c r="EF525" s="277"/>
      <c r="EG525" s="277"/>
      <c r="EH525" s="277"/>
      <c r="EI525" s="277"/>
      <c r="EJ525" s="277"/>
      <c r="EK525" s="277"/>
      <c r="EL525" s="277"/>
      <c r="EM525" s="277"/>
      <c r="EN525" s="277"/>
      <c r="EO525" s="277"/>
      <c r="EP525" s="277"/>
      <c r="EQ525" s="277"/>
      <c r="ER525" s="277"/>
      <c r="ES525" s="277"/>
      <c r="ET525" s="277"/>
      <c r="EU525" s="277"/>
      <c r="EV525" s="277"/>
      <c r="EW525" s="277"/>
      <c r="EX525" s="277"/>
      <c r="EY525" s="277"/>
      <c r="EZ525" s="277"/>
      <c r="FA525" s="277"/>
      <c r="FB525" s="277"/>
      <c r="FC525" s="277"/>
      <c r="FD525" s="277"/>
      <c r="FE525" s="277"/>
      <c r="FF525" s="277"/>
      <c r="FG525" s="277"/>
      <c r="FH525" s="277"/>
      <c r="FI525" s="277"/>
      <c r="FJ525" s="277"/>
      <c r="FK525" s="277"/>
      <c r="FL525" s="277"/>
      <c r="FM525" s="277"/>
      <c r="FN525" s="277"/>
      <c r="FO525" s="277"/>
      <c r="FP525" s="277"/>
      <c r="FQ525" s="277"/>
      <c r="FR525" s="277"/>
      <c r="FS525" s="277"/>
      <c r="FT525" s="277"/>
      <c r="FU525" s="277"/>
      <c r="FV525" s="277"/>
      <c r="FW525" s="277"/>
      <c r="FX525" s="277"/>
      <c r="FY525" s="277"/>
      <c r="FZ525" s="277"/>
      <c r="GA525" s="277"/>
      <c r="GB525" s="277"/>
      <c r="GC525" s="277"/>
      <c r="GD525" s="277"/>
      <c r="GE525" s="277"/>
      <c r="GF525" s="277"/>
      <c r="GG525" s="277"/>
      <c r="GH525" s="277"/>
      <c r="GI525" s="277"/>
      <c r="GJ525" s="277"/>
      <c r="GK525" s="277"/>
      <c r="GL525" s="277"/>
      <c r="GM525" s="277"/>
      <c r="GN525" s="277"/>
      <c r="GO525" s="277"/>
      <c r="GP525" s="277"/>
      <c r="GQ525" s="277"/>
      <c r="GR525" s="277"/>
      <c r="GS525" s="277"/>
      <c r="GT525" s="277"/>
      <c r="GU525" s="277"/>
      <c r="GV525" s="280"/>
      <c r="GW525" s="280"/>
      <c r="GX525" s="280"/>
      <c r="GY525" s="280"/>
      <c r="GZ525" s="280"/>
      <c r="HA525" s="280"/>
      <c r="HB525" s="280"/>
      <c r="HC525" s="280"/>
      <c r="HD525" s="280"/>
      <c r="HE525" s="280"/>
      <c r="HF525" s="280"/>
      <c r="HG525" s="280"/>
      <c r="HH525" s="280"/>
      <c r="HI525" s="280"/>
      <c r="HJ525" s="280"/>
      <c r="HK525" s="280"/>
      <c r="HL525" s="280"/>
      <c r="HM525" s="280"/>
      <c r="HN525" s="280"/>
      <c r="HO525" s="280"/>
      <c r="HP525" s="280"/>
      <c r="HQ525" s="280"/>
      <c r="HR525" s="280"/>
      <c r="HS525" s="280"/>
    </row>
    <row r="526" spans="1:227" s="278" customFormat="1" ht="32.450000000000003" customHeight="1">
      <c r="A526" s="523"/>
      <c r="B526" s="297" t="s">
        <v>562</v>
      </c>
      <c r="C526" s="291">
        <v>100</v>
      </c>
      <c r="D526" s="291"/>
      <c r="E526" s="290"/>
      <c r="F526" s="291">
        <f t="shared" si="79"/>
        <v>100</v>
      </c>
      <c r="G526" s="290"/>
      <c r="H526" s="291">
        <f t="shared" si="87"/>
        <v>100</v>
      </c>
      <c r="I526" s="296"/>
      <c r="J526" s="277"/>
      <c r="K526" s="277"/>
      <c r="L526" s="277"/>
      <c r="M526" s="277"/>
      <c r="N526" s="277"/>
      <c r="O526" s="277"/>
      <c r="P526" s="277"/>
      <c r="Q526" s="277"/>
      <c r="R526" s="277"/>
      <c r="S526" s="277"/>
      <c r="T526" s="277"/>
      <c r="U526" s="277"/>
      <c r="V526" s="277"/>
      <c r="W526" s="277"/>
      <c r="X526" s="277"/>
      <c r="Y526" s="277"/>
      <c r="Z526" s="277"/>
      <c r="AA526" s="277"/>
      <c r="AB526" s="277"/>
      <c r="AC526" s="277"/>
      <c r="AD526" s="277"/>
      <c r="AE526" s="277"/>
      <c r="AF526" s="277"/>
      <c r="AG526" s="277"/>
      <c r="AH526" s="277"/>
      <c r="AI526" s="277"/>
      <c r="AJ526" s="277"/>
      <c r="AK526" s="277"/>
      <c r="AL526" s="277"/>
      <c r="AM526" s="277"/>
      <c r="AN526" s="277"/>
      <c r="AO526" s="277"/>
      <c r="AP526" s="277"/>
      <c r="AQ526" s="277"/>
      <c r="AR526" s="277"/>
      <c r="AS526" s="277"/>
      <c r="AT526" s="277"/>
      <c r="AU526" s="277"/>
      <c r="AV526" s="277"/>
      <c r="AW526" s="277"/>
      <c r="AX526" s="277"/>
      <c r="AY526" s="277"/>
      <c r="AZ526" s="277"/>
      <c r="BA526" s="277"/>
      <c r="BB526" s="277"/>
      <c r="BC526" s="277"/>
      <c r="BD526" s="277"/>
      <c r="BE526" s="277"/>
      <c r="BF526" s="277"/>
      <c r="BG526" s="277"/>
      <c r="BH526" s="277"/>
      <c r="BI526" s="277"/>
      <c r="BJ526" s="277"/>
      <c r="BK526" s="277"/>
      <c r="BL526" s="277"/>
      <c r="BM526" s="277"/>
      <c r="BN526" s="277"/>
      <c r="BO526" s="277"/>
      <c r="BP526" s="277"/>
      <c r="BQ526" s="277"/>
      <c r="BR526" s="277"/>
      <c r="BS526" s="277"/>
      <c r="BT526" s="277"/>
      <c r="BU526" s="277"/>
      <c r="BV526" s="277"/>
      <c r="BW526" s="277"/>
      <c r="BX526" s="277"/>
      <c r="BY526" s="277"/>
      <c r="BZ526" s="277"/>
      <c r="CA526" s="277"/>
      <c r="CB526" s="277"/>
      <c r="CC526" s="277"/>
      <c r="CD526" s="277"/>
      <c r="CE526" s="277"/>
      <c r="CF526" s="277"/>
      <c r="CG526" s="277"/>
      <c r="CH526" s="277"/>
      <c r="CI526" s="277"/>
      <c r="CJ526" s="277"/>
      <c r="CK526" s="277"/>
      <c r="CL526" s="277"/>
      <c r="CM526" s="277"/>
      <c r="CN526" s="277"/>
      <c r="CO526" s="277"/>
      <c r="CP526" s="277"/>
      <c r="CQ526" s="277"/>
      <c r="CR526" s="277"/>
      <c r="CS526" s="277"/>
      <c r="CT526" s="277"/>
      <c r="CU526" s="277"/>
      <c r="CV526" s="277"/>
      <c r="CW526" s="277"/>
      <c r="CX526" s="277"/>
      <c r="CY526" s="277"/>
      <c r="CZ526" s="277"/>
      <c r="DA526" s="277"/>
      <c r="DB526" s="277"/>
      <c r="DC526" s="277"/>
      <c r="DD526" s="277"/>
      <c r="DE526" s="277"/>
      <c r="DF526" s="277"/>
      <c r="DG526" s="277"/>
      <c r="DH526" s="277"/>
      <c r="DI526" s="277"/>
      <c r="DJ526" s="277"/>
      <c r="DK526" s="277"/>
      <c r="DL526" s="277"/>
      <c r="DM526" s="277"/>
      <c r="DN526" s="277"/>
      <c r="DO526" s="277"/>
      <c r="DP526" s="277"/>
      <c r="DQ526" s="277"/>
      <c r="DR526" s="277"/>
      <c r="DS526" s="277"/>
      <c r="DT526" s="277"/>
      <c r="DU526" s="277"/>
      <c r="DV526" s="277"/>
      <c r="DW526" s="277"/>
      <c r="DX526" s="277"/>
      <c r="DY526" s="277"/>
      <c r="DZ526" s="277"/>
      <c r="EA526" s="277"/>
      <c r="EB526" s="277"/>
      <c r="EC526" s="277"/>
      <c r="ED526" s="277"/>
      <c r="EE526" s="277"/>
      <c r="EF526" s="277"/>
      <c r="EG526" s="277"/>
      <c r="EH526" s="277"/>
      <c r="EI526" s="277"/>
      <c r="EJ526" s="277"/>
      <c r="EK526" s="277"/>
      <c r="EL526" s="277"/>
      <c r="EM526" s="277"/>
      <c r="EN526" s="277"/>
      <c r="EO526" s="277"/>
      <c r="EP526" s="277"/>
      <c r="EQ526" s="277"/>
      <c r="ER526" s="277"/>
      <c r="ES526" s="277"/>
      <c r="ET526" s="277"/>
      <c r="EU526" s="277"/>
      <c r="EV526" s="277"/>
      <c r="EW526" s="277"/>
      <c r="EX526" s="277"/>
      <c r="EY526" s="277"/>
      <c r="EZ526" s="277"/>
      <c r="FA526" s="277"/>
      <c r="FB526" s="277"/>
      <c r="FC526" s="277"/>
      <c r="FD526" s="277"/>
      <c r="FE526" s="277"/>
      <c r="FF526" s="277"/>
      <c r="FG526" s="277"/>
      <c r="FH526" s="277"/>
      <c r="FI526" s="277"/>
      <c r="FJ526" s="277"/>
      <c r="FK526" s="277"/>
      <c r="FL526" s="277"/>
      <c r="FM526" s="277"/>
      <c r="FN526" s="277"/>
      <c r="FO526" s="277"/>
      <c r="FP526" s="277"/>
      <c r="FQ526" s="277"/>
      <c r="FR526" s="277"/>
      <c r="FS526" s="277"/>
      <c r="FT526" s="277"/>
      <c r="FU526" s="277"/>
      <c r="FV526" s="277"/>
      <c r="FW526" s="277"/>
      <c r="FX526" s="277"/>
      <c r="FY526" s="277"/>
      <c r="FZ526" s="277"/>
      <c r="GA526" s="277"/>
      <c r="GB526" s="277"/>
      <c r="GC526" s="277"/>
      <c r="GD526" s="277"/>
      <c r="GE526" s="277"/>
      <c r="GF526" s="277"/>
      <c r="GG526" s="277"/>
      <c r="GH526" s="277"/>
      <c r="GI526" s="277"/>
      <c r="GJ526" s="277"/>
      <c r="GK526" s="277"/>
      <c r="GL526" s="277"/>
      <c r="GM526" s="277"/>
      <c r="GN526" s="277"/>
      <c r="GO526" s="277"/>
      <c r="GP526" s="277"/>
      <c r="GQ526" s="277"/>
      <c r="GR526" s="277"/>
      <c r="GS526" s="277"/>
      <c r="GT526" s="277"/>
      <c r="GU526" s="277"/>
      <c r="GV526" s="280"/>
      <c r="GW526" s="280"/>
      <c r="GX526" s="280"/>
      <c r="GY526" s="280"/>
      <c r="GZ526" s="280"/>
      <c r="HA526" s="280"/>
      <c r="HB526" s="280"/>
      <c r="HC526" s="280"/>
      <c r="HD526" s="280"/>
      <c r="HE526" s="280"/>
      <c r="HF526" s="280"/>
      <c r="HG526" s="280"/>
      <c r="HH526" s="280"/>
      <c r="HI526" s="280"/>
      <c r="HJ526" s="280"/>
      <c r="HK526" s="280"/>
      <c r="HL526" s="280"/>
      <c r="HM526" s="280"/>
      <c r="HN526" s="280"/>
      <c r="HO526" s="280"/>
      <c r="HP526" s="280"/>
      <c r="HQ526" s="280"/>
      <c r="HR526" s="280"/>
      <c r="HS526" s="280"/>
    </row>
    <row r="527" spans="1:227" s="278" customFormat="1" ht="32.450000000000003" customHeight="1">
      <c r="A527" s="523"/>
      <c r="B527" s="297" t="s">
        <v>563</v>
      </c>
      <c r="C527" s="291">
        <v>155</v>
      </c>
      <c r="D527" s="291"/>
      <c r="E527" s="290"/>
      <c r="F527" s="291">
        <f t="shared" si="79"/>
        <v>155</v>
      </c>
      <c r="G527" s="290"/>
      <c r="H527" s="291">
        <f t="shared" si="87"/>
        <v>155</v>
      </c>
      <c r="I527" s="296"/>
      <c r="J527" s="277"/>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7"/>
      <c r="AN527" s="277"/>
      <c r="AO527" s="277"/>
      <c r="AP527" s="277"/>
      <c r="AQ527" s="277"/>
      <c r="AR527" s="277"/>
      <c r="AS527" s="277"/>
      <c r="AT527" s="277"/>
      <c r="AU527" s="277"/>
      <c r="AV527" s="277"/>
      <c r="AW527" s="277"/>
      <c r="AX527" s="277"/>
      <c r="AY527" s="277"/>
      <c r="AZ527" s="277"/>
      <c r="BA527" s="277"/>
      <c r="BB527" s="277"/>
      <c r="BC527" s="277"/>
      <c r="BD527" s="277"/>
      <c r="BE527" s="277"/>
      <c r="BF527" s="277"/>
      <c r="BG527" s="277"/>
      <c r="BH527" s="277"/>
      <c r="BI527" s="277"/>
      <c r="BJ527" s="277"/>
      <c r="BK527" s="277"/>
      <c r="BL527" s="277"/>
      <c r="BM527" s="277"/>
      <c r="BN527" s="277"/>
      <c r="BO527" s="277"/>
      <c r="BP527" s="277"/>
      <c r="BQ527" s="277"/>
      <c r="BR527" s="277"/>
      <c r="BS527" s="277"/>
      <c r="BT527" s="277"/>
      <c r="BU527" s="277"/>
      <c r="BV527" s="277"/>
      <c r="BW527" s="277"/>
      <c r="BX527" s="277"/>
      <c r="BY527" s="277"/>
      <c r="BZ527" s="277"/>
      <c r="CA527" s="277"/>
      <c r="CB527" s="277"/>
      <c r="CC527" s="277"/>
      <c r="CD527" s="277"/>
      <c r="CE527" s="277"/>
      <c r="CF527" s="277"/>
      <c r="CG527" s="277"/>
      <c r="CH527" s="277"/>
      <c r="CI527" s="277"/>
      <c r="CJ527" s="277"/>
      <c r="CK527" s="277"/>
      <c r="CL527" s="277"/>
      <c r="CM527" s="277"/>
      <c r="CN527" s="277"/>
      <c r="CO527" s="277"/>
      <c r="CP527" s="277"/>
      <c r="CQ527" s="277"/>
      <c r="CR527" s="277"/>
      <c r="CS527" s="277"/>
      <c r="CT527" s="277"/>
      <c r="CU527" s="277"/>
      <c r="CV527" s="277"/>
      <c r="CW527" s="277"/>
      <c r="CX527" s="277"/>
      <c r="CY527" s="277"/>
      <c r="CZ527" s="277"/>
      <c r="DA527" s="277"/>
      <c r="DB527" s="277"/>
      <c r="DC527" s="277"/>
      <c r="DD527" s="277"/>
      <c r="DE527" s="277"/>
      <c r="DF527" s="277"/>
      <c r="DG527" s="277"/>
      <c r="DH527" s="277"/>
      <c r="DI527" s="277"/>
      <c r="DJ527" s="277"/>
      <c r="DK527" s="277"/>
      <c r="DL527" s="277"/>
      <c r="DM527" s="277"/>
      <c r="DN527" s="277"/>
      <c r="DO527" s="277"/>
      <c r="DP527" s="277"/>
      <c r="DQ527" s="277"/>
      <c r="DR527" s="277"/>
      <c r="DS527" s="277"/>
      <c r="DT527" s="277"/>
      <c r="DU527" s="277"/>
      <c r="DV527" s="277"/>
      <c r="DW527" s="277"/>
      <c r="DX527" s="277"/>
      <c r="DY527" s="277"/>
      <c r="DZ527" s="277"/>
      <c r="EA527" s="277"/>
      <c r="EB527" s="277"/>
      <c r="EC527" s="277"/>
      <c r="ED527" s="277"/>
      <c r="EE527" s="277"/>
      <c r="EF527" s="277"/>
      <c r="EG527" s="277"/>
      <c r="EH527" s="277"/>
      <c r="EI527" s="277"/>
      <c r="EJ527" s="277"/>
      <c r="EK527" s="277"/>
      <c r="EL527" s="277"/>
      <c r="EM527" s="277"/>
      <c r="EN527" s="277"/>
      <c r="EO527" s="277"/>
      <c r="EP527" s="277"/>
      <c r="EQ527" s="277"/>
      <c r="ER527" s="277"/>
      <c r="ES527" s="277"/>
      <c r="ET527" s="277"/>
      <c r="EU527" s="277"/>
      <c r="EV527" s="277"/>
      <c r="EW527" s="277"/>
      <c r="EX527" s="277"/>
      <c r="EY527" s="277"/>
      <c r="EZ527" s="277"/>
      <c r="FA527" s="277"/>
      <c r="FB527" s="277"/>
      <c r="FC527" s="277"/>
      <c r="FD527" s="277"/>
      <c r="FE527" s="277"/>
      <c r="FF527" s="277"/>
      <c r="FG527" s="277"/>
      <c r="FH527" s="277"/>
      <c r="FI527" s="277"/>
      <c r="FJ527" s="277"/>
      <c r="FK527" s="277"/>
      <c r="FL527" s="277"/>
      <c r="FM527" s="277"/>
      <c r="FN527" s="277"/>
      <c r="FO527" s="277"/>
      <c r="FP527" s="277"/>
      <c r="FQ527" s="277"/>
      <c r="FR527" s="277"/>
      <c r="FS527" s="277"/>
      <c r="FT527" s="277"/>
      <c r="FU527" s="277"/>
      <c r="FV527" s="277"/>
      <c r="FW527" s="277"/>
      <c r="FX527" s="277"/>
      <c r="FY527" s="277"/>
      <c r="FZ527" s="277"/>
      <c r="GA527" s="277"/>
      <c r="GB527" s="277"/>
      <c r="GC527" s="277"/>
      <c r="GD527" s="277"/>
      <c r="GE527" s="277"/>
      <c r="GF527" s="277"/>
      <c r="GG527" s="277"/>
      <c r="GH527" s="277"/>
      <c r="GI527" s="277"/>
      <c r="GJ527" s="277"/>
      <c r="GK527" s="277"/>
      <c r="GL527" s="277"/>
      <c r="GM527" s="277"/>
      <c r="GN527" s="277"/>
      <c r="GO527" s="277"/>
      <c r="GP527" s="277"/>
      <c r="GQ527" s="277"/>
      <c r="GR527" s="277"/>
      <c r="GS527" s="277"/>
      <c r="GT527" s="277"/>
      <c r="GU527" s="277"/>
      <c r="GV527" s="280"/>
      <c r="GW527" s="280"/>
      <c r="GX527" s="280"/>
      <c r="GY527" s="280"/>
      <c r="GZ527" s="280"/>
      <c r="HA527" s="280"/>
      <c r="HB527" s="280"/>
      <c r="HC527" s="280"/>
      <c r="HD527" s="280"/>
      <c r="HE527" s="280"/>
      <c r="HF527" s="280"/>
      <c r="HG527" s="280"/>
      <c r="HH527" s="280"/>
      <c r="HI527" s="280"/>
      <c r="HJ527" s="280"/>
      <c r="HK527" s="280"/>
      <c r="HL527" s="280"/>
      <c r="HM527" s="280"/>
      <c r="HN527" s="280"/>
      <c r="HO527" s="280"/>
      <c r="HP527" s="280"/>
      <c r="HQ527" s="280"/>
      <c r="HR527" s="280"/>
      <c r="HS527" s="280"/>
    </row>
    <row r="528" spans="1:227" s="278" customFormat="1" ht="32.450000000000003" customHeight="1">
      <c r="A528" s="523" t="s">
        <v>139</v>
      </c>
      <c r="B528" s="297" t="s">
        <v>564</v>
      </c>
      <c r="C528" s="291">
        <v>1.3</v>
      </c>
      <c r="D528" s="291"/>
      <c r="E528" s="290"/>
      <c r="F528" s="291">
        <f t="shared" si="79"/>
        <v>1.3</v>
      </c>
      <c r="G528" s="290"/>
      <c r="H528" s="291">
        <f t="shared" si="87"/>
        <v>1.3</v>
      </c>
      <c r="I528" s="296"/>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277"/>
      <c r="AZ528" s="277"/>
      <c r="BA528" s="277"/>
      <c r="BB528" s="277"/>
      <c r="BC528" s="277"/>
      <c r="BD528" s="277"/>
      <c r="BE528" s="277"/>
      <c r="BF528" s="277"/>
      <c r="BG528" s="277"/>
      <c r="BH528" s="277"/>
      <c r="BI528" s="277"/>
      <c r="BJ528" s="277"/>
      <c r="BK528" s="277"/>
      <c r="BL528" s="277"/>
      <c r="BM528" s="277"/>
      <c r="BN528" s="277"/>
      <c r="BO528" s="277"/>
      <c r="BP528" s="277"/>
      <c r="BQ528" s="277"/>
      <c r="BR528" s="277"/>
      <c r="BS528" s="277"/>
      <c r="BT528" s="277"/>
      <c r="BU528" s="277"/>
      <c r="BV528" s="277"/>
      <c r="BW528" s="277"/>
      <c r="BX528" s="277"/>
      <c r="BY528" s="277"/>
      <c r="BZ528" s="277"/>
      <c r="CA528" s="277"/>
      <c r="CB528" s="277"/>
      <c r="CC528" s="277"/>
      <c r="CD528" s="277"/>
      <c r="CE528" s="277"/>
      <c r="CF528" s="277"/>
      <c r="CG528" s="277"/>
      <c r="CH528" s="277"/>
      <c r="CI528" s="277"/>
      <c r="CJ528" s="277"/>
      <c r="CK528" s="277"/>
      <c r="CL528" s="277"/>
      <c r="CM528" s="277"/>
      <c r="CN528" s="277"/>
      <c r="CO528" s="277"/>
      <c r="CP528" s="277"/>
      <c r="CQ528" s="277"/>
      <c r="CR528" s="277"/>
      <c r="CS528" s="277"/>
      <c r="CT528" s="277"/>
      <c r="CU528" s="277"/>
      <c r="CV528" s="277"/>
      <c r="CW528" s="277"/>
      <c r="CX528" s="277"/>
      <c r="CY528" s="277"/>
      <c r="CZ528" s="277"/>
      <c r="DA528" s="277"/>
      <c r="DB528" s="277"/>
      <c r="DC528" s="277"/>
      <c r="DD528" s="277"/>
      <c r="DE528" s="277"/>
      <c r="DF528" s="277"/>
      <c r="DG528" s="277"/>
      <c r="DH528" s="277"/>
      <c r="DI528" s="277"/>
      <c r="DJ528" s="277"/>
      <c r="DK528" s="277"/>
      <c r="DL528" s="277"/>
      <c r="DM528" s="277"/>
      <c r="DN528" s="277"/>
      <c r="DO528" s="277"/>
      <c r="DP528" s="277"/>
      <c r="DQ528" s="277"/>
      <c r="DR528" s="277"/>
      <c r="DS528" s="277"/>
      <c r="DT528" s="277"/>
      <c r="DU528" s="277"/>
      <c r="DV528" s="277"/>
      <c r="DW528" s="277"/>
      <c r="DX528" s="277"/>
      <c r="DY528" s="277"/>
      <c r="DZ528" s="277"/>
      <c r="EA528" s="277"/>
      <c r="EB528" s="277"/>
      <c r="EC528" s="277"/>
      <c r="ED528" s="277"/>
      <c r="EE528" s="277"/>
      <c r="EF528" s="277"/>
      <c r="EG528" s="277"/>
      <c r="EH528" s="277"/>
      <c r="EI528" s="277"/>
      <c r="EJ528" s="277"/>
      <c r="EK528" s="277"/>
      <c r="EL528" s="277"/>
      <c r="EM528" s="277"/>
      <c r="EN528" s="277"/>
      <c r="EO528" s="277"/>
      <c r="EP528" s="277"/>
      <c r="EQ528" s="277"/>
      <c r="ER528" s="277"/>
      <c r="ES528" s="277"/>
      <c r="ET528" s="277"/>
      <c r="EU528" s="277"/>
      <c r="EV528" s="277"/>
      <c r="EW528" s="277"/>
      <c r="EX528" s="277"/>
      <c r="EY528" s="277"/>
      <c r="EZ528" s="277"/>
      <c r="FA528" s="277"/>
      <c r="FB528" s="277"/>
      <c r="FC528" s="277"/>
      <c r="FD528" s="277"/>
      <c r="FE528" s="277"/>
      <c r="FF528" s="277"/>
      <c r="FG528" s="277"/>
      <c r="FH528" s="277"/>
      <c r="FI528" s="277"/>
      <c r="FJ528" s="277"/>
      <c r="FK528" s="277"/>
      <c r="FL528" s="277"/>
      <c r="FM528" s="277"/>
      <c r="FN528" s="277"/>
      <c r="FO528" s="277"/>
      <c r="FP528" s="277"/>
      <c r="FQ528" s="277"/>
      <c r="FR528" s="277"/>
      <c r="FS528" s="277"/>
      <c r="FT528" s="277"/>
      <c r="FU528" s="277"/>
      <c r="FV528" s="277"/>
      <c r="FW528" s="277"/>
      <c r="FX528" s="277"/>
      <c r="FY528" s="277"/>
      <c r="FZ528" s="277"/>
      <c r="GA528" s="277"/>
      <c r="GB528" s="277"/>
      <c r="GC528" s="277"/>
      <c r="GD528" s="277"/>
      <c r="GE528" s="277"/>
      <c r="GF528" s="277"/>
      <c r="GG528" s="277"/>
      <c r="GH528" s="277"/>
      <c r="GI528" s="277"/>
      <c r="GJ528" s="277"/>
      <c r="GK528" s="277"/>
      <c r="GL528" s="277"/>
      <c r="GM528" s="277"/>
      <c r="GN528" s="277"/>
      <c r="GO528" s="277"/>
      <c r="GP528" s="277"/>
      <c r="GQ528" s="277"/>
      <c r="GR528" s="277"/>
      <c r="GS528" s="277"/>
      <c r="GT528" s="277"/>
      <c r="GU528" s="277"/>
      <c r="GV528" s="280"/>
      <c r="GW528" s="280"/>
      <c r="GX528" s="280"/>
      <c r="GY528" s="280"/>
      <c r="GZ528" s="280"/>
      <c r="HA528" s="280"/>
      <c r="HB528" s="280"/>
      <c r="HC528" s="280"/>
      <c r="HD528" s="280"/>
      <c r="HE528" s="280"/>
      <c r="HF528" s="280"/>
      <c r="HG528" s="280"/>
      <c r="HH528" s="280"/>
      <c r="HI528" s="280"/>
      <c r="HJ528" s="280"/>
      <c r="HK528" s="280"/>
      <c r="HL528" s="280"/>
      <c r="HM528" s="280"/>
      <c r="HN528" s="280"/>
      <c r="HO528" s="280"/>
      <c r="HP528" s="280"/>
      <c r="HQ528" s="280"/>
      <c r="HR528" s="280"/>
      <c r="HS528" s="280"/>
    </row>
    <row r="529" spans="1:227" s="278" customFormat="1" ht="32.450000000000003" customHeight="1">
      <c r="A529" s="523"/>
      <c r="B529" s="297" t="s">
        <v>403</v>
      </c>
      <c r="C529" s="291"/>
      <c r="D529" s="291">
        <v>74.275000000000006</v>
      </c>
      <c r="E529" s="290"/>
      <c r="F529" s="291">
        <f t="shared" si="79"/>
        <v>74.275000000000006</v>
      </c>
      <c r="G529" s="290"/>
      <c r="H529" s="291">
        <f t="shared" si="87"/>
        <v>74.275000000000006</v>
      </c>
      <c r="I529" s="296" t="s">
        <v>267</v>
      </c>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277"/>
      <c r="AF529" s="277"/>
      <c r="AG529" s="277"/>
      <c r="AH529" s="277"/>
      <c r="AI529" s="277"/>
      <c r="AJ529" s="277"/>
      <c r="AK529" s="277"/>
      <c r="AL529" s="277"/>
      <c r="AM529" s="277"/>
      <c r="AN529" s="277"/>
      <c r="AO529" s="277"/>
      <c r="AP529" s="277"/>
      <c r="AQ529" s="277"/>
      <c r="AR529" s="277"/>
      <c r="AS529" s="277"/>
      <c r="AT529" s="277"/>
      <c r="AU529" s="277"/>
      <c r="AV529" s="277"/>
      <c r="AW529" s="277"/>
      <c r="AX529" s="277"/>
      <c r="AY529" s="277"/>
      <c r="AZ529" s="277"/>
      <c r="BA529" s="277"/>
      <c r="BB529" s="277"/>
      <c r="BC529" s="277"/>
      <c r="BD529" s="277"/>
      <c r="BE529" s="277"/>
      <c r="BF529" s="277"/>
      <c r="BG529" s="277"/>
      <c r="BH529" s="277"/>
      <c r="BI529" s="277"/>
      <c r="BJ529" s="277"/>
      <c r="BK529" s="277"/>
      <c r="BL529" s="277"/>
      <c r="BM529" s="277"/>
      <c r="BN529" s="277"/>
      <c r="BO529" s="277"/>
      <c r="BP529" s="277"/>
      <c r="BQ529" s="277"/>
      <c r="BR529" s="277"/>
      <c r="BS529" s="277"/>
      <c r="BT529" s="277"/>
      <c r="BU529" s="277"/>
      <c r="BV529" s="277"/>
      <c r="BW529" s="277"/>
      <c r="BX529" s="277"/>
      <c r="BY529" s="277"/>
      <c r="BZ529" s="277"/>
      <c r="CA529" s="277"/>
      <c r="CB529" s="277"/>
      <c r="CC529" s="277"/>
      <c r="CD529" s="277"/>
      <c r="CE529" s="277"/>
      <c r="CF529" s="277"/>
      <c r="CG529" s="277"/>
      <c r="CH529" s="277"/>
      <c r="CI529" s="277"/>
      <c r="CJ529" s="277"/>
      <c r="CK529" s="277"/>
      <c r="CL529" s="277"/>
      <c r="CM529" s="277"/>
      <c r="CN529" s="277"/>
      <c r="CO529" s="277"/>
      <c r="CP529" s="277"/>
      <c r="CQ529" s="277"/>
      <c r="CR529" s="277"/>
      <c r="CS529" s="277"/>
      <c r="CT529" s="277"/>
      <c r="CU529" s="277"/>
      <c r="CV529" s="277"/>
      <c r="CW529" s="277"/>
      <c r="CX529" s="277"/>
      <c r="CY529" s="277"/>
      <c r="CZ529" s="277"/>
      <c r="DA529" s="277"/>
      <c r="DB529" s="277"/>
      <c r="DC529" s="277"/>
      <c r="DD529" s="277"/>
      <c r="DE529" s="277"/>
      <c r="DF529" s="277"/>
      <c r="DG529" s="277"/>
      <c r="DH529" s="277"/>
      <c r="DI529" s="277"/>
      <c r="DJ529" s="277"/>
      <c r="DK529" s="277"/>
      <c r="DL529" s="277"/>
      <c r="DM529" s="277"/>
      <c r="DN529" s="277"/>
      <c r="DO529" s="277"/>
      <c r="DP529" s="277"/>
      <c r="DQ529" s="277"/>
      <c r="DR529" s="277"/>
      <c r="DS529" s="277"/>
      <c r="DT529" s="277"/>
      <c r="DU529" s="277"/>
      <c r="DV529" s="277"/>
      <c r="DW529" s="277"/>
      <c r="DX529" s="277"/>
      <c r="DY529" s="277"/>
      <c r="DZ529" s="277"/>
      <c r="EA529" s="277"/>
      <c r="EB529" s="277"/>
      <c r="EC529" s="277"/>
      <c r="ED529" s="277"/>
      <c r="EE529" s="277"/>
      <c r="EF529" s="277"/>
      <c r="EG529" s="277"/>
      <c r="EH529" s="277"/>
      <c r="EI529" s="277"/>
      <c r="EJ529" s="277"/>
      <c r="EK529" s="277"/>
      <c r="EL529" s="277"/>
      <c r="EM529" s="277"/>
      <c r="EN529" s="277"/>
      <c r="EO529" s="277"/>
      <c r="EP529" s="277"/>
      <c r="EQ529" s="277"/>
      <c r="ER529" s="277"/>
      <c r="ES529" s="277"/>
      <c r="ET529" s="277"/>
      <c r="EU529" s="277"/>
      <c r="EV529" s="277"/>
      <c r="EW529" s="277"/>
      <c r="EX529" s="277"/>
      <c r="EY529" s="277"/>
      <c r="EZ529" s="277"/>
      <c r="FA529" s="277"/>
      <c r="FB529" s="277"/>
      <c r="FC529" s="277"/>
      <c r="FD529" s="277"/>
      <c r="FE529" s="277"/>
      <c r="FF529" s="277"/>
      <c r="FG529" s="277"/>
      <c r="FH529" s="277"/>
      <c r="FI529" s="277"/>
      <c r="FJ529" s="277"/>
      <c r="FK529" s="277"/>
      <c r="FL529" s="277"/>
      <c r="FM529" s="277"/>
      <c r="FN529" s="277"/>
      <c r="FO529" s="277"/>
      <c r="FP529" s="277"/>
      <c r="FQ529" s="277"/>
      <c r="FR529" s="277"/>
      <c r="FS529" s="277"/>
      <c r="FT529" s="277"/>
      <c r="FU529" s="277"/>
      <c r="FV529" s="277"/>
      <c r="FW529" s="277"/>
      <c r="FX529" s="277"/>
      <c r="FY529" s="277"/>
      <c r="FZ529" s="277"/>
      <c r="GA529" s="277"/>
      <c r="GB529" s="277"/>
      <c r="GC529" s="277"/>
      <c r="GD529" s="277"/>
      <c r="GE529" s="277"/>
      <c r="GF529" s="277"/>
      <c r="GG529" s="277"/>
      <c r="GH529" s="277"/>
      <c r="GI529" s="277"/>
      <c r="GJ529" s="277"/>
      <c r="GK529" s="277"/>
      <c r="GL529" s="277"/>
      <c r="GM529" s="277"/>
      <c r="GN529" s="277"/>
      <c r="GO529" s="277"/>
      <c r="GP529" s="277"/>
      <c r="GQ529" s="277"/>
      <c r="GR529" s="277"/>
      <c r="GS529" s="277"/>
      <c r="GT529" s="277"/>
      <c r="GU529" s="277"/>
      <c r="GV529" s="280"/>
      <c r="GW529" s="280"/>
      <c r="GX529" s="280"/>
      <c r="GY529" s="280"/>
      <c r="GZ529" s="280"/>
      <c r="HA529" s="280"/>
      <c r="HB529" s="280"/>
      <c r="HC529" s="280"/>
      <c r="HD529" s="280"/>
      <c r="HE529" s="280"/>
      <c r="HF529" s="280"/>
      <c r="HG529" s="280"/>
      <c r="HH529" s="280"/>
      <c r="HI529" s="280"/>
      <c r="HJ529" s="280"/>
      <c r="HK529" s="280"/>
      <c r="HL529" s="280"/>
      <c r="HM529" s="280"/>
      <c r="HN529" s="280"/>
      <c r="HO529" s="280"/>
      <c r="HP529" s="280"/>
      <c r="HQ529" s="280"/>
      <c r="HR529" s="280"/>
      <c r="HS529" s="280"/>
    </row>
    <row r="530" spans="1:227" s="278" customFormat="1" ht="32.450000000000003" customHeight="1">
      <c r="A530" s="523"/>
      <c r="B530" s="297" t="s">
        <v>404</v>
      </c>
      <c r="C530" s="291"/>
      <c r="D530" s="291"/>
      <c r="E530" s="290"/>
      <c r="F530" s="291">
        <f t="shared" si="79"/>
        <v>0</v>
      </c>
      <c r="G530" s="290">
        <v>5812.4970000000003</v>
      </c>
      <c r="H530" s="291">
        <f t="shared" si="87"/>
        <v>5812.4970000000003</v>
      </c>
      <c r="I530" s="296"/>
      <c r="J530" s="277"/>
      <c r="K530" s="277"/>
      <c r="L530" s="277"/>
      <c r="M530" s="277"/>
      <c r="N530" s="277"/>
      <c r="O530" s="277"/>
      <c r="P530" s="277"/>
      <c r="Q530" s="277"/>
      <c r="R530" s="277"/>
      <c r="S530" s="277"/>
      <c r="T530" s="277"/>
      <c r="U530" s="277"/>
      <c r="V530" s="277"/>
      <c r="W530" s="277"/>
      <c r="X530" s="277"/>
      <c r="Y530" s="277"/>
      <c r="Z530" s="277"/>
      <c r="AA530" s="277"/>
      <c r="AB530" s="277"/>
      <c r="AC530" s="277"/>
      <c r="AD530" s="277"/>
      <c r="AE530" s="277"/>
      <c r="AF530" s="277"/>
      <c r="AG530" s="277"/>
      <c r="AH530" s="277"/>
      <c r="AI530" s="277"/>
      <c r="AJ530" s="277"/>
      <c r="AK530" s="277"/>
      <c r="AL530" s="277"/>
      <c r="AM530" s="277"/>
      <c r="AN530" s="277"/>
      <c r="AO530" s="277"/>
      <c r="AP530" s="277"/>
      <c r="AQ530" s="277"/>
      <c r="AR530" s="277"/>
      <c r="AS530" s="277"/>
      <c r="AT530" s="277"/>
      <c r="AU530" s="277"/>
      <c r="AV530" s="277"/>
      <c r="AW530" s="277"/>
      <c r="AX530" s="277"/>
      <c r="AY530" s="277"/>
      <c r="AZ530" s="277"/>
      <c r="BA530" s="277"/>
      <c r="BB530" s="277"/>
      <c r="BC530" s="277"/>
      <c r="BD530" s="277"/>
      <c r="BE530" s="277"/>
      <c r="BF530" s="277"/>
      <c r="BG530" s="277"/>
      <c r="BH530" s="277"/>
      <c r="BI530" s="277"/>
      <c r="BJ530" s="277"/>
      <c r="BK530" s="277"/>
      <c r="BL530" s="277"/>
      <c r="BM530" s="277"/>
      <c r="BN530" s="277"/>
      <c r="BO530" s="277"/>
      <c r="BP530" s="277"/>
      <c r="BQ530" s="277"/>
      <c r="BR530" s="277"/>
      <c r="BS530" s="277"/>
      <c r="BT530" s="277"/>
      <c r="BU530" s="277"/>
      <c r="BV530" s="277"/>
      <c r="BW530" s="277"/>
      <c r="BX530" s="277"/>
      <c r="BY530" s="277"/>
      <c r="BZ530" s="277"/>
      <c r="CA530" s="277"/>
      <c r="CB530" s="277"/>
      <c r="CC530" s="277"/>
      <c r="CD530" s="277"/>
      <c r="CE530" s="277"/>
      <c r="CF530" s="277"/>
      <c r="CG530" s="277"/>
      <c r="CH530" s="277"/>
      <c r="CI530" s="277"/>
      <c r="CJ530" s="277"/>
      <c r="CK530" s="277"/>
      <c r="CL530" s="277"/>
      <c r="CM530" s="277"/>
      <c r="CN530" s="277"/>
      <c r="CO530" s="277"/>
      <c r="CP530" s="277"/>
      <c r="CQ530" s="277"/>
      <c r="CR530" s="277"/>
      <c r="CS530" s="277"/>
      <c r="CT530" s="277"/>
      <c r="CU530" s="277"/>
      <c r="CV530" s="277"/>
      <c r="CW530" s="277"/>
      <c r="CX530" s="277"/>
      <c r="CY530" s="277"/>
      <c r="CZ530" s="277"/>
      <c r="DA530" s="277"/>
      <c r="DB530" s="277"/>
      <c r="DC530" s="277"/>
      <c r="DD530" s="277"/>
      <c r="DE530" s="277"/>
      <c r="DF530" s="277"/>
      <c r="DG530" s="277"/>
      <c r="DH530" s="277"/>
      <c r="DI530" s="277"/>
      <c r="DJ530" s="277"/>
      <c r="DK530" s="277"/>
      <c r="DL530" s="277"/>
      <c r="DM530" s="277"/>
      <c r="DN530" s="277"/>
      <c r="DO530" s="277"/>
      <c r="DP530" s="277"/>
      <c r="DQ530" s="277"/>
      <c r="DR530" s="277"/>
      <c r="DS530" s="277"/>
      <c r="DT530" s="277"/>
      <c r="DU530" s="277"/>
      <c r="DV530" s="277"/>
      <c r="DW530" s="277"/>
      <c r="DX530" s="277"/>
      <c r="DY530" s="277"/>
      <c r="DZ530" s="277"/>
      <c r="EA530" s="277"/>
      <c r="EB530" s="277"/>
      <c r="EC530" s="277"/>
      <c r="ED530" s="277"/>
      <c r="EE530" s="277"/>
      <c r="EF530" s="277"/>
      <c r="EG530" s="277"/>
      <c r="EH530" s="277"/>
      <c r="EI530" s="277"/>
      <c r="EJ530" s="277"/>
      <c r="EK530" s="277"/>
      <c r="EL530" s="277"/>
      <c r="EM530" s="277"/>
      <c r="EN530" s="277"/>
      <c r="EO530" s="277"/>
      <c r="EP530" s="277"/>
      <c r="EQ530" s="277"/>
      <c r="ER530" s="277"/>
      <c r="ES530" s="277"/>
      <c r="ET530" s="277"/>
      <c r="EU530" s="277"/>
      <c r="EV530" s="277"/>
      <c r="EW530" s="277"/>
      <c r="EX530" s="277"/>
      <c r="EY530" s="277"/>
      <c r="EZ530" s="277"/>
      <c r="FA530" s="277"/>
      <c r="FB530" s="277"/>
      <c r="FC530" s="277"/>
      <c r="FD530" s="277"/>
      <c r="FE530" s="277"/>
      <c r="FF530" s="277"/>
      <c r="FG530" s="277"/>
      <c r="FH530" s="277"/>
      <c r="FI530" s="277"/>
      <c r="FJ530" s="277"/>
      <c r="FK530" s="277"/>
      <c r="FL530" s="277"/>
      <c r="FM530" s="277"/>
      <c r="FN530" s="277"/>
      <c r="FO530" s="277"/>
      <c r="FP530" s="277"/>
      <c r="FQ530" s="277"/>
      <c r="FR530" s="277"/>
      <c r="FS530" s="277"/>
      <c r="FT530" s="277"/>
      <c r="FU530" s="277"/>
      <c r="FV530" s="277"/>
      <c r="FW530" s="277"/>
      <c r="FX530" s="277"/>
      <c r="FY530" s="277"/>
      <c r="FZ530" s="277"/>
      <c r="GA530" s="277"/>
      <c r="GB530" s="277"/>
      <c r="GC530" s="277"/>
      <c r="GD530" s="277"/>
      <c r="GE530" s="277"/>
      <c r="GF530" s="277"/>
      <c r="GG530" s="277"/>
      <c r="GH530" s="277"/>
      <c r="GI530" s="277"/>
      <c r="GJ530" s="277"/>
      <c r="GK530" s="277"/>
      <c r="GL530" s="277"/>
      <c r="GM530" s="277"/>
      <c r="GN530" s="277"/>
      <c r="GO530" s="277"/>
      <c r="GP530" s="277"/>
      <c r="GQ530" s="277"/>
      <c r="GR530" s="277"/>
      <c r="GS530" s="277"/>
      <c r="GT530" s="277"/>
      <c r="GU530" s="277"/>
      <c r="GV530" s="280"/>
      <c r="GW530" s="280"/>
      <c r="GX530" s="280"/>
      <c r="GY530" s="280"/>
      <c r="GZ530" s="280"/>
      <c r="HA530" s="280"/>
      <c r="HB530" s="280"/>
      <c r="HC530" s="280"/>
      <c r="HD530" s="280"/>
      <c r="HE530" s="280"/>
      <c r="HF530" s="280"/>
      <c r="HG530" s="280"/>
      <c r="HH530" s="280"/>
      <c r="HI530" s="280"/>
      <c r="HJ530" s="280"/>
      <c r="HK530" s="280"/>
      <c r="HL530" s="280"/>
      <c r="HM530" s="280"/>
      <c r="HN530" s="280"/>
      <c r="HO530" s="280"/>
      <c r="HP530" s="280"/>
      <c r="HQ530" s="280"/>
      <c r="HR530" s="280"/>
      <c r="HS530" s="280"/>
    </row>
    <row r="531" spans="1:227" s="278" customFormat="1" ht="32.450000000000003" customHeight="1">
      <c r="A531" s="523"/>
      <c r="B531" s="297" t="s">
        <v>405</v>
      </c>
      <c r="C531" s="291"/>
      <c r="D531" s="291"/>
      <c r="E531" s="290"/>
      <c r="F531" s="291">
        <f t="shared" si="79"/>
        <v>0</v>
      </c>
      <c r="G531" s="290">
        <v>-1707.97</v>
      </c>
      <c r="H531" s="291">
        <f t="shared" si="87"/>
        <v>-1707.97</v>
      </c>
      <c r="I531" s="296"/>
      <c r="J531" s="277"/>
      <c r="K531" s="277"/>
      <c r="L531" s="277"/>
      <c r="M531" s="277"/>
      <c r="N531" s="277"/>
      <c r="O531" s="277"/>
      <c r="P531" s="277"/>
      <c r="Q531" s="277"/>
      <c r="R531" s="277"/>
      <c r="S531" s="277"/>
      <c r="T531" s="277"/>
      <c r="U531" s="277"/>
      <c r="V531" s="277"/>
      <c r="W531" s="277"/>
      <c r="X531" s="277"/>
      <c r="Y531" s="277"/>
      <c r="Z531" s="277"/>
      <c r="AA531" s="277"/>
      <c r="AB531" s="277"/>
      <c r="AC531" s="277"/>
      <c r="AD531" s="277"/>
      <c r="AE531" s="277"/>
      <c r="AF531" s="277"/>
      <c r="AG531" s="277"/>
      <c r="AH531" s="277"/>
      <c r="AI531" s="277"/>
      <c r="AJ531" s="277"/>
      <c r="AK531" s="277"/>
      <c r="AL531" s="277"/>
      <c r="AM531" s="277"/>
      <c r="AN531" s="277"/>
      <c r="AO531" s="277"/>
      <c r="AP531" s="277"/>
      <c r="AQ531" s="277"/>
      <c r="AR531" s="277"/>
      <c r="AS531" s="277"/>
      <c r="AT531" s="277"/>
      <c r="AU531" s="277"/>
      <c r="AV531" s="277"/>
      <c r="AW531" s="277"/>
      <c r="AX531" s="277"/>
      <c r="AY531" s="277"/>
      <c r="AZ531" s="277"/>
      <c r="BA531" s="277"/>
      <c r="BB531" s="277"/>
      <c r="BC531" s="277"/>
      <c r="BD531" s="277"/>
      <c r="BE531" s="277"/>
      <c r="BF531" s="277"/>
      <c r="BG531" s="277"/>
      <c r="BH531" s="277"/>
      <c r="BI531" s="277"/>
      <c r="BJ531" s="277"/>
      <c r="BK531" s="277"/>
      <c r="BL531" s="277"/>
      <c r="BM531" s="277"/>
      <c r="BN531" s="277"/>
      <c r="BO531" s="277"/>
      <c r="BP531" s="277"/>
      <c r="BQ531" s="277"/>
      <c r="BR531" s="277"/>
      <c r="BS531" s="277"/>
      <c r="BT531" s="277"/>
      <c r="BU531" s="277"/>
      <c r="BV531" s="277"/>
      <c r="BW531" s="277"/>
      <c r="BX531" s="277"/>
      <c r="BY531" s="277"/>
      <c r="BZ531" s="277"/>
      <c r="CA531" s="277"/>
      <c r="CB531" s="277"/>
      <c r="CC531" s="277"/>
      <c r="CD531" s="277"/>
      <c r="CE531" s="277"/>
      <c r="CF531" s="277"/>
      <c r="CG531" s="277"/>
      <c r="CH531" s="277"/>
      <c r="CI531" s="277"/>
      <c r="CJ531" s="277"/>
      <c r="CK531" s="277"/>
      <c r="CL531" s="277"/>
      <c r="CM531" s="277"/>
      <c r="CN531" s="277"/>
      <c r="CO531" s="277"/>
      <c r="CP531" s="277"/>
      <c r="CQ531" s="277"/>
      <c r="CR531" s="277"/>
      <c r="CS531" s="277"/>
      <c r="CT531" s="277"/>
      <c r="CU531" s="277"/>
      <c r="CV531" s="277"/>
      <c r="CW531" s="277"/>
      <c r="CX531" s="277"/>
      <c r="CY531" s="277"/>
      <c r="CZ531" s="277"/>
      <c r="DA531" s="277"/>
      <c r="DB531" s="277"/>
      <c r="DC531" s="277"/>
      <c r="DD531" s="277"/>
      <c r="DE531" s="277"/>
      <c r="DF531" s="277"/>
      <c r="DG531" s="277"/>
      <c r="DH531" s="277"/>
      <c r="DI531" s="277"/>
      <c r="DJ531" s="277"/>
      <c r="DK531" s="277"/>
      <c r="DL531" s="277"/>
      <c r="DM531" s="277"/>
      <c r="DN531" s="277"/>
      <c r="DO531" s="277"/>
      <c r="DP531" s="277"/>
      <c r="DQ531" s="277"/>
      <c r="DR531" s="277"/>
      <c r="DS531" s="277"/>
      <c r="DT531" s="277"/>
      <c r="DU531" s="277"/>
      <c r="DV531" s="277"/>
      <c r="DW531" s="277"/>
      <c r="DX531" s="277"/>
      <c r="DY531" s="277"/>
      <c r="DZ531" s="277"/>
      <c r="EA531" s="277"/>
      <c r="EB531" s="277"/>
      <c r="EC531" s="277"/>
      <c r="ED531" s="277"/>
      <c r="EE531" s="277"/>
      <c r="EF531" s="277"/>
      <c r="EG531" s="277"/>
      <c r="EH531" s="277"/>
      <c r="EI531" s="277"/>
      <c r="EJ531" s="277"/>
      <c r="EK531" s="277"/>
      <c r="EL531" s="277"/>
      <c r="EM531" s="277"/>
      <c r="EN531" s="277"/>
      <c r="EO531" s="277"/>
      <c r="EP531" s="277"/>
      <c r="EQ531" s="277"/>
      <c r="ER531" s="277"/>
      <c r="ES531" s="277"/>
      <c r="ET531" s="277"/>
      <c r="EU531" s="277"/>
      <c r="EV531" s="277"/>
      <c r="EW531" s="277"/>
      <c r="EX531" s="277"/>
      <c r="EY531" s="277"/>
      <c r="EZ531" s="277"/>
      <c r="FA531" s="277"/>
      <c r="FB531" s="277"/>
      <c r="FC531" s="277"/>
      <c r="FD531" s="277"/>
      <c r="FE531" s="277"/>
      <c r="FF531" s="277"/>
      <c r="FG531" s="277"/>
      <c r="FH531" s="277"/>
      <c r="FI531" s="277"/>
      <c r="FJ531" s="277"/>
      <c r="FK531" s="277"/>
      <c r="FL531" s="277"/>
      <c r="FM531" s="277"/>
      <c r="FN531" s="277"/>
      <c r="FO531" s="277"/>
      <c r="FP531" s="277"/>
      <c r="FQ531" s="277"/>
      <c r="FR531" s="277"/>
      <c r="FS531" s="277"/>
      <c r="FT531" s="277"/>
      <c r="FU531" s="277"/>
      <c r="FV531" s="277"/>
      <c r="FW531" s="277"/>
      <c r="FX531" s="277"/>
      <c r="FY531" s="277"/>
      <c r="FZ531" s="277"/>
      <c r="GA531" s="277"/>
      <c r="GB531" s="277"/>
      <c r="GC531" s="277"/>
      <c r="GD531" s="277"/>
      <c r="GE531" s="277"/>
      <c r="GF531" s="277"/>
      <c r="GG531" s="277"/>
      <c r="GH531" s="277"/>
      <c r="GI531" s="277"/>
      <c r="GJ531" s="277"/>
      <c r="GK531" s="277"/>
      <c r="GL531" s="277"/>
      <c r="GM531" s="277"/>
      <c r="GN531" s="277"/>
      <c r="GO531" s="277"/>
      <c r="GP531" s="277"/>
      <c r="GQ531" s="277"/>
      <c r="GR531" s="277"/>
      <c r="GS531" s="277"/>
      <c r="GT531" s="277"/>
      <c r="GU531" s="277"/>
      <c r="GV531" s="280"/>
      <c r="GW531" s="280"/>
      <c r="GX531" s="280"/>
      <c r="GY531" s="280"/>
      <c r="GZ531" s="280"/>
      <c r="HA531" s="280"/>
      <c r="HB531" s="280"/>
      <c r="HC531" s="280"/>
      <c r="HD531" s="280"/>
      <c r="HE531" s="280"/>
      <c r="HF531" s="280"/>
      <c r="HG531" s="280"/>
      <c r="HH531" s="280"/>
      <c r="HI531" s="280"/>
      <c r="HJ531" s="280"/>
      <c r="HK531" s="280"/>
      <c r="HL531" s="280"/>
      <c r="HM531" s="280"/>
      <c r="HN531" s="280"/>
      <c r="HO531" s="280"/>
      <c r="HP531" s="280"/>
      <c r="HQ531" s="280"/>
      <c r="HR531" s="280"/>
      <c r="HS531" s="280"/>
    </row>
    <row r="532" spans="1:227" s="278" customFormat="1" ht="32.450000000000003" customHeight="1">
      <c r="A532" s="523"/>
      <c r="B532" s="306" t="s">
        <v>317</v>
      </c>
      <c r="C532" s="291"/>
      <c r="D532" s="291"/>
      <c r="E532" s="290">
        <v>3393.3319999999999</v>
      </c>
      <c r="F532" s="291">
        <f t="shared" si="79"/>
        <v>3393.3319999999999</v>
      </c>
      <c r="G532" s="290"/>
      <c r="H532" s="291">
        <f t="shared" si="87"/>
        <v>3393.3319999999999</v>
      </c>
      <c r="I532" s="296" t="s">
        <v>565</v>
      </c>
      <c r="J532" s="277"/>
      <c r="K532" s="277"/>
      <c r="L532" s="277"/>
      <c r="M532" s="277"/>
      <c r="N532" s="277"/>
      <c r="O532" s="277"/>
      <c r="P532" s="277"/>
      <c r="Q532" s="277"/>
      <c r="R532" s="277"/>
      <c r="S532" s="277"/>
      <c r="T532" s="277"/>
      <c r="U532" s="277"/>
      <c r="V532" s="277"/>
      <c r="W532" s="277"/>
      <c r="X532" s="277"/>
      <c r="Y532" s="277"/>
      <c r="Z532" s="277"/>
      <c r="AA532" s="277"/>
      <c r="AB532" s="277"/>
      <c r="AC532" s="277"/>
      <c r="AD532" s="277"/>
      <c r="AE532" s="277"/>
      <c r="AF532" s="277"/>
      <c r="AG532" s="277"/>
      <c r="AH532" s="277"/>
      <c r="AI532" s="277"/>
      <c r="AJ532" s="277"/>
      <c r="AK532" s="277"/>
      <c r="AL532" s="277"/>
      <c r="AM532" s="277"/>
      <c r="AN532" s="277"/>
      <c r="AO532" s="277"/>
      <c r="AP532" s="277"/>
      <c r="AQ532" s="277"/>
      <c r="AR532" s="277"/>
      <c r="AS532" s="277"/>
      <c r="AT532" s="277"/>
      <c r="AU532" s="277"/>
      <c r="AV532" s="277"/>
      <c r="AW532" s="277"/>
      <c r="AX532" s="277"/>
      <c r="AY532" s="277"/>
      <c r="AZ532" s="277"/>
      <c r="BA532" s="277"/>
      <c r="BB532" s="277"/>
      <c r="BC532" s="277"/>
      <c r="BD532" s="277"/>
      <c r="BE532" s="277"/>
      <c r="BF532" s="277"/>
      <c r="BG532" s="277"/>
      <c r="BH532" s="277"/>
      <c r="BI532" s="277"/>
      <c r="BJ532" s="277"/>
      <c r="BK532" s="277"/>
      <c r="BL532" s="277"/>
      <c r="BM532" s="277"/>
      <c r="BN532" s="277"/>
      <c r="BO532" s="277"/>
      <c r="BP532" s="277"/>
      <c r="BQ532" s="277"/>
      <c r="BR532" s="277"/>
      <c r="BS532" s="277"/>
      <c r="BT532" s="277"/>
      <c r="BU532" s="277"/>
      <c r="BV532" s="277"/>
      <c r="BW532" s="277"/>
      <c r="BX532" s="277"/>
      <c r="BY532" s="277"/>
      <c r="BZ532" s="277"/>
      <c r="CA532" s="277"/>
      <c r="CB532" s="277"/>
      <c r="CC532" s="277"/>
      <c r="CD532" s="277"/>
      <c r="CE532" s="277"/>
      <c r="CF532" s="277"/>
      <c r="CG532" s="277"/>
      <c r="CH532" s="277"/>
      <c r="CI532" s="277"/>
      <c r="CJ532" s="277"/>
      <c r="CK532" s="277"/>
      <c r="CL532" s="277"/>
      <c r="CM532" s="277"/>
      <c r="CN532" s="277"/>
      <c r="CO532" s="277"/>
      <c r="CP532" s="277"/>
      <c r="CQ532" s="277"/>
      <c r="CR532" s="277"/>
      <c r="CS532" s="277"/>
      <c r="CT532" s="277"/>
      <c r="CU532" s="277"/>
      <c r="CV532" s="277"/>
      <c r="CW532" s="277"/>
      <c r="CX532" s="277"/>
      <c r="CY532" s="277"/>
      <c r="CZ532" s="277"/>
      <c r="DA532" s="277"/>
      <c r="DB532" s="277"/>
      <c r="DC532" s="277"/>
      <c r="DD532" s="277"/>
      <c r="DE532" s="277"/>
      <c r="DF532" s="277"/>
      <c r="DG532" s="277"/>
      <c r="DH532" s="277"/>
      <c r="DI532" s="277"/>
      <c r="DJ532" s="277"/>
      <c r="DK532" s="277"/>
      <c r="DL532" s="277"/>
      <c r="DM532" s="277"/>
      <c r="DN532" s="277"/>
      <c r="DO532" s="277"/>
      <c r="DP532" s="277"/>
      <c r="DQ532" s="277"/>
      <c r="DR532" s="277"/>
      <c r="DS532" s="277"/>
      <c r="DT532" s="277"/>
      <c r="DU532" s="277"/>
      <c r="DV532" s="277"/>
      <c r="DW532" s="277"/>
      <c r="DX532" s="277"/>
      <c r="DY532" s="277"/>
      <c r="DZ532" s="277"/>
      <c r="EA532" s="277"/>
      <c r="EB532" s="277"/>
      <c r="EC532" s="277"/>
      <c r="ED532" s="277"/>
      <c r="EE532" s="277"/>
      <c r="EF532" s="277"/>
      <c r="EG532" s="277"/>
      <c r="EH532" s="277"/>
      <c r="EI532" s="277"/>
      <c r="EJ532" s="277"/>
      <c r="EK532" s="277"/>
      <c r="EL532" s="277"/>
      <c r="EM532" s="277"/>
      <c r="EN532" s="277"/>
      <c r="EO532" s="277"/>
      <c r="EP532" s="277"/>
      <c r="EQ532" s="277"/>
      <c r="ER532" s="277"/>
      <c r="ES532" s="277"/>
      <c r="ET532" s="277"/>
      <c r="EU532" s="277"/>
      <c r="EV532" s="277"/>
      <c r="EW532" s="277"/>
      <c r="EX532" s="277"/>
      <c r="EY532" s="277"/>
      <c r="EZ532" s="277"/>
      <c r="FA532" s="277"/>
      <c r="FB532" s="277"/>
      <c r="FC532" s="277"/>
      <c r="FD532" s="277"/>
      <c r="FE532" s="277"/>
      <c r="FF532" s="277"/>
      <c r="FG532" s="277"/>
      <c r="FH532" s="277"/>
      <c r="FI532" s="277"/>
      <c r="FJ532" s="277"/>
      <c r="FK532" s="277"/>
      <c r="FL532" s="277"/>
      <c r="FM532" s="277"/>
      <c r="FN532" s="277"/>
      <c r="FO532" s="277"/>
      <c r="FP532" s="277"/>
      <c r="FQ532" s="277"/>
      <c r="FR532" s="277"/>
      <c r="FS532" s="277"/>
      <c r="FT532" s="277"/>
      <c r="FU532" s="277"/>
      <c r="FV532" s="277"/>
      <c r="FW532" s="277"/>
      <c r="FX532" s="277"/>
      <c r="FY532" s="277"/>
      <c r="FZ532" s="277"/>
      <c r="GA532" s="277"/>
      <c r="GB532" s="277"/>
      <c r="GC532" s="277"/>
      <c r="GD532" s="277"/>
      <c r="GE532" s="277"/>
      <c r="GF532" s="277"/>
      <c r="GG532" s="277"/>
      <c r="GH532" s="277"/>
      <c r="GI532" s="277"/>
      <c r="GJ532" s="277"/>
      <c r="GK532" s="277"/>
      <c r="GL532" s="277"/>
      <c r="GM532" s="277"/>
      <c r="GN532" s="277"/>
      <c r="GO532" s="277"/>
      <c r="GP532" s="277"/>
      <c r="GQ532" s="277"/>
      <c r="GR532" s="277"/>
      <c r="GS532" s="277"/>
      <c r="GT532" s="277"/>
      <c r="GU532" s="277"/>
      <c r="GV532" s="280"/>
      <c r="GW532" s="280"/>
      <c r="GX532" s="280"/>
      <c r="GY532" s="280"/>
      <c r="GZ532" s="280"/>
      <c r="HA532" s="280"/>
      <c r="HB532" s="280"/>
      <c r="HC532" s="280"/>
      <c r="HD532" s="280"/>
      <c r="HE532" s="280"/>
      <c r="HF532" s="280"/>
      <c r="HG532" s="280"/>
      <c r="HH532" s="280"/>
      <c r="HI532" s="280"/>
      <c r="HJ532" s="280"/>
      <c r="HK532" s="280"/>
      <c r="HL532" s="280"/>
      <c r="HM532" s="280"/>
      <c r="HN532" s="280"/>
      <c r="HO532" s="280"/>
      <c r="HP532" s="280"/>
      <c r="HQ532" s="280"/>
      <c r="HR532" s="280"/>
      <c r="HS532" s="280"/>
    </row>
    <row r="533" spans="1:227" s="278" customFormat="1" ht="32.450000000000003" customHeight="1">
      <c r="A533" s="523" t="s">
        <v>140</v>
      </c>
      <c r="B533" s="289" t="s">
        <v>81</v>
      </c>
      <c r="C533" s="291">
        <f>C534+C535+C538+C551</f>
        <v>1095.22</v>
      </c>
      <c r="D533" s="291">
        <f t="shared" ref="D533:G533" si="89">D534+D535+D538+D551</f>
        <v>300.17971</v>
      </c>
      <c r="E533" s="291">
        <f t="shared" si="89"/>
        <v>5841.83</v>
      </c>
      <c r="F533" s="291">
        <f t="shared" si="79"/>
        <v>7237.2297099999996</v>
      </c>
      <c r="G533" s="291">
        <f t="shared" si="89"/>
        <v>822.92150000000004</v>
      </c>
      <c r="H533" s="291">
        <f t="shared" si="87"/>
        <v>8060.15121</v>
      </c>
      <c r="I533" s="296"/>
      <c r="J533" s="277"/>
      <c r="K533" s="277"/>
      <c r="L533" s="277"/>
      <c r="M533" s="277"/>
      <c r="N533" s="277"/>
      <c r="O533" s="277"/>
      <c r="P533" s="277"/>
      <c r="Q533" s="277"/>
      <c r="R533" s="277"/>
      <c r="S533" s="277"/>
      <c r="T533" s="277"/>
      <c r="U533" s="277"/>
      <c r="V533" s="277"/>
      <c r="W533" s="277"/>
      <c r="X533" s="277"/>
      <c r="Y533" s="277"/>
      <c r="Z533" s="277"/>
      <c r="AA533" s="277"/>
      <c r="AB533" s="277"/>
      <c r="AC533" s="277"/>
      <c r="AD533" s="277"/>
      <c r="AE533" s="277"/>
      <c r="AF533" s="277"/>
      <c r="AG533" s="277"/>
      <c r="AH533" s="277"/>
      <c r="AI533" s="277"/>
      <c r="AJ533" s="277"/>
      <c r="AK533" s="277"/>
      <c r="AL533" s="277"/>
      <c r="AM533" s="277"/>
      <c r="AN533" s="277"/>
      <c r="AO533" s="277"/>
      <c r="AP533" s="277"/>
      <c r="AQ533" s="277"/>
      <c r="AR533" s="277"/>
      <c r="AS533" s="277"/>
      <c r="AT533" s="277"/>
      <c r="AU533" s="277"/>
      <c r="AV533" s="277"/>
      <c r="AW533" s="277"/>
      <c r="AX533" s="277"/>
      <c r="AY533" s="277"/>
      <c r="AZ533" s="277"/>
      <c r="BA533" s="277"/>
      <c r="BB533" s="277"/>
      <c r="BC533" s="277"/>
      <c r="BD533" s="277"/>
      <c r="BE533" s="277"/>
      <c r="BF533" s="277"/>
      <c r="BG533" s="277"/>
      <c r="BH533" s="277"/>
      <c r="BI533" s="277"/>
      <c r="BJ533" s="277"/>
      <c r="BK533" s="277"/>
      <c r="BL533" s="277"/>
      <c r="BM533" s="277"/>
      <c r="BN533" s="277"/>
      <c r="BO533" s="277"/>
      <c r="BP533" s="277"/>
      <c r="BQ533" s="277"/>
      <c r="BR533" s="277"/>
      <c r="BS533" s="277"/>
      <c r="BT533" s="277"/>
      <c r="BU533" s="277"/>
      <c r="BV533" s="277"/>
      <c r="BW533" s="277"/>
      <c r="BX533" s="277"/>
      <c r="BY533" s="277"/>
      <c r="BZ533" s="277"/>
      <c r="CA533" s="277"/>
      <c r="CB533" s="277"/>
      <c r="CC533" s="277"/>
      <c r="CD533" s="277"/>
      <c r="CE533" s="277"/>
      <c r="CF533" s="277"/>
      <c r="CG533" s="277"/>
      <c r="CH533" s="277"/>
      <c r="CI533" s="277"/>
      <c r="CJ533" s="277"/>
      <c r="CK533" s="277"/>
      <c r="CL533" s="277"/>
      <c r="CM533" s="277"/>
      <c r="CN533" s="277"/>
      <c r="CO533" s="277"/>
      <c r="CP533" s="277"/>
      <c r="CQ533" s="277"/>
      <c r="CR533" s="277"/>
      <c r="CS533" s="277"/>
      <c r="CT533" s="277"/>
      <c r="CU533" s="277"/>
      <c r="CV533" s="277"/>
      <c r="CW533" s="277"/>
      <c r="CX533" s="277"/>
      <c r="CY533" s="277"/>
      <c r="CZ533" s="277"/>
      <c r="DA533" s="277"/>
      <c r="DB533" s="277"/>
      <c r="DC533" s="277"/>
      <c r="DD533" s="277"/>
      <c r="DE533" s="277"/>
      <c r="DF533" s="277"/>
      <c r="DG533" s="277"/>
      <c r="DH533" s="277"/>
      <c r="DI533" s="277"/>
      <c r="DJ533" s="277"/>
      <c r="DK533" s="277"/>
      <c r="DL533" s="277"/>
      <c r="DM533" s="277"/>
      <c r="DN533" s="277"/>
      <c r="DO533" s="277"/>
      <c r="DP533" s="277"/>
      <c r="DQ533" s="277"/>
      <c r="DR533" s="277"/>
      <c r="DS533" s="277"/>
      <c r="DT533" s="277"/>
      <c r="DU533" s="277"/>
      <c r="DV533" s="277"/>
      <c r="DW533" s="277"/>
      <c r="DX533" s="277"/>
      <c r="DY533" s="277"/>
      <c r="DZ533" s="277"/>
      <c r="EA533" s="277"/>
      <c r="EB533" s="277"/>
      <c r="EC533" s="277"/>
      <c r="ED533" s="277"/>
      <c r="EE533" s="277"/>
      <c r="EF533" s="277"/>
      <c r="EG533" s="277"/>
      <c r="EH533" s="277"/>
      <c r="EI533" s="277"/>
      <c r="EJ533" s="277"/>
      <c r="EK533" s="277"/>
      <c r="EL533" s="277"/>
      <c r="EM533" s="277"/>
      <c r="EN533" s="277"/>
      <c r="EO533" s="277"/>
      <c r="EP533" s="277"/>
      <c r="EQ533" s="277"/>
      <c r="ER533" s="277"/>
      <c r="ES533" s="277"/>
      <c r="ET533" s="277"/>
      <c r="EU533" s="277"/>
      <c r="EV533" s="277"/>
      <c r="EW533" s="277"/>
      <c r="EX533" s="277"/>
      <c r="EY533" s="277"/>
      <c r="EZ533" s="277"/>
      <c r="FA533" s="277"/>
      <c r="FB533" s="277"/>
      <c r="FC533" s="277"/>
      <c r="FD533" s="277"/>
      <c r="FE533" s="277"/>
      <c r="FF533" s="277"/>
      <c r="FG533" s="277"/>
      <c r="FH533" s="277"/>
      <c r="FI533" s="277"/>
      <c r="FJ533" s="277"/>
      <c r="FK533" s="277"/>
      <c r="FL533" s="277"/>
      <c r="FM533" s="277"/>
      <c r="FN533" s="277"/>
      <c r="FO533" s="277"/>
      <c r="FP533" s="277"/>
      <c r="FQ533" s="277"/>
      <c r="FR533" s="277"/>
      <c r="FS533" s="277"/>
      <c r="FT533" s="277"/>
      <c r="FU533" s="277"/>
      <c r="FV533" s="277"/>
      <c r="FW533" s="277"/>
      <c r="FX533" s="277"/>
      <c r="FY533" s="277"/>
      <c r="FZ533" s="277"/>
      <c r="GA533" s="277"/>
      <c r="GB533" s="277"/>
      <c r="GC533" s="277"/>
      <c r="GD533" s="277"/>
      <c r="GE533" s="277"/>
      <c r="GF533" s="277"/>
      <c r="GG533" s="277"/>
      <c r="GH533" s="277"/>
      <c r="GI533" s="277"/>
      <c r="GJ533" s="277"/>
      <c r="GK533" s="277"/>
      <c r="GL533" s="277"/>
      <c r="GM533" s="277"/>
      <c r="GN533" s="277"/>
      <c r="GO533" s="277"/>
      <c r="GP533" s="277"/>
      <c r="GQ533" s="277"/>
      <c r="GR533" s="277"/>
      <c r="GS533" s="277"/>
      <c r="GT533" s="277"/>
      <c r="GU533" s="277"/>
      <c r="GV533" s="280"/>
      <c r="GW533" s="280"/>
      <c r="GX533" s="280"/>
      <c r="GY533" s="280"/>
      <c r="GZ533" s="280"/>
      <c r="HA533" s="280"/>
      <c r="HB533" s="280"/>
      <c r="HC533" s="280"/>
      <c r="HD533" s="280"/>
      <c r="HE533" s="280"/>
      <c r="HF533" s="280"/>
      <c r="HG533" s="280"/>
      <c r="HH533" s="280"/>
      <c r="HI533" s="280"/>
      <c r="HJ533" s="280"/>
      <c r="HK533" s="280"/>
      <c r="HL533" s="280"/>
      <c r="HM533" s="280"/>
      <c r="HN533" s="280"/>
      <c r="HO533" s="280"/>
      <c r="HP533" s="280"/>
      <c r="HQ533" s="280"/>
      <c r="HR533" s="280"/>
      <c r="HS533" s="280"/>
    </row>
    <row r="534" spans="1:227" s="278" customFormat="1" ht="32.450000000000003" customHeight="1">
      <c r="A534" s="523"/>
      <c r="B534" s="294" t="s">
        <v>253</v>
      </c>
      <c r="C534" s="291">
        <v>521</v>
      </c>
      <c r="D534" s="290">
        <v>219.02970999999999</v>
      </c>
      <c r="E534" s="290"/>
      <c r="F534" s="291">
        <f t="shared" si="79"/>
        <v>740.02971000000002</v>
      </c>
      <c r="G534" s="290"/>
      <c r="H534" s="291">
        <f t="shared" si="87"/>
        <v>740.02971000000002</v>
      </c>
      <c r="I534" s="296" t="s">
        <v>566</v>
      </c>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277"/>
      <c r="AF534" s="277"/>
      <c r="AG534" s="277"/>
      <c r="AH534" s="277"/>
      <c r="AI534" s="277"/>
      <c r="AJ534" s="277"/>
      <c r="AK534" s="277"/>
      <c r="AL534" s="277"/>
      <c r="AM534" s="277"/>
      <c r="AN534" s="277"/>
      <c r="AO534" s="277"/>
      <c r="AP534" s="277"/>
      <c r="AQ534" s="277"/>
      <c r="AR534" s="277"/>
      <c r="AS534" s="277"/>
      <c r="AT534" s="277"/>
      <c r="AU534" s="277"/>
      <c r="AV534" s="277"/>
      <c r="AW534" s="277"/>
      <c r="AX534" s="277"/>
      <c r="AY534" s="277"/>
      <c r="AZ534" s="277"/>
      <c r="BA534" s="277"/>
      <c r="BB534" s="277"/>
      <c r="BC534" s="277"/>
      <c r="BD534" s="277"/>
      <c r="BE534" s="277"/>
      <c r="BF534" s="277"/>
      <c r="BG534" s="277"/>
      <c r="BH534" s="277"/>
      <c r="BI534" s="277"/>
      <c r="BJ534" s="277"/>
      <c r="BK534" s="277"/>
      <c r="BL534" s="277"/>
      <c r="BM534" s="277"/>
      <c r="BN534" s="277"/>
      <c r="BO534" s="277"/>
      <c r="BP534" s="277"/>
      <c r="BQ534" s="277"/>
      <c r="BR534" s="277"/>
      <c r="BS534" s="277"/>
      <c r="BT534" s="277"/>
      <c r="BU534" s="277"/>
      <c r="BV534" s="277"/>
      <c r="BW534" s="277"/>
      <c r="BX534" s="277"/>
      <c r="BY534" s="277"/>
      <c r="BZ534" s="277"/>
      <c r="CA534" s="277"/>
      <c r="CB534" s="277"/>
      <c r="CC534" s="277"/>
      <c r="CD534" s="277"/>
      <c r="CE534" s="277"/>
      <c r="CF534" s="277"/>
      <c r="CG534" s="277"/>
      <c r="CH534" s="277"/>
      <c r="CI534" s="277"/>
      <c r="CJ534" s="277"/>
      <c r="CK534" s="277"/>
      <c r="CL534" s="277"/>
      <c r="CM534" s="277"/>
      <c r="CN534" s="277"/>
      <c r="CO534" s="277"/>
      <c r="CP534" s="277"/>
      <c r="CQ534" s="277"/>
      <c r="CR534" s="277"/>
      <c r="CS534" s="277"/>
      <c r="CT534" s="277"/>
      <c r="CU534" s="277"/>
      <c r="CV534" s="277"/>
      <c r="CW534" s="277"/>
      <c r="CX534" s="277"/>
      <c r="CY534" s="277"/>
      <c r="CZ534" s="277"/>
      <c r="DA534" s="277"/>
      <c r="DB534" s="277"/>
      <c r="DC534" s="277"/>
      <c r="DD534" s="277"/>
      <c r="DE534" s="277"/>
      <c r="DF534" s="277"/>
      <c r="DG534" s="277"/>
      <c r="DH534" s="277"/>
      <c r="DI534" s="277"/>
      <c r="DJ534" s="277"/>
      <c r="DK534" s="277"/>
      <c r="DL534" s="277"/>
      <c r="DM534" s="277"/>
      <c r="DN534" s="277"/>
      <c r="DO534" s="277"/>
      <c r="DP534" s="277"/>
      <c r="DQ534" s="277"/>
      <c r="DR534" s="277"/>
      <c r="DS534" s="277"/>
      <c r="DT534" s="277"/>
      <c r="DU534" s="277"/>
      <c r="DV534" s="277"/>
      <c r="DW534" s="277"/>
      <c r="DX534" s="277"/>
      <c r="DY534" s="277"/>
      <c r="DZ534" s="277"/>
      <c r="EA534" s="277"/>
      <c r="EB534" s="277"/>
      <c r="EC534" s="277"/>
      <c r="ED534" s="277"/>
      <c r="EE534" s="277"/>
      <c r="EF534" s="277"/>
      <c r="EG534" s="277"/>
      <c r="EH534" s="277"/>
      <c r="EI534" s="277"/>
      <c r="EJ534" s="277"/>
      <c r="EK534" s="277"/>
      <c r="EL534" s="277"/>
      <c r="EM534" s="277"/>
      <c r="EN534" s="277"/>
      <c r="EO534" s="277"/>
      <c r="EP534" s="277"/>
      <c r="EQ534" s="277"/>
      <c r="ER534" s="277"/>
      <c r="ES534" s="277"/>
      <c r="ET534" s="277"/>
      <c r="EU534" s="277"/>
      <c r="EV534" s="277"/>
      <c r="EW534" s="277"/>
      <c r="EX534" s="277"/>
      <c r="EY534" s="277"/>
      <c r="EZ534" s="277"/>
      <c r="FA534" s="277"/>
      <c r="FB534" s="277"/>
      <c r="FC534" s="277"/>
      <c r="FD534" s="277"/>
      <c r="FE534" s="277"/>
      <c r="FF534" s="277"/>
      <c r="FG534" s="277"/>
      <c r="FH534" s="277"/>
      <c r="FI534" s="277"/>
      <c r="FJ534" s="277"/>
      <c r="FK534" s="277"/>
      <c r="FL534" s="277"/>
      <c r="FM534" s="277"/>
      <c r="FN534" s="277"/>
      <c r="FO534" s="277"/>
      <c r="FP534" s="277"/>
      <c r="FQ534" s="277"/>
      <c r="FR534" s="277"/>
      <c r="FS534" s="277"/>
      <c r="FT534" s="277"/>
      <c r="FU534" s="277"/>
      <c r="FV534" s="277"/>
      <c r="FW534" s="277"/>
      <c r="FX534" s="277"/>
      <c r="FY534" s="277"/>
      <c r="FZ534" s="277"/>
      <c r="GA534" s="277"/>
      <c r="GB534" s="277"/>
      <c r="GC534" s="277"/>
      <c r="GD534" s="277"/>
      <c r="GE534" s="277"/>
      <c r="GF534" s="277"/>
      <c r="GG534" s="277"/>
      <c r="GH534" s="277"/>
      <c r="GI534" s="277"/>
      <c r="GJ534" s="277"/>
      <c r="GK534" s="277"/>
      <c r="GL534" s="277"/>
      <c r="GM534" s="277"/>
      <c r="GN534" s="277"/>
      <c r="GO534" s="277"/>
      <c r="GP534" s="277"/>
      <c r="GQ534" s="277"/>
      <c r="GR534" s="277"/>
      <c r="GS534" s="277"/>
      <c r="GT534" s="277"/>
      <c r="GU534" s="277"/>
      <c r="GV534" s="280"/>
      <c r="GW534" s="280"/>
      <c r="GX534" s="280"/>
      <c r="GY534" s="280"/>
      <c r="GZ534" s="280"/>
      <c r="HA534" s="280"/>
      <c r="HB534" s="280"/>
      <c r="HC534" s="280"/>
      <c r="HD534" s="280"/>
      <c r="HE534" s="280"/>
      <c r="HF534" s="280"/>
      <c r="HG534" s="280"/>
      <c r="HH534" s="280"/>
      <c r="HI534" s="280"/>
      <c r="HJ534" s="280"/>
      <c r="HK534" s="280"/>
      <c r="HL534" s="280"/>
      <c r="HM534" s="280"/>
      <c r="HN534" s="280"/>
      <c r="HO534" s="280"/>
      <c r="HP534" s="280"/>
      <c r="HQ534" s="280"/>
      <c r="HR534" s="280"/>
      <c r="HS534" s="280"/>
    </row>
    <row r="535" spans="1:227" s="278" customFormat="1" ht="32.450000000000003" customHeight="1">
      <c r="A535" s="523"/>
      <c r="B535" s="294" t="s">
        <v>255</v>
      </c>
      <c r="C535" s="291">
        <v>47.22</v>
      </c>
      <c r="D535" s="290"/>
      <c r="E535" s="290"/>
      <c r="F535" s="291">
        <f t="shared" si="79"/>
        <v>47.22</v>
      </c>
      <c r="G535" s="290"/>
      <c r="H535" s="291">
        <f t="shared" si="87"/>
        <v>47.22</v>
      </c>
      <c r="I535" s="296"/>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277"/>
      <c r="AF535" s="277"/>
      <c r="AG535" s="277"/>
      <c r="AH535" s="277"/>
      <c r="AI535" s="277"/>
      <c r="AJ535" s="277"/>
      <c r="AK535" s="277"/>
      <c r="AL535" s="277"/>
      <c r="AM535" s="277"/>
      <c r="AN535" s="277"/>
      <c r="AO535" s="277"/>
      <c r="AP535" s="277"/>
      <c r="AQ535" s="277"/>
      <c r="AR535" s="277"/>
      <c r="AS535" s="277"/>
      <c r="AT535" s="277"/>
      <c r="AU535" s="277"/>
      <c r="AV535" s="277"/>
      <c r="AW535" s="277"/>
      <c r="AX535" s="277"/>
      <c r="AY535" s="277"/>
      <c r="AZ535" s="277"/>
      <c r="BA535" s="277"/>
      <c r="BB535" s="277"/>
      <c r="BC535" s="277"/>
      <c r="BD535" s="277"/>
      <c r="BE535" s="277"/>
      <c r="BF535" s="277"/>
      <c r="BG535" s="277"/>
      <c r="BH535" s="277"/>
      <c r="BI535" s="277"/>
      <c r="BJ535" s="277"/>
      <c r="BK535" s="277"/>
      <c r="BL535" s="277"/>
      <c r="BM535" s="277"/>
      <c r="BN535" s="277"/>
      <c r="BO535" s="277"/>
      <c r="BP535" s="277"/>
      <c r="BQ535" s="277"/>
      <c r="BR535" s="277"/>
      <c r="BS535" s="277"/>
      <c r="BT535" s="277"/>
      <c r="BU535" s="277"/>
      <c r="BV535" s="277"/>
      <c r="BW535" s="277"/>
      <c r="BX535" s="277"/>
      <c r="BY535" s="277"/>
      <c r="BZ535" s="277"/>
      <c r="CA535" s="277"/>
      <c r="CB535" s="277"/>
      <c r="CC535" s="277"/>
      <c r="CD535" s="277"/>
      <c r="CE535" s="277"/>
      <c r="CF535" s="277"/>
      <c r="CG535" s="277"/>
      <c r="CH535" s="277"/>
      <c r="CI535" s="277"/>
      <c r="CJ535" s="277"/>
      <c r="CK535" s="277"/>
      <c r="CL535" s="277"/>
      <c r="CM535" s="277"/>
      <c r="CN535" s="277"/>
      <c r="CO535" s="277"/>
      <c r="CP535" s="277"/>
      <c r="CQ535" s="277"/>
      <c r="CR535" s="277"/>
      <c r="CS535" s="277"/>
      <c r="CT535" s="277"/>
      <c r="CU535" s="277"/>
      <c r="CV535" s="277"/>
      <c r="CW535" s="277"/>
      <c r="CX535" s="277"/>
      <c r="CY535" s="277"/>
      <c r="CZ535" s="277"/>
      <c r="DA535" s="277"/>
      <c r="DB535" s="277"/>
      <c r="DC535" s="277"/>
      <c r="DD535" s="277"/>
      <c r="DE535" s="277"/>
      <c r="DF535" s="277"/>
      <c r="DG535" s="277"/>
      <c r="DH535" s="277"/>
      <c r="DI535" s="277"/>
      <c r="DJ535" s="277"/>
      <c r="DK535" s="277"/>
      <c r="DL535" s="277"/>
      <c r="DM535" s="277"/>
      <c r="DN535" s="277"/>
      <c r="DO535" s="277"/>
      <c r="DP535" s="277"/>
      <c r="DQ535" s="277"/>
      <c r="DR535" s="277"/>
      <c r="DS535" s="277"/>
      <c r="DT535" s="277"/>
      <c r="DU535" s="277"/>
      <c r="DV535" s="277"/>
      <c r="DW535" s="277"/>
      <c r="DX535" s="277"/>
      <c r="DY535" s="277"/>
      <c r="DZ535" s="277"/>
      <c r="EA535" s="277"/>
      <c r="EB535" s="277"/>
      <c r="EC535" s="277"/>
      <c r="ED535" s="277"/>
      <c r="EE535" s="277"/>
      <c r="EF535" s="277"/>
      <c r="EG535" s="277"/>
      <c r="EH535" s="277"/>
      <c r="EI535" s="277"/>
      <c r="EJ535" s="277"/>
      <c r="EK535" s="277"/>
      <c r="EL535" s="277"/>
      <c r="EM535" s="277"/>
      <c r="EN535" s="277"/>
      <c r="EO535" s="277"/>
      <c r="EP535" s="277"/>
      <c r="EQ535" s="277"/>
      <c r="ER535" s="277"/>
      <c r="ES535" s="277"/>
      <c r="ET535" s="277"/>
      <c r="EU535" s="277"/>
      <c r="EV535" s="277"/>
      <c r="EW535" s="277"/>
      <c r="EX535" s="277"/>
      <c r="EY535" s="277"/>
      <c r="EZ535" s="277"/>
      <c r="FA535" s="277"/>
      <c r="FB535" s="277"/>
      <c r="FC535" s="277"/>
      <c r="FD535" s="277"/>
      <c r="FE535" s="277"/>
      <c r="FF535" s="277"/>
      <c r="FG535" s="277"/>
      <c r="FH535" s="277"/>
      <c r="FI535" s="277"/>
      <c r="FJ535" s="277"/>
      <c r="FK535" s="277"/>
      <c r="FL535" s="277"/>
      <c r="FM535" s="277"/>
      <c r="FN535" s="277"/>
      <c r="FO535" s="277"/>
      <c r="FP535" s="277"/>
      <c r="FQ535" s="277"/>
      <c r="FR535" s="277"/>
      <c r="FS535" s="277"/>
      <c r="FT535" s="277"/>
      <c r="FU535" s="277"/>
      <c r="FV535" s="277"/>
      <c r="FW535" s="277"/>
      <c r="FX535" s="277"/>
      <c r="FY535" s="277"/>
      <c r="FZ535" s="277"/>
      <c r="GA535" s="277"/>
      <c r="GB535" s="277"/>
      <c r="GC535" s="277"/>
      <c r="GD535" s="277"/>
      <c r="GE535" s="277"/>
      <c r="GF535" s="277"/>
      <c r="GG535" s="277"/>
      <c r="GH535" s="277"/>
      <c r="GI535" s="277"/>
      <c r="GJ535" s="277"/>
      <c r="GK535" s="277"/>
      <c r="GL535" s="277"/>
      <c r="GM535" s="277"/>
      <c r="GN535" s="277"/>
      <c r="GO535" s="277"/>
      <c r="GP535" s="277"/>
      <c r="GQ535" s="277"/>
      <c r="GR535" s="277"/>
      <c r="GS535" s="277"/>
      <c r="GT535" s="277"/>
      <c r="GU535" s="277"/>
      <c r="GV535" s="280"/>
      <c r="GW535" s="280"/>
      <c r="GX535" s="280"/>
      <c r="GY535" s="280"/>
      <c r="GZ535" s="280"/>
      <c r="HA535" s="280"/>
      <c r="HB535" s="280"/>
      <c r="HC535" s="280"/>
      <c r="HD535" s="280"/>
      <c r="HE535" s="280"/>
      <c r="HF535" s="280"/>
      <c r="HG535" s="280"/>
      <c r="HH535" s="280"/>
      <c r="HI535" s="280"/>
      <c r="HJ535" s="280"/>
      <c r="HK535" s="280"/>
      <c r="HL535" s="280"/>
      <c r="HM535" s="280"/>
      <c r="HN535" s="280"/>
      <c r="HO535" s="280"/>
      <c r="HP535" s="280"/>
      <c r="HQ535" s="280"/>
      <c r="HR535" s="280"/>
      <c r="HS535" s="280"/>
    </row>
    <row r="536" spans="1:227" s="278" customFormat="1" ht="32.450000000000003" customHeight="1">
      <c r="A536" s="523"/>
      <c r="B536" s="293" t="s">
        <v>256</v>
      </c>
      <c r="C536" s="291">
        <v>33</v>
      </c>
      <c r="D536" s="291"/>
      <c r="E536" s="291"/>
      <c r="F536" s="291">
        <f t="shared" si="79"/>
        <v>33</v>
      </c>
      <c r="G536" s="291"/>
      <c r="H536" s="291">
        <f t="shared" si="87"/>
        <v>33</v>
      </c>
      <c r="I536" s="296"/>
      <c r="J536" s="277"/>
      <c r="K536" s="277"/>
      <c r="L536" s="277"/>
      <c r="M536" s="277"/>
      <c r="N536" s="277"/>
      <c r="O536" s="277"/>
      <c r="P536" s="277"/>
      <c r="Q536" s="277"/>
      <c r="R536" s="277"/>
      <c r="S536" s="277"/>
      <c r="T536" s="277"/>
      <c r="U536" s="277"/>
      <c r="V536" s="277"/>
      <c r="W536" s="277"/>
      <c r="X536" s="277"/>
      <c r="Y536" s="277"/>
      <c r="Z536" s="277"/>
      <c r="AA536" s="277"/>
      <c r="AB536" s="277"/>
      <c r="AC536" s="277"/>
      <c r="AD536" s="277"/>
      <c r="AE536" s="277"/>
      <c r="AF536" s="277"/>
      <c r="AG536" s="277"/>
      <c r="AH536" s="277"/>
      <c r="AI536" s="277"/>
      <c r="AJ536" s="277"/>
      <c r="AK536" s="277"/>
      <c r="AL536" s="277"/>
      <c r="AM536" s="277"/>
      <c r="AN536" s="277"/>
      <c r="AO536" s="277"/>
      <c r="AP536" s="277"/>
      <c r="AQ536" s="277"/>
      <c r="AR536" s="277"/>
      <c r="AS536" s="277"/>
      <c r="AT536" s="277"/>
      <c r="AU536" s="277"/>
      <c r="AV536" s="277"/>
      <c r="AW536" s="277"/>
      <c r="AX536" s="277"/>
      <c r="AY536" s="277"/>
      <c r="AZ536" s="277"/>
      <c r="BA536" s="277"/>
      <c r="BB536" s="277"/>
      <c r="BC536" s="277"/>
      <c r="BD536" s="277"/>
      <c r="BE536" s="277"/>
      <c r="BF536" s="277"/>
      <c r="BG536" s="277"/>
      <c r="BH536" s="277"/>
      <c r="BI536" s="277"/>
      <c r="BJ536" s="277"/>
      <c r="BK536" s="277"/>
      <c r="BL536" s="277"/>
      <c r="BM536" s="277"/>
      <c r="BN536" s="277"/>
      <c r="BO536" s="277"/>
      <c r="BP536" s="277"/>
      <c r="BQ536" s="277"/>
      <c r="BR536" s="277"/>
      <c r="BS536" s="277"/>
      <c r="BT536" s="277"/>
      <c r="BU536" s="277"/>
      <c r="BV536" s="277"/>
      <c r="BW536" s="277"/>
      <c r="BX536" s="277"/>
      <c r="BY536" s="277"/>
      <c r="BZ536" s="277"/>
      <c r="CA536" s="277"/>
      <c r="CB536" s="277"/>
      <c r="CC536" s="277"/>
      <c r="CD536" s="277"/>
      <c r="CE536" s="277"/>
      <c r="CF536" s="277"/>
      <c r="CG536" s="277"/>
      <c r="CH536" s="277"/>
      <c r="CI536" s="277"/>
      <c r="CJ536" s="277"/>
      <c r="CK536" s="277"/>
      <c r="CL536" s="277"/>
      <c r="CM536" s="277"/>
      <c r="CN536" s="277"/>
      <c r="CO536" s="277"/>
      <c r="CP536" s="277"/>
      <c r="CQ536" s="277"/>
      <c r="CR536" s="277"/>
      <c r="CS536" s="277"/>
      <c r="CT536" s="277"/>
      <c r="CU536" s="277"/>
      <c r="CV536" s="277"/>
      <c r="CW536" s="277"/>
      <c r="CX536" s="277"/>
      <c r="CY536" s="277"/>
      <c r="CZ536" s="277"/>
      <c r="DA536" s="277"/>
      <c r="DB536" s="277"/>
      <c r="DC536" s="277"/>
      <c r="DD536" s="277"/>
      <c r="DE536" s="277"/>
      <c r="DF536" s="277"/>
      <c r="DG536" s="277"/>
      <c r="DH536" s="277"/>
      <c r="DI536" s="277"/>
      <c r="DJ536" s="277"/>
      <c r="DK536" s="277"/>
      <c r="DL536" s="277"/>
      <c r="DM536" s="277"/>
      <c r="DN536" s="277"/>
      <c r="DO536" s="277"/>
      <c r="DP536" s="277"/>
      <c r="DQ536" s="277"/>
      <c r="DR536" s="277"/>
      <c r="DS536" s="277"/>
      <c r="DT536" s="277"/>
      <c r="DU536" s="277"/>
      <c r="DV536" s="277"/>
      <c r="DW536" s="277"/>
      <c r="DX536" s="277"/>
      <c r="DY536" s="277"/>
      <c r="DZ536" s="277"/>
      <c r="EA536" s="277"/>
      <c r="EB536" s="277"/>
      <c r="EC536" s="277"/>
      <c r="ED536" s="277"/>
      <c r="EE536" s="277"/>
      <c r="EF536" s="277"/>
      <c r="EG536" s="277"/>
      <c r="EH536" s="277"/>
      <c r="EI536" s="277"/>
      <c r="EJ536" s="277"/>
      <c r="EK536" s="277"/>
      <c r="EL536" s="277"/>
      <c r="EM536" s="277"/>
      <c r="EN536" s="277"/>
      <c r="EO536" s="277"/>
      <c r="EP536" s="277"/>
      <c r="EQ536" s="277"/>
      <c r="ER536" s="277"/>
      <c r="ES536" s="277"/>
      <c r="ET536" s="277"/>
      <c r="EU536" s="277"/>
      <c r="EV536" s="277"/>
      <c r="EW536" s="277"/>
      <c r="EX536" s="277"/>
      <c r="EY536" s="277"/>
      <c r="EZ536" s="277"/>
      <c r="FA536" s="277"/>
      <c r="FB536" s="277"/>
      <c r="FC536" s="277"/>
      <c r="FD536" s="277"/>
      <c r="FE536" s="277"/>
      <c r="FF536" s="277"/>
      <c r="FG536" s="277"/>
      <c r="FH536" s="277"/>
      <c r="FI536" s="277"/>
      <c r="FJ536" s="277"/>
      <c r="FK536" s="277"/>
      <c r="FL536" s="277"/>
      <c r="FM536" s="277"/>
      <c r="FN536" s="277"/>
      <c r="FO536" s="277"/>
      <c r="FP536" s="277"/>
      <c r="FQ536" s="277"/>
      <c r="FR536" s="277"/>
      <c r="FS536" s="277"/>
      <c r="FT536" s="277"/>
      <c r="FU536" s="277"/>
      <c r="FV536" s="277"/>
      <c r="FW536" s="277"/>
      <c r="FX536" s="277"/>
      <c r="FY536" s="277"/>
      <c r="FZ536" s="277"/>
      <c r="GA536" s="277"/>
      <c r="GB536" s="277"/>
      <c r="GC536" s="277"/>
      <c r="GD536" s="277"/>
      <c r="GE536" s="277"/>
      <c r="GF536" s="277"/>
      <c r="GG536" s="277"/>
      <c r="GH536" s="277"/>
      <c r="GI536" s="277"/>
      <c r="GJ536" s="277"/>
      <c r="GK536" s="277"/>
      <c r="GL536" s="277"/>
      <c r="GM536" s="277"/>
      <c r="GN536" s="277"/>
      <c r="GO536" s="277"/>
      <c r="GP536" s="277"/>
      <c r="GQ536" s="277"/>
      <c r="GR536" s="277"/>
      <c r="GS536" s="277"/>
      <c r="GT536" s="277"/>
      <c r="GU536" s="277"/>
      <c r="GV536" s="280"/>
      <c r="GW536" s="280"/>
      <c r="GX536" s="280"/>
      <c r="GY536" s="280"/>
      <c r="GZ536" s="280"/>
      <c r="HA536" s="280"/>
      <c r="HB536" s="280"/>
      <c r="HC536" s="280"/>
      <c r="HD536" s="280"/>
      <c r="HE536" s="280"/>
      <c r="HF536" s="280"/>
      <c r="HG536" s="280"/>
      <c r="HH536" s="280"/>
      <c r="HI536" s="280"/>
      <c r="HJ536" s="280"/>
      <c r="HK536" s="280"/>
      <c r="HL536" s="280"/>
      <c r="HM536" s="280"/>
      <c r="HN536" s="280"/>
      <c r="HO536" s="280"/>
      <c r="HP536" s="280"/>
      <c r="HQ536" s="280"/>
      <c r="HR536" s="280"/>
      <c r="HS536" s="280"/>
    </row>
    <row r="537" spans="1:227" s="278" customFormat="1" ht="32.450000000000003" customHeight="1">
      <c r="A537" s="523"/>
      <c r="B537" s="301" t="s">
        <v>257</v>
      </c>
      <c r="C537" s="302">
        <v>14.22</v>
      </c>
      <c r="D537" s="302"/>
      <c r="E537" s="290"/>
      <c r="F537" s="291">
        <f t="shared" si="79"/>
        <v>14.22</v>
      </c>
      <c r="G537" s="290"/>
      <c r="H537" s="291">
        <f t="shared" si="87"/>
        <v>14.22</v>
      </c>
      <c r="I537" s="296"/>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277"/>
      <c r="AF537" s="277"/>
      <c r="AG537" s="277"/>
      <c r="AH537" s="277"/>
      <c r="AI537" s="277"/>
      <c r="AJ537" s="277"/>
      <c r="AK537" s="277"/>
      <c r="AL537" s="277"/>
      <c r="AM537" s="277"/>
      <c r="AN537" s="277"/>
      <c r="AO537" s="277"/>
      <c r="AP537" s="277"/>
      <c r="AQ537" s="277"/>
      <c r="AR537" s="277"/>
      <c r="AS537" s="277"/>
      <c r="AT537" s="277"/>
      <c r="AU537" s="277"/>
      <c r="AV537" s="277"/>
      <c r="AW537" s="277"/>
      <c r="AX537" s="277"/>
      <c r="AY537" s="277"/>
      <c r="AZ537" s="277"/>
      <c r="BA537" s="277"/>
      <c r="BB537" s="277"/>
      <c r="BC537" s="277"/>
      <c r="BD537" s="277"/>
      <c r="BE537" s="277"/>
      <c r="BF537" s="277"/>
      <c r="BG537" s="277"/>
      <c r="BH537" s="277"/>
      <c r="BI537" s="277"/>
      <c r="BJ537" s="277"/>
      <c r="BK537" s="277"/>
      <c r="BL537" s="277"/>
      <c r="BM537" s="277"/>
      <c r="BN537" s="277"/>
      <c r="BO537" s="277"/>
      <c r="BP537" s="277"/>
      <c r="BQ537" s="277"/>
      <c r="BR537" s="277"/>
      <c r="BS537" s="277"/>
      <c r="BT537" s="277"/>
      <c r="BU537" s="277"/>
      <c r="BV537" s="277"/>
      <c r="BW537" s="277"/>
      <c r="BX537" s="277"/>
      <c r="BY537" s="277"/>
      <c r="BZ537" s="277"/>
      <c r="CA537" s="277"/>
      <c r="CB537" s="277"/>
      <c r="CC537" s="277"/>
      <c r="CD537" s="277"/>
      <c r="CE537" s="277"/>
      <c r="CF537" s="277"/>
      <c r="CG537" s="277"/>
      <c r="CH537" s="277"/>
      <c r="CI537" s="277"/>
      <c r="CJ537" s="277"/>
      <c r="CK537" s="277"/>
      <c r="CL537" s="277"/>
      <c r="CM537" s="277"/>
      <c r="CN537" s="277"/>
      <c r="CO537" s="277"/>
      <c r="CP537" s="277"/>
      <c r="CQ537" s="277"/>
      <c r="CR537" s="277"/>
      <c r="CS537" s="277"/>
      <c r="CT537" s="277"/>
      <c r="CU537" s="277"/>
      <c r="CV537" s="277"/>
      <c r="CW537" s="277"/>
      <c r="CX537" s="277"/>
      <c r="CY537" s="277"/>
      <c r="CZ537" s="277"/>
      <c r="DA537" s="277"/>
      <c r="DB537" s="277"/>
      <c r="DC537" s="277"/>
      <c r="DD537" s="277"/>
      <c r="DE537" s="277"/>
      <c r="DF537" s="277"/>
      <c r="DG537" s="277"/>
      <c r="DH537" s="277"/>
      <c r="DI537" s="277"/>
      <c r="DJ537" s="277"/>
      <c r="DK537" s="277"/>
      <c r="DL537" s="277"/>
      <c r="DM537" s="277"/>
      <c r="DN537" s="277"/>
      <c r="DO537" s="277"/>
      <c r="DP537" s="277"/>
      <c r="DQ537" s="277"/>
      <c r="DR537" s="277"/>
      <c r="DS537" s="277"/>
      <c r="DT537" s="277"/>
      <c r="DU537" s="277"/>
      <c r="DV537" s="277"/>
      <c r="DW537" s="277"/>
      <c r="DX537" s="277"/>
      <c r="DY537" s="277"/>
      <c r="DZ537" s="277"/>
      <c r="EA537" s="277"/>
      <c r="EB537" s="277"/>
      <c r="EC537" s="277"/>
      <c r="ED537" s="277"/>
      <c r="EE537" s="277"/>
      <c r="EF537" s="277"/>
      <c r="EG537" s="277"/>
      <c r="EH537" s="277"/>
      <c r="EI537" s="277"/>
      <c r="EJ537" s="277"/>
      <c r="EK537" s="277"/>
      <c r="EL537" s="277"/>
      <c r="EM537" s="277"/>
      <c r="EN537" s="277"/>
      <c r="EO537" s="277"/>
      <c r="EP537" s="277"/>
      <c r="EQ537" s="277"/>
      <c r="ER537" s="277"/>
      <c r="ES537" s="277"/>
      <c r="ET537" s="277"/>
      <c r="EU537" s="277"/>
      <c r="EV537" s="277"/>
      <c r="EW537" s="277"/>
      <c r="EX537" s="277"/>
      <c r="EY537" s="277"/>
      <c r="EZ537" s="277"/>
      <c r="FA537" s="277"/>
      <c r="FB537" s="277"/>
      <c r="FC537" s="277"/>
      <c r="FD537" s="277"/>
      <c r="FE537" s="277"/>
      <c r="FF537" s="277"/>
      <c r="FG537" s="277"/>
      <c r="FH537" s="277"/>
      <c r="FI537" s="277"/>
      <c r="FJ537" s="277"/>
      <c r="FK537" s="277"/>
      <c r="FL537" s="277"/>
      <c r="FM537" s="277"/>
      <c r="FN537" s="277"/>
      <c r="FO537" s="277"/>
      <c r="FP537" s="277"/>
      <c r="FQ537" s="277"/>
      <c r="FR537" s="277"/>
      <c r="FS537" s="277"/>
      <c r="FT537" s="277"/>
      <c r="FU537" s="277"/>
      <c r="FV537" s="277"/>
      <c r="FW537" s="277"/>
      <c r="FX537" s="277"/>
      <c r="FY537" s="277"/>
      <c r="FZ537" s="277"/>
      <c r="GA537" s="277"/>
      <c r="GB537" s="277"/>
      <c r="GC537" s="277"/>
      <c r="GD537" s="277"/>
      <c r="GE537" s="277"/>
      <c r="GF537" s="277"/>
      <c r="GG537" s="277"/>
      <c r="GH537" s="277"/>
      <c r="GI537" s="277"/>
      <c r="GJ537" s="277"/>
      <c r="GK537" s="277"/>
      <c r="GL537" s="277"/>
      <c r="GM537" s="277"/>
      <c r="GN537" s="277"/>
      <c r="GO537" s="277"/>
      <c r="GP537" s="277"/>
      <c r="GQ537" s="277"/>
      <c r="GR537" s="277"/>
      <c r="GS537" s="277"/>
      <c r="GT537" s="277"/>
      <c r="GU537" s="277"/>
      <c r="GV537" s="280"/>
      <c r="GW537" s="280"/>
      <c r="GX537" s="280"/>
      <c r="GY537" s="280"/>
      <c r="GZ537" s="280"/>
      <c r="HA537" s="280"/>
      <c r="HB537" s="280"/>
      <c r="HC537" s="280"/>
      <c r="HD537" s="280"/>
      <c r="HE537" s="280"/>
      <c r="HF537" s="280"/>
      <c r="HG537" s="280"/>
      <c r="HH537" s="280"/>
      <c r="HI537" s="280"/>
      <c r="HJ537" s="280"/>
      <c r="HK537" s="280"/>
      <c r="HL537" s="280"/>
      <c r="HM537" s="280"/>
      <c r="HN537" s="280"/>
      <c r="HO537" s="280"/>
      <c r="HP537" s="280"/>
      <c r="HQ537" s="280"/>
      <c r="HR537" s="280"/>
      <c r="HS537" s="280"/>
    </row>
    <row r="538" spans="1:227" s="278" customFormat="1" ht="32.450000000000003" customHeight="1">
      <c r="A538" s="523"/>
      <c r="B538" s="315" t="s">
        <v>258</v>
      </c>
      <c r="C538" s="302">
        <f>SUM(C539:C550)</f>
        <v>527</v>
      </c>
      <c r="D538" s="302">
        <f t="shared" ref="D538:G538" si="90">SUM(D539:D550)</f>
        <v>81.150000000000006</v>
      </c>
      <c r="E538" s="302">
        <f t="shared" si="90"/>
        <v>0</v>
      </c>
      <c r="F538" s="291">
        <f t="shared" si="79"/>
        <v>608.15</v>
      </c>
      <c r="G538" s="302">
        <f t="shared" si="90"/>
        <v>822.92150000000004</v>
      </c>
      <c r="H538" s="291">
        <f t="shared" si="87"/>
        <v>1431.0715</v>
      </c>
      <c r="I538" s="296"/>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277"/>
      <c r="AF538" s="277"/>
      <c r="AG538" s="277"/>
      <c r="AH538" s="277"/>
      <c r="AI538" s="277"/>
      <c r="AJ538" s="277"/>
      <c r="AK538" s="277"/>
      <c r="AL538" s="277"/>
      <c r="AM538" s="277"/>
      <c r="AN538" s="277"/>
      <c r="AO538" s="277"/>
      <c r="AP538" s="277"/>
      <c r="AQ538" s="277"/>
      <c r="AR538" s="277"/>
      <c r="AS538" s="277"/>
      <c r="AT538" s="277"/>
      <c r="AU538" s="277"/>
      <c r="AV538" s="277"/>
      <c r="AW538" s="277"/>
      <c r="AX538" s="277"/>
      <c r="AY538" s="277"/>
      <c r="AZ538" s="277"/>
      <c r="BA538" s="277"/>
      <c r="BB538" s="277"/>
      <c r="BC538" s="277"/>
      <c r="BD538" s="277"/>
      <c r="BE538" s="277"/>
      <c r="BF538" s="277"/>
      <c r="BG538" s="277"/>
      <c r="BH538" s="277"/>
      <c r="BI538" s="277"/>
      <c r="BJ538" s="277"/>
      <c r="BK538" s="277"/>
      <c r="BL538" s="277"/>
      <c r="BM538" s="277"/>
      <c r="BN538" s="277"/>
      <c r="BO538" s="277"/>
      <c r="BP538" s="277"/>
      <c r="BQ538" s="277"/>
      <c r="BR538" s="277"/>
      <c r="BS538" s="277"/>
      <c r="BT538" s="277"/>
      <c r="BU538" s="277"/>
      <c r="BV538" s="277"/>
      <c r="BW538" s="277"/>
      <c r="BX538" s="277"/>
      <c r="BY538" s="277"/>
      <c r="BZ538" s="277"/>
      <c r="CA538" s="277"/>
      <c r="CB538" s="277"/>
      <c r="CC538" s="277"/>
      <c r="CD538" s="277"/>
      <c r="CE538" s="277"/>
      <c r="CF538" s="277"/>
      <c r="CG538" s="277"/>
      <c r="CH538" s="277"/>
      <c r="CI538" s="277"/>
      <c r="CJ538" s="277"/>
      <c r="CK538" s="277"/>
      <c r="CL538" s="277"/>
      <c r="CM538" s="277"/>
      <c r="CN538" s="277"/>
      <c r="CO538" s="277"/>
      <c r="CP538" s="277"/>
      <c r="CQ538" s="277"/>
      <c r="CR538" s="277"/>
      <c r="CS538" s="277"/>
      <c r="CT538" s="277"/>
      <c r="CU538" s="277"/>
      <c r="CV538" s="277"/>
      <c r="CW538" s="277"/>
      <c r="CX538" s="277"/>
      <c r="CY538" s="277"/>
      <c r="CZ538" s="277"/>
      <c r="DA538" s="277"/>
      <c r="DB538" s="277"/>
      <c r="DC538" s="277"/>
      <c r="DD538" s="277"/>
      <c r="DE538" s="277"/>
      <c r="DF538" s="277"/>
      <c r="DG538" s="277"/>
      <c r="DH538" s="277"/>
      <c r="DI538" s="277"/>
      <c r="DJ538" s="277"/>
      <c r="DK538" s="277"/>
      <c r="DL538" s="277"/>
      <c r="DM538" s="277"/>
      <c r="DN538" s="277"/>
      <c r="DO538" s="277"/>
      <c r="DP538" s="277"/>
      <c r="DQ538" s="277"/>
      <c r="DR538" s="277"/>
      <c r="DS538" s="277"/>
      <c r="DT538" s="277"/>
      <c r="DU538" s="277"/>
      <c r="DV538" s="277"/>
      <c r="DW538" s="277"/>
      <c r="DX538" s="277"/>
      <c r="DY538" s="277"/>
      <c r="DZ538" s="277"/>
      <c r="EA538" s="277"/>
      <c r="EB538" s="277"/>
      <c r="EC538" s="277"/>
      <c r="ED538" s="277"/>
      <c r="EE538" s="277"/>
      <c r="EF538" s="277"/>
      <c r="EG538" s="277"/>
      <c r="EH538" s="277"/>
      <c r="EI538" s="277"/>
      <c r="EJ538" s="277"/>
      <c r="EK538" s="277"/>
      <c r="EL538" s="277"/>
      <c r="EM538" s="277"/>
      <c r="EN538" s="277"/>
      <c r="EO538" s="277"/>
      <c r="EP538" s="277"/>
      <c r="EQ538" s="277"/>
      <c r="ER538" s="277"/>
      <c r="ES538" s="277"/>
      <c r="ET538" s="277"/>
      <c r="EU538" s="277"/>
      <c r="EV538" s="277"/>
      <c r="EW538" s="277"/>
      <c r="EX538" s="277"/>
      <c r="EY538" s="277"/>
      <c r="EZ538" s="277"/>
      <c r="FA538" s="277"/>
      <c r="FB538" s="277"/>
      <c r="FC538" s="277"/>
      <c r="FD538" s="277"/>
      <c r="FE538" s="277"/>
      <c r="FF538" s="277"/>
      <c r="FG538" s="277"/>
      <c r="FH538" s="277"/>
      <c r="FI538" s="277"/>
      <c r="FJ538" s="277"/>
      <c r="FK538" s="277"/>
      <c r="FL538" s="277"/>
      <c r="FM538" s="277"/>
      <c r="FN538" s="277"/>
      <c r="FO538" s="277"/>
      <c r="FP538" s="277"/>
      <c r="FQ538" s="277"/>
      <c r="FR538" s="277"/>
      <c r="FS538" s="277"/>
      <c r="FT538" s="277"/>
      <c r="FU538" s="277"/>
      <c r="FV538" s="277"/>
      <c r="FW538" s="277"/>
      <c r="FX538" s="277"/>
      <c r="FY538" s="277"/>
      <c r="FZ538" s="277"/>
      <c r="GA538" s="277"/>
      <c r="GB538" s="277"/>
      <c r="GC538" s="277"/>
      <c r="GD538" s="277"/>
      <c r="GE538" s="277"/>
      <c r="GF538" s="277"/>
      <c r="GG538" s="277"/>
      <c r="GH538" s="277"/>
      <c r="GI538" s="277"/>
      <c r="GJ538" s="277"/>
      <c r="GK538" s="277"/>
      <c r="GL538" s="277"/>
      <c r="GM538" s="277"/>
      <c r="GN538" s="277"/>
      <c r="GO538" s="277"/>
      <c r="GP538" s="277"/>
      <c r="GQ538" s="277"/>
      <c r="GR538" s="277"/>
      <c r="GS538" s="277"/>
      <c r="GT538" s="277"/>
      <c r="GU538" s="277"/>
      <c r="GV538" s="280"/>
      <c r="GW538" s="280"/>
      <c r="GX538" s="280"/>
      <c r="GY538" s="280"/>
      <c r="GZ538" s="280"/>
      <c r="HA538" s="280"/>
      <c r="HB538" s="280"/>
      <c r="HC538" s="280"/>
      <c r="HD538" s="280"/>
      <c r="HE538" s="280"/>
      <c r="HF538" s="280"/>
      <c r="HG538" s="280"/>
      <c r="HH538" s="280"/>
      <c r="HI538" s="280"/>
      <c r="HJ538" s="280"/>
      <c r="HK538" s="280"/>
      <c r="HL538" s="280"/>
      <c r="HM538" s="280"/>
      <c r="HN538" s="280"/>
      <c r="HO538" s="280"/>
      <c r="HP538" s="280"/>
      <c r="HQ538" s="280"/>
      <c r="HR538" s="280"/>
      <c r="HS538" s="280"/>
    </row>
    <row r="539" spans="1:227" s="278" customFormat="1" ht="32.450000000000003" customHeight="1">
      <c r="A539" s="523"/>
      <c r="B539" s="303" t="s">
        <v>567</v>
      </c>
      <c r="C539" s="302">
        <v>8</v>
      </c>
      <c r="D539" s="300"/>
      <c r="E539" s="290"/>
      <c r="F539" s="291">
        <f t="shared" si="79"/>
        <v>8</v>
      </c>
      <c r="G539" s="290"/>
      <c r="H539" s="291">
        <f t="shared" si="87"/>
        <v>8</v>
      </c>
      <c r="I539" s="296"/>
      <c r="J539" s="277"/>
      <c r="K539" s="277"/>
      <c r="L539" s="277"/>
      <c r="M539" s="277"/>
      <c r="N539" s="277"/>
      <c r="O539" s="277"/>
      <c r="P539" s="277"/>
      <c r="Q539" s="277"/>
      <c r="R539" s="277"/>
      <c r="S539" s="277"/>
      <c r="T539" s="277"/>
      <c r="U539" s="277"/>
      <c r="V539" s="277"/>
      <c r="W539" s="277"/>
      <c r="X539" s="277"/>
      <c r="Y539" s="277"/>
      <c r="Z539" s="277"/>
      <c r="AA539" s="277"/>
      <c r="AB539" s="277"/>
      <c r="AC539" s="277"/>
      <c r="AD539" s="277"/>
      <c r="AE539" s="277"/>
      <c r="AF539" s="277"/>
      <c r="AG539" s="277"/>
      <c r="AH539" s="277"/>
      <c r="AI539" s="277"/>
      <c r="AJ539" s="277"/>
      <c r="AK539" s="277"/>
      <c r="AL539" s="277"/>
      <c r="AM539" s="277"/>
      <c r="AN539" s="277"/>
      <c r="AO539" s="277"/>
      <c r="AP539" s="277"/>
      <c r="AQ539" s="277"/>
      <c r="AR539" s="277"/>
      <c r="AS539" s="277"/>
      <c r="AT539" s="277"/>
      <c r="AU539" s="277"/>
      <c r="AV539" s="277"/>
      <c r="AW539" s="277"/>
      <c r="AX539" s="277"/>
      <c r="AY539" s="277"/>
      <c r="AZ539" s="277"/>
      <c r="BA539" s="277"/>
      <c r="BB539" s="277"/>
      <c r="BC539" s="277"/>
      <c r="BD539" s="277"/>
      <c r="BE539" s="277"/>
      <c r="BF539" s="277"/>
      <c r="BG539" s="277"/>
      <c r="BH539" s="277"/>
      <c r="BI539" s="277"/>
      <c r="BJ539" s="277"/>
      <c r="BK539" s="277"/>
      <c r="BL539" s="277"/>
      <c r="BM539" s="277"/>
      <c r="BN539" s="277"/>
      <c r="BO539" s="277"/>
      <c r="BP539" s="277"/>
      <c r="BQ539" s="277"/>
      <c r="BR539" s="277"/>
      <c r="BS539" s="277"/>
      <c r="BT539" s="277"/>
      <c r="BU539" s="277"/>
      <c r="BV539" s="277"/>
      <c r="BW539" s="277"/>
      <c r="BX539" s="277"/>
      <c r="BY539" s="277"/>
      <c r="BZ539" s="277"/>
      <c r="CA539" s="277"/>
      <c r="CB539" s="277"/>
      <c r="CC539" s="277"/>
      <c r="CD539" s="277"/>
      <c r="CE539" s="277"/>
      <c r="CF539" s="277"/>
      <c r="CG539" s="277"/>
      <c r="CH539" s="277"/>
      <c r="CI539" s="277"/>
      <c r="CJ539" s="277"/>
      <c r="CK539" s="277"/>
      <c r="CL539" s="277"/>
      <c r="CM539" s="277"/>
      <c r="CN539" s="277"/>
      <c r="CO539" s="277"/>
      <c r="CP539" s="277"/>
      <c r="CQ539" s="277"/>
      <c r="CR539" s="277"/>
      <c r="CS539" s="277"/>
      <c r="CT539" s="277"/>
      <c r="CU539" s="277"/>
      <c r="CV539" s="277"/>
      <c r="CW539" s="277"/>
      <c r="CX539" s="277"/>
      <c r="CY539" s="277"/>
      <c r="CZ539" s="277"/>
      <c r="DA539" s="277"/>
      <c r="DB539" s="277"/>
      <c r="DC539" s="277"/>
      <c r="DD539" s="277"/>
      <c r="DE539" s="277"/>
      <c r="DF539" s="277"/>
      <c r="DG539" s="277"/>
      <c r="DH539" s="277"/>
      <c r="DI539" s="277"/>
      <c r="DJ539" s="277"/>
      <c r="DK539" s="277"/>
      <c r="DL539" s="277"/>
      <c r="DM539" s="277"/>
      <c r="DN539" s="277"/>
      <c r="DO539" s="277"/>
      <c r="DP539" s="277"/>
      <c r="DQ539" s="277"/>
      <c r="DR539" s="277"/>
      <c r="DS539" s="277"/>
      <c r="DT539" s="277"/>
      <c r="DU539" s="277"/>
      <c r="DV539" s="277"/>
      <c r="DW539" s="277"/>
      <c r="DX539" s="277"/>
      <c r="DY539" s="277"/>
      <c r="DZ539" s="277"/>
      <c r="EA539" s="277"/>
      <c r="EB539" s="277"/>
      <c r="EC539" s="277"/>
      <c r="ED539" s="277"/>
      <c r="EE539" s="277"/>
      <c r="EF539" s="277"/>
      <c r="EG539" s="277"/>
      <c r="EH539" s="277"/>
      <c r="EI539" s="277"/>
      <c r="EJ539" s="277"/>
      <c r="EK539" s="277"/>
      <c r="EL539" s="277"/>
      <c r="EM539" s="277"/>
      <c r="EN539" s="277"/>
      <c r="EO539" s="277"/>
      <c r="EP539" s="277"/>
      <c r="EQ539" s="277"/>
      <c r="ER539" s="277"/>
      <c r="ES539" s="277"/>
      <c r="ET539" s="277"/>
      <c r="EU539" s="277"/>
      <c r="EV539" s="277"/>
      <c r="EW539" s="277"/>
      <c r="EX539" s="277"/>
      <c r="EY539" s="277"/>
      <c r="EZ539" s="277"/>
      <c r="FA539" s="277"/>
      <c r="FB539" s="277"/>
      <c r="FC539" s="277"/>
      <c r="FD539" s="277"/>
      <c r="FE539" s="277"/>
      <c r="FF539" s="277"/>
      <c r="FG539" s="277"/>
      <c r="FH539" s="277"/>
      <c r="FI539" s="277"/>
      <c r="FJ539" s="277"/>
      <c r="FK539" s="277"/>
      <c r="FL539" s="277"/>
      <c r="FM539" s="277"/>
      <c r="FN539" s="277"/>
      <c r="FO539" s="277"/>
      <c r="FP539" s="277"/>
      <c r="FQ539" s="277"/>
      <c r="FR539" s="277"/>
      <c r="FS539" s="277"/>
      <c r="FT539" s="277"/>
      <c r="FU539" s="277"/>
      <c r="FV539" s="277"/>
      <c r="FW539" s="277"/>
      <c r="FX539" s="277"/>
      <c r="FY539" s="277"/>
      <c r="FZ539" s="277"/>
      <c r="GA539" s="277"/>
      <c r="GB539" s="277"/>
      <c r="GC539" s="277"/>
      <c r="GD539" s="277"/>
      <c r="GE539" s="277"/>
      <c r="GF539" s="277"/>
      <c r="GG539" s="277"/>
      <c r="GH539" s="277"/>
      <c r="GI539" s="277"/>
      <c r="GJ539" s="277"/>
      <c r="GK539" s="277"/>
      <c r="GL539" s="277"/>
      <c r="GM539" s="277"/>
      <c r="GN539" s="277"/>
      <c r="GO539" s="277"/>
      <c r="GP539" s="277"/>
      <c r="GQ539" s="277"/>
      <c r="GR539" s="277"/>
      <c r="GS539" s="277"/>
      <c r="GT539" s="277"/>
      <c r="GU539" s="277"/>
      <c r="GV539" s="280"/>
      <c r="GW539" s="280"/>
      <c r="GX539" s="280"/>
      <c r="GY539" s="280"/>
      <c r="GZ539" s="280"/>
      <c r="HA539" s="280"/>
      <c r="HB539" s="280"/>
      <c r="HC539" s="280"/>
      <c r="HD539" s="280"/>
      <c r="HE539" s="280"/>
      <c r="HF539" s="280"/>
      <c r="HG539" s="280"/>
      <c r="HH539" s="280"/>
      <c r="HI539" s="280"/>
      <c r="HJ539" s="280"/>
      <c r="HK539" s="280"/>
      <c r="HL539" s="280"/>
      <c r="HM539" s="280"/>
      <c r="HN539" s="280"/>
      <c r="HO539" s="280"/>
      <c r="HP539" s="280"/>
      <c r="HQ539" s="280"/>
      <c r="HR539" s="280"/>
      <c r="HS539" s="280"/>
    </row>
    <row r="540" spans="1:227" s="278" customFormat="1" ht="32.450000000000003" customHeight="1">
      <c r="A540" s="523"/>
      <c r="B540" s="301" t="s">
        <v>568</v>
      </c>
      <c r="C540" s="302">
        <v>4</v>
      </c>
      <c r="D540" s="302"/>
      <c r="E540" s="290"/>
      <c r="F540" s="291">
        <f t="shared" si="79"/>
        <v>4</v>
      </c>
      <c r="G540" s="290"/>
      <c r="H540" s="291">
        <f t="shared" si="87"/>
        <v>4</v>
      </c>
      <c r="I540" s="296"/>
      <c r="J540" s="277"/>
      <c r="K540" s="277"/>
      <c r="L540" s="277"/>
      <c r="M540" s="277"/>
      <c r="N540" s="277"/>
      <c r="O540" s="277"/>
      <c r="P540" s="277"/>
      <c r="Q540" s="277"/>
      <c r="R540" s="277"/>
      <c r="S540" s="277"/>
      <c r="T540" s="277"/>
      <c r="U540" s="277"/>
      <c r="V540" s="277"/>
      <c r="W540" s="277"/>
      <c r="X540" s="277"/>
      <c r="Y540" s="277"/>
      <c r="Z540" s="277"/>
      <c r="AA540" s="277"/>
      <c r="AB540" s="277"/>
      <c r="AC540" s="277"/>
      <c r="AD540" s="277"/>
      <c r="AE540" s="277"/>
      <c r="AF540" s="277"/>
      <c r="AG540" s="277"/>
      <c r="AH540" s="277"/>
      <c r="AI540" s="277"/>
      <c r="AJ540" s="277"/>
      <c r="AK540" s="277"/>
      <c r="AL540" s="277"/>
      <c r="AM540" s="277"/>
      <c r="AN540" s="277"/>
      <c r="AO540" s="277"/>
      <c r="AP540" s="277"/>
      <c r="AQ540" s="277"/>
      <c r="AR540" s="277"/>
      <c r="AS540" s="277"/>
      <c r="AT540" s="277"/>
      <c r="AU540" s="277"/>
      <c r="AV540" s="277"/>
      <c r="AW540" s="277"/>
      <c r="AX540" s="277"/>
      <c r="AY540" s="277"/>
      <c r="AZ540" s="277"/>
      <c r="BA540" s="277"/>
      <c r="BB540" s="277"/>
      <c r="BC540" s="277"/>
      <c r="BD540" s="277"/>
      <c r="BE540" s="277"/>
      <c r="BF540" s="277"/>
      <c r="BG540" s="277"/>
      <c r="BH540" s="277"/>
      <c r="BI540" s="277"/>
      <c r="BJ540" s="277"/>
      <c r="BK540" s="277"/>
      <c r="BL540" s="277"/>
      <c r="BM540" s="277"/>
      <c r="BN540" s="277"/>
      <c r="BO540" s="277"/>
      <c r="BP540" s="277"/>
      <c r="BQ540" s="277"/>
      <c r="BR540" s="277"/>
      <c r="BS540" s="277"/>
      <c r="BT540" s="277"/>
      <c r="BU540" s="277"/>
      <c r="BV540" s="277"/>
      <c r="BW540" s="277"/>
      <c r="BX540" s="277"/>
      <c r="BY540" s="277"/>
      <c r="BZ540" s="277"/>
      <c r="CA540" s="277"/>
      <c r="CB540" s="277"/>
      <c r="CC540" s="277"/>
      <c r="CD540" s="277"/>
      <c r="CE540" s="277"/>
      <c r="CF540" s="277"/>
      <c r="CG540" s="277"/>
      <c r="CH540" s="277"/>
      <c r="CI540" s="277"/>
      <c r="CJ540" s="277"/>
      <c r="CK540" s="277"/>
      <c r="CL540" s="277"/>
      <c r="CM540" s="277"/>
      <c r="CN540" s="277"/>
      <c r="CO540" s="277"/>
      <c r="CP540" s="277"/>
      <c r="CQ540" s="277"/>
      <c r="CR540" s="277"/>
      <c r="CS540" s="277"/>
      <c r="CT540" s="277"/>
      <c r="CU540" s="277"/>
      <c r="CV540" s="277"/>
      <c r="CW540" s="277"/>
      <c r="CX540" s="277"/>
      <c r="CY540" s="277"/>
      <c r="CZ540" s="277"/>
      <c r="DA540" s="277"/>
      <c r="DB540" s="277"/>
      <c r="DC540" s="277"/>
      <c r="DD540" s="277"/>
      <c r="DE540" s="277"/>
      <c r="DF540" s="277"/>
      <c r="DG540" s="277"/>
      <c r="DH540" s="277"/>
      <c r="DI540" s="277"/>
      <c r="DJ540" s="277"/>
      <c r="DK540" s="277"/>
      <c r="DL540" s="277"/>
      <c r="DM540" s="277"/>
      <c r="DN540" s="277"/>
      <c r="DO540" s="277"/>
      <c r="DP540" s="277"/>
      <c r="DQ540" s="277"/>
      <c r="DR540" s="277"/>
      <c r="DS540" s="277"/>
      <c r="DT540" s="277"/>
      <c r="DU540" s="277"/>
      <c r="DV540" s="277"/>
      <c r="DW540" s="277"/>
      <c r="DX540" s="277"/>
      <c r="DY540" s="277"/>
      <c r="DZ540" s="277"/>
      <c r="EA540" s="277"/>
      <c r="EB540" s="277"/>
      <c r="EC540" s="277"/>
      <c r="ED540" s="277"/>
      <c r="EE540" s="277"/>
      <c r="EF540" s="277"/>
      <c r="EG540" s="277"/>
      <c r="EH540" s="277"/>
      <c r="EI540" s="277"/>
      <c r="EJ540" s="277"/>
      <c r="EK540" s="277"/>
      <c r="EL540" s="277"/>
      <c r="EM540" s="277"/>
      <c r="EN540" s="277"/>
      <c r="EO540" s="277"/>
      <c r="EP540" s="277"/>
      <c r="EQ540" s="277"/>
      <c r="ER540" s="277"/>
      <c r="ES540" s="277"/>
      <c r="ET540" s="277"/>
      <c r="EU540" s="277"/>
      <c r="EV540" s="277"/>
      <c r="EW540" s="277"/>
      <c r="EX540" s="277"/>
      <c r="EY540" s="277"/>
      <c r="EZ540" s="277"/>
      <c r="FA540" s="277"/>
      <c r="FB540" s="277"/>
      <c r="FC540" s="277"/>
      <c r="FD540" s="277"/>
      <c r="FE540" s="277"/>
      <c r="FF540" s="277"/>
      <c r="FG540" s="277"/>
      <c r="FH540" s="277"/>
      <c r="FI540" s="277"/>
      <c r="FJ540" s="277"/>
      <c r="FK540" s="277"/>
      <c r="FL540" s="277"/>
      <c r="FM540" s="277"/>
      <c r="FN540" s="277"/>
      <c r="FO540" s="277"/>
      <c r="FP540" s="277"/>
      <c r="FQ540" s="277"/>
      <c r="FR540" s="277"/>
      <c r="FS540" s="277"/>
      <c r="FT540" s="277"/>
      <c r="FU540" s="277"/>
      <c r="FV540" s="277"/>
      <c r="FW540" s="277"/>
      <c r="FX540" s="277"/>
      <c r="FY540" s="277"/>
      <c r="FZ540" s="277"/>
      <c r="GA540" s="277"/>
      <c r="GB540" s="277"/>
      <c r="GC540" s="277"/>
      <c r="GD540" s="277"/>
      <c r="GE540" s="277"/>
      <c r="GF540" s="277"/>
      <c r="GG540" s="277"/>
      <c r="GH540" s="277"/>
      <c r="GI540" s="277"/>
      <c r="GJ540" s="277"/>
      <c r="GK540" s="277"/>
      <c r="GL540" s="277"/>
      <c r="GM540" s="277"/>
      <c r="GN540" s="277"/>
      <c r="GO540" s="277"/>
      <c r="GP540" s="277"/>
      <c r="GQ540" s="277"/>
      <c r="GR540" s="277"/>
      <c r="GS540" s="277"/>
      <c r="GT540" s="277"/>
      <c r="GU540" s="277"/>
      <c r="GV540" s="280"/>
      <c r="GW540" s="280"/>
      <c r="GX540" s="280"/>
      <c r="GY540" s="280"/>
      <c r="GZ540" s="280"/>
      <c r="HA540" s="280"/>
      <c r="HB540" s="280"/>
      <c r="HC540" s="280"/>
      <c r="HD540" s="280"/>
      <c r="HE540" s="280"/>
      <c r="HF540" s="280"/>
      <c r="HG540" s="280"/>
      <c r="HH540" s="280"/>
      <c r="HI540" s="280"/>
      <c r="HJ540" s="280"/>
      <c r="HK540" s="280"/>
      <c r="HL540" s="280"/>
      <c r="HM540" s="280"/>
      <c r="HN540" s="280"/>
      <c r="HO540" s="280"/>
      <c r="HP540" s="280"/>
      <c r="HQ540" s="280"/>
      <c r="HR540" s="280"/>
      <c r="HS540" s="280"/>
    </row>
    <row r="541" spans="1:227" s="278" customFormat="1" ht="38.1" customHeight="1">
      <c r="A541" s="523" t="s">
        <v>140</v>
      </c>
      <c r="B541" s="301" t="s">
        <v>569</v>
      </c>
      <c r="C541" s="302">
        <v>100</v>
      </c>
      <c r="D541" s="300"/>
      <c r="E541" s="290"/>
      <c r="F541" s="291">
        <f t="shared" si="79"/>
        <v>100</v>
      </c>
      <c r="G541" s="290"/>
      <c r="H541" s="291">
        <f t="shared" si="87"/>
        <v>100</v>
      </c>
      <c r="I541" s="296"/>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c r="AF541" s="277"/>
      <c r="AG541" s="277"/>
      <c r="AH541" s="277"/>
      <c r="AI541" s="277"/>
      <c r="AJ541" s="277"/>
      <c r="AK541" s="277"/>
      <c r="AL541" s="277"/>
      <c r="AM541" s="277"/>
      <c r="AN541" s="277"/>
      <c r="AO541" s="277"/>
      <c r="AP541" s="277"/>
      <c r="AQ541" s="277"/>
      <c r="AR541" s="277"/>
      <c r="AS541" s="277"/>
      <c r="AT541" s="277"/>
      <c r="AU541" s="277"/>
      <c r="AV541" s="277"/>
      <c r="AW541" s="277"/>
      <c r="AX541" s="277"/>
      <c r="AY541" s="277"/>
      <c r="AZ541" s="277"/>
      <c r="BA541" s="277"/>
      <c r="BB541" s="277"/>
      <c r="BC541" s="277"/>
      <c r="BD541" s="277"/>
      <c r="BE541" s="277"/>
      <c r="BF541" s="277"/>
      <c r="BG541" s="277"/>
      <c r="BH541" s="277"/>
      <c r="BI541" s="277"/>
      <c r="BJ541" s="277"/>
      <c r="BK541" s="277"/>
      <c r="BL541" s="277"/>
      <c r="BM541" s="277"/>
      <c r="BN541" s="277"/>
      <c r="BO541" s="277"/>
      <c r="BP541" s="277"/>
      <c r="BQ541" s="277"/>
      <c r="BR541" s="277"/>
      <c r="BS541" s="277"/>
      <c r="BT541" s="277"/>
      <c r="BU541" s="277"/>
      <c r="BV541" s="277"/>
      <c r="BW541" s="277"/>
      <c r="BX541" s="277"/>
      <c r="BY541" s="277"/>
      <c r="BZ541" s="277"/>
      <c r="CA541" s="277"/>
      <c r="CB541" s="277"/>
      <c r="CC541" s="277"/>
      <c r="CD541" s="277"/>
      <c r="CE541" s="277"/>
      <c r="CF541" s="277"/>
      <c r="CG541" s="277"/>
      <c r="CH541" s="277"/>
      <c r="CI541" s="277"/>
      <c r="CJ541" s="277"/>
      <c r="CK541" s="277"/>
      <c r="CL541" s="277"/>
      <c r="CM541" s="277"/>
      <c r="CN541" s="277"/>
      <c r="CO541" s="277"/>
      <c r="CP541" s="277"/>
      <c r="CQ541" s="277"/>
      <c r="CR541" s="277"/>
      <c r="CS541" s="277"/>
      <c r="CT541" s="277"/>
      <c r="CU541" s="277"/>
      <c r="CV541" s="277"/>
      <c r="CW541" s="277"/>
      <c r="CX541" s="277"/>
      <c r="CY541" s="277"/>
      <c r="CZ541" s="277"/>
      <c r="DA541" s="277"/>
      <c r="DB541" s="277"/>
      <c r="DC541" s="277"/>
      <c r="DD541" s="277"/>
      <c r="DE541" s="277"/>
      <c r="DF541" s="277"/>
      <c r="DG541" s="277"/>
      <c r="DH541" s="277"/>
      <c r="DI541" s="277"/>
      <c r="DJ541" s="277"/>
      <c r="DK541" s="277"/>
      <c r="DL541" s="277"/>
      <c r="DM541" s="277"/>
      <c r="DN541" s="277"/>
      <c r="DO541" s="277"/>
      <c r="DP541" s="277"/>
      <c r="DQ541" s="277"/>
      <c r="DR541" s="277"/>
      <c r="DS541" s="277"/>
      <c r="DT541" s="277"/>
      <c r="DU541" s="277"/>
      <c r="DV541" s="277"/>
      <c r="DW541" s="277"/>
      <c r="DX541" s="277"/>
      <c r="DY541" s="277"/>
      <c r="DZ541" s="277"/>
      <c r="EA541" s="277"/>
      <c r="EB541" s="277"/>
      <c r="EC541" s="277"/>
      <c r="ED541" s="277"/>
      <c r="EE541" s="277"/>
      <c r="EF541" s="277"/>
      <c r="EG541" s="277"/>
      <c r="EH541" s="277"/>
      <c r="EI541" s="277"/>
      <c r="EJ541" s="277"/>
      <c r="EK541" s="277"/>
      <c r="EL541" s="277"/>
      <c r="EM541" s="277"/>
      <c r="EN541" s="277"/>
      <c r="EO541" s="277"/>
      <c r="EP541" s="277"/>
      <c r="EQ541" s="277"/>
      <c r="ER541" s="277"/>
      <c r="ES541" s="277"/>
      <c r="ET541" s="277"/>
      <c r="EU541" s="277"/>
      <c r="EV541" s="277"/>
      <c r="EW541" s="277"/>
      <c r="EX541" s="277"/>
      <c r="EY541" s="277"/>
      <c r="EZ541" s="277"/>
      <c r="FA541" s="277"/>
      <c r="FB541" s="277"/>
      <c r="FC541" s="277"/>
      <c r="FD541" s="277"/>
      <c r="FE541" s="277"/>
      <c r="FF541" s="277"/>
      <c r="FG541" s="277"/>
      <c r="FH541" s="277"/>
      <c r="FI541" s="277"/>
      <c r="FJ541" s="277"/>
      <c r="FK541" s="277"/>
      <c r="FL541" s="277"/>
      <c r="FM541" s="277"/>
      <c r="FN541" s="277"/>
      <c r="FO541" s="277"/>
      <c r="FP541" s="277"/>
      <c r="FQ541" s="277"/>
      <c r="FR541" s="277"/>
      <c r="FS541" s="277"/>
      <c r="FT541" s="277"/>
      <c r="FU541" s="277"/>
      <c r="FV541" s="277"/>
      <c r="FW541" s="277"/>
      <c r="FX541" s="277"/>
      <c r="FY541" s="277"/>
      <c r="FZ541" s="277"/>
      <c r="GA541" s="277"/>
      <c r="GB541" s="277"/>
      <c r="GC541" s="277"/>
      <c r="GD541" s="277"/>
      <c r="GE541" s="277"/>
      <c r="GF541" s="277"/>
      <c r="GG541" s="277"/>
      <c r="GH541" s="277"/>
      <c r="GI541" s="277"/>
      <c r="GJ541" s="277"/>
      <c r="GK541" s="277"/>
      <c r="GL541" s="277"/>
      <c r="GM541" s="277"/>
      <c r="GN541" s="277"/>
      <c r="GO541" s="277"/>
      <c r="GP541" s="277"/>
      <c r="GQ541" s="277"/>
      <c r="GR541" s="277"/>
      <c r="GS541" s="277"/>
      <c r="GT541" s="277"/>
      <c r="GU541" s="277"/>
      <c r="GV541" s="280"/>
      <c r="GW541" s="280"/>
      <c r="GX541" s="280"/>
      <c r="GY541" s="280"/>
      <c r="GZ541" s="280"/>
      <c r="HA541" s="280"/>
      <c r="HB541" s="280"/>
      <c r="HC541" s="280"/>
      <c r="HD541" s="280"/>
      <c r="HE541" s="280"/>
      <c r="HF541" s="280"/>
      <c r="HG541" s="280"/>
      <c r="HH541" s="280"/>
      <c r="HI541" s="280"/>
      <c r="HJ541" s="280"/>
      <c r="HK541" s="280"/>
      <c r="HL541" s="280"/>
      <c r="HM541" s="280"/>
      <c r="HN541" s="280"/>
      <c r="HO541" s="280"/>
      <c r="HP541" s="280"/>
      <c r="HQ541" s="280"/>
      <c r="HR541" s="280"/>
      <c r="HS541" s="280"/>
    </row>
    <row r="542" spans="1:227" s="278" customFormat="1" ht="38.1" customHeight="1">
      <c r="A542" s="523"/>
      <c r="B542" s="301" t="s">
        <v>570</v>
      </c>
      <c r="C542" s="302">
        <v>100</v>
      </c>
      <c r="D542" s="300"/>
      <c r="E542" s="290"/>
      <c r="F542" s="291">
        <f t="shared" si="79"/>
        <v>100</v>
      </c>
      <c r="G542" s="290"/>
      <c r="H542" s="291">
        <f t="shared" si="87"/>
        <v>100</v>
      </c>
      <c r="I542" s="296"/>
      <c r="J542" s="277"/>
      <c r="K542" s="277"/>
      <c r="L542" s="277"/>
      <c r="M542" s="277"/>
      <c r="N542" s="277"/>
      <c r="O542" s="277"/>
      <c r="P542" s="277"/>
      <c r="Q542" s="277"/>
      <c r="R542" s="277"/>
      <c r="S542" s="277"/>
      <c r="T542" s="277"/>
      <c r="U542" s="277"/>
      <c r="V542" s="277"/>
      <c r="W542" s="277"/>
      <c r="X542" s="277"/>
      <c r="Y542" s="277"/>
      <c r="Z542" s="277"/>
      <c r="AA542" s="277"/>
      <c r="AB542" s="277"/>
      <c r="AC542" s="277"/>
      <c r="AD542" s="277"/>
      <c r="AE542" s="277"/>
      <c r="AF542" s="277"/>
      <c r="AG542" s="277"/>
      <c r="AH542" s="277"/>
      <c r="AI542" s="277"/>
      <c r="AJ542" s="277"/>
      <c r="AK542" s="277"/>
      <c r="AL542" s="277"/>
      <c r="AM542" s="277"/>
      <c r="AN542" s="277"/>
      <c r="AO542" s="277"/>
      <c r="AP542" s="277"/>
      <c r="AQ542" s="277"/>
      <c r="AR542" s="277"/>
      <c r="AS542" s="277"/>
      <c r="AT542" s="277"/>
      <c r="AU542" s="277"/>
      <c r="AV542" s="277"/>
      <c r="AW542" s="277"/>
      <c r="AX542" s="277"/>
      <c r="AY542" s="277"/>
      <c r="AZ542" s="277"/>
      <c r="BA542" s="277"/>
      <c r="BB542" s="277"/>
      <c r="BC542" s="277"/>
      <c r="BD542" s="277"/>
      <c r="BE542" s="277"/>
      <c r="BF542" s="277"/>
      <c r="BG542" s="277"/>
      <c r="BH542" s="277"/>
      <c r="BI542" s="277"/>
      <c r="BJ542" s="277"/>
      <c r="BK542" s="277"/>
      <c r="BL542" s="277"/>
      <c r="BM542" s="277"/>
      <c r="BN542" s="277"/>
      <c r="BO542" s="277"/>
      <c r="BP542" s="277"/>
      <c r="BQ542" s="277"/>
      <c r="BR542" s="277"/>
      <c r="BS542" s="277"/>
      <c r="BT542" s="277"/>
      <c r="BU542" s="277"/>
      <c r="BV542" s="277"/>
      <c r="BW542" s="277"/>
      <c r="BX542" s="277"/>
      <c r="BY542" s="277"/>
      <c r="BZ542" s="277"/>
      <c r="CA542" s="277"/>
      <c r="CB542" s="277"/>
      <c r="CC542" s="277"/>
      <c r="CD542" s="277"/>
      <c r="CE542" s="277"/>
      <c r="CF542" s="277"/>
      <c r="CG542" s="277"/>
      <c r="CH542" s="277"/>
      <c r="CI542" s="277"/>
      <c r="CJ542" s="277"/>
      <c r="CK542" s="277"/>
      <c r="CL542" s="277"/>
      <c r="CM542" s="277"/>
      <c r="CN542" s="277"/>
      <c r="CO542" s="277"/>
      <c r="CP542" s="277"/>
      <c r="CQ542" s="277"/>
      <c r="CR542" s="277"/>
      <c r="CS542" s="277"/>
      <c r="CT542" s="277"/>
      <c r="CU542" s="277"/>
      <c r="CV542" s="277"/>
      <c r="CW542" s="277"/>
      <c r="CX542" s="277"/>
      <c r="CY542" s="277"/>
      <c r="CZ542" s="277"/>
      <c r="DA542" s="277"/>
      <c r="DB542" s="277"/>
      <c r="DC542" s="277"/>
      <c r="DD542" s="277"/>
      <c r="DE542" s="277"/>
      <c r="DF542" s="277"/>
      <c r="DG542" s="277"/>
      <c r="DH542" s="277"/>
      <c r="DI542" s="277"/>
      <c r="DJ542" s="277"/>
      <c r="DK542" s="277"/>
      <c r="DL542" s="277"/>
      <c r="DM542" s="277"/>
      <c r="DN542" s="277"/>
      <c r="DO542" s="277"/>
      <c r="DP542" s="277"/>
      <c r="DQ542" s="277"/>
      <c r="DR542" s="277"/>
      <c r="DS542" s="277"/>
      <c r="DT542" s="277"/>
      <c r="DU542" s="277"/>
      <c r="DV542" s="277"/>
      <c r="DW542" s="277"/>
      <c r="DX542" s="277"/>
      <c r="DY542" s="277"/>
      <c r="DZ542" s="277"/>
      <c r="EA542" s="277"/>
      <c r="EB542" s="277"/>
      <c r="EC542" s="277"/>
      <c r="ED542" s="277"/>
      <c r="EE542" s="277"/>
      <c r="EF542" s="277"/>
      <c r="EG542" s="277"/>
      <c r="EH542" s="277"/>
      <c r="EI542" s="277"/>
      <c r="EJ542" s="277"/>
      <c r="EK542" s="277"/>
      <c r="EL542" s="277"/>
      <c r="EM542" s="277"/>
      <c r="EN542" s="277"/>
      <c r="EO542" s="277"/>
      <c r="EP542" s="277"/>
      <c r="EQ542" s="277"/>
      <c r="ER542" s="277"/>
      <c r="ES542" s="277"/>
      <c r="ET542" s="277"/>
      <c r="EU542" s="277"/>
      <c r="EV542" s="277"/>
      <c r="EW542" s="277"/>
      <c r="EX542" s="277"/>
      <c r="EY542" s="277"/>
      <c r="EZ542" s="277"/>
      <c r="FA542" s="277"/>
      <c r="FB542" s="277"/>
      <c r="FC542" s="277"/>
      <c r="FD542" s="277"/>
      <c r="FE542" s="277"/>
      <c r="FF542" s="277"/>
      <c r="FG542" s="277"/>
      <c r="FH542" s="277"/>
      <c r="FI542" s="277"/>
      <c r="FJ542" s="277"/>
      <c r="FK542" s="277"/>
      <c r="FL542" s="277"/>
      <c r="FM542" s="277"/>
      <c r="FN542" s="277"/>
      <c r="FO542" s="277"/>
      <c r="FP542" s="277"/>
      <c r="FQ542" s="277"/>
      <c r="FR542" s="277"/>
      <c r="FS542" s="277"/>
      <c r="FT542" s="277"/>
      <c r="FU542" s="277"/>
      <c r="FV542" s="277"/>
      <c r="FW542" s="277"/>
      <c r="FX542" s="277"/>
      <c r="FY542" s="277"/>
      <c r="FZ542" s="277"/>
      <c r="GA542" s="277"/>
      <c r="GB542" s="277"/>
      <c r="GC542" s="277"/>
      <c r="GD542" s="277"/>
      <c r="GE542" s="277"/>
      <c r="GF542" s="277"/>
      <c r="GG542" s="277"/>
      <c r="GH542" s="277"/>
      <c r="GI542" s="277"/>
      <c r="GJ542" s="277"/>
      <c r="GK542" s="277"/>
      <c r="GL542" s="277"/>
      <c r="GM542" s="277"/>
      <c r="GN542" s="277"/>
      <c r="GO542" s="277"/>
      <c r="GP542" s="277"/>
      <c r="GQ542" s="277"/>
      <c r="GR542" s="277"/>
      <c r="GS542" s="277"/>
      <c r="GT542" s="277"/>
      <c r="GU542" s="277"/>
      <c r="GV542" s="280"/>
      <c r="GW542" s="280"/>
      <c r="GX542" s="280"/>
      <c r="GY542" s="280"/>
      <c r="GZ542" s="280"/>
      <c r="HA542" s="280"/>
      <c r="HB542" s="280"/>
      <c r="HC542" s="280"/>
      <c r="HD542" s="280"/>
      <c r="HE542" s="280"/>
      <c r="HF542" s="280"/>
      <c r="HG542" s="280"/>
      <c r="HH542" s="280"/>
      <c r="HI542" s="280"/>
      <c r="HJ542" s="280"/>
      <c r="HK542" s="280"/>
      <c r="HL542" s="280"/>
      <c r="HM542" s="280"/>
      <c r="HN542" s="280"/>
      <c r="HO542" s="280"/>
      <c r="HP542" s="280"/>
      <c r="HQ542" s="280"/>
      <c r="HR542" s="280"/>
      <c r="HS542" s="280"/>
    </row>
    <row r="543" spans="1:227" s="278" customFormat="1" ht="38.1" customHeight="1">
      <c r="A543" s="523"/>
      <c r="B543" s="303" t="s">
        <v>571</v>
      </c>
      <c r="C543" s="316">
        <v>80</v>
      </c>
      <c r="D543" s="300"/>
      <c r="E543" s="290"/>
      <c r="F543" s="291">
        <f t="shared" si="79"/>
        <v>80</v>
      </c>
      <c r="G543" s="290"/>
      <c r="H543" s="291">
        <f t="shared" si="87"/>
        <v>80</v>
      </c>
      <c r="I543" s="296"/>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s="277"/>
      <c r="AG543" s="277"/>
      <c r="AH543" s="277"/>
      <c r="AI543" s="277"/>
      <c r="AJ543" s="277"/>
      <c r="AK543" s="277"/>
      <c r="AL543" s="277"/>
      <c r="AM543" s="277"/>
      <c r="AN543" s="277"/>
      <c r="AO543" s="277"/>
      <c r="AP543" s="277"/>
      <c r="AQ543" s="277"/>
      <c r="AR543" s="277"/>
      <c r="AS543" s="277"/>
      <c r="AT543" s="277"/>
      <c r="AU543" s="277"/>
      <c r="AV543" s="277"/>
      <c r="AW543" s="277"/>
      <c r="AX543" s="277"/>
      <c r="AY543" s="277"/>
      <c r="AZ543" s="277"/>
      <c r="BA543" s="277"/>
      <c r="BB543" s="277"/>
      <c r="BC543" s="277"/>
      <c r="BD543" s="277"/>
      <c r="BE543" s="277"/>
      <c r="BF543" s="277"/>
      <c r="BG543" s="277"/>
      <c r="BH543" s="277"/>
      <c r="BI543" s="277"/>
      <c r="BJ543" s="277"/>
      <c r="BK543" s="277"/>
      <c r="BL543" s="277"/>
      <c r="BM543" s="277"/>
      <c r="BN543" s="277"/>
      <c r="BO543" s="277"/>
      <c r="BP543" s="277"/>
      <c r="BQ543" s="277"/>
      <c r="BR543" s="277"/>
      <c r="BS543" s="277"/>
      <c r="BT543" s="277"/>
      <c r="BU543" s="277"/>
      <c r="BV543" s="277"/>
      <c r="BW543" s="277"/>
      <c r="BX543" s="277"/>
      <c r="BY543" s="277"/>
      <c r="BZ543" s="277"/>
      <c r="CA543" s="277"/>
      <c r="CB543" s="277"/>
      <c r="CC543" s="277"/>
      <c r="CD543" s="277"/>
      <c r="CE543" s="277"/>
      <c r="CF543" s="277"/>
      <c r="CG543" s="277"/>
      <c r="CH543" s="277"/>
      <c r="CI543" s="277"/>
      <c r="CJ543" s="277"/>
      <c r="CK543" s="277"/>
      <c r="CL543" s="277"/>
      <c r="CM543" s="277"/>
      <c r="CN543" s="277"/>
      <c r="CO543" s="277"/>
      <c r="CP543" s="277"/>
      <c r="CQ543" s="277"/>
      <c r="CR543" s="277"/>
      <c r="CS543" s="277"/>
      <c r="CT543" s="277"/>
      <c r="CU543" s="277"/>
      <c r="CV543" s="277"/>
      <c r="CW543" s="277"/>
      <c r="CX543" s="277"/>
      <c r="CY543" s="277"/>
      <c r="CZ543" s="277"/>
      <c r="DA543" s="277"/>
      <c r="DB543" s="277"/>
      <c r="DC543" s="277"/>
      <c r="DD543" s="277"/>
      <c r="DE543" s="277"/>
      <c r="DF543" s="277"/>
      <c r="DG543" s="277"/>
      <c r="DH543" s="277"/>
      <c r="DI543" s="277"/>
      <c r="DJ543" s="277"/>
      <c r="DK543" s="277"/>
      <c r="DL543" s="277"/>
      <c r="DM543" s="277"/>
      <c r="DN543" s="277"/>
      <c r="DO543" s="277"/>
      <c r="DP543" s="277"/>
      <c r="DQ543" s="277"/>
      <c r="DR543" s="277"/>
      <c r="DS543" s="277"/>
      <c r="DT543" s="277"/>
      <c r="DU543" s="277"/>
      <c r="DV543" s="277"/>
      <c r="DW543" s="277"/>
      <c r="DX543" s="277"/>
      <c r="DY543" s="277"/>
      <c r="DZ543" s="277"/>
      <c r="EA543" s="277"/>
      <c r="EB543" s="277"/>
      <c r="EC543" s="277"/>
      <c r="ED543" s="277"/>
      <c r="EE543" s="277"/>
      <c r="EF543" s="277"/>
      <c r="EG543" s="277"/>
      <c r="EH543" s="277"/>
      <c r="EI543" s="277"/>
      <c r="EJ543" s="277"/>
      <c r="EK543" s="277"/>
      <c r="EL543" s="277"/>
      <c r="EM543" s="277"/>
      <c r="EN543" s="277"/>
      <c r="EO543" s="277"/>
      <c r="EP543" s="277"/>
      <c r="EQ543" s="277"/>
      <c r="ER543" s="277"/>
      <c r="ES543" s="277"/>
      <c r="ET543" s="277"/>
      <c r="EU543" s="277"/>
      <c r="EV543" s="277"/>
      <c r="EW543" s="277"/>
      <c r="EX543" s="277"/>
      <c r="EY543" s="277"/>
      <c r="EZ543" s="277"/>
      <c r="FA543" s="277"/>
      <c r="FB543" s="277"/>
      <c r="FC543" s="277"/>
      <c r="FD543" s="277"/>
      <c r="FE543" s="277"/>
      <c r="FF543" s="277"/>
      <c r="FG543" s="277"/>
      <c r="FH543" s="277"/>
      <c r="FI543" s="277"/>
      <c r="FJ543" s="277"/>
      <c r="FK543" s="277"/>
      <c r="FL543" s="277"/>
      <c r="FM543" s="277"/>
      <c r="FN543" s="277"/>
      <c r="FO543" s="277"/>
      <c r="FP543" s="277"/>
      <c r="FQ543" s="277"/>
      <c r="FR543" s="277"/>
      <c r="FS543" s="277"/>
      <c r="FT543" s="277"/>
      <c r="FU543" s="277"/>
      <c r="FV543" s="277"/>
      <c r="FW543" s="277"/>
      <c r="FX543" s="277"/>
      <c r="FY543" s="277"/>
      <c r="FZ543" s="277"/>
      <c r="GA543" s="277"/>
      <c r="GB543" s="277"/>
      <c r="GC543" s="277"/>
      <c r="GD543" s="277"/>
      <c r="GE543" s="277"/>
      <c r="GF543" s="277"/>
      <c r="GG543" s="277"/>
      <c r="GH543" s="277"/>
      <c r="GI543" s="277"/>
      <c r="GJ543" s="277"/>
      <c r="GK543" s="277"/>
      <c r="GL543" s="277"/>
      <c r="GM543" s="277"/>
      <c r="GN543" s="277"/>
      <c r="GO543" s="277"/>
      <c r="GP543" s="277"/>
      <c r="GQ543" s="277"/>
      <c r="GR543" s="277"/>
      <c r="GS543" s="277"/>
      <c r="GT543" s="277"/>
      <c r="GU543" s="277"/>
      <c r="GV543" s="280"/>
      <c r="GW543" s="280"/>
      <c r="GX543" s="280"/>
      <c r="GY543" s="280"/>
      <c r="GZ543" s="280"/>
      <c r="HA543" s="280"/>
      <c r="HB543" s="280"/>
      <c r="HC543" s="280"/>
      <c r="HD543" s="280"/>
      <c r="HE543" s="280"/>
      <c r="HF543" s="280"/>
      <c r="HG543" s="280"/>
      <c r="HH543" s="280"/>
      <c r="HI543" s="280"/>
      <c r="HJ543" s="280"/>
      <c r="HK543" s="280"/>
      <c r="HL543" s="280"/>
      <c r="HM543" s="280"/>
      <c r="HN543" s="280"/>
      <c r="HO543" s="280"/>
      <c r="HP543" s="280"/>
      <c r="HQ543" s="280"/>
      <c r="HR543" s="280"/>
      <c r="HS543" s="280"/>
    </row>
    <row r="544" spans="1:227" s="278" customFormat="1" ht="38.1" customHeight="1">
      <c r="A544" s="523"/>
      <c r="B544" s="303" t="s">
        <v>572</v>
      </c>
      <c r="C544" s="300">
        <v>5</v>
      </c>
      <c r="D544" s="300"/>
      <c r="E544" s="290"/>
      <c r="F544" s="291">
        <f t="shared" si="79"/>
        <v>5</v>
      </c>
      <c r="G544" s="290"/>
      <c r="H544" s="291">
        <f t="shared" si="87"/>
        <v>5</v>
      </c>
      <c r="I544" s="296"/>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277"/>
      <c r="AF544" s="277"/>
      <c r="AG544" s="277"/>
      <c r="AH544" s="277"/>
      <c r="AI544" s="277"/>
      <c r="AJ544" s="277"/>
      <c r="AK544" s="277"/>
      <c r="AL544" s="277"/>
      <c r="AM544" s="277"/>
      <c r="AN544" s="277"/>
      <c r="AO544" s="277"/>
      <c r="AP544" s="277"/>
      <c r="AQ544" s="277"/>
      <c r="AR544" s="277"/>
      <c r="AS544" s="277"/>
      <c r="AT544" s="277"/>
      <c r="AU544" s="277"/>
      <c r="AV544" s="277"/>
      <c r="AW544" s="277"/>
      <c r="AX544" s="277"/>
      <c r="AY544" s="277"/>
      <c r="AZ544" s="277"/>
      <c r="BA544" s="277"/>
      <c r="BB544" s="277"/>
      <c r="BC544" s="277"/>
      <c r="BD544" s="277"/>
      <c r="BE544" s="277"/>
      <c r="BF544" s="277"/>
      <c r="BG544" s="277"/>
      <c r="BH544" s="277"/>
      <c r="BI544" s="277"/>
      <c r="BJ544" s="277"/>
      <c r="BK544" s="277"/>
      <c r="BL544" s="277"/>
      <c r="BM544" s="277"/>
      <c r="BN544" s="277"/>
      <c r="BO544" s="277"/>
      <c r="BP544" s="277"/>
      <c r="BQ544" s="277"/>
      <c r="BR544" s="277"/>
      <c r="BS544" s="277"/>
      <c r="BT544" s="277"/>
      <c r="BU544" s="277"/>
      <c r="BV544" s="277"/>
      <c r="BW544" s="277"/>
      <c r="BX544" s="277"/>
      <c r="BY544" s="277"/>
      <c r="BZ544" s="277"/>
      <c r="CA544" s="277"/>
      <c r="CB544" s="277"/>
      <c r="CC544" s="277"/>
      <c r="CD544" s="277"/>
      <c r="CE544" s="277"/>
      <c r="CF544" s="277"/>
      <c r="CG544" s="277"/>
      <c r="CH544" s="277"/>
      <c r="CI544" s="277"/>
      <c r="CJ544" s="277"/>
      <c r="CK544" s="277"/>
      <c r="CL544" s="277"/>
      <c r="CM544" s="277"/>
      <c r="CN544" s="277"/>
      <c r="CO544" s="277"/>
      <c r="CP544" s="277"/>
      <c r="CQ544" s="277"/>
      <c r="CR544" s="277"/>
      <c r="CS544" s="277"/>
      <c r="CT544" s="277"/>
      <c r="CU544" s="277"/>
      <c r="CV544" s="277"/>
      <c r="CW544" s="277"/>
      <c r="CX544" s="277"/>
      <c r="CY544" s="277"/>
      <c r="CZ544" s="277"/>
      <c r="DA544" s="277"/>
      <c r="DB544" s="277"/>
      <c r="DC544" s="277"/>
      <c r="DD544" s="277"/>
      <c r="DE544" s="277"/>
      <c r="DF544" s="277"/>
      <c r="DG544" s="277"/>
      <c r="DH544" s="277"/>
      <c r="DI544" s="277"/>
      <c r="DJ544" s="277"/>
      <c r="DK544" s="277"/>
      <c r="DL544" s="277"/>
      <c r="DM544" s="277"/>
      <c r="DN544" s="277"/>
      <c r="DO544" s="277"/>
      <c r="DP544" s="277"/>
      <c r="DQ544" s="277"/>
      <c r="DR544" s="277"/>
      <c r="DS544" s="277"/>
      <c r="DT544" s="277"/>
      <c r="DU544" s="277"/>
      <c r="DV544" s="277"/>
      <c r="DW544" s="277"/>
      <c r="DX544" s="277"/>
      <c r="DY544" s="277"/>
      <c r="DZ544" s="277"/>
      <c r="EA544" s="277"/>
      <c r="EB544" s="277"/>
      <c r="EC544" s="277"/>
      <c r="ED544" s="277"/>
      <c r="EE544" s="277"/>
      <c r="EF544" s="277"/>
      <c r="EG544" s="277"/>
      <c r="EH544" s="277"/>
      <c r="EI544" s="277"/>
      <c r="EJ544" s="277"/>
      <c r="EK544" s="277"/>
      <c r="EL544" s="277"/>
      <c r="EM544" s="277"/>
      <c r="EN544" s="277"/>
      <c r="EO544" s="277"/>
      <c r="EP544" s="277"/>
      <c r="EQ544" s="277"/>
      <c r="ER544" s="277"/>
      <c r="ES544" s="277"/>
      <c r="ET544" s="277"/>
      <c r="EU544" s="277"/>
      <c r="EV544" s="277"/>
      <c r="EW544" s="277"/>
      <c r="EX544" s="277"/>
      <c r="EY544" s="277"/>
      <c r="EZ544" s="277"/>
      <c r="FA544" s="277"/>
      <c r="FB544" s="277"/>
      <c r="FC544" s="277"/>
      <c r="FD544" s="277"/>
      <c r="FE544" s="277"/>
      <c r="FF544" s="277"/>
      <c r="FG544" s="277"/>
      <c r="FH544" s="277"/>
      <c r="FI544" s="277"/>
      <c r="FJ544" s="277"/>
      <c r="FK544" s="277"/>
      <c r="FL544" s="277"/>
      <c r="FM544" s="277"/>
      <c r="FN544" s="277"/>
      <c r="FO544" s="277"/>
      <c r="FP544" s="277"/>
      <c r="FQ544" s="277"/>
      <c r="FR544" s="277"/>
      <c r="FS544" s="277"/>
      <c r="FT544" s="277"/>
      <c r="FU544" s="277"/>
      <c r="FV544" s="277"/>
      <c r="FW544" s="277"/>
      <c r="FX544" s="277"/>
      <c r="FY544" s="277"/>
      <c r="FZ544" s="277"/>
      <c r="GA544" s="277"/>
      <c r="GB544" s="277"/>
      <c r="GC544" s="277"/>
      <c r="GD544" s="277"/>
      <c r="GE544" s="277"/>
      <c r="GF544" s="277"/>
      <c r="GG544" s="277"/>
      <c r="GH544" s="277"/>
      <c r="GI544" s="277"/>
      <c r="GJ544" s="277"/>
      <c r="GK544" s="277"/>
      <c r="GL544" s="277"/>
      <c r="GM544" s="277"/>
      <c r="GN544" s="277"/>
      <c r="GO544" s="277"/>
      <c r="GP544" s="277"/>
      <c r="GQ544" s="277"/>
      <c r="GR544" s="277"/>
      <c r="GS544" s="277"/>
      <c r="GT544" s="277"/>
      <c r="GU544" s="277"/>
      <c r="GV544" s="280"/>
      <c r="GW544" s="280"/>
      <c r="GX544" s="280"/>
      <c r="GY544" s="280"/>
      <c r="GZ544" s="280"/>
      <c r="HA544" s="280"/>
      <c r="HB544" s="280"/>
      <c r="HC544" s="280"/>
      <c r="HD544" s="280"/>
      <c r="HE544" s="280"/>
      <c r="HF544" s="280"/>
      <c r="HG544" s="280"/>
      <c r="HH544" s="280"/>
      <c r="HI544" s="280"/>
      <c r="HJ544" s="280"/>
      <c r="HK544" s="280"/>
      <c r="HL544" s="280"/>
      <c r="HM544" s="280"/>
      <c r="HN544" s="280"/>
      <c r="HO544" s="280"/>
      <c r="HP544" s="280"/>
      <c r="HQ544" s="280"/>
      <c r="HR544" s="280"/>
      <c r="HS544" s="280"/>
    </row>
    <row r="545" spans="1:227" s="278" customFormat="1" ht="38.1" customHeight="1">
      <c r="A545" s="523"/>
      <c r="B545" s="303" t="s">
        <v>573</v>
      </c>
      <c r="C545" s="300">
        <v>10</v>
      </c>
      <c r="D545" s="300"/>
      <c r="E545" s="290"/>
      <c r="F545" s="291">
        <f t="shared" si="79"/>
        <v>10</v>
      </c>
      <c r="G545" s="290"/>
      <c r="H545" s="291">
        <f t="shared" si="87"/>
        <v>10</v>
      </c>
      <c r="I545" s="296"/>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277"/>
      <c r="AI545" s="277"/>
      <c r="AJ545" s="277"/>
      <c r="AK545" s="277"/>
      <c r="AL545" s="277"/>
      <c r="AM545" s="277"/>
      <c r="AN545" s="277"/>
      <c r="AO545" s="277"/>
      <c r="AP545" s="277"/>
      <c r="AQ545" s="277"/>
      <c r="AR545" s="277"/>
      <c r="AS545" s="277"/>
      <c r="AT545" s="277"/>
      <c r="AU545" s="277"/>
      <c r="AV545" s="277"/>
      <c r="AW545" s="277"/>
      <c r="AX545" s="277"/>
      <c r="AY545" s="277"/>
      <c r="AZ545" s="277"/>
      <c r="BA545" s="277"/>
      <c r="BB545" s="277"/>
      <c r="BC545" s="277"/>
      <c r="BD545" s="277"/>
      <c r="BE545" s="277"/>
      <c r="BF545" s="277"/>
      <c r="BG545" s="277"/>
      <c r="BH545" s="277"/>
      <c r="BI545" s="277"/>
      <c r="BJ545" s="277"/>
      <c r="BK545" s="277"/>
      <c r="BL545" s="277"/>
      <c r="BM545" s="277"/>
      <c r="BN545" s="277"/>
      <c r="BO545" s="277"/>
      <c r="BP545" s="277"/>
      <c r="BQ545" s="277"/>
      <c r="BR545" s="277"/>
      <c r="BS545" s="277"/>
      <c r="BT545" s="277"/>
      <c r="BU545" s="277"/>
      <c r="BV545" s="277"/>
      <c r="BW545" s="277"/>
      <c r="BX545" s="277"/>
      <c r="BY545" s="277"/>
      <c r="BZ545" s="277"/>
      <c r="CA545" s="277"/>
      <c r="CB545" s="277"/>
      <c r="CC545" s="277"/>
      <c r="CD545" s="277"/>
      <c r="CE545" s="277"/>
      <c r="CF545" s="277"/>
      <c r="CG545" s="277"/>
      <c r="CH545" s="277"/>
      <c r="CI545" s="277"/>
      <c r="CJ545" s="277"/>
      <c r="CK545" s="277"/>
      <c r="CL545" s="277"/>
      <c r="CM545" s="277"/>
      <c r="CN545" s="277"/>
      <c r="CO545" s="277"/>
      <c r="CP545" s="277"/>
      <c r="CQ545" s="277"/>
      <c r="CR545" s="277"/>
      <c r="CS545" s="277"/>
      <c r="CT545" s="277"/>
      <c r="CU545" s="277"/>
      <c r="CV545" s="277"/>
      <c r="CW545" s="277"/>
      <c r="CX545" s="277"/>
      <c r="CY545" s="277"/>
      <c r="CZ545" s="277"/>
      <c r="DA545" s="277"/>
      <c r="DB545" s="277"/>
      <c r="DC545" s="277"/>
      <c r="DD545" s="277"/>
      <c r="DE545" s="277"/>
      <c r="DF545" s="277"/>
      <c r="DG545" s="277"/>
      <c r="DH545" s="277"/>
      <c r="DI545" s="277"/>
      <c r="DJ545" s="277"/>
      <c r="DK545" s="277"/>
      <c r="DL545" s="277"/>
      <c r="DM545" s="277"/>
      <c r="DN545" s="277"/>
      <c r="DO545" s="277"/>
      <c r="DP545" s="277"/>
      <c r="DQ545" s="277"/>
      <c r="DR545" s="277"/>
      <c r="DS545" s="277"/>
      <c r="DT545" s="277"/>
      <c r="DU545" s="277"/>
      <c r="DV545" s="277"/>
      <c r="DW545" s="277"/>
      <c r="DX545" s="277"/>
      <c r="DY545" s="277"/>
      <c r="DZ545" s="277"/>
      <c r="EA545" s="277"/>
      <c r="EB545" s="277"/>
      <c r="EC545" s="277"/>
      <c r="ED545" s="277"/>
      <c r="EE545" s="277"/>
      <c r="EF545" s="277"/>
      <c r="EG545" s="277"/>
      <c r="EH545" s="277"/>
      <c r="EI545" s="277"/>
      <c r="EJ545" s="277"/>
      <c r="EK545" s="277"/>
      <c r="EL545" s="277"/>
      <c r="EM545" s="277"/>
      <c r="EN545" s="277"/>
      <c r="EO545" s="277"/>
      <c r="EP545" s="277"/>
      <c r="EQ545" s="277"/>
      <c r="ER545" s="277"/>
      <c r="ES545" s="277"/>
      <c r="ET545" s="277"/>
      <c r="EU545" s="277"/>
      <c r="EV545" s="277"/>
      <c r="EW545" s="277"/>
      <c r="EX545" s="277"/>
      <c r="EY545" s="277"/>
      <c r="EZ545" s="277"/>
      <c r="FA545" s="277"/>
      <c r="FB545" s="277"/>
      <c r="FC545" s="277"/>
      <c r="FD545" s="277"/>
      <c r="FE545" s="277"/>
      <c r="FF545" s="277"/>
      <c r="FG545" s="277"/>
      <c r="FH545" s="277"/>
      <c r="FI545" s="277"/>
      <c r="FJ545" s="277"/>
      <c r="FK545" s="277"/>
      <c r="FL545" s="277"/>
      <c r="FM545" s="277"/>
      <c r="FN545" s="277"/>
      <c r="FO545" s="277"/>
      <c r="FP545" s="277"/>
      <c r="FQ545" s="277"/>
      <c r="FR545" s="277"/>
      <c r="FS545" s="277"/>
      <c r="FT545" s="277"/>
      <c r="FU545" s="277"/>
      <c r="FV545" s="277"/>
      <c r="FW545" s="277"/>
      <c r="FX545" s="277"/>
      <c r="FY545" s="277"/>
      <c r="FZ545" s="277"/>
      <c r="GA545" s="277"/>
      <c r="GB545" s="277"/>
      <c r="GC545" s="277"/>
      <c r="GD545" s="277"/>
      <c r="GE545" s="277"/>
      <c r="GF545" s="277"/>
      <c r="GG545" s="277"/>
      <c r="GH545" s="277"/>
      <c r="GI545" s="277"/>
      <c r="GJ545" s="277"/>
      <c r="GK545" s="277"/>
      <c r="GL545" s="277"/>
      <c r="GM545" s="277"/>
      <c r="GN545" s="277"/>
      <c r="GO545" s="277"/>
      <c r="GP545" s="277"/>
      <c r="GQ545" s="277"/>
      <c r="GR545" s="277"/>
      <c r="GS545" s="277"/>
      <c r="GT545" s="277"/>
      <c r="GU545" s="277"/>
      <c r="GV545" s="280"/>
      <c r="GW545" s="280"/>
      <c r="GX545" s="280"/>
      <c r="GY545" s="280"/>
      <c r="GZ545" s="280"/>
      <c r="HA545" s="280"/>
      <c r="HB545" s="280"/>
      <c r="HC545" s="280"/>
      <c r="HD545" s="280"/>
      <c r="HE545" s="280"/>
      <c r="HF545" s="280"/>
      <c r="HG545" s="280"/>
      <c r="HH545" s="280"/>
      <c r="HI545" s="280"/>
      <c r="HJ545" s="280"/>
      <c r="HK545" s="280"/>
      <c r="HL545" s="280"/>
      <c r="HM545" s="280"/>
      <c r="HN545" s="280"/>
      <c r="HO545" s="280"/>
      <c r="HP545" s="280"/>
      <c r="HQ545" s="280"/>
      <c r="HR545" s="280"/>
      <c r="HS545" s="280"/>
    </row>
    <row r="546" spans="1:227" s="278" customFormat="1" ht="38.1" customHeight="1">
      <c r="A546" s="523"/>
      <c r="B546" s="303" t="s">
        <v>574</v>
      </c>
      <c r="C546" s="300">
        <v>20</v>
      </c>
      <c r="D546" s="300"/>
      <c r="E546" s="290"/>
      <c r="F546" s="291">
        <f t="shared" si="79"/>
        <v>20</v>
      </c>
      <c r="G546" s="290"/>
      <c r="H546" s="291">
        <f t="shared" si="87"/>
        <v>20</v>
      </c>
      <c r="I546" s="296"/>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7"/>
      <c r="AI546" s="277"/>
      <c r="AJ546" s="277"/>
      <c r="AK546" s="277"/>
      <c r="AL546" s="277"/>
      <c r="AM546" s="277"/>
      <c r="AN546" s="277"/>
      <c r="AO546" s="277"/>
      <c r="AP546" s="277"/>
      <c r="AQ546" s="277"/>
      <c r="AR546" s="277"/>
      <c r="AS546" s="277"/>
      <c r="AT546" s="277"/>
      <c r="AU546" s="277"/>
      <c r="AV546" s="277"/>
      <c r="AW546" s="277"/>
      <c r="AX546" s="277"/>
      <c r="AY546" s="277"/>
      <c r="AZ546" s="277"/>
      <c r="BA546" s="277"/>
      <c r="BB546" s="277"/>
      <c r="BC546" s="277"/>
      <c r="BD546" s="277"/>
      <c r="BE546" s="277"/>
      <c r="BF546" s="277"/>
      <c r="BG546" s="277"/>
      <c r="BH546" s="277"/>
      <c r="BI546" s="277"/>
      <c r="BJ546" s="277"/>
      <c r="BK546" s="277"/>
      <c r="BL546" s="277"/>
      <c r="BM546" s="277"/>
      <c r="BN546" s="277"/>
      <c r="BO546" s="277"/>
      <c r="BP546" s="277"/>
      <c r="BQ546" s="277"/>
      <c r="BR546" s="277"/>
      <c r="BS546" s="277"/>
      <c r="BT546" s="277"/>
      <c r="BU546" s="277"/>
      <c r="BV546" s="277"/>
      <c r="BW546" s="277"/>
      <c r="BX546" s="277"/>
      <c r="BY546" s="277"/>
      <c r="BZ546" s="277"/>
      <c r="CA546" s="277"/>
      <c r="CB546" s="277"/>
      <c r="CC546" s="277"/>
      <c r="CD546" s="277"/>
      <c r="CE546" s="277"/>
      <c r="CF546" s="277"/>
      <c r="CG546" s="277"/>
      <c r="CH546" s="277"/>
      <c r="CI546" s="277"/>
      <c r="CJ546" s="277"/>
      <c r="CK546" s="277"/>
      <c r="CL546" s="277"/>
      <c r="CM546" s="277"/>
      <c r="CN546" s="277"/>
      <c r="CO546" s="277"/>
      <c r="CP546" s="277"/>
      <c r="CQ546" s="277"/>
      <c r="CR546" s="277"/>
      <c r="CS546" s="277"/>
      <c r="CT546" s="277"/>
      <c r="CU546" s="277"/>
      <c r="CV546" s="277"/>
      <c r="CW546" s="277"/>
      <c r="CX546" s="277"/>
      <c r="CY546" s="277"/>
      <c r="CZ546" s="277"/>
      <c r="DA546" s="277"/>
      <c r="DB546" s="277"/>
      <c r="DC546" s="277"/>
      <c r="DD546" s="277"/>
      <c r="DE546" s="277"/>
      <c r="DF546" s="277"/>
      <c r="DG546" s="277"/>
      <c r="DH546" s="277"/>
      <c r="DI546" s="277"/>
      <c r="DJ546" s="277"/>
      <c r="DK546" s="277"/>
      <c r="DL546" s="277"/>
      <c r="DM546" s="277"/>
      <c r="DN546" s="277"/>
      <c r="DO546" s="277"/>
      <c r="DP546" s="277"/>
      <c r="DQ546" s="277"/>
      <c r="DR546" s="277"/>
      <c r="DS546" s="277"/>
      <c r="DT546" s="277"/>
      <c r="DU546" s="277"/>
      <c r="DV546" s="277"/>
      <c r="DW546" s="277"/>
      <c r="DX546" s="277"/>
      <c r="DY546" s="277"/>
      <c r="DZ546" s="277"/>
      <c r="EA546" s="277"/>
      <c r="EB546" s="277"/>
      <c r="EC546" s="277"/>
      <c r="ED546" s="277"/>
      <c r="EE546" s="277"/>
      <c r="EF546" s="277"/>
      <c r="EG546" s="277"/>
      <c r="EH546" s="277"/>
      <c r="EI546" s="277"/>
      <c r="EJ546" s="277"/>
      <c r="EK546" s="277"/>
      <c r="EL546" s="277"/>
      <c r="EM546" s="277"/>
      <c r="EN546" s="277"/>
      <c r="EO546" s="277"/>
      <c r="EP546" s="277"/>
      <c r="EQ546" s="277"/>
      <c r="ER546" s="277"/>
      <c r="ES546" s="277"/>
      <c r="ET546" s="277"/>
      <c r="EU546" s="277"/>
      <c r="EV546" s="277"/>
      <c r="EW546" s="277"/>
      <c r="EX546" s="277"/>
      <c r="EY546" s="277"/>
      <c r="EZ546" s="277"/>
      <c r="FA546" s="277"/>
      <c r="FB546" s="277"/>
      <c r="FC546" s="277"/>
      <c r="FD546" s="277"/>
      <c r="FE546" s="277"/>
      <c r="FF546" s="277"/>
      <c r="FG546" s="277"/>
      <c r="FH546" s="277"/>
      <c r="FI546" s="277"/>
      <c r="FJ546" s="277"/>
      <c r="FK546" s="277"/>
      <c r="FL546" s="277"/>
      <c r="FM546" s="277"/>
      <c r="FN546" s="277"/>
      <c r="FO546" s="277"/>
      <c r="FP546" s="277"/>
      <c r="FQ546" s="277"/>
      <c r="FR546" s="277"/>
      <c r="FS546" s="277"/>
      <c r="FT546" s="277"/>
      <c r="FU546" s="277"/>
      <c r="FV546" s="277"/>
      <c r="FW546" s="277"/>
      <c r="FX546" s="277"/>
      <c r="FY546" s="277"/>
      <c r="FZ546" s="277"/>
      <c r="GA546" s="277"/>
      <c r="GB546" s="277"/>
      <c r="GC546" s="277"/>
      <c r="GD546" s="277"/>
      <c r="GE546" s="277"/>
      <c r="GF546" s="277"/>
      <c r="GG546" s="277"/>
      <c r="GH546" s="277"/>
      <c r="GI546" s="277"/>
      <c r="GJ546" s="277"/>
      <c r="GK546" s="277"/>
      <c r="GL546" s="277"/>
      <c r="GM546" s="277"/>
      <c r="GN546" s="277"/>
      <c r="GO546" s="277"/>
      <c r="GP546" s="277"/>
      <c r="GQ546" s="277"/>
      <c r="GR546" s="277"/>
      <c r="GS546" s="277"/>
      <c r="GT546" s="277"/>
      <c r="GU546" s="277"/>
      <c r="GV546" s="280"/>
      <c r="GW546" s="280"/>
      <c r="GX546" s="280"/>
      <c r="GY546" s="280"/>
      <c r="GZ546" s="280"/>
      <c r="HA546" s="280"/>
      <c r="HB546" s="280"/>
      <c r="HC546" s="280"/>
      <c r="HD546" s="280"/>
      <c r="HE546" s="280"/>
      <c r="HF546" s="280"/>
      <c r="HG546" s="280"/>
      <c r="HH546" s="280"/>
      <c r="HI546" s="280"/>
      <c r="HJ546" s="280"/>
      <c r="HK546" s="280"/>
      <c r="HL546" s="280"/>
      <c r="HM546" s="280"/>
      <c r="HN546" s="280"/>
      <c r="HO546" s="280"/>
      <c r="HP546" s="280"/>
      <c r="HQ546" s="280"/>
      <c r="HR546" s="280"/>
      <c r="HS546" s="280"/>
    </row>
    <row r="547" spans="1:227" s="278" customFormat="1" ht="38.1" customHeight="1">
      <c r="A547" s="523"/>
      <c r="B547" s="303" t="s">
        <v>575</v>
      </c>
      <c r="C547" s="300">
        <v>200</v>
      </c>
      <c r="D547" s="300"/>
      <c r="E547" s="290"/>
      <c r="F547" s="291">
        <f t="shared" ref="F547:F610" si="91">C547+D547+E547</f>
        <v>200</v>
      </c>
      <c r="G547" s="290"/>
      <c r="H547" s="291">
        <f t="shared" si="87"/>
        <v>200</v>
      </c>
      <c r="I547" s="296"/>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s="277"/>
      <c r="AG547" s="277"/>
      <c r="AH547" s="277"/>
      <c r="AI547" s="277"/>
      <c r="AJ547" s="277"/>
      <c r="AK547" s="277"/>
      <c r="AL547" s="277"/>
      <c r="AM547" s="277"/>
      <c r="AN547" s="277"/>
      <c r="AO547" s="277"/>
      <c r="AP547" s="277"/>
      <c r="AQ547" s="277"/>
      <c r="AR547" s="277"/>
      <c r="AS547" s="277"/>
      <c r="AT547" s="277"/>
      <c r="AU547" s="277"/>
      <c r="AV547" s="277"/>
      <c r="AW547" s="277"/>
      <c r="AX547" s="277"/>
      <c r="AY547" s="277"/>
      <c r="AZ547" s="277"/>
      <c r="BA547" s="277"/>
      <c r="BB547" s="277"/>
      <c r="BC547" s="277"/>
      <c r="BD547" s="277"/>
      <c r="BE547" s="277"/>
      <c r="BF547" s="277"/>
      <c r="BG547" s="277"/>
      <c r="BH547" s="277"/>
      <c r="BI547" s="277"/>
      <c r="BJ547" s="277"/>
      <c r="BK547" s="277"/>
      <c r="BL547" s="277"/>
      <c r="BM547" s="277"/>
      <c r="BN547" s="277"/>
      <c r="BO547" s="277"/>
      <c r="BP547" s="277"/>
      <c r="BQ547" s="277"/>
      <c r="BR547" s="277"/>
      <c r="BS547" s="277"/>
      <c r="BT547" s="277"/>
      <c r="BU547" s="277"/>
      <c r="BV547" s="277"/>
      <c r="BW547" s="277"/>
      <c r="BX547" s="277"/>
      <c r="BY547" s="277"/>
      <c r="BZ547" s="277"/>
      <c r="CA547" s="277"/>
      <c r="CB547" s="277"/>
      <c r="CC547" s="277"/>
      <c r="CD547" s="277"/>
      <c r="CE547" s="277"/>
      <c r="CF547" s="277"/>
      <c r="CG547" s="277"/>
      <c r="CH547" s="277"/>
      <c r="CI547" s="277"/>
      <c r="CJ547" s="277"/>
      <c r="CK547" s="277"/>
      <c r="CL547" s="277"/>
      <c r="CM547" s="277"/>
      <c r="CN547" s="277"/>
      <c r="CO547" s="277"/>
      <c r="CP547" s="277"/>
      <c r="CQ547" s="277"/>
      <c r="CR547" s="277"/>
      <c r="CS547" s="277"/>
      <c r="CT547" s="277"/>
      <c r="CU547" s="277"/>
      <c r="CV547" s="277"/>
      <c r="CW547" s="277"/>
      <c r="CX547" s="277"/>
      <c r="CY547" s="277"/>
      <c r="CZ547" s="277"/>
      <c r="DA547" s="277"/>
      <c r="DB547" s="277"/>
      <c r="DC547" s="277"/>
      <c r="DD547" s="277"/>
      <c r="DE547" s="277"/>
      <c r="DF547" s="277"/>
      <c r="DG547" s="277"/>
      <c r="DH547" s="277"/>
      <c r="DI547" s="277"/>
      <c r="DJ547" s="277"/>
      <c r="DK547" s="277"/>
      <c r="DL547" s="277"/>
      <c r="DM547" s="277"/>
      <c r="DN547" s="277"/>
      <c r="DO547" s="277"/>
      <c r="DP547" s="277"/>
      <c r="DQ547" s="277"/>
      <c r="DR547" s="277"/>
      <c r="DS547" s="277"/>
      <c r="DT547" s="277"/>
      <c r="DU547" s="277"/>
      <c r="DV547" s="277"/>
      <c r="DW547" s="277"/>
      <c r="DX547" s="277"/>
      <c r="DY547" s="277"/>
      <c r="DZ547" s="277"/>
      <c r="EA547" s="277"/>
      <c r="EB547" s="277"/>
      <c r="EC547" s="277"/>
      <c r="ED547" s="277"/>
      <c r="EE547" s="277"/>
      <c r="EF547" s="277"/>
      <c r="EG547" s="277"/>
      <c r="EH547" s="277"/>
      <c r="EI547" s="277"/>
      <c r="EJ547" s="277"/>
      <c r="EK547" s="277"/>
      <c r="EL547" s="277"/>
      <c r="EM547" s="277"/>
      <c r="EN547" s="277"/>
      <c r="EO547" s="277"/>
      <c r="EP547" s="277"/>
      <c r="EQ547" s="277"/>
      <c r="ER547" s="277"/>
      <c r="ES547" s="277"/>
      <c r="ET547" s="277"/>
      <c r="EU547" s="277"/>
      <c r="EV547" s="277"/>
      <c r="EW547" s="277"/>
      <c r="EX547" s="277"/>
      <c r="EY547" s="277"/>
      <c r="EZ547" s="277"/>
      <c r="FA547" s="277"/>
      <c r="FB547" s="277"/>
      <c r="FC547" s="277"/>
      <c r="FD547" s="277"/>
      <c r="FE547" s="277"/>
      <c r="FF547" s="277"/>
      <c r="FG547" s="277"/>
      <c r="FH547" s="277"/>
      <c r="FI547" s="277"/>
      <c r="FJ547" s="277"/>
      <c r="FK547" s="277"/>
      <c r="FL547" s="277"/>
      <c r="FM547" s="277"/>
      <c r="FN547" s="277"/>
      <c r="FO547" s="277"/>
      <c r="FP547" s="277"/>
      <c r="FQ547" s="277"/>
      <c r="FR547" s="277"/>
      <c r="FS547" s="277"/>
      <c r="FT547" s="277"/>
      <c r="FU547" s="277"/>
      <c r="FV547" s="277"/>
      <c r="FW547" s="277"/>
      <c r="FX547" s="277"/>
      <c r="FY547" s="277"/>
      <c r="FZ547" s="277"/>
      <c r="GA547" s="277"/>
      <c r="GB547" s="277"/>
      <c r="GC547" s="277"/>
      <c r="GD547" s="277"/>
      <c r="GE547" s="277"/>
      <c r="GF547" s="277"/>
      <c r="GG547" s="277"/>
      <c r="GH547" s="277"/>
      <c r="GI547" s="277"/>
      <c r="GJ547" s="277"/>
      <c r="GK547" s="277"/>
      <c r="GL547" s="277"/>
      <c r="GM547" s="277"/>
      <c r="GN547" s="277"/>
      <c r="GO547" s="277"/>
      <c r="GP547" s="277"/>
      <c r="GQ547" s="277"/>
      <c r="GR547" s="277"/>
      <c r="GS547" s="277"/>
      <c r="GT547" s="277"/>
      <c r="GU547" s="277"/>
      <c r="GV547" s="280"/>
      <c r="GW547" s="280"/>
      <c r="GX547" s="280"/>
      <c r="GY547" s="280"/>
      <c r="GZ547" s="280"/>
      <c r="HA547" s="280"/>
      <c r="HB547" s="280"/>
      <c r="HC547" s="280"/>
      <c r="HD547" s="280"/>
      <c r="HE547" s="280"/>
      <c r="HF547" s="280"/>
      <c r="HG547" s="280"/>
      <c r="HH547" s="280"/>
      <c r="HI547" s="280"/>
      <c r="HJ547" s="280"/>
      <c r="HK547" s="280"/>
      <c r="HL547" s="280"/>
      <c r="HM547" s="280"/>
      <c r="HN547" s="280"/>
      <c r="HO547" s="280"/>
      <c r="HP547" s="280"/>
      <c r="HQ547" s="280"/>
      <c r="HR547" s="280"/>
      <c r="HS547" s="280"/>
    </row>
    <row r="548" spans="1:227" s="278" customFormat="1" ht="38.1" customHeight="1">
      <c r="A548" s="523"/>
      <c r="B548" s="297" t="s">
        <v>286</v>
      </c>
      <c r="C548" s="300"/>
      <c r="D548" s="300">
        <v>81.150000000000006</v>
      </c>
      <c r="E548" s="290"/>
      <c r="F548" s="291">
        <f t="shared" si="91"/>
        <v>81.150000000000006</v>
      </c>
      <c r="G548" s="290"/>
      <c r="H548" s="291">
        <f t="shared" si="87"/>
        <v>81.150000000000006</v>
      </c>
      <c r="I548" s="296" t="s">
        <v>267</v>
      </c>
      <c r="J548" s="277"/>
      <c r="K548" s="277"/>
      <c r="L548" s="277"/>
      <c r="M548" s="277"/>
      <c r="N548" s="277"/>
      <c r="O548" s="277"/>
      <c r="P548" s="277"/>
      <c r="Q548" s="277"/>
      <c r="R548" s="277"/>
      <c r="S548" s="277"/>
      <c r="T548" s="277"/>
      <c r="U548" s="277"/>
      <c r="V548" s="277"/>
      <c r="W548" s="277"/>
      <c r="X548" s="277"/>
      <c r="Y548" s="277"/>
      <c r="Z548" s="277"/>
      <c r="AA548" s="277"/>
      <c r="AB548" s="277"/>
      <c r="AC548" s="277"/>
      <c r="AD548" s="277"/>
      <c r="AE548" s="277"/>
      <c r="AF548" s="277"/>
      <c r="AG548" s="277"/>
      <c r="AH548" s="277"/>
      <c r="AI548" s="277"/>
      <c r="AJ548" s="277"/>
      <c r="AK548" s="277"/>
      <c r="AL548" s="277"/>
      <c r="AM548" s="277"/>
      <c r="AN548" s="277"/>
      <c r="AO548" s="277"/>
      <c r="AP548" s="277"/>
      <c r="AQ548" s="277"/>
      <c r="AR548" s="277"/>
      <c r="AS548" s="277"/>
      <c r="AT548" s="277"/>
      <c r="AU548" s="277"/>
      <c r="AV548" s="277"/>
      <c r="AW548" s="277"/>
      <c r="AX548" s="277"/>
      <c r="AY548" s="277"/>
      <c r="AZ548" s="277"/>
      <c r="BA548" s="277"/>
      <c r="BB548" s="277"/>
      <c r="BC548" s="277"/>
      <c r="BD548" s="277"/>
      <c r="BE548" s="277"/>
      <c r="BF548" s="277"/>
      <c r="BG548" s="277"/>
      <c r="BH548" s="277"/>
      <c r="BI548" s="277"/>
      <c r="BJ548" s="277"/>
      <c r="BK548" s="277"/>
      <c r="BL548" s="277"/>
      <c r="BM548" s="277"/>
      <c r="BN548" s="277"/>
      <c r="BO548" s="277"/>
      <c r="BP548" s="277"/>
      <c r="BQ548" s="277"/>
      <c r="BR548" s="277"/>
      <c r="BS548" s="277"/>
      <c r="BT548" s="277"/>
      <c r="BU548" s="277"/>
      <c r="BV548" s="277"/>
      <c r="BW548" s="277"/>
      <c r="BX548" s="277"/>
      <c r="BY548" s="277"/>
      <c r="BZ548" s="277"/>
      <c r="CA548" s="277"/>
      <c r="CB548" s="277"/>
      <c r="CC548" s="277"/>
      <c r="CD548" s="277"/>
      <c r="CE548" s="277"/>
      <c r="CF548" s="277"/>
      <c r="CG548" s="277"/>
      <c r="CH548" s="277"/>
      <c r="CI548" s="277"/>
      <c r="CJ548" s="277"/>
      <c r="CK548" s="277"/>
      <c r="CL548" s="277"/>
      <c r="CM548" s="277"/>
      <c r="CN548" s="277"/>
      <c r="CO548" s="277"/>
      <c r="CP548" s="277"/>
      <c r="CQ548" s="277"/>
      <c r="CR548" s="277"/>
      <c r="CS548" s="277"/>
      <c r="CT548" s="277"/>
      <c r="CU548" s="277"/>
      <c r="CV548" s="277"/>
      <c r="CW548" s="277"/>
      <c r="CX548" s="277"/>
      <c r="CY548" s="277"/>
      <c r="CZ548" s="277"/>
      <c r="DA548" s="277"/>
      <c r="DB548" s="277"/>
      <c r="DC548" s="277"/>
      <c r="DD548" s="277"/>
      <c r="DE548" s="277"/>
      <c r="DF548" s="277"/>
      <c r="DG548" s="277"/>
      <c r="DH548" s="277"/>
      <c r="DI548" s="277"/>
      <c r="DJ548" s="277"/>
      <c r="DK548" s="277"/>
      <c r="DL548" s="277"/>
      <c r="DM548" s="277"/>
      <c r="DN548" s="277"/>
      <c r="DO548" s="277"/>
      <c r="DP548" s="277"/>
      <c r="DQ548" s="277"/>
      <c r="DR548" s="277"/>
      <c r="DS548" s="277"/>
      <c r="DT548" s="277"/>
      <c r="DU548" s="277"/>
      <c r="DV548" s="277"/>
      <c r="DW548" s="277"/>
      <c r="DX548" s="277"/>
      <c r="DY548" s="277"/>
      <c r="DZ548" s="277"/>
      <c r="EA548" s="277"/>
      <c r="EB548" s="277"/>
      <c r="EC548" s="277"/>
      <c r="ED548" s="277"/>
      <c r="EE548" s="277"/>
      <c r="EF548" s="277"/>
      <c r="EG548" s="277"/>
      <c r="EH548" s="277"/>
      <c r="EI548" s="277"/>
      <c r="EJ548" s="277"/>
      <c r="EK548" s="277"/>
      <c r="EL548" s="277"/>
      <c r="EM548" s="277"/>
      <c r="EN548" s="277"/>
      <c r="EO548" s="277"/>
      <c r="EP548" s="277"/>
      <c r="EQ548" s="277"/>
      <c r="ER548" s="277"/>
      <c r="ES548" s="277"/>
      <c r="ET548" s="277"/>
      <c r="EU548" s="277"/>
      <c r="EV548" s="277"/>
      <c r="EW548" s="277"/>
      <c r="EX548" s="277"/>
      <c r="EY548" s="277"/>
      <c r="EZ548" s="277"/>
      <c r="FA548" s="277"/>
      <c r="FB548" s="277"/>
      <c r="FC548" s="277"/>
      <c r="FD548" s="277"/>
      <c r="FE548" s="277"/>
      <c r="FF548" s="277"/>
      <c r="FG548" s="277"/>
      <c r="FH548" s="277"/>
      <c r="FI548" s="277"/>
      <c r="FJ548" s="277"/>
      <c r="FK548" s="277"/>
      <c r="FL548" s="277"/>
      <c r="FM548" s="277"/>
      <c r="FN548" s="277"/>
      <c r="FO548" s="277"/>
      <c r="FP548" s="277"/>
      <c r="FQ548" s="277"/>
      <c r="FR548" s="277"/>
      <c r="FS548" s="277"/>
      <c r="FT548" s="277"/>
      <c r="FU548" s="277"/>
      <c r="FV548" s="277"/>
      <c r="FW548" s="277"/>
      <c r="FX548" s="277"/>
      <c r="FY548" s="277"/>
      <c r="FZ548" s="277"/>
      <c r="GA548" s="277"/>
      <c r="GB548" s="277"/>
      <c r="GC548" s="277"/>
      <c r="GD548" s="277"/>
      <c r="GE548" s="277"/>
      <c r="GF548" s="277"/>
      <c r="GG548" s="277"/>
      <c r="GH548" s="277"/>
      <c r="GI548" s="277"/>
      <c r="GJ548" s="277"/>
      <c r="GK548" s="277"/>
      <c r="GL548" s="277"/>
      <c r="GM548" s="277"/>
      <c r="GN548" s="277"/>
      <c r="GO548" s="277"/>
      <c r="GP548" s="277"/>
      <c r="GQ548" s="277"/>
      <c r="GR548" s="277"/>
      <c r="GS548" s="277"/>
      <c r="GT548" s="277"/>
      <c r="GU548" s="277"/>
      <c r="GV548" s="280"/>
      <c r="GW548" s="280"/>
      <c r="GX548" s="280"/>
      <c r="GY548" s="280"/>
      <c r="GZ548" s="280"/>
      <c r="HA548" s="280"/>
      <c r="HB548" s="280"/>
      <c r="HC548" s="280"/>
      <c r="HD548" s="280"/>
      <c r="HE548" s="280"/>
      <c r="HF548" s="280"/>
      <c r="HG548" s="280"/>
      <c r="HH548" s="280"/>
      <c r="HI548" s="280"/>
      <c r="HJ548" s="280"/>
      <c r="HK548" s="280"/>
      <c r="HL548" s="280"/>
      <c r="HM548" s="280"/>
      <c r="HN548" s="280"/>
      <c r="HO548" s="280"/>
      <c r="HP548" s="280"/>
      <c r="HQ548" s="280"/>
      <c r="HR548" s="280"/>
      <c r="HS548" s="280"/>
    </row>
    <row r="549" spans="1:227" s="278" customFormat="1" ht="38.1" customHeight="1">
      <c r="A549" s="523"/>
      <c r="B549" s="297" t="s">
        <v>287</v>
      </c>
      <c r="C549" s="300"/>
      <c r="D549" s="300"/>
      <c r="E549" s="290"/>
      <c r="F549" s="291">
        <f t="shared" si="91"/>
        <v>0</v>
      </c>
      <c r="G549" s="290">
        <v>2642.9214999999999</v>
      </c>
      <c r="H549" s="291">
        <f t="shared" si="87"/>
        <v>2642.9214999999999</v>
      </c>
      <c r="I549" s="296"/>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s="277"/>
      <c r="AG549" s="277"/>
      <c r="AH549" s="277"/>
      <c r="AI549" s="277"/>
      <c r="AJ549" s="277"/>
      <c r="AK549" s="277"/>
      <c r="AL549" s="277"/>
      <c r="AM549" s="277"/>
      <c r="AN549" s="277"/>
      <c r="AO549" s="277"/>
      <c r="AP549" s="277"/>
      <c r="AQ549" s="277"/>
      <c r="AR549" s="277"/>
      <c r="AS549" s="277"/>
      <c r="AT549" s="277"/>
      <c r="AU549" s="277"/>
      <c r="AV549" s="277"/>
      <c r="AW549" s="277"/>
      <c r="AX549" s="277"/>
      <c r="AY549" s="277"/>
      <c r="AZ549" s="277"/>
      <c r="BA549" s="277"/>
      <c r="BB549" s="277"/>
      <c r="BC549" s="277"/>
      <c r="BD549" s="277"/>
      <c r="BE549" s="277"/>
      <c r="BF549" s="277"/>
      <c r="BG549" s="277"/>
      <c r="BH549" s="277"/>
      <c r="BI549" s="277"/>
      <c r="BJ549" s="277"/>
      <c r="BK549" s="277"/>
      <c r="BL549" s="277"/>
      <c r="BM549" s="277"/>
      <c r="BN549" s="277"/>
      <c r="BO549" s="277"/>
      <c r="BP549" s="277"/>
      <c r="BQ549" s="277"/>
      <c r="BR549" s="277"/>
      <c r="BS549" s="277"/>
      <c r="BT549" s="277"/>
      <c r="BU549" s="277"/>
      <c r="BV549" s="277"/>
      <c r="BW549" s="277"/>
      <c r="BX549" s="277"/>
      <c r="BY549" s="277"/>
      <c r="BZ549" s="277"/>
      <c r="CA549" s="277"/>
      <c r="CB549" s="277"/>
      <c r="CC549" s="277"/>
      <c r="CD549" s="277"/>
      <c r="CE549" s="277"/>
      <c r="CF549" s="277"/>
      <c r="CG549" s="277"/>
      <c r="CH549" s="277"/>
      <c r="CI549" s="277"/>
      <c r="CJ549" s="277"/>
      <c r="CK549" s="277"/>
      <c r="CL549" s="277"/>
      <c r="CM549" s="277"/>
      <c r="CN549" s="277"/>
      <c r="CO549" s="277"/>
      <c r="CP549" s="277"/>
      <c r="CQ549" s="277"/>
      <c r="CR549" s="277"/>
      <c r="CS549" s="277"/>
      <c r="CT549" s="277"/>
      <c r="CU549" s="277"/>
      <c r="CV549" s="277"/>
      <c r="CW549" s="277"/>
      <c r="CX549" s="277"/>
      <c r="CY549" s="277"/>
      <c r="CZ549" s="277"/>
      <c r="DA549" s="277"/>
      <c r="DB549" s="277"/>
      <c r="DC549" s="277"/>
      <c r="DD549" s="277"/>
      <c r="DE549" s="277"/>
      <c r="DF549" s="277"/>
      <c r="DG549" s="277"/>
      <c r="DH549" s="277"/>
      <c r="DI549" s="277"/>
      <c r="DJ549" s="277"/>
      <c r="DK549" s="277"/>
      <c r="DL549" s="277"/>
      <c r="DM549" s="277"/>
      <c r="DN549" s="277"/>
      <c r="DO549" s="277"/>
      <c r="DP549" s="277"/>
      <c r="DQ549" s="277"/>
      <c r="DR549" s="277"/>
      <c r="DS549" s="277"/>
      <c r="DT549" s="277"/>
      <c r="DU549" s="277"/>
      <c r="DV549" s="277"/>
      <c r="DW549" s="277"/>
      <c r="DX549" s="277"/>
      <c r="DY549" s="277"/>
      <c r="DZ549" s="277"/>
      <c r="EA549" s="277"/>
      <c r="EB549" s="277"/>
      <c r="EC549" s="277"/>
      <c r="ED549" s="277"/>
      <c r="EE549" s="277"/>
      <c r="EF549" s="277"/>
      <c r="EG549" s="277"/>
      <c r="EH549" s="277"/>
      <c r="EI549" s="277"/>
      <c r="EJ549" s="277"/>
      <c r="EK549" s="277"/>
      <c r="EL549" s="277"/>
      <c r="EM549" s="277"/>
      <c r="EN549" s="277"/>
      <c r="EO549" s="277"/>
      <c r="EP549" s="277"/>
      <c r="EQ549" s="277"/>
      <c r="ER549" s="277"/>
      <c r="ES549" s="277"/>
      <c r="ET549" s="277"/>
      <c r="EU549" s="277"/>
      <c r="EV549" s="277"/>
      <c r="EW549" s="277"/>
      <c r="EX549" s="277"/>
      <c r="EY549" s="277"/>
      <c r="EZ549" s="277"/>
      <c r="FA549" s="277"/>
      <c r="FB549" s="277"/>
      <c r="FC549" s="277"/>
      <c r="FD549" s="277"/>
      <c r="FE549" s="277"/>
      <c r="FF549" s="277"/>
      <c r="FG549" s="277"/>
      <c r="FH549" s="277"/>
      <c r="FI549" s="277"/>
      <c r="FJ549" s="277"/>
      <c r="FK549" s="277"/>
      <c r="FL549" s="277"/>
      <c r="FM549" s="277"/>
      <c r="FN549" s="277"/>
      <c r="FO549" s="277"/>
      <c r="FP549" s="277"/>
      <c r="FQ549" s="277"/>
      <c r="FR549" s="277"/>
      <c r="FS549" s="277"/>
      <c r="FT549" s="277"/>
      <c r="FU549" s="277"/>
      <c r="FV549" s="277"/>
      <c r="FW549" s="277"/>
      <c r="FX549" s="277"/>
      <c r="FY549" s="277"/>
      <c r="FZ549" s="277"/>
      <c r="GA549" s="277"/>
      <c r="GB549" s="277"/>
      <c r="GC549" s="277"/>
      <c r="GD549" s="277"/>
      <c r="GE549" s="277"/>
      <c r="GF549" s="277"/>
      <c r="GG549" s="277"/>
      <c r="GH549" s="277"/>
      <c r="GI549" s="277"/>
      <c r="GJ549" s="277"/>
      <c r="GK549" s="277"/>
      <c r="GL549" s="277"/>
      <c r="GM549" s="277"/>
      <c r="GN549" s="277"/>
      <c r="GO549" s="277"/>
      <c r="GP549" s="277"/>
      <c r="GQ549" s="277"/>
      <c r="GR549" s="277"/>
      <c r="GS549" s="277"/>
      <c r="GT549" s="277"/>
      <c r="GU549" s="277"/>
      <c r="GV549" s="280"/>
      <c r="GW549" s="280"/>
      <c r="GX549" s="280"/>
      <c r="GY549" s="280"/>
      <c r="GZ549" s="280"/>
      <c r="HA549" s="280"/>
      <c r="HB549" s="280"/>
      <c r="HC549" s="280"/>
      <c r="HD549" s="280"/>
      <c r="HE549" s="280"/>
      <c r="HF549" s="280"/>
      <c r="HG549" s="280"/>
      <c r="HH549" s="280"/>
      <c r="HI549" s="280"/>
      <c r="HJ549" s="280"/>
      <c r="HK549" s="280"/>
      <c r="HL549" s="280"/>
      <c r="HM549" s="280"/>
      <c r="HN549" s="280"/>
      <c r="HO549" s="280"/>
      <c r="HP549" s="280"/>
      <c r="HQ549" s="280"/>
      <c r="HR549" s="280"/>
      <c r="HS549" s="280"/>
    </row>
    <row r="550" spans="1:227" s="278" customFormat="1" ht="38.1" customHeight="1">
      <c r="A550" s="523"/>
      <c r="B550" s="297" t="s">
        <v>576</v>
      </c>
      <c r="C550" s="300"/>
      <c r="D550" s="300"/>
      <c r="E550" s="290"/>
      <c r="F550" s="291">
        <f t="shared" si="91"/>
        <v>0</v>
      </c>
      <c r="G550" s="290">
        <v>-1820</v>
      </c>
      <c r="H550" s="291">
        <f t="shared" si="87"/>
        <v>-1820</v>
      </c>
      <c r="I550" s="296"/>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7"/>
      <c r="AI550" s="277"/>
      <c r="AJ550" s="277"/>
      <c r="AK550" s="277"/>
      <c r="AL550" s="277"/>
      <c r="AM550" s="277"/>
      <c r="AN550" s="277"/>
      <c r="AO550" s="277"/>
      <c r="AP550" s="277"/>
      <c r="AQ550" s="277"/>
      <c r="AR550" s="277"/>
      <c r="AS550" s="277"/>
      <c r="AT550" s="277"/>
      <c r="AU550" s="277"/>
      <c r="AV550" s="277"/>
      <c r="AW550" s="277"/>
      <c r="AX550" s="277"/>
      <c r="AY550" s="277"/>
      <c r="AZ550" s="277"/>
      <c r="BA550" s="277"/>
      <c r="BB550" s="277"/>
      <c r="BC550" s="277"/>
      <c r="BD550" s="277"/>
      <c r="BE550" s="277"/>
      <c r="BF550" s="277"/>
      <c r="BG550" s="277"/>
      <c r="BH550" s="277"/>
      <c r="BI550" s="277"/>
      <c r="BJ550" s="277"/>
      <c r="BK550" s="277"/>
      <c r="BL550" s="277"/>
      <c r="BM550" s="277"/>
      <c r="BN550" s="277"/>
      <c r="BO550" s="277"/>
      <c r="BP550" s="277"/>
      <c r="BQ550" s="277"/>
      <c r="BR550" s="277"/>
      <c r="BS550" s="277"/>
      <c r="BT550" s="277"/>
      <c r="BU550" s="277"/>
      <c r="BV550" s="277"/>
      <c r="BW550" s="277"/>
      <c r="BX550" s="277"/>
      <c r="BY550" s="277"/>
      <c r="BZ550" s="277"/>
      <c r="CA550" s="277"/>
      <c r="CB550" s="277"/>
      <c r="CC550" s="277"/>
      <c r="CD550" s="277"/>
      <c r="CE550" s="277"/>
      <c r="CF550" s="277"/>
      <c r="CG550" s="277"/>
      <c r="CH550" s="277"/>
      <c r="CI550" s="277"/>
      <c r="CJ550" s="277"/>
      <c r="CK550" s="277"/>
      <c r="CL550" s="277"/>
      <c r="CM550" s="277"/>
      <c r="CN550" s="277"/>
      <c r="CO550" s="277"/>
      <c r="CP550" s="277"/>
      <c r="CQ550" s="277"/>
      <c r="CR550" s="277"/>
      <c r="CS550" s="277"/>
      <c r="CT550" s="277"/>
      <c r="CU550" s="277"/>
      <c r="CV550" s="277"/>
      <c r="CW550" s="277"/>
      <c r="CX550" s="277"/>
      <c r="CY550" s="277"/>
      <c r="CZ550" s="277"/>
      <c r="DA550" s="277"/>
      <c r="DB550" s="277"/>
      <c r="DC550" s="277"/>
      <c r="DD550" s="277"/>
      <c r="DE550" s="277"/>
      <c r="DF550" s="277"/>
      <c r="DG550" s="277"/>
      <c r="DH550" s="277"/>
      <c r="DI550" s="277"/>
      <c r="DJ550" s="277"/>
      <c r="DK550" s="277"/>
      <c r="DL550" s="277"/>
      <c r="DM550" s="277"/>
      <c r="DN550" s="277"/>
      <c r="DO550" s="277"/>
      <c r="DP550" s="277"/>
      <c r="DQ550" s="277"/>
      <c r="DR550" s="277"/>
      <c r="DS550" s="277"/>
      <c r="DT550" s="277"/>
      <c r="DU550" s="277"/>
      <c r="DV550" s="277"/>
      <c r="DW550" s="277"/>
      <c r="DX550" s="277"/>
      <c r="DY550" s="277"/>
      <c r="DZ550" s="277"/>
      <c r="EA550" s="277"/>
      <c r="EB550" s="277"/>
      <c r="EC550" s="277"/>
      <c r="ED550" s="277"/>
      <c r="EE550" s="277"/>
      <c r="EF550" s="277"/>
      <c r="EG550" s="277"/>
      <c r="EH550" s="277"/>
      <c r="EI550" s="277"/>
      <c r="EJ550" s="277"/>
      <c r="EK550" s="277"/>
      <c r="EL550" s="277"/>
      <c r="EM550" s="277"/>
      <c r="EN550" s="277"/>
      <c r="EO550" s="277"/>
      <c r="EP550" s="277"/>
      <c r="EQ550" s="277"/>
      <c r="ER550" s="277"/>
      <c r="ES550" s="277"/>
      <c r="ET550" s="277"/>
      <c r="EU550" s="277"/>
      <c r="EV550" s="277"/>
      <c r="EW550" s="277"/>
      <c r="EX550" s="277"/>
      <c r="EY550" s="277"/>
      <c r="EZ550" s="277"/>
      <c r="FA550" s="277"/>
      <c r="FB550" s="277"/>
      <c r="FC550" s="277"/>
      <c r="FD550" s="277"/>
      <c r="FE550" s="277"/>
      <c r="FF550" s="277"/>
      <c r="FG550" s="277"/>
      <c r="FH550" s="277"/>
      <c r="FI550" s="277"/>
      <c r="FJ550" s="277"/>
      <c r="FK550" s="277"/>
      <c r="FL550" s="277"/>
      <c r="FM550" s="277"/>
      <c r="FN550" s="277"/>
      <c r="FO550" s="277"/>
      <c r="FP550" s="277"/>
      <c r="FQ550" s="277"/>
      <c r="FR550" s="277"/>
      <c r="FS550" s="277"/>
      <c r="FT550" s="277"/>
      <c r="FU550" s="277"/>
      <c r="FV550" s="277"/>
      <c r="FW550" s="277"/>
      <c r="FX550" s="277"/>
      <c r="FY550" s="277"/>
      <c r="FZ550" s="277"/>
      <c r="GA550" s="277"/>
      <c r="GB550" s="277"/>
      <c r="GC550" s="277"/>
      <c r="GD550" s="277"/>
      <c r="GE550" s="277"/>
      <c r="GF550" s="277"/>
      <c r="GG550" s="277"/>
      <c r="GH550" s="277"/>
      <c r="GI550" s="277"/>
      <c r="GJ550" s="277"/>
      <c r="GK550" s="277"/>
      <c r="GL550" s="277"/>
      <c r="GM550" s="277"/>
      <c r="GN550" s="277"/>
      <c r="GO550" s="277"/>
      <c r="GP550" s="277"/>
      <c r="GQ550" s="277"/>
      <c r="GR550" s="277"/>
      <c r="GS550" s="277"/>
      <c r="GT550" s="277"/>
      <c r="GU550" s="277"/>
      <c r="GV550" s="280"/>
      <c r="GW550" s="280"/>
      <c r="GX550" s="280"/>
      <c r="GY550" s="280"/>
      <c r="GZ550" s="280"/>
      <c r="HA550" s="280"/>
      <c r="HB550" s="280"/>
      <c r="HC550" s="280"/>
      <c r="HD550" s="280"/>
      <c r="HE550" s="280"/>
      <c r="HF550" s="280"/>
      <c r="HG550" s="280"/>
      <c r="HH550" s="280"/>
      <c r="HI550" s="280"/>
      <c r="HJ550" s="280"/>
      <c r="HK550" s="280"/>
      <c r="HL550" s="280"/>
      <c r="HM550" s="280"/>
      <c r="HN550" s="280"/>
      <c r="HO550" s="280"/>
      <c r="HP550" s="280"/>
      <c r="HQ550" s="280"/>
      <c r="HR550" s="280"/>
      <c r="HS550" s="280"/>
    </row>
    <row r="551" spans="1:227" s="278" customFormat="1" ht="38.1" customHeight="1">
      <c r="A551" s="523"/>
      <c r="B551" s="306" t="s">
        <v>317</v>
      </c>
      <c r="C551" s="300"/>
      <c r="D551" s="300"/>
      <c r="E551" s="290">
        <v>5841.83</v>
      </c>
      <c r="F551" s="291">
        <f t="shared" si="91"/>
        <v>5841.83</v>
      </c>
      <c r="G551" s="290"/>
      <c r="H551" s="291">
        <f t="shared" si="87"/>
        <v>5841.83</v>
      </c>
      <c r="I551" s="296" t="s">
        <v>577</v>
      </c>
      <c r="J551" s="277"/>
      <c r="K551" s="277"/>
      <c r="L551" s="277"/>
      <c r="M551" s="277"/>
      <c r="N551" s="277"/>
      <c r="O551" s="277"/>
      <c r="P551" s="277"/>
      <c r="Q551" s="277"/>
      <c r="R551" s="277"/>
      <c r="S551" s="277"/>
      <c r="T551" s="277"/>
      <c r="U551" s="277"/>
      <c r="V551" s="277"/>
      <c r="W551" s="277"/>
      <c r="X551" s="277"/>
      <c r="Y551" s="277"/>
      <c r="Z551" s="277"/>
      <c r="AA551" s="277"/>
      <c r="AB551" s="277"/>
      <c r="AC551" s="277"/>
      <c r="AD551" s="277"/>
      <c r="AE551" s="277"/>
      <c r="AF551" s="277"/>
      <c r="AG551" s="277"/>
      <c r="AH551" s="277"/>
      <c r="AI551" s="277"/>
      <c r="AJ551" s="277"/>
      <c r="AK551" s="277"/>
      <c r="AL551" s="277"/>
      <c r="AM551" s="277"/>
      <c r="AN551" s="277"/>
      <c r="AO551" s="277"/>
      <c r="AP551" s="277"/>
      <c r="AQ551" s="277"/>
      <c r="AR551" s="277"/>
      <c r="AS551" s="277"/>
      <c r="AT551" s="277"/>
      <c r="AU551" s="277"/>
      <c r="AV551" s="277"/>
      <c r="AW551" s="277"/>
      <c r="AX551" s="277"/>
      <c r="AY551" s="277"/>
      <c r="AZ551" s="277"/>
      <c r="BA551" s="277"/>
      <c r="BB551" s="277"/>
      <c r="BC551" s="277"/>
      <c r="BD551" s="277"/>
      <c r="BE551" s="277"/>
      <c r="BF551" s="277"/>
      <c r="BG551" s="277"/>
      <c r="BH551" s="277"/>
      <c r="BI551" s="277"/>
      <c r="BJ551" s="277"/>
      <c r="BK551" s="277"/>
      <c r="BL551" s="277"/>
      <c r="BM551" s="277"/>
      <c r="BN551" s="277"/>
      <c r="BO551" s="277"/>
      <c r="BP551" s="277"/>
      <c r="BQ551" s="277"/>
      <c r="BR551" s="277"/>
      <c r="BS551" s="277"/>
      <c r="BT551" s="277"/>
      <c r="BU551" s="277"/>
      <c r="BV551" s="277"/>
      <c r="BW551" s="277"/>
      <c r="BX551" s="277"/>
      <c r="BY551" s="277"/>
      <c r="BZ551" s="277"/>
      <c r="CA551" s="277"/>
      <c r="CB551" s="277"/>
      <c r="CC551" s="277"/>
      <c r="CD551" s="277"/>
      <c r="CE551" s="277"/>
      <c r="CF551" s="277"/>
      <c r="CG551" s="277"/>
      <c r="CH551" s="277"/>
      <c r="CI551" s="277"/>
      <c r="CJ551" s="277"/>
      <c r="CK551" s="277"/>
      <c r="CL551" s="277"/>
      <c r="CM551" s="277"/>
      <c r="CN551" s="277"/>
      <c r="CO551" s="277"/>
      <c r="CP551" s="277"/>
      <c r="CQ551" s="277"/>
      <c r="CR551" s="277"/>
      <c r="CS551" s="277"/>
      <c r="CT551" s="277"/>
      <c r="CU551" s="277"/>
      <c r="CV551" s="277"/>
      <c r="CW551" s="277"/>
      <c r="CX551" s="277"/>
      <c r="CY551" s="277"/>
      <c r="CZ551" s="277"/>
      <c r="DA551" s="277"/>
      <c r="DB551" s="277"/>
      <c r="DC551" s="277"/>
      <c r="DD551" s="277"/>
      <c r="DE551" s="277"/>
      <c r="DF551" s="277"/>
      <c r="DG551" s="277"/>
      <c r="DH551" s="277"/>
      <c r="DI551" s="277"/>
      <c r="DJ551" s="277"/>
      <c r="DK551" s="277"/>
      <c r="DL551" s="277"/>
      <c r="DM551" s="277"/>
      <c r="DN551" s="277"/>
      <c r="DO551" s="277"/>
      <c r="DP551" s="277"/>
      <c r="DQ551" s="277"/>
      <c r="DR551" s="277"/>
      <c r="DS551" s="277"/>
      <c r="DT551" s="277"/>
      <c r="DU551" s="277"/>
      <c r="DV551" s="277"/>
      <c r="DW551" s="277"/>
      <c r="DX551" s="277"/>
      <c r="DY551" s="277"/>
      <c r="DZ551" s="277"/>
      <c r="EA551" s="277"/>
      <c r="EB551" s="277"/>
      <c r="EC551" s="277"/>
      <c r="ED551" s="277"/>
      <c r="EE551" s="277"/>
      <c r="EF551" s="277"/>
      <c r="EG551" s="277"/>
      <c r="EH551" s="277"/>
      <c r="EI551" s="277"/>
      <c r="EJ551" s="277"/>
      <c r="EK551" s="277"/>
      <c r="EL551" s="277"/>
      <c r="EM551" s="277"/>
      <c r="EN551" s="277"/>
      <c r="EO551" s="277"/>
      <c r="EP551" s="277"/>
      <c r="EQ551" s="277"/>
      <c r="ER551" s="277"/>
      <c r="ES551" s="277"/>
      <c r="ET551" s="277"/>
      <c r="EU551" s="277"/>
      <c r="EV551" s="277"/>
      <c r="EW551" s="277"/>
      <c r="EX551" s="277"/>
      <c r="EY551" s="277"/>
      <c r="EZ551" s="277"/>
      <c r="FA551" s="277"/>
      <c r="FB551" s="277"/>
      <c r="FC551" s="277"/>
      <c r="FD551" s="277"/>
      <c r="FE551" s="277"/>
      <c r="FF551" s="277"/>
      <c r="FG551" s="277"/>
      <c r="FH551" s="277"/>
      <c r="FI551" s="277"/>
      <c r="FJ551" s="277"/>
      <c r="FK551" s="277"/>
      <c r="FL551" s="277"/>
      <c r="FM551" s="277"/>
      <c r="FN551" s="277"/>
      <c r="FO551" s="277"/>
      <c r="FP551" s="277"/>
      <c r="FQ551" s="277"/>
      <c r="FR551" s="277"/>
      <c r="FS551" s="277"/>
      <c r="FT551" s="277"/>
      <c r="FU551" s="277"/>
      <c r="FV551" s="277"/>
      <c r="FW551" s="277"/>
      <c r="FX551" s="277"/>
      <c r="FY551" s="277"/>
      <c r="FZ551" s="277"/>
      <c r="GA551" s="277"/>
      <c r="GB551" s="277"/>
      <c r="GC551" s="277"/>
      <c r="GD551" s="277"/>
      <c r="GE551" s="277"/>
      <c r="GF551" s="277"/>
      <c r="GG551" s="277"/>
      <c r="GH551" s="277"/>
      <c r="GI551" s="277"/>
      <c r="GJ551" s="277"/>
      <c r="GK551" s="277"/>
      <c r="GL551" s="277"/>
      <c r="GM551" s="277"/>
      <c r="GN551" s="277"/>
      <c r="GO551" s="277"/>
      <c r="GP551" s="277"/>
      <c r="GQ551" s="277"/>
      <c r="GR551" s="277"/>
      <c r="GS551" s="277"/>
      <c r="GT551" s="277"/>
      <c r="GU551" s="277"/>
      <c r="GV551" s="280"/>
      <c r="GW551" s="280"/>
      <c r="GX551" s="280"/>
      <c r="GY551" s="280"/>
      <c r="GZ551" s="280"/>
      <c r="HA551" s="280"/>
      <c r="HB551" s="280"/>
      <c r="HC551" s="280"/>
      <c r="HD551" s="280"/>
      <c r="HE551" s="280"/>
      <c r="HF551" s="280"/>
      <c r="HG551" s="280"/>
      <c r="HH551" s="280"/>
      <c r="HI551" s="280"/>
      <c r="HJ551" s="280"/>
      <c r="HK551" s="280"/>
      <c r="HL551" s="280"/>
      <c r="HM551" s="280"/>
      <c r="HN551" s="280"/>
      <c r="HO551" s="280"/>
      <c r="HP551" s="280"/>
      <c r="HQ551" s="280"/>
      <c r="HR551" s="280"/>
      <c r="HS551" s="280"/>
    </row>
    <row r="552" spans="1:227" s="278" customFormat="1" ht="30" customHeight="1">
      <c r="A552" s="520" t="s">
        <v>228</v>
      </c>
      <c r="B552" s="289" t="s">
        <v>81</v>
      </c>
      <c r="C552" s="300">
        <f>C553+C554+C557+C565</f>
        <v>798.72</v>
      </c>
      <c r="D552" s="300">
        <f t="shared" ref="D552:G552" si="92">D553+D554+D557+D565</f>
        <v>301.93031400000001</v>
      </c>
      <c r="E552" s="300">
        <f t="shared" si="92"/>
        <v>3010.5250000000001</v>
      </c>
      <c r="F552" s="291">
        <f t="shared" si="91"/>
        <v>4111.1753140000001</v>
      </c>
      <c r="G552" s="300">
        <f t="shared" si="92"/>
        <v>-72</v>
      </c>
      <c r="H552" s="291">
        <f t="shared" si="87"/>
        <v>4039.1753140000001</v>
      </c>
      <c r="I552" s="296"/>
      <c r="J552" s="277"/>
      <c r="K552" s="277"/>
      <c r="L552" s="277"/>
      <c r="M552" s="277"/>
      <c r="N552" s="277"/>
      <c r="O552" s="277"/>
      <c r="P552" s="277"/>
      <c r="Q552" s="277"/>
      <c r="R552" s="277"/>
      <c r="S552" s="277"/>
      <c r="T552" s="277"/>
      <c r="U552" s="277"/>
      <c r="V552" s="277"/>
      <c r="W552" s="277"/>
      <c r="X552" s="277"/>
      <c r="Y552" s="277"/>
      <c r="Z552" s="277"/>
      <c r="AA552" s="277"/>
      <c r="AB552" s="277"/>
      <c r="AC552" s="277"/>
      <c r="AD552" s="277"/>
      <c r="AE552" s="277"/>
      <c r="AF552" s="277"/>
      <c r="AG552" s="277"/>
      <c r="AH552" s="277"/>
      <c r="AI552" s="277"/>
      <c r="AJ552" s="277"/>
      <c r="AK552" s="277"/>
      <c r="AL552" s="277"/>
      <c r="AM552" s="277"/>
      <c r="AN552" s="277"/>
      <c r="AO552" s="277"/>
      <c r="AP552" s="277"/>
      <c r="AQ552" s="277"/>
      <c r="AR552" s="277"/>
      <c r="AS552" s="277"/>
      <c r="AT552" s="277"/>
      <c r="AU552" s="277"/>
      <c r="AV552" s="277"/>
      <c r="AW552" s="277"/>
      <c r="AX552" s="277"/>
      <c r="AY552" s="277"/>
      <c r="AZ552" s="277"/>
      <c r="BA552" s="277"/>
      <c r="BB552" s="277"/>
      <c r="BC552" s="277"/>
      <c r="BD552" s="277"/>
      <c r="BE552" s="277"/>
      <c r="BF552" s="277"/>
      <c r="BG552" s="277"/>
      <c r="BH552" s="277"/>
      <c r="BI552" s="277"/>
      <c r="BJ552" s="277"/>
      <c r="BK552" s="277"/>
      <c r="BL552" s="277"/>
      <c r="BM552" s="277"/>
      <c r="BN552" s="277"/>
      <c r="BO552" s="277"/>
      <c r="BP552" s="277"/>
      <c r="BQ552" s="277"/>
      <c r="BR552" s="277"/>
      <c r="BS552" s="277"/>
      <c r="BT552" s="277"/>
      <c r="BU552" s="277"/>
      <c r="BV552" s="277"/>
      <c r="BW552" s="277"/>
      <c r="BX552" s="277"/>
      <c r="BY552" s="277"/>
      <c r="BZ552" s="277"/>
      <c r="CA552" s="277"/>
      <c r="CB552" s="277"/>
      <c r="CC552" s="277"/>
      <c r="CD552" s="277"/>
      <c r="CE552" s="277"/>
      <c r="CF552" s="277"/>
      <c r="CG552" s="277"/>
      <c r="CH552" s="277"/>
      <c r="CI552" s="277"/>
      <c r="CJ552" s="277"/>
      <c r="CK552" s="277"/>
      <c r="CL552" s="277"/>
      <c r="CM552" s="277"/>
      <c r="CN552" s="277"/>
      <c r="CO552" s="277"/>
      <c r="CP552" s="277"/>
      <c r="CQ552" s="277"/>
      <c r="CR552" s="277"/>
      <c r="CS552" s="277"/>
      <c r="CT552" s="277"/>
      <c r="CU552" s="277"/>
      <c r="CV552" s="277"/>
      <c r="CW552" s="277"/>
      <c r="CX552" s="277"/>
      <c r="CY552" s="277"/>
      <c r="CZ552" s="277"/>
      <c r="DA552" s="277"/>
      <c r="DB552" s="277"/>
      <c r="DC552" s="277"/>
      <c r="DD552" s="277"/>
      <c r="DE552" s="277"/>
      <c r="DF552" s="277"/>
      <c r="DG552" s="277"/>
      <c r="DH552" s="277"/>
      <c r="DI552" s="277"/>
      <c r="DJ552" s="277"/>
      <c r="DK552" s="277"/>
      <c r="DL552" s="277"/>
      <c r="DM552" s="277"/>
      <c r="DN552" s="277"/>
      <c r="DO552" s="277"/>
      <c r="DP552" s="277"/>
      <c r="DQ552" s="277"/>
      <c r="DR552" s="277"/>
      <c r="DS552" s="277"/>
      <c r="DT552" s="277"/>
      <c r="DU552" s="277"/>
      <c r="DV552" s="277"/>
      <c r="DW552" s="277"/>
      <c r="DX552" s="277"/>
      <c r="DY552" s="277"/>
      <c r="DZ552" s="277"/>
      <c r="EA552" s="277"/>
      <c r="EB552" s="277"/>
      <c r="EC552" s="277"/>
      <c r="ED552" s="277"/>
      <c r="EE552" s="277"/>
      <c r="EF552" s="277"/>
      <c r="EG552" s="277"/>
      <c r="EH552" s="277"/>
      <c r="EI552" s="277"/>
      <c r="EJ552" s="277"/>
      <c r="EK552" s="277"/>
      <c r="EL552" s="277"/>
      <c r="EM552" s="277"/>
      <c r="EN552" s="277"/>
      <c r="EO552" s="277"/>
      <c r="EP552" s="277"/>
      <c r="EQ552" s="277"/>
      <c r="ER552" s="277"/>
      <c r="ES552" s="277"/>
      <c r="ET552" s="277"/>
      <c r="EU552" s="277"/>
      <c r="EV552" s="277"/>
      <c r="EW552" s="277"/>
      <c r="EX552" s="277"/>
      <c r="EY552" s="277"/>
      <c r="EZ552" s="277"/>
      <c r="FA552" s="277"/>
      <c r="FB552" s="277"/>
      <c r="FC552" s="277"/>
      <c r="FD552" s="277"/>
      <c r="FE552" s="277"/>
      <c r="FF552" s="277"/>
      <c r="FG552" s="277"/>
      <c r="FH552" s="277"/>
      <c r="FI552" s="277"/>
      <c r="FJ552" s="277"/>
      <c r="FK552" s="277"/>
      <c r="FL552" s="277"/>
      <c r="FM552" s="277"/>
      <c r="FN552" s="277"/>
      <c r="FO552" s="277"/>
      <c r="FP552" s="277"/>
      <c r="FQ552" s="277"/>
      <c r="FR552" s="277"/>
      <c r="FS552" s="277"/>
      <c r="FT552" s="277"/>
      <c r="FU552" s="277"/>
      <c r="FV552" s="277"/>
      <c r="FW552" s="277"/>
      <c r="FX552" s="277"/>
      <c r="FY552" s="277"/>
      <c r="FZ552" s="277"/>
      <c r="GA552" s="277"/>
      <c r="GB552" s="277"/>
      <c r="GC552" s="277"/>
      <c r="GD552" s="277"/>
      <c r="GE552" s="277"/>
      <c r="GF552" s="277"/>
      <c r="GG552" s="277"/>
      <c r="GH552" s="277"/>
      <c r="GI552" s="277"/>
      <c r="GJ552" s="277"/>
      <c r="GK552" s="277"/>
      <c r="GL552" s="277"/>
      <c r="GM552" s="277"/>
      <c r="GN552" s="277"/>
      <c r="GO552" s="277"/>
      <c r="GP552" s="277"/>
      <c r="GQ552" s="277"/>
      <c r="GR552" s="277"/>
      <c r="GS552" s="277"/>
      <c r="GT552" s="277"/>
      <c r="GU552" s="277"/>
      <c r="GV552" s="280"/>
      <c r="GW552" s="280"/>
      <c r="GX552" s="280"/>
      <c r="GY552" s="280"/>
      <c r="GZ552" s="280"/>
      <c r="HA552" s="280"/>
      <c r="HB552" s="280"/>
      <c r="HC552" s="280"/>
      <c r="HD552" s="280"/>
      <c r="HE552" s="280"/>
      <c r="HF552" s="280"/>
      <c r="HG552" s="280"/>
      <c r="HH552" s="280"/>
      <c r="HI552" s="280"/>
      <c r="HJ552" s="280"/>
      <c r="HK552" s="280"/>
      <c r="HL552" s="280"/>
      <c r="HM552" s="280"/>
      <c r="HN552" s="280"/>
      <c r="HO552" s="280"/>
      <c r="HP552" s="280"/>
      <c r="HQ552" s="280"/>
      <c r="HR552" s="280"/>
      <c r="HS552" s="280"/>
    </row>
    <row r="553" spans="1:227" s="278" customFormat="1" ht="30" customHeight="1">
      <c r="A553" s="521"/>
      <c r="B553" s="294" t="s">
        <v>253</v>
      </c>
      <c r="C553" s="300">
        <v>524.34</v>
      </c>
      <c r="D553" s="291">
        <v>224.380314</v>
      </c>
      <c r="E553" s="290"/>
      <c r="F553" s="291">
        <f t="shared" si="91"/>
        <v>748.72031400000003</v>
      </c>
      <c r="G553" s="290"/>
      <c r="H553" s="291">
        <f t="shared" si="87"/>
        <v>748.72031400000003</v>
      </c>
      <c r="I553" s="296" t="s">
        <v>578</v>
      </c>
      <c r="J553" s="277"/>
      <c r="K553" s="277"/>
      <c r="L553" s="277"/>
      <c r="M553" s="277"/>
      <c r="N553" s="277"/>
      <c r="O553" s="277"/>
      <c r="P553" s="277"/>
      <c r="Q553" s="277"/>
      <c r="R553" s="277"/>
      <c r="S553" s="277"/>
      <c r="T553" s="277"/>
      <c r="U553" s="277"/>
      <c r="V553" s="277"/>
      <c r="W553" s="277"/>
      <c r="X553" s="277"/>
      <c r="Y553" s="277"/>
      <c r="Z553" s="277"/>
      <c r="AA553" s="277"/>
      <c r="AB553" s="277"/>
      <c r="AC553" s="277"/>
      <c r="AD553" s="277"/>
      <c r="AE553" s="277"/>
      <c r="AF553" s="277"/>
      <c r="AG553" s="277"/>
      <c r="AH553" s="277"/>
      <c r="AI553" s="277"/>
      <c r="AJ553" s="277"/>
      <c r="AK553" s="277"/>
      <c r="AL553" s="277"/>
      <c r="AM553" s="277"/>
      <c r="AN553" s="277"/>
      <c r="AO553" s="277"/>
      <c r="AP553" s="277"/>
      <c r="AQ553" s="277"/>
      <c r="AR553" s="277"/>
      <c r="AS553" s="277"/>
      <c r="AT553" s="277"/>
      <c r="AU553" s="277"/>
      <c r="AV553" s="277"/>
      <c r="AW553" s="277"/>
      <c r="AX553" s="277"/>
      <c r="AY553" s="277"/>
      <c r="AZ553" s="277"/>
      <c r="BA553" s="277"/>
      <c r="BB553" s="277"/>
      <c r="BC553" s="277"/>
      <c r="BD553" s="277"/>
      <c r="BE553" s="277"/>
      <c r="BF553" s="277"/>
      <c r="BG553" s="277"/>
      <c r="BH553" s="277"/>
      <c r="BI553" s="277"/>
      <c r="BJ553" s="277"/>
      <c r="BK553" s="277"/>
      <c r="BL553" s="277"/>
      <c r="BM553" s="277"/>
      <c r="BN553" s="277"/>
      <c r="BO553" s="277"/>
      <c r="BP553" s="277"/>
      <c r="BQ553" s="277"/>
      <c r="BR553" s="277"/>
      <c r="BS553" s="277"/>
      <c r="BT553" s="277"/>
      <c r="BU553" s="277"/>
      <c r="BV553" s="277"/>
      <c r="BW553" s="277"/>
      <c r="BX553" s="277"/>
      <c r="BY553" s="277"/>
      <c r="BZ553" s="277"/>
      <c r="CA553" s="277"/>
      <c r="CB553" s="277"/>
      <c r="CC553" s="277"/>
      <c r="CD553" s="277"/>
      <c r="CE553" s="277"/>
      <c r="CF553" s="277"/>
      <c r="CG553" s="277"/>
      <c r="CH553" s="277"/>
      <c r="CI553" s="277"/>
      <c r="CJ553" s="277"/>
      <c r="CK553" s="277"/>
      <c r="CL553" s="277"/>
      <c r="CM553" s="277"/>
      <c r="CN553" s="277"/>
      <c r="CO553" s="277"/>
      <c r="CP553" s="277"/>
      <c r="CQ553" s="277"/>
      <c r="CR553" s="277"/>
      <c r="CS553" s="277"/>
      <c r="CT553" s="277"/>
      <c r="CU553" s="277"/>
      <c r="CV553" s="277"/>
      <c r="CW553" s="277"/>
      <c r="CX553" s="277"/>
      <c r="CY553" s="277"/>
      <c r="CZ553" s="277"/>
      <c r="DA553" s="277"/>
      <c r="DB553" s="277"/>
      <c r="DC553" s="277"/>
      <c r="DD553" s="277"/>
      <c r="DE553" s="277"/>
      <c r="DF553" s="277"/>
      <c r="DG553" s="277"/>
      <c r="DH553" s="277"/>
      <c r="DI553" s="277"/>
      <c r="DJ553" s="277"/>
      <c r="DK553" s="277"/>
      <c r="DL553" s="277"/>
      <c r="DM553" s="277"/>
      <c r="DN553" s="277"/>
      <c r="DO553" s="277"/>
      <c r="DP553" s="277"/>
      <c r="DQ553" s="277"/>
      <c r="DR553" s="277"/>
      <c r="DS553" s="277"/>
      <c r="DT553" s="277"/>
      <c r="DU553" s="277"/>
      <c r="DV553" s="277"/>
      <c r="DW553" s="277"/>
      <c r="DX553" s="277"/>
      <c r="DY553" s="277"/>
      <c r="DZ553" s="277"/>
      <c r="EA553" s="277"/>
      <c r="EB553" s="277"/>
      <c r="EC553" s="277"/>
      <c r="ED553" s="277"/>
      <c r="EE553" s="277"/>
      <c r="EF553" s="277"/>
      <c r="EG553" s="277"/>
      <c r="EH553" s="277"/>
      <c r="EI553" s="277"/>
      <c r="EJ553" s="277"/>
      <c r="EK553" s="277"/>
      <c r="EL553" s="277"/>
      <c r="EM553" s="277"/>
      <c r="EN553" s="277"/>
      <c r="EO553" s="277"/>
      <c r="EP553" s="277"/>
      <c r="EQ553" s="277"/>
      <c r="ER553" s="277"/>
      <c r="ES553" s="277"/>
      <c r="ET553" s="277"/>
      <c r="EU553" s="277"/>
      <c r="EV553" s="277"/>
      <c r="EW553" s="277"/>
      <c r="EX553" s="277"/>
      <c r="EY553" s="277"/>
      <c r="EZ553" s="277"/>
      <c r="FA553" s="277"/>
      <c r="FB553" s="277"/>
      <c r="FC553" s="277"/>
      <c r="FD553" s="277"/>
      <c r="FE553" s="277"/>
      <c r="FF553" s="277"/>
      <c r="FG553" s="277"/>
      <c r="FH553" s="277"/>
      <c r="FI553" s="277"/>
      <c r="FJ553" s="277"/>
      <c r="FK553" s="277"/>
      <c r="FL553" s="277"/>
      <c r="FM553" s="277"/>
      <c r="FN553" s="277"/>
      <c r="FO553" s="277"/>
      <c r="FP553" s="277"/>
      <c r="FQ553" s="277"/>
      <c r="FR553" s="277"/>
      <c r="FS553" s="277"/>
      <c r="FT553" s="277"/>
      <c r="FU553" s="277"/>
      <c r="FV553" s="277"/>
      <c r="FW553" s="277"/>
      <c r="FX553" s="277"/>
      <c r="FY553" s="277"/>
      <c r="FZ553" s="277"/>
      <c r="GA553" s="277"/>
      <c r="GB553" s="277"/>
      <c r="GC553" s="277"/>
      <c r="GD553" s="277"/>
      <c r="GE553" s="277"/>
      <c r="GF553" s="277"/>
      <c r="GG553" s="277"/>
      <c r="GH553" s="277"/>
      <c r="GI553" s="277"/>
      <c r="GJ553" s="277"/>
      <c r="GK553" s="277"/>
      <c r="GL553" s="277"/>
      <c r="GM553" s="277"/>
      <c r="GN553" s="277"/>
      <c r="GO553" s="277"/>
      <c r="GP553" s="277"/>
      <c r="GQ553" s="277"/>
      <c r="GR553" s="277"/>
      <c r="GS553" s="277"/>
      <c r="GT553" s="277"/>
      <c r="GU553" s="277"/>
      <c r="GV553" s="280"/>
      <c r="GW553" s="280"/>
      <c r="GX553" s="280"/>
      <c r="GY553" s="280"/>
      <c r="GZ553" s="280"/>
      <c r="HA553" s="280"/>
      <c r="HB553" s="280"/>
      <c r="HC553" s="280"/>
      <c r="HD553" s="280"/>
      <c r="HE553" s="280"/>
      <c r="HF553" s="280"/>
      <c r="HG553" s="280"/>
      <c r="HH553" s="280"/>
      <c r="HI553" s="280"/>
      <c r="HJ553" s="280"/>
      <c r="HK553" s="280"/>
      <c r="HL553" s="280"/>
      <c r="HM553" s="280"/>
      <c r="HN553" s="280"/>
      <c r="HO553" s="280"/>
      <c r="HP553" s="280"/>
      <c r="HQ553" s="280"/>
      <c r="HR553" s="280"/>
      <c r="HS553" s="280"/>
    </row>
    <row r="554" spans="1:227" s="278" customFormat="1" ht="30" customHeight="1">
      <c r="A554" s="521"/>
      <c r="B554" s="294" t="s">
        <v>255</v>
      </c>
      <c r="C554" s="291">
        <v>59.38</v>
      </c>
      <c r="D554" s="290"/>
      <c r="E554" s="290"/>
      <c r="F554" s="291">
        <f t="shared" si="91"/>
        <v>59.38</v>
      </c>
      <c r="G554" s="290"/>
      <c r="H554" s="291">
        <f t="shared" si="87"/>
        <v>59.38</v>
      </c>
      <c r="I554" s="296"/>
      <c r="J554" s="277"/>
      <c r="K554" s="277"/>
      <c r="L554" s="277"/>
      <c r="M554" s="277"/>
      <c r="N554" s="277"/>
      <c r="O554" s="277"/>
      <c r="P554" s="277"/>
      <c r="Q554" s="277"/>
      <c r="R554" s="277"/>
      <c r="S554" s="277"/>
      <c r="T554" s="277"/>
      <c r="U554" s="277"/>
      <c r="V554" s="277"/>
      <c r="W554" s="277"/>
      <c r="X554" s="277"/>
      <c r="Y554" s="277"/>
      <c r="Z554" s="277"/>
      <c r="AA554" s="277"/>
      <c r="AB554" s="277"/>
      <c r="AC554" s="277"/>
      <c r="AD554" s="277"/>
      <c r="AE554" s="277"/>
      <c r="AF554" s="277"/>
      <c r="AG554" s="277"/>
      <c r="AH554" s="277"/>
      <c r="AI554" s="277"/>
      <c r="AJ554" s="277"/>
      <c r="AK554" s="277"/>
      <c r="AL554" s="277"/>
      <c r="AM554" s="277"/>
      <c r="AN554" s="277"/>
      <c r="AO554" s="277"/>
      <c r="AP554" s="277"/>
      <c r="AQ554" s="277"/>
      <c r="AR554" s="277"/>
      <c r="AS554" s="277"/>
      <c r="AT554" s="277"/>
      <c r="AU554" s="277"/>
      <c r="AV554" s="277"/>
      <c r="AW554" s="277"/>
      <c r="AX554" s="277"/>
      <c r="AY554" s="277"/>
      <c r="AZ554" s="277"/>
      <c r="BA554" s="277"/>
      <c r="BB554" s="277"/>
      <c r="BC554" s="277"/>
      <c r="BD554" s="277"/>
      <c r="BE554" s="277"/>
      <c r="BF554" s="277"/>
      <c r="BG554" s="277"/>
      <c r="BH554" s="277"/>
      <c r="BI554" s="277"/>
      <c r="BJ554" s="277"/>
      <c r="BK554" s="277"/>
      <c r="BL554" s="277"/>
      <c r="BM554" s="277"/>
      <c r="BN554" s="277"/>
      <c r="BO554" s="277"/>
      <c r="BP554" s="277"/>
      <c r="BQ554" s="277"/>
      <c r="BR554" s="277"/>
      <c r="BS554" s="277"/>
      <c r="BT554" s="277"/>
      <c r="BU554" s="277"/>
      <c r="BV554" s="277"/>
      <c r="BW554" s="277"/>
      <c r="BX554" s="277"/>
      <c r="BY554" s="277"/>
      <c r="BZ554" s="277"/>
      <c r="CA554" s="277"/>
      <c r="CB554" s="277"/>
      <c r="CC554" s="277"/>
      <c r="CD554" s="277"/>
      <c r="CE554" s="277"/>
      <c r="CF554" s="277"/>
      <c r="CG554" s="277"/>
      <c r="CH554" s="277"/>
      <c r="CI554" s="277"/>
      <c r="CJ554" s="277"/>
      <c r="CK554" s="277"/>
      <c r="CL554" s="277"/>
      <c r="CM554" s="277"/>
      <c r="CN554" s="277"/>
      <c r="CO554" s="277"/>
      <c r="CP554" s="277"/>
      <c r="CQ554" s="277"/>
      <c r="CR554" s="277"/>
      <c r="CS554" s="277"/>
      <c r="CT554" s="277"/>
      <c r="CU554" s="277"/>
      <c r="CV554" s="277"/>
      <c r="CW554" s="277"/>
      <c r="CX554" s="277"/>
      <c r="CY554" s="277"/>
      <c r="CZ554" s="277"/>
      <c r="DA554" s="277"/>
      <c r="DB554" s="277"/>
      <c r="DC554" s="277"/>
      <c r="DD554" s="277"/>
      <c r="DE554" s="277"/>
      <c r="DF554" s="277"/>
      <c r="DG554" s="277"/>
      <c r="DH554" s="277"/>
      <c r="DI554" s="277"/>
      <c r="DJ554" s="277"/>
      <c r="DK554" s="277"/>
      <c r="DL554" s="277"/>
      <c r="DM554" s="277"/>
      <c r="DN554" s="277"/>
      <c r="DO554" s="277"/>
      <c r="DP554" s="277"/>
      <c r="DQ554" s="277"/>
      <c r="DR554" s="277"/>
      <c r="DS554" s="277"/>
      <c r="DT554" s="277"/>
      <c r="DU554" s="277"/>
      <c r="DV554" s="277"/>
      <c r="DW554" s="277"/>
      <c r="DX554" s="277"/>
      <c r="DY554" s="277"/>
      <c r="DZ554" s="277"/>
      <c r="EA554" s="277"/>
      <c r="EB554" s="277"/>
      <c r="EC554" s="277"/>
      <c r="ED554" s="277"/>
      <c r="EE554" s="277"/>
      <c r="EF554" s="277"/>
      <c r="EG554" s="277"/>
      <c r="EH554" s="277"/>
      <c r="EI554" s="277"/>
      <c r="EJ554" s="277"/>
      <c r="EK554" s="277"/>
      <c r="EL554" s="277"/>
      <c r="EM554" s="277"/>
      <c r="EN554" s="277"/>
      <c r="EO554" s="277"/>
      <c r="EP554" s="277"/>
      <c r="EQ554" s="277"/>
      <c r="ER554" s="277"/>
      <c r="ES554" s="277"/>
      <c r="ET554" s="277"/>
      <c r="EU554" s="277"/>
      <c r="EV554" s="277"/>
      <c r="EW554" s="277"/>
      <c r="EX554" s="277"/>
      <c r="EY554" s="277"/>
      <c r="EZ554" s="277"/>
      <c r="FA554" s="277"/>
      <c r="FB554" s="277"/>
      <c r="FC554" s="277"/>
      <c r="FD554" s="277"/>
      <c r="FE554" s="277"/>
      <c r="FF554" s="277"/>
      <c r="FG554" s="277"/>
      <c r="FH554" s="277"/>
      <c r="FI554" s="277"/>
      <c r="FJ554" s="277"/>
      <c r="FK554" s="277"/>
      <c r="FL554" s="277"/>
      <c r="FM554" s="277"/>
      <c r="FN554" s="277"/>
      <c r="FO554" s="277"/>
      <c r="FP554" s="277"/>
      <c r="FQ554" s="277"/>
      <c r="FR554" s="277"/>
      <c r="FS554" s="277"/>
      <c r="FT554" s="277"/>
      <c r="FU554" s="277"/>
      <c r="FV554" s="277"/>
      <c r="FW554" s="277"/>
      <c r="FX554" s="277"/>
      <c r="FY554" s="277"/>
      <c r="FZ554" s="277"/>
      <c r="GA554" s="277"/>
      <c r="GB554" s="277"/>
      <c r="GC554" s="277"/>
      <c r="GD554" s="277"/>
      <c r="GE554" s="277"/>
      <c r="GF554" s="277"/>
      <c r="GG554" s="277"/>
      <c r="GH554" s="277"/>
      <c r="GI554" s="277"/>
      <c r="GJ554" s="277"/>
      <c r="GK554" s="277"/>
      <c r="GL554" s="277"/>
      <c r="GM554" s="277"/>
      <c r="GN554" s="277"/>
      <c r="GO554" s="277"/>
      <c r="GP554" s="277"/>
      <c r="GQ554" s="277"/>
      <c r="GR554" s="277"/>
      <c r="GS554" s="277"/>
      <c r="GT554" s="277"/>
      <c r="GU554" s="277"/>
      <c r="GV554" s="280"/>
      <c r="GW554" s="280"/>
      <c r="GX554" s="280"/>
      <c r="GY554" s="280"/>
      <c r="GZ554" s="280"/>
      <c r="HA554" s="280"/>
      <c r="HB554" s="280"/>
      <c r="HC554" s="280"/>
      <c r="HD554" s="280"/>
      <c r="HE554" s="280"/>
      <c r="HF554" s="280"/>
      <c r="HG554" s="280"/>
      <c r="HH554" s="280"/>
      <c r="HI554" s="280"/>
      <c r="HJ554" s="280"/>
      <c r="HK554" s="280"/>
      <c r="HL554" s="280"/>
      <c r="HM554" s="280"/>
      <c r="HN554" s="280"/>
      <c r="HO554" s="280"/>
      <c r="HP554" s="280"/>
      <c r="HQ554" s="280"/>
      <c r="HR554" s="280"/>
      <c r="HS554" s="280"/>
    </row>
    <row r="555" spans="1:227" s="278" customFormat="1" ht="30" customHeight="1">
      <c r="A555" s="521"/>
      <c r="B555" s="293" t="s">
        <v>256</v>
      </c>
      <c r="C555" s="291">
        <v>46</v>
      </c>
      <c r="D555" s="291"/>
      <c r="E555" s="290"/>
      <c r="F555" s="291">
        <f t="shared" si="91"/>
        <v>46</v>
      </c>
      <c r="G555" s="290"/>
      <c r="H555" s="291">
        <f t="shared" si="87"/>
        <v>46</v>
      </c>
      <c r="I555" s="296"/>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277"/>
      <c r="AF555" s="277"/>
      <c r="AG555" s="277"/>
      <c r="AH555" s="277"/>
      <c r="AI555" s="277"/>
      <c r="AJ555" s="277"/>
      <c r="AK555" s="277"/>
      <c r="AL555" s="277"/>
      <c r="AM555" s="277"/>
      <c r="AN555" s="277"/>
      <c r="AO555" s="277"/>
      <c r="AP555" s="277"/>
      <c r="AQ555" s="277"/>
      <c r="AR555" s="277"/>
      <c r="AS555" s="277"/>
      <c r="AT555" s="277"/>
      <c r="AU555" s="277"/>
      <c r="AV555" s="277"/>
      <c r="AW555" s="277"/>
      <c r="AX555" s="277"/>
      <c r="AY555" s="277"/>
      <c r="AZ555" s="277"/>
      <c r="BA555" s="277"/>
      <c r="BB555" s="277"/>
      <c r="BC555" s="277"/>
      <c r="BD555" s="277"/>
      <c r="BE555" s="277"/>
      <c r="BF555" s="277"/>
      <c r="BG555" s="277"/>
      <c r="BH555" s="277"/>
      <c r="BI555" s="277"/>
      <c r="BJ555" s="277"/>
      <c r="BK555" s="277"/>
      <c r="BL555" s="277"/>
      <c r="BM555" s="277"/>
      <c r="BN555" s="277"/>
      <c r="BO555" s="277"/>
      <c r="BP555" s="277"/>
      <c r="BQ555" s="277"/>
      <c r="BR555" s="277"/>
      <c r="BS555" s="277"/>
      <c r="BT555" s="277"/>
      <c r="BU555" s="277"/>
      <c r="BV555" s="277"/>
      <c r="BW555" s="277"/>
      <c r="BX555" s="277"/>
      <c r="BY555" s="277"/>
      <c r="BZ555" s="277"/>
      <c r="CA555" s="277"/>
      <c r="CB555" s="277"/>
      <c r="CC555" s="277"/>
      <c r="CD555" s="277"/>
      <c r="CE555" s="277"/>
      <c r="CF555" s="277"/>
      <c r="CG555" s="277"/>
      <c r="CH555" s="277"/>
      <c r="CI555" s="277"/>
      <c r="CJ555" s="277"/>
      <c r="CK555" s="277"/>
      <c r="CL555" s="277"/>
      <c r="CM555" s="277"/>
      <c r="CN555" s="277"/>
      <c r="CO555" s="277"/>
      <c r="CP555" s="277"/>
      <c r="CQ555" s="277"/>
      <c r="CR555" s="277"/>
      <c r="CS555" s="277"/>
      <c r="CT555" s="277"/>
      <c r="CU555" s="277"/>
      <c r="CV555" s="277"/>
      <c r="CW555" s="277"/>
      <c r="CX555" s="277"/>
      <c r="CY555" s="277"/>
      <c r="CZ555" s="277"/>
      <c r="DA555" s="277"/>
      <c r="DB555" s="277"/>
      <c r="DC555" s="277"/>
      <c r="DD555" s="277"/>
      <c r="DE555" s="277"/>
      <c r="DF555" s="277"/>
      <c r="DG555" s="277"/>
      <c r="DH555" s="277"/>
      <c r="DI555" s="277"/>
      <c r="DJ555" s="277"/>
      <c r="DK555" s="277"/>
      <c r="DL555" s="277"/>
      <c r="DM555" s="277"/>
      <c r="DN555" s="277"/>
      <c r="DO555" s="277"/>
      <c r="DP555" s="277"/>
      <c r="DQ555" s="277"/>
      <c r="DR555" s="277"/>
      <c r="DS555" s="277"/>
      <c r="DT555" s="277"/>
      <c r="DU555" s="277"/>
      <c r="DV555" s="277"/>
      <c r="DW555" s="277"/>
      <c r="DX555" s="277"/>
      <c r="DY555" s="277"/>
      <c r="DZ555" s="277"/>
      <c r="EA555" s="277"/>
      <c r="EB555" s="277"/>
      <c r="EC555" s="277"/>
      <c r="ED555" s="277"/>
      <c r="EE555" s="277"/>
      <c r="EF555" s="277"/>
      <c r="EG555" s="277"/>
      <c r="EH555" s="277"/>
      <c r="EI555" s="277"/>
      <c r="EJ555" s="277"/>
      <c r="EK555" s="277"/>
      <c r="EL555" s="277"/>
      <c r="EM555" s="277"/>
      <c r="EN555" s="277"/>
      <c r="EO555" s="277"/>
      <c r="EP555" s="277"/>
      <c r="EQ555" s="277"/>
      <c r="ER555" s="277"/>
      <c r="ES555" s="277"/>
      <c r="ET555" s="277"/>
      <c r="EU555" s="277"/>
      <c r="EV555" s="277"/>
      <c r="EW555" s="277"/>
      <c r="EX555" s="277"/>
      <c r="EY555" s="277"/>
      <c r="EZ555" s="277"/>
      <c r="FA555" s="277"/>
      <c r="FB555" s="277"/>
      <c r="FC555" s="277"/>
      <c r="FD555" s="277"/>
      <c r="FE555" s="277"/>
      <c r="FF555" s="277"/>
      <c r="FG555" s="277"/>
      <c r="FH555" s="277"/>
      <c r="FI555" s="277"/>
      <c r="FJ555" s="277"/>
      <c r="FK555" s="277"/>
      <c r="FL555" s="277"/>
      <c r="FM555" s="277"/>
      <c r="FN555" s="277"/>
      <c r="FO555" s="277"/>
      <c r="FP555" s="277"/>
      <c r="FQ555" s="277"/>
      <c r="FR555" s="277"/>
      <c r="FS555" s="277"/>
      <c r="FT555" s="277"/>
      <c r="FU555" s="277"/>
      <c r="FV555" s="277"/>
      <c r="FW555" s="277"/>
      <c r="FX555" s="277"/>
      <c r="FY555" s="277"/>
      <c r="FZ555" s="277"/>
      <c r="GA555" s="277"/>
      <c r="GB555" s="277"/>
      <c r="GC555" s="277"/>
      <c r="GD555" s="277"/>
      <c r="GE555" s="277"/>
      <c r="GF555" s="277"/>
      <c r="GG555" s="277"/>
      <c r="GH555" s="277"/>
      <c r="GI555" s="277"/>
      <c r="GJ555" s="277"/>
      <c r="GK555" s="277"/>
      <c r="GL555" s="277"/>
      <c r="GM555" s="277"/>
      <c r="GN555" s="277"/>
      <c r="GO555" s="277"/>
      <c r="GP555" s="277"/>
      <c r="GQ555" s="277"/>
      <c r="GR555" s="277"/>
      <c r="GS555" s="277"/>
      <c r="GT555" s="277"/>
      <c r="GU555" s="277"/>
      <c r="GV555" s="280"/>
      <c r="GW555" s="280"/>
      <c r="GX555" s="280"/>
      <c r="GY555" s="280"/>
      <c r="GZ555" s="280"/>
      <c r="HA555" s="280"/>
      <c r="HB555" s="280"/>
      <c r="HC555" s="280"/>
      <c r="HD555" s="280"/>
      <c r="HE555" s="280"/>
      <c r="HF555" s="280"/>
      <c r="HG555" s="280"/>
      <c r="HH555" s="280"/>
      <c r="HI555" s="280"/>
      <c r="HJ555" s="280"/>
      <c r="HK555" s="280"/>
      <c r="HL555" s="280"/>
      <c r="HM555" s="280"/>
      <c r="HN555" s="280"/>
      <c r="HO555" s="280"/>
      <c r="HP555" s="280"/>
      <c r="HQ555" s="280"/>
      <c r="HR555" s="280"/>
      <c r="HS555" s="280"/>
    </row>
    <row r="556" spans="1:227" s="278" customFormat="1" ht="30" customHeight="1">
      <c r="A556" s="521"/>
      <c r="B556" s="301" t="s">
        <v>257</v>
      </c>
      <c r="C556" s="302">
        <v>13.38</v>
      </c>
      <c r="D556" s="317"/>
      <c r="E556" s="290"/>
      <c r="F556" s="291">
        <f t="shared" si="91"/>
        <v>13.38</v>
      </c>
      <c r="G556" s="290"/>
      <c r="H556" s="291">
        <f t="shared" si="87"/>
        <v>13.38</v>
      </c>
      <c r="I556" s="296"/>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277"/>
      <c r="AF556" s="277"/>
      <c r="AG556" s="277"/>
      <c r="AH556" s="277"/>
      <c r="AI556" s="277"/>
      <c r="AJ556" s="277"/>
      <c r="AK556" s="277"/>
      <c r="AL556" s="277"/>
      <c r="AM556" s="277"/>
      <c r="AN556" s="277"/>
      <c r="AO556" s="277"/>
      <c r="AP556" s="277"/>
      <c r="AQ556" s="277"/>
      <c r="AR556" s="277"/>
      <c r="AS556" s="277"/>
      <c r="AT556" s="277"/>
      <c r="AU556" s="277"/>
      <c r="AV556" s="277"/>
      <c r="AW556" s="277"/>
      <c r="AX556" s="277"/>
      <c r="AY556" s="277"/>
      <c r="AZ556" s="277"/>
      <c r="BA556" s="277"/>
      <c r="BB556" s="277"/>
      <c r="BC556" s="277"/>
      <c r="BD556" s="277"/>
      <c r="BE556" s="277"/>
      <c r="BF556" s="277"/>
      <c r="BG556" s="277"/>
      <c r="BH556" s="277"/>
      <c r="BI556" s="277"/>
      <c r="BJ556" s="277"/>
      <c r="BK556" s="277"/>
      <c r="BL556" s="277"/>
      <c r="BM556" s="277"/>
      <c r="BN556" s="277"/>
      <c r="BO556" s="277"/>
      <c r="BP556" s="277"/>
      <c r="BQ556" s="277"/>
      <c r="BR556" s="277"/>
      <c r="BS556" s="277"/>
      <c r="BT556" s="277"/>
      <c r="BU556" s="277"/>
      <c r="BV556" s="277"/>
      <c r="BW556" s="277"/>
      <c r="BX556" s="277"/>
      <c r="BY556" s="277"/>
      <c r="BZ556" s="277"/>
      <c r="CA556" s="277"/>
      <c r="CB556" s="277"/>
      <c r="CC556" s="277"/>
      <c r="CD556" s="277"/>
      <c r="CE556" s="277"/>
      <c r="CF556" s="277"/>
      <c r="CG556" s="277"/>
      <c r="CH556" s="277"/>
      <c r="CI556" s="277"/>
      <c r="CJ556" s="277"/>
      <c r="CK556" s="277"/>
      <c r="CL556" s="277"/>
      <c r="CM556" s="277"/>
      <c r="CN556" s="277"/>
      <c r="CO556" s="277"/>
      <c r="CP556" s="277"/>
      <c r="CQ556" s="277"/>
      <c r="CR556" s="277"/>
      <c r="CS556" s="277"/>
      <c r="CT556" s="277"/>
      <c r="CU556" s="277"/>
      <c r="CV556" s="277"/>
      <c r="CW556" s="277"/>
      <c r="CX556" s="277"/>
      <c r="CY556" s="277"/>
      <c r="CZ556" s="277"/>
      <c r="DA556" s="277"/>
      <c r="DB556" s="277"/>
      <c r="DC556" s="277"/>
      <c r="DD556" s="277"/>
      <c r="DE556" s="277"/>
      <c r="DF556" s="277"/>
      <c r="DG556" s="277"/>
      <c r="DH556" s="277"/>
      <c r="DI556" s="277"/>
      <c r="DJ556" s="277"/>
      <c r="DK556" s="277"/>
      <c r="DL556" s="277"/>
      <c r="DM556" s="277"/>
      <c r="DN556" s="277"/>
      <c r="DO556" s="277"/>
      <c r="DP556" s="277"/>
      <c r="DQ556" s="277"/>
      <c r="DR556" s="277"/>
      <c r="DS556" s="277"/>
      <c r="DT556" s="277"/>
      <c r="DU556" s="277"/>
      <c r="DV556" s="277"/>
      <c r="DW556" s="277"/>
      <c r="DX556" s="277"/>
      <c r="DY556" s="277"/>
      <c r="DZ556" s="277"/>
      <c r="EA556" s="277"/>
      <c r="EB556" s="277"/>
      <c r="EC556" s="277"/>
      <c r="ED556" s="277"/>
      <c r="EE556" s="277"/>
      <c r="EF556" s="277"/>
      <c r="EG556" s="277"/>
      <c r="EH556" s="277"/>
      <c r="EI556" s="277"/>
      <c r="EJ556" s="277"/>
      <c r="EK556" s="277"/>
      <c r="EL556" s="277"/>
      <c r="EM556" s="277"/>
      <c r="EN556" s="277"/>
      <c r="EO556" s="277"/>
      <c r="EP556" s="277"/>
      <c r="EQ556" s="277"/>
      <c r="ER556" s="277"/>
      <c r="ES556" s="277"/>
      <c r="ET556" s="277"/>
      <c r="EU556" s="277"/>
      <c r="EV556" s="277"/>
      <c r="EW556" s="277"/>
      <c r="EX556" s="277"/>
      <c r="EY556" s="277"/>
      <c r="EZ556" s="277"/>
      <c r="FA556" s="277"/>
      <c r="FB556" s="277"/>
      <c r="FC556" s="277"/>
      <c r="FD556" s="277"/>
      <c r="FE556" s="277"/>
      <c r="FF556" s="277"/>
      <c r="FG556" s="277"/>
      <c r="FH556" s="277"/>
      <c r="FI556" s="277"/>
      <c r="FJ556" s="277"/>
      <c r="FK556" s="277"/>
      <c r="FL556" s="277"/>
      <c r="FM556" s="277"/>
      <c r="FN556" s="277"/>
      <c r="FO556" s="277"/>
      <c r="FP556" s="277"/>
      <c r="FQ556" s="277"/>
      <c r="FR556" s="277"/>
      <c r="FS556" s="277"/>
      <c r="FT556" s="277"/>
      <c r="FU556" s="277"/>
      <c r="FV556" s="277"/>
      <c r="FW556" s="277"/>
      <c r="FX556" s="277"/>
      <c r="FY556" s="277"/>
      <c r="FZ556" s="277"/>
      <c r="GA556" s="277"/>
      <c r="GB556" s="277"/>
      <c r="GC556" s="277"/>
      <c r="GD556" s="277"/>
      <c r="GE556" s="277"/>
      <c r="GF556" s="277"/>
      <c r="GG556" s="277"/>
      <c r="GH556" s="277"/>
      <c r="GI556" s="277"/>
      <c r="GJ556" s="277"/>
      <c r="GK556" s="277"/>
      <c r="GL556" s="277"/>
      <c r="GM556" s="277"/>
      <c r="GN556" s="277"/>
      <c r="GO556" s="277"/>
      <c r="GP556" s="277"/>
      <c r="GQ556" s="277"/>
      <c r="GR556" s="277"/>
      <c r="GS556" s="277"/>
      <c r="GT556" s="277"/>
      <c r="GU556" s="277"/>
      <c r="GV556" s="280"/>
      <c r="GW556" s="280"/>
      <c r="GX556" s="280"/>
      <c r="GY556" s="280"/>
      <c r="GZ556" s="280"/>
      <c r="HA556" s="280"/>
      <c r="HB556" s="280"/>
      <c r="HC556" s="280"/>
      <c r="HD556" s="280"/>
      <c r="HE556" s="280"/>
      <c r="HF556" s="280"/>
      <c r="HG556" s="280"/>
      <c r="HH556" s="280"/>
      <c r="HI556" s="280"/>
      <c r="HJ556" s="280"/>
      <c r="HK556" s="280"/>
      <c r="HL556" s="280"/>
      <c r="HM556" s="280"/>
      <c r="HN556" s="280"/>
      <c r="HO556" s="280"/>
      <c r="HP556" s="280"/>
      <c r="HQ556" s="280"/>
      <c r="HR556" s="280"/>
      <c r="HS556" s="280"/>
    </row>
    <row r="557" spans="1:227" s="278" customFormat="1" ht="30" customHeight="1">
      <c r="A557" s="521"/>
      <c r="B557" s="315" t="s">
        <v>258</v>
      </c>
      <c r="C557" s="302">
        <f>SUM(C558:C564)</f>
        <v>215</v>
      </c>
      <c r="D557" s="302">
        <f t="shared" ref="D557:G557" si="93">SUM(D558:D564)</f>
        <v>77.55</v>
      </c>
      <c r="E557" s="302">
        <f t="shared" si="93"/>
        <v>0</v>
      </c>
      <c r="F557" s="291">
        <f t="shared" si="91"/>
        <v>292.55</v>
      </c>
      <c r="G557" s="302">
        <f t="shared" si="93"/>
        <v>-72</v>
      </c>
      <c r="H557" s="291">
        <f t="shared" si="87"/>
        <v>220.55</v>
      </c>
      <c r="I557" s="296"/>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277"/>
      <c r="AF557" s="277"/>
      <c r="AG557" s="277"/>
      <c r="AH557" s="277"/>
      <c r="AI557" s="277"/>
      <c r="AJ557" s="277"/>
      <c r="AK557" s="277"/>
      <c r="AL557" s="277"/>
      <c r="AM557" s="277"/>
      <c r="AN557" s="277"/>
      <c r="AO557" s="277"/>
      <c r="AP557" s="277"/>
      <c r="AQ557" s="277"/>
      <c r="AR557" s="277"/>
      <c r="AS557" s="277"/>
      <c r="AT557" s="277"/>
      <c r="AU557" s="277"/>
      <c r="AV557" s="277"/>
      <c r="AW557" s="277"/>
      <c r="AX557" s="277"/>
      <c r="AY557" s="277"/>
      <c r="AZ557" s="277"/>
      <c r="BA557" s="277"/>
      <c r="BB557" s="277"/>
      <c r="BC557" s="277"/>
      <c r="BD557" s="277"/>
      <c r="BE557" s="277"/>
      <c r="BF557" s="277"/>
      <c r="BG557" s="277"/>
      <c r="BH557" s="277"/>
      <c r="BI557" s="277"/>
      <c r="BJ557" s="277"/>
      <c r="BK557" s="277"/>
      <c r="BL557" s="277"/>
      <c r="BM557" s="277"/>
      <c r="BN557" s="277"/>
      <c r="BO557" s="277"/>
      <c r="BP557" s="277"/>
      <c r="BQ557" s="277"/>
      <c r="BR557" s="277"/>
      <c r="BS557" s="277"/>
      <c r="BT557" s="277"/>
      <c r="BU557" s="277"/>
      <c r="BV557" s="277"/>
      <c r="BW557" s="277"/>
      <c r="BX557" s="277"/>
      <c r="BY557" s="277"/>
      <c r="BZ557" s="277"/>
      <c r="CA557" s="277"/>
      <c r="CB557" s="277"/>
      <c r="CC557" s="277"/>
      <c r="CD557" s="277"/>
      <c r="CE557" s="277"/>
      <c r="CF557" s="277"/>
      <c r="CG557" s="277"/>
      <c r="CH557" s="277"/>
      <c r="CI557" s="277"/>
      <c r="CJ557" s="277"/>
      <c r="CK557" s="277"/>
      <c r="CL557" s="277"/>
      <c r="CM557" s="277"/>
      <c r="CN557" s="277"/>
      <c r="CO557" s="277"/>
      <c r="CP557" s="277"/>
      <c r="CQ557" s="277"/>
      <c r="CR557" s="277"/>
      <c r="CS557" s="277"/>
      <c r="CT557" s="277"/>
      <c r="CU557" s="277"/>
      <c r="CV557" s="277"/>
      <c r="CW557" s="277"/>
      <c r="CX557" s="277"/>
      <c r="CY557" s="277"/>
      <c r="CZ557" s="277"/>
      <c r="DA557" s="277"/>
      <c r="DB557" s="277"/>
      <c r="DC557" s="277"/>
      <c r="DD557" s="277"/>
      <c r="DE557" s="277"/>
      <c r="DF557" s="277"/>
      <c r="DG557" s="277"/>
      <c r="DH557" s="277"/>
      <c r="DI557" s="277"/>
      <c r="DJ557" s="277"/>
      <c r="DK557" s="277"/>
      <c r="DL557" s="277"/>
      <c r="DM557" s="277"/>
      <c r="DN557" s="277"/>
      <c r="DO557" s="277"/>
      <c r="DP557" s="277"/>
      <c r="DQ557" s="277"/>
      <c r="DR557" s="277"/>
      <c r="DS557" s="277"/>
      <c r="DT557" s="277"/>
      <c r="DU557" s="277"/>
      <c r="DV557" s="277"/>
      <c r="DW557" s="277"/>
      <c r="DX557" s="277"/>
      <c r="DY557" s="277"/>
      <c r="DZ557" s="277"/>
      <c r="EA557" s="277"/>
      <c r="EB557" s="277"/>
      <c r="EC557" s="277"/>
      <c r="ED557" s="277"/>
      <c r="EE557" s="277"/>
      <c r="EF557" s="277"/>
      <c r="EG557" s="277"/>
      <c r="EH557" s="277"/>
      <c r="EI557" s="277"/>
      <c r="EJ557" s="277"/>
      <c r="EK557" s="277"/>
      <c r="EL557" s="277"/>
      <c r="EM557" s="277"/>
      <c r="EN557" s="277"/>
      <c r="EO557" s="277"/>
      <c r="EP557" s="277"/>
      <c r="EQ557" s="277"/>
      <c r="ER557" s="277"/>
      <c r="ES557" s="277"/>
      <c r="ET557" s="277"/>
      <c r="EU557" s="277"/>
      <c r="EV557" s="277"/>
      <c r="EW557" s="277"/>
      <c r="EX557" s="277"/>
      <c r="EY557" s="277"/>
      <c r="EZ557" s="277"/>
      <c r="FA557" s="277"/>
      <c r="FB557" s="277"/>
      <c r="FC557" s="277"/>
      <c r="FD557" s="277"/>
      <c r="FE557" s="277"/>
      <c r="FF557" s="277"/>
      <c r="FG557" s="277"/>
      <c r="FH557" s="277"/>
      <c r="FI557" s="277"/>
      <c r="FJ557" s="277"/>
      <c r="FK557" s="277"/>
      <c r="FL557" s="277"/>
      <c r="FM557" s="277"/>
      <c r="FN557" s="277"/>
      <c r="FO557" s="277"/>
      <c r="FP557" s="277"/>
      <c r="FQ557" s="277"/>
      <c r="FR557" s="277"/>
      <c r="FS557" s="277"/>
      <c r="FT557" s="277"/>
      <c r="FU557" s="277"/>
      <c r="FV557" s="277"/>
      <c r="FW557" s="277"/>
      <c r="FX557" s="277"/>
      <c r="FY557" s="277"/>
      <c r="FZ557" s="277"/>
      <c r="GA557" s="277"/>
      <c r="GB557" s="277"/>
      <c r="GC557" s="277"/>
      <c r="GD557" s="277"/>
      <c r="GE557" s="277"/>
      <c r="GF557" s="277"/>
      <c r="GG557" s="277"/>
      <c r="GH557" s="277"/>
      <c r="GI557" s="277"/>
      <c r="GJ557" s="277"/>
      <c r="GK557" s="277"/>
      <c r="GL557" s="277"/>
      <c r="GM557" s="277"/>
      <c r="GN557" s="277"/>
      <c r="GO557" s="277"/>
      <c r="GP557" s="277"/>
      <c r="GQ557" s="277"/>
      <c r="GR557" s="277"/>
      <c r="GS557" s="277"/>
      <c r="GT557" s="277"/>
      <c r="GU557" s="277"/>
      <c r="GV557" s="280"/>
      <c r="GW557" s="280"/>
      <c r="GX557" s="280"/>
      <c r="GY557" s="280"/>
      <c r="GZ557" s="280"/>
      <c r="HA557" s="280"/>
      <c r="HB557" s="280"/>
      <c r="HC557" s="280"/>
      <c r="HD557" s="280"/>
      <c r="HE557" s="280"/>
      <c r="HF557" s="280"/>
      <c r="HG557" s="280"/>
      <c r="HH557" s="280"/>
      <c r="HI557" s="280"/>
      <c r="HJ557" s="280"/>
      <c r="HK557" s="280"/>
      <c r="HL557" s="280"/>
      <c r="HM557" s="280"/>
      <c r="HN557" s="280"/>
      <c r="HO557" s="280"/>
      <c r="HP557" s="280"/>
      <c r="HQ557" s="280"/>
      <c r="HR557" s="280"/>
      <c r="HS557" s="280"/>
    </row>
    <row r="558" spans="1:227" s="278" customFormat="1" ht="30" customHeight="1">
      <c r="A558" s="521"/>
      <c r="B558" s="301" t="s">
        <v>579</v>
      </c>
      <c r="C558" s="302">
        <v>6</v>
      </c>
      <c r="D558" s="317"/>
      <c r="E558" s="290"/>
      <c r="F558" s="291">
        <f t="shared" si="91"/>
        <v>6</v>
      </c>
      <c r="G558" s="290"/>
      <c r="H558" s="291">
        <f t="shared" si="87"/>
        <v>6</v>
      </c>
      <c r="I558" s="296"/>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7"/>
      <c r="AN558" s="277"/>
      <c r="AO558" s="277"/>
      <c r="AP558" s="277"/>
      <c r="AQ558" s="277"/>
      <c r="AR558" s="277"/>
      <c r="AS558" s="277"/>
      <c r="AT558" s="277"/>
      <c r="AU558" s="277"/>
      <c r="AV558" s="277"/>
      <c r="AW558" s="277"/>
      <c r="AX558" s="277"/>
      <c r="AY558" s="277"/>
      <c r="AZ558" s="277"/>
      <c r="BA558" s="277"/>
      <c r="BB558" s="277"/>
      <c r="BC558" s="277"/>
      <c r="BD558" s="277"/>
      <c r="BE558" s="277"/>
      <c r="BF558" s="277"/>
      <c r="BG558" s="277"/>
      <c r="BH558" s="277"/>
      <c r="BI558" s="277"/>
      <c r="BJ558" s="277"/>
      <c r="BK558" s="277"/>
      <c r="BL558" s="277"/>
      <c r="BM558" s="277"/>
      <c r="BN558" s="277"/>
      <c r="BO558" s="277"/>
      <c r="BP558" s="277"/>
      <c r="BQ558" s="277"/>
      <c r="BR558" s="277"/>
      <c r="BS558" s="277"/>
      <c r="BT558" s="277"/>
      <c r="BU558" s="277"/>
      <c r="BV558" s="277"/>
      <c r="BW558" s="277"/>
      <c r="BX558" s="277"/>
      <c r="BY558" s="277"/>
      <c r="BZ558" s="277"/>
      <c r="CA558" s="277"/>
      <c r="CB558" s="277"/>
      <c r="CC558" s="277"/>
      <c r="CD558" s="277"/>
      <c r="CE558" s="277"/>
      <c r="CF558" s="277"/>
      <c r="CG558" s="277"/>
      <c r="CH558" s="277"/>
      <c r="CI558" s="277"/>
      <c r="CJ558" s="277"/>
      <c r="CK558" s="277"/>
      <c r="CL558" s="277"/>
      <c r="CM558" s="277"/>
      <c r="CN558" s="277"/>
      <c r="CO558" s="277"/>
      <c r="CP558" s="277"/>
      <c r="CQ558" s="277"/>
      <c r="CR558" s="277"/>
      <c r="CS558" s="277"/>
      <c r="CT558" s="277"/>
      <c r="CU558" s="277"/>
      <c r="CV558" s="277"/>
      <c r="CW558" s="277"/>
      <c r="CX558" s="277"/>
      <c r="CY558" s="277"/>
      <c r="CZ558" s="277"/>
      <c r="DA558" s="277"/>
      <c r="DB558" s="277"/>
      <c r="DC558" s="277"/>
      <c r="DD558" s="277"/>
      <c r="DE558" s="277"/>
      <c r="DF558" s="277"/>
      <c r="DG558" s="277"/>
      <c r="DH558" s="277"/>
      <c r="DI558" s="277"/>
      <c r="DJ558" s="277"/>
      <c r="DK558" s="277"/>
      <c r="DL558" s="277"/>
      <c r="DM558" s="277"/>
      <c r="DN558" s="277"/>
      <c r="DO558" s="277"/>
      <c r="DP558" s="277"/>
      <c r="DQ558" s="277"/>
      <c r="DR558" s="277"/>
      <c r="DS558" s="277"/>
      <c r="DT558" s="277"/>
      <c r="DU558" s="277"/>
      <c r="DV558" s="277"/>
      <c r="DW558" s="277"/>
      <c r="DX558" s="277"/>
      <c r="DY558" s="277"/>
      <c r="DZ558" s="277"/>
      <c r="EA558" s="277"/>
      <c r="EB558" s="277"/>
      <c r="EC558" s="277"/>
      <c r="ED558" s="277"/>
      <c r="EE558" s="277"/>
      <c r="EF558" s="277"/>
      <c r="EG558" s="277"/>
      <c r="EH558" s="277"/>
      <c r="EI558" s="277"/>
      <c r="EJ558" s="277"/>
      <c r="EK558" s="277"/>
      <c r="EL558" s="277"/>
      <c r="EM558" s="277"/>
      <c r="EN558" s="277"/>
      <c r="EO558" s="277"/>
      <c r="EP558" s="277"/>
      <c r="EQ558" s="277"/>
      <c r="ER558" s="277"/>
      <c r="ES558" s="277"/>
      <c r="ET558" s="277"/>
      <c r="EU558" s="277"/>
      <c r="EV558" s="277"/>
      <c r="EW558" s="277"/>
      <c r="EX558" s="277"/>
      <c r="EY558" s="277"/>
      <c r="EZ558" s="277"/>
      <c r="FA558" s="277"/>
      <c r="FB558" s="277"/>
      <c r="FC558" s="277"/>
      <c r="FD558" s="277"/>
      <c r="FE558" s="277"/>
      <c r="FF558" s="277"/>
      <c r="FG558" s="277"/>
      <c r="FH558" s="277"/>
      <c r="FI558" s="277"/>
      <c r="FJ558" s="277"/>
      <c r="FK558" s="277"/>
      <c r="FL558" s="277"/>
      <c r="FM558" s="277"/>
      <c r="FN558" s="277"/>
      <c r="FO558" s="277"/>
      <c r="FP558" s="277"/>
      <c r="FQ558" s="277"/>
      <c r="FR558" s="277"/>
      <c r="FS558" s="277"/>
      <c r="FT558" s="277"/>
      <c r="FU558" s="277"/>
      <c r="FV558" s="277"/>
      <c r="FW558" s="277"/>
      <c r="FX558" s="277"/>
      <c r="FY558" s="277"/>
      <c r="FZ558" s="277"/>
      <c r="GA558" s="277"/>
      <c r="GB558" s="277"/>
      <c r="GC558" s="277"/>
      <c r="GD558" s="277"/>
      <c r="GE558" s="277"/>
      <c r="GF558" s="277"/>
      <c r="GG558" s="277"/>
      <c r="GH558" s="277"/>
      <c r="GI558" s="277"/>
      <c r="GJ558" s="277"/>
      <c r="GK558" s="277"/>
      <c r="GL558" s="277"/>
      <c r="GM558" s="277"/>
      <c r="GN558" s="277"/>
      <c r="GO558" s="277"/>
      <c r="GP558" s="277"/>
      <c r="GQ558" s="277"/>
      <c r="GR558" s="277"/>
      <c r="GS558" s="277"/>
      <c r="GT558" s="277"/>
      <c r="GU558" s="277"/>
      <c r="GV558" s="280"/>
      <c r="GW558" s="280"/>
      <c r="GX558" s="280"/>
      <c r="GY558" s="280"/>
      <c r="GZ558" s="280"/>
      <c r="HA558" s="280"/>
      <c r="HB558" s="280"/>
      <c r="HC558" s="280"/>
      <c r="HD558" s="280"/>
      <c r="HE558" s="280"/>
      <c r="HF558" s="280"/>
      <c r="HG558" s="280"/>
      <c r="HH558" s="280"/>
      <c r="HI558" s="280"/>
      <c r="HJ558" s="280"/>
      <c r="HK558" s="280"/>
      <c r="HL558" s="280"/>
      <c r="HM558" s="280"/>
      <c r="HN558" s="280"/>
      <c r="HO558" s="280"/>
      <c r="HP558" s="280"/>
      <c r="HQ558" s="280"/>
      <c r="HR558" s="280"/>
      <c r="HS558" s="280"/>
    </row>
    <row r="559" spans="1:227" s="278" customFormat="1" ht="30" customHeight="1">
      <c r="A559" s="521"/>
      <c r="B559" s="301" t="s">
        <v>580</v>
      </c>
      <c r="C559" s="316">
        <v>3</v>
      </c>
      <c r="D559" s="317"/>
      <c r="E559" s="290"/>
      <c r="F559" s="291">
        <f t="shared" si="91"/>
        <v>3</v>
      </c>
      <c r="G559" s="290"/>
      <c r="H559" s="291">
        <f t="shared" si="87"/>
        <v>3</v>
      </c>
      <c r="I559" s="296"/>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s="277"/>
      <c r="AG559" s="277"/>
      <c r="AH559" s="277"/>
      <c r="AI559" s="277"/>
      <c r="AJ559" s="277"/>
      <c r="AK559" s="277"/>
      <c r="AL559" s="277"/>
      <c r="AM559" s="277"/>
      <c r="AN559" s="277"/>
      <c r="AO559" s="277"/>
      <c r="AP559" s="277"/>
      <c r="AQ559" s="277"/>
      <c r="AR559" s="277"/>
      <c r="AS559" s="277"/>
      <c r="AT559" s="277"/>
      <c r="AU559" s="277"/>
      <c r="AV559" s="277"/>
      <c r="AW559" s="277"/>
      <c r="AX559" s="277"/>
      <c r="AY559" s="277"/>
      <c r="AZ559" s="277"/>
      <c r="BA559" s="277"/>
      <c r="BB559" s="277"/>
      <c r="BC559" s="277"/>
      <c r="BD559" s="277"/>
      <c r="BE559" s="277"/>
      <c r="BF559" s="277"/>
      <c r="BG559" s="277"/>
      <c r="BH559" s="277"/>
      <c r="BI559" s="277"/>
      <c r="BJ559" s="277"/>
      <c r="BK559" s="277"/>
      <c r="BL559" s="277"/>
      <c r="BM559" s="277"/>
      <c r="BN559" s="277"/>
      <c r="BO559" s="277"/>
      <c r="BP559" s="277"/>
      <c r="BQ559" s="277"/>
      <c r="BR559" s="277"/>
      <c r="BS559" s="277"/>
      <c r="BT559" s="277"/>
      <c r="BU559" s="277"/>
      <c r="BV559" s="277"/>
      <c r="BW559" s="277"/>
      <c r="BX559" s="277"/>
      <c r="BY559" s="277"/>
      <c r="BZ559" s="277"/>
      <c r="CA559" s="277"/>
      <c r="CB559" s="277"/>
      <c r="CC559" s="277"/>
      <c r="CD559" s="277"/>
      <c r="CE559" s="277"/>
      <c r="CF559" s="277"/>
      <c r="CG559" s="277"/>
      <c r="CH559" s="277"/>
      <c r="CI559" s="277"/>
      <c r="CJ559" s="277"/>
      <c r="CK559" s="277"/>
      <c r="CL559" s="277"/>
      <c r="CM559" s="277"/>
      <c r="CN559" s="277"/>
      <c r="CO559" s="277"/>
      <c r="CP559" s="277"/>
      <c r="CQ559" s="277"/>
      <c r="CR559" s="277"/>
      <c r="CS559" s="277"/>
      <c r="CT559" s="277"/>
      <c r="CU559" s="277"/>
      <c r="CV559" s="277"/>
      <c r="CW559" s="277"/>
      <c r="CX559" s="277"/>
      <c r="CY559" s="277"/>
      <c r="CZ559" s="277"/>
      <c r="DA559" s="277"/>
      <c r="DB559" s="277"/>
      <c r="DC559" s="277"/>
      <c r="DD559" s="277"/>
      <c r="DE559" s="277"/>
      <c r="DF559" s="277"/>
      <c r="DG559" s="277"/>
      <c r="DH559" s="277"/>
      <c r="DI559" s="277"/>
      <c r="DJ559" s="277"/>
      <c r="DK559" s="277"/>
      <c r="DL559" s="277"/>
      <c r="DM559" s="277"/>
      <c r="DN559" s="277"/>
      <c r="DO559" s="277"/>
      <c r="DP559" s="277"/>
      <c r="DQ559" s="277"/>
      <c r="DR559" s="277"/>
      <c r="DS559" s="277"/>
      <c r="DT559" s="277"/>
      <c r="DU559" s="277"/>
      <c r="DV559" s="277"/>
      <c r="DW559" s="277"/>
      <c r="DX559" s="277"/>
      <c r="DY559" s="277"/>
      <c r="DZ559" s="277"/>
      <c r="EA559" s="277"/>
      <c r="EB559" s="277"/>
      <c r="EC559" s="277"/>
      <c r="ED559" s="277"/>
      <c r="EE559" s="277"/>
      <c r="EF559" s="277"/>
      <c r="EG559" s="277"/>
      <c r="EH559" s="277"/>
      <c r="EI559" s="277"/>
      <c r="EJ559" s="277"/>
      <c r="EK559" s="277"/>
      <c r="EL559" s="277"/>
      <c r="EM559" s="277"/>
      <c r="EN559" s="277"/>
      <c r="EO559" s="277"/>
      <c r="EP559" s="277"/>
      <c r="EQ559" s="277"/>
      <c r="ER559" s="277"/>
      <c r="ES559" s="277"/>
      <c r="ET559" s="277"/>
      <c r="EU559" s="277"/>
      <c r="EV559" s="277"/>
      <c r="EW559" s="277"/>
      <c r="EX559" s="277"/>
      <c r="EY559" s="277"/>
      <c r="EZ559" s="277"/>
      <c r="FA559" s="277"/>
      <c r="FB559" s="277"/>
      <c r="FC559" s="277"/>
      <c r="FD559" s="277"/>
      <c r="FE559" s="277"/>
      <c r="FF559" s="277"/>
      <c r="FG559" s="277"/>
      <c r="FH559" s="277"/>
      <c r="FI559" s="277"/>
      <c r="FJ559" s="277"/>
      <c r="FK559" s="277"/>
      <c r="FL559" s="277"/>
      <c r="FM559" s="277"/>
      <c r="FN559" s="277"/>
      <c r="FO559" s="277"/>
      <c r="FP559" s="277"/>
      <c r="FQ559" s="277"/>
      <c r="FR559" s="277"/>
      <c r="FS559" s="277"/>
      <c r="FT559" s="277"/>
      <c r="FU559" s="277"/>
      <c r="FV559" s="277"/>
      <c r="FW559" s="277"/>
      <c r="FX559" s="277"/>
      <c r="FY559" s="277"/>
      <c r="FZ559" s="277"/>
      <c r="GA559" s="277"/>
      <c r="GB559" s="277"/>
      <c r="GC559" s="277"/>
      <c r="GD559" s="277"/>
      <c r="GE559" s="277"/>
      <c r="GF559" s="277"/>
      <c r="GG559" s="277"/>
      <c r="GH559" s="277"/>
      <c r="GI559" s="277"/>
      <c r="GJ559" s="277"/>
      <c r="GK559" s="277"/>
      <c r="GL559" s="277"/>
      <c r="GM559" s="277"/>
      <c r="GN559" s="277"/>
      <c r="GO559" s="277"/>
      <c r="GP559" s="277"/>
      <c r="GQ559" s="277"/>
      <c r="GR559" s="277"/>
      <c r="GS559" s="277"/>
      <c r="GT559" s="277"/>
      <c r="GU559" s="277"/>
      <c r="GV559" s="280"/>
      <c r="GW559" s="280"/>
      <c r="GX559" s="280"/>
      <c r="GY559" s="280"/>
      <c r="GZ559" s="280"/>
      <c r="HA559" s="280"/>
      <c r="HB559" s="280"/>
      <c r="HC559" s="280"/>
      <c r="HD559" s="280"/>
      <c r="HE559" s="280"/>
      <c r="HF559" s="280"/>
      <c r="HG559" s="280"/>
      <c r="HH559" s="280"/>
      <c r="HI559" s="280"/>
      <c r="HJ559" s="280"/>
      <c r="HK559" s="280"/>
      <c r="HL559" s="280"/>
      <c r="HM559" s="280"/>
      <c r="HN559" s="280"/>
      <c r="HO559" s="280"/>
      <c r="HP559" s="280"/>
      <c r="HQ559" s="280"/>
      <c r="HR559" s="280"/>
      <c r="HS559" s="280"/>
    </row>
    <row r="560" spans="1:227" s="278" customFormat="1" ht="30" customHeight="1">
      <c r="A560" s="521"/>
      <c r="B560" s="303" t="s">
        <v>581</v>
      </c>
      <c r="C560" s="300">
        <v>6</v>
      </c>
      <c r="D560" s="302"/>
      <c r="E560" s="290"/>
      <c r="F560" s="291">
        <f t="shared" si="91"/>
        <v>6</v>
      </c>
      <c r="G560" s="290"/>
      <c r="H560" s="291">
        <f t="shared" si="87"/>
        <v>6</v>
      </c>
      <c r="I560" s="296"/>
      <c r="J560" s="277"/>
      <c r="K560" s="277"/>
      <c r="L560" s="277"/>
      <c r="M560" s="277"/>
      <c r="N560" s="277"/>
      <c r="O560" s="277"/>
      <c r="P560" s="277"/>
      <c r="Q560" s="277"/>
      <c r="R560" s="277"/>
      <c r="S560" s="277"/>
      <c r="T560" s="277"/>
      <c r="U560" s="277"/>
      <c r="V560" s="277"/>
      <c r="W560" s="277"/>
      <c r="X560" s="277"/>
      <c r="Y560" s="277"/>
      <c r="Z560" s="277"/>
      <c r="AA560" s="277"/>
      <c r="AB560" s="277"/>
      <c r="AC560" s="277"/>
      <c r="AD560" s="277"/>
      <c r="AE560" s="277"/>
      <c r="AF560" s="277"/>
      <c r="AG560" s="277"/>
      <c r="AH560" s="277"/>
      <c r="AI560" s="277"/>
      <c r="AJ560" s="277"/>
      <c r="AK560" s="277"/>
      <c r="AL560" s="277"/>
      <c r="AM560" s="277"/>
      <c r="AN560" s="277"/>
      <c r="AO560" s="277"/>
      <c r="AP560" s="277"/>
      <c r="AQ560" s="277"/>
      <c r="AR560" s="277"/>
      <c r="AS560" s="277"/>
      <c r="AT560" s="277"/>
      <c r="AU560" s="277"/>
      <c r="AV560" s="277"/>
      <c r="AW560" s="277"/>
      <c r="AX560" s="277"/>
      <c r="AY560" s="277"/>
      <c r="AZ560" s="277"/>
      <c r="BA560" s="277"/>
      <c r="BB560" s="277"/>
      <c r="BC560" s="277"/>
      <c r="BD560" s="277"/>
      <c r="BE560" s="277"/>
      <c r="BF560" s="277"/>
      <c r="BG560" s="277"/>
      <c r="BH560" s="277"/>
      <c r="BI560" s="277"/>
      <c r="BJ560" s="277"/>
      <c r="BK560" s="277"/>
      <c r="BL560" s="277"/>
      <c r="BM560" s="277"/>
      <c r="BN560" s="277"/>
      <c r="BO560" s="277"/>
      <c r="BP560" s="277"/>
      <c r="BQ560" s="277"/>
      <c r="BR560" s="277"/>
      <c r="BS560" s="277"/>
      <c r="BT560" s="277"/>
      <c r="BU560" s="277"/>
      <c r="BV560" s="277"/>
      <c r="BW560" s="277"/>
      <c r="BX560" s="277"/>
      <c r="BY560" s="277"/>
      <c r="BZ560" s="277"/>
      <c r="CA560" s="277"/>
      <c r="CB560" s="277"/>
      <c r="CC560" s="277"/>
      <c r="CD560" s="277"/>
      <c r="CE560" s="277"/>
      <c r="CF560" s="277"/>
      <c r="CG560" s="277"/>
      <c r="CH560" s="277"/>
      <c r="CI560" s="277"/>
      <c r="CJ560" s="277"/>
      <c r="CK560" s="277"/>
      <c r="CL560" s="277"/>
      <c r="CM560" s="277"/>
      <c r="CN560" s="277"/>
      <c r="CO560" s="277"/>
      <c r="CP560" s="277"/>
      <c r="CQ560" s="277"/>
      <c r="CR560" s="277"/>
      <c r="CS560" s="277"/>
      <c r="CT560" s="277"/>
      <c r="CU560" s="277"/>
      <c r="CV560" s="277"/>
      <c r="CW560" s="277"/>
      <c r="CX560" s="277"/>
      <c r="CY560" s="277"/>
      <c r="CZ560" s="277"/>
      <c r="DA560" s="277"/>
      <c r="DB560" s="277"/>
      <c r="DC560" s="277"/>
      <c r="DD560" s="277"/>
      <c r="DE560" s="277"/>
      <c r="DF560" s="277"/>
      <c r="DG560" s="277"/>
      <c r="DH560" s="277"/>
      <c r="DI560" s="277"/>
      <c r="DJ560" s="277"/>
      <c r="DK560" s="277"/>
      <c r="DL560" s="277"/>
      <c r="DM560" s="277"/>
      <c r="DN560" s="277"/>
      <c r="DO560" s="277"/>
      <c r="DP560" s="277"/>
      <c r="DQ560" s="277"/>
      <c r="DR560" s="277"/>
      <c r="DS560" s="277"/>
      <c r="DT560" s="277"/>
      <c r="DU560" s="277"/>
      <c r="DV560" s="277"/>
      <c r="DW560" s="277"/>
      <c r="DX560" s="277"/>
      <c r="DY560" s="277"/>
      <c r="DZ560" s="277"/>
      <c r="EA560" s="277"/>
      <c r="EB560" s="277"/>
      <c r="EC560" s="277"/>
      <c r="ED560" s="277"/>
      <c r="EE560" s="277"/>
      <c r="EF560" s="277"/>
      <c r="EG560" s="277"/>
      <c r="EH560" s="277"/>
      <c r="EI560" s="277"/>
      <c r="EJ560" s="277"/>
      <c r="EK560" s="277"/>
      <c r="EL560" s="277"/>
      <c r="EM560" s="277"/>
      <c r="EN560" s="277"/>
      <c r="EO560" s="277"/>
      <c r="EP560" s="277"/>
      <c r="EQ560" s="277"/>
      <c r="ER560" s="277"/>
      <c r="ES560" s="277"/>
      <c r="ET560" s="277"/>
      <c r="EU560" s="277"/>
      <c r="EV560" s="277"/>
      <c r="EW560" s="277"/>
      <c r="EX560" s="277"/>
      <c r="EY560" s="277"/>
      <c r="EZ560" s="277"/>
      <c r="FA560" s="277"/>
      <c r="FB560" s="277"/>
      <c r="FC560" s="277"/>
      <c r="FD560" s="277"/>
      <c r="FE560" s="277"/>
      <c r="FF560" s="277"/>
      <c r="FG560" s="277"/>
      <c r="FH560" s="277"/>
      <c r="FI560" s="277"/>
      <c r="FJ560" s="277"/>
      <c r="FK560" s="277"/>
      <c r="FL560" s="277"/>
      <c r="FM560" s="277"/>
      <c r="FN560" s="277"/>
      <c r="FO560" s="277"/>
      <c r="FP560" s="277"/>
      <c r="FQ560" s="277"/>
      <c r="FR560" s="277"/>
      <c r="FS560" s="277"/>
      <c r="FT560" s="277"/>
      <c r="FU560" s="277"/>
      <c r="FV560" s="277"/>
      <c r="FW560" s="277"/>
      <c r="FX560" s="277"/>
      <c r="FY560" s="277"/>
      <c r="FZ560" s="277"/>
      <c r="GA560" s="277"/>
      <c r="GB560" s="277"/>
      <c r="GC560" s="277"/>
      <c r="GD560" s="277"/>
      <c r="GE560" s="277"/>
      <c r="GF560" s="277"/>
      <c r="GG560" s="277"/>
      <c r="GH560" s="277"/>
      <c r="GI560" s="277"/>
      <c r="GJ560" s="277"/>
      <c r="GK560" s="277"/>
      <c r="GL560" s="277"/>
      <c r="GM560" s="277"/>
      <c r="GN560" s="277"/>
      <c r="GO560" s="277"/>
      <c r="GP560" s="277"/>
      <c r="GQ560" s="277"/>
      <c r="GR560" s="277"/>
      <c r="GS560" s="277"/>
      <c r="GT560" s="277"/>
      <c r="GU560" s="277"/>
      <c r="GV560" s="280"/>
      <c r="GW560" s="280"/>
      <c r="GX560" s="280"/>
      <c r="GY560" s="280"/>
      <c r="GZ560" s="280"/>
      <c r="HA560" s="280"/>
      <c r="HB560" s="280"/>
      <c r="HC560" s="280"/>
      <c r="HD560" s="280"/>
      <c r="HE560" s="280"/>
      <c r="HF560" s="280"/>
      <c r="HG560" s="280"/>
      <c r="HH560" s="280"/>
      <c r="HI560" s="280"/>
      <c r="HJ560" s="280"/>
      <c r="HK560" s="280"/>
      <c r="HL560" s="280"/>
      <c r="HM560" s="280"/>
      <c r="HN560" s="280"/>
      <c r="HO560" s="280"/>
      <c r="HP560" s="280"/>
      <c r="HQ560" s="280"/>
      <c r="HR560" s="280"/>
      <c r="HS560" s="280"/>
    </row>
    <row r="561" spans="1:227" s="278" customFormat="1" ht="30" customHeight="1">
      <c r="A561" s="521"/>
      <c r="B561" s="301" t="s">
        <v>582</v>
      </c>
      <c r="C561" s="302">
        <v>200</v>
      </c>
      <c r="D561" s="302"/>
      <c r="E561" s="290"/>
      <c r="F561" s="291">
        <f t="shared" si="91"/>
        <v>200</v>
      </c>
      <c r="G561" s="290"/>
      <c r="H561" s="291">
        <f t="shared" si="87"/>
        <v>200</v>
      </c>
      <c r="I561" s="296"/>
      <c r="J561" s="277"/>
      <c r="K561" s="277"/>
      <c r="L561" s="277"/>
      <c r="M561" s="277"/>
      <c r="N561" s="277"/>
      <c r="O561" s="277"/>
      <c r="P561" s="277"/>
      <c r="Q561" s="277"/>
      <c r="R561" s="277"/>
      <c r="S561" s="277"/>
      <c r="T561" s="277"/>
      <c r="U561" s="277"/>
      <c r="V561" s="277"/>
      <c r="W561" s="277"/>
      <c r="X561" s="277"/>
      <c r="Y561" s="277"/>
      <c r="Z561" s="277"/>
      <c r="AA561" s="277"/>
      <c r="AB561" s="277"/>
      <c r="AC561" s="277"/>
      <c r="AD561" s="277"/>
      <c r="AE561" s="277"/>
      <c r="AF561" s="277"/>
      <c r="AG561" s="277"/>
      <c r="AH561" s="277"/>
      <c r="AI561" s="277"/>
      <c r="AJ561" s="277"/>
      <c r="AK561" s="277"/>
      <c r="AL561" s="277"/>
      <c r="AM561" s="277"/>
      <c r="AN561" s="277"/>
      <c r="AO561" s="277"/>
      <c r="AP561" s="277"/>
      <c r="AQ561" s="277"/>
      <c r="AR561" s="277"/>
      <c r="AS561" s="277"/>
      <c r="AT561" s="277"/>
      <c r="AU561" s="277"/>
      <c r="AV561" s="277"/>
      <c r="AW561" s="277"/>
      <c r="AX561" s="277"/>
      <c r="AY561" s="277"/>
      <c r="AZ561" s="277"/>
      <c r="BA561" s="277"/>
      <c r="BB561" s="277"/>
      <c r="BC561" s="277"/>
      <c r="BD561" s="277"/>
      <c r="BE561" s="277"/>
      <c r="BF561" s="277"/>
      <c r="BG561" s="277"/>
      <c r="BH561" s="277"/>
      <c r="BI561" s="277"/>
      <c r="BJ561" s="277"/>
      <c r="BK561" s="277"/>
      <c r="BL561" s="277"/>
      <c r="BM561" s="277"/>
      <c r="BN561" s="277"/>
      <c r="BO561" s="277"/>
      <c r="BP561" s="277"/>
      <c r="BQ561" s="277"/>
      <c r="BR561" s="277"/>
      <c r="BS561" s="277"/>
      <c r="BT561" s="277"/>
      <c r="BU561" s="277"/>
      <c r="BV561" s="277"/>
      <c r="BW561" s="277"/>
      <c r="BX561" s="277"/>
      <c r="BY561" s="277"/>
      <c r="BZ561" s="277"/>
      <c r="CA561" s="277"/>
      <c r="CB561" s="277"/>
      <c r="CC561" s="277"/>
      <c r="CD561" s="277"/>
      <c r="CE561" s="277"/>
      <c r="CF561" s="277"/>
      <c r="CG561" s="277"/>
      <c r="CH561" s="277"/>
      <c r="CI561" s="277"/>
      <c r="CJ561" s="277"/>
      <c r="CK561" s="277"/>
      <c r="CL561" s="277"/>
      <c r="CM561" s="277"/>
      <c r="CN561" s="277"/>
      <c r="CO561" s="277"/>
      <c r="CP561" s="277"/>
      <c r="CQ561" s="277"/>
      <c r="CR561" s="277"/>
      <c r="CS561" s="277"/>
      <c r="CT561" s="277"/>
      <c r="CU561" s="277"/>
      <c r="CV561" s="277"/>
      <c r="CW561" s="277"/>
      <c r="CX561" s="277"/>
      <c r="CY561" s="277"/>
      <c r="CZ561" s="277"/>
      <c r="DA561" s="277"/>
      <c r="DB561" s="277"/>
      <c r="DC561" s="277"/>
      <c r="DD561" s="277"/>
      <c r="DE561" s="277"/>
      <c r="DF561" s="277"/>
      <c r="DG561" s="277"/>
      <c r="DH561" s="277"/>
      <c r="DI561" s="277"/>
      <c r="DJ561" s="277"/>
      <c r="DK561" s="277"/>
      <c r="DL561" s="277"/>
      <c r="DM561" s="277"/>
      <c r="DN561" s="277"/>
      <c r="DO561" s="277"/>
      <c r="DP561" s="277"/>
      <c r="DQ561" s="277"/>
      <c r="DR561" s="277"/>
      <c r="DS561" s="277"/>
      <c r="DT561" s="277"/>
      <c r="DU561" s="277"/>
      <c r="DV561" s="277"/>
      <c r="DW561" s="277"/>
      <c r="DX561" s="277"/>
      <c r="DY561" s="277"/>
      <c r="DZ561" s="277"/>
      <c r="EA561" s="277"/>
      <c r="EB561" s="277"/>
      <c r="EC561" s="277"/>
      <c r="ED561" s="277"/>
      <c r="EE561" s="277"/>
      <c r="EF561" s="277"/>
      <c r="EG561" s="277"/>
      <c r="EH561" s="277"/>
      <c r="EI561" s="277"/>
      <c r="EJ561" s="277"/>
      <c r="EK561" s="277"/>
      <c r="EL561" s="277"/>
      <c r="EM561" s="277"/>
      <c r="EN561" s="277"/>
      <c r="EO561" s="277"/>
      <c r="EP561" s="277"/>
      <c r="EQ561" s="277"/>
      <c r="ER561" s="277"/>
      <c r="ES561" s="277"/>
      <c r="ET561" s="277"/>
      <c r="EU561" s="277"/>
      <c r="EV561" s="277"/>
      <c r="EW561" s="277"/>
      <c r="EX561" s="277"/>
      <c r="EY561" s="277"/>
      <c r="EZ561" s="277"/>
      <c r="FA561" s="277"/>
      <c r="FB561" s="277"/>
      <c r="FC561" s="277"/>
      <c r="FD561" s="277"/>
      <c r="FE561" s="277"/>
      <c r="FF561" s="277"/>
      <c r="FG561" s="277"/>
      <c r="FH561" s="277"/>
      <c r="FI561" s="277"/>
      <c r="FJ561" s="277"/>
      <c r="FK561" s="277"/>
      <c r="FL561" s="277"/>
      <c r="FM561" s="277"/>
      <c r="FN561" s="277"/>
      <c r="FO561" s="277"/>
      <c r="FP561" s="277"/>
      <c r="FQ561" s="277"/>
      <c r="FR561" s="277"/>
      <c r="FS561" s="277"/>
      <c r="FT561" s="277"/>
      <c r="FU561" s="277"/>
      <c r="FV561" s="277"/>
      <c r="FW561" s="277"/>
      <c r="FX561" s="277"/>
      <c r="FY561" s="277"/>
      <c r="FZ561" s="277"/>
      <c r="GA561" s="277"/>
      <c r="GB561" s="277"/>
      <c r="GC561" s="277"/>
      <c r="GD561" s="277"/>
      <c r="GE561" s="277"/>
      <c r="GF561" s="277"/>
      <c r="GG561" s="277"/>
      <c r="GH561" s="277"/>
      <c r="GI561" s="277"/>
      <c r="GJ561" s="277"/>
      <c r="GK561" s="277"/>
      <c r="GL561" s="277"/>
      <c r="GM561" s="277"/>
      <c r="GN561" s="277"/>
      <c r="GO561" s="277"/>
      <c r="GP561" s="277"/>
      <c r="GQ561" s="277"/>
      <c r="GR561" s="277"/>
      <c r="GS561" s="277"/>
      <c r="GT561" s="277"/>
      <c r="GU561" s="277"/>
      <c r="GV561" s="280"/>
      <c r="GW561" s="280"/>
      <c r="GX561" s="280"/>
      <c r="GY561" s="280"/>
      <c r="GZ561" s="280"/>
      <c r="HA561" s="280"/>
      <c r="HB561" s="280"/>
      <c r="HC561" s="280"/>
      <c r="HD561" s="280"/>
      <c r="HE561" s="280"/>
      <c r="HF561" s="280"/>
      <c r="HG561" s="280"/>
      <c r="HH561" s="280"/>
      <c r="HI561" s="280"/>
      <c r="HJ561" s="280"/>
      <c r="HK561" s="280"/>
      <c r="HL561" s="280"/>
      <c r="HM561" s="280"/>
      <c r="HN561" s="280"/>
      <c r="HO561" s="280"/>
      <c r="HP561" s="280"/>
      <c r="HQ561" s="280"/>
      <c r="HR561" s="280"/>
      <c r="HS561" s="280"/>
    </row>
    <row r="562" spans="1:227" s="278" customFormat="1" ht="30" customHeight="1">
      <c r="A562" s="521"/>
      <c r="B562" s="297" t="s">
        <v>377</v>
      </c>
      <c r="C562" s="290"/>
      <c r="D562" s="290">
        <v>77.55</v>
      </c>
      <c r="E562" s="290"/>
      <c r="F562" s="291">
        <f t="shared" si="91"/>
        <v>77.55</v>
      </c>
      <c r="G562" s="290"/>
      <c r="H562" s="291">
        <f t="shared" si="87"/>
        <v>77.55</v>
      </c>
      <c r="I562" s="296" t="s">
        <v>267</v>
      </c>
      <c r="J562" s="277"/>
      <c r="K562" s="277"/>
      <c r="L562" s="277"/>
      <c r="M562" s="277"/>
      <c r="N562" s="277"/>
      <c r="O562" s="277"/>
      <c r="P562" s="277"/>
      <c r="Q562" s="277"/>
      <c r="R562" s="277"/>
      <c r="S562" s="277"/>
      <c r="T562" s="277"/>
      <c r="U562" s="277"/>
      <c r="V562" s="277"/>
      <c r="W562" s="277"/>
      <c r="X562" s="277"/>
      <c r="Y562" s="277"/>
      <c r="Z562" s="277"/>
      <c r="AA562" s="277"/>
      <c r="AB562" s="277"/>
      <c r="AC562" s="277"/>
      <c r="AD562" s="277"/>
      <c r="AE562" s="277"/>
      <c r="AF562" s="277"/>
      <c r="AG562" s="277"/>
      <c r="AH562" s="277"/>
      <c r="AI562" s="277"/>
      <c r="AJ562" s="277"/>
      <c r="AK562" s="277"/>
      <c r="AL562" s="277"/>
      <c r="AM562" s="277"/>
      <c r="AN562" s="277"/>
      <c r="AO562" s="277"/>
      <c r="AP562" s="277"/>
      <c r="AQ562" s="277"/>
      <c r="AR562" s="277"/>
      <c r="AS562" s="277"/>
      <c r="AT562" s="277"/>
      <c r="AU562" s="277"/>
      <c r="AV562" s="277"/>
      <c r="AW562" s="277"/>
      <c r="AX562" s="277"/>
      <c r="AY562" s="277"/>
      <c r="AZ562" s="277"/>
      <c r="BA562" s="277"/>
      <c r="BB562" s="277"/>
      <c r="BC562" s="277"/>
      <c r="BD562" s="277"/>
      <c r="BE562" s="277"/>
      <c r="BF562" s="277"/>
      <c r="BG562" s="277"/>
      <c r="BH562" s="277"/>
      <c r="BI562" s="277"/>
      <c r="BJ562" s="277"/>
      <c r="BK562" s="277"/>
      <c r="BL562" s="277"/>
      <c r="BM562" s="277"/>
      <c r="BN562" s="277"/>
      <c r="BO562" s="277"/>
      <c r="BP562" s="277"/>
      <c r="BQ562" s="277"/>
      <c r="BR562" s="277"/>
      <c r="BS562" s="277"/>
      <c r="BT562" s="277"/>
      <c r="BU562" s="277"/>
      <c r="BV562" s="277"/>
      <c r="BW562" s="277"/>
      <c r="BX562" s="277"/>
      <c r="BY562" s="277"/>
      <c r="BZ562" s="277"/>
      <c r="CA562" s="277"/>
      <c r="CB562" s="277"/>
      <c r="CC562" s="277"/>
      <c r="CD562" s="277"/>
      <c r="CE562" s="277"/>
      <c r="CF562" s="277"/>
      <c r="CG562" s="277"/>
      <c r="CH562" s="277"/>
      <c r="CI562" s="277"/>
      <c r="CJ562" s="277"/>
      <c r="CK562" s="277"/>
      <c r="CL562" s="277"/>
      <c r="CM562" s="277"/>
      <c r="CN562" s="277"/>
      <c r="CO562" s="277"/>
      <c r="CP562" s="277"/>
      <c r="CQ562" s="277"/>
      <c r="CR562" s="277"/>
      <c r="CS562" s="277"/>
      <c r="CT562" s="277"/>
      <c r="CU562" s="277"/>
      <c r="CV562" s="277"/>
      <c r="CW562" s="277"/>
      <c r="CX562" s="277"/>
      <c r="CY562" s="277"/>
      <c r="CZ562" s="277"/>
      <c r="DA562" s="277"/>
      <c r="DB562" s="277"/>
      <c r="DC562" s="277"/>
      <c r="DD562" s="277"/>
      <c r="DE562" s="277"/>
      <c r="DF562" s="277"/>
      <c r="DG562" s="277"/>
      <c r="DH562" s="277"/>
      <c r="DI562" s="277"/>
      <c r="DJ562" s="277"/>
      <c r="DK562" s="277"/>
      <c r="DL562" s="277"/>
      <c r="DM562" s="277"/>
      <c r="DN562" s="277"/>
      <c r="DO562" s="277"/>
      <c r="DP562" s="277"/>
      <c r="DQ562" s="277"/>
      <c r="DR562" s="277"/>
      <c r="DS562" s="277"/>
      <c r="DT562" s="277"/>
      <c r="DU562" s="277"/>
      <c r="DV562" s="277"/>
      <c r="DW562" s="277"/>
      <c r="DX562" s="277"/>
      <c r="DY562" s="277"/>
      <c r="DZ562" s="277"/>
      <c r="EA562" s="277"/>
      <c r="EB562" s="277"/>
      <c r="EC562" s="277"/>
      <c r="ED562" s="277"/>
      <c r="EE562" s="277"/>
      <c r="EF562" s="277"/>
      <c r="EG562" s="277"/>
      <c r="EH562" s="277"/>
      <c r="EI562" s="277"/>
      <c r="EJ562" s="277"/>
      <c r="EK562" s="277"/>
      <c r="EL562" s="277"/>
      <c r="EM562" s="277"/>
      <c r="EN562" s="277"/>
      <c r="EO562" s="277"/>
      <c r="EP562" s="277"/>
      <c r="EQ562" s="277"/>
      <c r="ER562" s="277"/>
      <c r="ES562" s="277"/>
      <c r="ET562" s="277"/>
      <c r="EU562" s="277"/>
      <c r="EV562" s="277"/>
      <c r="EW562" s="277"/>
      <c r="EX562" s="277"/>
      <c r="EY562" s="277"/>
      <c r="EZ562" s="277"/>
      <c r="FA562" s="277"/>
      <c r="FB562" s="277"/>
      <c r="FC562" s="277"/>
      <c r="FD562" s="277"/>
      <c r="FE562" s="277"/>
      <c r="FF562" s="277"/>
      <c r="FG562" s="277"/>
      <c r="FH562" s="277"/>
      <c r="FI562" s="277"/>
      <c r="FJ562" s="277"/>
      <c r="FK562" s="277"/>
      <c r="FL562" s="277"/>
      <c r="FM562" s="277"/>
      <c r="FN562" s="277"/>
      <c r="FO562" s="277"/>
      <c r="FP562" s="277"/>
      <c r="FQ562" s="277"/>
      <c r="FR562" s="277"/>
      <c r="FS562" s="277"/>
      <c r="FT562" s="277"/>
      <c r="FU562" s="277"/>
      <c r="FV562" s="277"/>
      <c r="FW562" s="277"/>
      <c r="FX562" s="277"/>
      <c r="FY562" s="277"/>
      <c r="FZ562" s="277"/>
      <c r="GA562" s="277"/>
      <c r="GB562" s="277"/>
      <c r="GC562" s="277"/>
      <c r="GD562" s="277"/>
      <c r="GE562" s="277"/>
      <c r="GF562" s="277"/>
      <c r="GG562" s="277"/>
      <c r="GH562" s="277"/>
      <c r="GI562" s="277"/>
      <c r="GJ562" s="277"/>
      <c r="GK562" s="277"/>
      <c r="GL562" s="277"/>
      <c r="GM562" s="277"/>
      <c r="GN562" s="277"/>
      <c r="GO562" s="277"/>
      <c r="GP562" s="277"/>
      <c r="GQ562" s="277"/>
      <c r="GR562" s="277"/>
      <c r="GS562" s="277"/>
      <c r="GT562" s="277"/>
      <c r="GU562" s="277"/>
      <c r="GV562" s="280"/>
      <c r="GW562" s="280"/>
      <c r="GX562" s="280"/>
      <c r="GY562" s="280"/>
      <c r="GZ562" s="280"/>
      <c r="HA562" s="280"/>
      <c r="HB562" s="280"/>
      <c r="HC562" s="280"/>
      <c r="HD562" s="280"/>
      <c r="HE562" s="280"/>
      <c r="HF562" s="280"/>
      <c r="HG562" s="280"/>
      <c r="HH562" s="280"/>
      <c r="HI562" s="280"/>
      <c r="HJ562" s="280"/>
      <c r="HK562" s="280"/>
      <c r="HL562" s="280"/>
      <c r="HM562" s="280"/>
      <c r="HN562" s="280"/>
      <c r="HO562" s="280"/>
      <c r="HP562" s="280"/>
      <c r="HQ562" s="280"/>
      <c r="HR562" s="280"/>
      <c r="HS562" s="280"/>
    </row>
    <row r="563" spans="1:227" s="278" customFormat="1" ht="30" customHeight="1">
      <c r="A563" s="521"/>
      <c r="B563" s="297" t="s">
        <v>378</v>
      </c>
      <c r="C563" s="290"/>
      <c r="D563" s="290"/>
      <c r="E563" s="290"/>
      <c r="F563" s="291">
        <f t="shared" si="91"/>
        <v>0</v>
      </c>
      <c r="G563" s="290">
        <v>103.96939999999999</v>
      </c>
      <c r="H563" s="291">
        <f t="shared" si="87"/>
        <v>103.96939999999999</v>
      </c>
      <c r="I563" s="296"/>
      <c r="J563" s="277"/>
      <c r="K563" s="277"/>
      <c r="L563" s="277"/>
      <c r="M563" s="277"/>
      <c r="N563" s="277"/>
      <c r="O563" s="277"/>
      <c r="P563" s="277"/>
      <c r="Q563" s="277"/>
      <c r="R563" s="277"/>
      <c r="S563" s="277"/>
      <c r="T563" s="277"/>
      <c r="U563" s="277"/>
      <c r="V563" s="277"/>
      <c r="W563" s="277"/>
      <c r="X563" s="277"/>
      <c r="Y563" s="277"/>
      <c r="Z563" s="277"/>
      <c r="AA563" s="277"/>
      <c r="AB563" s="277"/>
      <c r="AC563" s="277"/>
      <c r="AD563" s="277"/>
      <c r="AE563" s="277"/>
      <c r="AF563" s="277"/>
      <c r="AG563" s="277"/>
      <c r="AH563" s="277"/>
      <c r="AI563" s="277"/>
      <c r="AJ563" s="277"/>
      <c r="AK563" s="277"/>
      <c r="AL563" s="277"/>
      <c r="AM563" s="277"/>
      <c r="AN563" s="277"/>
      <c r="AO563" s="277"/>
      <c r="AP563" s="277"/>
      <c r="AQ563" s="277"/>
      <c r="AR563" s="277"/>
      <c r="AS563" s="277"/>
      <c r="AT563" s="277"/>
      <c r="AU563" s="277"/>
      <c r="AV563" s="277"/>
      <c r="AW563" s="277"/>
      <c r="AX563" s="277"/>
      <c r="AY563" s="277"/>
      <c r="AZ563" s="277"/>
      <c r="BA563" s="277"/>
      <c r="BB563" s="277"/>
      <c r="BC563" s="277"/>
      <c r="BD563" s="277"/>
      <c r="BE563" s="277"/>
      <c r="BF563" s="277"/>
      <c r="BG563" s="277"/>
      <c r="BH563" s="277"/>
      <c r="BI563" s="277"/>
      <c r="BJ563" s="277"/>
      <c r="BK563" s="277"/>
      <c r="BL563" s="277"/>
      <c r="BM563" s="277"/>
      <c r="BN563" s="277"/>
      <c r="BO563" s="277"/>
      <c r="BP563" s="277"/>
      <c r="BQ563" s="277"/>
      <c r="BR563" s="277"/>
      <c r="BS563" s="277"/>
      <c r="BT563" s="277"/>
      <c r="BU563" s="277"/>
      <c r="BV563" s="277"/>
      <c r="BW563" s="277"/>
      <c r="BX563" s="277"/>
      <c r="BY563" s="277"/>
      <c r="BZ563" s="277"/>
      <c r="CA563" s="277"/>
      <c r="CB563" s="277"/>
      <c r="CC563" s="277"/>
      <c r="CD563" s="277"/>
      <c r="CE563" s="277"/>
      <c r="CF563" s="277"/>
      <c r="CG563" s="277"/>
      <c r="CH563" s="277"/>
      <c r="CI563" s="277"/>
      <c r="CJ563" s="277"/>
      <c r="CK563" s="277"/>
      <c r="CL563" s="277"/>
      <c r="CM563" s="277"/>
      <c r="CN563" s="277"/>
      <c r="CO563" s="277"/>
      <c r="CP563" s="277"/>
      <c r="CQ563" s="277"/>
      <c r="CR563" s="277"/>
      <c r="CS563" s="277"/>
      <c r="CT563" s="277"/>
      <c r="CU563" s="277"/>
      <c r="CV563" s="277"/>
      <c r="CW563" s="277"/>
      <c r="CX563" s="277"/>
      <c r="CY563" s="277"/>
      <c r="CZ563" s="277"/>
      <c r="DA563" s="277"/>
      <c r="DB563" s="277"/>
      <c r="DC563" s="277"/>
      <c r="DD563" s="277"/>
      <c r="DE563" s="277"/>
      <c r="DF563" s="277"/>
      <c r="DG563" s="277"/>
      <c r="DH563" s="277"/>
      <c r="DI563" s="277"/>
      <c r="DJ563" s="277"/>
      <c r="DK563" s="277"/>
      <c r="DL563" s="277"/>
      <c r="DM563" s="277"/>
      <c r="DN563" s="277"/>
      <c r="DO563" s="277"/>
      <c r="DP563" s="277"/>
      <c r="DQ563" s="277"/>
      <c r="DR563" s="277"/>
      <c r="DS563" s="277"/>
      <c r="DT563" s="277"/>
      <c r="DU563" s="277"/>
      <c r="DV563" s="277"/>
      <c r="DW563" s="277"/>
      <c r="DX563" s="277"/>
      <c r="DY563" s="277"/>
      <c r="DZ563" s="277"/>
      <c r="EA563" s="277"/>
      <c r="EB563" s="277"/>
      <c r="EC563" s="277"/>
      <c r="ED563" s="277"/>
      <c r="EE563" s="277"/>
      <c r="EF563" s="277"/>
      <c r="EG563" s="277"/>
      <c r="EH563" s="277"/>
      <c r="EI563" s="277"/>
      <c r="EJ563" s="277"/>
      <c r="EK563" s="277"/>
      <c r="EL563" s="277"/>
      <c r="EM563" s="277"/>
      <c r="EN563" s="277"/>
      <c r="EO563" s="277"/>
      <c r="EP563" s="277"/>
      <c r="EQ563" s="277"/>
      <c r="ER563" s="277"/>
      <c r="ES563" s="277"/>
      <c r="ET563" s="277"/>
      <c r="EU563" s="277"/>
      <c r="EV563" s="277"/>
      <c r="EW563" s="277"/>
      <c r="EX563" s="277"/>
      <c r="EY563" s="277"/>
      <c r="EZ563" s="277"/>
      <c r="FA563" s="277"/>
      <c r="FB563" s="277"/>
      <c r="FC563" s="277"/>
      <c r="FD563" s="277"/>
      <c r="FE563" s="277"/>
      <c r="FF563" s="277"/>
      <c r="FG563" s="277"/>
      <c r="FH563" s="277"/>
      <c r="FI563" s="277"/>
      <c r="FJ563" s="277"/>
      <c r="FK563" s="277"/>
      <c r="FL563" s="277"/>
      <c r="FM563" s="277"/>
      <c r="FN563" s="277"/>
      <c r="FO563" s="277"/>
      <c r="FP563" s="277"/>
      <c r="FQ563" s="277"/>
      <c r="FR563" s="277"/>
      <c r="FS563" s="277"/>
      <c r="FT563" s="277"/>
      <c r="FU563" s="277"/>
      <c r="FV563" s="277"/>
      <c r="FW563" s="277"/>
      <c r="FX563" s="277"/>
      <c r="FY563" s="277"/>
      <c r="FZ563" s="277"/>
      <c r="GA563" s="277"/>
      <c r="GB563" s="277"/>
      <c r="GC563" s="277"/>
      <c r="GD563" s="277"/>
      <c r="GE563" s="277"/>
      <c r="GF563" s="277"/>
      <c r="GG563" s="277"/>
      <c r="GH563" s="277"/>
      <c r="GI563" s="277"/>
      <c r="GJ563" s="277"/>
      <c r="GK563" s="277"/>
      <c r="GL563" s="277"/>
      <c r="GM563" s="277"/>
      <c r="GN563" s="277"/>
      <c r="GO563" s="277"/>
      <c r="GP563" s="277"/>
      <c r="GQ563" s="277"/>
      <c r="GR563" s="277"/>
      <c r="GS563" s="277"/>
      <c r="GT563" s="277"/>
      <c r="GU563" s="277"/>
      <c r="GV563" s="280"/>
      <c r="GW563" s="280"/>
      <c r="GX563" s="280"/>
      <c r="GY563" s="280"/>
      <c r="GZ563" s="280"/>
      <c r="HA563" s="280"/>
      <c r="HB563" s="280"/>
      <c r="HC563" s="280"/>
      <c r="HD563" s="280"/>
      <c r="HE563" s="280"/>
      <c r="HF563" s="280"/>
      <c r="HG563" s="280"/>
      <c r="HH563" s="280"/>
      <c r="HI563" s="280"/>
      <c r="HJ563" s="280"/>
      <c r="HK563" s="280"/>
      <c r="HL563" s="280"/>
      <c r="HM563" s="280"/>
      <c r="HN563" s="280"/>
      <c r="HO563" s="280"/>
      <c r="HP563" s="280"/>
      <c r="HQ563" s="280"/>
      <c r="HR563" s="280"/>
      <c r="HS563" s="280"/>
    </row>
    <row r="564" spans="1:227" s="278" customFormat="1" ht="30" customHeight="1">
      <c r="A564" s="521"/>
      <c r="B564" s="297" t="s">
        <v>583</v>
      </c>
      <c r="C564" s="290"/>
      <c r="D564" s="290"/>
      <c r="E564" s="290"/>
      <c r="F564" s="291">
        <f t="shared" si="91"/>
        <v>0</v>
      </c>
      <c r="G564" s="290">
        <v>-175.96940000000001</v>
      </c>
      <c r="H564" s="291">
        <f t="shared" si="87"/>
        <v>-175.96940000000001</v>
      </c>
      <c r="I564" s="296"/>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277"/>
      <c r="AF564" s="277"/>
      <c r="AG564" s="277"/>
      <c r="AH564" s="277"/>
      <c r="AI564" s="277"/>
      <c r="AJ564" s="277"/>
      <c r="AK564" s="277"/>
      <c r="AL564" s="277"/>
      <c r="AM564" s="277"/>
      <c r="AN564" s="277"/>
      <c r="AO564" s="277"/>
      <c r="AP564" s="277"/>
      <c r="AQ564" s="277"/>
      <c r="AR564" s="277"/>
      <c r="AS564" s="277"/>
      <c r="AT564" s="277"/>
      <c r="AU564" s="277"/>
      <c r="AV564" s="277"/>
      <c r="AW564" s="277"/>
      <c r="AX564" s="277"/>
      <c r="AY564" s="277"/>
      <c r="AZ564" s="277"/>
      <c r="BA564" s="277"/>
      <c r="BB564" s="277"/>
      <c r="BC564" s="277"/>
      <c r="BD564" s="277"/>
      <c r="BE564" s="277"/>
      <c r="BF564" s="277"/>
      <c r="BG564" s="277"/>
      <c r="BH564" s="277"/>
      <c r="BI564" s="277"/>
      <c r="BJ564" s="277"/>
      <c r="BK564" s="277"/>
      <c r="BL564" s="277"/>
      <c r="BM564" s="277"/>
      <c r="BN564" s="277"/>
      <c r="BO564" s="277"/>
      <c r="BP564" s="277"/>
      <c r="BQ564" s="277"/>
      <c r="BR564" s="277"/>
      <c r="BS564" s="277"/>
      <c r="BT564" s="277"/>
      <c r="BU564" s="277"/>
      <c r="BV564" s="277"/>
      <c r="BW564" s="277"/>
      <c r="BX564" s="277"/>
      <c r="BY564" s="277"/>
      <c r="BZ564" s="277"/>
      <c r="CA564" s="277"/>
      <c r="CB564" s="277"/>
      <c r="CC564" s="277"/>
      <c r="CD564" s="277"/>
      <c r="CE564" s="277"/>
      <c r="CF564" s="277"/>
      <c r="CG564" s="277"/>
      <c r="CH564" s="277"/>
      <c r="CI564" s="277"/>
      <c r="CJ564" s="277"/>
      <c r="CK564" s="277"/>
      <c r="CL564" s="277"/>
      <c r="CM564" s="277"/>
      <c r="CN564" s="277"/>
      <c r="CO564" s="277"/>
      <c r="CP564" s="277"/>
      <c r="CQ564" s="277"/>
      <c r="CR564" s="277"/>
      <c r="CS564" s="277"/>
      <c r="CT564" s="277"/>
      <c r="CU564" s="277"/>
      <c r="CV564" s="277"/>
      <c r="CW564" s="277"/>
      <c r="CX564" s="277"/>
      <c r="CY564" s="277"/>
      <c r="CZ564" s="277"/>
      <c r="DA564" s="277"/>
      <c r="DB564" s="277"/>
      <c r="DC564" s="277"/>
      <c r="DD564" s="277"/>
      <c r="DE564" s="277"/>
      <c r="DF564" s="277"/>
      <c r="DG564" s="277"/>
      <c r="DH564" s="277"/>
      <c r="DI564" s="277"/>
      <c r="DJ564" s="277"/>
      <c r="DK564" s="277"/>
      <c r="DL564" s="277"/>
      <c r="DM564" s="277"/>
      <c r="DN564" s="277"/>
      <c r="DO564" s="277"/>
      <c r="DP564" s="277"/>
      <c r="DQ564" s="277"/>
      <c r="DR564" s="277"/>
      <c r="DS564" s="277"/>
      <c r="DT564" s="277"/>
      <c r="DU564" s="277"/>
      <c r="DV564" s="277"/>
      <c r="DW564" s="277"/>
      <c r="DX564" s="277"/>
      <c r="DY564" s="277"/>
      <c r="DZ564" s="277"/>
      <c r="EA564" s="277"/>
      <c r="EB564" s="277"/>
      <c r="EC564" s="277"/>
      <c r="ED564" s="277"/>
      <c r="EE564" s="277"/>
      <c r="EF564" s="277"/>
      <c r="EG564" s="277"/>
      <c r="EH564" s="277"/>
      <c r="EI564" s="277"/>
      <c r="EJ564" s="277"/>
      <c r="EK564" s="277"/>
      <c r="EL564" s="277"/>
      <c r="EM564" s="277"/>
      <c r="EN564" s="277"/>
      <c r="EO564" s="277"/>
      <c r="EP564" s="277"/>
      <c r="EQ564" s="277"/>
      <c r="ER564" s="277"/>
      <c r="ES564" s="277"/>
      <c r="ET564" s="277"/>
      <c r="EU564" s="277"/>
      <c r="EV564" s="277"/>
      <c r="EW564" s="277"/>
      <c r="EX564" s="277"/>
      <c r="EY564" s="277"/>
      <c r="EZ564" s="277"/>
      <c r="FA564" s="277"/>
      <c r="FB564" s="277"/>
      <c r="FC564" s="277"/>
      <c r="FD564" s="277"/>
      <c r="FE564" s="277"/>
      <c r="FF564" s="277"/>
      <c r="FG564" s="277"/>
      <c r="FH564" s="277"/>
      <c r="FI564" s="277"/>
      <c r="FJ564" s="277"/>
      <c r="FK564" s="277"/>
      <c r="FL564" s="277"/>
      <c r="FM564" s="277"/>
      <c r="FN564" s="277"/>
      <c r="FO564" s="277"/>
      <c r="FP564" s="277"/>
      <c r="FQ564" s="277"/>
      <c r="FR564" s="277"/>
      <c r="FS564" s="277"/>
      <c r="FT564" s="277"/>
      <c r="FU564" s="277"/>
      <c r="FV564" s="277"/>
      <c r="FW564" s="277"/>
      <c r="FX564" s="277"/>
      <c r="FY564" s="277"/>
      <c r="FZ564" s="277"/>
      <c r="GA564" s="277"/>
      <c r="GB564" s="277"/>
      <c r="GC564" s="277"/>
      <c r="GD564" s="277"/>
      <c r="GE564" s="277"/>
      <c r="GF564" s="277"/>
      <c r="GG564" s="277"/>
      <c r="GH564" s="277"/>
      <c r="GI564" s="277"/>
      <c r="GJ564" s="277"/>
      <c r="GK564" s="277"/>
      <c r="GL564" s="277"/>
      <c r="GM564" s="277"/>
      <c r="GN564" s="277"/>
      <c r="GO564" s="277"/>
      <c r="GP564" s="277"/>
      <c r="GQ564" s="277"/>
      <c r="GR564" s="277"/>
      <c r="GS564" s="277"/>
      <c r="GT564" s="277"/>
      <c r="GU564" s="277"/>
      <c r="GV564" s="280"/>
      <c r="GW564" s="280"/>
      <c r="GX564" s="280"/>
      <c r="GY564" s="280"/>
      <c r="GZ564" s="280"/>
      <c r="HA564" s="280"/>
      <c r="HB564" s="280"/>
      <c r="HC564" s="280"/>
      <c r="HD564" s="280"/>
      <c r="HE564" s="280"/>
      <c r="HF564" s="280"/>
      <c r="HG564" s="280"/>
      <c r="HH564" s="280"/>
      <c r="HI564" s="280"/>
      <c r="HJ564" s="280"/>
      <c r="HK564" s="280"/>
      <c r="HL564" s="280"/>
      <c r="HM564" s="280"/>
      <c r="HN564" s="280"/>
      <c r="HO564" s="280"/>
      <c r="HP564" s="280"/>
      <c r="HQ564" s="280"/>
      <c r="HR564" s="280"/>
      <c r="HS564" s="280"/>
    </row>
    <row r="565" spans="1:227" s="278" customFormat="1" ht="30" customHeight="1">
      <c r="A565" s="522"/>
      <c r="B565" s="306" t="s">
        <v>317</v>
      </c>
      <c r="C565" s="290"/>
      <c r="D565" s="290"/>
      <c r="E565" s="290">
        <v>3010.5250000000001</v>
      </c>
      <c r="F565" s="291">
        <f t="shared" si="91"/>
        <v>3010.5250000000001</v>
      </c>
      <c r="G565" s="290"/>
      <c r="H565" s="291">
        <f t="shared" si="87"/>
        <v>3010.5250000000001</v>
      </c>
      <c r="I565" s="296" t="s">
        <v>584</v>
      </c>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277"/>
      <c r="AF565" s="277"/>
      <c r="AG565" s="277"/>
      <c r="AH565" s="277"/>
      <c r="AI565" s="277"/>
      <c r="AJ565" s="277"/>
      <c r="AK565" s="277"/>
      <c r="AL565" s="277"/>
      <c r="AM565" s="277"/>
      <c r="AN565" s="277"/>
      <c r="AO565" s="277"/>
      <c r="AP565" s="277"/>
      <c r="AQ565" s="277"/>
      <c r="AR565" s="277"/>
      <c r="AS565" s="277"/>
      <c r="AT565" s="277"/>
      <c r="AU565" s="277"/>
      <c r="AV565" s="277"/>
      <c r="AW565" s="277"/>
      <c r="AX565" s="277"/>
      <c r="AY565" s="277"/>
      <c r="AZ565" s="277"/>
      <c r="BA565" s="277"/>
      <c r="BB565" s="277"/>
      <c r="BC565" s="277"/>
      <c r="BD565" s="277"/>
      <c r="BE565" s="277"/>
      <c r="BF565" s="277"/>
      <c r="BG565" s="277"/>
      <c r="BH565" s="277"/>
      <c r="BI565" s="277"/>
      <c r="BJ565" s="277"/>
      <c r="BK565" s="277"/>
      <c r="BL565" s="277"/>
      <c r="BM565" s="277"/>
      <c r="BN565" s="277"/>
      <c r="BO565" s="277"/>
      <c r="BP565" s="277"/>
      <c r="BQ565" s="277"/>
      <c r="BR565" s="277"/>
      <c r="BS565" s="277"/>
      <c r="BT565" s="277"/>
      <c r="BU565" s="277"/>
      <c r="BV565" s="277"/>
      <c r="BW565" s="277"/>
      <c r="BX565" s="277"/>
      <c r="BY565" s="277"/>
      <c r="BZ565" s="277"/>
      <c r="CA565" s="277"/>
      <c r="CB565" s="277"/>
      <c r="CC565" s="277"/>
      <c r="CD565" s="277"/>
      <c r="CE565" s="277"/>
      <c r="CF565" s="277"/>
      <c r="CG565" s="277"/>
      <c r="CH565" s="277"/>
      <c r="CI565" s="277"/>
      <c r="CJ565" s="277"/>
      <c r="CK565" s="277"/>
      <c r="CL565" s="277"/>
      <c r="CM565" s="277"/>
      <c r="CN565" s="277"/>
      <c r="CO565" s="277"/>
      <c r="CP565" s="277"/>
      <c r="CQ565" s="277"/>
      <c r="CR565" s="277"/>
      <c r="CS565" s="277"/>
      <c r="CT565" s="277"/>
      <c r="CU565" s="277"/>
      <c r="CV565" s="277"/>
      <c r="CW565" s="277"/>
      <c r="CX565" s="277"/>
      <c r="CY565" s="277"/>
      <c r="CZ565" s="277"/>
      <c r="DA565" s="277"/>
      <c r="DB565" s="277"/>
      <c r="DC565" s="277"/>
      <c r="DD565" s="277"/>
      <c r="DE565" s="277"/>
      <c r="DF565" s="277"/>
      <c r="DG565" s="277"/>
      <c r="DH565" s="277"/>
      <c r="DI565" s="277"/>
      <c r="DJ565" s="277"/>
      <c r="DK565" s="277"/>
      <c r="DL565" s="277"/>
      <c r="DM565" s="277"/>
      <c r="DN565" s="277"/>
      <c r="DO565" s="277"/>
      <c r="DP565" s="277"/>
      <c r="DQ565" s="277"/>
      <c r="DR565" s="277"/>
      <c r="DS565" s="277"/>
      <c r="DT565" s="277"/>
      <c r="DU565" s="277"/>
      <c r="DV565" s="277"/>
      <c r="DW565" s="277"/>
      <c r="DX565" s="277"/>
      <c r="DY565" s="277"/>
      <c r="DZ565" s="277"/>
      <c r="EA565" s="277"/>
      <c r="EB565" s="277"/>
      <c r="EC565" s="277"/>
      <c r="ED565" s="277"/>
      <c r="EE565" s="277"/>
      <c r="EF565" s="277"/>
      <c r="EG565" s="277"/>
      <c r="EH565" s="277"/>
      <c r="EI565" s="277"/>
      <c r="EJ565" s="277"/>
      <c r="EK565" s="277"/>
      <c r="EL565" s="277"/>
      <c r="EM565" s="277"/>
      <c r="EN565" s="277"/>
      <c r="EO565" s="277"/>
      <c r="EP565" s="277"/>
      <c r="EQ565" s="277"/>
      <c r="ER565" s="277"/>
      <c r="ES565" s="277"/>
      <c r="ET565" s="277"/>
      <c r="EU565" s="277"/>
      <c r="EV565" s="277"/>
      <c r="EW565" s="277"/>
      <c r="EX565" s="277"/>
      <c r="EY565" s="277"/>
      <c r="EZ565" s="277"/>
      <c r="FA565" s="277"/>
      <c r="FB565" s="277"/>
      <c r="FC565" s="277"/>
      <c r="FD565" s="277"/>
      <c r="FE565" s="277"/>
      <c r="FF565" s="277"/>
      <c r="FG565" s="277"/>
      <c r="FH565" s="277"/>
      <c r="FI565" s="277"/>
      <c r="FJ565" s="277"/>
      <c r="FK565" s="277"/>
      <c r="FL565" s="277"/>
      <c r="FM565" s="277"/>
      <c r="FN565" s="277"/>
      <c r="FO565" s="277"/>
      <c r="FP565" s="277"/>
      <c r="FQ565" s="277"/>
      <c r="FR565" s="277"/>
      <c r="FS565" s="277"/>
      <c r="FT565" s="277"/>
      <c r="FU565" s="277"/>
      <c r="FV565" s="277"/>
      <c r="FW565" s="277"/>
      <c r="FX565" s="277"/>
      <c r="FY565" s="277"/>
      <c r="FZ565" s="277"/>
      <c r="GA565" s="277"/>
      <c r="GB565" s="277"/>
      <c r="GC565" s="277"/>
      <c r="GD565" s="277"/>
      <c r="GE565" s="277"/>
      <c r="GF565" s="277"/>
      <c r="GG565" s="277"/>
      <c r="GH565" s="277"/>
      <c r="GI565" s="277"/>
      <c r="GJ565" s="277"/>
      <c r="GK565" s="277"/>
      <c r="GL565" s="277"/>
      <c r="GM565" s="277"/>
      <c r="GN565" s="277"/>
      <c r="GO565" s="277"/>
      <c r="GP565" s="277"/>
      <c r="GQ565" s="277"/>
      <c r="GR565" s="277"/>
      <c r="GS565" s="277"/>
      <c r="GT565" s="277"/>
      <c r="GU565" s="277"/>
      <c r="GV565" s="280"/>
      <c r="GW565" s="280"/>
      <c r="GX565" s="280"/>
      <c r="GY565" s="280"/>
      <c r="GZ565" s="280"/>
      <c r="HA565" s="280"/>
      <c r="HB565" s="280"/>
      <c r="HC565" s="280"/>
      <c r="HD565" s="280"/>
      <c r="HE565" s="280"/>
      <c r="HF565" s="280"/>
      <c r="HG565" s="280"/>
      <c r="HH565" s="280"/>
      <c r="HI565" s="280"/>
      <c r="HJ565" s="280"/>
      <c r="HK565" s="280"/>
      <c r="HL565" s="280"/>
      <c r="HM565" s="280"/>
      <c r="HN565" s="280"/>
      <c r="HO565" s="280"/>
      <c r="HP565" s="280"/>
      <c r="HQ565" s="280"/>
      <c r="HR565" s="280"/>
      <c r="HS565" s="280"/>
    </row>
    <row r="566" spans="1:227" s="278" customFormat="1" ht="35.450000000000003" customHeight="1">
      <c r="A566" s="523" t="s">
        <v>585</v>
      </c>
      <c r="B566" s="289" t="s">
        <v>81</v>
      </c>
      <c r="C566" s="290">
        <f>C567+C568+C571+C588</f>
        <v>1247.71</v>
      </c>
      <c r="D566" s="290">
        <f t="shared" ref="D566:G566" si="94">D567+D568+D571+D588</f>
        <v>412.46316400000001</v>
      </c>
      <c r="E566" s="290">
        <f t="shared" si="94"/>
        <v>12544.31</v>
      </c>
      <c r="F566" s="291">
        <f t="shared" si="91"/>
        <v>14204.483163999999</v>
      </c>
      <c r="G566" s="290">
        <f t="shared" si="94"/>
        <v>-5411.1689999999999</v>
      </c>
      <c r="H566" s="291">
        <f t="shared" si="87"/>
        <v>8793.3141639999994</v>
      </c>
      <c r="I566" s="296"/>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277"/>
      <c r="AF566" s="277"/>
      <c r="AG566" s="277"/>
      <c r="AH566" s="277"/>
      <c r="AI566" s="277"/>
      <c r="AJ566" s="277"/>
      <c r="AK566" s="277"/>
      <c r="AL566" s="277"/>
      <c r="AM566" s="277"/>
      <c r="AN566" s="277"/>
      <c r="AO566" s="277"/>
      <c r="AP566" s="277"/>
      <c r="AQ566" s="277"/>
      <c r="AR566" s="277"/>
      <c r="AS566" s="277"/>
      <c r="AT566" s="277"/>
      <c r="AU566" s="277"/>
      <c r="AV566" s="277"/>
      <c r="AW566" s="277"/>
      <c r="AX566" s="277"/>
      <c r="AY566" s="277"/>
      <c r="AZ566" s="277"/>
      <c r="BA566" s="277"/>
      <c r="BB566" s="277"/>
      <c r="BC566" s="277"/>
      <c r="BD566" s="277"/>
      <c r="BE566" s="277"/>
      <c r="BF566" s="277"/>
      <c r="BG566" s="277"/>
      <c r="BH566" s="277"/>
      <c r="BI566" s="277"/>
      <c r="BJ566" s="277"/>
      <c r="BK566" s="277"/>
      <c r="BL566" s="277"/>
      <c r="BM566" s="277"/>
      <c r="BN566" s="277"/>
      <c r="BO566" s="277"/>
      <c r="BP566" s="277"/>
      <c r="BQ566" s="277"/>
      <c r="BR566" s="277"/>
      <c r="BS566" s="277"/>
      <c r="BT566" s="277"/>
      <c r="BU566" s="277"/>
      <c r="BV566" s="277"/>
      <c r="BW566" s="277"/>
      <c r="BX566" s="277"/>
      <c r="BY566" s="277"/>
      <c r="BZ566" s="277"/>
      <c r="CA566" s="277"/>
      <c r="CB566" s="277"/>
      <c r="CC566" s="277"/>
      <c r="CD566" s="277"/>
      <c r="CE566" s="277"/>
      <c r="CF566" s="277"/>
      <c r="CG566" s="277"/>
      <c r="CH566" s="277"/>
      <c r="CI566" s="277"/>
      <c r="CJ566" s="277"/>
      <c r="CK566" s="277"/>
      <c r="CL566" s="277"/>
      <c r="CM566" s="277"/>
      <c r="CN566" s="277"/>
      <c r="CO566" s="277"/>
      <c r="CP566" s="277"/>
      <c r="CQ566" s="277"/>
      <c r="CR566" s="277"/>
      <c r="CS566" s="277"/>
      <c r="CT566" s="277"/>
      <c r="CU566" s="277"/>
      <c r="CV566" s="277"/>
      <c r="CW566" s="277"/>
      <c r="CX566" s="277"/>
      <c r="CY566" s="277"/>
      <c r="CZ566" s="277"/>
      <c r="DA566" s="277"/>
      <c r="DB566" s="277"/>
      <c r="DC566" s="277"/>
      <c r="DD566" s="277"/>
      <c r="DE566" s="277"/>
      <c r="DF566" s="277"/>
      <c r="DG566" s="277"/>
      <c r="DH566" s="277"/>
      <c r="DI566" s="277"/>
      <c r="DJ566" s="277"/>
      <c r="DK566" s="277"/>
      <c r="DL566" s="277"/>
      <c r="DM566" s="277"/>
      <c r="DN566" s="277"/>
      <c r="DO566" s="277"/>
      <c r="DP566" s="277"/>
      <c r="DQ566" s="277"/>
      <c r="DR566" s="277"/>
      <c r="DS566" s="277"/>
      <c r="DT566" s="277"/>
      <c r="DU566" s="277"/>
      <c r="DV566" s="277"/>
      <c r="DW566" s="277"/>
      <c r="DX566" s="277"/>
      <c r="DY566" s="277"/>
      <c r="DZ566" s="277"/>
      <c r="EA566" s="277"/>
      <c r="EB566" s="277"/>
      <c r="EC566" s="277"/>
      <c r="ED566" s="277"/>
      <c r="EE566" s="277"/>
      <c r="EF566" s="277"/>
      <c r="EG566" s="277"/>
      <c r="EH566" s="277"/>
      <c r="EI566" s="277"/>
      <c r="EJ566" s="277"/>
      <c r="EK566" s="277"/>
      <c r="EL566" s="277"/>
      <c r="EM566" s="277"/>
      <c r="EN566" s="277"/>
      <c r="EO566" s="277"/>
      <c r="EP566" s="277"/>
      <c r="EQ566" s="277"/>
      <c r="ER566" s="277"/>
      <c r="ES566" s="277"/>
      <c r="ET566" s="277"/>
      <c r="EU566" s="277"/>
      <c r="EV566" s="277"/>
      <c r="EW566" s="277"/>
      <c r="EX566" s="277"/>
      <c r="EY566" s="277"/>
      <c r="EZ566" s="277"/>
      <c r="FA566" s="277"/>
      <c r="FB566" s="277"/>
      <c r="FC566" s="277"/>
      <c r="FD566" s="277"/>
      <c r="FE566" s="277"/>
      <c r="FF566" s="277"/>
      <c r="FG566" s="277"/>
      <c r="FH566" s="277"/>
      <c r="FI566" s="277"/>
      <c r="FJ566" s="277"/>
      <c r="FK566" s="277"/>
      <c r="FL566" s="277"/>
      <c r="FM566" s="277"/>
      <c r="FN566" s="277"/>
      <c r="FO566" s="277"/>
      <c r="FP566" s="277"/>
      <c r="FQ566" s="277"/>
      <c r="FR566" s="277"/>
      <c r="FS566" s="277"/>
      <c r="FT566" s="277"/>
      <c r="FU566" s="277"/>
      <c r="FV566" s="277"/>
      <c r="FW566" s="277"/>
      <c r="FX566" s="277"/>
      <c r="FY566" s="277"/>
      <c r="FZ566" s="277"/>
      <c r="GA566" s="277"/>
      <c r="GB566" s="277"/>
      <c r="GC566" s="277"/>
      <c r="GD566" s="277"/>
      <c r="GE566" s="277"/>
      <c r="GF566" s="277"/>
      <c r="GG566" s="277"/>
      <c r="GH566" s="277"/>
      <c r="GI566" s="277"/>
      <c r="GJ566" s="277"/>
      <c r="GK566" s="277"/>
      <c r="GL566" s="277"/>
      <c r="GM566" s="277"/>
      <c r="GN566" s="277"/>
      <c r="GO566" s="277"/>
      <c r="GP566" s="277"/>
      <c r="GQ566" s="277"/>
      <c r="GR566" s="277"/>
      <c r="GS566" s="277"/>
      <c r="GT566" s="277"/>
      <c r="GU566" s="277"/>
      <c r="GV566" s="280"/>
      <c r="GW566" s="280"/>
      <c r="GX566" s="280"/>
      <c r="GY566" s="280"/>
      <c r="GZ566" s="280"/>
      <c r="HA566" s="280"/>
      <c r="HB566" s="280"/>
      <c r="HC566" s="280"/>
      <c r="HD566" s="280"/>
      <c r="HE566" s="280"/>
      <c r="HF566" s="280"/>
      <c r="HG566" s="280"/>
      <c r="HH566" s="280"/>
      <c r="HI566" s="280"/>
      <c r="HJ566" s="280"/>
      <c r="HK566" s="280"/>
      <c r="HL566" s="280"/>
      <c r="HM566" s="280"/>
      <c r="HN566" s="280"/>
      <c r="HO566" s="280"/>
      <c r="HP566" s="280"/>
      <c r="HQ566" s="280"/>
      <c r="HR566" s="280"/>
      <c r="HS566" s="280"/>
    </row>
    <row r="567" spans="1:227" s="278" customFormat="1" ht="35.450000000000003" customHeight="1">
      <c r="A567" s="523"/>
      <c r="B567" s="294" t="s">
        <v>253</v>
      </c>
      <c r="C567" s="290">
        <v>730.03</v>
      </c>
      <c r="D567" s="290">
        <v>259.74316399999998</v>
      </c>
      <c r="E567" s="290"/>
      <c r="F567" s="291">
        <f t="shared" si="91"/>
        <v>989.77316399999995</v>
      </c>
      <c r="G567" s="290"/>
      <c r="H567" s="291">
        <f t="shared" si="87"/>
        <v>989.77316399999995</v>
      </c>
      <c r="I567" s="296" t="s">
        <v>586</v>
      </c>
      <c r="J567" s="277"/>
      <c r="K567" s="277"/>
      <c r="L567" s="277"/>
      <c r="M567" s="277"/>
      <c r="N567" s="277"/>
      <c r="O567" s="277"/>
      <c r="P567" s="277"/>
      <c r="Q567" s="277"/>
      <c r="R567" s="277"/>
      <c r="S567" s="277"/>
      <c r="T567" s="277"/>
      <c r="U567" s="277"/>
      <c r="V567" s="277"/>
      <c r="W567" s="277"/>
      <c r="X567" s="277"/>
      <c r="Y567" s="277"/>
      <c r="Z567" s="277"/>
      <c r="AA567" s="277"/>
      <c r="AB567" s="277"/>
      <c r="AC567" s="277"/>
      <c r="AD567" s="277"/>
      <c r="AE567" s="277"/>
      <c r="AF567" s="277"/>
      <c r="AG567" s="277"/>
      <c r="AH567" s="277"/>
      <c r="AI567" s="277"/>
      <c r="AJ567" s="277"/>
      <c r="AK567" s="277"/>
      <c r="AL567" s="277"/>
      <c r="AM567" s="277"/>
      <c r="AN567" s="277"/>
      <c r="AO567" s="277"/>
      <c r="AP567" s="277"/>
      <c r="AQ567" s="277"/>
      <c r="AR567" s="277"/>
      <c r="AS567" s="277"/>
      <c r="AT567" s="277"/>
      <c r="AU567" s="277"/>
      <c r="AV567" s="277"/>
      <c r="AW567" s="277"/>
      <c r="AX567" s="277"/>
      <c r="AY567" s="277"/>
      <c r="AZ567" s="277"/>
      <c r="BA567" s="277"/>
      <c r="BB567" s="277"/>
      <c r="BC567" s="277"/>
      <c r="BD567" s="277"/>
      <c r="BE567" s="277"/>
      <c r="BF567" s="277"/>
      <c r="BG567" s="277"/>
      <c r="BH567" s="277"/>
      <c r="BI567" s="277"/>
      <c r="BJ567" s="277"/>
      <c r="BK567" s="277"/>
      <c r="BL567" s="277"/>
      <c r="BM567" s="277"/>
      <c r="BN567" s="277"/>
      <c r="BO567" s="277"/>
      <c r="BP567" s="277"/>
      <c r="BQ567" s="277"/>
      <c r="BR567" s="277"/>
      <c r="BS567" s="277"/>
      <c r="BT567" s="277"/>
      <c r="BU567" s="277"/>
      <c r="BV567" s="277"/>
      <c r="BW567" s="277"/>
      <c r="BX567" s="277"/>
      <c r="BY567" s="277"/>
      <c r="BZ567" s="277"/>
      <c r="CA567" s="277"/>
      <c r="CB567" s="277"/>
      <c r="CC567" s="277"/>
      <c r="CD567" s="277"/>
      <c r="CE567" s="277"/>
      <c r="CF567" s="277"/>
      <c r="CG567" s="277"/>
      <c r="CH567" s="277"/>
      <c r="CI567" s="277"/>
      <c r="CJ567" s="277"/>
      <c r="CK567" s="277"/>
      <c r="CL567" s="277"/>
      <c r="CM567" s="277"/>
      <c r="CN567" s="277"/>
      <c r="CO567" s="277"/>
      <c r="CP567" s="277"/>
      <c r="CQ567" s="277"/>
      <c r="CR567" s="277"/>
      <c r="CS567" s="277"/>
      <c r="CT567" s="277"/>
      <c r="CU567" s="277"/>
      <c r="CV567" s="277"/>
      <c r="CW567" s="277"/>
      <c r="CX567" s="277"/>
      <c r="CY567" s="277"/>
      <c r="CZ567" s="277"/>
      <c r="DA567" s="277"/>
      <c r="DB567" s="277"/>
      <c r="DC567" s="277"/>
      <c r="DD567" s="277"/>
      <c r="DE567" s="277"/>
      <c r="DF567" s="277"/>
      <c r="DG567" s="277"/>
      <c r="DH567" s="277"/>
      <c r="DI567" s="277"/>
      <c r="DJ567" s="277"/>
      <c r="DK567" s="277"/>
      <c r="DL567" s="277"/>
      <c r="DM567" s="277"/>
      <c r="DN567" s="277"/>
      <c r="DO567" s="277"/>
      <c r="DP567" s="277"/>
      <c r="DQ567" s="277"/>
      <c r="DR567" s="277"/>
      <c r="DS567" s="277"/>
      <c r="DT567" s="277"/>
      <c r="DU567" s="277"/>
      <c r="DV567" s="277"/>
      <c r="DW567" s="277"/>
      <c r="DX567" s="277"/>
      <c r="DY567" s="277"/>
      <c r="DZ567" s="277"/>
      <c r="EA567" s="277"/>
      <c r="EB567" s="277"/>
      <c r="EC567" s="277"/>
      <c r="ED567" s="277"/>
      <c r="EE567" s="277"/>
      <c r="EF567" s="277"/>
      <c r="EG567" s="277"/>
      <c r="EH567" s="277"/>
      <c r="EI567" s="277"/>
      <c r="EJ567" s="277"/>
      <c r="EK567" s="277"/>
      <c r="EL567" s="277"/>
      <c r="EM567" s="277"/>
      <c r="EN567" s="277"/>
      <c r="EO567" s="277"/>
      <c r="EP567" s="277"/>
      <c r="EQ567" s="277"/>
      <c r="ER567" s="277"/>
      <c r="ES567" s="277"/>
      <c r="ET567" s="277"/>
      <c r="EU567" s="277"/>
      <c r="EV567" s="277"/>
      <c r="EW567" s="277"/>
      <c r="EX567" s="277"/>
      <c r="EY567" s="277"/>
      <c r="EZ567" s="277"/>
      <c r="FA567" s="277"/>
      <c r="FB567" s="277"/>
      <c r="FC567" s="277"/>
      <c r="FD567" s="277"/>
      <c r="FE567" s="277"/>
      <c r="FF567" s="277"/>
      <c r="FG567" s="277"/>
      <c r="FH567" s="277"/>
      <c r="FI567" s="277"/>
      <c r="FJ567" s="277"/>
      <c r="FK567" s="277"/>
      <c r="FL567" s="277"/>
      <c r="FM567" s="277"/>
      <c r="FN567" s="277"/>
      <c r="FO567" s="277"/>
      <c r="FP567" s="277"/>
      <c r="FQ567" s="277"/>
      <c r="FR567" s="277"/>
      <c r="FS567" s="277"/>
      <c r="FT567" s="277"/>
      <c r="FU567" s="277"/>
      <c r="FV567" s="277"/>
      <c r="FW567" s="277"/>
      <c r="FX567" s="277"/>
      <c r="FY567" s="277"/>
      <c r="FZ567" s="277"/>
      <c r="GA567" s="277"/>
      <c r="GB567" s="277"/>
      <c r="GC567" s="277"/>
      <c r="GD567" s="277"/>
      <c r="GE567" s="277"/>
      <c r="GF567" s="277"/>
      <c r="GG567" s="277"/>
      <c r="GH567" s="277"/>
      <c r="GI567" s="277"/>
      <c r="GJ567" s="277"/>
      <c r="GK567" s="277"/>
      <c r="GL567" s="277"/>
      <c r="GM567" s="277"/>
      <c r="GN567" s="277"/>
      <c r="GO567" s="277"/>
      <c r="GP567" s="277"/>
      <c r="GQ567" s="277"/>
      <c r="GR567" s="277"/>
      <c r="GS567" s="277"/>
      <c r="GT567" s="277"/>
      <c r="GU567" s="277"/>
      <c r="GV567" s="280"/>
      <c r="GW567" s="280"/>
      <c r="GX567" s="280"/>
      <c r="GY567" s="280"/>
      <c r="GZ567" s="280"/>
      <c r="HA567" s="280"/>
      <c r="HB567" s="280"/>
      <c r="HC567" s="280"/>
      <c r="HD567" s="280"/>
      <c r="HE567" s="280"/>
      <c r="HF567" s="280"/>
      <c r="HG567" s="280"/>
      <c r="HH567" s="280"/>
      <c r="HI567" s="280"/>
      <c r="HJ567" s="280"/>
      <c r="HK567" s="280"/>
      <c r="HL567" s="280"/>
      <c r="HM567" s="280"/>
      <c r="HN567" s="280"/>
      <c r="HO567" s="280"/>
      <c r="HP567" s="280"/>
      <c r="HQ567" s="280"/>
      <c r="HR567" s="280"/>
      <c r="HS567" s="280"/>
    </row>
    <row r="568" spans="1:227" s="278" customFormat="1" ht="35.450000000000003" customHeight="1">
      <c r="A568" s="523"/>
      <c r="B568" s="294" t="s">
        <v>255</v>
      </c>
      <c r="C568" s="291">
        <v>77.819999999999993</v>
      </c>
      <c r="D568" s="290"/>
      <c r="E568" s="290"/>
      <c r="F568" s="291">
        <f t="shared" si="91"/>
        <v>77.819999999999993</v>
      </c>
      <c r="G568" s="290"/>
      <c r="H568" s="291">
        <f t="shared" si="87"/>
        <v>77.819999999999993</v>
      </c>
      <c r="I568" s="296"/>
      <c r="J568" s="277"/>
      <c r="K568" s="277"/>
      <c r="L568" s="277"/>
      <c r="M568" s="277"/>
      <c r="N568" s="277"/>
      <c r="O568" s="277"/>
      <c r="P568" s="277"/>
      <c r="Q568" s="277"/>
      <c r="R568" s="277"/>
      <c r="S568" s="277"/>
      <c r="T568" s="277"/>
      <c r="U568" s="277"/>
      <c r="V568" s="277"/>
      <c r="W568" s="277"/>
      <c r="X568" s="277"/>
      <c r="Y568" s="277"/>
      <c r="Z568" s="277"/>
      <c r="AA568" s="277"/>
      <c r="AB568" s="277"/>
      <c r="AC568" s="277"/>
      <c r="AD568" s="277"/>
      <c r="AE568" s="277"/>
      <c r="AF568" s="277"/>
      <c r="AG568" s="277"/>
      <c r="AH568" s="277"/>
      <c r="AI568" s="277"/>
      <c r="AJ568" s="277"/>
      <c r="AK568" s="277"/>
      <c r="AL568" s="277"/>
      <c r="AM568" s="277"/>
      <c r="AN568" s="277"/>
      <c r="AO568" s="277"/>
      <c r="AP568" s="277"/>
      <c r="AQ568" s="277"/>
      <c r="AR568" s="277"/>
      <c r="AS568" s="277"/>
      <c r="AT568" s="277"/>
      <c r="AU568" s="277"/>
      <c r="AV568" s="277"/>
      <c r="AW568" s="277"/>
      <c r="AX568" s="277"/>
      <c r="AY568" s="277"/>
      <c r="AZ568" s="277"/>
      <c r="BA568" s="277"/>
      <c r="BB568" s="277"/>
      <c r="BC568" s="277"/>
      <c r="BD568" s="277"/>
      <c r="BE568" s="277"/>
      <c r="BF568" s="277"/>
      <c r="BG568" s="277"/>
      <c r="BH568" s="277"/>
      <c r="BI568" s="277"/>
      <c r="BJ568" s="277"/>
      <c r="BK568" s="277"/>
      <c r="BL568" s="277"/>
      <c r="BM568" s="277"/>
      <c r="BN568" s="277"/>
      <c r="BO568" s="277"/>
      <c r="BP568" s="277"/>
      <c r="BQ568" s="277"/>
      <c r="BR568" s="277"/>
      <c r="BS568" s="277"/>
      <c r="BT568" s="277"/>
      <c r="BU568" s="277"/>
      <c r="BV568" s="277"/>
      <c r="BW568" s="277"/>
      <c r="BX568" s="277"/>
      <c r="BY568" s="277"/>
      <c r="BZ568" s="277"/>
      <c r="CA568" s="277"/>
      <c r="CB568" s="277"/>
      <c r="CC568" s="277"/>
      <c r="CD568" s="277"/>
      <c r="CE568" s="277"/>
      <c r="CF568" s="277"/>
      <c r="CG568" s="277"/>
      <c r="CH568" s="277"/>
      <c r="CI568" s="277"/>
      <c r="CJ568" s="277"/>
      <c r="CK568" s="277"/>
      <c r="CL568" s="277"/>
      <c r="CM568" s="277"/>
      <c r="CN568" s="277"/>
      <c r="CO568" s="277"/>
      <c r="CP568" s="277"/>
      <c r="CQ568" s="277"/>
      <c r="CR568" s="277"/>
      <c r="CS568" s="277"/>
      <c r="CT568" s="277"/>
      <c r="CU568" s="277"/>
      <c r="CV568" s="277"/>
      <c r="CW568" s="277"/>
      <c r="CX568" s="277"/>
      <c r="CY568" s="277"/>
      <c r="CZ568" s="277"/>
      <c r="DA568" s="277"/>
      <c r="DB568" s="277"/>
      <c r="DC568" s="277"/>
      <c r="DD568" s="277"/>
      <c r="DE568" s="277"/>
      <c r="DF568" s="277"/>
      <c r="DG568" s="277"/>
      <c r="DH568" s="277"/>
      <c r="DI568" s="277"/>
      <c r="DJ568" s="277"/>
      <c r="DK568" s="277"/>
      <c r="DL568" s="277"/>
      <c r="DM568" s="277"/>
      <c r="DN568" s="277"/>
      <c r="DO568" s="277"/>
      <c r="DP568" s="277"/>
      <c r="DQ568" s="277"/>
      <c r="DR568" s="277"/>
      <c r="DS568" s="277"/>
      <c r="DT568" s="277"/>
      <c r="DU568" s="277"/>
      <c r="DV568" s="277"/>
      <c r="DW568" s="277"/>
      <c r="DX568" s="277"/>
      <c r="DY568" s="277"/>
      <c r="DZ568" s="277"/>
      <c r="EA568" s="277"/>
      <c r="EB568" s="277"/>
      <c r="EC568" s="277"/>
      <c r="ED568" s="277"/>
      <c r="EE568" s="277"/>
      <c r="EF568" s="277"/>
      <c r="EG568" s="277"/>
      <c r="EH568" s="277"/>
      <c r="EI568" s="277"/>
      <c r="EJ568" s="277"/>
      <c r="EK568" s="277"/>
      <c r="EL568" s="277"/>
      <c r="EM568" s="277"/>
      <c r="EN568" s="277"/>
      <c r="EO568" s="277"/>
      <c r="EP568" s="277"/>
      <c r="EQ568" s="277"/>
      <c r="ER568" s="277"/>
      <c r="ES568" s="277"/>
      <c r="ET568" s="277"/>
      <c r="EU568" s="277"/>
      <c r="EV568" s="277"/>
      <c r="EW568" s="277"/>
      <c r="EX568" s="277"/>
      <c r="EY568" s="277"/>
      <c r="EZ568" s="277"/>
      <c r="FA568" s="277"/>
      <c r="FB568" s="277"/>
      <c r="FC568" s="277"/>
      <c r="FD568" s="277"/>
      <c r="FE568" s="277"/>
      <c r="FF568" s="277"/>
      <c r="FG568" s="277"/>
      <c r="FH568" s="277"/>
      <c r="FI568" s="277"/>
      <c r="FJ568" s="277"/>
      <c r="FK568" s="277"/>
      <c r="FL568" s="277"/>
      <c r="FM568" s="277"/>
      <c r="FN568" s="277"/>
      <c r="FO568" s="277"/>
      <c r="FP568" s="277"/>
      <c r="FQ568" s="277"/>
      <c r="FR568" s="277"/>
      <c r="FS568" s="277"/>
      <c r="FT568" s="277"/>
      <c r="FU568" s="277"/>
      <c r="FV568" s="277"/>
      <c r="FW568" s="277"/>
      <c r="FX568" s="277"/>
      <c r="FY568" s="277"/>
      <c r="FZ568" s="277"/>
      <c r="GA568" s="277"/>
      <c r="GB568" s="277"/>
      <c r="GC568" s="277"/>
      <c r="GD568" s="277"/>
      <c r="GE568" s="277"/>
      <c r="GF568" s="277"/>
      <c r="GG568" s="277"/>
      <c r="GH568" s="277"/>
      <c r="GI568" s="277"/>
      <c r="GJ568" s="277"/>
      <c r="GK568" s="277"/>
      <c r="GL568" s="277"/>
      <c r="GM568" s="277"/>
      <c r="GN568" s="277"/>
      <c r="GO568" s="277"/>
      <c r="GP568" s="277"/>
      <c r="GQ568" s="277"/>
      <c r="GR568" s="277"/>
      <c r="GS568" s="277"/>
      <c r="GT568" s="277"/>
      <c r="GU568" s="277"/>
      <c r="GV568" s="280"/>
      <c r="GW568" s="280"/>
      <c r="GX568" s="280"/>
      <c r="GY568" s="280"/>
      <c r="GZ568" s="280"/>
      <c r="HA568" s="280"/>
      <c r="HB568" s="280"/>
      <c r="HC568" s="280"/>
      <c r="HD568" s="280"/>
      <c r="HE568" s="280"/>
      <c r="HF568" s="280"/>
      <c r="HG568" s="280"/>
      <c r="HH568" s="280"/>
      <c r="HI568" s="280"/>
      <c r="HJ568" s="280"/>
      <c r="HK568" s="280"/>
      <c r="HL568" s="280"/>
      <c r="HM568" s="280"/>
      <c r="HN568" s="280"/>
      <c r="HO568" s="280"/>
      <c r="HP568" s="280"/>
      <c r="HQ568" s="280"/>
      <c r="HR568" s="280"/>
      <c r="HS568" s="280"/>
    </row>
    <row r="569" spans="1:227" s="278" customFormat="1" ht="35.450000000000003" customHeight="1">
      <c r="A569" s="523"/>
      <c r="B569" s="293" t="s">
        <v>256</v>
      </c>
      <c r="C569" s="291">
        <v>48</v>
      </c>
      <c r="D569" s="291"/>
      <c r="E569" s="291"/>
      <c r="F569" s="291">
        <f t="shared" si="91"/>
        <v>48</v>
      </c>
      <c r="G569" s="291"/>
      <c r="H569" s="291">
        <f t="shared" si="87"/>
        <v>48</v>
      </c>
      <c r="I569" s="296"/>
      <c r="J569" s="277"/>
      <c r="K569" s="277"/>
      <c r="L569" s="277"/>
      <c r="M569" s="277"/>
      <c r="N569" s="277"/>
      <c r="O569" s="277"/>
      <c r="P569" s="277"/>
      <c r="Q569" s="277"/>
      <c r="R569" s="277"/>
      <c r="S569" s="277"/>
      <c r="T569" s="277"/>
      <c r="U569" s="277"/>
      <c r="V569" s="277"/>
      <c r="W569" s="277"/>
      <c r="X569" s="277"/>
      <c r="Y569" s="277"/>
      <c r="Z569" s="277"/>
      <c r="AA569" s="277"/>
      <c r="AB569" s="277"/>
      <c r="AC569" s="277"/>
      <c r="AD569" s="277"/>
      <c r="AE569" s="277"/>
      <c r="AF569" s="277"/>
      <c r="AG569" s="277"/>
      <c r="AH569" s="277"/>
      <c r="AI569" s="277"/>
      <c r="AJ569" s="277"/>
      <c r="AK569" s="277"/>
      <c r="AL569" s="277"/>
      <c r="AM569" s="277"/>
      <c r="AN569" s="277"/>
      <c r="AO569" s="277"/>
      <c r="AP569" s="277"/>
      <c r="AQ569" s="277"/>
      <c r="AR569" s="277"/>
      <c r="AS569" s="277"/>
      <c r="AT569" s="277"/>
      <c r="AU569" s="277"/>
      <c r="AV569" s="277"/>
      <c r="AW569" s="277"/>
      <c r="AX569" s="277"/>
      <c r="AY569" s="277"/>
      <c r="AZ569" s="277"/>
      <c r="BA569" s="277"/>
      <c r="BB569" s="277"/>
      <c r="BC569" s="277"/>
      <c r="BD569" s="277"/>
      <c r="BE569" s="277"/>
      <c r="BF569" s="277"/>
      <c r="BG569" s="277"/>
      <c r="BH569" s="277"/>
      <c r="BI569" s="277"/>
      <c r="BJ569" s="277"/>
      <c r="BK569" s="277"/>
      <c r="BL569" s="277"/>
      <c r="BM569" s="277"/>
      <c r="BN569" s="277"/>
      <c r="BO569" s="277"/>
      <c r="BP569" s="277"/>
      <c r="BQ569" s="277"/>
      <c r="BR569" s="277"/>
      <c r="BS569" s="277"/>
      <c r="BT569" s="277"/>
      <c r="BU569" s="277"/>
      <c r="BV569" s="277"/>
      <c r="BW569" s="277"/>
      <c r="BX569" s="277"/>
      <c r="BY569" s="277"/>
      <c r="BZ569" s="277"/>
      <c r="CA569" s="277"/>
      <c r="CB569" s="277"/>
      <c r="CC569" s="277"/>
      <c r="CD569" s="277"/>
      <c r="CE569" s="277"/>
      <c r="CF569" s="277"/>
      <c r="CG569" s="277"/>
      <c r="CH569" s="277"/>
      <c r="CI569" s="277"/>
      <c r="CJ569" s="277"/>
      <c r="CK569" s="277"/>
      <c r="CL569" s="277"/>
      <c r="CM569" s="277"/>
      <c r="CN569" s="277"/>
      <c r="CO569" s="277"/>
      <c r="CP569" s="277"/>
      <c r="CQ569" s="277"/>
      <c r="CR569" s="277"/>
      <c r="CS569" s="277"/>
      <c r="CT569" s="277"/>
      <c r="CU569" s="277"/>
      <c r="CV569" s="277"/>
      <c r="CW569" s="277"/>
      <c r="CX569" s="277"/>
      <c r="CY569" s="277"/>
      <c r="CZ569" s="277"/>
      <c r="DA569" s="277"/>
      <c r="DB569" s="277"/>
      <c r="DC569" s="277"/>
      <c r="DD569" s="277"/>
      <c r="DE569" s="277"/>
      <c r="DF569" s="277"/>
      <c r="DG569" s="277"/>
      <c r="DH569" s="277"/>
      <c r="DI569" s="277"/>
      <c r="DJ569" s="277"/>
      <c r="DK569" s="277"/>
      <c r="DL569" s="277"/>
      <c r="DM569" s="277"/>
      <c r="DN569" s="277"/>
      <c r="DO569" s="277"/>
      <c r="DP569" s="277"/>
      <c r="DQ569" s="277"/>
      <c r="DR569" s="277"/>
      <c r="DS569" s="277"/>
      <c r="DT569" s="277"/>
      <c r="DU569" s="277"/>
      <c r="DV569" s="277"/>
      <c r="DW569" s="277"/>
      <c r="DX569" s="277"/>
      <c r="DY569" s="277"/>
      <c r="DZ569" s="277"/>
      <c r="EA569" s="277"/>
      <c r="EB569" s="277"/>
      <c r="EC569" s="277"/>
      <c r="ED569" s="277"/>
      <c r="EE569" s="277"/>
      <c r="EF569" s="277"/>
      <c r="EG569" s="277"/>
      <c r="EH569" s="277"/>
      <c r="EI569" s="277"/>
      <c r="EJ569" s="277"/>
      <c r="EK569" s="277"/>
      <c r="EL569" s="277"/>
      <c r="EM569" s="277"/>
      <c r="EN569" s="277"/>
      <c r="EO569" s="277"/>
      <c r="EP569" s="277"/>
      <c r="EQ569" s="277"/>
      <c r="ER569" s="277"/>
      <c r="ES569" s="277"/>
      <c r="ET569" s="277"/>
      <c r="EU569" s="277"/>
      <c r="EV569" s="277"/>
      <c r="EW569" s="277"/>
      <c r="EX569" s="277"/>
      <c r="EY569" s="277"/>
      <c r="EZ569" s="277"/>
      <c r="FA569" s="277"/>
      <c r="FB569" s="277"/>
      <c r="FC569" s="277"/>
      <c r="FD569" s="277"/>
      <c r="FE569" s="277"/>
      <c r="FF569" s="277"/>
      <c r="FG569" s="277"/>
      <c r="FH569" s="277"/>
      <c r="FI569" s="277"/>
      <c r="FJ569" s="277"/>
      <c r="FK569" s="277"/>
      <c r="FL569" s="277"/>
      <c r="FM569" s="277"/>
      <c r="FN569" s="277"/>
      <c r="FO569" s="277"/>
      <c r="FP569" s="277"/>
      <c r="FQ569" s="277"/>
      <c r="FR569" s="277"/>
      <c r="FS569" s="277"/>
      <c r="FT569" s="277"/>
      <c r="FU569" s="277"/>
      <c r="FV569" s="277"/>
      <c r="FW569" s="277"/>
      <c r="FX569" s="277"/>
      <c r="FY569" s="277"/>
      <c r="FZ569" s="277"/>
      <c r="GA569" s="277"/>
      <c r="GB569" s="277"/>
      <c r="GC569" s="277"/>
      <c r="GD569" s="277"/>
      <c r="GE569" s="277"/>
      <c r="GF569" s="277"/>
      <c r="GG569" s="277"/>
      <c r="GH569" s="277"/>
      <c r="GI569" s="277"/>
      <c r="GJ569" s="277"/>
      <c r="GK569" s="277"/>
      <c r="GL569" s="277"/>
      <c r="GM569" s="277"/>
      <c r="GN569" s="277"/>
      <c r="GO569" s="277"/>
      <c r="GP569" s="277"/>
      <c r="GQ569" s="277"/>
      <c r="GR569" s="277"/>
      <c r="GS569" s="277"/>
      <c r="GT569" s="277"/>
      <c r="GU569" s="277"/>
      <c r="GV569" s="280"/>
      <c r="GW569" s="280"/>
      <c r="GX569" s="280"/>
      <c r="GY569" s="280"/>
      <c r="GZ569" s="280"/>
      <c r="HA569" s="280"/>
      <c r="HB569" s="280"/>
      <c r="HC569" s="280"/>
      <c r="HD569" s="280"/>
      <c r="HE569" s="280"/>
      <c r="HF569" s="280"/>
      <c r="HG569" s="280"/>
      <c r="HH569" s="280"/>
      <c r="HI569" s="280"/>
      <c r="HJ569" s="280"/>
      <c r="HK569" s="280"/>
      <c r="HL569" s="280"/>
      <c r="HM569" s="280"/>
      <c r="HN569" s="280"/>
      <c r="HO569" s="280"/>
      <c r="HP569" s="280"/>
      <c r="HQ569" s="280"/>
      <c r="HR569" s="280"/>
      <c r="HS569" s="280"/>
    </row>
    <row r="570" spans="1:227" s="278" customFormat="1" ht="35.450000000000003" customHeight="1">
      <c r="A570" s="523"/>
      <c r="B570" s="297" t="s">
        <v>257</v>
      </c>
      <c r="C570" s="291">
        <v>29.82</v>
      </c>
      <c r="D570" s="290"/>
      <c r="E570" s="290"/>
      <c r="F570" s="291">
        <f t="shared" si="91"/>
        <v>29.82</v>
      </c>
      <c r="G570" s="290"/>
      <c r="H570" s="291">
        <f t="shared" si="87"/>
        <v>29.82</v>
      </c>
      <c r="I570" s="296"/>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277"/>
      <c r="AF570" s="277"/>
      <c r="AG570" s="277"/>
      <c r="AH570" s="277"/>
      <c r="AI570" s="277"/>
      <c r="AJ570" s="277"/>
      <c r="AK570" s="277"/>
      <c r="AL570" s="277"/>
      <c r="AM570" s="277"/>
      <c r="AN570" s="277"/>
      <c r="AO570" s="277"/>
      <c r="AP570" s="277"/>
      <c r="AQ570" s="277"/>
      <c r="AR570" s="277"/>
      <c r="AS570" s="277"/>
      <c r="AT570" s="277"/>
      <c r="AU570" s="277"/>
      <c r="AV570" s="277"/>
      <c r="AW570" s="277"/>
      <c r="AX570" s="277"/>
      <c r="AY570" s="277"/>
      <c r="AZ570" s="277"/>
      <c r="BA570" s="277"/>
      <c r="BB570" s="277"/>
      <c r="BC570" s="277"/>
      <c r="BD570" s="277"/>
      <c r="BE570" s="277"/>
      <c r="BF570" s="277"/>
      <c r="BG570" s="277"/>
      <c r="BH570" s="277"/>
      <c r="BI570" s="277"/>
      <c r="BJ570" s="277"/>
      <c r="BK570" s="277"/>
      <c r="BL570" s="277"/>
      <c r="BM570" s="277"/>
      <c r="BN570" s="277"/>
      <c r="BO570" s="277"/>
      <c r="BP570" s="277"/>
      <c r="BQ570" s="277"/>
      <c r="BR570" s="277"/>
      <c r="BS570" s="277"/>
      <c r="BT570" s="277"/>
      <c r="BU570" s="277"/>
      <c r="BV570" s="277"/>
      <c r="BW570" s="277"/>
      <c r="BX570" s="277"/>
      <c r="BY570" s="277"/>
      <c r="BZ570" s="277"/>
      <c r="CA570" s="277"/>
      <c r="CB570" s="277"/>
      <c r="CC570" s="277"/>
      <c r="CD570" s="277"/>
      <c r="CE570" s="277"/>
      <c r="CF570" s="277"/>
      <c r="CG570" s="277"/>
      <c r="CH570" s="277"/>
      <c r="CI570" s="277"/>
      <c r="CJ570" s="277"/>
      <c r="CK570" s="277"/>
      <c r="CL570" s="277"/>
      <c r="CM570" s="277"/>
      <c r="CN570" s="277"/>
      <c r="CO570" s="277"/>
      <c r="CP570" s="277"/>
      <c r="CQ570" s="277"/>
      <c r="CR570" s="277"/>
      <c r="CS570" s="277"/>
      <c r="CT570" s="277"/>
      <c r="CU570" s="277"/>
      <c r="CV570" s="277"/>
      <c r="CW570" s="277"/>
      <c r="CX570" s="277"/>
      <c r="CY570" s="277"/>
      <c r="CZ570" s="277"/>
      <c r="DA570" s="277"/>
      <c r="DB570" s="277"/>
      <c r="DC570" s="277"/>
      <c r="DD570" s="277"/>
      <c r="DE570" s="277"/>
      <c r="DF570" s="277"/>
      <c r="DG570" s="277"/>
      <c r="DH570" s="277"/>
      <c r="DI570" s="277"/>
      <c r="DJ570" s="277"/>
      <c r="DK570" s="277"/>
      <c r="DL570" s="277"/>
      <c r="DM570" s="277"/>
      <c r="DN570" s="277"/>
      <c r="DO570" s="277"/>
      <c r="DP570" s="277"/>
      <c r="DQ570" s="277"/>
      <c r="DR570" s="277"/>
      <c r="DS570" s="277"/>
      <c r="DT570" s="277"/>
      <c r="DU570" s="277"/>
      <c r="DV570" s="277"/>
      <c r="DW570" s="277"/>
      <c r="DX570" s="277"/>
      <c r="DY570" s="277"/>
      <c r="DZ570" s="277"/>
      <c r="EA570" s="277"/>
      <c r="EB570" s="277"/>
      <c r="EC570" s="277"/>
      <c r="ED570" s="277"/>
      <c r="EE570" s="277"/>
      <c r="EF570" s="277"/>
      <c r="EG570" s="277"/>
      <c r="EH570" s="277"/>
      <c r="EI570" s="277"/>
      <c r="EJ570" s="277"/>
      <c r="EK570" s="277"/>
      <c r="EL570" s="277"/>
      <c r="EM570" s="277"/>
      <c r="EN570" s="277"/>
      <c r="EO570" s="277"/>
      <c r="EP570" s="277"/>
      <c r="EQ570" s="277"/>
      <c r="ER570" s="277"/>
      <c r="ES570" s="277"/>
      <c r="ET570" s="277"/>
      <c r="EU570" s="277"/>
      <c r="EV570" s="277"/>
      <c r="EW570" s="277"/>
      <c r="EX570" s="277"/>
      <c r="EY570" s="277"/>
      <c r="EZ570" s="277"/>
      <c r="FA570" s="277"/>
      <c r="FB570" s="277"/>
      <c r="FC570" s="277"/>
      <c r="FD570" s="277"/>
      <c r="FE570" s="277"/>
      <c r="FF570" s="277"/>
      <c r="FG570" s="277"/>
      <c r="FH570" s="277"/>
      <c r="FI570" s="277"/>
      <c r="FJ570" s="277"/>
      <c r="FK570" s="277"/>
      <c r="FL570" s="277"/>
      <c r="FM570" s="277"/>
      <c r="FN570" s="277"/>
      <c r="FO570" s="277"/>
      <c r="FP570" s="277"/>
      <c r="FQ570" s="277"/>
      <c r="FR570" s="277"/>
      <c r="FS570" s="277"/>
      <c r="FT570" s="277"/>
      <c r="FU570" s="277"/>
      <c r="FV570" s="277"/>
      <c r="FW570" s="277"/>
      <c r="FX570" s="277"/>
      <c r="FY570" s="277"/>
      <c r="FZ570" s="277"/>
      <c r="GA570" s="277"/>
      <c r="GB570" s="277"/>
      <c r="GC570" s="277"/>
      <c r="GD570" s="277"/>
      <c r="GE570" s="277"/>
      <c r="GF570" s="277"/>
      <c r="GG570" s="277"/>
      <c r="GH570" s="277"/>
      <c r="GI570" s="277"/>
      <c r="GJ570" s="277"/>
      <c r="GK570" s="277"/>
      <c r="GL570" s="277"/>
      <c r="GM570" s="277"/>
      <c r="GN570" s="277"/>
      <c r="GO570" s="277"/>
      <c r="GP570" s="277"/>
      <c r="GQ570" s="277"/>
      <c r="GR570" s="277"/>
      <c r="GS570" s="277"/>
      <c r="GT570" s="277"/>
      <c r="GU570" s="277"/>
      <c r="GV570" s="280"/>
      <c r="GW570" s="280"/>
      <c r="GX570" s="280"/>
      <c r="GY570" s="280"/>
      <c r="GZ570" s="280"/>
      <c r="HA570" s="280"/>
      <c r="HB570" s="280"/>
      <c r="HC570" s="280"/>
      <c r="HD570" s="280"/>
      <c r="HE570" s="280"/>
      <c r="HF570" s="280"/>
      <c r="HG570" s="280"/>
      <c r="HH570" s="280"/>
      <c r="HI570" s="280"/>
      <c r="HJ570" s="280"/>
      <c r="HK570" s="280"/>
      <c r="HL570" s="280"/>
      <c r="HM570" s="280"/>
      <c r="HN570" s="280"/>
      <c r="HO570" s="280"/>
      <c r="HP570" s="280"/>
      <c r="HQ570" s="280"/>
      <c r="HR570" s="280"/>
      <c r="HS570" s="280"/>
    </row>
    <row r="571" spans="1:227" s="278" customFormat="1" ht="35.450000000000003" customHeight="1">
      <c r="A571" s="523"/>
      <c r="B571" s="306" t="s">
        <v>258</v>
      </c>
      <c r="C571" s="291">
        <f>SUM(C572:C587)</f>
        <v>439.86</v>
      </c>
      <c r="D571" s="291">
        <f t="shared" ref="D571:G571" si="95">SUM(D572:D587)</f>
        <v>152.72</v>
      </c>
      <c r="E571" s="291">
        <f t="shared" si="95"/>
        <v>0</v>
      </c>
      <c r="F571" s="291">
        <f t="shared" si="91"/>
        <v>592.58000000000004</v>
      </c>
      <c r="G571" s="291">
        <f t="shared" si="95"/>
        <v>-5411.1689999999999</v>
      </c>
      <c r="H571" s="291">
        <f t="shared" si="87"/>
        <v>-4818.5889999999999</v>
      </c>
      <c r="I571" s="296"/>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277"/>
      <c r="AF571" s="277"/>
      <c r="AG571" s="277"/>
      <c r="AH571" s="277"/>
      <c r="AI571" s="277"/>
      <c r="AJ571" s="277"/>
      <c r="AK571" s="277"/>
      <c r="AL571" s="277"/>
      <c r="AM571" s="277"/>
      <c r="AN571" s="277"/>
      <c r="AO571" s="277"/>
      <c r="AP571" s="277"/>
      <c r="AQ571" s="277"/>
      <c r="AR571" s="277"/>
      <c r="AS571" s="277"/>
      <c r="AT571" s="277"/>
      <c r="AU571" s="277"/>
      <c r="AV571" s="277"/>
      <c r="AW571" s="277"/>
      <c r="AX571" s="277"/>
      <c r="AY571" s="277"/>
      <c r="AZ571" s="277"/>
      <c r="BA571" s="277"/>
      <c r="BB571" s="277"/>
      <c r="BC571" s="277"/>
      <c r="BD571" s="277"/>
      <c r="BE571" s="277"/>
      <c r="BF571" s="277"/>
      <c r="BG571" s="277"/>
      <c r="BH571" s="277"/>
      <c r="BI571" s="277"/>
      <c r="BJ571" s="277"/>
      <c r="BK571" s="277"/>
      <c r="BL571" s="277"/>
      <c r="BM571" s="277"/>
      <c r="BN571" s="277"/>
      <c r="BO571" s="277"/>
      <c r="BP571" s="277"/>
      <c r="BQ571" s="277"/>
      <c r="BR571" s="277"/>
      <c r="BS571" s="277"/>
      <c r="BT571" s="277"/>
      <c r="BU571" s="277"/>
      <c r="BV571" s="277"/>
      <c r="BW571" s="277"/>
      <c r="BX571" s="277"/>
      <c r="BY571" s="277"/>
      <c r="BZ571" s="277"/>
      <c r="CA571" s="277"/>
      <c r="CB571" s="277"/>
      <c r="CC571" s="277"/>
      <c r="CD571" s="277"/>
      <c r="CE571" s="277"/>
      <c r="CF571" s="277"/>
      <c r="CG571" s="277"/>
      <c r="CH571" s="277"/>
      <c r="CI571" s="277"/>
      <c r="CJ571" s="277"/>
      <c r="CK571" s="277"/>
      <c r="CL571" s="277"/>
      <c r="CM571" s="277"/>
      <c r="CN571" s="277"/>
      <c r="CO571" s="277"/>
      <c r="CP571" s="277"/>
      <c r="CQ571" s="277"/>
      <c r="CR571" s="277"/>
      <c r="CS571" s="277"/>
      <c r="CT571" s="277"/>
      <c r="CU571" s="277"/>
      <c r="CV571" s="277"/>
      <c r="CW571" s="277"/>
      <c r="CX571" s="277"/>
      <c r="CY571" s="277"/>
      <c r="CZ571" s="277"/>
      <c r="DA571" s="277"/>
      <c r="DB571" s="277"/>
      <c r="DC571" s="277"/>
      <c r="DD571" s="277"/>
      <c r="DE571" s="277"/>
      <c r="DF571" s="277"/>
      <c r="DG571" s="277"/>
      <c r="DH571" s="277"/>
      <c r="DI571" s="277"/>
      <c r="DJ571" s="277"/>
      <c r="DK571" s="277"/>
      <c r="DL571" s="277"/>
      <c r="DM571" s="277"/>
      <c r="DN571" s="277"/>
      <c r="DO571" s="277"/>
      <c r="DP571" s="277"/>
      <c r="DQ571" s="277"/>
      <c r="DR571" s="277"/>
      <c r="DS571" s="277"/>
      <c r="DT571" s="277"/>
      <c r="DU571" s="277"/>
      <c r="DV571" s="277"/>
      <c r="DW571" s="277"/>
      <c r="DX571" s="277"/>
      <c r="DY571" s="277"/>
      <c r="DZ571" s="277"/>
      <c r="EA571" s="277"/>
      <c r="EB571" s="277"/>
      <c r="EC571" s="277"/>
      <c r="ED571" s="277"/>
      <c r="EE571" s="277"/>
      <c r="EF571" s="277"/>
      <c r="EG571" s="277"/>
      <c r="EH571" s="277"/>
      <c r="EI571" s="277"/>
      <c r="EJ571" s="277"/>
      <c r="EK571" s="277"/>
      <c r="EL571" s="277"/>
      <c r="EM571" s="277"/>
      <c r="EN571" s="277"/>
      <c r="EO571" s="277"/>
      <c r="EP571" s="277"/>
      <c r="EQ571" s="277"/>
      <c r="ER571" s="277"/>
      <c r="ES571" s="277"/>
      <c r="ET571" s="277"/>
      <c r="EU571" s="277"/>
      <c r="EV571" s="277"/>
      <c r="EW571" s="277"/>
      <c r="EX571" s="277"/>
      <c r="EY571" s="277"/>
      <c r="EZ571" s="277"/>
      <c r="FA571" s="277"/>
      <c r="FB571" s="277"/>
      <c r="FC571" s="277"/>
      <c r="FD571" s="277"/>
      <c r="FE571" s="277"/>
      <c r="FF571" s="277"/>
      <c r="FG571" s="277"/>
      <c r="FH571" s="277"/>
      <c r="FI571" s="277"/>
      <c r="FJ571" s="277"/>
      <c r="FK571" s="277"/>
      <c r="FL571" s="277"/>
      <c r="FM571" s="277"/>
      <c r="FN571" s="277"/>
      <c r="FO571" s="277"/>
      <c r="FP571" s="277"/>
      <c r="FQ571" s="277"/>
      <c r="FR571" s="277"/>
      <c r="FS571" s="277"/>
      <c r="FT571" s="277"/>
      <c r="FU571" s="277"/>
      <c r="FV571" s="277"/>
      <c r="FW571" s="277"/>
      <c r="FX571" s="277"/>
      <c r="FY571" s="277"/>
      <c r="FZ571" s="277"/>
      <c r="GA571" s="277"/>
      <c r="GB571" s="277"/>
      <c r="GC571" s="277"/>
      <c r="GD571" s="277"/>
      <c r="GE571" s="277"/>
      <c r="GF571" s="277"/>
      <c r="GG571" s="277"/>
      <c r="GH571" s="277"/>
      <c r="GI571" s="277"/>
      <c r="GJ571" s="277"/>
      <c r="GK571" s="277"/>
      <c r="GL571" s="277"/>
      <c r="GM571" s="277"/>
      <c r="GN571" s="277"/>
      <c r="GO571" s="277"/>
      <c r="GP571" s="277"/>
      <c r="GQ571" s="277"/>
      <c r="GR571" s="277"/>
      <c r="GS571" s="277"/>
      <c r="GT571" s="277"/>
      <c r="GU571" s="277"/>
      <c r="GV571" s="280"/>
      <c r="GW571" s="280"/>
      <c r="GX571" s="280"/>
      <c r="GY571" s="280"/>
      <c r="GZ571" s="280"/>
      <c r="HA571" s="280"/>
      <c r="HB571" s="280"/>
      <c r="HC571" s="280"/>
      <c r="HD571" s="280"/>
      <c r="HE571" s="280"/>
      <c r="HF571" s="280"/>
      <c r="HG571" s="280"/>
      <c r="HH571" s="280"/>
      <c r="HI571" s="280"/>
      <c r="HJ571" s="280"/>
      <c r="HK571" s="280"/>
      <c r="HL571" s="280"/>
      <c r="HM571" s="280"/>
      <c r="HN571" s="280"/>
      <c r="HO571" s="280"/>
      <c r="HP571" s="280"/>
      <c r="HQ571" s="280"/>
      <c r="HR571" s="280"/>
      <c r="HS571" s="280"/>
    </row>
    <row r="572" spans="1:227" s="278" customFormat="1" ht="35.450000000000003" customHeight="1">
      <c r="A572" s="523"/>
      <c r="B572" s="297" t="s">
        <v>587</v>
      </c>
      <c r="C572" s="291">
        <v>20</v>
      </c>
      <c r="D572" s="291"/>
      <c r="E572" s="290"/>
      <c r="F572" s="291">
        <f t="shared" si="91"/>
        <v>20</v>
      </c>
      <c r="G572" s="290"/>
      <c r="H572" s="291">
        <f t="shared" si="87"/>
        <v>20</v>
      </c>
      <c r="I572" s="296"/>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s="277"/>
      <c r="AG572" s="277"/>
      <c r="AH572" s="277"/>
      <c r="AI572" s="277"/>
      <c r="AJ572" s="277"/>
      <c r="AK572" s="277"/>
      <c r="AL572" s="277"/>
      <c r="AM572" s="277"/>
      <c r="AN572" s="277"/>
      <c r="AO572" s="277"/>
      <c r="AP572" s="277"/>
      <c r="AQ572" s="277"/>
      <c r="AR572" s="277"/>
      <c r="AS572" s="277"/>
      <c r="AT572" s="277"/>
      <c r="AU572" s="277"/>
      <c r="AV572" s="277"/>
      <c r="AW572" s="277"/>
      <c r="AX572" s="277"/>
      <c r="AY572" s="277"/>
      <c r="AZ572" s="277"/>
      <c r="BA572" s="277"/>
      <c r="BB572" s="277"/>
      <c r="BC572" s="277"/>
      <c r="BD572" s="277"/>
      <c r="BE572" s="277"/>
      <c r="BF572" s="277"/>
      <c r="BG572" s="277"/>
      <c r="BH572" s="277"/>
      <c r="BI572" s="277"/>
      <c r="BJ572" s="277"/>
      <c r="BK572" s="277"/>
      <c r="BL572" s="277"/>
      <c r="BM572" s="277"/>
      <c r="BN572" s="277"/>
      <c r="BO572" s="277"/>
      <c r="BP572" s="277"/>
      <c r="BQ572" s="277"/>
      <c r="BR572" s="277"/>
      <c r="BS572" s="277"/>
      <c r="BT572" s="277"/>
      <c r="BU572" s="277"/>
      <c r="BV572" s="277"/>
      <c r="BW572" s="277"/>
      <c r="BX572" s="277"/>
      <c r="BY572" s="277"/>
      <c r="BZ572" s="277"/>
      <c r="CA572" s="277"/>
      <c r="CB572" s="277"/>
      <c r="CC572" s="277"/>
      <c r="CD572" s="277"/>
      <c r="CE572" s="277"/>
      <c r="CF572" s="277"/>
      <c r="CG572" s="277"/>
      <c r="CH572" s="277"/>
      <c r="CI572" s="277"/>
      <c r="CJ572" s="277"/>
      <c r="CK572" s="277"/>
      <c r="CL572" s="277"/>
      <c r="CM572" s="277"/>
      <c r="CN572" s="277"/>
      <c r="CO572" s="277"/>
      <c r="CP572" s="277"/>
      <c r="CQ572" s="277"/>
      <c r="CR572" s="277"/>
      <c r="CS572" s="277"/>
      <c r="CT572" s="277"/>
      <c r="CU572" s="277"/>
      <c r="CV572" s="277"/>
      <c r="CW572" s="277"/>
      <c r="CX572" s="277"/>
      <c r="CY572" s="277"/>
      <c r="CZ572" s="277"/>
      <c r="DA572" s="277"/>
      <c r="DB572" s="277"/>
      <c r="DC572" s="277"/>
      <c r="DD572" s="277"/>
      <c r="DE572" s="277"/>
      <c r="DF572" s="277"/>
      <c r="DG572" s="277"/>
      <c r="DH572" s="277"/>
      <c r="DI572" s="277"/>
      <c r="DJ572" s="277"/>
      <c r="DK572" s="277"/>
      <c r="DL572" s="277"/>
      <c r="DM572" s="277"/>
      <c r="DN572" s="277"/>
      <c r="DO572" s="277"/>
      <c r="DP572" s="277"/>
      <c r="DQ572" s="277"/>
      <c r="DR572" s="277"/>
      <c r="DS572" s="277"/>
      <c r="DT572" s="277"/>
      <c r="DU572" s="277"/>
      <c r="DV572" s="277"/>
      <c r="DW572" s="277"/>
      <c r="DX572" s="277"/>
      <c r="DY572" s="277"/>
      <c r="DZ572" s="277"/>
      <c r="EA572" s="277"/>
      <c r="EB572" s="277"/>
      <c r="EC572" s="277"/>
      <c r="ED572" s="277"/>
      <c r="EE572" s="277"/>
      <c r="EF572" s="277"/>
      <c r="EG572" s="277"/>
      <c r="EH572" s="277"/>
      <c r="EI572" s="277"/>
      <c r="EJ572" s="277"/>
      <c r="EK572" s="277"/>
      <c r="EL572" s="277"/>
      <c r="EM572" s="277"/>
      <c r="EN572" s="277"/>
      <c r="EO572" s="277"/>
      <c r="EP572" s="277"/>
      <c r="EQ572" s="277"/>
      <c r="ER572" s="277"/>
      <c r="ES572" s="277"/>
      <c r="ET572" s="277"/>
      <c r="EU572" s="277"/>
      <c r="EV572" s="277"/>
      <c r="EW572" s="277"/>
      <c r="EX572" s="277"/>
      <c r="EY572" s="277"/>
      <c r="EZ572" s="277"/>
      <c r="FA572" s="277"/>
      <c r="FB572" s="277"/>
      <c r="FC572" s="277"/>
      <c r="FD572" s="277"/>
      <c r="FE572" s="277"/>
      <c r="FF572" s="277"/>
      <c r="FG572" s="277"/>
      <c r="FH572" s="277"/>
      <c r="FI572" s="277"/>
      <c r="FJ572" s="277"/>
      <c r="FK572" s="277"/>
      <c r="FL572" s="277"/>
      <c r="FM572" s="277"/>
      <c r="FN572" s="277"/>
      <c r="FO572" s="277"/>
      <c r="FP572" s="277"/>
      <c r="FQ572" s="277"/>
      <c r="FR572" s="277"/>
      <c r="FS572" s="277"/>
      <c r="FT572" s="277"/>
      <c r="FU572" s="277"/>
      <c r="FV572" s="277"/>
      <c r="FW572" s="277"/>
      <c r="FX572" s="277"/>
      <c r="FY572" s="277"/>
      <c r="FZ572" s="277"/>
      <c r="GA572" s="277"/>
      <c r="GB572" s="277"/>
      <c r="GC572" s="277"/>
      <c r="GD572" s="277"/>
      <c r="GE572" s="277"/>
      <c r="GF572" s="277"/>
      <c r="GG572" s="277"/>
      <c r="GH572" s="277"/>
      <c r="GI572" s="277"/>
      <c r="GJ572" s="277"/>
      <c r="GK572" s="277"/>
      <c r="GL572" s="277"/>
      <c r="GM572" s="277"/>
      <c r="GN572" s="277"/>
      <c r="GO572" s="277"/>
      <c r="GP572" s="277"/>
      <c r="GQ572" s="277"/>
      <c r="GR572" s="277"/>
      <c r="GS572" s="277"/>
      <c r="GT572" s="277"/>
      <c r="GU572" s="277"/>
      <c r="GV572" s="280"/>
      <c r="GW572" s="280"/>
      <c r="GX572" s="280"/>
      <c r="GY572" s="280"/>
      <c r="GZ572" s="280"/>
      <c r="HA572" s="280"/>
      <c r="HB572" s="280"/>
      <c r="HC572" s="280"/>
      <c r="HD572" s="280"/>
      <c r="HE572" s="280"/>
      <c r="HF572" s="280"/>
      <c r="HG572" s="280"/>
      <c r="HH572" s="280"/>
      <c r="HI572" s="280"/>
      <c r="HJ572" s="280"/>
      <c r="HK572" s="280"/>
      <c r="HL572" s="280"/>
      <c r="HM572" s="280"/>
      <c r="HN572" s="280"/>
      <c r="HO572" s="280"/>
      <c r="HP572" s="280"/>
      <c r="HQ572" s="280"/>
      <c r="HR572" s="280"/>
      <c r="HS572" s="280"/>
    </row>
    <row r="573" spans="1:227" s="278" customFormat="1" ht="35.450000000000003" customHeight="1">
      <c r="A573" s="523"/>
      <c r="B573" s="297" t="s">
        <v>588</v>
      </c>
      <c r="C573" s="291">
        <v>5</v>
      </c>
      <c r="D573" s="290"/>
      <c r="E573" s="290"/>
      <c r="F573" s="291">
        <f t="shared" si="91"/>
        <v>5</v>
      </c>
      <c r="G573" s="290"/>
      <c r="H573" s="291">
        <f t="shared" si="87"/>
        <v>5</v>
      </c>
      <c r="I573" s="296"/>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277"/>
      <c r="AF573" s="277"/>
      <c r="AG573" s="277"/>
      <c r="AH573" s="277"/>
      <c r="AI573" s="277"/>
      <c r="AJ573" s="277"/>
      <c r="AK573" s="277"/>
      <c r="AL573" s="277"/>
      <c r="AM573" s="277"/>
      <c r="AN573" s="277"/>
      <c r="AO573" s="277"/>
      <c r="AP573" s="277"/>
      <c r="AQ573" s="277"/>
      <c r="AR573" s="277"/>
      <c r="AS573" s="277"/>
      <c r="AT573" s="277"/>
      <c r="AU573" s="277"/>
      <c r="AV573" s="277"/>
      <c r="AW573" s="277"/>
      <c r="AX573" s="277"/>
      <c r="AY573" s="277"/>
      <c r="AZ573" s="277"/>
      <c r="BA573" s="277"/>
      <c r="BB573" s="277"/>
      <c r="BC573" s="277"/>
      <c r="BD573" s="277"/>
      <c r="BE573" s="277"/>
      <c r="BF573" s="277"/>
      <c r="BG573" s="277"/>
      <c r="BH573" s="277"/>
      <c r="BI573" s="277"/>
      <c r="BJ573" s="277"/>
      <c r="BK573" s="277"/>
      <c r="BL573" s="277"/>
      <c r="BM573" s="277"/>
      <c r="BN573" s="277"/>
      <c r="BO573" s="277"/>
      <c r="BP573" s="277"/>
      <c r="BQ573" s="277"/>
      <c r="BR573" s="277"/>
      <c r="BS573" s="277"/>
      <c r="BT573" s="277"/>
      <c r="BU573" s="277"/>
      <c r="BV573" s="277"/>
      <c r="BW573" s="277"/>
      <c r="BX573" s="277"/>
      <c r="BY573" s="277"/>
      <c r="BZ573" s="277"/>
      <c r="CA573" s="277"/>
      <c r="CB573" s="277"/>
      <c r="CC573" s="277"/>
      <c r="CD573" s="277"/>
      <c r="CE573" s="277"/>
      <c r="CF573" s="277"/>
      <c r="CG573" s="277"/>
      <c r="CH573" s="277"/>
      <c r="CI573" s="277"/>
      <c r="CJ573" s="277"/>
      <c r="CK573" s="277"/>
      <c r="CL573" s="277"/>
      <c r="CM573" s="277"/>
      <c r="CN573" s="277"/>
      <c r="CO573" s="277"/>
      <c r="CP573" s="277"/>
      <c r="CQ573" s="277"/>
      <c r="CR573" s="277"/>
      <c r="CS573" s="277"/>
      <c r="CT573" s="277"/>
      <c r="CU573" s="277"/>
      <c r="CV573" s="277"/>
      <c r="CW573" s="277"/>
      <c r="CX573" s="277"/>
      <c r="CY573" s="277"/>
      <c r="CZ573" s="277"/>
      <c r="DA573" s="277"/>
      <c r="DB573" s="277"/>
      <c r="DC573" s="277"/>
      <c r="DD573" s="277"/>
      <c r="DE573" s="277"/>
      <c r="DF573" s="277"/>
      <c r="DG573" s="277"/>
      <c r="DH573" s="277"/>
      <c r="DI573" s="277"/>
      <c r="DJ573" s="277"/>
      <c r="DK573" s="277"/>
      <c r="DL573" s="277"/>
      <c r="DM573" s="277"/>
      <c r="DN573" s="277"/>
      <c r="DO573" s="277"/>
      <c r="DP573" s="277"/>
      <c r="DQ573" s="277"/>
      <c r="DR573" s="277"/>
      <c r="DS573" s="277"/>
      <c r="DT573" s="277"/>
      <c r="DU573" s="277"/>
      <c r="DV573" s="277"/>
      <c r="DW573" s="277"/>
      <c r="DX573" s="277"/>
      <c r="DY573" s="277"/>
      <c r="DZ573" s="277"/>
      <c r="EA573" s="277"/>
      <c r="EB573" s="277"/>
      <c r="EC573" s="277"/>
      <c r="ED573" s="277"/>
      <c r="EE573" s="277"/>
      <c r="EF573" s="277"/>
      <c r="EG573" s="277"/>
      <c r="EH573" s="277"/>
      <c r="EI573" s="277"/>
      <c r="EJ573" s="277"/>
      <c r="EK573" s="277"/>
      <c r="EL573" s="277"/>
      <c r="EM573" s="277"/>
      <c r="EN573" s="277"/>
      <c r="EO573" s="277"/>
      <c r="EP573" s="277"/>
      <c r="EQ573" s="277"/>
      <c r="ER573" s="277"/>
      <c r="ES573" s="277"/>
      <c r="ET573" s="277"/>
      <c r="EU573" s="277"/>
      <c r="EV573" s="277"/>
      <c r="EW573" s="277"/>
      <c r="EX573" s="277"/>
      <c r="EY573" s="277"/>
      <c r="EZ573" s="277"/>
      <c r="FA573" s="277"/>
      <c r="FB573" s="277"/>
      <c r="FC573" s="277"/>
      <c r="FD573" s="277"/>
      <c r="FE573" s="277"/>
      <c r="FF573" s="277"/>
      <c r="FG573" s="277"/>
      <c r="FH573" s="277"/>
      <c r="FI573" s="277"/>
      <c r="FJ573" s="277"/>
      <c r="FK573" s="277"/>
      <c r="FL573" s="277"/>
      <c r="FM573" s="277"/>
      <c r="FN573" s="277"/>
      <c r="FO573" s="277"/>
      <c r="FP573" s="277"/>
      <c r="FQ573" s="277"/>
      <c r="FR573" s="277"/>
      <c r="FS573" s="277"/>
      <c r="FT573" s="277"/>
      <c r="FU573" s="277"/>
      <c r="FV573" s="277"/>
      <c r="FW573" s="277"/>
      <c r="FX573" s="277"/>
      <c r="FY573" s="277"/>
      <c r="FZ573" s="277"/>
      <c r="GA573" s="277"/>
      <c r="GB573" s="277"/>
      <c r="GC573" s="277"/>
      <c r="GD573" s="277"/>
      <c r="GE573" s="277"/>
      <c r="GF573" s="277"/>
      <c r="GG573" s="277"/>
      <c r="GH573" s="277"/>
      <c r="GI573" s="277"/>
      <c r="GJ573" s="277"/>
      <c r="GK573" s="277"/>
      <c r="GL573" s="277"/>
      <c r="GM573" s="277"/>
      <c r="GN573" s="277"/>
      <c r="GO573" s="277"/>
      <c r="GP573" s="277"/>
      <c r="GQ573" s="277"/>
      <c r="GR573" s="277"/>
      <c r="GS573" s="277"/>
      <c r="GT573" s="277"/>
      <c r="GU573" s="277"/>
      <c r="GV573" s="280"/>
      <c r="GW573" s="280"/>
      <c r="GX573" s="280"/>
      <c r="GY573" s="280"/>
      <c r="GZ573" s="280"/>
      <c r="HA573" s="280"/>
      <c r="HB573" s="280"/>
      <c r="HC573" s="280"/>
      <c r="HD573" s="280"/>
      <c r="HE573" s="280"/>
      <c r="HF573" s="280"/>
      <c r="HG573" s="280"/>
      <c r="HH573" s="280"/>
      <c r="HI573" s="280"/>
      <c r="HJ573" s="280"/>
      <c r="HK573" s="280"/>
      <c r="HL573" s="280"/>
      <c r="HM573" s="280"/>
      <c r="HN573" s="280"/>
      <c r="HO573" s="280"/>
      <c r="HP573" s="280"/>
      <c r="HQ573" s="280"/>
      <c r="HR573" s="280"/>
      <c r="HS573" s="280"/>
    </row>
    <row r="574" spans="1:227" s="278" customFormat="1" ht="35.450000000000003" customHeight="1">
      <c r="A574" s="523"/>
      <c r="B574" s="297" t="s">
        <v>589</v>
      </c>
      <c r="C574" s="291">
        <v>8</v>
      </c>
      <c r="D574" s="290"/>
      <c r="E574" s="290"/>
      <c r="F574" s="291">
        <f t="shared" si="91"/>
        <v>8</v>
      </c>
      <c r="G574" s="290"/>
      <c r="H574" s="291">
        <f t="shared" si="87"/>
        <v>8</v>
      </c>
      <c r="I574" s="296"/>
      <c r="J574" s="277"/>
      <c r="K574" s="277"/>
      <c r="L574" s="277"/>
      <c r="M574" s="277"/>
      <c r="N574" s="277"/>
      <c r="O574" s="277"/>
      <c r="P574" s="277"/>
      <c r="Q574" s="277"/>
      <c r="R574" s="277"/>
      <c r="S574" s="277"/>
      <c r="T574" s="277"/>
      <c r="U574" s="277"/>
      <c r="V574" s="277"/>
      <c r="W574" s="277"/>
      <c r="X574" s="277"/>
      <c r="Y574" s="277"/>
      <c r="Z574" s="277"/>
      <c r="AA574" s="277"/>
      <c r="AB574" s="277"/>
      <c r="AC574" s="277"/>
      <c r="AD574" s="277"/>
      <c r="AE574" s="277"/>
      <c r="AF574" s="277"/>
      <c r="AG574" s="277"/>
      <c r="AH574" s="277"/>
      <c r="AI574" s="277"/>
      <c r="AJ574" s="277"/>
      <c r="AK574" s="277"/>
      <c r="AL574" s="277"/>
      <c r="AM574" s="277"/>
      <c r="AN574" s="277"/>
      <c r="AO574" s="277"/>
      <c r="AP574" s="277"/>
      <c r="AQ574" s="277"/>
      <c r="AR574" s="277"/>
      <c r="AS574" s="277"/>
      <c r="AT574" s="277"/>
      <c r="AU574" s="277"/>
      <c r="AV574" s="277"/>
      <c r="AW574" s="277"/>
      <c r="AX574" s="277"/>
      <c r="AY574" s="277"/>
      <c r="AZ574" s="277"/>
      <c r="BA574" s="277"/>
      <c r="BB574" s="277"/>
      <c r="BC574" s="277"/>
      <c r="BD574" s="277"/>
      <c r="BE574" s="277"/>
      <c r="BF574" s="277"/>
      <c r="BG574" s="277"/>
      <c r="BH574" s="277"/>
      <c r="BI574" s="277"/>
      <c r="BJ574" s="277"/>
      <c r="BK574" s="277"/>
      <c r="BL574" s="277"/>
      <c r="BM574" s="277"/>
      <c r="BN574" s="277"/>
      <c r="BO574" s="277"/>
      <c r="BP574" s="277"/>
      <c r="BQ574" s="277"/>
      <c r="BR574" s="277"/>
      <c r="BS574" s="277"/>
      <c r="BT574" s="277"/>
      <c r="BU574" s="277"/>
      <c r="BV574" s="277"/>
      <c r="BW574" s="277"/>
      <c r="BX574" s="277"/>
      <c r="BY574" s="277"/>
      <c r="BZ574" s="277"/>
      <c r="CA574" s="277"/>
      <c r="CB574" s="277"/>
      <c r="CC574" s="277"/>
      <c r="CD574" s="277"/>
      <c r="CE574" s="277"/>
      <c r="CF574" s="277"/>
      <c r="CG574" s="277"/>
      <c r="CH574" s="277"/>
      <c r="CI574" s="277"/>
      <c r="CJ574" s="277"/>
      <c r="CK574" s="277"/>
      <c r="CL574" s="277"/>
      <c r="CM574" s="277"/>
      <c r="CN574" s="277"/>
      <c r="CO574" s="277"/>
      <c r="CP574" s="277"/>
      <c r="CQ574" s="277"/>
      <c r="CR574" s="277"/>
      <c r="CS574" s="277"/>
      <c r="CT574" s="277"/>
      <c r="CU574" s="277"/>
      <c r="CV574" s="277"/>
      <c r="CW574" s="277"/>
      <c r="CX574" s="277"/>
      <c r="CY574" s="277"/>
      <c r="CZ574" s="277"/>
      <c r="DA574" s="277"/>
      <c r="DB574" s="277"/>
      <c r="DC574" s="277"/>
      <c r="DD574" s="277"/>
      <c r="DE574" s="277"/>
      <c r="DF574" s="277"/>
      <c r="DG574" s="277"/>
      <c r="DH574" s="277"/>
      <c r="DI574" s="277"/>
      <c r="DJ574" s="277"/>
      <c r="DK574" s="277"/>
      <c r="DL574" s="277"/>
      <c r="DM574" s="277"/>
      <c r="DN574" s="277"/>
      <c r="DO574" s="277"/>
      <c r="DP574" s="277"/>
      <c r="DQ574" s="277"/>
      <c r="DR574" s="277"/>
      <c r="DS574" s="277"/>
      <c r="DT574" s="277"/>
      <c r="DU574" s="277"/>
      <c r="DV574" s="277"/>
      <c r="DW574" s="277"/>
      <c r="DX574" s="277"/>
      <c r="DY574" s="277"/>
      <c r="DZ574" s="277"/>
      <c r="EA574" s="277"/>
      <c r="EB574" s="277"/>
      <c r="EC574" s="277"/>
      <c r="ED574" s="277"/>
      <c r="EE574" s="277"/>
      <c r="EF574" s="277"/>
      <c r="EG574" s="277"/>
      <c r="EH574" s="277"/>
      <c r="EI574" s="277"/>
      <c r="EJ574" s="277"/>
      <c r="EK574" s="277"/>
      <c r="EL574" s="277"/>
      <c r="EM574" s="277"/>
      <c r="EN574" s="277"/>
      <c r="EO574" s="277"/>
      <c r="EP574" s="277"/>
      <c r="EQ574" s="277"/>
      <c r="ER574" s="277"/>
      <c r="ES574" s="277"/>
      <c r="ET574" s="277"/>
      <c r="EU574" s="277"/>
      <c r="EV574" s="277"/>
      <c r="EW574" s="277"/>
      <c r="EX574" s="277"/>
      <c r="EY574" s="277"/>
      <c r="EZ574" s="277"/>
      <c r="FA574" s="277"/>
      <c r="FB574" s="277"/>
      <c r="FC574" s="277"/>
      <c r="FD574" s="277"/>
      <c r="FE574" s="277"/>
      <c r="FF574" s="277"/>
      <c r="FG574" s="277"/>
      <c r="FH574" s="277"/>
      <c r="FI574" s="277"/>
      <c r="FJ574" s="277"/>
      <c r="FK574" s="277"/>
      <c r="FL574" s="277"/>
      <c r="FM574" s="277"/>
      <c r="FN574" s="277"/>
      <c r="FO574" s="277"/>
      <c r="FP574" s="277"/>
      <c r="FQ574" s="277"/>
      <c r="FR574" s="277"/>
      <c r="FS574" s="277"/>
      <c r="FT574" s="277"/>
      <c r="FU574" s="277"/>
      <c r="FV574" s="277"/>
      <c r="FW574" s="277"/>
      <c r="FX574" s="277"/>
      <c r="FY574" s="277"/>
      <c r="FZ574" s="277"/>
      <c r="GA574" s="277"/>
      <c r="GB574" s="277"/>
      <c r="GC574" s="277"/>
      <c r="GD574" s="277"/>
      <c r="GE574" s="277"/>
      <c r="GF574" s="277"/>
      <c r="GG574" s="277"/>
      <c r="GH574" s="277"/>
      <c r="GI574" s="277"/>
      <c r="GJ574" s="277"/>
      <c r="GK574" s="277"/>
      <c r="GL574" s="277"/>
      <c r="GM574" s="277"/>
      <c r="GN574" s="277"/>
      <c r="GO574" s="277"/>
      <c r="GP574" s="277"/>
      <c r="GQ574" s="277"/>
      <c r="GR574" s="277"/>
      <c r="GS574" s="277"/>
      <c r="GT574" s="277"/>
      <c r="GU574" s="277"/>
      <c r="GV574" s="280"/>
      <c r="GW574" s="280"/>
      <c r="GX574" s="280"/>
      <c r="GY574" s="280"/>
      <c r="GZ574" s="280"/>
      <c r="HA574" s="280"/>
      <c r="HB574" s="280"/>
      <c r="HC574" s="280"/>
      <c r="HD574" s="280"/>
      <c r="HE574" s="280"/>
      <c r="HF574" s="280"/>
      <c r="HG574" s="280"/>
      <c r="HH574" s="280"/>
      <c r="HI574" s="280"/>
      <c r="HJ574" s="280"/>
      <c r="HK574" s="280"/>
      <c r="HL574" s="280"/>
      <c r="HM574" s="280"/>
      <c r="HN574" s="280"/>
      <c r="HO574" s="280"/>
      <c r="HP574" s="280"/>
      <c r="HQ574" s="280"/>
      <c r="HR574" s="280"/>
      <c r="HS574" s="280"/>
    </row>
    <row r="575" spans="1:227" s="278" customFormat="1" ht="35.450000000000003" customHeight="1">
      <c r="A575" s="523"/>
      <c r="B575" s="297" t="s">
        <v>590</v>
      </c>
      <c r="C575" s="291">
        <v>10</v>
      </c>
      <c r="D575" s="290"/>
      <c r="E575" s="290"/>
      <c r="F575" s="291">
        <f t="shared" si="91"/>
        <v>10</v>
      </c>
      <c r="G575" s="290"/>
      <c r="H575" s="291">
        <f t="shared" si="87"/>
        <v>10</v>
      </c>
      <c r="I575" s="296"/>
      <c r="J575" s="277"/>
      <c r="K575" s="277"/>
      <c r="L575" s="277"/>
      <c r="M575" s="277"/>
      <c r="N575" s="277"/>
      <c r="O575" s="277"/>
      <c r="P575" s="277"/>
      <c r="Q575" s="277"/>
      <c r="R575" s="277"/>
      <c r="S575" s="277"/>
      <c r="T575" s="277"/>
      <c r="U575" s="277"/>
      <c r="V575" s="277"/>
      <c r="W575" s="277"/>
      <c r="X575" s="277"/>
      <c r="Y575" s="277"/>
      <c r="Z575" s="277"/>
      <c r="AA575" s="277"/>
      <c r="AB575" s="277"/>
      <c r="AC575" s="277"/>
      <c r="AD575" s="277"/>
      <c r="AE575" s="277"/>
      <c r="AF575" s="277"/>
      <c r="AG575" s="277"/>
      <c r="AH575" s="277"/>
      <c r="AI575" s="277"/>
      <c r="AJ575" s="277"/>
      <c r="AK575" s="277"/>
      <c r="AL575" s="277"/>
      <c r="AM575" s="277"/>
      <c r="AN575" s="277"/>
      <c r="AO575" s="277"/>
      <c r="AP575" s="277"/>
      <c r="AQ575" s="277"/>
      <c r="AR575" s="277"/>
      <c r="AS575" s="277"/>
      <c r="AT575" s="277"/>
      <c r="AU575" s="277"/>
      <c r="AV575" s="277"/>
      <c r="AW575" s="277"/>
      <c r="AX575" s="277"/>
      <c r="AY575" s="277"/>
      <c r="AZ575" s="277"/>
      <c r="BA575" s="277"/>
      <c r="BB575" s="277"/>
      <c r="BC575" s="277"/>
      <c r="BD575" s="277"/>
      <c r="BE575" s="277"/>
      <c r="BF575" s="277"/>
      <c r="BG575" s="277"/>
      <c r="BH575" s="277"/>
      <c r="BI575" s="277"/>
      <c r="BJ575" s="277"/>
      <c r="BK575" s="277"/>
      <c r="BL575" s="277"/>
      <c r="BM575" s="277"/>
      <c r="BN575" s="277"/>
      <c r="BO575" s="277"/>
      <c r="BP575" s="277"/>
      <c r="BQ575" s="277"/>
      <c r="BR575" s="277"/>
      <c r="BS575" s="277"/>
      <c r="BT575" s="277"/>
      <c r="BU575" s="277"/>
      <c r="BV575" s="277"/>
      <c r="BW575" s="277"/>
      <c r="BX575" s="277"/>
      <c r="BY575" s="277"/>
      <c r="BZ575" s="277"/>
      <c r="CA575" s="277"/>
      <c r="CB575" s="277"/>
      <c r="CC575" s="277"/>
      <c r="CD575" s="277"/>
      <c r="CE575" s="277"/>
      <c r="CF575" s="277"/>
      <c r="CG575" s="277"/>
      <c r="CH575" s="277"/>
      <c r="CI575" s="277"/>
      <c r="CJ575" s="277"/>
      <c r="CK575" s="277"/>
      <c r="CL575" s="277"/>
      <c r="CM575" s="277"/>
      <c r="CN575" s="277"/>
      <c r="CO575" s="277"/>
      <c r="CP575" s="277"/>
      <c r="CQ575" s="277"/>
      <c r="CR575" s="277"/>
      <c r="CS575" s="277"/>
      <c r="CT575" s="277"/>
      <c r="CU575" s="277"/>
      <c r="CV575" s="277"/>
      <c r="CW575" s="277"/>
      <c r="CX575" s="277"/>
      <c r="CY575" s="277"/>
      <c r="CZ575" s="277"/>
      <c r="DA575" s="277"/>
      <c r="DB575" s="277"/>
      <c r="DC575" s="277"/>
      <c r="DD575" s="277"/>
      <c r="DE575" s="277"/>
      <c r="DF575" s="277"/>
      <c r="DG575" s="277"/>
      <c r="DH575" s="277"/>
      <c r="DI575" s="277"/>
      <c r="DJ575" s="277"/>
      <c r="DK575" s="277"/>
      <c r="DL575" s="277"/>
      <c r="DM575" s="277"/>
      <c r="DN575" s="277"/>
      <c r="DO575" s="277"/>
      <c r="DP575" s="277"/>
      <c r="DQ575" s="277"/>
      <c r="DR575" s="277"/>
      <c r="DS575" s="277"/>
      <c r="DT575" s="277"/>
      <c r="DU575" s="277"/>
      <c r="DV575" s="277"/>
      <c r="DW575" s="277"/>
      <c r="DX575" s="277"/>
      <c r="DY575" s="277"/>
      <c r="DZ575" s="277"/>
      <c r="EA575" s="277"/>
      <c r="EB575" s="277"/>
      <c r="EC575" s="277"/>
      <c r="ED575" s="277"/>
      <c r="EE575" s="277"/>
      <c r="EF575" s="277"/>
      <c r="EG575" s="277"/>
      <c r="EH575" s="277"/>
      <c r="EI575" s="277"/>
      <c r="EJ575" s="277"/>
      <c r="EK575" s="277"/>
      <c r="EL575" s="277"/>
      <c r="EM575" s="277"/>
      <c r="EN575" s="277"/>
      <c r="EO575" s="277"/>
      <c r="EP575" s="277"/>
      <c r="EQ575" s="277"/>
      <c r="ER575" s="277"/>
      <c r="ES575" s="277"/>
      <c r="ET575" s="277"/>
      <c r="EU575" s="277"/>
      <c r="EV575" s="277"/>
      <c r="EW575" s="277"/>
      <c r="EX575" s="277"/>
      <c r="EY575" s="277"/>
      <c r="EZ575" s="277"/>
      <c r="FA575" s="277"/>
      <c r="FB575" s="277"/>
      <c r="FC575" s="277"/>
      <c r="FD575" s="277"/>
      <c r="FE575" s="277"/>
      <c r="FF575" s="277"/>
      <c r="FG575" s="277"/>
      <c r="FH575" s="277"/>
      <c r="FI575" s="277"/>
      <c r="FJ575" s="277"/>
      <c r="FK575" s="277"/>
      <c r="FL575" s="277"/>
      <c r="FM575" s="277"/>
      <c r="FN575" s="277"/>
      <c r="FO575" s="277"/>
      <c r="FP575" s="277"/>
      <c r="FQ575" s="277"/>
      <c r="FR575" s="277"/>
      <c r="FS575" s="277"/>
      <c r="FT575" s="277"/>
      <c r="FU575" s="277"/>
      <c r="FV575" s="277"/>
      <c r="FW575" s="277"/>
      <c r="FX575" s="277"/>
      <c r="FY575" s="277"/>
      <c r="FZ575" s="277"/>
      <c r="GA575" s="277"/>
      <c r="GB575" s="277"/>
      <c r="GC575" s="277"/>
      <c r="GD575" s="277"/>
      <c r="GE575" s="277"/>
      <c r="GF575" s="277"/>
      <c r="GG575" s="277"/>
      <c r="GH575" s="277"/>
      <c r="GI575" s="277"/>
      <c r="GJ575" s="277"/>
      <c r="GK575" s="277"/>
      <c r="GL575" s="277"/>
      <c r="GM575" s="277"/>
      <c r="GN575" s="277"/>
      <c r="GO575" s="277"/>
      <c r="GP575" s="277"/>
      <c r="GQ575" s="277"/>
      <c r="GR575" s="277"/>
      <c r="GS575" s="277"/>
      <c r="GT575" s="277"/>
      <c r="GU575" s="277"/>
      <c r="GV575" s="280"/>
      <c r="GW575" s="280"/>
      <c r="GX575" s="280"/>
      <c r="GY575" s="280"/>
      <c r="GZ575" s="280"/>
      <c r="HA575" s="280"/>
      <c r="HB575" s="280"/>
      <c r="HC575" s="280"/>
      <c r="HD575" s="280"/>
      <c r="HE575" s="280"/>
      <c r="HF575" s="280"/>
      <c r="HG575" s="280"/>
      <c r="HH575" s="280"/>
      <c r="HI575" s="280"/>
      <c r="HJ575" s="280"/>
      <c r="HK575" s="280"/>
      <c r="HL575" s="280"/>
      <c r="HM575" s="280"/>
      <c r="HN575" s="280"/>
      <c r="HO575" s="280"/>
      <c r="HP575" s="280"/>
      <c r="HQ575" s="280"/>
      <c r="HR575" s="280"/>
      <c r="HS575" s="280"/>
    </row>
    <row r="576" spans="1:227" s="278" customFormat="1" ht="35.450000000000003" customHeight="1">
      <c r="A576" s="523"/>
      <c r="B576" s="296" t="s">
        <v>591</v>
      </c>
      <c r="C576" s="291">
        <v>100</v>
      </c>
      <c r="D576" s="290"/>
      <c r="E576" s="290"/>
      <c r="F576" s="291">
        <f t="shared" si="91"/>
        <v>100</v>
      </c>
      <c r="G576" s="290"/>
      <c r="H576" s="291">
        <f t="shared" si="87"/>
        <v>100</v>
      </c>
      <c r="I576" s="296"/>
      <c r="J576" s="277"/>
      <c r="K576" s="277"/>
      <c r="L576" s="277"/>
      <c r="M576" s="277"/>
      <c r="N576" s="277"/>
      <c r="O576" s="277"/>
      <c r="P576" s="277"/>
      <c r="Q576" s="277"/>
      <c r="R576" s="277"/>
      <c r="S576" s="277"/>
      <c r="T576" s="277"/>
      <c r="U576" s="277"/>
      <c r="V576" s="277"/>
      <c r="W576" s="277"/>
      <c r="X576" s="277"/>
      <c r="Y576" s="277"/>
      <c r="Z576" s="277"/>
      <c r="AA576" s="277"/>
      <c r="AB576" s="277"/>
      <c r="AC576" s="277"/>
      <c r="AD576" s="277"/>
      <c r="AE576" s="277"/>
      <c r="AF576" s="277"/>
      <c r="AG576" s="277"/>
      <c r="AH576" s="277"/>
      <c r="AI576" s="277"/>
      <c r="AJ576" s="277"/>
      <c r="AK576" s="277"/>
      <c r="AL576" s="277"/>
      <c r="AM576" s="277"/>
      <c r="AN576" s="277"/>
      <c r="AO576" s="277"/>
      <c r="AP576" s="277"/>
      <c r="AQ576" s="277"/>
      <c r="AR576" s="277"/>
      <c r="AS576" s="277"/>
      <c r="AT576" s="277"/>
      <c r="AU576" s="277"/>
      <c r="AV576" s="277"/>
      <c r="AW576" s="277"/>
      <c r="AX576" s="277"/>
      <c r="AY576" s="277"/>
      <c r="AZ576" s="277"/>
      <c r="BA576" s="277"/>
      <c r="BB576" s="277"/>
      <c r="BC576" s="277"/>
      <c r="BD576" s="277"/>
      <c r="BE576" s="277"/>
      <c r="BF576" s="277"/>
      <c r="BG576" s="277"/>
      <c r="BH576" s="277"/>
      <c r="BI576" s="277"/>
      <c r="BJ576" s="277"/>
      <c r="BK576" s="277"/>
      <c r="BL576" s="277"/>
      <c r="BM576" s="277"/>
      <c r="BN576" s="277"/>
      <c r="BO576" s="277"/>
      <c r="BP576" s="277"/>
      <c r="BQ576" s="277"/>
      <c r="BR576" s="277"/>
      <c r="BS576" s="277"/>
      <c r="BT576" s="277"/>
      <c r="BU576" s="277"/>
      <c r="BV576" s="277"/>
      <c r="BW576" s="277"/>
      <c r="BX576" s="277"/>
      <c r="BY576" s="277"/>
      <c r="BZ576" s="277"/>
      <c r="CA576" s="277"/>
      <c r="CB576" s="277"/>
      <c r="CC576" s="277"/>
      <c r="CD576" s="277"/>
      <c r="CE576" s="277"/>
      <c r="CF576" s="277"/>
      <c r="CG576" s="277"/>
      <c r="CH576" s="277"/>
      <c r="CI576" s="277"/>
      <c r="CJ576" s="277"/>
      <c r="CK576" s="277"/>
      <c r="CL576" s="277"/>
      <c r="CM576" s="277"/>
      <c r="CN576" s="277"/>
      <c r="CO576" s="277"/>
      <c r="CP576" s="277"/>
      <c r="CQ576" s="277"/>
      <c r="CR576" s="277"/>
      <c r="CS576" s="277"/>
      <c r="CT576" s="277"/>
      <c r="CU576" s="277"/>
      <c r="CV576" s="277"/>
      <c r="CW576" s="277"/>
      <c r="CX576" s="277"/>
      <c r="CY576" s="277"/>
      <c r="CZ576" s="277"/>
      <c r="DA576" s="277"/>
      <c r="DB576" s="277"/>
      <c r="DC576" s="277"/>
      <c r="DD576" s="277"/>
      <c r="DE576" s="277"/>
      <c r="DF576" s="277"/>
      <c r="DG576" s="277"/>
      <c r="DH576" s="277"/>
      <c r="DI576" s="277"/>
      <c r="DJ576" s="277"/>
      <c r="DK576" s="277"/>
      <c r="DL576" s="277"/>
      <c r="DM576" s="277"/>
      <c r="DN576" s="277"/>
      <c r="DO576" s="277"/>
      <c r="DP576" s="277"/>
      <c r="DQ576" s="277"/>
      <c r="DR576" s="277"/>
      <c r="DS576" s="277"/>
      <c r="DT576" s="277"/>
      <c r="DU576" s="277"/>
      <c r="DV576" s="277"/>
      <c r="DW576" s="277"/>
      <c r="DX576" s="277"/>
      <c r="DY576" s="277"/>
      <c r="DZ576" s="277"/>
      <c r="EA576" s="277"/>
      <c r="EB576" s="277"/>
      <c r="EC576" s="277"/>
      <c r="ED576" s="277"/>
      <c r="EE576" s="277"/>
      <c r="EF576" s="277"/>
      <c r="EG576" s="277"/>
      <c r="EH576" s="277"/>
      <c r="EI576" s="277"/>
      <c r="EJ576" s="277"/>
      <c r="EK576" s="277"/>
      <c r="EL576" s="277"/>
      <c r="EM576" s="277"/>
      <c r="EN576" s="277"/>
      <c r="EO576" s="277"/>
      <c r="EP576" s="277"/>
      <c r="EQ576" s="277"/>
      <c r="ER576" s="277"/>
      <c r="ES576" s="277"/>
      <c r="ET576" s="277"/>
      <c r="EU576" s="277"/>
      <c r="EV576" s="277"/>
      <c r="EW576" s="277"/>
      <c r="EX576" s="277"/>
      <c r="EY576" s="277"/>
      <c r="EZ576" s="277"/>
      <c r="FA576" s="277"/>
      <c r="FB576" s="277"/>
      <c r="FC576" s="277"/>
      <c r="FD576" s="277"/>
      <c r="FE576" s="277"/>
      <c r="FF576" s="277"/>
      <c r="FG576" s="277"/>
      <c r="FH576" s="277"/>
      <c r="FI576" s="277"/>
      <c r="FJ576" s="277"/>
      <c r="FK576" s="277"/>
      <c r="FL576" s="277"/>
      <c r="FM576" s="277"/>
      <c r="FN576" s="277"/>
      <c r="FO576" s="277"/>
      <c r="FP576" s="277"/>
      <c r="FQ576" s="277"/>
      <c r="FR576" s="277"/>
      <c r="FS576" s="277"/>
      <c r="FT576" s="277"/>
      <c r="FU576" s="277"/>
      <c r="FV576" s="277"/>
      <c r="FW576" s="277"/>
      <c r="FX576" s="277"/>
      <c r="FY576" s="277"/>
      <c r="FZ576" s="277"/>
      <c r="GA576" s="277"/>
      <c r="GB576" s="277"/>
      <c r="GC576" s="277"/>
      <c r="GD576" s="277"/>
      <c r="GE576" s="277"/>
      <c r="GF576" s="277"/>
      <c r="GG576" s="277"/>
      <c r="GH576" s="277"/>
      <c r="GI576" s="277"/>
      <c r="GJ576" s="277"/>
      <c r="GK576" s="277"/>
      <c r="GL576" s="277"/>
      <c r="GM576" s="277"/>
      <c r="GN576" s="277"/>
      <c r="GO576" s="277"/>
      <c r="GP576" s="277"/>
      <c r="GQ576" s="277"/>
      <c r="GR576" s="277"/>
      <c r="GS576" s="277"/>
      <c r="GT576" s="277"/>
      <c r="GU576" s="277"/>
      <c r="GV576" s="280"/>
      <c r="GW576" s="280"/>
      <c r="GX576" s="280"/>
      <c r="GY576" s="280"/>
      <c r="GZ576" s="280"/>
      <c r="HA576" s="280"/>
      <c r="HB576" s="280"/>
      <c r="HC576" s="280"/>
      <c r="HD576" s="280"/>
      <c r="HE576" s="280"/>
      <c r="HF576" s="280"/>
      <c r="HG576" s="280"/>
      <c r="HH576" s="280"/>
      <c r="HI576" s="280"/>
      <c r="HJ576" s="280"/>
      <c r="HK576" s="280"/>
      <c r="HL576" s="280"/>
      <c r="HM576" s="280"/>
      <c r="HN576" s="280"/>
      <c r="HO576" s="280"/>
      <c r="HP576" s="280"/>
      <c r="HQ576" s="280"/>
      <c r="HR576" s="280"/>
      <c r="HS576" s="280"/>
    </row>
    <row r="577" spans="1:227" s="278" customFormat="1" ht="35.450000000000003" customHeight="1">
      <c r="A577" s="523"/>
      <c r="B577" s="297" t="s">
        <v>592</v>
      </c>
      <c r="C577" s="291">
        <v>50</v>
      </c>
      <c r="D577" s="291"/>
      <c r="E577" s="290"/>
      <c r="F577" s="291">
        <f t="shared" si="91"/>
        <v>50</v>
      </c>
      <c r="G577" s="290"/>
      <c r="H577" s="291">
        <f t="shared" si="87"/>
        <v>50</v>
      </c>
      <c r="I577" s="296"/>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s="277"/>
      <c r="AG577" s="277"/>
      <c r="AH577" s="277"/>
      <c r="AI577" s="277"/>
      <c r="AJ577" s="277"/>
      <c r="AK577" s="277"/>
      <c r="AL577" s="277"/>
      <c r="AM577" s="277"/>
      <c r="AN577" s="277"/>
      <c r="AO577" s="277"/>
      <c r="AP577" s="277"/>
      <c r="AQ577" s="277"/>
      <c r="AR577" s="277"/>
      <c r="AS577" s="277"/>
      <c r="AT577" s="277"/>
      <c r="AU577" s="277"/>
      <c r="AV577" s="277"/>
      <c r="AW577" s="277"/>
      <c r="AX577" s="277"/>
      <c r="AY577" s="277"/>
      <c r="AZ577" s="277"/>
      <c r="BA577" s="277"/>
      <c r="BB577" s="277"/>
      <c r="BC577" s="277"/>
      <c r="BD577" s="277"/>
      <c r="BE577" s="277"/>
      <c r="BF577" s="277"/>
      <c r="BG577" s="277"/>
      <c r="BH577" s="277"/>
      <c r="BI577" s="277"/>
      <c r="BJ577" s="277"/>
      <c r="BK577" s="277"/>
      <c r="BL577" s="277"/>
      <c r="BM577" s="277"/>
      <c r="BN577" s="277"/>
      <c r="BO577" s="277"/>
      <c r="BP577" s="277"/>
      <c r="BQ577" s="277"/>
      <c r="BR577" s="277"/>
      <c r="BS577" s="277"/>
      <c r="BT577" s="277"/>
      <c r="BU577" s="277"/>
      <c r="BV577" s="277"/>
      <c r="BW577" s="277"/>
      <c r="BX577" s="277"/>
      <c r="BY577" s="277"/>
      <c r="BZ577" s="277"/>
      <c r="CA577" s="277"/>
      <c r="CB577" s="277"/>
      <c r="CC577" s="277"/>
      <c r="CD577" s="277"/>
      <c r="CE577" s="277"/>
      <c r="CF577" s="277"/>
      <c r="CG577" s="277"/>
      <c r="CH577" s="277"/>
      <c r="CI577" s="277"/>
      <c r="CJ577" s="277"/>
      <c r="CK577" s="277"/>
      <c r="CL577" s="277"/>
      <c r="CM577" s="277"/>
      <c r="CN577" s="277"/>
      <c r="CO577" s="277"/>
      <c r="CP577" s="277"/>
      <c r="CQ577" s="277"/>
      <c r="CR577" s="277"/>
      <c r="CS577" s="277"/>
      <c r="CT577" s="277"/>
      <c r="CU577" s="277"/>
      <c r="CV577" s="277"/>
      <c r="CW577" s="277"/>
      <c r="CX577" s="277"/>
      <c r="CY577" s="277"/>
      <c r="CZ577" s="277"/>
      <c r="DA577" s="277"/>
      <c r="DB577" s="277"/>
      <c r="DC577" s="277"/>
      <c r="DD577" s="277"/>
      <c r="DE577" s="277"/>
      <c r="DF577" s="277"/>
      <c r="DG577" s="277"/>
      <c r="DH577" s="277"/>
      <c r="DI577" s="277"/>
      <c r="DJ577" s="277"/>
      <c r="DK577" s="277"/>
      <c r="DL577" s="277"/>
      <c r="DM577" s="277"/>
      <c r="DN577" s="277"/>
      <c r="DO577" s="277"/>
      <c r="DP577" s="277"/>
      <c r="DQ577" s="277"/>
      <c r="DR577" s="277"/>
      <c r="DS577" s="277"/>
      <c r="DT577" s="277"/>
      <c r="DU577" s="277"/>
      <c r="DV577" s="277"/>
      <c r="DW577" s="277"/>
      <c r="DX577" s="277"/>
      <c r="DY577" s="277"/>
      <c r="DZ577" s="277"/>
      <c r="EA577" s="277"/>
      <c r="EB577" s="277"/>
      <c r="EC577" s="277"/>
      <c r="ED577" s="277"/>
      <c r="EE577" s="277"/>
      <c r="EF577" s="277"/>
      <c r="EG577" s="277"/>
      <c r="EH577" s="277"/>
      <c r="EI577" s="277"/>
      <c r="EJ577" s="277"/>
      <c r="EK577" s="277"/>
      <c r="EL577" s="277"/>
      <c r="EM577" s="277"/>
      <c r="EN577" s="277"/>
      <c r="EO577" s="277"/>
      <c r="EP577" s="277"/>
      <c r="EQ577" s="277"/>
      <c r="ER577" s="277"/>
      <c r="ES577" s="277"/>
      <c r="ET577" s="277"/>
      <c r="EU577" s="277"/>
      <c r="EV577" s="277"/>
      <c r="EW577" s="277"/>
      <c r="EX577" s="277"/>
      <c r="EY577" s="277"/>
      <c r="EZ577" s="277"/>
      <c r="FA577" s="277"/>
      <c r="FB577" s="277"/>
      <c r="FC577" s="277"/>
      <c r="FD577" s="277"/>
      <c r="FE577" s="277"/>
      <c r="FF577" s="277"/>
      <c r="FG577" s="277"/>
      <c r="FH577" s="277"/>
      <c r="FI577" s="277"/>
      <c r="FJ577" s="277"/>
      <c r="FK577" s="277"/>
      <c r="FL577" s="277"/>
      <c r="FM577" s="277"/>
      <c r="FN577" s="277"/>
      <c r="FO577" s="277"/>
      <c r="FP577" s="277"/>
      <c r="FQ577" s="277"/>
      <c r="FR577" s="277"/>
      <c r="FS577" s="277"/>
      <c r="FT577" s="277"/>
      <c r="FU577" s="277"/>
      <c r="FV577" s="277"/>
      <c r="FW577" s="277"/>
      <c r="FX577" s="277"/>
      <c r="FY577" s="277"/>
      <c r="FZ577" s="277"/>
      <c r="GA577" s="277"/>
      <c r="GB577" s="277"/>
      <c r="GC577" s="277"/>
      <c r="GD577" s="277"/>
      <c r="GE577" s="277"/>
      <c r="GF577" s="277"/>
      <c r="GG577" s="277"/>
      <c r="GH577" s="277"/>
      <c r="GI577" s="277"/>
      <c r="GJ577" s="277"/>
      <c r="GK577" s="277"/>
      <c r="GL577" s="277"/>
      <c r="GM577" s="277"/>
      <c r="GN577" s="277"/>
      <c r="GO577" s="277"/>
      <c r="GP577" s="277"/>
      <c r="GQ577" s="277"/>
      <c r="GR577" s="277"/>
      <c r="GS577" s="277"/>
      <c r="GT577" s="277"/>
      <c r="GU577" s="277"/>
      <c r="GV577" s="280"/>
      <c r="GW577" s="280"/>
      <c r="GX577" s="280"/>
      <c r="GY577" s="280"/>
      <c r="GZ577" s="280"/>
      <c r="HA577" s="280"/>
      <c r="HB577" s="280"/>
      <c r="HC577" s="280"/>
      <c r="HD577" s="280"/>
      <c r="HE577" s="280"/>
      <c r="HF577" s="280"/>
      <c r="HG577" s="280"/>
      <c r="HH577" s="280"/>
      <c r="HI577" s="280"/>
      <c r="HJ577" s="280"/>
      <c r="HK577" s="280"/>
      <c r="HL577" s="280"/>
      <c r="HM577" s="280"/>
      <c r="HN577" s="280"/>
      <c r="HO577" s="280"/>
      <c r="HP577" s="280"/>
      <c r="HQ577" s="280"/>
      <c r="HR577" s="280"/>
      <c r="HS577" s="280"/>
    </row>
    <row r="578" spans="1:227" s="278" customFormat="1" ht="38.1" customHeight="1">
      <c r="A578" s="523" t="s">
        <v>585</v>
      </c>
      <c r="B578" s="297" t="s">
        <v>593</v>
      </c>
      <c r="C578" s="291">
        <v>20</v>
      </c>
      <c r="D578" s="291"/>
      <c r="E578" s="290"/>
      <c r="F578" s="291">
        <f t="shared" si="91"/>
        <v>20</v>
      </c>
      <c r="G578" s="290"/>
      <c r="H578" s="291">
        <f t="shared" si="87"/>
        <v>20</v>
      </c>
      <c r="I578" s="296"/>
      <c r="J578" s="277"/>
      <c r="K578" s="277"/>
      <c r="L578" s="277"/>
      <c r="M578" s="277"/>
      <c r="N578" s="277"/>
      <c r="O578" s="277"/>
      <c r="P578" s="277"/>
      <c r="Q578" s="277"/>
      <c r="R578" s="277"/>
      <c r="S578" s="277"/>
      <c r="T578" s="277"/>
      <c r="U578" s="277"/>
      <c r="V578" s="277"/>
      <c r="W578" s="277"/>
      <c r="X578" s="277"/>
      <c r="Y578" s="277"/>
      <c r="Z578" s="277"/>
      <c r="AA578" s="277"/>
      <c r="AB578" s="277"/>
      <c r="AC578" s="277"/>
      <c r="AD578" s="277"/>
      <c r="AE578" s="277"/>
      <c r="AF578" s="277"/>
      <c r="AG578" s="277"/>
      <c r="AH578" s="277"/>
      <c r="AI578" s="277"/>
      <c r="AJ578" s="277"/>
      <c r="AK578" s="277"/>
      <c r="AL578" s="277"/>
      <c r="AM578" s="277"/>
      <c r="AN578" s="277"/>
      <c r="AO578" s="277"/>
      <c r="AP578" s="277"/>
      <c r="AQ578" s="277"/>
      <c r="AR578" s="277"/>
      <c r="AS578" s="277"/>
      <c r="AT578" s="277"/>
      <c r="AU578" s="277"/>
      <c r="AV578" s="277"/>
      <c r="AW578" s="277"/>
      <c r="AX578" s="277"/>
      <c r="AY578" s="277"/>
      <c r="AZ578" s="277"/>
      <c r="BA578" s="277"/>
      <c r="BB578" s="277"/>
      <c r="BC578" s="277"/>
      <c r="BD578" s="277"/>
      <c r="BE578" s="277"/>
      <c r="BF578" s="277"/>
      <c r="BG578" s="277"/>
      <c r="BH578" s="277"/>
      <c r="BI578" s="277"/>
      <c r="BJ578" s="277"/>
      <c r="BK578" s="277"/>
      <c r="BL578" s="277"/>
      <c r="BM578" s="277"/>
      <c r="BN578" s="277"/>
      <c r="BO578" s="277"/>
      <c r="BP578" s="277"/>
      <c r="BQ578" s="277"/>
      <c r="BR578" s="277"/>
      <c r="BS578" s="277"/>
      <c r="BT578" s="277"/>
      <c r="BU578" s="277"/>
      <c r="BV578" s="277"/>
      <c r="BW578" s="277"/>
      <c r="BX578" s="277"/>
      <c r="BY578" s="277"/>
      <c r="BZ578" s="277"/>
      <c r="CA578" s="277"/>
      <c r="CB578" s="277"/>
      <c r="CC578" s="277"/>
      <c r="CD578" s="277"/>
      <c r="CE578" s="277"/>
      <c r="CF578" s="277"/>
      <c r="CG578" s="277"/>
      <c r="CH578" s="277"/>
      <c r="CI578" s="277"/>
      <c r="CJ578" s="277"/>
      <c r="CK578" s="277"/>
      <c r="CL578" s="277"/>
      <c r="CM578" s="277"/>
      <c r="CN578" s="277"/>
      <c r="CO578" s="277"/>
      <c r="CP578" s="277"/>
      <c r="CQ578" s="277"/>
      <c r="CR578" s="277"/>
      <c r="CS578" s="277"/>
      <c r="CT578" s="277"/>
      <c r="CU578" s="277"/>
      <c r="CV578" s="277"/>
      <c r="CW578" s="277"/>
      <c r="CX578" s="277"/>
      <c r="CY578" s="277"/>
      <c r="CZ578" s="277"/>
      <c r="DA578" s="277"/>
      <c r="DB578" s="277"/>
      <c r="DC578" s="277"/>
      <c r="DD578" s="277"/>
      <c r="DE578" s="277"/>
      <c r="DF578" s="277"/>
      <c r="DG578" s="277"/>
      <c r="DH578" s="277"/>
      <c r="DI578" s="277"/>
      <c r="DJ578" s="277"/>
      <c r="DK578" s="277"/>
      <c r="DL578" s="277"/>
      <c r="DM578" s="277"/>
      <c r="DN578" s="277"/>
      <c r="DO578" s="277"/>
      <c r="DP578" s="277"/>
      <c r="DQ578" s="277"/>
      <c r="DR578" s="277"/>
      <c r="DS578" s="277"/>
      <c r="DT578" s="277"/>
      <c r="DU578" s="277"/>
      <c r="DV578" s="277"/>
      <c r="DW578" s="277"/>
      <c r="DX578" s="277"/>
      <c r="DY578" s="277"/>
      <c r="DZ578" s="277"/>
      <c r="EA578" s="277"/>
      <c r="EB578" s="277"/>
      <c r="EC578" s="277"/>
      <c r="ED578" s="277"/>
      <c r="EE578" s="277"/>
      <c r="EF578" s="277"/>
      <c r="EG578" s="277"/>
      <c r="EH578" s="277"/>
      <c r="EI578" s="277"/>
      <c r="EJ578" s="277"/>
      <c r="EK578" s="277"/>
      <c r="EL578" s="277"/>
      <c r="EM578" s="277"/>
      <c r="EN578" s="277"/>
      <c r="EO578" s="277"/>
      <c r="EP578" s="277"/>
      <c r="EQ578" s="277"/>
      <c r="ER578" s="277"/>
      <c r="ES578" s="277"/>
      <c r="ET578" s="277"/>
      <c r="EU578" s="277"/>
      <c r="EV578" s="277"/>
      <c r="EW578" s="277"/>
      <c r="EX578" s="277"/>
      <c r="EY578" s="277"/>
      <c r="EZ578" s="277"/>
      <c r="FA578" s="277"/>
      <c r="FB578" s="277"/>
      <c r="FC578" s="277"/>
      <c r="FD578" s="277"/>
      <c r="FE578" s="277"/>
      <c r="FF578" s="277"/>
      <c r="FG578" s="277"/>
      <c r="FH578" s="277"/>
      <c r="FI578" s="277"/>
      <c r="FJ578" s="277"/>
      <c r="FK578" s="277"/>
      <c r="FL578" s="277"/>
      <c r="FM578" s="277"/>
      <c r="FN578" s="277"/>
      <c r="FO578" s="277"/>
      <c r="FP578" s="277"/>
      <c r="FQ578" s="277"/>
      <c r="FR578" s="277"/>
      <c r="FS578" s="277"/>
      <c r="FT578" s="277"/>
      <c r="FU578" s="277"/>
      <c r="FV578" s="277"/>
      <c r="FW578" s="277"/>
      <c r="FX578" s="277"/>
      <c r="FY578" s="277"/>
      <c r="FZ578" s="277"/>
      <c r="GA578" s="277"/>
      <c r="GB578" s="277"/>
      <c r="GC578" s="277"/>
      <c r="GD578" s="277"/>
      <c r="GE578" s="277"/>
      <c r="GF578" s="277"/>
      <c r="GG578" s="277"/>
      <c r="GH578" s="277"/>
      <c r="GI578" s="277"/>
      <c r="GJ578" s="277"/>
      <c r="GK578" s="277"/>
      <c r="GL578" s="277"/>
      <c r="GM578" s="277"/>
      <c r="GN578" s="277"/>
      <c r="GO578" s="277"/>
      <c r="GP578" s="277"/>
      <c r="GQ578" s="277"/>
      <c r="GR578" s="277"/>
      <c r="GS578" s="277"/>
      <c r="GT578" s="277"/>
      <c r="GU578" s="277"/>
      <c r="GV578" s="280"/>
      <c r="GW578" s="280"/>
      <c r="GX578" s="280"/>
      <c r="GY578" s="280"/>
      <c r="GZ578" s="280"/>
      <c r="HA578" s="280"/>
      <c r="HB578" s="280"/>
      <c r="HC578" s="280"/>
      <c r="HD578" s="280"/>
      <c r="HE578" s="280"/>
      <c r="HF578" s="280"/>
      <c r="HG578" s="280"/>
      <c r="HH578" s="280"/>
      <c r="HI578" s="280"/>
      <c r="HJ578" s="280"/>
      <c r="HK578" s="280"/>
      <c r="HL578" s="280"/>
      <c r="HM578" s="280"/>
      <c r="HN578" s="280"/>
      <c r="HO578" s="280"/>
      <c r="HP578" s="280"/>
      <c r="HQ578" s="280"/>
      <c r="HR578" s="280"/>
      <c r="HS578" s="280"/>
    </row>
    <row r="579" spans="1:227" s="278" customFormat="1" ht="38.1" customHeight="1">
      <c r="A579" s="523"/>
      <c r="B579" s="296" t="s">
        <v>594</v>
      </c>
      <c r="C579" s="291">
        <v>100</v>
      </c>
      <c r="D579" s="290"/>
      <c r="E579" s="290"/>
      <c r="F579" s="291">
        <f t="shared" si="91"/>
        <v>100</v>
      </c>
      <c r="G579" s="290"/>
      <c r="H579" s="291">
        <f t="shared" si="87"/>
        <v>100</v>
      </c>
      <c r="I579" s="296"/>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277"/>
      <c r="AF579" s="277"/>
      <c r="AG579" s="277"/>
      <c r="AH579" s="277"/>
      <c r="AI579" s="277"/>
      <c r="AJ579" s="277"/>
      <c r="AK579" s="277"/>
      <c r="AL579" s="277"/>
      <c r="AM579" s="277"/>
      <c r="AN579" s="277"/>
      <c r="AO579" s="277"/>
      <c r="AP579" s="277"/>
      <c r="AQ579" s="277"/>
      <c r="AR579" s="277"/>
      <c r="AS579" s="277"/>
      <c r="AT579" s="277"/>
      <c r="AU579" s="277"/>
      <c r="AV579" s="277"/>
      <c r="AW579" s="277"/>
      <c r="AX579" s="277"/>
      <c r="AY579" s="277"/>
      <c r="AZ579" s="277"/>
      <c r="BA579" s="277"/>
      <c r="BB579" s="277"/>
      <c r="BC579" s="277"/>
      <c r="BD579" s="277"/>
      <c r="BE579" s="277"/>
      <c r="BF579" s="277"/>
      <c r="BG579" s="277"/>
      <c r="BH579" s="277"/>
      <c r="BI579" s="277"/>
      <c r="BJ579" s="277"/>
      <c r="BK579" s="277"/>
      <c r="BL579" s="277"/>
      <c r="BM579" s="277"/>
      <c r="BN579" s="277"/>
      <c r="BO579" s="277"/>
      <c r="BP579" s="277"/>
      <c r="BQ579" s="277"/>
      <c r="BR579" s="277"/>
      <c r="BS579" s="277"/>
      <c r="BT579" s="277"/>
      <c r="BU579" s="277"/>
      <c r="BV579" s="277"/>
      <c r="BW579" s="277"/>
      <c r="BX579" s="277"/>
      <c r="BY579" s="277"/>
      <c r="BZ579" s="277"/>
      <c r="CA579" s="277"/>
      <c r="CB579" s="277"/>
      <c r="CC579" s="277"/>
      <c r="CD579" s="277"/>
      <c r="CE579" s="277"/>
      <c r="CF579" s="277"/>
      <c r="CG579" s="277"/>
      <c r="CH579" s="277"/>
      <c r="CI579" s="277"/>
      <c r="CJ579" s="277"/>
      <c r="CK579" s="277"/>
      <c r="CL579" s="277"/>
      <c r="CM579" s="277"/>
      <c r="CN579" s="277"/>
      <c r="CO579" s="277"/>
      <c r="CP579" s="277"/>
      <c r="CQ579" s="277"/>
      <c r="CR579" s="277"/>
      <c r="CS579" s="277"/>
      <c r="CT579" s="277"/>
      <c r="CU579" s="277"/>
      <c r="CV579" s="277"/>
      <c r="CW579" s="277"/>
      <c r="CX579" s="277"/>
      <c r="CY579" s="277"/>
      <c r="CZ579" s="277"/>
      <c r="DA579" s="277"/>
      <c r="DB579" s="277"/>
      <c r="DC579" s="277"/>
      <c r="DD579" s="277"/>
      <c r="DE579" s="277"/>
      <c r="DF579" s="277"/>
      <c r="DG579" s="277"/>
      <c r="DH579" s="277"/>
      <c r="DI579" s="277"/>
      <c r="DJ579" s="277"/>
      <c r="DK579" s="277"/>
      <c r="DL579" s="277"/>
      <c r="DM579" s="277"/>
      <c r="DN579" s="277"/>
      <c r="DO579" s="277"/>
      <c r="DP579" s="277"/>
      <c r="DQ579" s="277"/>
      <c r="DR579" s="277"/>
      <c r="DS579" s="277"/>
      <c r="DT579" s="277"/>
      <c r="DU579" s="277"/>
      <c r="DV579" s="277"/>
      <c r="DW579" s="277"/>
      <c r="DX579" s="277"/>
      <c r="DY579" s="277"/>
      <c r="DZ579" s="277"/>
      <c r="EA579" s="277"/>
      <c r="EB579" s="277"/>
      <c r="EC579" s="277"/>
      <c r="ED579" s="277"/>
      <c r="EE579" s="277"/>
      <c r="EF579" s="277"/>
      <c r="EG579" s="277"/>
      <c r="EH579" s="277"/>
      <c r="EI579" s="277"/>
      <c r="EJ579" s="277"/>
      <c r="EK579" s="277"/>
      <c r="EL579" s="277"/>
      <c r="EM579" s="277"/>
      <c r="EN579" s="277"/>
      <c r="EO579" s="277"/>
      <c r="EP579" s="277"/>
      <c r="EQ579" s="277"/>
      <c r="ER579" s="277"/>
      <c r="ES579" s="277"/>
      <c r="ET579" s="277"/>
      <c r="EU579" s="277"/>
      <c r="EV579" s="277"/>
      <c r="EW579" s="277"/>
      <c r="EX579" s="277"/>
      <c r="EY579" s="277"/>
      <c r="EZ579" s="277"/>
      <c r="FA579" s="277"/>
      <c r="FB579" s="277"/>
      <c r="FC579" s="277"/>
      <c r="FD579" s="277"/>
      <c r="FE579" s="277"/>
      <c r="FF579" s="277"/>
      <c r="FG579" s="277"/>
      <c r="FH579" s="277"/>
      <c r="FI579" s="277"/>
      <c r="FJ579" s="277"/>
      <c r="FK579" s="277"/>
      <c r="FL579" s="277"/>
      <c r="FM579" s="277"/>
      <c r="FN579" s="277"/>
      <c r="FO579" s="277"/>
      <c r="FP579" s="277"/>
      <c r="FQ579" s="277"/>
      <c r="FR579" s="277"/>
      <c r="FS579" s="277"/>
      <c r="FT579" s="277"/>
      <c r="FU579" s="277"/>
      <c r="FV579" s="277"/>
      <c r="FW579" s="277"/>
      <c r="FX579" s="277"/>
      <c r="FY579" s="277"/>
      <c r="FZ579" s="277"/>
      <c r="GA579" s="277"/>
      <c r="GB579" s="277"/>
      <c r="GC579" s="277"/>
      <c r="GD579" s="277"/>
      <c r="GE579" s="277"/>
      <c r="GF579" s="277"/>
      <c r="GG579" s="277"/>
      <c r="GH579" s="277"/>
      <c r="GI579" s="277"/>
      <c r="GJ579" s="277"/>
      <c r="GK579" s="277"/>
      <c r="GL579" s="277"/>
      <c r="GM579" s="277"/>
      <c r="GN579" s="277"/>
      <c r="GO579" s="277"/>
      <c r="GP579" s="277"/>
      <c r="GQ579" s="277"/>
      <c r="GR579" s="277"/>
      <c r="GS579" s="277"/>
      <c r="GT579" s="277"/>
      <c r="GU579" s="277"/>
      <c r="GV579" s="280"/>
      <c r="GW579" s="280"/>
      <c r="GX579" s="280"/>
      <c r="GY579" s="280"/>
      <c r="GZ579" s="280"/>
      <c r="HA579" s="280"/>
      <c r="HB579" s="280"/>
      <c r="HC579" s="280"/>
      <c r="HD579" s="280"/>
      <c r="HE579" s="280"/>
      <c r="HF579" s="280"/>
      <c r="HG579" s="280"/>
      <c r="HH579" s="280"/>
      <c r="HI579" s="280"/>
      <c r="HJ579" s="280"/>
      <c r="HK579" s="280"/>
      <c r="HL579" s="280"/>
      <c r="HM579" s="280"/>
      <c r="HN579" s="280"/>
      <c r="HO579" s="280"/>
      <c r="HP579" s="280"/>
      <c r="HQ579" s="280"/>
      <c r="HR579" s="280"/>
      <c r="HS579" s="280"/>
    </row>
    <row r="580" spans="1:227" s="278" customFormat="1" ht="38.1" customHeight="1">
      <c r="A580" s="523"/>
      <c r="B580" s="296" t="s">
        <v>595</v>
      </c>
      <c r="C580" s="291">
        <v>30</v>
      </c>
      <c r="D580" s="291"/>
      <c r="E580" s="290"/>
      <c r="F580" s="291">
        <f t="shared" si="91"/>
        <v>30</v>
      </c>
      <c r="G580" s="290"/>
      <c r="H580" s="291">
        <f t="shared" si="87"/>
        <v>30</v>
      </c>
      <c r="I580" s="296"/>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277"/>
      <c r="AF580" s="277"/>
      <c r="AG580" s="277"/>
      <c r="AH580" s="277"/>
      <c r="AI580" s="277"/>
      <c r="AJ580" s="277"/>
      <c r="AK580" s="277"/>
      <c r="AL580" s="277"/>
      <c r="AM580" s="277"/>
      <c r="AN580" s="277"/>
      <c r="AO580" s="277"/>
      <c r="AP580" s="277"/>
      <c r="AQ580" s="277"/>
      <c r="AR580" s="277"/>
      <c r="AS580" s="277"/>
      <c r="AT580" s="277"/>
      <c r="AU580" s="277"/>
      <c r="AV580" s="277"/>
      <c r="AW580" s="277"/>
      <c r="AX580" s="277"/>
      <c r="AY580" s="277"/>
      <c r="AZ580" s="277"/>
      <c r="BA580" s="277"/>
      <c r="BB580" s="277"/>
      <c r="BC580" s="277"/>
      <c r="BD580" s="277"/>
      <c r="BE580" s="277"/>
      <c r="BF580" s="277"/>
      <c r="BG580" s="277"/>
      <c r="BH580" s="277"/>
      <c r="BI580" s="277"/>
      <c r="BJ580" s="277"/>
      <c r="BK580" s="277"/>
      <c r="BL580" s="277"/>
      <c r="BM580" s="277"/>
      <c r="BN580" s="277"/>
      <c r="BO580" s="277"/>
      <c r="BP580" s="277"/>
      <c r="BQ580" s="277"/>
      <c r="BR580" s="277"/>
      <c r="BS580" s="277"/>
      <c r="BT580" s="277"/>
      <c r="BU580" s="277"/>
      <c r="BV580" s="277"/>
      <c r="BW580" s="277"/>
      <c r="BX580" s="277"/>
      <c r="BY580" s="277"/>
      <c r="BZ580" s="277"/>
      <c r="CA580" s="277"/>
      <c r="CB580" s="277"/>
      <c r="CC580" s="277"/>
      <c r="CD580" s="277"/>
      <c r="CE580" s="277"/>
      <c r="CF580" s="277"/>
      <c r="CG580" s="277"/>
      <c r="CH580" s="277"/>
      <c r="CI580" s="277"/>
      <c r="CJ580" s="277"/>
      <c r="CK580" s="277"/>
      <c r="CL580" s="277"/>
      <c r="CM580" s="277"/>
      <c r="CN580" s="277"/>
      <c r="CO580" s="277"/>
      <c r="CP580" s="277"/>
      <c r="CQ580" s="277"/>
      <c r="CR580" s="277"/>
      <c r="CS580" s="277"/>
      <c r="CT580" s="277"/>
      <c r="CU580" s="277"/>
      <c r="CV580" s="277"/>
      <c r="CW580" s="277"/>
      <c r="CX580" s="277"/>
      <c r="CY580" s="277"/>
      <c r="CZ580" s="277"/>
      <c r="DA580" s="277"/>
      <c r="DB580" s="277"/>
      <c r="DC580" s="277"/>
      <c r="DD580" s="277"/>
      <c r="DE580" s="277"/>
      <c r="DF580" s="277"/>
      <c r="DG580" s="277"/>
      <c r="DH580" s="277"/>
      <c r="DI580" s="277"/>
      <c r="DJ580" s="277"/>
      <c r="DK580" s="277"/>
      <c r="DL580" s="277"/>
      <c r="DM580" s="277"/>
      <c r="DN580" s="277"/>
      <c r="DO580" s="277"/>
      <c r="DP580" s="277"/>
      <c r="DQ580" s="277"/>
      <c r="DR580" s="277"/>
      <c r="DS580" s="277"/>
      <c r="DT580" s="277"/>
      <c r="DU580" s="277"/>
      <c r="DV580" s="277"/>
      <c r="DW580" s="277"/>
      <c r="DX580" s="277"/>
      <c r="DY580" s="277"/>
      <c r="DZ580" s="277"/>
      <c r="EA580" s="277"/>
      <c r="EB580" s="277"/>
      <c r="EC580" s="277"/>
      <c r="ED580" s="277"/>
      <c r="EE580" s="277"/>
      <c r="EF580" s="277"/>
      <c r="EG580" s="277"/>
      <c r="EH580" s="277"/>
      <c r="EI580" s="277"/>
      <c r="EJ580" s="277"/>
      <c r="EK580" s="277"/>
      <c r="EL580" s="277"/>
      <c r="EM580" s="277"/>
      <c r="EN580" s="277"/>
      <c r="EO580" s="277"/>
      <c r="EP580" s="277"/>
      <c r="EQ580" s="277"/>
      <c r="ER580" s="277"/>
      <c r="ES580" s="277"/>
      <c r="ET580" s="277"/>
      <c r="EU580" s="277"/>
      <c r="EV580" s="277"/>
      <c r="EW580" s="277"/>
      <c r="EX580" s="277"/>
      <c r="EY580" s="277"/>
      <c r="EZ580" s="277"/>
      <c r="FA580" s="277"/>
      <c r="FB580" s="277"/>
      <c r="FC580" s="277"/>
      <c r="FD580" s="277"/>
      <c r="FE580" s="277"/>
      <c r="FF580" s="277"/>
      <c r="FG580" s="277"/>
      <c r="FH580" s="277"/>
      <c r="FI580" s="277"/>
      <c r="FJ580" s="277"/>
      <c r="FK580" s="277"/>
      <c r="FL580" s="277"/>
      <c r="FM580" s="277"/>
      <c r="FN580" s="277"/>
      <c r="FO580" s="277"/>
      <c r="FP580" s="277"/>
      <c r="FQ580" s="277"/>
      <c r="FR580" s="277"/>
      <c r="FS580" s="277"/>
      <c r="FT580" s="277"/>
      <c r="FU580" s="277"/>
      <c r="FV580" s="277"/>
      <c r="FW580" s="277"/>
      <c r="FX580" s="277"/>
      <c r="FY580" s="277"/>
      <c r="FZ580" s="277"/>
      <c r="GA580" s="277"/>
      <c r="GB580" s="277"/>
      <c r="GC580" s="277"/>
      <c r="GD580" s="277"/>
      <c r="GE580" s="277"/>
      <c r="GF580" s="277"/>
      <c r="GG580" s="277"/>
      <c r="GH580" s="277"/>
      <c r="GI580" s="277"/>
      <c r="GJ580" s="277"/>
      <c r="GK580" s="277"/>
      <c r="GL580" s="277"/>
      <c r="GM580" s="277"/>
      <c r="GN580" s="277"/>
      <c r="GO580" s="277"/>
      <c r="GP580" s="277"/>
      <c r="GQ580" s="277"/>
      <c r="GR580" s="277"/>
      <c r="GS580" s="277"/>
      <c r="GT580" s="277"/>
      <c r="GU580" s="277"/>
      <c r="GV580" s="280"/>
      <c r="GW580" s="280"/>
      <c r="GX580" s="280"/>
      <c r="GY580" s="280"/>
      <c r="GZ580" s="280"/>
      <c r="HA580" s="280"/>
      <c r="HB580" s="280"/>
      <c r="HC580" s="280"/>
      <c r="HD580" s="280"/>
      <c r="HE580" s="280"/>
      <c r="HF580" s="280"/>
      <c r="HG580" s="280"/>
      <c r="HH580" s="280"/>
      <c r="HI580" s="280"/>
      <c r="HJ580" s="280"/>
      <c r="HK580" s="280"/>
      <c r="HL580" s="280"/>
      <c r="HM580" s="280"/>
      <c r="HN580" s="280"/>
      <c r="HO580" s="280"/>
      <c r="HP580" s="280"/>
      <c r="HQ580" s="280"/>
      <c r="HR580" s="280"/>
      <c r="HS580" s="280"/>
    </row>
    <row r="581" spans="1:227" s="278" customFormat="1" ht="38.1" customHeight="1">
      <c r="A581" s="523"/>
      <c r="B581" s="297" t="s">
        <v>596</v>
      </c>
      <c r="C581" s="291">
        <v>10.1</v>
      </c>
      <c r="D581" s="291"/>
      <c r="E581" s="290"/>
      <c r="F581" s="291">
        <f t="shared" si="91"/>
        <v>10.1</v>
      </c>
      <c r="G581" s="290"/>
      <c r="H581" s="291">
        <f t="shared" si="87"/>
        <v>10.1</v>
      </c>
      <c r="I581" s="296"/>
      <c r="J581" s="277"/>
      <c r="K581" s="277"/>
      <c r="L581" s="277"/>
      <c r="M581" s="277"/>
      <c r="N581" s="277"/>
      <c r="O581" s="277"/>
      <c r="P581" s="277"/>
      <c r="Q581" s="277"/>
      <c r="R581" s="277"/>
      <c r="S581" s="277"/>
      <c r="T581" s="277"/>
      <c r="U581" s="277"/>
      <c r="V581" s="277"/>
      <c r="W581" s="277"/>
      <c r="X581" s="277"/>
      <c r="Y581" s="277"/>
      <c r="Z581" s="277"/>
      <c r="AA581" s="277"/>
      <c r="AB581" s="277"/>
      <c r="AC581" s="277"/>
      <c r="AD581" s="277"/>
      <c r="AE581" s="277"/>
      <c r="AF581" s="277"/>
      <c r="AG581" s="277"/>
      <c r="AH581" s="277"/>
      <c r="AI581" s="277"/>
      <c r="AJ581" s="277"/>
      <c r="AK581" s="277"/>
      <c r="AL581" s="277"/>
      <c r="AM581" s="277"/>
      <c r="AN581" s="277"/>
      <c r="AO581" s="277"/>
      <c r="AP581" s="277"/>
      <c r="AQ581" s="277"/>
      <c r="AR581" s="277"/>
      <c r="AS581" s="277"/>
      <c r="AT581" s="277"/>
      <c r="AU581" s="277"/>
      <c r="AV581" s="277"/>
      <c r="AW581" s="277"/>
      <c r="AX581" s="277"/>
      <c r="AY581" s="277"/>
      <c r="AZ581" s="277"/>
      <c r="BA581" s="277"/>
      <c r="BB581" s="277"/>
      <c r="BC581" s="277"/>
      <c r="BD581" s="277"/>
      <c r="BE581" s="277"/>
      <c r="BF581" s="277"/>
      <c r="BG581" s="277"/>
      <c r="BH581" s="277"/>
      <c r="BI581" s="277"/>
      <c r="BJ581" s="277"/>
      <c r="BK581" s="277"/>
      <c r="BL581" s="277"/>
      <c r="BM581" s="277"/>
      <c r="BN581" s="277"/>
      <c r="BO581" s="277"/>
      <c r="BP581" s="277"/>
      <c r="BQ581" s="277"/>
      <c r="BR581" s="277"/>
      <c r="BS581" s="277"/>
      <c r="BT581" s="277"/>
      <c r="BU581" s="277"/>
      <c r="BV581" s="277"/>
      <c r="BW581" s="277"/>
      <c r="BX581" s="277"/>
      <c r="BY581" s="277"/>
      <c r="BZ581" s="277"/>
      <c r="CA581" s="277"/>
      <c r="CB581" s="277"/>
      <c r="CC581" s="277"/>
      <c r="CD581" s="277"/>
      <c r="CE581" s="277"/>
      <c r="CF581" s="277"/>
      <c r="CG581" s="277"/>
      <c r="CH581" s="277"/>
      <c r="CI581" s="277"/>
      <c r="CJ581" s="277"/>
      <c r="CK581" s="277"/>
      <c r="CL581" s="277"/>
      <c r="CM581" s="277"/>
      <c r="CN581" s="277"/>
      <c r="CO581" s="277"/>
      <c r="CP581" s="277"/>
      <c r="CQ581" s="277"/>
      <c r="CR581" s="277"/>
      <c r="CS581" s="277"/>
      <c r="CT581" s="277"/>
      <c r="CU581" s="277"/>
      <c r="CV581" s="277"/>
      <c r="CW581" s="277"/>
      <c r="CX581" s="277"/>
      <c r="CY581" s="277"/>
      <c r="CZ581" s="277"/>
      <c r="DA581" s="277"/>
      <c r="DB581" s="277"/>
      <c r="DC581" s="277"/>
      <c r="DD581" s="277"/>
      <c r="DE581" s="277"/>
      <c r="DF581" s="277"/>
      <c r="DG581" s="277"/>
      <c r="DH581" s="277"/>
      <c r="DI581" s="277"/>
      <c r="DJ581" s="277"/>
      <c r="DK581" s="277"/>
      <c r="DL581" s="277"/>
      <c r="DM581" s="277"/>
      <c r="DN581" s="277"/>
      <c r="DO581" s="277"/>
      <c r="DP581" s="277"/>
      <c r="DQ581" s="277"/>
      <c r="DR581" s="277"/>
      <c r="DS581" s="277"/>
      <c r="DT581" s="277"/>
      <c r="DU581" s="277"/>
      <c r="DV581" s="277"/>
      <c r="DW581" s="277"/>
      <c r="DX581" s="277"/>
      <c r="DY581" s="277"/>
      <c r="DZ581" s="277"/>
      <c r="EA581" s="277"/>
      <c r="EB581" s="277"/>
      <c r="EC581" s="277"/>
      <c r="ED581" s="277"/>
      <c r="EE581" s="277"/>
      <c r="EF581" s="277"/>
      <c r="EG581" s="277"/>
      <c r="EH581" s="277"/>
      <c r="EI581" s="277"/>
      <c r="EJ581" s="277"/>
      <c r="EK581" s="277"/>
      <c r="EL581" s="277"/>
      <c r="EM581" s="277"/>
      <c r="EN581" s="277"/>
      <c r="EO581" s="277"/>
      <c r="EP581" s="277"/>
      <c r="EQ581" s="277"/>
      <c r="ER581" s="277"/>
      <c r="ES581" s="277"/>
      <c r="ET581" s="277"/>
      <c r="EU581" s="277"/>
      <c r="EV581" s="277"/>
      <c r="EW581" s="277"/>
      <c r="EX581" s="277"/>
      <c r="EY581" s="277"/>
      <c r="EZ581" s="277"/>
      <c r="FA581" s="277"/>
      <c r="FB581" s="277"/>
      <c r="FC581" s="277"/>
      <c r="FD581" s="277"/>
      <c r="FE581" s="277"/>
      <c r="FF581" s="277"/>
      <c r="FG581" s="277"/>
      <c r="FH581" s="277"/>
      <c r="FI581" s="277"/>
      <c r="FJ581" s="277"/>
      <c r="FK581" s="277"/>
      <c r="FL581" s="277"/>
      <c r="FM581" s="277"/>
      <c r="FN581" s="277"/>
      <c r="FO581" s="277"/>
      <c r="FP581" s="277"/>
      <c r="FQ581" s="277"/>
      <c r="FR581" s="277"/>
      <c r="FS581" s="277"/>
      <c r="FT581" s="277"/>
      <c r="FU581" s="277"/>
      <c r="FV581" s="277"/>
      <c r="FW581" s="277"/>
      <c r="FX581" s="277"/>
      <c r="FY581" s="277"/>
      <c r="FZ581" s="277"/>
      <c r="GA581" s="277"/>
      <c r="GB581" s="277"/>
      <c r="GC581" s="277"/>
      <c r="GD581" s="277"/>
      <c r="GE581" s="277"/>
      <c r="GF581" s="277"/>
      <c r="GG581" s="277"/>
      <c r="GH581" s="277"/>
      <c r="GI581" s="277"/>
      <c r="GJ581" s="277"/>
      <c r="GK581" s="277"/>
      <c r="GL581" s="277"/>
      <c r="GM581" s="277"/>
      <c r="GN581" s="277"/>
      <c r="GO581" s="277"/>
      <c r="GP581" s="277"/>
      <c r="GQ581" s="277"/>
      <c r="GR581" s="277"/>
      <c r="GS581" s="277"/>
      <c r="GT581" s="277"/>
      <c r="GU581" s="277"/>
      <c r="GV581" s="280"/>
      <c r="GW581" s="280"/>
      <c r="GX581" s="280"/>
      <c r="GY581" s="280"/>
      <c r="GZ581" s="280"/>
      <c r="HA581" s="280"/>
      <c r="HB581" s="280"/>
      <c r="HC581" s="280"/>
      <c r="HD581" s="280"/>
      <c r="HE581" s="280"/>
      <c r="HF581" s="280"/>
      <c r="HG581" s="280"/>
      <c r="HH581" s="280"/>
      <c r="HI581" s="280"/>
      <c r="HJ581" s="280"/>
      <c r="HK581" s="280"/>
      <c r="HL581" s="280"/>
      <c r="HM581" s="280"/>
      <c r="HN581" s="280"/>
      <c r="HO581" s="280"/>
      <c r="HP581" s="280"/>
      <c r="HQ581" s="280"/>
      <c r="HR581" s="280"/>
      <c r="HS581" s="280"/>
    </row>
    <row r="582" spans="1:227" s="278" customFormat="1" ht="38.1" customHeight="1">
      <c r="A582" s="523"/>
      <c r="B582" s="297" t="s">
        <v>597</v>
      </c>
      <c r="C582" s="290">
        <v>1.5</v>
      </c>
      <c r="D582" s="291"/>
      <c r="E582" s="290"/>
      <c r="F582" s="291">
        <f t="shared" si="91"/>
        <v>1.5</v>
      </c>
      <c r="G582" s="290"/>
      <c r="H582" s="291">
        <f t="shared" si="87"/>
        <v>1.5</v>
      </c>
      <c r="I582" s="296"/>
      <c r="J582" s="277"/>
      <c r="K582" s="277"/>
      <c r="L582" s="277"/>
      <c r="M582" s="277"/>
      <c r="N582" s="277"/>
      <c r="O582" s="277"/>
      <c r="P582" s="277"/>
      <c r="Q582" s="277"/>
      <c r="R582" s="277"/>
      <c r="S582" s="277"/>
      <c r="T582" s="277"/>
      <c r="U582" s="277"/>
      <c r="V582" s="277"/>
      <c r="W582" s="277"/>
      <c r="X582" s="277"/>
      <c r="Y582" s="277"/>
      <c r="Z582" s="277"/>
      <c r="AA582" s="277"/>
      <c r="AB582" s="277"/>
      <c r="AC582" s="277"/>
      <c r="AD582" s="277"/>
      <c r="AE582" s="277"/>
      <c r="AF582" s="277"/>
      <c r="AG582" s="277"/>
      <c r="AH582" s="277"/>
      <c r="AI582" s="277"/>
      <c r="AJ582" s="277"/>
      <c r="AK582" s="277"/>
      <c r="AL582" s="277"/>
      <c r="AM582" s="277"/>
      <c r="AN582" s="277"/>
      <c r="AO582" s="277"/>
      <c r="AP582" s="277"/>
      <c r="AQ582" s="277"/>
      <c r="AR582" s="277"/>
      <c r="AS582" s="277"/>
      <c r="AT582" s="277"/>
      <c r="AU582" s="277"/>
      <c r="AV582" s="277"/>
      <c r="AW582" s="277"/>
      <c r="AX582" s="277"/>
      <c r="AY582" s="277"/>
      <c r="AZ582" s="277"/>
      <c r="BA582" s="277"/>
      <c r="BB582" s="277"/>
      <c r="BC582" s="277"/>
      <c r="BD582" s="277"/>
      <c r="BE582" s="277"/>
      <c r="BF582" s="277"/>
      <c r="BG582" s="277"/>
      <c r="BH582" s="277"/>
      <c r="BI582" s="277"/>
      <c r="BJ582" s="277"/>
      <c r="BK582" s="277"/>
      <c r="BL582" s="277"/>
      <c r="BM582" s="277"/>
      <c r="BN582" s="277"/>
      <c r="BO582" s="277"/>
      <c r="BP582" s="277"/>
      <c r="BQ582" s="277"/>
      <c r="BR582" s="277"/>
      <c r="BS582" s="277"/>
      <c r="BT582" s="277"/>
      <c r="BU582" s="277"/>
      <c r="BV582" s="277"/>
      <c r="BW582" s="277"/>
      <c r="BX582" s="277"/>
      <c r="BY582" s="277"/>
      <c r="BZ582" s="277"/>
      <c r="CA582" s="277"/>
      <c r="CB582" s="277"/>
      <c r="CC582" s="277"/>
      <c r="CD582" s="277"/>
      <c r="CE582" s="277"/>
      <c r="CF582" s="277"/>
      <c r="CG582" s="277"/>
      <c r="CH582" s="277"/>
      <c r="CI582" s="277"/>
      <c r="CJ582" s="277"/>
      <c r="CK582" s="277"/>
      <c r="CL582" s="277"/>
      <c r="CM582" s="277"/>
      <c r="CN582" s="277"/>
      <c r="CO582" s="277"/>
      <c r="CP582" s="277"/>
      <c r="CQ582" s="277"/>
      <c r="CR582" s="277"/>
      <c r="CS582" s="277"/>
      <c r="CT582" s="277"/>
      <c r="CU582" s="277"/>
      <c r="CV582" s="277"/>
      <c r="CW582" s="277"/>
      <c r="CX582" s="277"/>
      <c r="CY582" s="277"/>
      <c r="CZ582" s="277"/>
      <c r="DA582" s="277"/>
      <c r="DB582" s="277"/>
      <c r="DC582" s="277"/>
      <c r="DD582" s="277"/>
      <c r="DE582" s="277"/>
      <c r="DF582" s="277"/>
      <c r="DG582" s="277"/>
      <c r="DH582" s="277"/>
      <c r="DI582" s="277"/>
      <c r="DJ582" s="277"/>
      <c r="DK582" s="277"/>
      <c r="DL582" s="277"/>
      <c r="DM582" s="277"/>
      <c r="DN582" s="277"/>
      <c r="DO582" s="277"/>
      <c r="DP582" s="277"/>
      <c r="DQ582" s="277"/>
      <c r="DR582" s="277"/>
      <c r="DS582" s="277"/>
      <c r="DT582" s="277"/>
      <c r="DU582" s="277"/>
      <c r="DV582" s="277"/>
      <c r="DW582" s="277"/>
      <c r="DX582" s="277"/>
      <c r="DY582" s="277"/>
      <c r="DZ582" s="277"/>
      <c r="EA582" s="277"/>
      <c r="EB582" s="277"/>
      <c r="EC582" s="277"/>
      <c r="ED582" s="277"/>
      <c r="EE582" s="277"/>
      <c r="EF582" s="277"/>
      <c r="EG582" s="277"/>
      <c r="EH582" s="277"/>
      <c r="EI582" s="277"/>
      <c r="EJ582" s="277"/>
      <c r="EK582" s="277"/>
      <c r="EL582" s="277"/>
      <c r="EM582" s="277"/>
      <c r="EN582" s="277"/>
      <c r="EO582" s="277"/>
      <c r="EP582" s="277"/>
      <c r="EQ582" s="277"/>
      <c r="ER582" s="277"/>
      <c r="ES582" s="277"/>
      <c r="ET582" s="277"/>
      <c r="EU582" s="277"/>
      <c r="EV582" s="277"/>
      <c r="EW582" s="277"/>
      <c r="EX582" s="277"/>
      <c r="EY582" s="277"/>
      <c r="EZ582" s="277"/>
      <c r="FA582" s="277"/>
      <c r="FB582" s="277"/>
      <c r="FC582" s="277"/>
      <c r="FD582" s="277"/>
      <c r="FE582" s="277"/>
      <c r="FF582" s="277"/>
      <c r="FG582" s="277"/>
      <c r="FH582" s="277"/>
      <c r="FI582" s="277"/>
      <c r="FJ582" s="277"/>
      <c r="FK582" s="277"/>
      <c r="FL582" s="277"/>
      <c r="FM582" s="277"/>
      <c r="FN582" s="277"/>
      <c r="FO582" s="277"/>
      <c r="FP582" s="277"/>
      <c r="FQ582" s="277"/>
      <c r="FR582" s="277"/>
      <c r="FS582" s="277"/>
      <c r="FT582" s="277"/>
      <c r="FU582" s="277"/>
      <c r="FV582" s="277"/>
      <c r="FW582" s="277"/>
      <c r="FX582" s="277"/>
      <c r="FY582" s="277"/>
      <c r="FZ582" s="277"/>
      <c r="GA582" s="277"/>
      <c r="GB582" s="277"/>
      <c r="GC582" s="277"/>
      <c r="GD582" s="277"/>
      <c r="GE582" s="277"/>
      <c r="GF582" s="277"/>
      <c r="GG582" s="277"/>
      <c r="GH582" s="277"/>
      <c r="GI582" s="277"/>
      <c r="GJ582" s="277"/>
      <c r="GK582" s="277"/>
      <c r="GL582" s="277"/>
      <c r="GM582" s="277"/>
      <c r="GN582" s="277"/>
      <c r="GO582" s="277"/>
      <c r="GP582" s="277"/>
      <c r="GQ582" s="277"/>
      <c r="GR582" s="277"/>
      <c r="GS582" s="277"/>
      <c r="GT582" s="277"/>
      <c r="GU582" s="277"/>
      <c r="GV582" s="280"/>
      <c r="GW582" s="280"/>
      <c r="GX582" s="280"/>
      <c r="GY582" s="280"/>
      <c r="GZ582" s="280"/>
      <c r="HA582" s="280"/>
      <c r="HB582" s="280"/>
      <c r="HC582" s="280"/>
      <c r="HD582" s="280"/>
      <c r="HE582" s="280"/>
      <c r="HF582" s="280"/>
      <c r="HG582" s="280"/>
      <c r="HH582" s="280"/>
      <c r="HI582" s="280"/>
      <c r="HJ582" s="280"/>
      <c r="HK582" s="280"/>
      <c r="HL582" s="280"/>
      <c r="HM582" s="280"/>
      <c r="HN582" s="280"/>
      <c r="HO582" s="280"/>
      <c r="HP582" s="280"/>
      <c r="HQ582" s="280"/>
      <c r="HR582" s="280"/>
      <c r="HS582" s="280"/>
    </row>
    <row r="583" spans="1:227" s="278" customFormat="1" ht="38.1" customHeight="1">
      <c r="A583" s="523"/>
      <c r="B583" s="297" t="s">
        <v>598</v>
      </c>
      <c r="C583" s="290">
        <v>83.1</v>
      </c>
      <c r="D583" s="291"/>
      <c r="E583" s="290"/>
      <c r="F583" s="291">
        <f t="shared" si="91"/>
        <v>83.1</v>
      </c>
      <c r="G583" s="290"/>
      <c r="H583" s="291">
        <f t="shared" ref="H583:H646" si="96">F583+G583</f>
        <v>83.1</v>
      </c>
      <c r="I583" s="296"/>
      <c r="J583" s="277"/>
      <c r="K583" s="277"/>
      <c r="L583" s="277"/>
      <c r="M583" s="277"/>
      <c r="N583" s="277"/>
      <c r="O583" s="277"/>
      <c r="P583" s="277"/>
      <c r="Q583" s="277"/>
      <c r="R583" s="277"/>
      <c r="S583" s="277"/>
      <c r="T583" s="277"/>
      <c r="U583" s="277"/>
      <c r="V583" s="277"/>
      <c r="W583" s="277"/>
      <c r="X583" s="277"/>
      <c r="Y583" s="277"/>
      <c r="Z583" s="277"/>
      <c r="AA583" s="277"/>
      <c r="AB583" s="277"/>
      <c r="AC583" s="277"/>
      <c r="AD583" s="277"/>
      <c r="AE583" s="277"/>
      <c r="AF583" s="277"/>
      <c r="AG583" s="277"/>
      <c r="AH583" s="277"/>
      <c r="AI583" s="277"/>
      <c r="AJ583" s="277"/>
      <c r="AK583" s="277"/>
      <c r="AL583" s="277"/>
      <c r="AM583" s="277"/>
      <c r="AN583" s="277"/>
      <c r="AO583" s="277"/>
      <c r="AP583" s="277"/>
      <c r="AQ583" s="277"/>
      <c r="AR583" s="277"/>
      <c r="AS583" s="277"/>
      <c r="AT583" s="277"/>
      <c r="AU583" s="277"/>
      <c r="AV583" s="277"/>
      <c r="AW583" s="277"/>
      <c r="AX583" s="277"/>
      <c r="AY583" s="277"/>
      <c r="AZ583" s="277"/>
      <c r="BA583" s="277"/>
      <c r="BB583" s="277"/>
      <c r="BC583" s="277"/>
      <c r="BD583" s="277"/>
      <c r="BE583" s="277"/>
      <c r="BF583" s="277"/>
      <c r="BG583" s="277"/>
      <c r="BH583" s="277"/>
      <c r="BI583" s="277"/>
      <c r="BJ583" s="277"/>
      <c r="BK583" s="277"/>
      <c r="BL583" s="277"/>
      <c r="BM583" s="277"/>
      <c r="BN583" s="277"/>
      <c r="BO583" s="277"/>
      <c r="BP583" s="277"/>
      <c r="BQ583" s="277"/>
      <c r="BR583" s="277"/>
      <c r="BS583" s="277"/>
      <c r="BT583" s="277"/>
      <c r="BU583" s="277"/>
      <c r="BV583" s="277"/>
      <c r="BW583" s="277"/>
      <c r="BX583" s="277"/>
      <c r="BY583" s="277"/>
      <c r="BZ583" s="277"/>
      <c r="CA583" s="277"/>
      <c r="CB583" s="277"/>
      <c r="CC583" s="277"/>
      <c r="CD583" s="277"/>
      <c r="CE583" s="277"/>
      <c r="CF583" s="277"/>
      <c r="CG583" s="277"/>
      <c r="CH583" s="277"/>
      <c r="CI583" s="277"/>
      <c r="CJ583" s="277"/>
      <c r="CK583" s="277"/>
      <c r="CL583" s="277"/>
      <c r="CM583" s="277"/>
      <c r="CN583" s="277"/>
      <c r="CO583" s="277"/>
      <c r="CP583" s="277"/>
      <c r="CQ583" s="277"/>
      <c r="CR583" s="277"/>
      <c r="CS583" s="277"/>
      <c r="CT583" s="277"/>
      <c r="CU583" s="277"/>
      <c r="CV583" s="277"/>
      <c r="CW583" s="277"/>
      <c r="CX583" s="277"/>
      <c r="CY583" s="277"/>
      <c r="CZ583" s="277"/>
      <c r="DA583" s="277"/>
      <c r="DB583" s="277"/>
      <c r="DC583" s="277"/>
      <c r="DD583" s="277"/>
      <c r="DE583" s="277"/>
      <c r="DF583" s="277"/>
      <c r="DG583" s="277"/>
      <c r="DH583" s="277"/>
      <c r="DI583" s="277"/>
      <c r="DJ583" s="277"/>
      <c r="DK583" s="277"/>
      <c r="DL583" s="277"/>
      <c r="DM583" s="277"/>
      <c r="DN583" s="277"/>
      <c r="DO583" s="277"/>
      <c r="DP583" s="277"/>
      <c r="DQ583" s="277"/>
      <c r="DR583" s="277"/>
      <c r="DS583" s="277"/>
      <c r="DT583" s="277"/>
      <c r="DU583" s="277"/>
      <c r="DV583" s="277"/>
      <c r="DW583" s="277"/>
      <c r="DX583" s="277"/>
      <c r="DY583" s="277"/>
      <c r="DZ583" s="277"/>
      <c r="EA583" s="277"/>
      <c r="EB583" s="277"/>
      <c r="EC583" s="277"/>
      <c r="ED583" s="277"/>
      <c r="EE583" s="277"/>
      <c r="EF583" s="277"/>
      <c r="EG583" s="277"/>
      <c r="EH583" s="277"/>
      <c r="EI583" s="277"/>
      <c r="EJ583" s="277"/>
      <c r="EK583" s="277"/>
      <c r="EL583" s="277"/>
      <c r="EM583" s="277"/>
      <c r="EN583" s="277"/>
      <c r="EO583" s="277"/>
      <c r="EP583" s="277"/>
      <c r="EQ583" s="277"/>
      <c r="ER583" s="277"/>
      <c r="ES583" s="277"/>
      <c r="ET583" s="277"/>
      <c r="EU583" s="277"/>
      <c r="EV583" s="277"/>
      <c r="EW583" s="277"/>
      <c r="EX583" s="277"/>
      <c r="EY583" s="277"/>
      <c r="EZ583" s="277"/>
      <c r="FA583" s="277"/>
      <c r="FB583" s="277"/>
      <c r="FC583" s="277"/>
      <c r="FD583" s="277"/>
      <c r="FE583" s="277"/>
      <c r="FF583" s="277"/>
      <c r="FG583" s="277"/>
      <c r="FH583" s="277"/>
      <c r="FI583" s="277"/>
      <c r="FJ583" s="277"/>
      <c r="FK583" s="277"/>
      <c r="FL583" s="277"/>
      <c r="FM583" s="277"/>
      <c r="FN583" s="277"/>
      <c r="FO583" s="277"/>
      <c r="FP583" s="277"/>
      <c r="FQ583" s="277"/>
      <c r="FR583" s="277"/>
      <c r="FS583" s="277"/>
      <c r="FT583" s="277"/>
      <c r="FU583" s="277"/>
      <c r="FV583" s="277"/>
      <c r="FW583" s="277"/>
      <c r="FX583" s="277"/>
      <c r="FY583" s="277"/>
      <c r="FZ583" s="277"/>
      <c r="GA583" s="277"/>
      <c r="GB583" s="277"/>
      <c r="GC583" s="277"/>
      <c r="GD583" s="277"/>
      <c r="GE583" s="277"/>
      <c r="GF583" s="277"/>
      <c r="GG583" s="277"/>
      <c r="GH583" s="277"/>
      <c r="GI583" s="277"/>
      <c r="GJ583" s="277"/>
      <c r="GK583" s="277"/>
      <c r="GL583" s="277"/>
      <c r="GM583" s="277"/>
      <c r="GN583" s="277"/>
      <c r="GO583" s="277"/>
      <c r="GP583" s="277"/>
      <c r="GQ583" s="277"/>
      <c r="GR583" s="277"/>
      <c r="GS583" s="277"/>
      <c r="GT583" s="277"/>
      <c r="GU583" s="277"/>
      <c r="GV583" s="280"/>
      <c r="GW583" s="280"/>
      <c r="GX583" s="280"/>
      <c r="GY583" s="280"/>
      <c r="GZ583" s="280"/>
      <c r="HA583" s="280"/>
      <c r="HB583" s="280"/>
      <c r="HC583" s="280"/>
      <c r="HD583" s="280"/>
      <c r="HE583" s="280"/>
      <c r="HF583" s="280"/>
      <c r="HG583" s="280"/>
      <c r="HH583" s="280"/>
      <c r="HI583" s="280"/>
      <c r="HJ583" s="280"/>
      <c r="HK583" s="280"/>
      <c r="HL583" s="280"/>
      <c r="HM583" s="280"/>
      <c r="HN583" s="280"/>
      <c r="HO583" s="280"/>
      <c r="HP583" s="280"/>
      <c r="HQ583" s="280"/>
      <c r="HR583" s="280"/>
      <c r="HS583" s="280"/>
    </row>
    <row r="584" spans="1:227" s="278" customFormat="1" ht="38.1" customHeight="1">
      <c r="A584" s="523"/>
      <c r="B584" s="297" t="s">
        <v>599</v>
      </c>
      <c r="C584" s="290">
        <v>2.16</v>
      </c>
      <c r="D584" s="291"/>
      <c r="E584" s="290"/>
      <c r="F584" s="291">
        <f t="shared" si="91"/>
        <v>2.16</v>
      </c>
      <c r="G584" s="290"/>
      <c r="H584" s="291">
        <f t="shared" si="96"/>
        <v>2.16</v>
      </c>
      <c r="I584" s="296"/>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277"/>
      <c r="AF584" s="277"/>
      <c r="AG584" s="277"/>
      <c r="AH584" s="277"/>
      <c r="AI584" s="277"/>
      <c r="AJ584" s="277"/>
      <c r="AK584" s="277"/>
      <c r="AL584" s="277"/>
      <c r="AM584" s="277"/>
      <c r="AN584" s="277"/>
      <c r="AO584" s="277"/>
      <c r="AP584" s="277"/>
      <c r="AQ584" s="277"/>
      <c r="AR584" s="277"/>
      <c r="AS584" s="277"/>
      <c r="AT584" s="277"/>
      <c r="AU584" s="277"/>
      <c r="AV584" s="277"/>
      <c r="AW584" s="277"/>
      <c r="AX584" s="277"/>
      <c r="AY584" s="277"/>
      <c r="AZ584" s="277"/>
      <c r="BA584" s="277"/>
      <c r="BB584" s="277"/>
      <c r="BC584" s="277"/>
      <c r="BD584" s="277"/>
      <c r="BE584" s="277"/>
      <c r="BF584" s="277"/>
      <c r="BG584" s="277"/>
      <c r="BH584" s="277"/>
      <c r="BI584" s="277"/>
      <c r="BJ584" s="277"/>
      <c r="BK584" s="277"/>
      <c r="BL584" s="277"/>
      <c r="BM584" s="277"/>
      <c r="BN584" s="277"/>
      <c r="BO584" s="277"/>
      <c r="BP584" s="277"/>
      <c r="BQ584" s="277"/>
      <c r="BR584" s="277"/>
      <c r="BS584" s="277"/>
      <c r="BT584" s="277"/>
      <c r="BU584" s="277"/>
      <c r="BV584" s="277"/>
      <c r="BW584" s="277"/>
      <c r="BX584" s="277"/>
      <c r="BY584" s="277"/>
      <c r="BZ584" s="277"/>
      <c r="CA584" s="277"/>
      <c r="CB584" s="277"/>
      <c r="CC584" s="277"/>
      <c r="CD584" s="277"/>
      <c r="CE584" s="277"/>
      <c r="CF584" s="277"/>
      <c r="CG584" s="277"/>
      <c r="CH584" s="277"/>
      <c r="CI584" s="277"/>
      <c r="CJ584" s="277"/>
      <c r="CK584" s="277"/>
      <c r="CL584" s="277"/>
      <c r="CM584" s="277"/>
      <c r="CN584" s="277"/>
      <c r="CO584" s="277"/>
      <c r="CP584" s="277"/>
      <c r="CQ584" s="277"/>
      <c r="CR584" s="277"/>
      <c r="CS584" s="277"/>
      <c r="CT584" s="277"/>
      <c r="CU584" s="277"/>
      <c r="CV584" s="277"/>
      <c r="CW584" s="277"/>
      <c r="CX584" s="277"/>
      <c r="CY584" s="277"/>
      <c r="CZ584" s="277"/>
      <c r="DA584" s="277"/>
      <c r="DB584" s="277"/>
      <c r="DC584" s="277"/>
      <c r="DD584" s="277"/>
      <c r="DE584" s="277"/>
      <c r="DF584" s="277"/>
      <c r="DG584" s="277"/>
      <c r="DH584" s="277"/>
      <c r="DI584" s="277"/>
      <c r="DJ584" s="277"/>
      <c r="DK584" s="277"/>
      <c r="DL584" s="277"/>
      <c r="DM584" s="277"/>
      <c r="DN584" s="277"/>
      <c r="DO584" s="277"/>
      <c r="DP584" s="277"/>
      <c r="DQ584" s="277"/>
      <c r="DR584" s="277"/>
      <c r="DS584" s="277"/>
      <c r="DT584" s="277"/>
      <c r="DU584" s="277"/>
      <c r="DV584" s="277"/>
      <c r="DW584" s="277"/>
      <c r="DX584" s="277"/>
      <c r="DY584" s="277"/>
      <c r="DZ584" s="277"/>
      <c r="EA584" s="277"/>
      <c r="EB584" s="277"/>
      <c r="EC584" s="277"/>
      <c r="ED584" s="277"/>
      <c r="EE584" s="277"/>
      <c r="EF584" s="277"/>
      <c r="EG584" s="277"/>
      <c r="EH584" s="277"/>
      <c r="EI584" s="277"/>
      <c r="EJ584" s="277"/>
      <c r="EK584" s="277"/>
      <c r="EL584" s="277"/>
      <c r="EM584" s="277"/>
      <c r="EN584" s="277"/>
      <c r="EO584" s="277"/>
      <c r="EP584" s="277"/>
      <c r="EQ584" s="277"/>
      <c r="ER584" s="277"/>
      <c r="ES584" s="277"/>
      <c r="ET584" s="277"/>
      <c r="EU584" s="277"/>
      <c r="EV584" s="277"/>
      <c r="EW584" s="277"/>
      <c r="EX584" s="277"/>
      <c r="EY584" s="277"/>
      <c r="EZ584" s="277"/>
      <c r="FA584" s="277"/>
      <c r="FB584" s="277"/>
      <c r="FC584" s="277"/>
      <c r="FD584" s="277"/>
      <c r="FE584" s="277"/>
      <c r="FF584" s="277"/>
      <c r="FG584" s="277"/>
      <c r="FH584" s="277"/>
      <c r="FI584" s="277"/>
      <c r="FJ584" s="277"/>
      <c r="FK584" s="277"/>
      <c r="FL584" s="277"/>
      <c r="FM584" s="277"/>
      <c r="FN584" s="277"/>
      <c r="FO584" s="277"/>
      <c r="FP584" s="277"/>
      <c r="FQ584" s="277"/>
      <c r="FR584" s="277"/>
      <c r="FS584" s="277"/>
      <c r="FT584" s="277"/>
      <c r="FU584" s="277"/>
      <c r="FV584" s="277"/>
      <c r="FW584" s="277"/>
      <c r="FX584" s="277"/>
      <c r="FY584" s="277"/>
      <c r="FZ584" s="277"/>
      <c r="GA584" s="277"/>
      <c r="GB584" s="277"/>
      <c r="GC584" s="277"/>
      <c r="GD584" s="277"/>
      <c r="GE584" s="277"/>
      <c r="GF584" s="277"/>
      <c r="GG584" s="277"/>
      <c r="GH584" s="277"/>
      <c r="GI584" s="277"/>
      <c r="GJ584" s="277"/>
      <c r="GK584" s="277"/>
      <c r="GL584" s="277"/>
      <c r="GM584" s="277"/>
      <c r="GN584" s="277"/>
      <c r="GO584" s="277"/>
      <c r="GP584" s="277"/>
      <c r="GQ584" s="277"/>
      <c r="GR584" s="277"/>
      <c r="GS584" s="277"/>
      <c r="GT584" s="277"/>
      <c r="GU584" s="277"/>
      <c r="GV584" s="280"/>
      <c r="GW584" s="280"/>
      <c r="GX584" s="280"/>
      <c r="GY584" s="280"/>
      <c r="GZ584" s="280"/>
      <c r="HA584" s="280"/>
      <c r="HB584" s="280"/>
      <c r="HC584" s="280"/>
      <c r="HD584" s="280"/>
      <c r="HE584" s="280"/>
      <c r="HF584" s="280"/>
      <c r="HG584" s="280"/>
      <c r="HH584" s="280"/>
      <c r="HI584" s="280"/>
      <c r="HJ584" s="280"/>
      <c r="HK584" s="280"/>
      <c r="HL584" s="280"/>
      <c r="HM584" s="280"/>
      <c r="HN584" s="280"/>
      <c r="HO584" s="280"/>
      <c r="HP584" s="280"/>
      <c r="HQ584" s="280"/>
      <c r="HR584" s="280"/>
      <c r="HS584" s="280"/>
    </row>
    <row r="585" spans="1:227" s="278" customFormat="1" ht="38.1" customHeight="1">
      <c r="A585" s="523"/>
      <c r="B585" s="297" t="s">
        <v>468</v>
      </c>
      <c r="C585" s="290"/>
      <c r="D585" s="291">
        <v>152.72</v>
      </c>
      <c r="E585" s="290"/>
      <c r="F585" s="291">
        <f t="shared" si="91"/>
        <v>152.72</v>
      </c>
      <c r="G585" s="290"/>
      <c r="H585" s="291">
        <f t="shared" si="96"/>
        <v>152.72</v>
      </c>
      <c r="I585" s="296" t="s">
        <v>267</v>
      </c>
      <c r="J585" s="277"/>
      <c r="K585" s="277"/>
      <c r="L585" s="277"/>
      <c r="M585" s="277"/>
      <c r="N585" s="277"/>
      <c r="O585" s="277"/>
      <c r="P585" s="277"/>
      <c r="Q585" s="277"/>
      <c r="R585" s="277"/>
      <c r="S585" s="277"/>
      <c r="T585" s="277"/>
      <c r="U585" s="277"/>
      <c r="V585" s="277"/>
      <c r="W585" s="277"/>
      <c r="X585" s="277"/>
      <c r="Y585" s="277"/>
      <c r="Z585" s="277"/>
      <c r="AA585" s="277"/>
      <c r="AB585" s="277"/>
      <c r="AC585" s="277"/>
      <c r="AD585" s="277"/>
      <c r="AE585" s="277"/>
      <c r="AF585" s="277"/>
      <c r="AG585" s="277"/>
      <c r="AH585" s="277"/>
      <c r="AI585" s="277"/>
      <c r="AJ585" s="277"/>
      <c r="AK585" s="277"/>
      <c r="AL585" s="277"/>
      <c r="AM585" s="277"/>
      <c r="AN585" s="277"/>
      <c r="AO585" s="277"/>
      <c r="AP585" s="277"/>
      <c r="AQ585" s="277"/>
      <c r="AR585" s="277"/>
      <c r="AS585" s="277"/>
      <c r="AT585" s="277"/>
      <c r="AU585" s="277"/>
      <c r="AV585" s="277"/>
      <c r="AW585" s="277"/>
      <c r="AX585" s="277"/>
      <c r="AY585" s="277"/>
      <c r="AZ585" s="277"/>
      <c r="BA585" s="277"/>
      <c r="BB585" s="277"/>
      <c r="BC585" s="277"/>
      <c r="BD585" s="277"/>
      <c r="BE585" s="277"/>
      <c r="BF585" s="277"/>
      <c r="BG585" s="277"/>
      <c r="BH585" s="277"/>
      <c r="BI585" s="277"/>
      <c r="BJ585" s="277"/>
      <c r="BK585" s="277"/>
      <c r="BL585" s="277"/>
      <c r="BM585" s="277"/>
      <c r="BN585" s="277"/>
      <c r="BO585" s="277"/>
      <c r="BP585" s="277"/>
      <c r="BQ585" s="277"/>
      <c r="BR585" s="277"/>
      <c r="BS585" s="277"/>
      <c r="BT585" s="277"/>
      <c r="BU585" s="277"/>
      <c r="BV585" s="277"/>
      <c r="BW585" s="277"/>
      <c r="BX585" s="277"/>
      <c r="BY585" s="277"/>
      <c r="BZ585" s="277"/>
      <c r="CA585" s="277"/>
      <c r="CB585" s="277"/>
      <c r="CC585" s="277"/>
      <c r="CD585" s="277"/>
      <c r="CE585" s="277"/>
      <c r="CF585" s="277"/>
      <c r="CG585" s="277"/>
      <c r="CH585" s="277"/>
      <c r="CI585" s="277"/>
      <c r="CJ585" s="277"/>
      <c r="CK585" s="277"/>
      <c r="CL585" s="277"/>
      <c r="CM585" s="277"/>
      <c r="CN585" s="277"/>
      <c r="CO585" s="277"/>
      <c r="CP585" s="277"/>
      <c r="CQ585" s="277"/>
      <c r="CR585" s="277"/>
      <c r="CS585" s="277"/>
      <c r="CT585" s="277"/>
      <c r="CU585" s="277"/>
      <c r="CV585" s="277"/>
      <c r="CW585" s="277"/>
      <c r="CX585" s="277"/>
      <c r="CY585" s="277"/>
      <c r="CZ585" s="277"/>
      <c r="DA585" s="277"/>
      <c r="DB585" s="277"/>
      <c r="DC585" s="277"/>
      <c r="DD585" s="277"/>
      <c r="DE585" s="277"/>
      <c r="DF585" s="277"/>
      <c r="DG585" s="277"/>
      <c r="DH585" s="277"/>
      <c r="DI585" s="277"/>
      <c r="DJ585" s="277"/>
      <c r="DK585" s="277"/>
      <c r="DL585" s="277"/>
      <c r="DM585" s="277"/>
      <c r="DN585" s="277"/>
      <c r="DO585" s="277"/>
      <c r="DP585" s="277"/>
      <c r="DQ585" s="277"/>
      <c r="DR585" s="277"/>
      <c r="DS585" s="277"/>
      <c r="DT585" s="277"/>
      <c r="DU585" s="277"/>
      <c r="DV585" s="277"/>
      <c r="DW585" s="277"/>
      <c r="DX585" s="277"/>
      <c r="DY585" s="277"/>
      <c r="DZ585" s="277"/>
      <c r="EA585" s="277"/>
      <c r="EB585" s="277"/>
      <c r="EC585" s="277"/>
      <c r="ED585" s="277"/>
      <c r="EE585" s="277"/>
      <c r="EF585" s="277"/>
      <c r="EG585" s="277"/>
      <c r="EH585" s="277"/>
      <c r="EI585" s="277"/>
      <c r="EJ585" s="277"/>
      <c r="EK585" s="277"/>
      <c r="EL585" s="277"/>
      <c r="EM585" s="277"/>
      <c r="EN585" s="277"/>
      <c r="EO585" s="277"/>
      <c r="EP585" s="277"/>
      <c r="EQ585" s="277"/>
      <c r="ER585" s="277"/>
      <c r="ES585" s="277"/>
      <c r="ET585" s="277"/>
      <c r="EU585" s="277"/>
      <c r="EV585" s="277"/>
      <c r="EW585" s="277"/>
      <c r="EX585" s="277"/>
      <c r="EY585" s="277"/>
      <c r="EZ585" s="277"/>
      <c r="FA585" s="277"/>
      <c r="FB585" s="277"/>
      <c r="FC585" s="277"/>
      <c r="FD585" s="277"/>
      <c r="FE585" s="277"/>
      <c r="FF585" s="277"/>
      <c r="FG585" s="277"/>
      <c r="FH585" s="277"/>
      <c r="FI585" s="277"/>
      <c r="FJ585" s="277"/>
      <c r="FK585" s="277"/>
      <c r="FL585" s="277"/>
      <c r="FM585" s="277"/>
      <c r="FN585" s="277"/>
      <c r="FO585" s="277"/>
      <c r="FP585" s="277"/>
      <c r="FQ585" s="277"/>
      <c r="FR585" s="277"/>
      <c r="FS585" s="277"/>
      <c r="FT585" s="277"/>
      <c r="FU585" s="277"/>
      <c r="FV585" s="277"/>
      <c r="FW585" s="277"/>
      <c r="FX585" s="277"/>
      <c r="FY585" s="277"/>
      <c r="FZ585" s="277"/>
      <c r="GA585" s="277"/>
      <c r="GB585" s="277"/>
      <c r="GC585" s="277"/>
      <c r="GD585" s="277"/>
      <c r="GE585" s="277"/>
      <c r="GF585" s="277"/>
      <c r="GG585" s="277"/>
      <c r="GH585" s="277"/>
      <c r="GI585" s="277"/>
      <c r="GJ585" s="277"/>
      <c r="GK585" s="277"/>
      <c r="GL585" s="277"/>
      <c r="GM585" s="277"/>
      <c r="GN585" s="277"/>
      <c r="GO585" s="277"/>
      <c r="GP585" s="277"/>
      <c r="GQ585" s="277"/>
      <c r="GR585" s="277"/>
      <c r="GS585" s="277"/>
      <c r="GT585" s="277"/>
      <c r="GU585" s="277"/>
      <c r="GV585" s="280"/>
      <c r="GW585" s="280"/>
      <c r="GX585" s="280"/>
      <c r="GY585" s="280"/>
      <c r="GZ585" s="280"/>
      <c r="HA585" s="280"/>
      <c r="HB585" s="280"/>
      <c r="HC585" s="280"/>
      <c r="HD585" s="280"/>
      <c r="HE585" s="280"/>
      <c r="HF585" s="280"/>
      <c r="HG585" s="280"/>
      <c r="HH585" s="280"/>
      <c r="HI585" s="280"/>
      <c r="HJ585" s="280"/>
      <c r="HK585" s="280"/>
      <c r="HL585" s="280"/>
      <c r="HM585" s="280"/>
      <c r="HN585" s="280"/>
      <c r="HO585" s="280"/>
      <c r="HP585" s="280"/>
      <c r="HQ585" s="280"/>
      <c r="HR585" s="280"/>
      <c r="HS585" s="280"/>
    </row>
    <row r="586" spans="1:227" s="278" customFormat="1" ht="38.1" customHeight="1">
      <c r="A586" s="523"/>
      <c r="B586" s="297" t="s">
        <v>469</v>
      </c>
      <c r="C586" s="290"/>
      <c r="D586" s="291"/>
      <c r="E586" s="290"/>
      <c r="F586" s="291">
        <f t="shared" si="91"/>
        <v>0</v>
      </c>
      <c r="G586" s="290">
        <v>331.83100000000002</v>
      </c>
      <c r="H586" s="291">
        <f t="shared" si="96"/>
        <v>331.83100000000002</v>
      </c>
      <c r="I586" s="296"/>
      <c r="J586" s="277"/>
      <c r="K586" s="277"/>
      <c r="L586" s="277"/>
      <c r="M586" s="277"/>
      <c r="N586" s="277"/>
      <c r="O586" s="277"/>
      <c r="P586" s="277"/>
      <c r="Q586" s="277"/>
      <c r="R586" s="277"/>
      <c r="S586" s="277"/>
      <c r="T586" s="277"/>
      <c r="U586" s="277"/>
      <c r="V586" s="277"/>
      <c r="W586" s="277"/>
      <c r="X586" s="277"/>
      <c r="Y586" s="277"/>
      <c r="Z586" s="277"/>
      <c r="AA586" s="277"/>
      <c r="AB586" s="277"/>
      <c r="AC586" s="277"/>
      <c r="AD586" s="277"/>
      <c r="AE586" s="277"/>
      <c r="AF586" s="277"/>
      <c r="AG586" s="277"/>
      <c r="AH586" s="277"/>
      <c r="AI586" s="277"/>
      <c r="AJ586" s="277"/>
      <c r="AK586" s="277"/>
      <c r="AL586" s="277"/>
      <c r="AM586" s="277"/>
      <c r="AN586" s="277"/>
      <c r="AO586" s="277"/>
      <c r="AP586" s="277"/>
      <c r="AQ586" s="277"/>
      <c r="AR586" s="277"/>
      <c r="AS586" s="277"/>
      <c r="AT586" s="277"/>
      <c r="AU586" s="277"/>
      <c r="AV586" s="277"/>
      <c r="AW586" s="277"/>
      <c r="AX586" s="277"/>
      <c r="AY586" s="277"/>
      <c r="AZ586" s="277"/>
      <c r="BA586" s="277"/>
      <c r="BB586" s="277"/>
      <c r="BC586" s="277"/>
      <c r="BD586" s="277"/>
      <c r="BE586" s="277"/>
      <c r="BF586" s="277"/>
      <c r="BG586" s="277"/>
      <c r="BH586" s="277"/>
      <c r="BI586" s="277"/>
      <c r="BJ586" s="277"/>
      <c r="BK586" s="277"/>
      <c r="BL586" s="277"/>
      <c r="BM586" s="277"/>
      <c r="BN586" s="277"/>
      <c r="BO586" s="277"/>
      <c r="BP586" s="277"/>
      <c r="BQ586" s="277"/>
      <c r="BR586" s="277"/>
      <c r="BS586" s="277"/>
      <c r="BT586" s="277"/>
      <c r="BU586" s="277"/>
      <c r="BV586" s="277"/>
      <c r="BW586" s="277"/>
      <c r="BX586" s="277"/>
      <c r="BY586" s="277"/>
      <c r="BZ586" s="277"/>
      <c r="CA586" s="277"/>
      <c r="CB586" s="277"/>
      <c r="CC586" s="277"/>
      <c r="CD586" s="277"/>
      <c r="CE586" s="277"/>
      <c r="CF586" s="277"/>
      <c r="CG586" s="277"/>
      <c r="CH586" s="277"/>
      <c r="CI586" s="277"/>
      <c r="CJ586" s="277"/>
      <c r="CK586" s="277"/>
      <c r="CL586" s="277"/>
      <c r="CM586" s="277"/>
      <c r="CN586" s="277"/>
      <c r="CO586" s="277"/>
      <c r="CP586" s="277"/>
      <c r="CQ586" s="277"/>
      <c r="CR586" s="277"/>
      <c r="CS586" s="277"/>
      <c r="CT586" s="277"/>
      <c r="CU586" s="277"/>
      <c r="CV586" s="277"/>
      <c r="CW586" s="277"/>
      <c r="CX586" s="277"/>
      <c r="CY586" s="277"/>
      <c r="CZ586" s="277"/>
      <c r="DA586" s="277"/>
      <c r="DB586" s="277"/>
      <c r="DC586" s="277"/>
      <c r="DD586" s="277"/>
      <c r="DE586" s="277"/>
      <c r="DF586" s="277"/>
      <c r="DG586" s="277"/>
      <c r="DH586" s="277"/>
      <c r="DI586" s="277"/>
      <c r="DJ586" s="277"/>
      <c r="DK586" s="277"/>
      <c r="DL586" s="277"/>
      <c r="DM586" s="277"/>
      <c r="DN586" s="277"/>
      <c r="DO586" s="277"/>
      <c r="DP586" s="277"/>
      <c r="DQ586" s="277"/>
      <c r="DR586" s="277"/>
      <c r="DS586" s="277"/>
      <c r="DT586" s="277"/>
      <c r="DU586" s="277"/>
      <c r="DV586" s="277"/>
      <c r="DW586" s="277"/>
      <c r="DX586" s="277"/>
      <c r="DY586" s="277"/>
      <c r="DZ586" s="277"/>
      <c r="EA586" s="277"/>
      <c r="EB586" s="277"/>
      <c r="EC586" s="277"/>
      <c r="ED586" s="277"/>
      <c r="EE586" s="277"/>
      <c r="EF586" s="277"/>
      <c r="EG586" s="277"/>
      <c r="EH586" s="277"/>
      <c r="EI586" s="277"/>
      <c r="EJ586" s="277"/>
      <c r="EK586" s="277"/>
      <c r="EL586" s="277"/>
      <c r="EM586" s="277"/>
      <c r="EN586" s="277"/>
      <c r="EO586" s="277"/>
      <c r="EP586" s="277"/>
      <c r="EQ586" s="277"/>
      <c r="ER586" s="277"/>
      <c r="ES586" s="277"/>
      <c r="ET586" s="277"/>
      <c r="EU586" s="277"/>
      <c r="EV586" s="277"/>
      <c r="EW586" s="277"/>
      <c r="EX586" s="277"/>
      <c r="EY586" s="277"/>
      <c r="EZ586" s="277"/>
      <c r="FA586" s="277"/>
      <c r="FB586" s="277"/>
      <c r="FC586" s="277"/>
      <c r="FD586" s="277"/>
      <c r="FE586" s="277"/>
      <c r="FF586" s="277"/>
      <c r="FG586" s="277"/>
      <c r="FH586" s="277"/>
      <c r="FI586" s="277"/>
      <c r="FJ586" s="277"/>
      <c r="FK586" s="277"/>
      <c r="FL586" s="277"/>
      <c r="FM586" s="277"/>
      <c r="FN586" s="277"/>
      <c r="FO586" s="277"/>
      <c r="FP586" s="277"/>
      <c r="FQ586" s="277"/>
      <c r="FR586" s="277"/>
      <c r="FS586" s="277"/>
      <c r="FT586" s="277"/>
      <c r="FU586" s="277"/>
      <c r="FV586" s="277"/>
      <c r="FW586" s="277"/>
      <c r="FX586" s="277"/>
      <c r="FY586" s="277"/>
      <c r="FZ586" s="277"/>
      <c r="GA586" s="277"/>
      <c r="GB586" s="277"/>
      <c r="GC586" s="277"/>
      <c r="GD586" s="277"/>
      <c r="GE586" s="277"/>
      <c r="GF586" s="277"/>
      <c r="GG586" s="277"/>
      <c r="GH586" s="277"/>
      <c r="GI586" s="277"/>
      <c r="GJ586" s="277"/>
      <c r="GK586" s="277"/>
      <c r="GL586" s="277"/>
      <c r="GM586" s="277"/>
      <c r="GN586" s="277"/>
      <c r="GO586" s="277"/>
      <c r="GP586" s="277"/>
      <c r="GQ586" s="277"/>
      <c r="GR586" s="277"/>
      <c r="GS586" s="277"/>
      <c r="GT586" s="277"/>
      <c r="GU586" s="277"/>
      <c r="GV586" s="280"/>
      <c r="GW586" s="280"/>
      <c r="GX586" s="280"/>
      <c r="GY586" s="280"/>
      <c r="GZ586" s="280"/>
      <c r="HA586" s="280"/>
      <c r="HB586" s="280"/>
      <c r="HC586" s="280"/>
      <c r="HD586" s="280"/>
      <c r="HE586" s="280"/>
      <c r="HF586" s="280"/>
      <c r="HG586" s="280"/>
      <c r="HH586" s="280"/>
      <c r="HI586" s="280"/>
      <c r="HJ586" s="280"/>
      <c r="HK586" s="280"/>
      <c r="HL586" s="280"/>
      <c r="HM586" s="280"/>
      <c r="HN586" s="280"/>
      <c r="HO586" s="280"/>
      <c r="HP586" s="280"/>
      <c r="HQ586" s="280"/>
      <c r="HR586" s="280"/>
      <c r="HS586" s="280"/>
    </row>
    <row r="587" spans="1:227" s="278" customFormat="1" ht="38.1" customHeight="1">
      <c r="A587" s="523"/>
      <c r="B587" s="297" t="s">
        <v>470</v>
      </c>
      <c r="C587" s="290"/>
      <c r="D587" s="291"/>
      <c r="E587" s="290"/>
      <c r="F587" s="291">
        <f t="shared" si="91"/>
        <v>0</v>
      </c>
      <c r="G587" s="290">
        <v>-5743</v>
      </c>
      <c r="H587" s="291">
        <f t="shared" si="96"/>
        <v>-5743</v>
      </c>
      <c r="I587" s="296"/>
      <c r="J587" s="277"/>
      <c r="K587" s="277"/>
      <c r="L587" s="277"/>
      <c r="M587" s="277"/>
      <c r="N587" s="277"/>
      <c r="O587" s="277"/>
      <c r="P587" s="277"/>
      <c r="Q587" s="277"/>
      <c r="R587" s="277"/>
      <c r="S587" s="277"/>
      <c r="T587" s="277"/>
      <c r="U587" s="277"/>
      <c r="V587" s="277"/>
      <c r="W587" s="277"/>
      <c r="X587" s="277"/>
      <c r="Y587" s="277"/>
      <c r="Z587" s="277"/>
      <c r="AA587" s="277"/>
      <c r="AB587" s="277"/>
      <c r="AC587" s="277"/>
      <c r="AD587" s="277"/>
      <c r="AE587" s="277"/>
      <c r="AF587" s="277"/>
      <c r="AG587" s="277"/>
      <c r="AH587" s="277"/>
      <c r="AI587" s="277"/>
      <c r="AJ587" s="277"/>
      <c r="AK587" s="277"/>
      <c r="AL587" s="277"/>
      <c r="AM587" s="277"/>
      <c r="AN587" s="277"/>
      <c r="AO587" s="277"/>
      <c r="AP587" s="277"/>
      <c r="AQ587" s="277"/>
      <c r="AR587" s="277"/>
      <c r="AS587" s="277"/>
      <c r="AT587" s="277"/>
      <c r="AU587" s="277"/>
      <c r="AV587" s="277"/>
      <c r="AW587" s="277"/>
      <c r="AX587" s="277"/>
      <c r="AY587" s="277"/>
      <c r="AZ587" s="277"/>
      <c r="BA587" s="277"/>
      <c r="BB587" s="277"/>
      <c r="BC587" s="277"/>
      <c r="BD587" s="277"/>
      <c r="BE587" s="277"/>
      <c r="BF587" s="277"/>
      <c r="BG587" s="277"/>
      <c r="BH587" s="277"/>
      <c r="BI587" s="277"/>
      <c r="BJ587" s="277"/>
      <c r="BK587" s="277"/>
      <c r="BL587" s="277"/>
      <c r="BM587" s="277"/>
      <c r="BN587" s="277"/>
      <c r="BO587" s="277"/>
      <c r="BP587" s="277"/>
      <c r="BQ587" s="277"/>
      <c r="BR587" s="277"/>
      <c r="BS587" s="277"/>
      <c r="BT587" s="277"/>
      <c r="BU587" s="277"/>
      <c r="BV587" s="277"/>
      <c r="BW587" s="277"/>
      <c r="BX587" s="277"/>
      <c r="BY587" s="277"/>
      <c r="BZ587" s="277"/>
      <c r="CA587" s="277"/>
      <c r="CB587" s="277"/>
      <c r="CC587" s="277"/>
      <c r="CD587" s="277"/>
      <c r="CE587" s="277"/>
      <c r="CF587" s="277"/>
      <c r="CG587" s="277"/>
      <c r="CH587" s="277"/>
      <c r="CI587" s="277"/>
      <c r="CJ587" s="277"/>
      <c r="CK587" s="277"/>
      <c r="CL587" s="277"/>
      <c r="CM587" s="277"/>
      <c r="CN587" s="277"/>
      <c r="CO587" s="277"/>
      <c r="CP587" s="277"/>
      <c r="CQ587" s="277"/>
      <c r="CR587" s="277"/>
      <c r="CS587" s="277"/>
      <c r="CT587" s="277"/>
      <c r="CU587" s="277"/>
      <c r="CV587" s="277"/>
      <c r="CW587" s="277"/>
      <c r="CX587" s="277"/>
      <c r="CY587" s="277"/>
      <c r="CZ587" s="277"/>
      <c r="DA587" s="277"/>
      <c r="DB587" s="277"/>
      <c r="DC587" s="277"/>
      <c r="DD587" s="277"/>
      <c r="DE587" s="277"/>
      <c r="DF587" s="277"/>
      <c r="DG587" s="277"/>
      <c r="DH587" s="277"/>
      <c r="DI587" s="277"/>
      <c r="DJ587" s="277"/>
      <c r="DK587" s="277"/>
      <c r="DL587" s="277"/>
      <c r="DM587" s="277"/>
      <c r="DN587" s="277"/>
      <c r="DO587" s="277"/>
      <c r="DP587" s="277"/>
      <c r="DQ587" s="277"/>
      <c r="DR587" s="277"/>
      <c r="DS587" s="277"/>
      <c r="DT587" s="277"/>
      <c r="DU587" s="277"/>
      <c r="DV587" s="277"/>
      <c r="DW587" s="277"/>
      <c r="DX587" s="277"/>
      <c r="DY587" s="277"/>
      <c r="DZ587" s="277"/>
      <c r="EA587" s="277"/>
      <c r="EB587" s="277"/>
      <c r="EC587" s="277"/>
      <c r="ED587" s="277"/>
      <c r="EE587" s="277"/>
      <c r="EF587" s="277"/>
      <c r="EG587" s="277"/>
      <c r="EH587" s="277"/>
      <c r="EI587" s="277"/>
      <c r="EJ587" s="277"/>
      <c r="EK587" s="277"/>
      <c r="EL587" s="277"/>
      <c r="EM587" s="277"/>
      <c r="EN587" s="277"/>
      <c r="EO587" s="277"/>
      <c r="EP587" s="277"/>
      <c r="EQ587" s="277"/>
      <c r="ER587" s="277"/>
      <c r="ES587" s="277"/>
      <c r="ET587" s="277"/>
      <c r="EU587" s="277"/>
      <c r="EV587" s="277"/>
      <c r="EW587" s="277"/>
      <c r="EX587" s="277"/>
      <c r="EY587" s="277"/>
      <c r="EZ587" s="277"/>
      <c r="FA587" s="277"/>
      <c r="FB587" s="277"/>
      <c r="FC587" s="277"/>
      <c r="FD587" s="277"/>
      <c r="FE587" s="277"/>
      <c r="FF587" s="277"/>
      <c r="FG587" s="277"/>
      <c r="FH587" s="277"/>
      <c r="FI587" s="277"/>
      <c r="FJ587" s="277"/>
      <c r="FK587" s="277"/>
      <c r="FL587" s="277"/>
      <c r="FM587" s="277"/>
      <c r="FN587" s="277"/>
      <c r="FO587" s="277"/>
      <c r="FP587" s="277"/>
      <c r="FQ587" s="277"/>
      <c r="FR587" s="277"/>
      <c r="FS587" s="277"/>
      <c r="FT587" s="277"/>
      <c r="FU587" s="277"/>
      <c r="FV587" s="277"/>
      <c r="FW587" s="277"/>
      <c r="FX587" s="277"/>
      <c r="FY587" s="277"/>
      <c r="FZ587" s="277"/>
      <c r="GA587" s="277"/>
      <c r="GB587" s="277"/>
      <c r="GC587" s="277"/>
      <c r="GD587" s="277"/>
      <c r="GE587" s="277"/>
      <c r="GF587" s="277"/>
      <c r="GG587" s="277"/>
      <c r="GH587" s="277"/>
      <c r="GI587" s="277"/>
      <c r="GJ587" s="277"/>
      <c r="GK587" s="277"/>
      <c r="GL587" s="277"/>
      <c r="GM587" s="277"/>
      <c r="GN587" s="277"/>
      <c r="GO587" s="277"/>
      <c r="GP587" s="277"/>
      <c r="GQ587" s="277"/>
      <c r="GR587" s="277"/>
      <c r="GS587" s="277"/>
      <c r="GT587" s="277"/>
      <c r="GU587" s="277"/>
      <c r="GV587" s="280"/>
      <c r="GW587" s="280"/>
      <c r="GX587" s="280"/>
      <c r="GY587" s="280"/>
      <c r="GZ587" s="280"/>
      <c r="HA587" s="280"/>
      <c r="HB587" s="280"/>
      <c r="HC587" s="280"/>
      <c r="HD587" s="280"/>
      <c r="HE587" s="280"/>
      <c r="HF587" s="280"/>
      <c r="HG587" s="280"/>
      <c r="HH587" s="280"/>
      <c r="HI587" s="280"/>
      <c r="HJ587" s="280"/>
      <c r="HK587" s="280"/>
      <c r="HL587" s="280"/>
      <c r="HM587" s="280"/>
      <c r="HN587" s="280"/>
      <c r="HO587" s="280"/>
      <c r="HP587" s="280"/>
      <c r="HQ587" s="280"/>
      <c r="HR587" s="280"/>
      <c r="HS587" s="280"/>
    </row>
    <row r="588" spans="1:227" s="278" customFormat="1" ht="38.1" customHeight="1">
      <c r="A588" s="523"/>
      <c r="B588" s="306" t="s">
        <v>317</v>
      </c>
      <c r="C588" s="290"/>
      <c r="D588" s="291"/>
      <c r="E588" s="290">
        <v>12544.31</v>
      </c>
      <c r="F588" s="291">
        <f t="shared" si="91"/>
        <v>12544.31</v>
      </c>
      <c r="G588" s="290"/>
      <c r="H588" s="291">
        <f t="shared" si="96"/>
        <v>12544.31</v>
      </c>
      <c r="I588" s="296" t="s">
        <v>600</v>
      </c>
      <c r="J588" s="277"/>
      <c r="K588" s="277"/>
      <c r="L588" s="277"/>
      <c r="M588" s="277"/>
      <c r="N588" s="277"/>
      <c r="O588" s="277"/>
      <c r="P588" s="277"/>
      <c r="Q588" s="277"/>
      <c r="R588" s="277"/>
      <c r="S588" s="277"/>
      <c r="T588" s="277"/>
      <c r="U588" s="277"/>
      <c r="V588" s="277"/>
      <c r="W588" s="277"/>
      <c r="X588" s="277"/>
      <c r="Y588" s="277"/>
      <c r="Z588" s="277"/>
      <c r="AA588" s="277"/>
      <c r="AB588" s="277"/>
      <c r="AC588" s="277"/>
      <c r="AD588" s="277"/>
      <c r="AE588" s="277"/>
      <c r="AF588" s="277"/>
      <c r="AG588" s="277"/>
      <c r="AH588" s="277"/>
      <c r="AI588" s="277"/>
      <c r="AJ588" s="277"/>
      <c r="AK588" s="277"/>
      <c r="AL588" s="277"/>
      <c r="AM588" s="277"/>
      <c r="AN588" s="277"/>
      <c r="AO588" s="277"/>
      <c r="AP588" s="277"/>
      <c r="AQ588" s="277"/>
      <c r="AR588" s="277"/>
      <c r="AS588" s="277"/>
      <c r="AT588" s="277"/>
      <c r="AU588" s="277"/>
      <c r="AV588" s="277"/>
      <c r="AW588" s="277"/>
      <c r="AX588" s="277"/>
      <c r="AY588" s="277"/>
      <c r="AZ588" s="277"/>
      <c r="BA588" s="277"/>
      <c r="BB588" s="277"/>
      <c r="BC588" s="277"/>
      <c r="BD588" s="277"/>
      <c r="BE588" s="277"/>
      <c r="BF588" s="277"/>
      <c r="BG588" s="277"/>
      <c r="BH588" s="277"/>
      <c r="BI588" s="277"/>
      <c r="BJ588" s="277"/>
      <c r="BK588" s="277"/>
      <c r="BL588" s="277"/>
      <c r="BM588" s="277"/>
      <c r="BN588" s="277"/>
      <c r="BO588" s="277"/>
      <c r="BP588" s="277"/>
      <c r="BQ588" s="277"/>
      <c r="BR588" s="277"/>
      <c r="BS588" s="277"/>
      <c r="BT588" s="277"/>
      <c r="BU588" s="277"/>
      <c r="BV588" s="277"/>
      <c r="BW588" s="277"/>
      <c r="BX588" s="277"/>
      <c r="BY588" s="277"/>
      <c r="BZ588" s="277"/>
      <c r="CA588" s="277"/>
      <c r="CB588" s="277"/>
      <c r="CC588" s="277"/>
      <c r="CD588" s="277"/>
      <c r="CE588" s="277"/>
      <c r="CF588" s="277"/>
      <c r="CG588" s="277"/>
      <c r="CH588" s="277"/>
      <c r="CI588" s="277"/>
      <c r="CJ588" s="277"/>
      <c r="CK588" s="277"/>
      <c r="CL588" s="277"/>
      <c r="CM588" s="277"/>
      <c r="CN588" s="277"/>
      <c r="CO588" s="277"/>
      <c r="CP588" s="277"/>
      <c r="CQ588" s="277"/>
      <c r="CR588" s="277"/>
      <c r="CS588" s="277"/>
      <c r="CT588" s="277"/>
      <c r="CU588" s="277"/>
      <c r="CV588" s="277"/>
      <c r="CW588" s="277"/>
      <c r="CX588" s="277"/>
      <c r="CY588" s="277"/>
      <c r="CZ588" s="277"/>
      <c r="DA588" s="277"/>
      <c r="DB588" s="277"/>
      <c r="DC588" s="277"/>
      <c r="DD588" s="277"/>
      <c r="DE588" s="277"/>
      <c r="DF588" s="277"/>
      <c r="DG588" s="277"/>
      <c r="DH588" s="277"/>
      <c r="DI588" s="277"/>
      <c r="DJ588" s="277"/>
      <c r="DK588" s="277"/>
      <c r="DL588" s="277"/>
      <c r="DM588" s="277"/>
      <c r="DN588" s="277"/>
      <c r="DO588" s="277"/>
      <c r="DP588" s="277"/>
      <c r="DQ588" s="277"/>
      <c r="DR588" s="277"/>
      <c r="DS588" s="277"/>
      <c r="DT588" s="277"/>
      <c r="DU588" s="277"/>
      <c r="DV588" s="277"/>
      <c r="DW588" s="277"/>
      <c r="DX588" s="277"/>
      <c r="DY588" s="277"/>
      <c r="DZ588" s="277"/>
      <c r="EA588" s="277"/>
      <c r="EB588" s="277"/>
      <c r="EC588" s="277"/>
      <c r="ED588" s="277"/>
      <c r="EE588" s="277"/>
      <c r="EF588" s="277"/>
      <c r="EG588" s="277"/>
      <c r="EH588" s="277"/>
      <c r="EI588" s="277"/>
      <c r="EJ588" s="277"/>
      <c r="EK588" s="277"/>
      <c r="EL588" s="277"/>
      <c r="EM588" s="277"/>
      <c r="EN588" s="277"/>
      <c r="EO588" s="277"/>
      <c r="EP588" s="277"/>
      <c r="EQ588" s="277"/>
      <c r="ER588" s="277"/>
      <c r="ES588" s="277"/>
      <c r="ET588" s="277"/>
      <c r="EU588" s="277"/>
      <c r="EV588" s="277"/>
      <c r="EW588" s="277"/>
      <c r="EX588" s="277"/>
      <c r="EY588" s="277"/>
      <c r="EZ588" s="277"/>
      <c r="FA588" s="277"/>
      <c r="FB588" s="277"/>
      <c r="FC588" s="277"/>
      <c r="FD588" s="277"/>
      <c r="FE588" s="277"/>
      <c r="FF588" s="277"/>
      <c r="FG588" s="277"/>
      <c r="FH588" s="277"/>
      <c r="FI588" s="277"/>
      <c r="FJ588" s="277"/>
      <c r="FK588" s="277"/>
      <c r="FL588" s="277"/>
      <c r="FM588" s="277"/>
      <c r="FN588" s="277"/>
      <c r="FO588" s="277"/>
      <c r="FP588" s="277"/>
      <c r="FQ588" s="277"/>
      <c r="FR588" s="277"/>
      <c r="FS588" s="277"/>
      <c r="FT588" s="277"/>
      <c r="FU588" s="277"/>
      <c r="FV588" s="277"/>
      <c r="FW588" s="277"/>
      <c r="FX588" s="277"/>
      <c r="FY588" s="277"/>
      <c r="FZ588" s="277"/>
      <c r="GA588" s="277"/>
      <c r="GB588" s="277"/>
      <c r="GC588" s="277"/>
      <c r="GD588" s="277"/>
      <c r="GE588" s="277"/>
      <c r="GF588" s="277"/>
      <c r="GG588" s="277"/>
      <c r="GH588" s="277"/>
      <c r="GI588" s="277"/>
      <c r="GJ588" s="277"/>
      <c r="GK588" s="277"/>
      <c r="GL588" s="277"/>
      <c r="GM588" s="277"/>
      <c r="GN588" s="277"/>
      <c r="GO588" s="277"/>
      <c r="GP588" s="277"/>
      <c r="GQ588" s="277"/>
      <c r="GR588" s="277"/>
      <c r="GS588" s="277"/>
      <c r="GT588" s="277"/>
      <c r="GU588" s="277"/>
      <c r="GV588" s="280"/>
      <c r="GW588" s="280"/>
      <c r="GX588" s="280"/>
      <c r="GY588" s="280"/>
      <c r="GZ588" s="280"/>
      <c r="HA588" s="280"/>
      <c r="HB588" s="280"/>
      <c r="HC588" s="280"/>
      <c r="HD588" s="280"/>
      <c r="HE588" s="280"/>
      <c r="HF588" s="280"/>
      <c r="HG588" s="280"/>
      <c r="HH588" s="280"/>
      <c r="HI588" s="280"/>
      <c r="HJ588" s="280"/>
      <c r="HK588" s="280"/>
      <c r="HL588" s="280"/>
      <c r="HM588" s="280"/>
      <c r="HN588" s="280"/>
      <c r="HO588" s="280"/>
      <c r="HP588" s="280"/>
      <c r="HQ588" s="280"/>
      <c r="HR588" s="280"/>
      <c r="HS588" s="280"/>
    </row>
    <row r="589" spans="1:227" s="278" customFormat="1" ht="30" customHeight="1">
      <c r="A589" s="520" t="s">
        <v>230</v>
      </c>
      <c r="B589" s="289" t="s">
        <v>81</v>
      </c>
      <c r="C589" s="290">
        <f>C590+C591+C593+C599</f>
        <v>234.12</v>
      </c>
      <c r="D589" s="290">
        <f t="shared" ref="D589:G589" si="97">D590+D591+D593+D599</f>
        <v>35.056424</v>
      </c>
      <c r="E589" s="290">
        <f t="shared" si="97"/>
        <v>170</v>
      </c>
      <c r="F589" s="291">
        <f t="shared" si="91"/>
        <v>439.176424</v>
      </c>
      <c r="G589" s="290">
        <f t="shared" si="97"/>
        <v>10</v>
      </c>
      <c r="H589" s="291">
        <f t="shared" si="96"/>
        <v>449.176424</v>
      </c>
      <c r="I589" s="296"/>
      <c r="J589" s="277"/>
      <c r="K589" s="277"/>
      <c r="L589" s="277"/>
      <c r="M589" s="277"/>
      <c r="N589" s="277"/>
      <c r="O589" s="277"/>
      <c r="P589" s="277"/>
      <c r="Q589" s="277"/>
      <c r="R589" s="277"/>
      <c r="S589" s="277"/>
      <c r="T589" s="277"/>
      <c r="U589" s="277"/>
      <c r="V589" s="277"/>
      <c r="W589" s="277"/>
      <c r="X589" s="277"/>
      <c r="Y589" s="277"/>
      <c r="Z589" s="277"/>
      <c r="AA589" s="277"/>
      <c r="AB589" s="277"/>
      <c r="AC589" s="277"/>
      <c r="AD589" s="277"/>
      <c r="AE589" s="277"/>
      <c r="AF589" s="277"/>
      <c r="AG589" s="277"/>
      <c r="AH589" s="277"/>
      <c r="AI589" s="277"/>
      <c r="AJ589" s="277"/>
      <c r="AK589" s="277"/>
      <c r="AL589" s="277"/>
      <c r="AM589" s="277"/>
      <c r="AN589" s="277"/>
      <c r="AO589" s="277"/>
      <c r="AP589" s="277"/>
      <c r="AQ589" s="277"/>
      <c r="AR589" s="277"/>
      <c r="AS589" s="277"/>
      <c r="AT589" s="277"/>
      <c r="AU589" s="277"/>
      <c r="AV589" s="277"/>
      <c r="AW589" s="277"/>
      <c r="AX589" s="277"/>
      <c r="AY589" s="277"/>
      <c r="AZ589" s="277"/>
      <c r="BA589" s="277"/>
      <c r="BB589" s="277"/>
      <c r="BC589" s="277"/>
      <c r="BD589" s="277"/>
      <c r="BE589" s="277"/>
      <c r="BF589" s="277"/>
      <c r="BG589" s="277"/>
      <c r="BH589" s="277"/>
      <c r="BI589" s="277"/>
      <c r="BJ589" s="277"/>
      <c r="BK589" s="277"/>
      <c r="BL589" s="277"/>
      <c r="BM589" s="277"/>
      <c r="BN589" s="277"/>
      <c r="BO589" s="277"/>
      <c r="BP589" s="277"/>
      <c r="BQ589" s="277"/>
      <c r="BR589" s="277"/>
      <c r="BS589" s="277"/>
      <c r="BT589" s="277"/>
      <c r="BU589" s="277"/>
      <c r="BV589" s="277"/>
      <c r="BW589" s="277"/>
      <c r="BX589" s="277"/>
      <c r="BY589" s="277"/>
      <c r="BZ589" s="277"/>
      <c r="CA589" s="277"/>
      <c r="CB589" s="277"/>
      <c r="CC589" s="277"/>
      <c r="CD589" s="277"/>
      <c r="CE589" s="277"/>
      <c r="CF589" s="277"/>
      <c r="CG589" s="277"/>
      <c r="CH589" s="277"/>
      <c r="CI589" s="277"/>
      <c r="CJ589" s="277"/>
      <c r="CK589" s="277"/>
      <c r="CL589" s="277"/>
      <c r="CM589" s="277"/>
      <c r="CN589" s="277"/>
      <c r="CO589" s="277"/>
      <c r="CP589" s="277"/>
      <c r="CQ589" s="277"/>
      <c r="CR589" s="277"/>
      <c r="CS589" s="277"/>
      <c r="CT589" s="277"/>
      <c r="CU589" s="277"/>
      <c r="CV589" s="277"/>
      <c r="CW589" s="277"/>
      <c r="CX589" s="277"/>
      <c r="CY589" s="277"/>
      <c r="CZ589" s="277"/>
      <c r="DA589" s="277"/>
      <c r="DB589" s="277"/>
      <c r="DC589" s="277"/>
      <c r="DD589" s="277"/>
      <c r="DE589" s="277"/>
      <c r="DF589" s="277"/>
      <c r="DG589" s="277"/>
      <c r="DH589" s="277"/>
      <c r="DI589" s="277"/>
      <c r="DJ589" s="277"/>
      <c r="DK589" s="277"/>
      <c r="DL589" s="277"/>
      <c r="DM589" s="277"/>
      <c r="DN589" s="277"/>
      <c r="DO589" s="277"/>
      <c r="DP589" s="277"/>
      <c r="DQ589" s="277"/>
      <c r="DR589" s="277"/>
      <c r="DS589" s="277"/>
      <c r="DT589" s="277"/>
      <c r="DU589" s="277"/>
      <c r="DV589" s="277"/>
      <c r="DW589" s="277"/>
      <c r="DX589" s="277"/>
      <c r="DY589" s="277"/>
      <c r="DZ589" s="277"/>
      <c r="EA589" s="277"/>
      <c r="EB589" s="277"/>
      <c r="EC589" s="277"/>
      <c r="ED589" s="277"/>
      <c r="EE589" s="277"/>
      <c r="EF589" s="277"/>
      <c r="EG589" s="277"/>
      <c r="EH589" s="277"/>
      <c r="EI589" s="277"/>
      <c r="EJ589" s="277"/>
      <c r="EK589" s="277"/>
      <c r="EL589" s="277"/>
      <c r="EM589" s="277"/>
      <c r="EN589" s="277"/>
      <c r="EO589" s="277"/>
      <c r="EP589" s="277"/>
      <c r="EQ589" s="277"/>
      <c r="ER589" s="277"/>
      <c r="ES589" s="277"/>
      <c r="ET589" s="277"/>
      <c r="EU589" s="277"/>
      <c r="EV589" s="277"/>
      <c r="EW589" s="277"/>
      <c r="EX589" s="277"/>
      <c r="EY589" s="277"/>
      <c r="EZ589" s="277"/>
      <c r="FA589" s="277"/>
      <c r="FB589" s="277"/>
      <c r="FC589" s="277"/>
      <c r="FD589" s="277"/>
      <c r="FE589" s="277"/>
      <c r="FF589" s="277"/>
      <c r="FG589" s="277"/>
      <c r="FH589" s="277"/>
      <c r="FI589" s="277"/>
      <c r="FJ589" s="277"/>
      <c r="FK589" s="277"/>
      <c r="FL589" s="277"/>
      <c r="FM589" s="277"/>
      <c r="FN589" s="277"/>
      <c r="FO589" s="277"/>
      <c r="FP589" s="277"/>
      <c r="FQ589" s="277"/>
      <c r="FR589" s="277"/>
      <c r="FS589" s="277"/>
      <c r="FT589" s="277"/>
      <c r="FU589" s="277"/>
      <c r="FV589" s="277"/>
      <c r="FW589" s="277"/>
      <c r="FX589" s="277"/>
      <c r="FY589" s="277"/>
      <c r="FZ589" s="277"/>
      <c r="GA589" s="277"/>
      <c r="GB589" s="277"/>
      <c r="GC589" s="277"/>
      <c r="GD589" s="277"/>
      <c r="GE589" s="277"/>
      <c r="GF589" s="277"/>
      <c r="GG589" s="277"/>
      <c r="GH589" s="277"/>
      <c r="GI589" s="277"/>
      <c r="GJ589" s="277"/>
      <c r="GK589" s="277"/>
      <c r="GL589" s="277"/>
      <c r="GM589" s="277"/>
      <c r="GN589" s="277"/>
      <c r="GO589" s="277"/>
      <c r="GP589" s="277"/>
      <c r="GQ589" s="277"/>
      <c r="GR589" s="277"/>
      <c r="GS589" s="277"/>
      <c r="GT589" s="277"/>
      <c r="GU589" s="277"/>
      <c r="GV589" s="280"/>
      <c r="GW589" s="280"/>
      <c r="GX589" s="280"/>
      <c r="GY589" s="280"/>
      <c r="GZ589" s="280"/>
      <c r="HA589" s="280"/>
      <c r="HB589" s="280"/>
      <c r="HC589" s="280"/>
      <c r="HD589" s="280"/>
      <c r="HE589" s="280"/>
      <c r="HF589" s="280"/>
      <c r="HG589" s="280"/>
      <c r="HH589" s="280"/>
      <c r="HI589" s="280"/>
      <c r="HJ589" s="280"/>
      <c r="HK589" s="280"/>
      <c r="HL589" s="280"/>
      <c r="HM589" s="280"/>
      <c r="HN589" s="280"/>
      <c r="HO589" s="280"/>
      <c r="HP589" s="280"/>
      <c r="HQ589" s="280"/>
      <c r="HR589" s="280"/>
      <c r="HS589" s="280"/>
    </row>
    <row r="590" spans="1:227" s="278" customFormat="1" ht="30" customHeight="1">
      <c r="A590" s="521"/>
      <c r="B590" s="294" t="s">
        <v>253</v>
      </c>
      <c r="C590" s="290">
        <v>85.12</v>
      </c>
      <c r="D590" s="290">
        <v>15.556424</v>
      </c>
      <c r="E590" s="290"/>
      <c r="F590" s="291">
        <f t="shared" si="91"/>
        <v>100.676424</v>
      </c>
      <c r="G590" s="290"/>
      <c r="H590" s="291">
        <f t="shared" si="96"/>
        <v>100.676424</v>
      </c>
      <c r="I590" s="296" t="s">
        <v>601</v>
      </c>
      <c r="J590" s="277"/>
      <c r="K590" s="277"/>
      <c r="L590" s="277"/>
      <c r="M590" s="277"/>
      <c r="N590" s="277"/>
      <c r="O590" s="277"/>
      <c r="P590" s="277"/>
      <c r="Q590" s="277"/>
      <c r="R590" s="277"/>
      <c r="S590" s="277"/>
      <c r="T590" s="277"/>
      <c r="U590" s="277"/>
      <c r="V590" s="277"/>
      <c r="W590" s="277"/>
      <c r="X590" s="277"/>
      <c r="Y590" s="277"/>
      <c r="Z590" s="277"/>
      <c r="AA590" s="277"/>
      <c r="AB590" s="277"/>
      <c r="AC590" s="277"/>
      <c r="AD590" s="277"/>
      <c r="AE590" s="277"/>
      <c r="AF590" s="277"/>
      <c r="AG590" s="277"/>
      <c r="AH590" s="277"/>
      <c r="AI590" s="277"/>
      <c r="AJ590" s="277"/>
      <c r="AK590" s="277"/>
      <c r="AL590" s="277"/>
      <c r="AM590" s="277"/>
      <c r="AN590" s="277"/>
      <c r="AO590" s="277"/>
      <c r="AP590" s="277"/>
      <c r="AQ590" s="277"/>
      <c r="AR590" s="277"/>
      <c r="AS590" s="277"/>
      <c r="AT590" s="277"/>
      <c r="AU590" s="277"/>
      <c r="AV590" s="277"/>
      <c r="AW590" s="277"/>
      <c r="AX590" s="277"/>
      <c r="AY590" s="277"/>
      <c r="AZ590" s="277"/>
      <c r="BA590" s="277"/>
      <c r="BB590" s="277"/>
      <c r="BC590" s="277"/>
      <c r="BD590" s="277"/>
      <c r="BE590" s="277"/>
      <c r="BF590" s="277"/>
      <c r="BG590" s="277"/>
      <c r="BH590" s="277"/>
      <c r="BI590" s="277"/>
      <c r="BJ590" s="277"/>
      <c r="BK590" s="277"/>
      <c r="BL590" s="277"/>
      <c r="BM590" s="277"/>
      <c r="BN590" s="277"/>
      <c r="BO590" s="277"/>
      <c r="BP590" s="277"/>
      <c r="BQ590" s="277"/>
      <c r="BR590" s="277"/>
      <c r="BS590" s="277"/>
      <c r="BT590" s="277"/>
      <c r="BU590" s="277"/>
      <c r="BV590" s="277"/>
      <c r="BW590" s="277"/>
      <c r="BX590" s="277"/>
      <c r="BY590" s="277"/>
      <c r="BZ590" s="277"/>
      <c r="CA590" s="277"/>
      <c r="CB590" s="277"/>
      <c r="CC590" s="277"/>
      <c r="CD590" s="277"/>
      <c r="CE590" s="277"/>
      <c r="CF590" s="277"/>
      <c r="CG590" s="277"/>
      <c r="CH590" s="277"/>
      <c r="CI590" s="277"/>
      <c r="CJ590" s="277"/>
      <c r="CK590" s="277"/>
      <c r="CL590" s="277"/>
      <c r="CM590" s="277"/>
      <c r="CN590" s="277"/>
      <c r="CO590" s="277"/>
      <c r="CP590" s="277"/>
      <c r="CQ590" s="277"/>
      <c r="CR590" s="277"/>
      <c r="CS590" s="277"/>
      <c r="CT590" s="277"/>
      <c r="CU590" s="277"/>
      <c r="CV590" s="277"/>
      <c r="CW590" s="277"/>
      <c r="CX590" s="277"/>
      <c r="CY590" s="277"/>
      <c r="CZ590" s="277"/>
      <c r="DA590" s="277"/>
      <c r="DB590" s="277"/>
      <c r="DC590" s="277"/>
      <c r="DD590" s="277"/>
      <c r="DE590" s="277"/>
      <c r="DF590" s="277"/>
      <c r="DG590" s="277"/>
      <c r="DH590" s="277"/>
      <c r="DI590" s="277"/>
      <c r="DJ590" s="277"/>
      <c r="DK590" s="277"/>
      <c r="DL590" s="277"/>
      <c r="DM590" s="277"/>
      <c r="DN590" s="277"/>
      <c r="DO590" s="277"/>
      <c r="DP590" s="277"/>
      <c r="DQ590" s="277"/>
      <c r="DR590" s="277"/>
      <c r="DS590" s="277"/>
      <c r="DT590" s="277"/>
      <c r="DU590" s="277"/>
      <c r="DV590" s="277"/>
      <c r="DW590" s="277"/>
      <c r="DX590" s="277"/>
      <c r="DY590" s="277"/>
      <c r="DZ590" s="277"/>
      <c r="EA590" s="277"/>
      <c r="EB590" s="277"/>
      <c r="EC590" s="277"/>
      <c r="ED590" s="277"/>
      <c r="EE590" s="277"/>
      <c r="EF590" s="277"/>
      <c r="EG590" s="277"/>
      <c r="EH590" s="277"/>
      <c r="EI590" s="277"/>
      <c r="EJ590" s="277"/>
      <c r="EK590" s="277"/>
      <c r="EL590" s="277"/>
      <c r="EM590" s="277"/>
      <c r="EN590" s="277"/>
      <c r="EO590" s="277"/>
      <c r="EP590" s="277"/>
      <c r="EQ590" s="277"/>
      <c r="ER590" s="277"/>
      <c r="ES590" s="277"/>
      <c r="ET590" s="277"/>
      <c r="EU590" s="277"/>
      <c r="EV590" s="277"/>
      <c r="EW590" s="277"/>
      <c r="EX590" s="277"/>
      <c r="EY590" s="277"/>
      <c r="EZ590" s="277"/>
      <c r="FA590" s="277"/>
      <c r="FB590" s="277"/>
      <c r="FC590" s="277"/>
      <c r="FD590" s="277"/>
      <c r="FE590" s="277"/>
      <c r="FF590" s="277"/>
      <c r="FG590" s="277"/>
      <c r="FH590" s="277"/>
      <c r="FI590" s="277"/>
      <c r="FJ590" s="277"/>
      <c r="FK590" s="277"/>
      <c r="FL590" s="277"/>
      <c r="FM590" s="277"/>
      <c r="FN590" s="277"/>
      <c r="FO590" s="277"/>
      <c r="FP590" s="277"/>
      <c r="FQ590" s="277"/>
      <c r="FR590" s="277"/>
      <c r="FS590" s="277"/>
      <c r="FT590" s="277"/>
      <c r="FU590" s="277"/>
      <c r="FV590" s="277"/>
      <c r="FW590" s="277"/>
      <c r="FX590" s="277"/>
      <c r="FY590" s="277"/>
      <c r="FZ590" s="277"/>
      <c r="GA590" s="277"/>
      <c r="GB590" s="277"/>
      <c r="GC590" s="277"/>
      <c r="GD590" s="277"/>
      <c r="GE590" s="277"/>
      <c r="GF590" s="277"/>
      <c r="GG590" s="277"/>
      <c r="GH590" s="277"/>
      <c r="GI590" s="277"/>
      <c r="GJ590" s="277"/>
      <c r="GK590" s="277"/>
      <c r="GL590" s="277"/>
      <c r="GM590" s="277"/>
      <c r="GN590" s="277"/>
      <c r="GO590" s="277"/>
      <c r="GP590" s="277"/>
      <c r="GQ590" s="277"/>
      <c r="GR590" s="277"/>
      <c r="GS590" s="277"/>
      <c r="GT590" s="277"/>
      <c r="GU590" s="277"/>
      <c r="GV590" s="280"/>
      <c r="GW590" s="280"/>
      <c r="GX590" s="280"/>
      <c r="GY590" s="280"/>
      <c r="GZ590" s="280"/>
      <c r="HA590" s="280"/>
      <c r="HB590" s="280"/>
      <c r="HC590" s="280"/>
      <c r="HD590" s="280"/>
      <c r="HE590" s="280"/>
      <c r="HF590" s="280"/>
      <c r="HG590" s="280"/>
      <c r="HH590" s="280"/>
      <c r="HI590" s="280"/>
      <c r="HJ590" s="280"/>
      <c r="HK590" s="280"/>
      <c r="HL590" s="280"/>
      <c r="HM590" s="280"/>
      <c r="HN590" s="280"/>
      <c r="HO590" s="280"/>
      <c r="HP590" s="280"/>
      <c r="HQ590" s="280"/>
      <c r="HR590" s="280"/>
      <c r="HS590" s="280"/>
    </row>
    <row r="591" spans="1:227" s="278" customFormat="1" ht="30" customHeight="1">
      <c r="A591" s="521"/>
      <c r="B591" s="294" t="s">
        <v>255</v>
      </c>
      <c r="C591" s="291">
        <v>9</v>
      </c>
      <c r="D591" s="290"/>
      <c r="E591" s="290"/>
      <c r="F591" s="291">
        <f t="shared" si="91"/>
        <v>9</v>
      </c>
      <c r="G591" s="290"/>
      <c r="H591" s="291">
        <f t="shared" si="96"/>
        <v>9</v>
      </c>
      <c r="I591" s="296"/>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s="277"/>
      <c r="AG591" s="277"/>
      <c r="AH591" s="277"/>
      <c r="AI591" s="277"/>
      <c r="AJ591" s="277"/>
      <c r="AK591" s="277"/>
      <c r="AL591" s="277"/>
      <c r="AM591" s="277"/>
      <c r="AN591" s="277"/>
      <c r="AO591" s="277"/>
      <c r="AP591" s="277"/>
      <c r="AQ591" s="277"/>
      <c r="AR591" s="277"/>
      <c r="AS591" s="277"/>
      <c r="AT591" s="277"/>
      <c r="AU591" s="277"/>
      <c r="AV591" s="277"/>
      <c r="AW591" s="277"/>
      <c r="AX591" s="277"/>
      <c r="AY591" s="277"/>
      <c r="AZ591" s="277"/>
      <c r="BA591" s="277"/>
      <c r="BB591" s="277"/>
      <c r="BC591" s="277"/>
      <c r="BD591" s="277"/>
      <c r="BE591" s="277"/>
      <c r="BF591" s="277"/>
      <c r="BG591" s="277"/>
      <c r="BH591" s="277"/>
      <c r="BI591" s="277"/>
      <c r="BJ591" s="277"/>
      <c r="BK591" s="277"/>
      <c r="BL591" s="277"/>
      <c r="BM591" s="277"/>
      <c r="BN591" s="277"/>
      <c r="BO591" s="277"/>
      <c r="BP591" s="277"/>
      <c r="BQ591" s="277"/>
      <c r="BR591" s="277"/>
      <c r="BS591" s="277"/>
      <c r="BT591" s="277"/>
      <c r="BU591" s="277"/>
      <c r="BV591" s="277"/>
      <c r="BW591" s="277"/>
      <c r="BX591" s="277"/>
      <c r="BY591" s="277"/>
      <c r="BZ591" s="277"/>
      <c r="CA591" s="277"/>
      <c r="CB591" s="277"/>
      <c r="CC591" s="277"/>
      <c r="CD591" s="277"/>
      <c r="CE591" s="277"/>
      <c r="CF591" s="277"/>
      <c r="CG591" s="277"/>
      <c r="CH591" s="277"/>
      <c r="CI591" s="277"/>
      <c r="CJ591" s="277"/>
      <c r="CK591" s="277"/>
      <c r="CL591" s="277"/>
      <c r="CM591" s="277"/>
      <c r="CN591" s="277"/>
      <c r="CO591" s="277"/>
      <c r="CP591" s="277"/>
      <c r="CQ591" s="277"/>
      <c r="CR591" s="277"/>
      <c r="CS591" s="277"/>
      <c r="CT591" s="277"/>
      <c r="CU591" s="277"/>
      <c r="CV591" s="277"/>
      <c r="CW591" s="277"/>
      <c r="CX591" s="277"/>
      <c r="CY591" s="277"/>
      <c r="CZ591" s="277"/>
      <c r="DA591" s="277"/>
      <c r="DB591" s="277"/>
      <c r="DC591" s="277"/>
      <c r="DD591" s="277"/>
      <c r="DE591" s="277"/>
      <c r="DF591" s="277"/>
      <c r="DG591" s="277"/>
      <c r="DH591" s="277"/>
      <c r="DI591" s="277"/>
      <c r="DJ591" s="277"/>
      <c r="DK591" s="277"/>
      <c r="DL591" s="277"/>
      <c r="DM591" s="277"/>
      <c r="DN591" s="277"/>
      <c r="DO591" s="277"/>
      <c r="DP591" s="277"/>
      <c r="DQ591" s="277"/>
      <c r="DR591" s="277"/>
      <c r="DS591" s="277"/>
      <c r="DT591" s="277"/>
      <c r="DU591" s="277"/>
      <c r="DV591" s="277"/>
      <c r="DW591" s="277"/>
      <c r="DX591" s="277"/>
      <c r="DY591" s="277"/>
      <c r="DZ591" s="277"/>
      <c r="EA591" s="277"/>
      <c r="EB591" s="277"/>
      <c r="EC591" s="277"/>
      <c r="ED591" s="277"/>
      <c r="EE591" s="277"/>
      <c r="EF591" s="277"/>
      <c r="EG591" s="277"/>
      <c r="EH591" s="277"/>
      <c r="EI591" s="277"/>
      <c r="EJ591" s="277"/>
      <c r="EK591" s="277"/>
      <c r="EL591" s="277"/>
      <c r="EM591" s="277"/>
      <c r="EN591" s="277"/>
      <c r="EO591" s="277"/>
      <c r="EP591" s="277"/>
      <c r="EQ591" s="277"/>
      <c r="ER591" s="277"/>
      <c r="ES591" s="277"/>
      <c r="ET591" s="277"/>
      <c r="EU591" s="277"/>
      <c r="EV591" s="277"/>
      <c r="EW591" s="277"/>
      <c r="EX591" s="277"/>
      <c r="EY591" s="277"/>
      <c r="EZ591" s="277"/>
      <c r="FA591" s="277"/>
      <c r="FB591" s="277"/>
      <c r="FC591" s="277"/>
      <c r="FD591" s="277"/>
      <c r="FE591" s="277"/>
      <c r="FF591" s="277"/>
      <c r="FG591" s="277"/>
      <c r="FH591" s="277"/>
      <c r="FI591" s="277"/>
      <c r="FJ591" s="277"/>
      <c r="FK591" s="277"/>
      <c r="FL591" s="277"/>
      <c r="FM591" s="277"/>
      <c r="FN591" s="277"/>
      <c r="FO591" s="277"/>
      <c r="FP591" s="277"/>
      <c r="FQ591" s="277"/>
      <c r="FR591" s="277"/>
      <c r="FS591" s="277"/>
      <c r="FT591" s="277"/>
      <c r="FU591" s="277"/>
      <c r="FV591" s="277"/>
      <c r="FW591" s="277"/>
      <c r="FX591" s="277"/>
      <c r="FY591" s="277"/>
      <c r="FZ591" s="277"/>
      <c r="GA591" s="277"/>
      <c r="GB591" s="277"/>
      <c r="GC591" s="277"/>
      <c r="GD591" s="277"/>
      <c r="GE591" s="277"/>
      <c r="GF591" s="277"/>
      <c r="GG591" s="277"/>
      <c r="GH591" s="277"/>
      <c r="GI591" s="277"/>
      <c r="GJ591" s="277"/>
      <c r="GK591" s="277"/>
      <c r="GL591" s="277"/>
      <c r="GM591" s="277"/>
      <c r="GN591" s="277"/>
      <c r="GO591" s="277"/>
      <c r="GP591" s="277"/>
      <c r="GQ591" s="277"/>
      <c r="GR591" s="277"/>
      <c r="GS591" s="277"/>
      <c r="GT591" s="277"/>
      <c r="GU591" s="277"/>
      <c r="GV591" s="280"/>
      <c r="GW591" s="280"/>
      <c r="GX591" s="280"/>
      <c r="GY591" s="280"/>
      <c r="GZ591" s="280"/>
      <c r="HA591" s="280"/>
      <c r="HB591" s="280"/>
      <c r="HC591" s="280"/>
      <c r="HD591" s="280"/>
      <c r="HE591" s="280"/>
      <c r="HF591" s="280"/>
      <c r="HG591" s="280"/>
      <c r="HH591" s="280"/>
      <c r="HI591" s="280"/>
      <c r="HJ591" s="280"/>
      <c r="HK591" s="280"/>
      <c r="HL591" s="280"/>
      <c r="HM591" s="280"/>
      <c r="HN591" s="280"/>
      <c r="HO591" s="280"/>
      <c r="HP591" s="280"/>
      <c r="HQ591" s="280"/>
      <c r="HR591" s="280"/>
      <c r="HS591" s="280"/>
    </row>
    <row r="592" spans="1:227" s="278" customFormat="1" ht="30" customHeight="1">
      <c r="A592" s="521"/>
      <c r="B592" s="293" t="s">
        <v>256</v>
      </c>
      <c r="C592" s="291">
        <v>9</v>
      </c>
      <c r="D592" s="291">
        <f>D593+D594+D595+D597+D598</f>
        <v>39</v>
      </c>
      <c r="E592" s="291">
        <f>E593+E594+E595+E597+E598</f>
        <v>0</v>
      </c>
      <c r="F592" s="291">
        <f t="shared" si="91"/>
        <v>48</v>
      </c>
      <c r="G592" s="291">
        <f>G593+G594+G595+G597+G598</f>
        <v>20</v>
      </c>
      <c r="H592" s="291">
        <f t="shared" si="96"/>
        <v>68</v>
      </c>
      <c r="I592" s="296"/>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277"/>
      <c r="AF592" s="277"/>
      <c r="AG592" s="277"/>
      <c r="AH592" s="277"/>
      <c r="AI592" s="277"/>
      <c r="AJ592" s="277"/>
      <c r="AK592" s="277"/>
      <c r="AL592" s="277"/>
      <c r="AM592" s="277"/>
      <c r="AN592" s="277"/>
      <c r="AO592" s="277"/>
      <c r="AP592" s="277"/>
      <c r="AQ592" s="277"/>
      <c r="AR592" s="277"/>
      <c r="AS592" s="277"/>
      <c r="AT592" s="277"/>
      <c r="AU592" s="277"/>
      <c r="AV592" s="277"/>
      <c r="AW592" s="277"/>
      <c r="AX592" s="277"/>
      <c r="AY592" s="277"/>
      <c r="AZ592" s="277"/>
      <c r="BA592" s="277"/>
      <c r="BB592" s="277"/>
      <c r="BC592" s="277"/>
      <c r="BD592" s="277"/>
      <c r="BE592" s="277"/>
      <c r="BF592" s="277"/>
      <c r="BG592" s="277"/>
      <c r="BH592" s="277"/>
      <c r="BI592" s="277"/>
      <c r="BJ592" s="277"/>
      <c r="BK592" s="277"/>
      <c r="BL592" s="277"/>
      <c r="BM592" s="277"/>
      <c r="BN592" s="277"/>
      <c r="BO592" s="277"/>
      <c r="BP592" s="277"/>
      <c r="BQ592" s="277"/>
      <c r="BR592" s="277"/>
      <c r="BS592" s="277"/>
      <c r="BT592" s="277"/>
      <c r="BU592" s="277"/>
      <c r="BV592" s="277"/>
      <c r="BW592" s="277"/>
      <c r="BX592" s="277"/>
      <c r="BY592" s="277"/>
      <c r="BZ592" s="277"/>
      <c r="CA592" s="277"/>
      <c r="CB592" s="277"/>
      <c r="CC592" s="277"/>
      <c r="CD592" s="277"/>
      <c r="CE592" s="277"/>
      <c r="CF592" s="277"/>
      <c r="CG592" s="277"/>
      <c r="CH592" s="277"/>
      <c r="CI592" s="277"/>
      <c r="CJ592" s="277"/>
      <c r="CK592" s="277"/>
      <c r="CL592" s="277"/>
      <c r="CM592" s="277"/>
      <c r="CN592" s="277"/>
      <c r="CO592" s="277"/>
      <c r="CP592" s="277"/>
      <c r="CQ592" s="277"/>
      <c r="CR592" s="277"/>
      <c r="CS592" s="277"/>
      <c r="CT592" s="277"/>
      <c r="CU592" s="277"/>
      <c r="CV592" s="277"/>
      <c r="CW592" s="277"/>
      <c r="CX592" s="277"/>
      <c r="CY592" s="277"/>
      <c r="CZ592" s="277"/>
      <c r="DA592" s="277"/>
      <c r="DB592" s="277"/>
      <c r="DC592" s="277"/>
      <c r="DD592" s="277"/>
      <c r="DE592" s="277"/>
      <c r="DF592" s="277"/>
      <c r="DG592" s="277"/>
      <c r="DH592" s="277"/>
      <c r="DI592" s="277"/>
      <c r="DJ592" s="277"/>
      <c r="DK592" s="277"/>
      <c r="DL592" s="277"/>
      <c r="DM592" s="277"/>
      <c r="DN592" s="277"/>
      <c r="DO592" s="277"/>
      <c r="DP592" s="277"/>
      <c r="DQ592" s="277"/>
      <c r="DR592" s="277"/>
      <c r="DS592" s="277"/>
      <c r="DT592" s="277"/>
      <c r="DU592" s="277"/>
      <c r="DV592" s="277"/>
      <c r="DW592" s="277"/>
      <c r="DX592" s="277"/>
      <c r="DY592" s="277"/>
      <c r="DZ592" s="277"/>
      <c r="EA592" s="277"/>
      <c r="EB592" s="277"/>
      <c r="EC592" s="277"/>
      <c r="ED592" s="277"/>
      <c r="EE592" s="277"/>
      <c r="EF592" s="277"/>
      <c r="EG592" s="277"/>
      <c r="EH592" s="277"/>
      <c r="EI592" s="277"/>
      <c r="EJ592" s="277"/>
      <c r="EK592" s="277"/>
      <c r="EL592" s="277"/>
      <c r="EM592" s="277"/>
      <c r="EN592" s="277"/>
      <c r="EO592" s="277"/>
      <c r="EP592" s="277"/>
      <c r="EQ592" s="277"/>
      <c r="ER592" s="277"/>
      <c r="ES592" s="277"/>
      <c r="ET592" s="277"/>
      <c r="EU592" s="277"/>
      <c r="EV592" s="277"/>
      <c r="EW592" s="277"/>
      <c r="EX592" s="277"/>
      <c r="EY592" s="277"/>
      <c r="EZ592" s="277"/>
      <c r="FA592" s="277"/>
      <c r="FB592" s="277"/>
      <c r="FC592" s="277"/>
      <c r="FD592" s="277"/>
      <c r="FE592" s="277"/>
      <c r="FF592" s="277"/>
      <c r="FG592" s="277"/>
      <c r="FH592" s="277"/>
      <c r="FI592" s="277"/>
      <c r="FJ592" s="277"/>
      <c r="FK592" s="277"/>
      <c r="FL592" s="277"/>
      <c r="FM592" s="277"/>
      <c r="FN592" s="277"/>
      <c r="FO592" s="277"/>
      <c r="FP592" s="277"/>
      <c r="FQ592" s="277"/>
      <c r="FR592" s="277"/>
      <c r="FS592" s="277"/>
      <c r="FT592" s="277"/>
      <c r="FU592" s="277"/>
      <c r="FV592" s="277"/>
      <c r="FW592" s="277"/>
      <c r="FX592" s="277"/>
      <c r="FY592" s="277"/>
      <c r="FZ592" s="277"/>
      <c r="GA592" s="277"/>
      <c r="GB592" s="277"/>
      <c r="GC592" s="277"/>
      <c r="GD592" s="277"/>
      <c r="GE592" s="277"/>
      <c r="GF592" s="277"/>
      <c r="GG592" s="277"/>
      <c r="GH592" s="277"/>
      <c r="GI592" s="277"/>
      <c r="GJ592" s="277"/>
      <c r="GK592" s="277"/>
      <c r="GL592" s="277"/>
      <c r="GM592" s="277"/>
      <c r="GN592" s="277"/>
      <c r="GO592" s="277"/>
      <c r="GP592" s="277"/>
      <c r="GQ592" s="277"/>
      <c r="GR592" s="277"/>
      <c r="GS592" s="277"/>
      <c r="GT592" s="277"/>
      <c r="GU592" s="277"/>
      <c r="GV592" s="280"/>
      <c r="GW592" s="280"/>
      <c r="GX592" s="280"/>
      <c r="GY592" s="280"/>
      <c r="GZ592" s="280"/>
      <c r="HA592" s="280"/>
      <c r="HB592" s="280"/>
      <c r="HC592" s="280"/>
      <c r="HD592" s="280"/>
      <c r="HE592" s="280"/>
      <c r="HF592" s="280"/>
      <c r="HG592" s="280"/>
      <c r="HH592" s="280"/>
      <c r="HI592" s="280"/>
      <c r="HJ592" s="280"/>
      <c r="HK592" s="280"/>
      <c r="HL592" s="280"/>
      <c r="HM592" s="280"/>
      <c r="HN592" s="280"/>
      <c r="HO592" s="280"/>
      <c r="HP592" s="280"/>
      <c r="HQ592" s="280"/>
      <c r="HR592" s="280"/>
      <c r="HS592" s="280"/>
    </row>
    <row r="593" spans="1:227" s="278" customFormat="1" ht="30" customHeight="1">
      <c r="A593" s="521"/>
      <c r="B593" s="294" t="s">
        <v>258</v>
      </c>
      <c r="C593" s="290">
        <f>SUM(C594:C598)</f>
        <v>140</v>
      </c>
      <c r="D593" s="290">
        <f t="shared" ref="D593:G593" si="98">SUM(D594:D598)</f>
        <v>19.5</v>
      </c>
      <c r="E593" s="290">
        <f t="shared" si="98"/>
        <v>0</v>
      </c>
      <c r="F593" s="291">
        <f t="shared" si="91"/>
        <v>159.5</v>
      </c>
      <c r="G593" s="290">
        <f t="shared" si="98"/>
        <v>10</v>
      </c>
      <c r="H593" s="291">
        <f t="shared" si="96"/>
        <v>169.5</v>
      </c>
      <c r="I593" s="296"/>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277"/>
      <c r="AF593" s="277"/>
      <c r="AG593" s="277"/>
      <c r="AH593" s="277"/>
      <c r="AI593" s="277"/>
      <c r="AJ593" s="277"/>
      <c r="AK593" s="277"/>
      <c r="AL593" s="277"/>
      <c r="AM593" s="277"/>
      <c r="AN593" s="277"/>
      <c r="AO593" s="277"/>
      <c r="AP593" s="277"/>
      <c r="AQ593" s="277"/>
      <c r="AR593" s="277"/>
      <c r="AS593" s="277"/>
      <c r="AT593" s="277"/>
      <c r="AU593" s="277"/>
      <c r="AV593" s="277"/>
      <c r="AW593" s="277"/>
      <c r="AX593" s="277"/>
      <c r="AY593" s="277"/>
      <c r="AZ593" s="277"/>
      <c r="BA593" s="277"/>
      <c r="BB593" s="277"/>
      <c r="BC593" s="277"/>
      <c r="BD593" s="277"/>
      <c r="BE593" s="277"/>
      <c r="BF593" s="277"/>
      <c r="BG593" s="277"/>
      <c r="BH593" s="277"/>
      <c r="BI593" s="277"/>
      <c r="BJ593" s="277"/>
      <c r="BK593" s="277"/>
      <c r="BL593" s="277"/>
      <c r="BM593" s="277"/>
      <c r="BN593" s="277"/>
      <c r="BO593" s="277"/>
      <c r="BP593" s="277"/>
      <c r="BQ593" s="277"/>
      <c r="BR593" s="277"/>
      <c r="BS593" s="277"/>
      <c r="BT593" s="277"/>
      <c r="BU593" s="277"/>
      <c r="BV593" s="277"/>
      <c r="BW593" s="277"/>
      <c r="BX593" s="277"/>
      <c r="BY593" s="277"/>
      <c r="BZ593" s="277"/>
      <c r="CA593" s="277"/>
      <c r="CB593" s="277"/>
      <c r="CC593" s="277"/>
      <c r="CD593" s="277"/>
      <c r="CE593" s="277"/>
      <c r="CF593" s="277"/>
      <c r="CG593" s="277"/>
      <c r="CH593" s="277"/>
      <c r="CI593" s="277"/>
      <c r="CJ593" s="277"/>
      <c r="CK593" s="277"/>
      <c r="CL593" s="277"/>
      <c r="CM593" s="277"/>
      <c r="CN593" s="277"/>
      <c r="CO593" s="277"/>
      <c r="CP593" s="277"/>
      <c r="CQ593" s="277"/>
      <c r="CR593" s="277"/>
      <c r="CS593" s="277"/>
      <c r="CT593" s="277"/>
      <c r="CU593" s="277"/>
      <c r="CV593" s="277"/>
      <c r="CW593" s="277"/>
      <c r="CX593" s="277"/>
      <c r="CY593" s="277"/>
      <c r="CZ593" s="277"/>
      <c r="DA593" s="277"/>
      <c r="DB593" s="277"/>
      <c r="DC593" s="277"/>
      <c r="DD593" s="277"/>
      <c r="DE593" s="277"/>
      <c r="DF593" s="277"/>
      <c r="DG593" s="277"/>
      <c r="DH593" s="277"/>
      <c r="DI593" s="277"/>
      <c r="DJ593" s="277"/>
      <c r="DK593" s="277"/>
      <c r="DL593" s="277"/>
      <c r="DM593" s="277"/>
      <c r="DN593" s="277"/>
      <c r="DO593" s="277"/>
      <c r="DP593" s="277"/>
      <c r="DQ593" s="277"/>
      <c r="DR593" s="277"/>
      <c r="DS593" s="277"/>
      <c r="DT593" s="277"/>
      <c r="DU593" s="277"/>
      <c r="DV593" s="277"/>
      <c r="DW593" s="277"/>
      <c r="DX593" s="277"/>
      <c r="DY593" s="277"/>
      <c r="DZ593" s="277"/>
      <c r="EA593" s="277"/>
      <c r="EB593" s="277"/>
      <c r="EC593" s="277"/>
      <c r="ED593" s="277"/>
      <c r="EE593" s="277"/>
      <c r="EF593" s="277"/>
      <c r="EG593" s="277"/>
      <c r="EH593" s="277"/>
      <c r="EI593" s="277"/>
      <c r="EJ593" s="277"/>
      <c r="EK593" s="277"/>
      <c r="EL593" s="277"/>
      <c r="EM593" s="277"/>
      <c r="EN593" s="277"/>
      <c r="EO593" s="277"/>
      <c r="EP593" s="277"/>
      <c r="EQ593" s="277"/>
      <c r="ER593" s="277"/>
      <c r="ES593" s="277"/>
      <c r="ET593" s="277"/>
      <c r="EU593" s="277"/>
      <c r="EV593" s="277"/>
      <c r="EW593" s="277"/>
      <c r="EX593" s="277"/>
      <c r="EY593" s="277"/>
      <c r="EZ593" s="277"/>
      <c r="FA593" s="277"/>
      <c r="FB593" s="277"/>
      <c r="FC593" s="277"/>
      <c r="FD593" s="277"/>
      <c r="FE593" s="277"/>
      <c r="FF593" s="277"/>
      <c r="FG593" s="277"/>
      <c r="FH593" s="277"/>
      <c r="FI593" s="277"/>
      <c r="FJ593" s="277"/>
      <c r="FK593" s="277"/>
      <c r="FL593" s="277"/>
      <c r="FM593" s="277"/>
      <c r="FN593" s="277"/>
      <c r="FO593" s="277"/>
      <c r="FP593" s="277"/>
      <c r="FQ593" s="277"/>
      <c r="FR593" s="277"/>
      <c r="FS593" s="277"/>
      <c r="FT593" s="277"/>
      <c r="FU593" s="277"/>
      <c r="FV593" s="277"/>
      <c r="FW593" s="277"/>
      <c r="FX593" s="277"/>
      <c r="FY593" s="277"/>
      <c r="FZ593" s="277"/>
      <c r="GA593" s="277"/>
      <c r="GB593" s="277"/>
      <c r="GC593" s="277"/>
      <c r="GD593" s="277"/>
      <c r="GE593" s="277"/>
      <c r="GF593" s="277"/>
      <c r="GG593" s="277"/>
      <c r="GH593" s="277"/>
      <c r="GI593" s="277"/>
      <c r="GJ593" s="277"/>
      <c r="GK593" s="277"/>
      <c r="GL593" s="277"/>
      <c r="GM593" s="277"/>
      <c r="GN593" s="277"/>
      <c r="GO593" s="277"/>
      <c r="GP593" s="277"/>
      <c r="GQ593" s="277"/>
      <c r="GR593" s="277"/>
      <c r="GS593" s="277"/>
      <c r="GT593" s="277"/>
      <c r="GU593" s="277"/>
      <c r="GV593" s="280"/>
      <c r="GW593" s="280"/>
      <c r="GX593" s="280"/>
      <c r="GY593" s="280"/>
      <c r="GZ593" s="280"/>
      <c r="HA593" s="280"/>
      <c r="HB593" s="280"/>
      <c r="HC593" s="280"/>
      <c r="HD593" s="280"/>
      <c r="HE593" s="280"/>
      <c r="HF593" s="280"/>
      <c r="HG593" s="280"/>
      <c r="HH593" s="280"/>
      <c r="HI593" s="280"/>
      <c r="HJ593" s="280"/>
      <c r="HK593" s="280"/>
      <c r="HL593" s="280"/>
      <c r="HM593" s="280"/>
      <c r="HN593" s="280"/>
      <c r="HO593" s="280"/>
      <c r="HP593" s="280"/>
      <c r="HQ593" s="280"/>
      <c r="HR593" s="280"/>
      <c r="HS593" s="280"/>
    </row>
    <row r="594" spans="1:227" s="278" customFormat="1" ht="30" customHeight="1">
      <c r="A594" s="521"/>
      <c r="B594" s="296" t="s">
        <v>602</v>
      </c>
      <c r="C594" s="290">
        <v>30</v>
      </c>
      <c r="D594" s="290"/>
      <c r="E594" s="290"/>
      <c r="F594" s="291">
        <f t="shared" si="91"/>
        <v>30</v>
      </c>
      <c r="G594" s="290"/>
      <c r="H594" s="291">
        <f t="shared" si="96"/>
        <v>30</v>
      </c>
      <c r="I594" s="296"/>
      <c r="J594" s="277"/>
      <c r="K594" s="277"/>
      <c r="L594" s="277"/>
      <c r="M594" s="277"/>
      <c r="N594" s="277"/>
      <c r="O594" s="277"/>
      <c r="P594" s="277"/>
      <c r="Q594" s="277"/>
      <c r="R594" s="277"/>
      <c r="S594" s="277"/>
      <c r="T594" s="277"/>
      <c r="U594" s="277"/>
      <c r="V594" s="277"/>
      <c r="W594" s="277"/>
      <c r="X594" s="277"/>
      <c r="Y594" s="277"/>
      <c r="Z594" s="277"/>
      <c r="AA594" s="277"/>
      <c r="AB594" s="277"/>
      <c r="AC594" s="277"/>
      <c r="AD594" s="277"/>
      <c r="AE594" s="277"/>
      <c r="AF594" s="277"/>
      <c r="AG594" s="277"/>
      <c r="AH594" s="277"/>
      <c r="AI594" s="277"/>
      <c r="AJ594" s="277"/>
      <c r="AK594" s="277"/>
      <c r="AL594" s="277"/>
      <c r="AM594" s="277"/>
      <c r="AN594" s="277"/>
      <c r="AO594" s="277"/>
      <c r="AP594" s="277"/>
      <c r="AQ594" s="277"/>
      <c r="AR594" s="277"/>
      <c r="AS594" s="277"/>
      <c r="AT594" s="277"/>
      <c r="AU594" s="277"/>
      <c r="AV594" s="277"/>
      <c r="AW594" s="277"/>
      <c r="AX594" s="277"/>
      <c r="AY594" s="277"/>
      <c r="AZ594" s="277"/>
      <c r="BA594" s="277"/>
      <c r="BB594" s="277"/>
      <c r="BC594" s="277"/>
      <c r="BD594" s="277"/>
      <c r="BE594" s="277"/>
      <c r="BF594" s="277"/>
      <c r="BG594" s="277"/>
      <c r="BH594" s="277"/>
      <c r="BI594" s="277"/>
      <c r="BJ594" s="277"/>
      <c r="BK594" s="277"/>
      <c r="BL594" s="277"/>
      <c r="BM594" s="277"/>
      <c r="BN594" s="277"/>
      <c r="BO594" s="277"/>
      <c r="BP594" s="277"/>
      <c r="BQ594" s="277"/>
      <c r="BR594" s="277"/>
      <c r="BS594" s="277"/>
      <c r="BT594" s="277"/>
      <c r="BU594" s="277"/>
      <c r="BV594" s="277"/>
      <c r="BW594" s="277"/>
      <c r="BX594" s="277"/>
      <c r="BY594" s="277"/>
      <c r="BZ594" s="277"/>
      <c r="CA594" s="277"/>
      <c r="CB594" s="277"/>
      <c r="CC594" s="277"/>
      <c r="CD594" s="277"/>
      <c r="CE594" s="277"/>
      <c r="CF594" s="277"/>
      <c r="CG594" s="277"/>
      <c r="CH594" s="277"/>
      <c r="CI594" s="277"/>
      <c r="CJ594" s="277"/>
      <c r="CK594" s="277"/>
      <c r="CL594" s="277"/>
      <c r="CM594" s="277"/>
      <c r="CN594" s="277"/>
      <c r="CO594" s="277"/>
      <c r="CP594" s="277"/>
      <c r="CQ594" s="277"/>
      <c r="CR594" s="277"/>
      <c r="CS594" s="277"/>
      <c r="CT594" s="277"/>
      <c r="CU594" s="277"/>
      <c r="CV594" s="277"/>
      <c r="CW594" s="277"/>
      <c r="CX594" s="277"/>
      <c r="CY594" s="277"/>
      <c r="CZ594" s="277"/>
      <c r="DA594" s="277"/>
      <c r="DB594" s="277"/>
      <c r="DC594" s="277"/>
      <c r="DD594" s="277"/>
      <c r="DE594" s="277"/>
      <c r="DF594" s="277"/>
      <c r="DG594" s="277"/>
      <c r="DH594" s="277"/>
      <c r="DI594" s="277"/>
      <c r="DJ594" s="277"/>
      <c r="DK594" s="277"/>
      <c r="DL594" s="277"/>
      <c r="DM594" s="277"/>
      <c r="DN594" s="277"/>
      <c r="DO594" s="277"/>
      <c r="DP594" s="277"/>
      <c r="DQ594" s="277"/>
      <c r="DR594" s="277"/>
      <c r="DS594" s="277"/>
      <c r="DT594" s="277"/>
      <c r="DU594" s="277"/>
      <c r="DV594" s="277"/>
      <c r="DW594" s="277"/>
      <c r="DX594" s="277"/>
      <c r="DY594" s="277"/>
      <c r="DZ594" s="277"/>
      <c r="EA594" s="277"/>
      <c r="EB594" s="277"/>
      <c r="EC594" s="277"/>
      <c r="ED594" s="277"/>
      <c r="EE594" s="277"/>
      <c r="EF594" s="277"/>
      <c r="EG594" s="277"/>
      <c r="EH594" s="277"/>
      <c r="EI594" s="277"/>
      <c r="EJ594" s="277"/>
      <c r="EK594" s="277"/>
      <c r="EL594" s="277"/>
      <c r="EM594" s="277"/>
      <c r="EN594" s="277"/>
      <c r="EO594" s="277"/>
      <c r="EP594" s="277"/>
      <c r="EQ594" s="277"/>
      <c r="ER594" s="277"/>
      <c r="ES594" s="277"/>
      <c r="ET594" s="277"/>
      <c r="EU594" s="277"/>
      <c r="EV594" s="277"/>
      <c r="EW594" s="277"/>
      <c r="EX594" s="277"/>
      <c r="EY594" s="277"/>
      <c r="EZ594" s="277"/>
      <c r="FA594" s="277"/>
      <c r="FB594" s="277"/>
      <c r="FC594" s="277"/>
      <c r="FD594" s="277"/>
      <c r="FE594" s="277"/>
      <c r="FF594" s="277"/>
      <c r="FG594" s="277"/>
      <c r="FH594" s="277"/>
      <c r="FI594" s="277"/>
      <c r="FJ594" s="277"/>
      <c r="FK594" s="277"/>
      <c r="FL594" s="277"/>
      <c r="FM594" s="277"/>
      <c r="FN594" s="277"/>
      <c r="FO594" s="277"/>
      <c r="FP594" s="277"/>
      <c r="FQ594" s="277"/>
      <c r="FR594" s="277"/>
      <c r="FS594" s="277"/>
      <c r="FT594" s="277"/>
      <c r="FU594" s="277"/>
      <c r="FV594" s="277"/>
      <c r="FW594" s="277"/>
      <c r="FX594" s="277"/>
      <c r="FY594" s="277"/>
      <c r="FZ594" s="277"/>
      <c r="GA594" s="277"/>
      <c r="GB594" s="277"/>
      <c r="GC594" s="277"/>
      <c r="GD594" s="277"/>
      <c r="GE594" s="277"/>
      <c r="GF594" s="277"/>
      <c r="GG594" s="277"/>
      <c r="GH594" s="277"/>
      <c r="GI594" s="277"/>
      <c r="GJ594" s="277"/>
      <c r="GK594" s="277"/>
      <c r="GL594" s="277"/>
      <c r="GM594" s="277"/>
      <c r="GN594" s="277"/>
      <c r="GO594" s="277"/>
      <c r="GP594" s="277"/>
      <c r="GQ594" s="277"/>
      <c r="GR594" s="277"/>
      <c r="GS594" s="277"/>
      <c r="GT594" s="277"/>
      <c r="GU594" s="277"/>
      <c r="GV594" s="280"/>
      <c r="GW594" s="280"/>
      <c r="GX594" s="280"/>
      <c r="GY594" s="280"/>
      <c r="GZ594" s="280"/>
      <c r="HA594" s="280"/>
      <c r="HB594" s="280"/>
      <c r="HC594" s="280"/>
      <c r="HD594" s="280"/>
      <c r="HE594" s="280"/>
      <c r="HF594" s="280"/>
      <c r="HG594" s="280"/>
      <c r="HH594" s="280"/>
      <c r="HI594" s="280"/>
      <c r="HJ594" s="280"/>
      <c r="HK594" s="280"/>
      <c r="HL594" s="280"/>
      <c r="HM594" s="280"/>
      <c r="HN594" s="280"/>
      <c r="HO594" s="280"/>
      <c r="HP594" s="280"/>
      <c r="HQ594" s="280"/>
      <c r="HR594" s="280"/>
      <c r="HS594" s="280"/>
    </row>
    <row r="595" spans="1:227" s="278" customFormat="1" ht="30" customHeight="1">
      <c r="A595" s="521"/>
      <c r="B595" s="297" t="s">
        <v>603</v>
      </c>
      <c r="C595" s="318">
        <v>100</v>
      </c>
      <c r="D595" s="290"/>
      <c r="E595" s="290"/>
      <c r="F595" s="291">
        <f t="shared" si="91"/>
        <v>100</v>
      </c>
      <c r="G595" s="290"/>
      <c r="H595" s="291">
        <f t="shared" si="96"/>
        <v>100</v>
      </c>
      <c r="I595" s="296"/>
      <c r="J595" s="277"/>
      <c r="K595" s="277"/>
      <c r="L595" s="277"/>
      <c r="M595" s="277"/>
      <c r="N595" s="277"/>
      <c r="O595" s="277"/>
      <c r="P595" s="277"/>
      <c r="Q595" s="277"/>
      <c r="R595" s="277"/>
      <c r="S595" s="277"/>
      <c r="T595" s="277"/>
      <c r="U595" s="277"/>
      <c r="V595" s="277"/>
      <c r="W595" s="277"/>
      <c r="X595" s="277"/>
      <c r="Y595" s="277"/>
      <c r="Z595" s="277"/>
      <c r="AA595" s="277"/>
      <c r="AB595" s="277"/>
      <c r="AC595" s="277"/>
      <c r="AD595" s="277"/>
      <c r="AE595" s="277"/>
      <c r="AF595" s="277"/>
      <c r="AG595" s="277"/>
      <c r="AH595" s="277"/>
      <c r="AI595" s="277"/>
      <c r="AJ595" s="277"/>
      <c r="AK595" s="277"/>
      <c r="AL595" s="277"/>
      <c r="AM595" s="277"/>
      <c r="AN595" s="277"/>
      <c r="AO595" s="277"/>
      <c r="AP595" s="277"/>
      <c r="AQ595" s="277"/>
      <c r="AR595" s="277"/>
      <c r="AS595" s="277"/>
      <c r="AT595" s="277"/>
      <c r="AU595" s="277"/>
      <c r="AV595" s="277"/>
      <c r="AW595" s="277"/>
      <c r="AX595" s="277"/>
      <c r="AY595" s="277"/>
      <c r="AZ595" s="277"/>
      <c r="BA595" s="277"/>
      <c r="BB595" s="277"/>
      <c r="BC595" s="277"/>
      <c r="BD595" s="277"/>
      <c r="BE595" s="277"/>
      <c r="BF595" s="277"/>
      <c r="BG595" s="277"/>
      <c r="BH595" s="277"/>
      <c r="BI595" s="277"/>
      <c r="BJ595" s="277"/>
      <c r="BK595" s="277"/>
      <c r="BL595" s="277"/>
      <c r="BM595" s="277"/>
      <c r="BN595" s="277"/>
      <c r="BO595" s="277"/>
      <c r="BP595" s="277"/>
      <c r="BQ595" s="277"/>
      <c r="BR595" s="277"/>
      <c r="BS595" s="277"/>
      <c r="BT595" s="277"/>
      <c r="BU595" s="277"/>
      <c r="BV595" s="277"/>
      <c r="BW595" s="277"/>
      <c r="BX595" s="277"/>
      <c r="BY595" s="277"/>
      <c r="BZ595" s="277"/>
      <c r="CA595" s="277"/>
      <c r="CB595" s="277"/>
      <c r="CC595" s="277"/>
      <c r="CD595" s="277"/>
      <c r="CE595" s="277"/>
      <c r="CF595" s="277"/>
      <c r="CG595" s="277"/>
      <c r="CH595" s="277"/>
      <c r="CI595" s="277"/>
      <c r="CJ595" s="277"/>
      <c r="CK595" s="277"/>
      <c r="CL595" s="277"/>
      <c r="CM595" s="277"/>
      <c r="CN595" s="277"/>
      <c r="CO595" s="277"/>
      <c r="CP595" s="277"/>
      <c r="CQ595" s="277"/>
      <c r="CR595" s="277"/>
      <c r="CS595" s="277"/>
      <c r="CT595" s="277"/>
      <c r="CU595" s="277"/>
      <c r="CV595" s="277"/>
      <c r="CW595" s="277"/>
      <c r="CX595" s="277"/>
      <c r="CY595" s="277"/>
      <c r="CZ595" s="277"/>
      <c r="DA595" s="277"/>
      <c r="DB595" s="277"/>
      <c r="DC595" s="277"/>
      <c r="DD595" s="277"/>
      <c r="DE595" s="277"/>
      <c r="DF595" s="277"/>
      <c r="DG595" s="277"/>
      <c r="DH595" s="277"/>
      <c r="DI595" s="277"/>
      <c r="DJ595" s="277"/>
      <c r="DK595" s="277"/>
      <c r="DL595" s="277"/>
      <c r="DM595" s="277"/>
      <c r="DN595" s="277"/>
      <c r="DO595" s="277"/>
      <c r="DP595" s="277"/>
      <c r="DQ595" s="277"/>
      <c r="DR595" s="277"/>
      <c r="DS595" s="277"/>
      <c r="DT595" s="277"/>
      <c r="DU595" s="277"/>
      <c r="DV595" s="277"/>
      <c r="DW595" s="277"/>
      <c r="DX595" s="277"/>
      <c r="DY595" s="277"/>
      <c r="DZ595" s="277"/>
      <c r="EA595" s="277"/>
      <c r="EB595" s="277"/>
      <c r="EC595" s="277"/>
      <c r="ED595" s="277"/>
      <c r="EE595" s="277"/>
      <c r="EF595" s="277"/>
      <c r="EG595" s="277"/>
      <c r="EH595" s="277"/>
      <c r="EI595" s="277"/>
      <c r="EJ595" s="277"/>
      <c r="EK595" s="277"/>
      <c r="EL595" s="277"/>
      <c r="EM595" s="277"/>
      <c r="EN595" s="277"/>
      <c r="EO595" s="277"/>
      <c r="EP595" s="277"/>
      <c r="EQ595" s="277"/>
      <c r="ER595" s="277"/>
      <c r="ES595" s="277"/>
      <c r="ET595" s="277"/>
      <c r="EU595" s="277"/>
      <c r="EV595" s="277"/>
      <c r="EW595" s="277"/>
      <c r="EX595" s="277"/>
      <c r="EY595" s="277"/>
      <c r="EZ595" s="277"/>
      <c r="FA595" s="277"/>
      <c r="FB595" s="277"/>
      <c r="FC595" s="277"/>
      <c r="FD595" s="277"/>
      <c r="FE595" s="277"/>
      <c r="FF595" s="277"/>
      <c r="FG595" s="277"/>
      <c r="FH595" s="277"/>
      <c r="FI595" s="277"/>
      <c r="FJ595" s="277"/>
      <c r="FK595" s="277"/>
      <c r="FL595" s="277"/>
      <c r="FM595" s="277"/>
      <c r="FN595" s="277"/>
      <c r="FO595" s="277"/>
      <c r="FP595" s="277"/>
      <c r="FQ595" s="277"/>
      <c r="FR595" s="277"/>
      <c r="FS595" s="277"/>
      <c r="FT595" s="277"/>
      <c r="FU595" s="277"/>
      <c r="FV595" s="277"/>
      <c r="FW595" s="277"/>
      <c r="FX595" s="277"/>
      <c r="FY595" s="277"/>
      <c r="FZ595" s="277"/>
      <c r="GA595" s="277"/>
      <c r="GB595" s="277"/>
      <c r="GC595" s="277"/>
      <c r="GD595" s="277"/>
      <c r="GE595" s="277"/>
      <c r="GF595" s="277"/>
      <c r="GG595" s="277"/>
      <c r="GH595" s="277"/>
      <c r="GI595" s="277"/>
      <c r="GJ595" s="277"/>
      <c r="GK595" s="277"/>
      <c r="GL595" s="277"/>
      <c r="GM595" s="277"/>
      <c r="GN595" s="277"/>
      <c r="GO595" s="277"/>
      <c r="GP595" s="277"/>
      <c r="GQ595" s="277"/>
      <c r="GR595" s="277"/>
      <c r="GS595" s="277"/>
      <c r="GT595" s="277"/>
      <c r="GU595" s="277"/>
      <c r="GV595" s="280"/>
      <c r="GW595" s="280"/>
      <c r="GX595" s="280"/>
      <c r="GY595" s="280"/>
      <c r="GZ595" s="280"/>
      <c r="HA595" s="280"/>
      <c r="HB595" s="280"/>
      <c r="HC595" s="280"/>
      <c r="HD595" s="280"/>
      <c r="HE595" s="280"/>
      <c r="HF595" s="280"/>
      <c r="HG595" s="280"/>
      <c r="HH595" s="280"/>
      <c r="HI595" s="280"/>
      <c r="HJ595" s="280"/>
      <c r="HK595" s="280"/>
      <c r="HL595" s="280"/>
      <c r="HM595" s="280"/>
      <c r="HN595" s="280"/>
      <c r="HO595" s="280"/>
      <c r="HP595" s="280"/>
      <c r="HQ595" s="280"/>
      <c r="HR595" s="280"/>
      <c r="HS595" s="280"/>
    </row>
    <row r="596" spans="1:227" s="278" customFormat="1" ht="30" customHeight="1">
      <c r="A596" s="521"/>
      <c r="B596" s="297" t="s">
        <v>604</v>
      </c>
      <c r="C596" s="318">
        <v>10</v>
      </c>
      <c r="D596" s="290"/>
      <c r="E596" s="290"/>
      <c r="F596" s="291">
        <f t="shared" si="91"/>
        <v>10</v>
      </c>
      <c r="G596" s="290"/>
      <c r="H596" s="291">
        <f t="shared" si="96"/>
        <v>10</v>
      </c>
      <c r="I596" s="296"/>
      <c r="J596" s="277"/>
      <c r="K596" s="277"/>
      <c r="L596" s="277"/>
      <c r="M596" s="277"/>
      <c r="N596" s="277"/>
      <c r="O596" s="277"/>
      <c r="P596" s="277"/>
      <c r="Q596" s="277"/>
      <c r="R596" s="277"/>
      <c r="S596" s="277"/>
      <c r="T596" s="277"/>
      <c r="U596" s="277"/>
      <c r="V596" s="277"/>
      <c r="W596" s="277"/>
      <c r="X596" s="277"/>
      <c r="Y596" s="277"/>
      <c r="Z596" s="277"/>
      <c r="AA596" s="277"/>
      <c r="AB596" s="277"/>
      <c r="AC596" s="277"/>
      <c r="AD596" s="277"/>
      <c r="AE596" s="277"/>
      <c r="AF596" s="277"/>
      <c r="AG596" s="277"/>
      <c r="AH596" s="277"/>
      <c r="AI596" s="277"/>
      <c r="AJ596" s="277"/>
      <c r="AK596" s="277"/>
      <c r="AL596" s="277"/>
      <c r="AM596" s="277"/>
      <c r="AN596" s="277"/>
      <c r="AO596" s="277"/>
      <c r="AP596" s="277"/>
      <c r="AQ596" s="277"/>
      <c r="AR596" s="277"/>
      <c r="AS596" s="277"/>
      <c r="AT596" s="277"/>
      <c r="AU596" s="277"/>
      <c r="AV596" s="277"/>
      <c r="AW596" s="277"/>
      <c r="AX596" s="277"/>
      <c r="AY596" s="277"/>
      <c r="AZ596" s="277"/>
      <c r="BA596" s="277"/>
      <c r="BB596" s="277"/>
      <c r="BC596" s="277"/>
      <c r="BD596" s="277"/>
      <c r="BE596" s="277"/>
      <c r="BF596" s="277"/>
      <c r="BG596" s="277"/>
      <c r="BH596" s="277"/>
      <c r="BI596" s="277"/>
      <c r="BJ596" s="277"/>
      <c r="BK596" s="277"/>
      <c r="BL596" s="277"/>
      <c r="BM596" s="277"/>
      <c r="BN596" s="277"/>
      <c r="BO596" s="277"/>
      <c r="BP596" s="277"/>
      <c r="BQ596" s="277"/>
      <c r="BR596" s="277"/>
      <c r="BS596" s="277"/>
      <c r="BT596" s="277"/>
      <c r="BU596" s="277"/>
      <c r="BV596" s="277"/>
      <c r="BW596" s="277"/>
      <c r="BX596" s="277"/>
      <c r="BY596" s="277"/>
      <c r="BZ596" s="277"/>
      <c r="CA596" s="277"/>
      <c r="CB596" s="277"/>
      <c r="CC596" s="277"/>
      <c r="CD596" s="277"/>
      <c r="CE596" s="277"/>
      <c r="CF596" s="277"/>
      <c r="CG596" s="277"/>
      <c r="CH596" s="277"/>
      <c r="CI596" s="277"/>
      <c r="CJ596" s="277"/>
      <c r="CK596" s="277"/>
      <c r="CL596" s="277"/>
      <c r="CM596" s="277"/>
      <c r="CN596" s="277"/>
      <c r="CO596" s="277"/>
      <c r="CP596" s="277"/>
      <c r="CQ596" s="277"/>
      <c r="CR596" s="277"/>
      <c r="CS596" s="277"/>
      <c r="CT596" s="277"/>
      <c r="CU596" s="277"/>
      <c r="CV596" s="277"/>
      <c r="CW596" s="277"/>
      <c r="CX596" s="277"/>
      <c r="CY596" s="277"/>
      <c r="CZ596" s="277"/>
      <c r="DA596" s="277"/>
      <c r="DB596" s="277"/>
      <c r="DC596" s="277"/>
      <c r="DD596" s="277"/>
      <c r="DE596" s="277"/>
      <c r="DF596" s="277"/>
      <c r="DG596" s="277"/>
      <c r="DH596" s="277"/>
      <c r="DI596" s="277"/>
      <c r="DJ596" s="277"/>
      <c r="DK596" s="277"/>
      <c r="DL596" s="277"/>
      <c r="DM596" s="277"/>
      <c r="DN596" s="277"/>
      <c r="DO596" s="277"/>
      <c r="DP596" s="277"/>
      <c r="DQ596" s="277"/>
      <c r="DR596" s="277"/>
      <c r="DS596" s="277"/>
      <c r="DT596" s="277"/>
      <c r="DU596" s="277"/>
      <c r="DV596" s="277"/>
      <c r="DW596" s="277"/>
      <c r="DX596" s="277"/>
      <c r="DY596" s="277"/>
      <c r="DZ596" s="277"/>
      <c r="EA596" s="277"/>
      <c r="EB596" s="277"/>
      <c r="EC596" s="277"/>
      <c r="ED596" s="277"/>
      <c r="EE596" s="277"/>
      <c r="EF596" s="277"/>
      <c r="EG596" s="277"/>
      <c r="EH596" s="277"/>
      <c r="EI596" s="277"/>
      <c r="EJ596" s="277"/>
      <c r="EK596" s="277"/>
      <c r="EL596" s="277"/>
      <c r="EM596" s="277"/>
      <c r="EN596" s="277"/>
      <c r="EO596" s="277"/>
      <c r="EP596" s="277"/>
      <c r="EQ596" s="277"/>
      <c r="ER596" s="277"/>
      <c r="ES596" s="277"/>
      <c r="ET596" s="277"/>
      <c r="EU596" s="277"/>
      <c r="EV596" s="277"/>
      <c r="EW596" s="277"/>
      <c r="EX596" s="277"/>
      <c r="EY596" s="277"/>
      <c r="EZ596" s="277"/>
      <c r="FA596" s="277"/>
      <c r="FB596" s="277"/>
      <c r="FC596" s="277"/>
      <c r="FD596" s="277"/>
      <c r="FE596" s="277"/>
      <c r="FF596" s="277"/>
      <c r="FG596" s="277"/>
      <c r="FH596" s="277"/>
      <c r="FI596" s="277"/>
      <c r="FJ596" s="277"/>
      <c r="FK596" s="277"/>
      <c r="FL596" s="277"/>
      <c r="FM596" s="277"/>
      <c r="FN596" s="277"/>
      <c r="FO596" s="277"/>
      <c r="FP596" s="277"/>
      <c r="FQ596" s="277"/>
      <c r="FR596" s="277"/>
      <c r="FS596" s="277"/>
      <c r="FT596" s="277"/>
      <c r="FU596" s="277"/>
      <c r="FV596" s="277"/>
      <c r="FW596" s="277"/>
      <c r="FX596" s="277"/>
      <c r="FY596" s="277"/>
      <c r="FZ596" s="277"/>
      <c r="GA596" s="277"/>
      <c r="GB596" s="277"/>
      <c r="GC596" s="277"/>
      <c r="GD596" s="277"/>
      <c r="GE596" s="277"/>
      <c r="GF596" s="277"/>
      <c r="GG596" s="277"/>
      <c r="GH596" s="277"/>
      <c r="GI596" s="277"/>
      <c r="GJ596" s="277"/>
      <c r="GK596" s="277"/>
      <c r="GL596" s="277"/>
      <c r="GM596" s="277"/>
      <c r="GN596" s="277"/>
      <c r="GO596" s="277"/>
      <c r="GP596" s="277"/>
      <c r="GQ596" s="277"/>
      <c r="GR596" s="277"/>
      <c r="GS596" s="277"/>
      <c r="GT596" s="277"/>
      <c r="GU596" s="277"/>
      <c r="GV596" s="280"/>
      <c r="GW596" s="280"/>
      <c r="GX596" s="280"/>
      <c r="GY596" s="280"/>
      <c r="GZ596" s="280"/>
      <c r="HA596" s="280"/>
      <c r="HB596" s="280"/>
      <c r="HC596" s="280"/>
      <c r="HD596" s="280"/>
      <c r="HE596" s="280"/>
      <c r="HF596" s="280"/>
      <c r="HG596" s="280"/>
      <c r="HH596" s="280"/>
      <c r="HI596" s="280"/>
      <c r="HJ596" s="280"/>
      <c r="HK596" s="280"/>
      <c r="HL596" s="280"/>
      <c r="HM596" s="280"/>
      <c r="HN596" s="280"/>
      <c r="HO596" s="280"/>
      <c r="HP596" s="280"/>
      <c r="HQ596" s="280"/>
      <c r="HR596" s="280"/>
      <c r="HS596" s="280"/>
    </row>
    <row r="597" spans="1:227" s="278" customFormat="1" ht="30" customHeight="1">
      <c r="A597" s="521"/>
      <c r="B597" s="297" t="s">
        <v>302</v>
      </c>
      <c r="C597" s="318"/>
      <c r="D597" s="319">
        <v>19.5</v>
      </c>
      <c r="E597" s="290"/>
      <c r="F597" s="291">
        <f t="shared" si="91"/>
        <v>19.5</v>
      </c>
      <c r="G597" s="290"/>
      <c r="H597" s="291">
        <f t="shared" si="96"/>
        <v>19.5</v>
      </c>
      <c r="I597" s="296" t="s">
        <v>267</v>
      </c>
      <c r="J597" s="277"/>
      <c r="K597" s="277"/>
      <c r="L597" s="277"/>
      <c r="M597" s="277"/>
      <c r="N597" s="277"/>
      <c r="O597" s="277"/>
      <c r="P597" s="277"/>
      <c r="Q597" s="277"/>
      <c r="R597" s="277"/>
      <c r="S597" s="277"/>
      <c r="T597" s="277"/>
      <c r="U597" s="277"/>
      <c r="V597" s="277"/>
      <c r="W597" s="277"/>
      <c r="X597" s="277"/>
      <c r="Y597" s="277"/>
      <c r="Z597" s="277"/>
      <c r="AA597" s="277"/>
      <c r="AB597" s="277"/>
      <c r="AC597" s="277"/>
      <c r="AD597" s="277"/>
      <c r="AE597" s="277"/>
      <c r="AF597" s="277"/>
      <c r="AG597" s="277"/>
      <c r="AH597" s="277"/>
      <c r="AI597" s="277"/>
      <c r="AJ597" s="277"/>
      <c r="AK597" s="277"/>
      <c r="AL597" s="277"/>
      <c r="AM597" s="277"/>
      <c r="AN597" s="277"/>
      <c r="AO597" s="277"/>
      <c r="AP597" s="277"/>
      <c r="AQ597" s="277"/>
      <c r="AR597" s="277"/>
      <c r="AS597" s="277"/>
      <c r="AT597" s="277"/>
      <c r="AU597" s="277"/>
      <c r="AV597" s="277"/>
      <c r="AW597" s="277"/>
      <c r="AX597" s="277"/>
      <c r="AY597" s="277"/>
      <c r="AZ597" s="277"/>
      <c r="BA597" s="277"/>
      <c r="BB597" s="277"/>
      <c r="BC597" s="277"/>
      <c r="BD597" s="277"/>
      <c r="BE597" s="277"/>
      <c r="BF597" s="277"/>
      <c r="BG597" s="277"/>
      <c r="BH597" s="277"/>
      <c r="BI597" s="277"/>
      <c r="BJ597" s="277"/>
      <c r="BK597" s="277"/>
      <c r="BL597" s="277"/>
      <c r="BM597" s="277"/>
      <c r="BN597" s="277"/>
      <c r="BO597" s="277"/>
      <c r="BP597" s="277"/>
      <c r="BQ597" s="277"/>
      <c r="BR597" s="277"/>
      <c r="BS597" s="277"/>
      <c r="BT597" s="277"/>
      <c r="BU597" s="277"/>
      <c r="BV597" s="277"/>
      <c r="BW597" s="277"/>
      <c r="BX597" s="277"/>
      <c r="BY597" s="277"/>
      <c r="BZ597" s="277"/>
      <c r="CA597" s="277"/>
      <c r="CB597" s="277"/>
      <c r="CC597" s="277"/>
      <c r="CD597" s="277"/>
      <c r="CE597" s="277"/>
      <c r="CF597" s="277"/>
      <c r="CG597" s="277"/>
      <c r="CH597" s="277"/>
      <c r="CI597" s="277"/>
      <c r="CJ597" s="277"/>
      <c r="CK597" s="277"/>
      <c r="CL597" s="277"/>
      <c r="CM597" s="277"/>
      <c r="CN597" s="277"/>
      <c r="CO597" s="277"/>
      <c r="CP597" s="277"/>
      <c r="CQ597" s="277"/>
      <c r="CR597" s="277"/>
      <c r="CS597" s="277"/>
      <c r="CT597" s="277"/>
      <c r="CU597" s="277"/>
      <c r="CV597" s="277"/>
      <c r="CW597" s="277"/>
      <c r="CX597" s="277"/>
      <c r="CY597" s="277"/>
      <c r="CZ597" s="277"/>
      <c r="DA597" s="277"/>
      <c r="DB597" s="277"/>
      <c r="DC597" s="277"/>
      <c r="DD597" s="277"/>
      <c r="DE597" s="277"/>
      <c r="DF597" s="277"/>
      <c r="DG597" s="277"/>
      <c r="DH597" s="277"/>
      <c r="DI597" s="277"/>
      <c r="DJ597" s="277"/>
      <c r="DK597" s="277"/>
      <c r="DL597" s="277"/>
      <c r="DM597" s="277"/>
      <c r="DN597" s="277"/>
      <c r="DO597" s="277"/>
      <c r="DP597" s="277"/>
      <c r="DQ597" s="277"/>
      <c r="DR597" s="277"/>
      <c r="DS597" s="277"/>
      <c r="DT597" s="277"/>
      <c r="DU597" s="277"/>
      <c r="DV597" s="277"/>
      <c r="DW597" s="277"/>
      <c r="DX597" s="277"/>
      <c r="DY597" s="277"/>
      <c r="DZ597" s="277"/>
      <c r="EA597" s="277"/>
      <c r="EB597" s="277"/>
      <c r="EC597" s="277"/>
      <c r="ED597" s="277"/>
      <c r="EE597" s="277"/>
      <c r="EF597" s="277"/>
      <c r="EG597" s="277"/>
      <c r="EH597" s="277"/>
      <c r="EI597" s="277"/>
      <c r="EJ597" s="277"/>
      <c r="EK597" s="277"/>
      <c r="EL597" s="277"/>
      <c r="EM597" s="277"/>
      <c r="EN597" s="277"/>
      <c r="EO597" s="277"/>
      <c r="EP597" s="277"/>
      <c r="EQ597" s="277"/>
      <c r="ER597" s="277"/>
      <c r="ES597" s="277"/>
      <c r="ET597" s="277"/>
      <c r="EU597" s="277"/>
      <c r="EV597" s="277"/>
      <c r="EW597" s="277"/>
      <c r="EX597" s="277"/>
      <c r="EY597" s="277"/>
      <c r="EZ597" s="277"/>
      <c r="FA597" s="277"/>
      <c r="FB597" s="277"/>
      <c r="FC597" s="277"/>
      <c r="FD597" s="277"/>
      <c r="FE597" s="277"/>
      <c r="FF597" s="277"/>
      <c r="FG597" s="277"/>
      <c r="FH597" s="277"/>
      <c r="FI597" s="277"/>
      <c r="FJ597" s="277"/>
      <c r="FK597" s="277"/>
      <c r="FL597" s="277"/>
      <c r="FM597" s="277"/>
      <c r="FN597" s="277"/>
      <c r="FO597" s="277"/>
      <c r="FP597" s="277"/>
      <c r="FQ597" s="277"/>
      <c r="FR597" s="277"/>
      <c r="FS597" s="277"/>
      <c r="FT597" s="277"/>
      <c r="FU597" s="277"/>
      <c r="FV597" s="277"/>
      <c r="FW597" s="277"/>
      <c r="FX597" s="277"/>
      <c r="FY597" s="277"/>
      <c r="FZ597" s="277"/>
      <c r="GA597" s="277"/>
      <c r="GB597" s="277"/>
      <c r="GC597" s="277"/>
      <c r="GD597" s="277"/>
      <c r="GE597" s="277"/>
      <c r="GF597" s="277"/>
      <c r="GG597" s="277"/>
      <c r="GH597" s="277"/>
      <c r="GI597" s="277"/>
      <c r="GJ597" s="277"/>
      <c r="GK597" s="277"/>
      <c r="GL597" s="277"/>
      <c r="GM597" s="277"/>
      <c r="GN597" s="277"/>
      <c r="GO597" s="277"/>
      <c r="GP597" s="277"/>
      <c r="GQ597" s="277"/>
      <c r="GR597" s="277"/>
      <c r="GS597" s="277"/>
      <c r="GT597" s="277"/>
      <c r="GU597" s="277"/>
      <c r="GV597" s="280"/>
      <c r="GW597" s="280"/>
      <c r="GX597" s="280"/>
      <c r="GY597" s="280"/>
      <c r="GZ597" s="280"/>
      <c r="HA597" s="280"/>
      <c r="HB597" s="280"/>
      <c r="HC597" s="280"/>
      <c r="HD597" s="280"/>
      <c r="HE597" s="280"/>
      <c r="HF597" s="280"/>
      <c r="HG597" s="280"/>
      <c r="HH597" s="280"/>
      <c r="HI597" s="280"/>
      <c r="HJ597" s="280"/>
      <c r="HK597" s="280"/>
      <c r="HL597" s="280"/>
      <c r="HM597" s="280"/>
      <c r="HN597" s="280"/>
      <c r="HO597" s="280"/>
      <c r="HP597" s="280"/>
      <c r="HQ597" s="280"/>
      <c r="HR597" s="280"/>
      <c r="HS597" s="280"/>
    </row>
    <row r="598" spans="1:227" s="278" customFormat="1" ht="30" customHeight="1">
      <c r="A598" s="521"/>
      <c r="B598" s="297" t="s">
        <v>531</v>
      </c>
      <c r="C598" s="318"/>
      <c r="D598" s="290"/>
      <c r="E598" s="290"/>
      <c r="F598" s="291">
        <f t="shared" si="91"/>
        <v>0</v>
      </c>
      <c r="G598" s="319">
        <v>10</v>
      </c>
      <c r="H598" s="291">
        <f t="shared" si="96"/>
        <v>10</v>
      </c>
      <c r="I598" s="296"/>
      <c r="J598" s="277"/>
      <c r="K598" s="277"/>
      <c r="L598" s="277"/>
      <c r="M598" s="277"/>
      <c r="N598" s="277"/>
      <c r="O598" s="277"/>
      <c r="P598" s="277"/>
      <c r="Q598" s="277"/>
      <c r="R598" s="277"/>
      <c r="S598" s="277"/>
      <c r="T598" s="277"/>
      <c r="U598" s="277"/>
      <c r="V598" s="277"/>
      <c r="W598" s="277"/>
      <c r="X598" s="277"/>
      <c r="Y598" s="277"/>
      <c r="Z598" s="277"/>
      <c r="AA598" s="277"/>
      <c r="AB598" s="277"/>
      <c r="AC598" s="277"/>
      <c r="AD598" s="277"/>
      <c r="AE598" s="277"/>
      <c r="AF598" s="277"/>
      <c r="AG598" s="277"/>
      <c r="AH598" s="277"/>
      <c r="AI598" s="277"/>
      <c r="AJ598" s="277"/>
      <c r="AK598" s="277"/>
      <c r="AL598" s="277"/>
      <c r="AM598" s="277"/>
      <c r="AN598" s="277"/>
      <c r="AO598" s="277"/>
      <c r="AP598" s="277"/>
      <c r="AQ598" s="277"/>
      <c r="AR598" s="277"/>
      <c r="AS598" s="277"/>
      <c r="AT598" s="277"/>
      <c r="AU598" s="277"/>
      <c r="AV598" s="277"/>
      <c r="AW598" s="277"/>
      <c r="AX598" s="277"/>
      <c r="AY598" s="277"/>
      <c r="AZ598" s="277"/>
      <c r="BA598" s="277"/>
      <c r="BB598" s="277"/>
      <c r="BC598" s="277"/>
      <c r="BD598" s="277"/>
      <c r="BE598" s="277"/>
      <c r="BF598" s="277"/>
      <c r="BG598" s="277"/>
      <c r="BH598" s="277"/>
      <c r="BI598" s="277"/>
      <c r="BJ598" s="277"/>
      <c r="BK598" s="277"/>
      <c r="BL598" s="277"/>
      <c r="BM598" s="277"/>
      <c r="BN598" s="277"/>
      <c r="BO598" s="277"/>
      <c r="BP598" s="277"/>
      <c r="BQ598" s="277"/>
      <c r="BR598" s="277"/>
      <c r="BS598" s="277"/>
      <c r="BT598" s="277"/>
      <c r="BU598" s="277"/>
      <c r="BV598" s="277"/>
      <c r="BW598" s="277"/>
      <c r="BX598" s="277"/>
      <c r="BY598" s="277"/>
      <c r="BZ598" s="277"/>
      <c r="CA598" s="277"/>
      <c r="CB598" s="277"/>
      <c r="CC598" s="277"/>
      <c r="CD598" s="277"/>
      <c r="CE598" s="277"/>
      <c r="CF598" s="277"/>
      <c r="CG598" s="277"/>
      <c r="CH598" s="277"/>
      <c r="CI598" s="277"/>
      <c r="CJ598" s="277"/>
      <c r="CK598" s="277"/>
      <c r="CL598" s="277"/>
      <c r="CM598" s="277"/>
      <c r="CN598" s="277"/>
      <c r="CO598" s="277"/>
      <c r="CP598" s="277"/>
      <c r="CQ598" s="277"/>
      <c r="CR598" s="277"/>
      <c r="CS598" s="277"/>
      <c r="CT598" s="277"/>
      <c r="CU598" s="277"/>
      <c r="CV598" s="277"/>
      <c r="CW598" s="277"/>
      <c r="CX598" s="277"/>
      <c r="CY598" s="277"/>
      <c r="CZ598" s="277"/>
      <c r="DA598" s="277"/>
      <c r="DB598" s="277"/>
      <c r="DC598" s="277"/>
      <c r="DD598" s="277"/>
      <c r="DE598" s="277"/>
      <c r="DF598" s="277"/>
      <c r="DG598" s="277"/>
      <c r="DH598" s="277"/>
      <c r="DI598" s="277"/>
      <c r="DJ598" s="277"/>
      <c r="DK598" s="277"/>
      <c r="DL598" s="277"/>
      <c r="DM598" s="277"/>
      <c r="DN598" s="277"/>
      <c r="DO598" s="277"/>
      <c r="DP598" s="277"/>
      <c r="DQ598" s="277"/>
      <c r="DR598" s="277"/>
      <c r="DS598" s="277"/>
      <c r="DT598" s="277"/>
      <c r="DU598" s="277"/>
      <c r="DV598" s="277"/>
      <c r="DW598" s="277"/>
      <c r="DX598" s="277"/>
      <c r="DY598" s="277"/>
      <c r="DZ598" s="277"/>
      <c r="EA598" s="277"/>
      <c r="EB598" s="277"/>
      <c r="EC598" s="277"/>
      <c r="ED598" s="277"/>
      <c r="EE598" s="277"/>
      <c r="EF598" s="277"/>
      <c r="EG598" s="277"/>
      <c r="EH598" s="277"/>
      <c r="EI598" s="277"/>
      <c r="EJ598" s="277"/>
      <c r="EK598" s="277"/>
      <c r="EL598" s="277"/>
      <c r="EM598" s="277"/>
      <c r="EN598" s="277"/>
      <c r="EO598" s="277"/>
      <c r="EP598" s="277"/>
      <c r="EQ598" s="277"/>
      <c r="ER598" s="277"/>
      <c r="ES598" s="277"/>
      <c r="ET598" s="277"/>
      <c r="EU598" s="277"/>
      <c r="EV598" s="277"/>
      <c r="EW598" s="277"/>
      <c r="EX598" s="277"/>
      <c r="EY598" s="277"/>
      <c r="EZ598" s="277"/>
      <c r="FA598" s="277"/>
      <c r="FB598" s="277"/>
      <c r="FC598" s="277"/>
      <c r="FD598" s="277"/>
      <c r="FE598" s="277"/>
      <c r="FF598" s="277"/>
      <c r="FG598" s="277"/>
      <c r="FH598" s="277"/>
      <c r="FI598" s="277"/>
      <c r="FJ598" s="277"/>
      <c r="FK598" s="277"/>
      <c r="FL598" s="277"/>
      <c r="FM598" s="277"/>
      <c r="FN598" s="277"/>
      <c r="FO598" s="277"/>
      <c r="FP598" s="277"/>
      <c r="FQ598" s="277"/>
      <c r="FR598" s="277"/>
      <c r="FS598" s="277"/>
      <c r="FT598" s="277"/>
      <c r="FU598" s="277"/>
      <c r="FV598" s="277"/>
      <c r="FW598" s="277"/>
      <c r="FX598" s="277"/>
      <c r="FY598" s="277"/>
      <c r="FZ598" s="277"/>
      <c r="GA598" s="277"/>
      <c r="GB598" s="277"/>
      <c r="GC598" s="277"/>
      <c r="GD598" s="277"/>
      <c r="GE598" s="277"/>
      <c r="GF598" s="277"/>
      <c r="GG598" s="277"/>
      <c r="GH598" s="277"/>
      <c r="GI598" s="277"/>
      <c r="GJ598" s="277"/>
      <c r="GK598" s="277"/>
      <c r="GL598" s="277"/>
      <c r="GM598" s="277"/>
      <c r="GN598" s="277"/>
      <c r="GO598" s="277"/>
      <c r="GP598" s="277"/>
      <c r="GQ598" s="277"/>
      <c r="GR598" s="277"/>
      <c r="GS598" s="277"/>
      <c r="GT598" s="277"/>
      <c r="GU598" s="277"/>
      <c r="GV598" s="280"/>
      <c r="GW598" s="280"/>
      <c r="GX598" s="280"/>
      <c r="GY598" s="280"/>
      <c r="GZ598" s="280"/>
      <c r="HA598" s="280"/>
      <c r="HB598" s="280"/>
      <c r="HC598" s="280"/>
      <c r="HD598" s="280"/>
      <c r="HE598" s="280"/>
      <c r="HF598" s="280"/>
      <c r="HG598" s="280"/>
      <c r="HH598" s="280"/>
      <c r="HI598" s="280"/>
      <c r="HJ598" s="280"/>
      <c r="HK598" s="280"/>
      <c r="HL598" s="280"/>
      <c r="HM598" s="280"/>
      <c r="HN598" s="280"/>
      <c r="HO598" s="280"/>
      <c r="HP598" s="280"/>
      <c r="HQ598" s="280"/>
      <c r="HR598" s="280"/>
      <c r="HS598" s="280"/>
    </row>
    <row r="599" spans="1:227" s="278" customFormat="1" ht="30" customHeight="1">
      <c r="A599" s="522"/>
      <c r="B599" s="306" t="s">
        <v>317</v>
      </c>
      <c r="C599" s="318"/>
      <c r="D599" s="290"/>
      <c r="E599" s="319">
        <v>170</v>
      </c>
      <c r="F599" s="291">
        <f t="shared" si="91"/>
        <v>170</v>
      </c>
      <c r="G599" s="290"/>
      <c r="H599" s="291">
        <f t="shared" si="96"/>
        <v>170</v>
      </c>
      <c r="I599" s="296" t="s">
        <v>605</v>
      </c>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s="277"/>
      <c r="AG599" s="277"/>
      <c r="AH599" s="277"/>
      <c r="AI599" s="277"/>
      <c r="AJ599" s="277"/>
      <c r="AK599" s="277"/>
      <c r="AL599" s="277"/>
      <c r="AM599" s="277"/>
      <c r="AN599" s="277"/>
      <c r="AO599" s="277"/>
      <c r="AP599" s="277"/>
      <c r="AQ599" s="277"/>
      <c r="AR599" s="277"/>
      <c r="AS599" s="277"/>
      <c r="AT599" s="277"/>
      <c r="AU599" s="277"/>
      <c r="AV599" s="277"/>
      <c r="AW599" s="277"/>
      <c r="AX599" s="277"/>
      <c r="AY599" s="277"/>
      <c r="AZ599" s="277"/>
      <c r="BA599" s="277"/>
      <c r="BB599" s="277"/>
      <c r="BC599" s="277"/>
      <c r="BD599" s="277"/>
      <c r="BE599" s="277"/>
      <c r="BF599" s="277"/>
      <c r="BG599" s="277"/>
      <c r="BH599" s="277"/>
      <c r="BI599" s="277"/>
      <c r="BJ599" s="277"/>
      <c r="BK599" s="277"/>
      <c r="BL599" s="277"/>
      <c r="BM599" s="277"/>
      <c r="BN599" s="277"/>
      <c r="BO599" s="277"/>
      <c r="BP599" s="277"/>
      <c r="BQ599" s="277"/>
      <c r="BR599" s="277"/>
      <c r="BS599" s="277"/>
      <c r="BT599" s="277"/>
      <c r="BU599" s="277"/>
      <c r="BV599" s="277"/>
      <c r="BW599" s="277"/>
      <c r="BX599" s="277"/>
      <c r="BY599" s="277"/>
      <c r="BZ599" s="277"/>
      <c r="CA599" s="277"/>
      <c r="CB599" s="277"/>
      <c r="CC599" s="277"/>
      <c r="CD599" s="277"/>
      <c r="CE599" s="277"/>
      <c r="CF599" s="277"/>
      <c r="CG599" s="277"/>
      <c r="CH599" s="277"/>
      <c r="CI599" s="277"/>
      <c r="CJ599" s="277"/>
      <c r="CK599" s="277"/>
      <c r="CL599" s="277"/>
      <c r="CM599" s="277"/>
      <c r="CN599" s="277"/>
      <c r="CO599" s="277"/>
      <c r="CP599" s="277"/>
      <c r="CQ599" s="277"/>
      <c r="CR599" s="277"/>
      <c r="CS599" s="277"/>
      <c r="CT599" s="277"/>
      <c r="CU599" s="277"/>
      <c r="CV599" s="277"/>
      <c r="CW599" s="277"/>
      <c r="CX599" s="277"/>
      <c r="CY599" s="277"/>
      <c r="CZ599" s="277"/>
      <c r="DA599" s="277"/>
      <c r="DB599" s="277"/>
      <c r="DC599" s="277"/>
      <c r="DD599" s="277"/>
      <c r="DE599" s="277"/>
      <c r="DF599" s="277"/>
      <c r="DG599" s="277"/>
      <c r="DH599" s="277"/>
      <c r="DI599" s="277"/>
      <c r="DJ599" s="277"/>
      <c r="DK599" s="277"/>
      <c r="DL599" s="277"/>
      <c r="DM599" s="277"/>
      <c r="DN599" s="277"/>
      <c r="DO599" s="277"/>
      <c r="DP599" s="277"/>
      <c r="DQ599" s="277"/>
      <c r="DR599" s="277"/>
      <c r="DS599" s="277"/>
      <c r="DT599" s="277"/>
      <c r="DU599" s="277"/>
      <c r="DV599" s="277"/>
      <c r="DW599" s="277"/>
      <c r="DX599" s="277"/>
      <c r="DY599" s="277"/>
      <c r="DZ599" s="277"/>
      <c r="EA599" s="277"/>
      <c r="EB599" s="277"/>
      <c r="EC599" s="277"/>
      <c r="ED599" s="277"/>
      <c r="EE599" s="277"/>
      <c r="EF599" s="277"/>
      <c r="EG599" s="277"/>
      <c r="EH599" s="277"/>
      <c r="EI599" s="277"/>
      <c r="EJ599" s="277"/>
      <c r="EK599" s="277"/>
      <c r="EL599" s="277"/>
      <c r="EM599" s="277"/>
      <c r="EN599" s="277"/>
      <c r="EO599" s="277"/>
      <c r="EP599" s="277"/>
      <c r="EQ599" s="277"/>
      <c r="ER599" s="277"/>
      <c r="ES599" s="277"/>
      <c r="ET599" s="277"/>
      <c r="EU599" s="277"/>
      <c r="EV599" s="277"/>
      <c r="EW599" s="277"/>
      <c r="EX599" s="277"/>
      <c r="EY599" s="277"/>
      <c r="EZ599" s="277"/>
      <c r="FA599" s="277"/>
      <c r="FB599" s="277"/>
      <c r="FC599" s="277"/>
      <c r="FD599" s="277"/>
      <c r="FE599" s="277"/>
      <c r="FF599" s="277"/>
      <c r="FG599" s="277"/>
      <c r="FH599" s="277"/>
      <c r="FI599" s="277"/>
      <c r="FJ599" s="277"/>
      <c r="FK599" s="277"/>
      <c r="FL599" s="277"/>
      <c r="FM599" s="277"/>
      <c r="FN599" s="277"/>
      <c r="FO599" s="277"/>
      <c r="FP599" s="277"/>
      <c r="FQ599" s="277"/>
      <c r="FR599" s="277"/>
      <c r="FS599" s="277"/>
      <c r="FT599" s="277"/>
      <c r="FU599" s="277"/>
      <c r="FV599" s="277"/>
      <c r="FW599" s="277"/>
      <c r="FX599" s="277"/>
      <c r="FY599" s="277"/>
      <c r="FZ599" s="277"/>
      <c r="GA599" s="277"/>
      <c r="GB599" s="277"/>
      <c r="GC599" s="277"/>
      <c r="GD599" s="277"/>
      <c r="GE599" s="277"/>
      <c r="GF599" s="277"/>
      <c r="GG599" s="277"/>
      <c r="GH599" s="277"/>
      <c r="GI599" s="277"/>
      <c r="GJ599" s="277"/>
      <c r="GK599" s="277"/>
      <c r="GL599" s="277"/>
      <c r="GM599" s="277"/>
      <c r="GN599" s="277"/>
      <c r="GO599" s="277"/>
      <c r="GP599" s="277"/>
      <c r="GQ599" s="277"/>
      <c r="GR599" s="277"/>
      <c r="GS599" s="277"/>
      <c r="GT599" s="277"/>
      <c r="GU599" s="277"/>
      <c r="GV599" s="280"/>
      <c r="GW599" s="280"/>
      <c r="GX599" s="280"/>
      <c r="GY599" s="280"/>
      <c r="GZ599" s="280"/>
      <c r="HA599" s="280"/>
      <c r="HB599" s="280"/>
      <c r="HC599" s="280"/>
      <c r="HD599" s="280"/>
      <c r="HE599" s="280"/>
      <c r="HF599" s="280"/>
      <c r="HG599" s="280"/>
      <c r="HH599" s="280"/>
      <c r="HI599" s="280"/>
      <c r="HJ599" s="280"/>
      <c r="HK599" s="280"/>
      <c r="HL599" s="280"/>
      <c r="HM599" s="280"/>
      <c r="HN599" s="280"/>
      <c r="HO599" s="280"/>
      <c r="HP599" s="280"/>
      <c r="HQ599" s="280"/>
      <c r="HR599" s="280"/>
      <c r="HS599" s="280"/>
    </row>
    <row r="600" spans="1:227" s="278" customFormat="1" ht="30" customHeight="1">
      <c r="A600" s="523" t="s">
        <v>144</v>
      </c>
      <c r="B600" s="289" t="s">
        <v>81</v>
      </c>
      <c r="C600" s="318">
        <f>C601+C602+C605+C616</f>
        <v>452.29</v>
      </c>
      <c r="D600" s="318">
        <f t="shared" ref="D600:G600" si="99">D601+D602+D605+D616</f>
        <v>224.33069599999999</v>
      </c>
      <c r="E600" s="318">
        <f t="shared" si="99"/>
        <v>745.4</v>
      </c>
      <c r="F600" s="291">
        <f t="shared" si="91"/>
        <v>1422.020696</v>
      </c>
      <c r="G600" s="318">
        <f t="shared" si="99"/>
        <v>217.81429199999999</v>
      </c>
      <c r="H600" s="291">
        <f t="shared" si="96"/>
        <v>1639.8349880000001</v>
      </c>
      <c r="I600" s="296"/>
      <c r="J600" s="277"/>
      <c r="K600" s="277"/>
      <c r="L600" s="277"/>
      <c r="M600" s="277"/>
      <c r="N600" s="277"/>
      <c r="O600" s="277"/>
      <c r="P600" s="277"/>
      <c r="Q600" s="277"/>
      <c r="R600" s="277"/>
      <c r="S600" s="277"/>
      <c r="T600" s="277"/>
      <c r="U600" s="277"/>
      <c r="V600" s="277"/>
      <c r="W600" s="277"/>
      <c r="X600" s="277"/>
      <c r="Y600" s="277"/>
      <c r="Z600" s="277"/>
      <c r="AA600" s="277"/>
      <c r="AB600" s="277"/>
      <c r="AC600" s="277"/>
      <c r="AD600" s="277"/>
      <c r="AE600" s="277"/>
      <c r="AF600" s="277"/>
      <c r="AG600" s="277"/>
      <c r="AH600" s="277"/>
      <c r="AI600" s="277"/>
      <c r="AJ600" s="277"/>
      <c r="AK600" s="277"/>
      <c r="AL600" s="277"/>
      <c r="AM600" s="277"/>
      <c r="AN600" s="277"/>
      <c r="AO600" s="277"/>
      <c r="AP600" s="277"/>
      <c r="AQ600" s="277"/>
      <c r="AR600" s="277"/>
      <c r="AS600" s="277"/>
      <c r="AT600" s="277"/>
      <c r="AU600" s="277"/>
      <c r="AV600" s="277"/>
      <c r="AW600" s="277"/>
      <c r="AX600" s="277"/>
      <c r="AY600" s="277"/>
      <c r="AZ600" s="277"/>
      <c r="BA600" s="277"/>
      <c r="BB600" s="277"/>
      <c r="BC600" s="277"/>
      <c r="BD600" s="277"/>
      <c r="BE600" s="277"/>
      <c r="BF600" s="277"/>
      <c r="BG600" s="277"/>
      <c r="BH600" s="277"/>
      <c r="BI600" s="277"/>
      <c r="BJ600" s="277"/>
      <c r="BK600" s="277"/>
      <c r="BL600" s="277"/>
      <c r="BM600" s="277"/>
      <c r="BN600" s="277"/>
      <c r="BO600" s="277"/>
      <c r="BP600" s="277"/>
      <c r="BQ600" s="277"/>
      <c r="BR600" s="277"/>
      <c r="BS600" s="277"/>
      <c r="BT600" s="277"/>
      <c r="BU600" s="277"/>
      <c r="BV600" s="277"/>
      <c r="BW600" s="277"/>
      <c r="BX600" s="277"/>
      <c r="BY600" s="277"/>
      <c r="BZ600" s="277"/>
      <c r="CA600" s="277"/>
      <c r="CB600" s="277"/>
      <c r="CC600" s="277"/>
      <c r="CD600" s="277"/>
      <c r="CE600" s="277"/>
      <c r="CF600" s="277"/>
      <c r="CG600" s="277"/>
      <c r="CH600" s="277"/>
      <c r="CI600" s="277"/>
      <c r="CJ600" s="277"/>
      <c r="CK600" s="277"/>
      <c r="CL600" s="277"/>
      <c r="CM600" s="277"/>
      <c r="CN600" s="277"/>
      <c r="CO600" s="277"/>
      <c r="CP600" s="277"/>
      <c r="CQ600" s="277"/>
      <c r="CR600" s="277"/>
      <c r="CS600" s="277"/>
      <c r="CT600" s="277"/>
      <c r="CU600" s="277"/>
      <c r="CV600" s="277"/>
      <c r="CW600" s="277"/>
      <c r="CX600" s="277"/>
      <c r="CY600" s="277"/>
      <c r="CZ600" s="277"/>
      <c r="DA600" s="277"/>
      <c r="DB600" s="277"/>
      <c r="DC600" s="277"/>
      <c r="DD600" s="277"/>
      <c r="DE600" s="277"/>
      <c r="DF600" s="277"/>
      <c r="DG600" s="277"/>
      <c r="DH600" s="277"/>
      <c r="DI600" s="277"/>
      <c r="DJ600" s="277"/>
      <c r="DK600" s="277"/>
      <c r="DL600" s="277"/>
      <c r="DM600" s="277"/>
      <c r="DN600" s="277"/>
      <c r="DO600" s="277"/>
      <c r="DP600" s="277"/>
      <c r="DQ600" s="277"/>
      <c r="DR600" s="277"/>
      <c r="DS600" s="277"/>
      <c r="DT600" s="277"/>
      <c r="DU600" s="277"/>
      <c r="DV600" s="277"/>
      <c r="DW600" s="277"/>
      <c r="DX600" s="277"/>
      <c r="DY600" s="277"/>
      <c r="DZ600" s="277"/>
      <c r="EA600" s="277"/>
      <c r="EB600" s="277"/>
      <c r="EC600" s="277"/>
      <c r="ED600" s="277"/>
      <c r="EE600" s="277"/>
      <c r="EF600" s="277"/>
      <c r="EG600" s="277"/>
      <c r="EH600" s="277"/>
      <c r="EI600" s="277"/>
      <c r="EJ600" s="277"/>
      <c r="EK600" s="277"/>
      <c r="EL600" s="277"/>
      <c r="EM600" s="277"/>
      <c r="EN600" s="277"/>
      <c r="EO600" s="277"/>
      <c r="EP600" s="277"/>
      <c r="EQ600" s="277"/>
      <c r="ER600" s="277"/>
      <c r="ES600" s="277"/>
      <c r="ET600" s="277"/>
      <c r="EU600" s="277"/>
      <c r="EV600" s="277"/>
      <c r="EW600" s="277"/>
      <c r="EX600" s="277"/>
      <c r="EY600" s="277"/>
      <c r="EZ600" s="277"/>
      <c r="FA600" s="277"/>
      <c r="FB600" s="277"/>
      <c r="FC600" s="277"/>
      <c r="FD600" s="277"/>
      <c r="FE600" s="277"/>
      <c r="FF600" s="277"/>
      <c r="FG600" s="277"/>
      <c r="FH600" s="277"/>
      <c r="FI600" s="277"/>
      <c r="FJ600" s="277"/>
      <c r="FK600" s="277"/>
      <c r="FL600" s="277"/>
      <c r="FM600" s="277"/>
      <c r="FN600" s="277"/>
      <c r="FO600" s="277"/>
      <c r="FP600" s="277"/>
      <c r="FQ600" s="277"/>
      <c r="FR600" s="277"/>
      <c r="FS600" s="277"/>
      <c r="FT600" s="277"/>
      <c r="FU600" s="277"/>
      <c r="FV600" s="277"/>
      <c r="FW600" s="277"/>
      <c r="FX600" s="277"/>
      <c r="FY600" s="277"/>
      <c r="FZ600" s="277"/>
      <c r="GA600" s="277"/>
      <c r="GB600" s="277"/>
      <c r="GC600" s="277"/>
      <c r="GD600" s="277"/>
      <c r="GE600" s="277"/>
      <c r="GF600" s="277"/>
      <c r="GG600" s="277"/>
      <c r="GH600" s="277"/>
      <c r="GI600" s="277"/>
      <c r="GJ600" s="277"/>
      <c r="GK600" s="277"/>
      <c r="GL600" s="277"/>
      <c r="GM600" s="277"/>
      <c r="GN600" s="277"/>
      <c r="GO600" s="277"/>
      <c r="GP600" s="277"/>
      <c r="GQ600" s="277"/>
      <c r="GR600" s="277"/>
      <c r="GS600" s="277"/>
      <c r="GT600" s="277"/>
      <c r="GU600" s="277"/>
      <c r="GV600" s="280"/>
      <c r="GW600" s="280"/>
      <c r="GX600" s="280"/>
      <c r="GY600" s="280"/>
      <c r="GZ600" s="280"/>
      <c r="HA600" s="280"/>
      <c r="HB600" s="280"/>
      <c r="HC600" s="280"/>
      <c r="HD600" s="280"/>
      <c r="HE600" s="280"/>
      <c r="HF600" s="280"/>
      <c r="HG600" s="280"/>
      <c r="HH600" s="280"/>
      <c r="HI600" s="280"/>
      <c r="HJ600" s="280"/>
      <c r="HK600" s="280"/>
      <c r="HL600" s="280"/>
      <c r="HM600" s="280"/>
      <c r="HN600" s="280"/>
      <c r="HO600" s="280"/>
      <c r="HP600" s="280"/>
      <c r="HQ600" s="280"/>
      <c r="HR600" s="280"/>
      <c r="HS600" s="280"/>
    </row>
    <row r="601" spans="1:227" s="278" customFormat="1" ht="30" customHeight="1">
      <c r="A601" s="523"/>
      <c r="B601" s="294" t="s">
        <v>253</v>
      </c>
      <c r="C601" s="318">
        <v>324.99</v>
      </c>
      <c r="D601" s="290">
        <v>142.260696</v>
      </c>
      <c r="E601" s="290"/>
      <c r="F601" s="291">
        <f t="shared" si="91"/>
        <v>467.250696</v>
      </c>
      <c r="G601" s="290"/>
      <c r="H601" s="291">
        <f t="shared" si="96"/>
        <v>467.250696</v>
      </c>
      <c r="I601" s="296" t="s">
        <v>606</v>
      </c>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277"/>
      <c r="AF601" s="277"/>
      <c r="AG601" s="277"/>
      <c r="AH601" s="277"/>
      <c r="AI601" s="277"/>
      <c r="AJ601" s="277"/>
      <c r="AK601" s="277"/>
      <c r="AL601" s="277"/>
      <c r="AM601" s="277"/>
      <c r="AN601" s="277"/>
      <c r="AO601" s="277"/>
      <c r="AP601" s="277"/>
      <c r="AQ601" s="277"/>
      <c r="AR601" s="277"/>
      <c r="AS601" s="277"/>
      <c r="AT601" s="277"/>
      <c r="AU601" s="277"/>
      <c r="AV601" s="277"/>
      <c r="AW601" s="277"/>
      <c r="AX601" s="277"/>
      <c r="AY601" s="277"/>
      <c r="AZ601" s="277"/>
      <c r="BA601" s="277"/>
      <c r="BB601" s="277"/>
      <c r="BC601" s="277"/>
      <c r="BD601" s="277"/>
      <c r="BE601" s="277"/>
      <c r="BF601" s="277"/>
      <c r="BG601" s="277"/>
      <c r="BH601" s="277"/>
      <c r="BI601" s="277"/>
      <c r="BJ601" s="277"/>
      <c r="BK601" s="277"/>
      <c r="BL601" s="277"/>
      <c r="BM601" s="277"/>
      <c r="BN601" s="277"/>
      <c r="BO601" s="277"/>
      <c r="BP601" s="277"/>
      <c r="BQ601" s="277"/>
      <c r="BR601" s="277"/>
      <c r="BS601" s="277"/>
      <c r="BT601" s="277"/>
      <c r="BU601" s="277"/>
      <c r="BV601" s="277"/>
      <c r="BW601" s="277"/>
      <c r="BX601" s="277"/>
      <c r="BY601" s="277"/>
      <c r="BZ601" s="277"/>
      <c r="CA601" s="277"/>
      <c r="CB601" s="277"/>
      <c r="CC601" s="277"/>
      <c r="CD601" s="277"/>
      <c r="CE601" s="277"/>
      <c r="CF601" s="277"/>
      <c r="CG601" s="277"/>
      <c r="CH601" s="277"/>
      <c r="CI601" s="277"/>
      <c r="CJ601" s="277"/>
      <c r="CK601" s="277"/>
      <c r="CL601" s="277"/>
      <c r="CM601" s="277"/>
      <c r="CN601" s="277"/>
      <c r="CO601" s="277"/>
      <c r="CP601" s="277"/>
      <c r="CQ601" s="277"/>
      <c r="CR601" s="277"/>
      <c r="CS601" s="277"/>
      <c r="CT601" s="277"/>
      <c r="CU601" s="277"/>
      <c r="CV601" s="277"/>
      <c r="CW601" s="277"/>
      <c r="CX601" s="277"/>
      <c r="CY601" s="277"/>
      <c r="CZ601" s="277"/>
      <c r="DA601" s="277"/>
      <c r="DB601" s="277"/>
      <c r="DC601" s="277"/>
      <c r="DD601" s="277"/>
      <c r="DE601" s="277"/>
      <c r="DF601" s="277"/>
      <c r="DG601" s="277"/>
      <c r="DH601" s="277"/>
      <c r="DI601" s="277"/>
      <c r="DJ601" s="277"/>
      <c r="DK601" s="277"/>
      <c r="DL601" s="277"/>
      <c r="DM601" s="277"/>
      <c r="DN601" s="277"/>
      <c r="DO601" s="277"/>
      <c r="DP601" s="277"/>
      <c r="DQ601" s="277"/>
      <c r="DR601" s="277"/>
      <c r="DS601" s="277"/>
      <c r="DT601" s="277"/>
      <c r="DU601" s="277"/>
      <c r="DV601" s="277"/>
      <c r="DW601" s="277"/>
      <c r="DX601" s="277"/>
      <c r="DY601" s="277"/>
      <c r="DZ601" s="277"/>
      <c r="EA601" s="277"/>
      <c r="EB601" s="277"/>
      <c r="EC601" s="277"/>
      <c r="ED601" s="277"/>
      <c r="EE601" s="277"/>
      <c r="EF601" s="277"/>
      <c r="EG601" s="277"/>
      <c r="EH601" s="277"/>
      <c r="EI601" s="277"/>
      <c r="EJ601" s="277"/>
      <c r="EK601" s="277"/>
      <c r="EL601" s="277"/>
      <c r="EM601" s="277"/>
      <c r="EN601" s="277"/>
      <c r="EO601" s="277"/>
      <c r="EP601" s="277"/>
      <c r="EQ601" s="277"/>
      <c r="ER601" s="277"/>
      <c r="ES601" s="277"/>
      <c r="ET601" s="277"/>
      <c r="EU601" s="277"/>
      <c r="EV601" s="277"/>
      <c r="EW601" s="277"/>
      <c r="EX601" s="277"/>
      <c r="EY601" s="277"/>
      <c r="EZ601" s="277"/>
      <c r="FA601" s="277"/>
      <c r="FB601" s="277"/>
      <c r="FC601" s="277"/>
      <c r="FD601" s="277"/>
      <c r="FE601" s="277"/>
      <c r="FF601" s="277"/>
      <c r="FG601" s="277"/>
      <c r="FH601" s="277"/>
      <c r="FI601" s="277"/>
      <c r="FJ601" s="277"/>
      <c r="FK601" s="277"/>
      <c r="FL601" s="277"/>
      <c r="FM601" s="277"/>
      <c r="FN601" s="277"/>
      <c r="FO601" s="277"/>
      <c r="FP601" s="277"/>
      <c r="FQ601" s="277"/>
      <c r="FR601" s="277"/>
      <c r="FS601" s="277"/>
      <c r="FT601" s="277"/>
      <c r="FU601" s="277"/>
      <c r="FV601" s="277"/>
      <c r="FW601" s="277"/>
      <c r="FX601" s="277"/>
      <c r="FY601" s="277"/>
      <c r="FZ601" s="277"/>
      <c r="GA601" s="277"/>
      <c r="GB601" s="277"/>
      <c r="GC601" s="277"/>
      <c r="GD601" s="277"/>
      <c r="GE601" s="277"/>
      <c r="GF601" s="277"/>
      <c r="GG601" s="277"/>
      <c r="GH601" s="277"/>
      <c r="GI601" s="277"/>
      <c r="GJ601" s="277"/>
      <c r="GK601" s="277"/>
      <c r="GL601" s="277"/>
      <c r="GM601" s="277"/>
      <c r="GN601" s="277"/>
      <c r="GO601" s="277"/>
      <c r="GP601" s="277"/>
      <c r="GQ601" s="277"/>
      <c r="GR601" s="277"/>
      <c r="GS601" s="277"/>
      <c r="GT601" s="277"/>
      <c r="GU601" s="277"/>
      <c r="GV601" s="280"/>
      <c r="GW601" s="280"/>
      <c r="GX601" s="280"/>
      <c r="GY601" s="280"/>
      <c r="GZ601" s="280"/>
      <c r="HA601" s="280"/>
      <c r="HB601" s="280"/>
      <c r="HC601" s="280"/>
      <c r="HD601" s="280"/>
      <c r="HE601" s="280"/>
      <c r="HF601" s="280"/>
      <c r="HG601" s="280"/>
      <c r="HH601" s="280"/>
      <c r="HI601" s="280"/>
      <c r="HJ601" s="280"/>
      <c r="HK601" s="280"/>
      <c r="HL601" s="280"/>
      <c r="HM601" s="280"/>
      <c r="HN601" s="280"/>
      <c r="HO601" s="280"/>
      <c r="HP601" s="280"/>
      <c r="HQ601" s="280"/>
      <c r="HR601" s="280"/>
      <c r="HS601" s="280"/>
    </row>
    <row r="602" spans="1:227" s="278" customFormat="1" ht="30" customHeight="1">
      <c r="A602" s="523"/>
      <c r="B602" s="294" t="s">
        <v>255</v>
      </c>
      <c r="C602" s="291">
        <v>39.6</v>
      </c>
      <c r="D602" s="290"/>
      <c r="E602" s="290"/>
      <c r="F602" s="291">
        <f t="shared" si="91"/>
        <v>39.6</v>
      </c>
      <c r="G602" s="290"/>
      <c r="H602" s="291">
        <f t="shared" si="96"/>
        <v>39.6</v>
      </c>
      <c r="I602" s="296"/>
      <c r="J602" s="277"/>
      <c r="K602" s="277"/>
      <c r="L602" s="277"/>
      <c r="M602" s="277"/>
      <c r="N602" s="277"/>
      <c r="O602" s="277"/>
      <c r="P602" s="277"/>
      <c r="Q602" s="277"/>
      <c r="R602" s="277"/>
      <c r="S602" s="277"/>
      <c r="T602" s="277"/>
      <c r="U602" s="277"/>
      <c r="V602" s="277"/>
      <c r="W602" s="277"/>
      <c r="X602" s="277"/>
      <c r="Y602" s="277"/>
      <c r="Z602" s="277"/>
      <c r="AA602" s="277"/>
      <c r="AB602" s="277"/>
      <c r="AC602" s="277"/>
      <c r="AD602" s="277"/>
      <c r="AE602" s="277"/>
      <c r="AF602" s="277"/>
      <c r="AG602" s="277"/>
      <c r="AH602" s="277"/>
      <c r="AI602" s="277"/>
      <c r="AJ602" s="277"/>
      <c r="AK602" s="277"/>
      <c r="AL602" s="277"/>
      <c r="AM602" s="277"/>
      <c r="AN602" s="277"/>
      <c r="AO602" s="277"/>
      <c r="AP602" s="277"/>
      <c r="AQ602" s="277"/>
      <c r="AR602" s="277"/>
      <c r="AS602" s="277"/>
      <c r="AT602" s="277"/>
      <c r="AU602" s="277"/>
      <c r="AV602" s="277"/>
      <c r="AW602" s="277"/>
      <c r="AX602" s="277"/>
      <c r="AY602" s="277"/>
      <c r="AZ602" s="277"/>
      <c r="BA602" s="277"/>
      <c r="BB602" s="277"/>
      <c r="BC602" s="277"/>
      <c r="BD602" s="277"/>
      <c r="BE602" s="277"/>
      <c r="BF602" s="277"/>
      <c r="BG602" s="277"/>
      <c r="BH602" s="277"/>
      <c r="BI602" s="277"/>
      <c r="BJ602" s="277"/>
      <c r="BK602" s="277"/>
      <c r="BL602" s="277"/>
      <c r="BM602" s="277"/>
      <c r="BN602" s="277"/>
      <c r="BO602" s="277"/>
      <c r="BP602" s="277"/>
      <c r="BQ602" s="277"/>
      <c r="BR602" s="277"/>
      <c r="BS602" s="277"/>
      <c r="BT602" s="277"/>
      <c r="BU602" s="277"/>
      <c r="BV602" s="277"/>
      <c r="BW602" s="277"/>
      <c r="BX602" s="277"/>
      <c r="BY602" s="277"/>
      <c r="BZ602" s="277"/>
      <c r="CA602" s="277"/>
      <c r="CB602" s="277"/>
      <c r="CC602" s="277"/>
      <c r="CD602" s="277"/>
      <c r="CE602" s="277"/>
      <c r="CF602" s="277"/>
      <c r="CG602" s="277"/>
      <c r="CH602" s="277"/>
      <c r="CI602" s="277"/>
      <c r="CJ602" s="277"/>
      <c r="CK602" s="277"/>
      <c r="CL602" s="277"/>
      <c r="CM602" s="277"/>
      <c r="CN602" s="277"/>
      <c r="CO602" s="277"/>
      <c r="CP602" s="277"/>
      <c r="CQ602" s="277"/>
      <c r="CR602" s="277"/>
      <c r="CS602" s="277"/>
      <c r="CT602" s="277"/>
      <c r="CU602" s="277"/>
      <c r="CV602" s="277"/>
      <c r="CW602" s="277"/>
      <c r="CX602" s="277"/>
      <c r="CY602" s="277"/>
      <c r="CZ602" s="277"/>
      <c r="DA602" s="277"/>
      <c r="DB602" s="277"/>
      <c r="DC602" s="277"/>
      <c r="DD602" s="277"/>
      <c r="DE602" s="277"/>
      <c r="DF602" s="277"/>
      <c r="DG602" s="277"/>
      <c r="DH602" s="277"/>
      <c r="DI602" s="277"/>
      <c r="DJ602" s="277"/>
      <c r="DK602" s="277"/>
      <c r="DL602" s="277"/>
      <c r="DM602" s="277"/>
      <c r="DN602" s="277"/>
      <c r="DO602" s="277"/>
      <c r="DP602" s="277"/>
      <c r="DQ602" s="277"/>
      <c r="DR602" s="277"/>
      <c r="DS602" s="277"/>
      <c r="DT602" s="277"/>
      <c r="DU602" s="277"/>
      <c r="DV602" s="277"/>
      <c r="DW602" s="277"/>
      <c r="DX602" s="277"/>
      <c r="DY602" s="277"/>
      <c r="DZ602" s="277"/>
      <c r="EA602" s="277"/>
      <c r="EB602" s="277"/>
      <c r="EC602" s="277"/>
      <c r="ED602" s="277"/>
      <c r="EE602" s="277"/>
      <c r="EF602" s="277"/>
      <c r="EG602" s="277"/>
      <c r="EH602" s="277"/>
      <c r="EI602" s="277"/>
      <c r="EJ602" s="277"/>
      <c r="EK602" s="277"/>
      <c r="EL602" s="277"/>
      <c r="EM602" s="277"/>
      <c r="EN602" s="277"/>
      <c r="EO602" s="277"/>
      <c r="EP602" s="277"/>
      <c r="EQ602" s="277"/>
      <c r="ER602" s="277"/>
      <c r="ES602" s="277"/>
      <c r="ET602" s="277"/>
      <c r="EU602" s="277"/>
      <c r="EV602" s="277"/>
      <c r="EW602" s="277"/>
      <c r="EX602" s="277"/>
      <c r="EY602" s="277"/>
      <c r="EZ602" s="277"/>
      <c r="FA602" s="277"/>
      <c r="FB602" s="277"/>
      <c r="FC602" s="277"/>
      <c r="FD602" s="277"/>
      <c r="FE602" s="277"/>
      <c r="FF602" s="277"/>
      <c r="FG602" s="277"/>
      <c r="FH602" s="277"/>
      <c r="FI602" s="277"/>
      <c r="FJ602" s="277"/>
      <c r="FK602" s="277"/>
      <c r="FL602" s="277"/>
      <c r="FM602" s="277"/>
      <c r="FN602" s="277"/>
      <c r="FO602" s="277"/>
      <c r="FP602" s="277"/>
      <c r="FQ602" s="277"/>
      <c r="FR602" s="277"/>
      <c r="FS602" s="277"/>
      <c r="FT602" s="277"/>
      <c r="FU602" s="277"/>
      <c r="FV602" s="277"/>
      <c r="FW602" s="277"/>
      <c r="FX602" s="277"/>
      <c r="FY602" s="277"/>
      <c r="FZ602" s="277"/>
      <c r="GA602" s="277"/>
      <c r="GB602" s="277"/>
      <c r="GC602" s="277"/>
      <c r="GD602" s="277"/>
      <c r="GE602" s="277"/>
      <c r="GF602" s="277"/>
      <c r="GG602" s="277"/>
      <c r="GH602" s="277"/>
      <c r="GI602" s="277"/>
      <c r="GJ602" s="277"/>
      <c r="GK602" s="277"/>
      <c r="GL602" s="277"/>
      <c r="GM602" s="277"/>
      <c r="GN602" s="277"/>
      <c r="GO602" s="277"/>
      <c r="GP602" s="277"/>
      <c r="GQ602" s="277"/>
      <c r="GR602" s="277"/>
      <c r="GS602" s="277"/>
      <c r="GT602" s="277"/>
      <c r="GU602" s="277"/>
      <c r="GV602" s="280"/>
      <c r="GW602" s="280"/>
      <c r="GX602" s="280"/>
      <c r="GY602" s="280"/>
      <c r="GZ602" s="280"/>
      <c r="HA602" s="280"/>
      <c r="HB602" s="280"/>
      <c r="HC602" s="280"/>
      <c r="HD602" s="280"/>
      <c r="HE602" s="280"/>
      <c r="HF602" s="280"/>
      <c r="HG602" s="280"/>
      <c r="HH602" s="280"/>
      <c r="HI602" s="280"/>
      <c r="HJ602" s="280"/>
      <c r="HK602" s="280"/>
      <c r="HL602" s="280"/>
      <c r="HM602" s="280"/>
      <c r="HN602" s="280"/>
      <c r="HO602" s="280"/>
      <c r="HP602" s="280"/>
      <c r="HQ602" s="280"/>
      <c r="HR602" s="280"/>
      <c r="HS602" s="280"/>
    </row>
    <row r="603" spans="1:227" s="278" customFormat="1" ht="30" customHeight="1">
      <c r="A603" s="523" t="s">
        <v>144</v>
      </c>
      <c r="B603" s="293" t="s">
        <v>256</v>
      </c>
      <c r="C603" s="291">
        <v>33</v>
      </c>
      <c r="D603" s="291"/>
      <c r="E603" s="291"/>
      <c r="F603" s="291">
        <f t="shared" si="91"/>
        <v>33</v>
      </c>
      <c r="G603" s="291"/>
      <c r="H603" s="291">
        <f t="shared" si="96"/>
        <v>33</v>
      </c>
      <c r="I603" s="296"/>
      <c r="J603" s="277"/>
      <c r="K603" s="277"/>
      <c r="L603" s="277"/>
      <c r="M603" s="277"/>
      <c r="N603" s="277"/>
      <c r="O603" s="277"/>
      <c r="P603" s="277"/>
      <c r="Q603" s="277"/>
      <c r="R603" s="277"/>
      <c r="S603" s="277"/>
      <c r="T603" s="277"/>
      <c r="U603" s="277"/>
      <c r="V603" s="277"/>
      <c r="W603" s="277"/>
      <c r="X603" s="277"/>
      <c r="Y603" s="277"/>
      <c r="Z603" s="277"/>
      <c r="AA603" s="277"/>
      <c r="AB603" s="277"/>
      <c r="AC603" s="277"/>
      <c r="AD603" s="277"/>
      <c r="AE603" s="277"/>
      <c r="AF603" s="277"/>
      <c r="AG603" s="277"/>
      <c r="AH603" s="277"/>
      <c r="AI603" s="277"/>
      <c r="AJ603" s="277"/>
      <c r="AK603" s="277"/>
      <c r="AL603" s="277"/>
      <c r="AM603" s="277"/>
      <c r="AN603" s="277"/>
      <c r="AO603" s="277"/>
      <c r="AP603" s="277"/>
      <c r="AQ603" s="277"/>
      <c r="AR603" s="277"/>
      <c r="AS603" s="277"/>
      <c r="AT603" s="277"/>
      <c r="AU603" s="277"/>
      <c r="AV603" s="277"/>
      <c r="AW603" s="277"/>
      <c r="AX603" s="277"/>
      <c r="AY603" s="277"/>
      <c r="AZ603" s="277"/>
      <c r="BA603" s="277"/>
      <c r="BB603" s="277"/>
      <c r="BC603" s="277"/>
      <c r="BD603" s="277"/>
      <c r="BE603" s="277"/>
      <c r="BF603" s="277"/>
      <c r="BG603" s="277"/>
      <c r="BH603" s="277"/>
      <c r="BI603" s="277"/>
      <c r="BJ603" s="277"/>
      <c r="BK603" s="277"/>
      <c r="BL603" s="277"/>
      <c r="BM603" s="277"/>
      <c r="BN603" s="277"/>
      <c r="BO603" s="277"/>
      <c r="BP603" s="277"/>
      <c r="BQ603" s="277"/>
      <c r="BR603" s="277"/>
      <c r="BS603" s="277"/>
      <c r="BT603" s="277"/>
      <c r="BU603" s="277"/>
      <c r="BV603" s="277"/>
      <c r="BW603" s="277"/>
      <c r="BX603" s="277"/>
      <c r="BY603" s="277"/>
      <c r="BZ603" s="277"/>
      <c r="CA603" s="277"/>
      <c r="CB603" s="277"/>
      <c r="CC603" s="277"/>
      <c r="CD603" s="277"/>
      <c r="CE603" s="277"/>
      <c r="CF603" s="277"/>
      <c r="CG603" s="277"/>
      <c r="CH603" s="277"/>
      <c r="CI603" s="277"/>
      <c r="CJ603" s="277"/>
      <c r="CK603" s="277"/>
      <c r="CL603" s="277"/>
      <c r="CM603" s="277"/>
      <c r="CN603" s="277"/>
      <c r="CO603" s="277"/>
      <c r="CP603" s="277"/>
      <c r="CQ603" s="277"/>
      <c r="CR603" s="277"/>
      <c r="CS603" s="277"/>
      <c r="CT603" s="277"/>
      <c r="CU603" s="277"/>
      <c r="CV603" s="277"/>
      <c r="CW603" s="277"/>
      <c r="CX603" s="277"/>
      <c r="CY603" s="277"/>
      <c r="CZ603" s="277"/>
      <c r="DA603" s="277"/>
      <c r="DB603" s="277"/>
      <c r="DC603" s="277"/>
      <c r="DD603" s="277"/>
      <c r="DE603" s="277"/>
      <c r="DF603" s="277"/>
      <c r="DG603" s="277"/>
      <c r="DH603" s="277"/>
      <c r="DI603" s="277"/>
      <c r="DJ603" s="277"/>
      <c r="DK603" s="277"/>
      <c r="DL603" s="277"/>
      <c r="DM603" s="277"/>
      <c r="DN603" s="277"/>
      <c r="DO603" s="277"/>
      <c r="DP603" s="277"/>
      <c r="DQ603" s="277"/>
      <c r="DR603" s="277"/>
      <c r="DS603" s="277"/>
      <c r="DT603" s="277"/>
      <c r="DU603" s="277"/>
      <c r="DV603" s="277"/>
      <c r="DW603" s="277"/>
      <c r="DX603" s="277"/>
      <c r="DY603" s="277"/>
      <c r="DZ603" s="277"/>
      <c r="EA603" s="277"/>
      <c r="EB603" s="277"/>
      <c r="EC603" s="277"/>
      <c r="ED603" s="277"/>
      <c r="EE603" s="277"/>
      <c r="EF603" s="277"/>
      <c r="EG603" s="277"/>
      <c r="EH603" s="277"/>
      <c r="EI603" s="277"/>
      <c r="EJ603" s="277"/>
      <c r="EK603" s="277"/>
      <c r="EL603" s="277"/>
      <c r="EM603" s="277"/>
      <c r="EN603" s="277"/>
      <c r="EO603" s="277"/>
      <c r="EP603" s="277"/>
      <c r="EQ603" s="277"/>
      <c r="ER603" s="277"/>
      <c r="ES603" s="277"/>
      <c r="ET603" s="277"/>
      <c r="EU603" s="277"/>
      <c r="EV603" s="277"/>
      <c r="EW603" s="277"/>
      <c r="EX603" s="277"/>
      <c r="EY603" s="277"/>
      <c r="EZ603" s="277"/>
      <c r="FA603" s="277"/>
      <c r="FB603" s="277"/>
      <c r="FC603" s="277"/>
      <c r="FD603" s="277"/>
      <c r="FE603" s="277"/>
      <c r="FF603" s="277"/>
      <c r="FG603" s="277"/>
      <c r="FH603" s="277"/>
      <c r="FI603" s="277"/>
      <c r="FJ603" s="277"/>
      <c r="FK603" s="277"/>
      <c r="FL603" s="277"/>
      <c r="FM603" s="277"/>
      <c r="FN603" s="277"/>
      <c r="FO603" s="277"/>
      <c r="FP603" s="277"/>
      <c r="FQ603" s="277"/>
      <c r="FR603" s="277"/>
      <c r="FS603" s="277"/>
      <c r="FT603" s="277"/>
      <c r="FU603" s="277"/>
      <c r="FV603" s="277"/>
      <c r="FW603" s="277"/>
      <c r="FX603" s="277"/>
      <c r="FY603" s="277"/>
      <c r="FZ603" s="277"/>
      <c r="GA603" s="277"/>
      <c r="GB603" s="277"/>
      <c r="GC603" s="277"/>
      <c r="GD603" s="277"/>
      <c r="GE603" s="277"/>
      <c r="GF603" s="277"/>
      <c r="GG603" s="277"/>
      <c r="GH603" s="277"/>
      <c r="GI603" s="277"/>
      <c r="GJ603" s="277"/>
      <c r="GK603" s="277"/>
      <c r="GL603" s="277"/>
      <c r="GM603" s="277"/>
      <c r="GN603" s="277"/>
      <c r="GO603" s="277"/>
      <c r="GP603" s="277"/>
      <c r="GQ603" s="277"/>
      <c r="GR603" s="277"/>
      <c r="GS603" s="277"/>
      <c r="GT603" s="277"/>
      <c r="GU603" s="277"/>
      <c r="GV603" s="280"/>
      <c r="GW603" s="280"/>
      <c r="GX603" s="280"/>
      <c r="GY603" s="280"/>
      <c r="GZ603" s="280"/>
      <c r="HA603" s="280"/>
      <c r="HB603" s="280"/>
      <c r="HC603" s="280"/>
      <c r="HD603" s="280"/>
      <c r="HE603" s="280"/>
      <c r="HF603" s="280"/>
      <c r="HG603" s="280"/>
      <c r="HH603" s="280"/>
      <c r="HI603" s="280"/>
      <c r="HJ603" s="280"/>
      <c r="HK603" s="280"/>
      <c r="HL603" s="280"/>
      <c r="HM603" s="280"/>
      <c r="HN603" s="280"/>
      <c r="HO603" s="280"/>
      <c r="HP603" s="280"/>
      <c r="HQ603" s="280"/>
      <c r="HR603" s="280"/>
      <c r="HS603" s="280"/>
    </row>
    <row r="604" spans="1:227" s="278" customFormat="1" ht="30" customHeight="1">
      <c r="A604" s="523"/>
      <c r="B604" s="296" t="s">
        <v>257</v>
      </c>
      <c r="C604" s="290">
        <v>6.6</v>
      </c>
      <c r="D604" s="290"/>
      <c r="E604" s="290"/>
      <c r="F604" s="291">
        <f t="shared" si="91"/>
        <v>6.6</v>
      </c>
      <c r="G604" s="290"/>
      <c r="H604" s="291">
        <f t="shared" si="96"/>
        <v>6.6</v>
      </c>
      <c r="I604" s="296"/>
      <c r="J604" s="277"/>
      <c r="K604" s="277"/>
      <c r="L604" s="277"/>
      <c r="M604" s="277"/>
      <c r="N604" s="277"/>
      <c r="O604" s="277"/>
      <c r="P604" s="277"/>
      <c r="Q604" s="277"/>
      <c r="R604" s="277"/>
      <c r="S604" s="277"/>
      <c r="T604" s="277"/>
      <c r="U604" s="277"/>
      <c r="V604" s="277"/>
      <c r="W604" s="277"/>
      <c r="X604" s="277"/>
      <c r="Y604" s="277"/>
      <c r="Z604" s="277"/>
      <c r="AA604" s="277"/>
      <c r="AB604" s="277"/>
      <c r="AC604" s="277"/>
      <c r="AD604" s="277"/>
      <c r="AE604" s="277"/>
      <c r="AF604" s="277"/>
      <c r="AG604" s="277"/>
      <c r="AH604" s="277"/>
      <c r="AI604" s="277"/>
      <c r="AJ604" s="277"/>
      <c r="AK604" s="277"/>
      <c r="AL604" s="277"/>
      <c r="AM604" s="277"/>
      <c r="AN604" s="277"/>
      <c r="AO604" s="277"/>
      <c r="AP604" s="277"/>
      <c r="AQ604" s="277"/>
      <c r="AR604" s="277"/>
      <c r="AS604" s="277"/>
      <c r="AT604" s="277"/>
      <c r="AU604" s="277"/>
      <c r="AV604" s="277"/>
      <c r="AW604" s="277"/>
      <c r="AX604" s="277"/>
      <c r="AY604" s="277"/>
      <c r="AZ604" s="277"/>
      <c r="BA604" s="277"/>
      <c r="BB604" s="277"/>
      <c r="BC604" s="277"/>
      <c r="BD604" s="277"/>
      <c r="BE604" s="277"/>
      <c r="BF604" s="277"/>
      <c r="BG604" s="277"/>
      <c r="BH604" s="277"/>
      <c r="BI604" s="277"/>
      <c r="BJ604" s="277"/>
      <c r="BK604" s="277"/>
      <c r="BL604" s="277"/>
      <c r="BM604" s="277"/>
      <c r="BN604" s="277"/>
      <c r="BO604" s="277"/>
      <c r="BP604" s="277"/>
      <c r="BQ604" s="277"/>
      <c r="BR604" s="277"/>
      <c r="BS604" s="277"/>
      <c r="BT604" s="277"/>
      <c r="BU604" s="277"/>
      <c r="BV604" s="277"/>
      <c r="BW604" s="277"/>
      <c r="BX604" s="277"/>
      <c r="BY604" s="277"/>
      <c r="BZ604" s="277"/>
      <c r="CA604" s="277"/>
      <c r="CB604" s="277"/>
      <c r="CC604" s="277"/>
      <c r="CD604" s="277"/>
      <c r="CE604" s="277"/>
      <c r="CF604" s="277"/>
      <c r="CG604" s="277"/>
      <c r="CH604" s="277"/>
      <c r="CI604" s="277"/>
      <c r="CJ604" s="277"/>
      <c r="CK604" s="277"/>
      <c r="CL604" s="277"/>
      <c r="CM604" s="277"/>
      <c r="CN604" s="277"/>
      <c r="CO604" s="277"/>
      <c r="CP604" s="277"/>
      <c r="CQ604" s="277"/>
      <c r="CR604" s="277"/>
      <c r="CS604" s="277"/>
      <c r="CT604" s="277"/>
      <c r="CU604" s="277"/>
      <c r="CV604" s="277"/>
      <c r="CW604" s="277"/>
      <c r="CX604" s="277"/>
      <c r="CY604" s="277"/>
      <c r="CZ604" s="277"/>
      <c r="DA604" s="277"/>
      <c r="DB604" s="277"/>
      <c r="DC604" s="277"/>
      <c r="DD604" s="277"/>
      <c r="DE604" s="277"/>
      <c r="DF604" s="277"/>
      <c r="DG604" s="277"/>
      <c r="DH604" s="277"/>
      <c r="DI604" s="277"/>
      <c r="DJ604" s="277"/>
      <c r="DK604" s="277"/>
      <c r="DL604" s="277"/>
      <c r="DM604" s="277"/>
      <c r="DN604" s="277"/>
      <c r="DO604" s="277"/>
      <c r="DP604" s="277"/>
      <c r="DQ604" s="277"/>
      <c r="DR604" s="277"/>
      <c r="DS604" s="277"/>
      <c r="DT604" s="277"/>
      <c r="DU604" s="277"/>
      <c r="DV604" s="277"/>
      <c r="DW604" s="277"/>
      <c r="DX604" s="277"/>
      <c r="DY604" s="277"/>
      <c r="DZ604" s="277"/>
      <c r="EA604" s="277"/>
      <c r="EB604" s="277"/>
      <c r="EC604" s="277"/>
      <c r="ED604" s="277"/>
      <c r="EE604" s="277"/>
      <c r="EF604" s="277"/>
      <c r="EG604" s="277"/>
      <c r="EH604" s="277"/>
      <c r="EI604" s="277"/>
      <c r="EJ604" s="277"/>
      <c r="EK604" s="277"/>
      <c r="EL604" s="277"/>
      <c r="EM604" s="277"/>
      <c r="EN604" s="277"/>
      <c r="EO604" s="277"/>
      <c r="EP604" s="277"/>
      <c r="EQ604" s="277"/>
      <c r="ER604" s="277"/>
      <c r="ES604" s="277"/>
      <c r="ET604" s="277"/>
      <c r="EU604" s="277"/>
      <c r="EV604" s="277"/>
      <c r="EW604" s="277"/>
      <c r="EX604" s="277"/>
      <c r="EY604" s="277"/>
      <c r="EZ604" s="277"/>
      <c r="FA604" s="277"/>
      <c r="FB604" s="277"/>
      <c r="FC604" s="277"/>
      <c r="FD604" s="277"/>
      <c r="FE604" s="277"/>
      <c r="FF604" s="277"/>
      <c r="FG604" s="277"/>
      <c r="FH604" s="277"/>
      <c r="FI604" s="277"/>
      <c r="FJ604" s="277"/>
      <c r="FK604" s="277"/>
      <c r="FL604" s="277"/>
      <c r="FM604" s="277"/>
      <c r="FN604" s="277"/>
      <c r="FO604" s="277"/>
      <c r="FP604" s="277"/>
      <c r="FQ604" s="277"/>
      <c r="FR604" s="277"/>
      <c r="FS604" s="277"/>
      <c r="FT604" s="277"/>
      <c r="FU604" s="277"/>
      <c r="FV604" s="277"/>
      <c r="FW604" s="277"/>
      <c r="FX604" s="277"/>
      <c r="FY604" s="277"/>
      <c r="FZ604" s="277"/>
      <c r="GA604" s="277"/>
      <c r="GB604" s="277"/>
      <c r="GC604" s="277"/>
      <c r="GD604" s="277"/>
      <c r="GE604" s="277"/>
      <c r="GF604" s="277"/>
      <c r="GG604" s="277"/>
      <c r="GH604" s="277"/>
      <c r="GI604" s="277"/>
      <c r="GJ604" s="277"/>
      <c r="GK604" s="277"/>
      <c r="GL604" s="277"/>
      <c r="GM604" s="277"/>
      <c r="GN604" s="277"/>
      <c r="GO604" s="277"/>
      <c r="GP604" s="277"/>
      <c r="GQ604" s="277"/>
      <c r="GR604" s="277"/>
      <c r="GS604" s="277"/>
      <c r="GT604" s="277"/>
      <c r="GU604" s="277"/>
      <c r="GV604" s="280"/>
      <c r="GW604" s="280"/>
      <c r="GX604" s="280"/>
      <c r="GY604" s="280"/>
      <c r="GZ604" s="280"/>
      <c r="HA604" s="280"/>
      <c r="HB604" s="280"/>
      <c r="HC604" s="280"/>
      <c r="HD604" s="280"/>
      <c r="HE604" s="280"/>
      <c r="HF604" s="280"/>
      <c r="HG604" s="280"/>
      <c r="HH604" s="280"/>
      <c r="HI604" s="280"/>
      <c r="HJ604" s="280"/>
      <c r="HK604" s="280"/>
      <c r="HL604" s="280"/>
      <c r="HM604" s="280"/>
      <c r="HN604" s="280"/>
      <c r="HO604" s="280"/>
      <c r="HP604" s="280"/>
      <c r="HQ604" s="280"/>
      <c r="HR604" s="280"/>
      <c r="HS604" s="280"/>
    </row>
    <row r="605" spans="1:227" s="278" customFormat="1" ht="30" customHeight="1">
      <c r="A605" s="523"/>
      <c r="B605" s="294" t="s">
        <v>258</v>
      </c>
      <c r="C605" s="290">
        <f>SUM(C606:C615)</f>
        <v>87.7</v>
      </c>
      <c r="D605" s="290">
        <f t="shared" ref="D605:G605" si="100">SUM(D606:D615)</f>
        <v>82.07</v>
      </c>
      <c r="E605" s="290">
        <f t="shared" si="100"/>
        <v>0</v>
      </c>
      <c r="F605" s="291">
        <f t="shared" si="91"/>
        <v>169.77</v>
      </c>
      <c r="G605" s="290">
        <f t="shared" si="100"/>
        <v>217.81429199999999</v>
      </c>
      <c r="H605" s="291">
        <f t="shared" si="96"/>
        <v>387.584292</v>
      </c>
      <c r="I605" s="296"/>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277"/>
      <c r="AF605" s="277"/>
      <c r="AG605" s="277"/>
      <c r="AH605" s="277"/>
      <c r="AI605" s="277"/>
      <c r="AJ605" s="277"/>
      <c r="AK605" s="277"/>
      <c r="AL605" s="277"/>
      <c r="AM605" s="277"/>
      <c r="AN605" s="277"/>
      <c r="AO605" s="277"/>
      <c r="AP605" s="277"/>
      <c r="AQ605" s="277"/>
      <c r="AR605" s="277"/>
      <c r="AS605" s="277"/>
      <c r="AT605" s="277"/>
      <c r="AU605" s="277"/>
      <c r="AV605" s="277"/>
      <c r="AW605" s="277"/>
      <c r="AX605" s="277"/>
      <c r="AY605" s="277"/>
      <c r="AZ605" s="277"/>
      <c r="BA605" s="277"/>
      <c r="BB605" s="277"/>
      <c r="BC605" s="277"/>
      <c r="BD605" s="277"/>
      <c r="BE605" s="277"/>
      <c r="BF605" s="277"/>
      <c r="BG605" s="277"/>
      <c r="BH605" s="277"/>
      <c r="BI605" s="277"/>
      <c r="BJ605" s="277"/>
      <c r="BK605" s="277"/>
      <c r="BL605" s="277"/>
      <c r="BM605" s="277"/>
      <c r="BN605" s="277"/>
      <c r="BO605" s="277"/>
      <c r="BP605" s="277"/>
      <c r="BQ605" s="277"/>
      <c r="BR605" s="277"/>
      <c r="BS605" s="277"/>
      <c r="BT605" s="277"/>
      <c r="BU605" s="277"/>
      <c r="BV605" s="277"/>
      <c r="BW605" s="277"/>
      <c r="BX605" s="277"/>
      <c r="BY605" s="277"/>
      <c r="BZ605" s="277"/>
      <c r="CA605" s="277"/>
      <c r="CB605" s="277"/>
      <c r="CC605" s="277"/>
      <c r="CD605" s="277"/>
      <c r="CE605" s="277"/>
      <c r="CF605" s="277"/>
      <c r="CG605" s="277"/>
      <c r="CH605" s="277"/>
      <c r="CI605" s="277"/>
      <c r="CJ605" s="277"/>
      <c r="CK605" s="277"/>
      <c r="CL605" s="277"/>
      <c r="CM605" s="277"/>
      <c r="CN605" s="277"/>
      <c r="CO605" s="277"/>
      <c r="CP605" s="277"/>
      <c r="CQ605" s="277"/>
      <c r="CR605" s="277"/>
      <c r="CS605" s="277"/>
      <c r="CT605" s="277"/>
      <c r="CU605" s="277"/>
      <c r="CV605" s="277"/>
      <c r="CW605" s="277"/>
      <c r="CX605" s="277"/>
      <c r="CY605" s="277"/>
      <c r="CZ605" s="277"/>
      <c r="DA605" s="277"/>
      <c r="DB605" s="277"/>
      <c r="DC605" s="277"/>
      <c r="DD605" s="277"/>
      <c r="DE605" s="277"/>
      <c r="DF605" s="277"/>
      <c r="DG605" s="277"/>
      <c r="DH605" s="277"/>
      <c r="DI605" s="277"/>
      <c r="DJ605" s="277"/>
      <c r="DK605" s="277"/>
      <c r="DL605" s="277"/>
      <c r="DM605" s="277"/>
      <c r="DN605" s="277"/>
      <c r="DO605" s="277"/>
      <c r="DP605" s="277"/>
      <c r="DQ605" s="277"/>
      <c r="DR605" s="277"/>
      <c r="DS605" s="277"/>
      <c r="DT605" s="277"/>
      <c r="DU605" s="277"/>
      <c r="DV605" s="277"/>
      <c r="DW605" s="277"/>
      <c r="DX605" s="277"/>
      <c r="DY605" s="277"/>
      <c r="DZ605" s="277"/>
      <c r="EA605" s="277"/>
      <c r="EB605" s="277"/>
      <c r="EC605" s="277"/>
      <c r="ED605" s="277"/>
      <c r="EE605" s="277"/>
      <c r="EF605" s="277"/>
      <c r="EG605" s="277"/>
      <c r="EH605" s="277"/>
      <c r="EI605" s="277"/>
      <c r="EJ605" s="277"/>
      <c r="EK605" s="277"/>
      <c r="EL605" s="277"/>
      <c r="EM605" s="277"/>
      <c r="EN605" s="277"/>
      <c r="EO605" s="277"/>
      <c r="EP605" s="277"/>
      <c r="EQ605" s="277"/>
      <c r="ER605" s="277"/>
      <c r="ES605" s="277"/>
      <c r="ET605" s="277"/>
      <c r="EU605" s="277"/>
      <c r="EV605" s="277"/>
      <c r="EW605" s="277"/>
      <c r="EX605" s="277"/>
      <c r="EY605" s="277"/>
      <c r="EZ605" s="277"/>
      <c r="FA605" s="277"/>
      <c r="FB605" s="277"/>
      <c r="FC605" s="277"/>
      <c r="FD605" s="277"/>
      <c r="FE605" s="277"/>
      <c r="FF605" s="277"/>
      <c r="FG605" s="277"/>
      <c r="FH605" s="277"/>
      <c r="FI605" s="277"/>
      <c r="FJ605" s="277"/>
      <c r="FK605" s="277"/>
      <c r="FL605" s="277"/>
      <c r="FM605" s="277"/>
      <c r="FN605" s="277"/>
      <c r="FO605" s="277"/>
      <c r="FP605" s="277"/>
      <c r="FQ605" s="277"/>
      <c r="FR605" s="277"/>
      <c r="FS605" s="277"/>
      <c r="FT605" s="277"/>
      <c r="FU605" s="277"/>
      <c r="FV605" s="277"/>
      <c r="FW605" s="277"/>
      <c r="FX605" s="277"/>
      <c r="FY605" s="277"/>
      <c r="FZ605" s="277"/>
      <c r="GA605" s="277"/>
      <c r="GB605" s="277"/>
      <c r="GC605" s="277"/>
      <c r="GD605" s="277"/>
      <c r="GE605" s="277"/>
      <c r="GF605" s="277"/>
      <c r="GG605" s="277"/>
      <c r="GH605" s="277"/>
      <c r="GI605" s="277"/>
      <c r="GJ605" s="277"/>
      <c r="GK605" s="277"/>
      <c r="GL605" s="277"/>
      <c r="GM605" s="277"/>
      <c r="GN605" s="277"/>
      <c r="GO605" s="277"/>
      <c r="GP605" s="277"/>
      <c r="GQ605" s="277"/>
      <c r="GR605" s="277"/>
      <c r="GS605" s="277"/>
      <c r="GT605" s="277"/>
      <c r="GU605" s="277"/>
      <c r="GV605" s="280"/>
      <c r="GW605" s="280"/>
      <c r="GX605" s="280"/>
      <c r="GY605" s="280"/>
      <c r="GZ605" s="280"/>
      <c r="HA605" s="280"/>
      <c r="HB605" s="280"/>
      <c r="HC605" s="280"/>
      <c r="HD605" s="280"/>
      <c r="HE605" s="280"/>
      <c r="HF605" s="280"/>
      <c r="HG605" s="280"/>
      <c r="HH605" s="280"/>
      <c r="HI605" s="280"/>
      <c r="HJ605" s="280"/>
      <c r="HK605" s="280"/>
      <c r="HL605" s="280"/>
      <c r="HM605" s="280"/>
      <c r="HN605" s="280"/>
      <c r="HO605" s="280"/>
      <c r="HP605" s="280"/>
      <c r="HQ605" s="280"/>
      <c r="HR605" s="280"/>
      <c r="HS605" s="280"/>
    </row>
    <row r="606" spans="1:227" s="278" customFormat="1" ht="30" customHeight="1">
      <c r="A606" s="523"/>
      <c r="B606" s="296" t="s">
        <v>607</v>
      </c>
      <c r="C606" s="290">
        <v>22</v>
      </c>
      <c r="D606" s="290"/>
      <c r="E606" s="290"/>
      <c r="F606" s="291">
        <f t="shared" si="91"/>
        <v>22</v>
      </c>
      <c r="G606" s="290"/>
      <c r="H606" s="291">
        <f t="shared" si="96"/>
        <v>22</v>
      </c>
      <c r="I606" s="296"/>
      <c r="J606" s="277"/>
      <c r="K606" s="277"/>
      <c r="L606" s="277"/>
      <c r="M606" s="277"/>
      <c r="N606" s="277"/>
      <c r="O606" s="277"/>
      <c r="P606" s="277"/>
      <c r="Q606" s="277"/>
      <c r="R606" s="277"/>
      <c r="S606" s="277"/>
      <c r="T606" s="277"/>
      <c r="U606" s="277"/>
      <c r="V606" s="277"/>
      <c r="W606" s="277"/>
      <c r="X606" s="277"/>
      <c r="Y606" s="277"/>
      <c r="Z606" s="277"/>
      <c r="AA606" s="277"/>
      <c r="AB606" s="277"/>
      <c r="AC606" s="277"/>
      <c r="AD606" s="277"/>
      <c r="AE606" s="277"/>
      <c r="AF606" s="277"/>
      <c r="AG606" s="277"/>
      <c r="AH606" s="277"/>
      <c r="AI606" s="277"/>
      <c r="AJ606" s="277"/>
      <c r="AK606" s="277"/>
      <c r="AL606" s="277"/>
      <c r="AM606" s="277"/>
      <c r="AN606" s="277"/>
      <c r="AO606" s="277"/>
      <c r="AP606" s="277"/>
      <c r="AQ606" s="277"/>
      <c r="AR606" s="277"/>
      <c r="AS606" s="277"/>
      <c r="AT606" s="277"/>
      <c r="AU606" s="277"/>
      <c r="AV606" s="277"/>
      <c r="AW606" s="277"/>
      <c r="AX606" s="277"/>
      <c r="AY606" s="277"/>
      <c r="AZ606" s="277"/>
      <c r="BA606" s="277"/>
      <c r="BB606" s="277"/>
      <c r="BC606" s="277"/>
      <c r="BD606" s="277"/>
      <c r="BE606" s="277"/>
      <c r="BF606" s="277"/>
      <c r="BG606" s="277"/>
      <c r="BH606" s="277"/>
      <c r="BI606" s="277"/>
      <c r="BJ606" s="277"/>
      <c r="BK606" s="277"/>
      <c r="BL606" s="277"/>
      <c r="BM606" s="277"/>
      <c r="BN606" s="277"/>
      <c r="BO606" s="277"/>
      <c r="BP606" s="277"/>
      <c r="BQ606" s="277"/>
      <c r="BR606" s="277"/>
      <c r="BS606" s="277"/>
      <c r="BT606" s="277"/>
      <c r="BU606" s="277"/>
      <c r="BV606" s="277"/>
      <c r="BW606" s="277"/>
      <c r="BX606" s="277"/>
      <c r="BY606" s="277"/>
      <c r="BZ606" s="277"/>
      <c r="CA606" s="277"/>
      <c r="CB606" s="277"/>
      <c r="CC606" s="277"/>
      <c r="CD606" s="277"/>
      <c r="CE606" s="277"/>
      <c r="CF606" s="277"/>
      <c r="CG606" s="277"/>
      <c r="CH606" s="277"/>
      <c r="CI606" s="277"/>
      <c r="CJ606" s="277"/>
      <c r="CK606" s="277"/>
      <c r="CL606" s="277"/>
      <c r="CM606" s="277"/>
      <c r="CN606" s="277"/>
      <c r="CO606" s="277"/>
      <c r="CP606" s="277"/>
      <c r="CQ606" s="277"/>
      <c r="CR606" s="277"/>
      <c r="CS606" s="277"/>
      <c r="CT606" s="277"/>
      <c r="CU606" s="277"/>
      <c r="CV606" s="277"/>
      <c r="CW606" s="277"/>
      <c r="CX606" s="277"/>
      <c r="CY606" s="277"/>
      <c r="CZ606" s="277"/>
      <c r="DA606" s="277"/>
      <c r="DB606" s="277"/>
      <c r="DC606" s="277"/>
      <c r="DD606" s="277"/>
      <c r="DE606" s="277"/>
      <c r="DF606" s="277"/>
      <c r="DG606" s="277"/>
      <c r="DH606" s="277"/>
      <c r="DI606" s="277"/>
      <c r="DJ606" s="277"/>
      <c r="DK606" s="277"/>
      <c r="DL606" s="277"/>
      <c r="DM606" s="277"/>
      <c r="DN606" s="277"/>
      <c r="DO606" s="277"/>
      <c r="DP606" s="277"/>
      <c r="DQ606" s="277"/>
      <c r="DR606" s="277"/>
      <c r="DS606" s="277"/>
      <c r="DT606" s="277"/>
      <c r="DU606" s="277"/>
      <c r="DV606" s="277"/>
      <c r="DW606" s="277"/>
      <c r="DX606" s="277"/>
      <c r="DY606" s="277"/>
      <c r="DZ606" s="277"/>
      <c r="EA606" s="277"/>
      <c r="EB606" s="277"/>
      <c r="EC606" s="277"/>
      <c r="ED606" s="277"/>
      <c r="EE606" s="277"/>
      <c r="EF606" s="277"/>
      <c r="EG606" s="277"/>
      <c r="EH606" s="277"/>
      <c r="EI606" s="277"/>
      <c r="EJ606" s="277"/>
      <c r="EK606" s="277"/>
      <c r="EL606" s="277"/>
      <c r="EM606" s="277"/>
      <c r="EN606" s="277"/>
      <c r="EO606" s="277"/>
      <c r="EP606" s="277"/>
      <c r="EQ606" s="277"/>
      <c r="ER606" s="277"/>
      <c r="ES606" s="277"/>
      <c r="ET606" s="277"/>
      <c r="EU606" s="277"/>
      <c r="EV606" s="277"/>
      <c r="EW606" s="277"/>
      <c r="EX606" s="277"/>
      <c r="EY606" s="277"/>
      <c r="EZ606" s="277"/>
      <c r="FA606" s="277"/>
      <c r="FB606" s="277"/>
      <c r="FC606" s="277"/>
      <c r="FD606" s="277"/>
      <c r="FE606" s="277"/>
      <c r="FF606" s="277"/>
      <c r="FG606" s="277"/>
      <c r="FH606" s="277"/>
      <c r="FI606" s="277"/>
      <c r="FJ606" s="277"/>
      <c r="FK606" s="277"/>
      <c r="FL606" s="277"/>
      <c r="FM606" s="277"/>
      <c r="FN606" s="277"/>
      <c r="FO606" s="277"/>
      <c r="FP606" s="277"/>
      <c r="FQ606" s="277"/>
      <c r="FR606" s="277"/>
      <c r="FS606" s="277"/>
      <c r="FT606" s="277"/>
      <c r="FU606" s="277"/>
      <c r="FV606" s="277"/>
      <c r="FW606" s="277"/>
      <c r="FX606" s="277"/>
      <c r="FY606" s="277"/>
      <c r="FZ606" s="277"/>
      <c r="GA606" s="277"/>
      <c r="GB606" s="277"/>
      <c r="GC606" s="277"/>
      <c r="GD606" s="277"/>
      <c r="GE606" s="277"/>
      <c r="GF606" s="277"/>
      <c r="GG606" s="277"/>
      <c r="GH606" s="277"/>
      <c r="GI606" s="277"/>
      <c r="GJ606" s="277"/>
      <c r="GK606" s="277"/>
      <c r="GL606" s="277"/>
      <c r="GM606" s="277"/>
      <c r="GN606" s="277"/>
      <c r="GO606" s="277"/>
      <c r="GP606" s="277"/>
      <c r="GQ606" s="277"/>
      <c r="GR606" s="277"/>
      <c r="GS606" s="277"/>
      <c r="GT606" s="277"/>
      <c r="GU606" s="277"/>
      <c r="GV606" s="280"/>
      <c r="GW606" s="280"/>
      <c r="GX606" s="280"/>
      <c r="GY606" s="280"/>
      <c r="GZ606" s="280"/>
      <c r="HA606" s="280"/>
      <c r="HB606" s="280"/>
      <c r="HC606" s="280"/>
      <c r="HD606" s="280"/>
      <c r="HE606" s="280"/>
      <c r="HF606" s="280"/>
      <c r="HG606" s="280"/>
      <c r="HH606" s="280"/>
      <c r="HI606" s="280"/>
      <c r="HJ606" s="280"/>
      <c r="HK606" s="280"/>
      <c r="HL606" s="280"/>
      <c r="HM606" s="280"/>
      <c r="HN606" s="280"/>
      <c r="HO606" s="280"/>
      <c r="HP606" s="280"/>
      <c r="HQ606" s="280"/>
      <c r="HR606" s="280"/>
      <c r="HS606" s="280"/>
    </row>
    <row r="607" spans="1:227" s="278" customFormat="1" ht="30" customHeight="1">
      <c r="A607" s="523"/>
      <c r="B607" s="297" t="s">
        <v>608</v>
      </c>
      <c r="C607" s="290">
        <v>18</v>
      </c>
      <c r="D607" s="290"/>
      <c r="E607" s="290"/>
      <c r="F607" s="291">
        <f t="shared" si="91"/>
        <v>18</v>
      </c>
      <c r="G607" s="290"/>
      <c r="H607" s="291">
        <f t="shared" si="96"/>
        <v>18</v>
      </c>
      <c r="I607" s="296"/>
      <c r="J607" s="277"/>
      <c r="K607" s="277"/>
      <c r="L607" s="277"/>
      <c r="M607" s="277"/>
      <c r="N607" s="277"/>
      <c r="O607" s="277"/>
      <c r="P607" s="277"/>
      <c r="Q607" s="277"/>
      <c r="R607" s="277"/>
      <c r="S607" s="277"/>
      <c r="T607" s="277"/>
      <c r="U607" s="277"/>
      <c r="V607" s="277"/>
      <c r="W607" s="277"/>
      <c r="X607" s="277"/>
      <c r="Y607" s="277"/>
      <c r="Z607" s="277"/>
      <c r="AA607" s="277"/>
      <c r="AB607" s="277"/>
      <c r="AC607" s="277"/>
      <c r="AD607" s="277"/>
      <c r="AE607" s="277"/>
      <c r="AF607" s="277"/>
      <c r="AG607" s="277"/>
      <c r="AH607" s="277"/>
      <c r="AI607" s="277"/>
      <c r="AJ607" s="277"/>
      <c r="AK607" s="277"/>
      <c r="AL607" s="277"/>
      <c r="AM607" s="277"/>
      <c r="AN607" s="277"/>
      <c r="AO607" s="277"/>
      <c r="AP607" s="277"/>
      <c r="AQ607" s="277"/>
      <c r="AR607" s="277"/>
      <c r="AS607" s="277"/>
      <c r="AT607" s="277"/>
      <c r="AU607" s="277"/>
      <c r="AV607" s="277"/>
      <c r="AW607" s="277"/>
      <c r="AX607" s="277"/>
      <c r="AY607" s="277"/>
      <c r="AZ607" s="277"/>
      <c r="BA607" s="277"/>
      <c r="BB607" s="277"/>
      <c r="BC607" s="277"/>
      <c r="BD607" s="277"/>
      <c r="BE607" s="277"/>
      <c r="BF607" s="277"/>
      <c r="BG607" s="277"/>
      <c r="BH607" s="277"/>
      <c r="BI607" s="277"/>
      <c r="BJ607" s="277"/>
      <c r="BK607" s="277"/>
      <c r="BL607" s="277"/>
      <c r="BM607" s="277"/>
      <c r="BN607" s="277"/>
      <c r="BO607" s="277"/>
      <c r="BP607" s="277"/>
      <c r="BQ607" s="277"/>
      <c r="BR607" s="277"/>
      <c r="BS607" s="277"/>
      <c r="BT607" s="277"/>
      <c r="BU607" s="277"/>
      <c r="BV607" s="277"/>
      <c r="BW607" s="277"/>
      <c r="BX607" s="277"/>
      <c r="BY607" s="277"/>
      <c r="BZ607" s="277"/>
      <c r="CA607" s="277"/>
      <c r="CB607" s="277"/>
      <c r="CC607" s="277"/>
      <c r="CD607" s="277"/>
      <c r="CE607" s="277"/>
      <c r="CF607" s="277"/>
      <c r="CG607" s="277"/>
      <c r="CH607" s="277"/>
      <c r="CI607" s="277"/>
      <c r="CJ607" s="277"/>
      <c r="CK607" s="277"/>
      <c r="CL607" s="277"/>
      <c r="CM607" s="277"/>
      <c r="CN607" s="277"/>
      <c r="CO607" s="277"/>
      <c r="CP607" s="277"/>
      <c r="CQ607" s="277"/>
      <c r="CR607" s="277"/>
      <c r="CS607" s="277"/>
      <c r="CT607" s="277"/>
      <c r="CU607" s="277"/>
      <c r="CV607" s="277"/>
      <c r="CW607" s="277"/>
      <c r="CX607" s="277"/>
      <c r="CY607" s="277"/>
      <c r="CZ607" s="277"/>
      <c r="DA607" s="277"/>
      <c r="DB607" s="277"/>
      <c r="DC607" s="277"/>
      <c r="DD607" s="277"/>
      <c r="DE607" s="277"/>
      <c r="DF607" s="277"/>
      <c r="DG607" s="277"/>
      <c r="DH607" s="277"/>
      <c r="DI607" s="277"/>
      <c r="DJ607" s="277"/>
      <c r="DK607" s="277"/>
      <c r="DL607" s="277"/>
      <c r="DM607" s="277"/>
      <c r="DN607" s="277"/>
      <c r="DO607" s="277"/>
      <c r="DP607" s="277"/>
      <c r="DQ607" s="277"/>
      <c r="DR607" s="277"/>
      <c r="DS607" s="277"/>
      <c r="DT607" s="277"/>
      <c r="DU607" s="277"/>
      <c r="DV607" s="277"/>
      <c r="DW607" s="277"/>
      <c r="DX607" s="277"/>
      <c r="DY607" s="277"/>
      <c r="DZ607" s="277"/>
      <c r="EA607" s="277"/>
      <c r="EB607" s="277"/>
      <c r="EC607" s="277"/>
      <c r="ED607" s="277"/>
      <c r="EE607" s="277"/>
      <c r="EF607" s="277"/>
      <c r="EG607" s="277"/>
      <c r="EH607" s="277"/>
      <c r="EI607" s="277"/>
      <c r="EJ607" s="277"/>
      <c r="EK607" s="277"/>
      <c r="EL607" s="277"/>
      <c r="EM607" s="277"/>
      <c r="EN607" s="277"/>
      <c r="EO607" s="277"/>
      <c r="EP607" s="277"/>
      <c r="EQ607" s="277"/>
      <c r="ER607" s="277"/>
      <c r="ES607" s="277"/>
      <c r="ET607" s="277"/>
      <c r="EU607" s="277"/>
      <c r="EV607" s="277"/>
      <c r="EW607" s="277"/>
      <c r="EX607" s="277"/>
      <c r="EY607" s="277"/>
      <c r="EZ607" s="277"/>
      <c r="FA607" s="277"/>
      <c r="FB607" s="277"/>
      <c r="FC607" s="277"/>
      <c r="FD607" s="277"/>
      <c r="FE607" s="277"/>
      <c r="FF607" s="277"/>
      <c r="FG607" s="277"/>
      <c r="FH607" s="277"/>
      <c r="FI607" s="277"/>
      <c r="FJ607" s="277"/>
      <c r="FK607" s="277"/>
      <c r="FL607" s="277"/>
      <c r="FM607" s="277"/>
      <c r="FN607" s="277"/>
      <c r="FO607" s="277"/>
      <c r="FP607" s="277"/>
      <c r="FQ607" s="277"/>
      <c r="FR607" s="277"/>
      <c r="FS607" s="277"/>
      <c r="FT607" s="277"/>
      <c r="FU607" s="277"/>
      <c r="FV607" s="277"/>
      <c r="FW607" s="277"/>
      <c r="FX607" s="277"/>
      <c r="FY607" s="277"/>
      <c r="FZ607" s="277"/>
      <c r="GA607" s="277"/>
      <c r="GB607" s="277"/>
      <c r="GC607" s="277"/>
      <c r="GD607" s="277"/>
      <c r="GE607" s="277"/>
      <c r="GF607" s="277"/>
      <c r="GG607" s="277"/>
      <c r="GH607" s="277"/>
      <c r="GI607" s="277"/>
      <c r="GJ607" s="277"/>
      <c r="GK607" s="277"/>
      <c r="GL607" s="277"/>
      <c r="GM607" s="277"/>
      <c r="GN607" s="277"/>
      <c r="GO607" s="277"/>
      <c r="GP607" s="277"/>
      <c r="GQ607" s="277"/>
      <c r="GR607" s="277"/>
      <c r="GS607" s="277"/>
      <c r="GT607" s="277"/>
      <c r="GU607" s="277"/>
      <c r="GV607" s="280"/>
      <c r="GW607" s="280"/>
      <c r="GX607" s="280"/>
      <c r="GY607" s="280"/>
      <c r="GZ607" s="280"/>
      <c r="HA607" s="280"/>
      <c r="HB607" s="280"/>
      <c r="HC607" s="280"/>
      <c r="HD607" s="280"/>
      <c r="HE607" s="280"/>
      <c r="HF607" s="280"/>
      <c r="HG607" s="280"/>
      <c r="HH607" s="280"/>
      <c r="HI607" s="280"/>
      <c r="HJ607" s="280"/>
      <c r="HK607" s="280"/>
      <c r="HL607" s="280"/>
      <c r="HM607" s="280"/>
      <c r="HN607" s="280"/>
      <c r="HO607" s="280"/>
      <c r="HP607" s="280"/>
      <c r="HQ607" s="280"/>
      <c r="HR607" s="280"/>
      <c r="HS607" s="280"/>
    </row>
    <row r="608" spans="1:227" s="278" customFormat="1" ht="30" customHeight="1">
      <c r="A608" s="523"/>
      <c r="B608" s="297" t="s">
        <v>609</v>
      </c>
      <c r="C608" s="290">
        <v>10</v>
      </c>
      <c r="D608" s="290"/>
      <c r="E608" s="290"/>
      <c r="F608" s="291">
        <f t="shared" si="91"/>
        <v>10</v>
      </c>
      <c r="G608" s="290"/>
      <c r="H608" s="291">
        <f t="shared" si="96"/>
        <v>10</v>
      </c>
      <c r="I608" s="296"/>
      <c r="J608" s="277"/>
      <c r="K608" s="277"/>
      <c r="L608" s="277"/>
      <c r="M608" s="277"/>
      <c r="N608" s="277"/>
      <c r="O608" s="277"/>
      <c r="P608" s="277"/>
      <c r="Q608" s="277"/>
      <c r="R608" s="277"/>
      <c r="S608" s="277"/>
      <c r="T608" s="277"/>
      <c r="U608" s="277"/>
      <c r="V608" s="277"/>
      <c r="W608" s="277"/>
      <c r="X608" s="277"/>
      <c r="Y608" s="277"/>
      <c r="Z608" s="277"/>
      <c r="AA608" s="277"/>
      <c r="AB608" s="277"/>
      <c r="AC608" s="277"/>
      <c r="AD608" s="277"/>
      <c r="AE608" s="277"/>
      <c r="AF608" s="277"/>
      <c r="AG608" s="277"/>
      <c r="AH608" s="277"/>
      <c r="AI608" s="277"/>
      <c r="AJ608" s="277"/>
      <c r="AK608" s="277"/>
      <c r="AL608" s="277"/>
      <c r="AM608" s="277"/>
      <c r="AN608" s="277"/>
      <c r="AO608" s="277"/>
      <c r="AP608" s="277"/>
      <c r="AQ608" s="277"/>
      <c r="AR608" s="277"/>
      <c r="AS608" s="277"/>
      <c r="AT608" s="277"/>
      <c r="AU608" s="277"/>
      <c r="AV608" s="277"/>
      <c r="AW608" s="277"/>
      <c r="AX608" s="277"/>
      <c r="AY608" s="277"/>
      <c r="AZ608" s="277"/>
      <c r="BA608" s="277"/>
      <c r="BB608" s="277"/>
      <c r="BC608" s="277"/>
      <c r="BD608" s="277"/>
      <c r="BE608" s="277"/>
      <c r="BF608" s="277"/>
      <c r="BG608" s="277"/>
      <c r="BH608" s="277"/>
      <c r="BI608" s="277"/>
      <c r="BJ608" s="277"/>
      <c r="BK608" s="277"/>
      <c r="BL608" s="277"/>
      <c r="BM608" s="277"/>
      <c r="BN608" s="277"/>
      <c r="BO608" s="277"/>
      <c r="BP608" s="277"/>
      <c r="BQ608" s="277"/>
      <c r="BR608" s="277"/>
      <c r="BS608" s="277"/>
      <c r="BT608" s="277"/>
      <c r="BU608" s="277"/>
      <c r="BV608" s="277"/>
      <c r="BW608" s="277"/>
      <c r="BX608" s="277"/>
      <c r="BY608" s="277"/>
      <c r="BZ608" s="277"/>
      <c r="CA608" s="277"/>
      <c r="CB608" s="277"/>
      <c r="CC608" s="277"/>
      <c r="CD608" s="277"/>
      <c r="CE608" s="277"/>
      <c r="CF608" s="277"/>
      <c r="CG608" s="277"/>
      <c r="CH608" s="277"/>
      <c r="CI608" s="277"/>
      <c r="CJ608" s="277"/>
      <c r="CK608" s="277"/>
      <c r="CL608" s="277"/>
      <c r="CM608" s="277"/>
      <c r="CN608" s="277"/>
      <c r="CO608" s="277"/>
      <c r="CP608" s="277"/>
      <c r="CQ608" s="277"/>
      <c r="CR608" s="277"/>
      <c r="CS608" s="277"/>
      <c r="CT608" s="277"/>
      <c r="CU608" s="277"/>
      <c r="CV608" s="277"/>
      <c r="CW608" s="277"/>
      <c r="CX608" s="277"/>
      <c r="CY608" s="277"/>
      <c r="CZ608" s="277"/>
      <c r="DA608" s="277"/>
      <c r="DB608" s="277"/>
      <c r="DC608" s="277"/>
      <c r="DD608" s="277"/>
      <c r="DE608" s="277"/>
      <c r="DF608" s="277"/>
      <c r="DG608" s="277"/>
      <c r="DH608" s="277"/>
      <c r="DI608" s="277"/>
      <c r="DJ608" s="277"/>
      <c r="DK608" s="277"/>
      <c r="DL608" s="277"/>
      <c r="DM608" s="277"/>
      <c r="DN608" s="277"/>
      <c r="DO608" s="277"/>
      <c r="DP608" s="277"/>
      <c r="DQ608" s="277"/>
      <c r="DR608" s="277"/>
      <c r="DS608" s="277"/>
      <c r="DT608" s="277"/>
      <c r="DU608" s="277"/>
      <c r="DV608" s="277"/>
      <c r="DW608" s="277"/>
      <c r="DX608" s="277"/>
      <c r="DY608" s="277"/>
      <c r="DZ608" s="277"/>
      <c r="EA608" s="277"/>
      <c r="EB608" s="277"/>
      <c r="EC608" s="277"/>
      <c r="ED608" s="277"/>
      <c r="EE608" s="277"/>
      <c r="EF608" s="277"/>
      <c r="EG608" s="277"/>
      <c r="EH608" s="277"/>
      <c r="EI608" s="277"/>
      <c r="EJ608" s="277"/>
      <c r="EK608" s="277"/>
      <c r="EL608" s="277"/>
      <c r="EM608" s="277"/>
      <c r="EN608" s="277"/>
      <c r="EO608" s="277"/>
      <c r="EP608" s="277"/>
      <c r="EQ608" s="277"/>
      <c r="ER608" s="277"/>
      <c r="ES608" s="277"/>
      <c r="ET608" s="277"/>
      <c r="EU608" s="277"/>
      <c r="EV608" s="277"/>
      <c r="EW608" s="277"/>
      <c r="EX608" s="277"/>
      <c r="EY608" s="277"/>
      <c r="EZ608" s="277"/>
      <c r="FA608" s="277"/>
      <c r="FB608" s="277"/>
      <c r="FC608" s="277"/>
      <c r="FD608" s="277"/>
      <c r="FE608" s="277"/>
      <c r="FF608" s="277"/>
      <c r="FG608" s="277"/>
      <c r="FH608" s="277"/>
      <c r="FI608" s="277"/>
      <c r="FJ608" s="277"/>
      <c r="FK608" s="277"/>
      <c r="FL608" s="277"/>
      <c r="FM608" s="277"/>
      <c r="FN608" s="277"/>
      <c r="FO608" s="277"/>
      <c r="FP608" s="277"/>
      <c r="FQ608" s="277"/>
      <c r="FR608" s="277"/>
      <c r="FS608" s="277"/>
      <c r="FT608" s="277"/>
      <c r="FU608" s="277"/>
      <c r="FV608" s="277"/>
      <c r="FW608" s="277"/>
      <c r="FX608" s="277"/>
      <c r="FY608" s="277"/>
      <c r="FZ608" s="277"/>
      <c r="GA608" s="277"/>
      <c r="GB608" s="277"/>
      <c r="GC608" s="277"/>
      <c r="GD608" s="277"/>
      <c r="GE608" s="277"/>
      <c r="GF608" s="277"/>
      <c r="GG608" s="277"/>
      <c r="GH608" s="277"/>
      <c r="GI608" s="277"/>
      <c r="GJ608" s="277"/>
      <c r="GK608" s="277"/>
      <c r="GL608" s="277"/>
      <c r="GM608" s="277"/>
      <c r="GN608" s="277"/>
      <c r="GO608" s="277"/>
      <c r="GP608" s="277"/>
      <c r="GQ608" s="277"/>
      <c r="GR608" s="277"/>
      <c r="GS608" s="277"/>
      <c r="GT608" s="277"/>
      <c r="GU608" s="277"/>
      <c r="GV608" s="280"/>
      <c r="GW608" s="280"/>
      <c r="GX608" s="280"/>
      <c r="GY608" s="280"/>
      <c r="GZ608" s="280"/>
      <c r="HA608" s="280"/>
      <c r="HB608" s="280"/>
      <c r="HC608" s="280"/>
      <c r="HD608" s="280"/>
      <c r="HE608" s="280"/>
      <c r="HF608" s="280"/>
      <c r="HG608" s="280"/>
      <c r="HH608" s="280"/>
      <c r="HI608" s="280"/>
      <c r="HJ608" s="280"/>
      <c r="HK608" s="280"/>
      <c r="HL608" s="280"/>
      <c r="HM608" s="280"/>
      <c r="HN608" s="280"/>
      <c r="HO608" s="280"/>
      <c r="HP608" s="280"/>
      <c r="HQ608" s="280"/>
      <c r="HR608" s="280"/>
      <c r="HS608" s="280"/>
    </row>
    <row r="609" spans="1:227" s="278" customFormat="1" ht="30" customHeight="1">
      <c r="A609" s="523"/>
      <c r="B609" s="297" t="s">
        <v>610</v>
      </c>
      <c r="C609" s="290">
        <v>2</v>
      </c>
      <c r="D609" s="290"/>
      <c r="E609" s="290"/>
      <c r="F609" s="291">
        <f t="shared" si="91"/>
        <v>2</v>
      </c>
      <c r="G609" s="290"/>
      <c r="H609" s="291">
        <f t="shared" si="96"/>
        <v>2</v>
      </c>
      <c r="I609" s="296"/>
      <c r="J609" s="277"/>
      <c r="K609" s="277"/>
      <c r="L609" s="277"/>
      <c r="M609" s="277"/>
      <c r="N609" s="277"/>
      <c r="O609" s="277"/>
      <c r="P609" s="277"/>
      <c r="Q609" s="277"/>
      <c r="R609" s="277"/>
      <c r="S609" s="277"/>
      <c r="T609" s="277"/>
      <c r="U609" s="277"/>
      <c r="V609" s="277"/>
      <c r="W609" s="277"/>
      <c r="X609" s="277"/>
      <c r="Y609" s="277"/>
      <c r="Z609" s="277"/>
      <c r="AA609" s="277"/>
      <c r="AB609" s="277"/>
      <c r="AC609" s="277"/>
      <c r="AD609" s="277"/>
      <c r="AE609" s="277"/>
      <c r="AF609" s="277"/>
      <c r="AG609" s="277"/>
      <c r="AH609" s="277"/>
      <c r="AI609" s="277"/>
      <c r="AJ609" s="277"/>
      <c r="AK609" s="277"/>
      <c r="AL609" s="277"/>
      <c r="AM609" s="277"/>
      <c r="AN609" s="277"/>
      <c r="AO609" s="277"/>
      <c r="AP609" s="277"/>
      <c r="AQ609" s="277"/>
      <c r="AR609" s="277"/>
      <c r="AS609" s="277"/>
      <c r="AT609" s="277"/>
      <c r="AU609" s="277"/>
      <c r="AV609" s="277"/>
      <c r="AW609" s="277"/>
      <c r="AX609" s="277"/>
      <c r="AY609" s="277"/>
      <c r="AZ609" s="277"/>
      <c r="BA609" s="277"/>
      <c r="BB609" s="277"/>
      <c r="BC609" s="277"/>
      <c r="BD609" s="277"/>
      <c r="BE609" s="277"/>
      <c r="BF609" s="277"/>
      <c r="BG609" s="277"/>
      <c r="BH609" s="277"/>
      <c r="BI609" s="277"/>
      <c r="BJ609" s="277"/>
      <c r="BK609" s="277"/>
      <c r="BL609" s="277"/>
      <c r="BM609" s="277"/>
      <c r="BN609" s="277"/>
      <c r="BO609" s="277"/>
      <c r="BP609" s="277"/>
      <c r="BQ609" s="277"/>
      <c r="BR609" s="277"/>
      <c r="BS609" s="277"/>
      <c r="BT609" s="277"/>
      <c r="BU609" s="277"/>
      <c r="BV609" s="277"/>
      <c r="BW609" s="277"/>
      <c r="BX609" s="277"/>
      <c r="BY609" s="277"/>
      <c r="BZ609" s="277"/>
      <c r="CA609" s="277"/>
      <c r="CB609" s="277"/>
      <c r="CC609" s="277"/>
      <c r="CD609" s="277"/>
      <c r="CE609" s="277"/>
      <c r="CF609" s="277"/>
      <c r="CG609" s="277"/>
      <c r="CH609" s="277"/>
      <c r="CI609" s="277"/>
      <c r="CJ609" s="277"/>
      <c r="CK609" s="277"/>
      <c r="CL609" s="277"/>
      <c r="CM609" s="277"/>
      <c r="CN609" s="277"/>
      <c r="CO609" s="277"/>
      <c r="CP609" s="277"/>
      <c r="CQ609" s="277"/>
      <c r="CR609" s="277"/>
      <c r="CS609" s="277"/>
      <c r="CT609" s="277"/>
      <c r="CU609" s="277"/>
      <c r="CV609" s="277"/>
      <c r="CW609" s="277"/>
      <c r="CX609" s="277"/>
      <c r="CY609" s="277"/>
      <c r="CZ609" s="277"/>
      <c r="DA609" s="277"/>
      <c r="DB609" s="277"/>
      <c r="DC609" s="277"/>
      <c r="DD609" s="277"/>
      <c r="DE609" s="277"/>
      <c r="DF609" s="277"/>
      <c r="DG609" s="277"/>
      <c r="DH609" s="277"/>
      <c r="DI609" s="277"/>
      <c r="DJ609" s="277"/>
      <c r="DK609" s="277"/>
      <c r="DL609" s="277"/>
      <c r="DM609" s="277"/>
      <c r="DN609" s="277"/>
      <c r="DO609" s="277"/>
      <c r="DP609" s="277"/>
      <c r="DQ609" s="277"/>
      <c r="DR609" s="277"/>
      <c r="DS609" s="277"/>
      <c r="DT609" s="277"/>
      <c r="DU609" s="277"/>
      <c r="DV609" s="277"/>
      <c r="DW609" s="277"/>
      <c r="DX609" s="277"/>
      <c r="DY609" s="277"/>
      <c r="DZ609" s="277"/>
      <c r="EA609" s="277"/>
      <c r="EB609" s="277"/>
      <c r="EC609" s="277"/>
      <c r="ED609" s="277"/>
      <c r="EE609" s="277"/>
      <c r="EF609" s="277"/>
      <c r="EG609" s="277"/>
      <c r="EH609" s="277"/>
      <c r="EI609" s="277"/>
      <c r="EJ609" s="277"/>
      <c r="EK609" s="277"/>
      <c r="EL609" s="277"/>
      <c r="EM609" s="277"/>
      <c r="EN609" s="277"/>
      <c r="EO609" s="277"/>
      <c r="EP609" s="277"/>
      <c r="EQ609" s="277"/>
      <c r="ER609" s="277"/>
      <c r="ES609" s="277"/>
      <c r="ET609" s="277"/>
      <c r="EU609" s="277"/>
      <c r="EV609" s="277"/>
      <c r="EW609" s="277"/>
      <c r="EX609" s="277"/>
      <c r="EY609" s="277"/>
      <c r="EZ609" s="277"/>
      <c r="FA609" s="277"/>
      <c r="FB609" s="277"/>
      <c r="FC609" s="277"/>
      <c r="FD609" s="277"/>
      <c r="FE609" s="277"/>
      <c r="FF609" s="277"/>
      <c r="FG609" s="277"/>
      <c r="FH609" s="277"/>
      <c r="FI609" s="277"/>
      <c r="FJ609" s="277"/>
      <c r="FK609" s="277"/>
      <c r="FL609" s="277"/>
      <c r="FM609" s="277"/>
      <c r="FN609" s="277"/>
      <c r="FO609" s="277"/>
      <c r="FP609" s="277"/>
      <c r="FQ609" s="277"/>
      <c r="FR609" s="277"/>
      <c r="FS609" s="277"/>
      <c r="FT609" s="277"/>
      <c r="FU609" s="277"/>
      <c r="FV609" s="277"/>
      <c r="FW609" s="277"/>
      <c r="FX609" s="277"/>
      <c r="FY609" s="277"/>
      <c r="FZ609" s="277"/>
      <c r="GA609" s="277"/>
      <c r="GB609" s="277"/>
      <c r="GC609" s="277"/>
      <c r="GD609" s="277"/>
      <c r="GE609" s="277"/>
      <c r="GF609" s="277"/>
      <c r="GG609" s="277"/>
      <c r="GH609" s="277"/>
      <c r="GI609" s="277"/>
      <c r="GJ609" s="277"/>
      <c r="GK609" s="277"/>
      <c r="GL609" s="277"/>
      <c r="GM609" s="277"/>
      <c r="GN609" s="277"/>
      <c r="GO609" s="277"/>
      <c r="GP609" s="277"/>
      <c r="GQ609" s="277"/>
      <c r="GR609" s="277"/>
      <c r="GS609" s="277"/>
      <c r="GT609" s="277"/>
      <c r="GU609" s="277"/>
      <c r="GV609" s="280"/>
      <c r="GW609" s="280"/>
      <c r="GX609" s="280"/>
      <c r="GY609" s="280"/>
      <c r="GZ609" s="280"/>
      <c r="HA609" s="280"/>
      <c r="HB609" s="280"/>
      <c r="HC609" s="280"/>
      <c r="HD609" s="280"/>
      <c r="HE609" s="280"/>
      <c r="HF609" s="280"/>
      <c r="HG609" s="280"/>
      <c r="HH609" s="280"/>
      <c r="HI609" s="280"/>
      <c r="HJ609" s="280"/>
      <c r="HK609" s="280"/>
      <c r="HL609" s="280"/>
      <c r="HM609" s="280"/>
      <c r="HN609" s="280"/>
      <c r="HO609" s="280"/>
      <c r="HP609" s="280"/>
      <c r="HQ609" s="280"/>
      <c r="HR609" s="280"/>
      <c r="HS609" s="280"/>
    </row>
    <row r="610" spans="1:227" s="278" customFormat="1" ht="30" customHeight="1">
      <c r="A610" s="523"/>
      <c r="B610" s="297" t="s">
        <v>611</v>
      </c>
      <c r="C610" s="290">
        <v>15.7</v>
      </c>
      <c r="D610" s="291"/>
      <c r="E610" s="290"/>
      <c r="F610" s="291">
        <f t="shared" si="91"/>
        <v>15.7</v>
      </c>
      <c r="G610" s="290"/>
      <c r="H610" s="291">
        <f t="shared" si="96"/>
        <v>15.7</v>
      </c>
      <c r="I610" s="296"/>
      <c r="J610" s="277"/>
      <c r="K610" s="277"/>
      <c r="L610" s="277"/>
      <c r="M610" s="277"/>
      <c r="N610" s="277"/>
      <c r="O610" s="277"/>
      <c r="P610" s="277"/>
      <c r="Q610" s="277"/>
      <c r="R610" s="277"/>
      <c r="S610" s="277"/>
      <c r="T610" s="277"/>
      <c r="U610" s="277"/>
      <c r="V610" s="277"/>
      <c r="W610" s="277"/>
      <c r="X610" s="277"/>
      <c r="Y610" s="277"/>
      <c r="Z610" s="277"/>
      <c r="AA610" s="277"/>
      <c r="AB610" s="277"/>
      <c r="AC610" s="277"/>
      <c r="AD610" s="277"/>
      <c r="AE610" s="277"/>
      <c r="AF610" s="277"/>
      <c r="AG610" s="277"/>
      <c r="AH610" s="277"/>
      <c r="AI610" s="277"/>
      <c r="AJ610" s="277"/>
      <c r="AK610" s="277"/>
      <c r="AL610" s="277"/>
      <c r="AM610" s="277"/>
      <c r="AN610" s="277"/>
      <c r="AO610" s="277"/>
      <c r="AP610" s="277"/>
      <c r="AQ610" s="277"/>
      <c r="AR610" s="277"/>
      <c r="AS610" s="277"/>
      <c r="AT610" s="277"/>
      <c r="AU610" s="277"/>
      <c r="AV610" s="277"/>
      <c r="AW610" s="277"/>
      <c r="AX610" s="277"/>
      <c r="AY610" s="277"/>
      <c r="AZ610" s="277"/>
      <c r="BA610" s="277"/>
      <c r="BB610" s="277"/>
      <c r="BC610" s="277"/>
      <c r="BD610" s="277"/>
      <c r="BE610" s="277"/>
      <c r="BF610" s="277"/>
      <c r="BG610" s="277"/>
      <c r="BH610" s="277"/>
      <c r="BI610" s="277"/>
      <c r="BJ610" s="277"/>
      <c r="BK610" s="277"/>
      <c r="BL610" s="277"/>
      <c r="BM610" s="277"/>
      <c r="BN610" s="277"/>
      <c r="BO610" s="277"/>
      <c r="BP610" s="277"/>
      <c r="BQ610" s="277"/>
      <c r="BR610" s="277"/>
      <c r="BS610" s="277"/>
      <c r="BT610" s="277"/>
      <c r="BU610" s="277"/>
      <c r="BV610" s="277"/>
      <c r="BW610" s="277"/>
      <c r="BX610" s="277"/>
      <c r="BY610" s="277"/>
      <c r="BZ610" s="277"/>
      <c r="CA610" s="277"/>
      <c r="CB610" s="277"/>
      <c r="CC610" s="277"/>
      <c r="CD610" s="277"/>
      <c r="CE610" s="277"/>
      <c r="CF610" s="277"/>
      <c r="CG610" s="277"/>
      <c r="CH610" s="277"/>
      <c r="CI610" s="277"/>
      <c r="CJ610" s="277"/>
      <c r="CK610" s="277"/>
      <c r="CL610" s="277"/>
      <c r="CM610" s="277"/>
      <c r="CN610" s="277"/>
      <c r="CO610" s="277"/>
      <c r="CP610" s="277"/>
      <c r="CQ610" s="277"/>
      <c r="CR610" s="277"/>
      <c r="CS610" s="277"/>
      <c r="CT610" s="277"/>
      <c r="CU610" s="277"/>
      <c r="CV610" s="277"/>
      <c r="CW610" s="277"/>
      <c r="CX610" s="277"/>
      <c r="CY610" s="277"/>
      <c r="CZ610" s="277"/>
      <c r="DA610" s="277"/>
      <c r="DB610" s="277"/>
      <c r="DC610" s="277"/>
      <c r="DD610" s="277"/>
      <c r="DE610" s="277"/>
      <c r="DF610" s="277"/>
      <c r="DG610" s="277"/>
      <c r="DH610" s="277"/>
      <c r="DI610" s="277"/>
      <c r="DJ610" s="277"/>
      <c r="DK610" s="277"/>
      <c r="DL610" s="277"/>
      <c r="DM610" s="277"/>
      <c r="DN610" s="277"/>
      <c r="DO610" s="277"/>
      <c r="DP610" s="277"/>
      <c r="DQ610" s="277"/>
      <c r="DR610" s="277"/>
      <c r="DS610" s="277"/>
      <c r="DT610" s="277"/>
      <c r="DU610" s="277"/>
      <c r="DV610" s="277"/>
      <c r="DW610" s="277"/>
      <c r="DX610" s="277"/>
      <c r="DY610" s="277"/>
      <c r="DZ610" s="277"/>
      <c r="EA610" s="277"/>
      <c r="EB610" s="277"/>
      <c r="EC610" s="277"/>
      <c r="ED610" s="277"/>
      <c r="EE610" s="277"/>
      <c r="EF610" s="277"/>
      <c r="EG610" s="277"/>
      <c r="EH610" s="277"/>
      <c r="EI610" s="277"/>
      <c r="EJ610" s="277"/>
      <c r="EK610" s="277"/>
      <c r="EL610" s="277"/>
      <c r="EM610" s="277"/>
      <c r="EN610" s="277"/>
      <c r="EO610" s="277"/>
      <c r="EP610" s="277"/>
      <c r="EQ610" s="277"/>
      <c r="ER610" s="277"/>
      <c r="ES610" s="277"/>
      <c r="ET610" s="277"/>
      <c r="EU610" s="277"/>
      <c r="EV610" s="277"/>
      <c r="EW610" s="277"/>
      <c r="EX610" s="277"/>
      <c r="EY610" s="277"/>
      <c r="EZ610" s="277"/>
      <c r="FA610" s="277"/>
      <c r="FB610" s="277"/>
      <c r="FC610" s="277"/>
      <c r="FD610" s="277"/>
      <c r="FE610" s="277"/>
      <c r="FF610" s="277"/>
      <c r="FG610" s="277"/>
      <c r="FH610" s="277"/>
      <c r="FI610" s="277"/>
      <c r="FJ610" s="277"/>
      <c r="FK610" s="277"/>
      <c r="FL610" s="277"/>
      <c r="FM610" s="277"/>
      <c r="FN610" s="277"/>
      <c r="FO610" s="277"/>
      <c r="FP610" s="277"/>
      <c r="FQ610" s="277"/>
      <c r="FR610" s="277"/>
      <c r="FS610" s="277"/>
      <c r="FT610" s="277"/>
      <c r="FU610" s="277"/>
      <c r="FV610" s="277"/>
      <c r="FW610" s="277"/>
      <c r="FX610" s="277"/>
      <c r="FY610" s="277"/>
      <c r="FZ610" s="277"/>
      <c r="GA610" s="277"/>
      <c r="GB610" s="277"/>
      <c r="GC610" s="277"/>
      <c r="GD610" s="277"/>
      <c r="GE610" s="277"/>
      <c r="GF610" s="277"/>
      <c r="GG610" s="277"/>
      <c r="GH610" s="277"/>
      <c r="GI610" s="277"/>
      <c r="GJ610" s="277"/>
      <c r="GK610" s="277"/>
      <c r="GL610" s="277"/>
      <c r="GM610" s="277"/>
      <c r="GN610" s="277"/>
      <c r="GO610" s="277"/>
      <c r="GP610" s="277"/>
      <c r="GQ610" s="277"/>
      <c r="GR610" s="277"/>
      <c r="GS610" s="277"/>
      <c r="GT610" s="277"/>
      <c r="GU610" s="277"/>
      <c r="GV610" s="280"/>
      <c r="GW610" s="280"/>
      <c r="GX610" s="280"/>
      <c r="GY610" s="280"/>
      <c r="GZ610" s="280"/>
      <c r="HA610" s="280"/>
      <c r="HB610" s="280"/>
      <c r="HC610" s="280"/>
      <c r="HD610" s="280"/>
      <c r="HE610" s="280"/>
      <c r="HF610" s="280"/>
      <c r="HG610" s="280"/>
      <c r="HH610" s="280"/>
      <c r="HI610" s="280"/>
      <c r="HJ610" s="280"/>
      <c r="HK610" s="280"/>
      <c r="HL610" s="280"/>
      <c r="HM610" s="280"/>
      <c r="HN610" s="280"/>
      <c r="HO610" s="280"/>
      <c r="HP610" s="280"/>
      <c r="HQ610" s="280"/>
      <c r="HR610" s="280"/>
      <c r="HS610" s="280"/>
    </row>
    <row r="611" spans="1:227" s="278" customFormat="1" ht="30" customHeight="1">
      <c r="A611" s="523"/>
      <c r="B611" s="297" t="s">
        <v>612</v>
      </c>
      <c r="C611" s="290">
        <v>20</v>
      </c>
      <c r="D611" s="291"/>
      <c r="E611" s="290"/>
      <c r="F611" s="291">
        <f t="shared" ref="F611:F674" si="101">C611+D611+E611</f>
        <v>20</v>
      </c>
      <c r="G611" s="290"/>
      <c r="H611" s="291">
        <f t="shared" si="96"/>
        <v>20</v>
      </c>
      <c r="I611" s="296"/>
      <c r="J611" s="277"/>
      <c r="K611" s="277"/>
      <c r="L611" s="277"/>
      <c r="M611" s="277"/>
      <c r="N611" s="277"/>
      <c r="O611" s="277"/>
      <c r="P611" s="277"/>
      <c r="Q611" s="277"/>
      <c r="R611" s="277"/>
      <c r="S611" s="277"/>
      <c r="T611" s="277"/>
      <c r="U611" s="277"/>
      <c r="V611" s="277"/>
      <c r="W611" s="277"/>
      <c r="X611" s="277"/>
      <c r="Y611" s="277"/>
      <c r="Z611" s="277"/>
      <c r="AA611" s="277"/>
      <c r="AB611" s="277"/>
      <c r="AC611" s="277"/>
      <c r="AD611" s="277"/>
      <c r="AE611" s="277"/>
      <c r="AF611" s="277"/>
      <c r="AG611" s="277"/>
      <c r="AH611" s="277"/>
      <c r="AI611" s="277"/>
      <c r="AJ611" s="277"/>
      <c r="AK611" s="277"/>
      <c r="AL611" s="277"/>
      <c r="AM611" s="277"/>
      <c r="AN611" s="277"/>
      <c r="AO611" s="277"/>
      <c r="AP611" s="277"/>
      <c r="AQ611" s="277"/>
      <c r="AR611" s="277"/>
      <c r="AS611" s="277"/>
      <c r="AT611" s="277"/>
      <c r="AU611" s="277"/>
      <c r="AV611" s="277"/>
      <c r="AW611" s="277"/>
      <c r="AX611" s="277"/>
      <c r="AY611" s="277"/>
      <c r="AZ611" s="277"/>
      <c r="BA611" s="277"/>
      <c r="BB611" s="277"/>
      <c r="BC611" s="277"/>
      <c r="BD611" s="277"/>
      <c r="BE611" s="277"/>
      <c r="BF611" s="277"/>
      <c r="BG611" s="277"/>
      <c r="BH611" s="277"/>
      <c r="BI611" s="277"/>
      <c r="BJ611" s="277"/>
      <c r="BK611" s="277"/>
      <c r="BL611" s="277"/>
      <c r="BM611" s="277"/>
      <c r="BN611" s="277"/>
      <c r="BO611" s="277"/>
      <c r="BP611" s="277"/>
      <c r="BQ611" s="277"/>
      <c r="BR611" s="277"/>
      <c r="BS611" s="277"/>
      <c r="BT611" s="277"/>
      <c r="BU611" s="277"/>
      <c r="BV611" s="277"/>
      <c r="BW611" s="277"/>
      <c r="BX611" s="277"/>
      <c r="BY611" s="277"/>
      <c r="BZ611" s="277"/>
      <c r="CA611" s="277"/>
      <c r="CB611" s="277"/>
      <c r="CC611" s="277"/>
      <c r="CD611" s="277"/>
      <c r="CE611" s="277"/>
      <c r="CF611" s="277"/>
      <c r="CG611" s="277"/>
      <c r="CH611" s="277"/>
      <c r="CI611" s="277"/>
      <c r="CJ611" s="277"/>
      <c r="CK611" s="277"/>
      <c r="CL611" s="277"/>
      <c r="CM611" s="277"/>
      <c r="CN611" s="277"/>
      <c r="CO611" s="277"/>
      <c r="CP611" s="277"/>
      <c r="CQ611" s="277"/>
      <c r="CR611" s="277"/>
      <c r="CS611" s="277"/>
      <c r="CT611" s="277"/>
      <c r="CU611" s="277"/>
      <c r="CV611" s="277"/>
      <c r="CW611" s="277"/>
      <c r="CX611" s="277"/>
      <c r="CY611" s="277"/>
      <c r="CZ611" s="277"/>
      <c r="DA611" s="277"/>
      <c r="DB611" s="277"/>
      <c r="DC611" s="277"/>
      <c r="DD611" s="277"/>
      <c r="DE611" s="277"/>
      <c r="DF611" s="277"/>
      <c r="DG611" s="277"/>
      <c r="DH611" s="277"/>
      <c r="DI611" s="277"/>
      <c r="DJ611" s="277"/>
      <c r="DK611" s="277"/>
      <c r="DL611" s="277"/>
      <c r="DM611" s="277"/>
      <c r="DN611" s="277"/>
      <c r="DO611" s="277"/>
      <c r="DP611" s="277"/>
      <c r="DQ611" s="277"/>
      <c r="DR611" s="277"/>
      <c r="DS611" s="277"/>
      <c r="DT611" s="277"/>
      <c r="DU611" s="277"/>
      <c r="DV611" s="277"/>
      <c r="DW611" s="277"/>
      <c r="DX611" s="277"/>
      <c r="DY611" s="277"/>
      <c r="DZ611" s="277"/>
      <c r="EA611" s="277"/>
      <c r="EB611" s="277"/>
      <c r="EC611" s="277"/>
      <c r="ED611" s="277"/>
      <c r="EE611" s="277"/>
      <c r="EF611" s="277"/>
      <c r="EG611" s="277"/>
      <c r="EH611" s="277"/>
      <c r="EI611" s="277"/>
      <c r="EJ611" s="277"/>
      <c r="EK611" s="277"/>
      <c r="EL611" s="277"/>
      <c r="EM611" s="277"/>
      <c r="EN611" s="277"/>
      <c r="EO611" s="277"/>
      <c r="EP611" s="277"/>
      <c r="EQ611" s="277"/>
      <c r="ER611" s="277"/>
      <c r="ES611" s="277"/>
      <c r="ET611" s="277"/>
      <c r="EU611" s="277"/>
      <c r="EV611" s="277"/>
      <c r="EW611" s="277"/>
      <c r="EX611" s="277"/>
      <c r="EY611" s="277"/>
      <c r="EZ611" s="277"/>
      <c r="FA611" s="277"/>
      <c r="FB611" s="277"/>
      <c r="FC611" s="277"/>
      <c r="FD611" s="277"/>
      <c r="FE611" s="277"/>
      <c r="FF611" s="277"/>
      <c r="FG611" s="277"/>
      <c r="FH611" s="277"/>
      <c r="FI611" s="277"/>
      <c r="FJ611" s="277"/>
      <c r="FK611" s="277"/>
      <c r="FL611" s="277"/>
      <c r="FM611" s="277"/>
      <c r="FN611" s="277"/>
      <c r="FO611" s="277"/>
      <c r="FP611" s="277"/>
      <c r="FQ611" s="277"/>
      <c r="FR611" s="277"/>
      <c r="FS611" s="277"/>
      <c r="FT611" s="277"/>
      <c r="FU611" s="277"/>
      <c r="FV611" s="277"/>
      <c r="FW611" s="277"/>
      <c r="FX611" s="277"/>
      <c r="FY611" s="277"/>
      <c r="FZ611" s="277"/>
      <c r="GA611" s="277"/>
      <c r="GB611" s="277"/>
      <c r="GC611" s="277"/>
      <c r="GD611" s="277"/>
      <c r="GE611" s="277"/>
      <c r="GF611" s="277"/>
      <c r="GG611" s="277"/>
      <c r="GH611" s="277"/>
      <c r="GI611" s="277"/>
      <c r="GJ611" s="277"/>
      <c r="GK611" s="277"/>
      <c r="GL611" s="277"/>
      <c r="GM611" s="277"/>
      <c r="GN611" s="277"/>
      <c r="GO611" s="277"/>
      <c r="GP611" s="277"/>
      <c r="GQ611" s="277"/>
      <c r="GR611" s="277"/>
      <c r="GS611" s="277"/>
      <c r="GT611" s="277"/>
      <c r="GU611" s="277"/>
      <c r="GV611" s="280"/>
      <c r="GW611" s="280"/>
      <c r="GX611" s="280"/>
      <c r="GY611" s="280"/>
      <c r="GZ611" s="280"/>
      <c r="HA611" s="280"/>
      <c r="HB611" s="280"/>
      <c r="HC611" s="280"/>
      <c r="HD611" s="280"/>
      <c r="HE611" s="280"/>
      <c r="HF611" s="280"/>
      <c r="HG611" s="280"/>
      <c r="HH611" s="280"/>
      <c r="HI611" s="280"/>
      <c r="HJ611" s="280"/>
      <c r="HK611" s="280"/>
      <c r="HL611" s="280"/>
      <c r="HM611" s="280"/>
      <c r="HN611" s="280"/>
      <c r="HO611" s="280"/>
      <c r="HP611" s="280"/>
      <c r="HQ611" s="280"/>
      <c r="HR611" s="280"/>
      <c r="HS611" s="280"/>
    </row>
    <row r="612" spans="1:227" s="278" customFormat="1" ht="30" customHeight="1">
      <c r="A612" s="523"/>
      <c r="B612" s="297" t="s">
        <v>294</v>
      </c>
      <c r="C612" s="290"/>
      <c r="D612" s="291">
        <v>82.07</v>
      </c>
      <c r="E612" s="290"/>
      <c r="F612" s="291">
        <f t="shared" si="101"/>
        <v>82.07</v>
      </c>
      <c r="G612" s="290"/>
      <c r="H612" s="291">
        <f t="shared" si="96"/>
        <v>82.07</v>
      </c>
      <c r="I612" s="296" t="s">
        <v>267</v>
      </c>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277"/>
      <c r="AF612" s="277"/>
      <c r="AG612" s="277"/>
      <c r="AH612" s="277"/>
      <c r="AI612" s="277"/>
      <c r="AJ612" s="277"/>
      <c r="AK612" s="277"/>
      <c r="AL612" s="277"/>
      <c r="AM612" s="277"/>
      <c r="AN612" s="277"/>
      <c r="AO612" s="277"/>
      <c r="AP612" s="277"/>
      <c r="AQ612" s="277"/>
      <c r="AR612" s="277"/>
      <c r="AS612" s="277"/>
      <c r="AT612" s="277"/>
      <c r="AU612" s="277"/>
      <c r="AV612" s="277"/>
      <c r="AW612" s="277"/>
      <c r="AX612" s="277"/>
      <c r="AY612" s="277"/>
      <c r="AZ612" s="277"/>
      <c r="BA612" s="277"/>
      <c r="BB612" s="277"/>
      <c r="BC612" s="277"/>
      <c r="BD612" s="277"/>
      <c r="BE612" s="277"/>
      <c r="BF612" s="277"/>
      <c r="BG612" s="277"/>
      <c r="BH612" s="277"/>
      <c r="BI612" s="277"/>
      <c r="BJ612" s="277"/>
      <c r="BK612" s="277"/>
      <c r="BL612" s="277"/>
      <c r="BM612" s="277"/>
      <c r="BN612" s="277"/>
      <c r="BO612" s="277"/>
      <c r="BP612" s="277"/>
      <c r="BQ612" s="277"/>
      <c r="BR612" s="277"/>
      <c r="BS612" s="277"/>
      <c r="BT612" s="277"/>
      <c r="BU612" s="277"/>
      <c r="BV612" s="277"/>
      <c r="BW612" s="277"/>
      <c r="BX612" s="277"/>
      <c r="BY612" s="277"/>
      <c r="BZ612" s="277"/>
      <c r="CA612" s="277"/>
      <c r="CB612" s="277"/>
      <c r="CC612" s="277"/>
      <c r="CD612" s="277"/>
      <c r="CE612" s="277"/>
      <c r="CF612" s="277"/>
      <c r="CG612" s="277"/>
      <c r="CH612" s="277"/>
      <c r="CI612" s="277"/>
      <c r="CJ612" s="277"/>
      <c r="CK612" s="277"/>
      <c r="CL612" s="277"/>
      <c r="CM612" s="277"/>
      <c r="CN612" s="277"/>
      <c r="CO612" s="277"/>
      <c r="CP612" s="277"/>
      <c r="CQ612" s="277"/>
      <c r="CR612" s="277"/>
      <c r="CS612" s="277"/>
      <c r="CT612" s="277"/>
      <c r="CU612" s="277"/>
      <c r="CV612" s="277"/>
      <c r="CW612" s="277"/>
      <c r="CX612" s="277"/>
      <c r="CY612" s="277"/>
      <c r="CZ612" s="277"/>
      <c r="DA612" s="277"/>
      <c r="DB612" s="277"/>
      <c r="DC612" s="277"/>
      <c r="DD612" s="277"/>
      <c r="DE612" s="277"/>
      <c r="DF612" s="277"/>
      <c r="DG612" s="277"/>
      <c r="DH612" s="277"/>
      <c r="DI612" s="277"/>
      <c r="DJ612" s="277"/>
      <c r="DK612" s="277"/>
      <c r="DL612" s="277"/>
      <c r="DM612" s="277"/>
      <c r="DN612" s="277"/>
      <c r="DO612" s="277"/>
      <c r="DP612" s="277"/>
      <c r="DQ612" s="277"/>
      <c r="DR612" s="277"/>
      <c r="DS612" s="277"/>
      <c r="DT612" s="277"/>
      <c r="DU612" s="277"/>
      <c r="DV612" s="277"/>
      <c r="DW612" s="277"/>
      <c r="DX612" s="277"/>
      <c r="DY612" s="277"/>
      <c r="DZ612" s="277"/>
      <c r="EA612" s="277"/>
      <c r="EB612" s="277"/>
      <c r="EC612" s="277"/>
      <c r="ED612" s="277"/>
      <c r="EE612" s="277"/>
      <c r="EF612" s="277"/>
      <c r="EG612" s="277"/>
      <c r="EH612" s="277"/>
      <c r="EI612" s="277"/>
      <c r="EJ612" s="277"/>
      <c r="EK612" s="277"/>
      <c r="EL612" s="277"/>
      <c r="EM612" s="277"/>
      <c r="EN612" s="277"/>
      <c r="EO612" s="277"/>
      <c r="EP612" s="277"/>
      <c r="EQ612" s="277"/>
      <c r="ER612" s="277"/>
      <c r="ES612" s="277"/>
      <c r="ET612" s="277"/>
      <c r="EU612" s="277"/>
      <c r="EV612" s="277"/>
      <c r="EW612" s="277"/>
      <c r="EX612" s="277"/>
      <c r="EY612" s="277"/>
      <c r="EZ612" s="277"/>
      <c r="FA612" s="277"/>
      <c r="FB612" s="277"/>
      <c r="FC612" s="277"/>
      <c r="FD612" s="277"/>
      <c r="FE612" s="277"/>
      <c r="FF612" s="277"/>
      <c r="FG612" s="277"/>
      <c r="FH612" s="277"/>
      <c r="FI612" s="277"/>
      <c r="FJ612" s="277"/>
      <c r="FK612" s="277"/>
      <c r="FL612" s="277"/>
      <c r="FM612" s="277"/>
      <c r="FN612" s="277"/>
      <c r="FO612" s="277"/>
      <c r="FP612" s="277"/>
      <c r="FQ612" s="277"/>
      <c r="FR612" s="277"/>
      <c r="FS612" s="277"/>
      <c r="FT612" s="277"/>
      <c r="FU612" s="277"/>
      <c r="FV612" s="277"/>
      <c r="FW612" s="277"/>
      <c r="FX612" s="277"/>
      <c r="FY612" s="277"/>
      <c r="FZ612" s="277"/>
      <c r="GA612" s="277"/>
      <c r="GB612" s="277"/>
      <c r="GC612" s="277"/>
      <c r="GD612" s="277"/>
      <c r="GE612" s="277"/>
      <c r="GF612" s="277"/>
      <c r="GG612" s="277"/>
      <c r="GH612" s="277"/>
      <c r="GI612" s="277"/>
      <c r="GJ612" s="277"/>
      <c r="GK612" s="277"/>
      <c r="GL612" s="277"/>
      <c r="GM612" s="277"/>
      <c r="GN612" s="277"/>
      <c r="GO612" s="277"/>
      <c r="GP612" s="277"/>
      <c r="GQ612" s="277"/>
      <c r="GR612" s="277"/>
      <c r="GS612" s="277"/>
      <c r="GT612" s="277"/>
      <c r="GU612" s="277"/>
      <c r="GV612" s="280"/>
      <c r="GW612" s="280"/>
      <c r="GX612" s="280"/>
      <c r="GY612" s="280"/>
      <c r="GZ612" s="280"/>
      <c r="HA612" s="280"/>
      <c r="HB612" s="280"/>
      <c r="HC612" s="280"/>
      <c r="HD612" s="280"/>
      <c r="HE612" s="280"/>
      <c r="HF612" s="280"/>
      <c r="HG612" s="280"/>
      <c r="HH612" s="280"/>
      <c r="HI612" s="280"/>
      <c r="HJ612" s="280"/>
      <c r="HK612" s="280"/>
      <c r="HL612" s="280"/>
      <c r="HM612" s="280"/>
      <c r="HN612" s="280"/>
      <c r="HO612" s="280"/>
      <c r="HP612" s="280"/>
      <c r="HQ612" s="280"/>
      <c r="HR612" s="280"/>
      <c r="HS612" s="280"/>
    </row>
    <row r="613" spans="1:227" s="278" customFormat="1" ht="30" customHeight="1">
      <c r="A613" s="523"/>
      <c r="B613" s="297" t="s">
        <v>613</v>
      </c>
      <c r="C613" s="290"/>
      <c r="D613" s="291"/>
      <c r="E613" s="290"/>
      <c r="F613" s="291">
        <f t="shared" si="101"/>
        <v>0</v>
      </c>
      <c r="G613" s="290">
        <v>54.014291999999998</v>
      </c>
      <c r="H613" s="291">
        <f t="shared" si="96"/>
        <v>54.014291999999998</v>
      </c>
      <c r="I613" s="296"/>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277"/>
      <c r="AF613" s="277"/>
      <c r="AG613" s="277"/>
      <c r="AH613" s="277"/>
      <c r="AI613" s="277"/>
      <c r="AJ613" s="277"/>
      <c r="AK613" s="277"/>
      <c r="AL613" s="277"/>
      <c r="AM613" s="277"/>
      <c r="AN613" s="277"/>
      <c r="AO613" s="277"/>
      <c r="AP613" s="277"/>
      <c r="AQ613" s="277"/>
      <c r="AR613" s="277"/>
      <c r="AS613" s="277"/>
      <c r="AT613" s="277"/>
      <c r="AU613" s="277"/>
      <c r="AV613" s="277"/>
      <c r="AW613" s="277"/>
      <c r="AX613" s="277"/>
      <c r="AY613" s="277"/>
      <c r="AZ613" s="277"/>
      <c r="BA613" s="277"/>
      <c r="BB613" s="277"/>
      <c r="BC613" s="277"/>
      <c r="BD613" s="277"/>
      <c r="BE613" s="277"/>
      <c r="BF613" s="277"/>
      <c r="BG613" s="277"/>
      <c r="BH613" s="277"/>
      <c r="BI613" s="277"/>
      <c r="BJ613" s="277"/>
      <c r="BK613" s="277"/>
      <c r="BL613" s="277"/>
      <c r="BM613" s="277"/>
      <c r="BN613" s="277"/>
      <c r="BO613" s="277"/>
      <c r="BP613" s="277"/>
      <c r="BQ613" s="277"/>
      <c r="BR613" s="277"/>
      <c r="BS613" s="277"/>
      <c r="BT613" s="277"/>
      <c r="BU613" s="277"/>
      <c r="BV613" s="277"/>
      <c r="BW613" s="277"/>
      <c r="BX613" s="277"/>
      <c r="BY613" s="277"/>
      <c r="BZ613" s="277"/>
      <c r="CA613" s="277"/>
      <c r="CB613" s="277"/>
      <c r="CC613" s="277"/>
      <c r="CD613" s="277"/>
      <c r="CE613" s="277"/>
      <c r="CF613" s="277"/>
      <c r="CG613" s="277"/>
      <c r="CH613" s="277"/>
      <c r="CI613" s="277"/>
      <c r="CJ613" s="277"/>
      <c r="CK613" s="277"/>
      <c r="CL613" s="277"/>
      <c r="CM613" s="277"/>
      <c r="CN613" s="277"/>
      <c r="CO613" s="277"/>
      <c r="CP613" s="277"/>
      <c r="CQ613" s="277"/>
      <c r="CR613" s="277"/>
      <c r="CS613" s="277"/>
      <c r="CT613" s="277"/>
      <c r="CU613" s="277"/>
      <c r="CV613" s="277"/>
      <c r="CW613" s="277"/>
      <c r="CX613" s="277"/>
      <c r="CY613" s="277"/>
      <c r="CZ613" s="277"/>
      <c r="DA613" s="277"/>
      <c r="DB613" s="277"/>
      <c r="DC613" s="277"/>
      <c r="DD613" s="277"/>
      <c r="DE613" s="277"/>
      <c r="DF613" s="277"/>
      <c r="DG613" s="277"/>
      <c r="DH613" s="277"/>
      <c r="DI613" s="277"/>
      <c r="DJ613" s="277"/>
      <c r="DK613" s="277"/>
      <c r="DL613" s="277"/>
      <c r="DM613" s="277"/>
      <c r="DN613" s="277"/>
      <c r="DO613" s="277"/>
      <c r="DP613" s="277"/>
      <c r="DQ613" s="277"/>
      <c r="DR613" s="277"/>
      <c r="DS613" s="277"/>
      <c r="DT613" s="277"/>
      <c r="DU613" s="277"/>
      <c r="DV613" s="277"/>
      <c r="DW613" s="277"/>
      <c r="DX613" s="277"/>
      <c r="DY613" s="277"/>
      <c r="DZ613" s="277"/>
      <c r="EA613" s="277"/>
      <c r="EB613" s="277"/>
      <c r="EC613" s="277"/>
      <c r="ED613" s="277"/>
      <c r="EE613" s="277"/>
      <c r="EF613" s="277"/>
      <c r="EG613" s="277"/>
      <c r="EH613" s="277"/>
      <c r="EI613" s="277"/>
      <c r="EJ613" s="277"/>
      <c r="EK613" s="277"/>
      <c r="EL613" s="277"/>
      <c r="EM613" s="277"/>
      <c r="EN613" s="277"/>
      <c r="EO613" s="277"/>
      <c r="EP613" s="277"/>
      <c r="EQ613" s="277"/>
      <c r="ER613" s="277"/>
      <c r="ES613" s="277"/>
      <c r="ET613" s="277"/>
      <c r="EU613" s="277"/>
      <c r="EV613" s="277"/>
      <c r="EW613" s="277"/>
      <c r="EX613" s="277"/>
      <c r="EY613" s="277"/>
      <c r="EZ613" s="277"/>
      <c r="FA613" s="277"/>
      <c r="FB613" s="277"/>
      <c r="FC613" s="277"/>
      <c r="FD613" s="277"/>
      <c r="FE613" s="277"/>
      <c r="FF613" s="277"/>
      <c r="FG613" s="277"/>
      <c r="FH613" s="277"/>
      <c r="FI613" s="277"/>
      <c r="FJ613" s="277"/>
      <c r="FK613" s="277"/>
      <c r="FL613" s="277"/>
      <c r="FM613" s="277"/>
      <c r="FN613" s="277"/>
      <c r="FO613" s="277"/>
      <c r="FP613" s="277"/>
      <c r="FQ613" s="277"/>
      <c r="FR613" s="277"/>
      <c r="FS613" s="277"/>
      <c r="FT613" s="277"/>
      <c r="FU613" s="277"/>
      <c r="FV613" s="277"/>
      <c r="FW613" s="277"/>
      <c r="FX613" s="277"/>
      <c r="FY613" s="277"/>
      <c r="FZ613" s="277"/>
      <c r="GA613" s="277"/>
      <c r="GB613" s="277"/>
      <c r="GC613" s="277"/>
      <c r="GD613" s="277"/>
      <c r="GE613" s="277"/>
      <c r="GF613" s="277"/>
      <c r="GG613" s="277"/>
      <c r="GH613" s="277"/>
      <c r="GI613" s="277"/>
      <c r="GJ613" s="277"/>
      <c r="GK613" s="277"/>
      <c r="GL613" s="277"/>
      <c r="GM613" s="277"/>
      <c r="GN613" s="277"/>
      <c r="GO613" s="277"/>
      <c r="GP613" s="277"/>
      <c r="GQ613" s="277"/>
      <c r="GR613" s="277"/>
      <c r="GS613" s="277"/>
      <c r="GT613" s="277"/>
      <c r="GU613" s="277"/>
      <c r="GV613" s="280"/>
      <c r="GW613" s="280"/>
      <c r="GX613" s="280"/>
      <c r="GY613" s="280"/>
      <c r="GZ613" s="280"/>
      <c r="HA613" s="280"/>
      <c r="HB613" s="280"/>
      <c r="HC613" s="280"/>
      <c r="HD613" s="280"/>
      <c r="HE613" s="280"/>
      <c r="HF613" s="280"/>
      <c r="HG613" s="280"/>
      <c r="HH613" s="280"/>
      <c r="HI613" s="280"/>
      <c r="HJ613" s="280"/>
      <c r="HK613" s="280"/>
      <c r="HL613" s="280"/>
      <c r="HM613" s="280"/>
      <c r="HN613" s="280"/>
      <c r="HO613" s="280"/>
      <c r="HP613" s="280"/>
      <c r="HQ613" s="280"/>
      <c r="HR613" s="280"/>
      <c r="HS613" s="280"/>
    </row>
    <row r="614" spans="1:227" s="278" customFormat="1" ht="30" customHeight="1">
      <c r="A614" s="523"/>
      <c r="B614" s="297" t="s">
        <v>614</v>
      </c>
      <c r="C614" s="290"/>
      <c r="D614" s="291"/>
      <c r="E614" s="290"/>
      <c r="F614" s="291">
        <f t="shared" si="101"/>
        <v>0</v>
      </c>
      <c r="G614" s="290">
        <v>177.7</v>
      </c>
      <c r="H614" s="291">
        <f t="shared" si="96"/>
        <v>177.7</v>
      </c>
      <c r="I614" s="296"/>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277"/>
      <c r="AF614" s="277"/>
      <c r="AG614" s="277"/>
      <c r="AH614" s="277"/>
      <c r="AI614" s="277"/>
      <c r="AJ614" s="277"/>
      <c r="AK614" s="277"/>
      <c r="AL614" s="277"/>
      <c r="AM614" s="277"/>
      <c r="AN614" s="277"/>
      <c r="AO614" s="277"/>
      <c r="AP614" s="277"/>
      <c r="AQ614" s="277"/>
      <c r="AR614" s="277"/>
      <c r="AS614" s="277"/>
      <c r="AT614" s="277"/>
      <c r="AU614" s="277"/>
      <c r="AV614" s="277"/>
      <c r="AW614" s="277"/>
      <c r="AX614" s="277"/>
      <c r="AY614" s="277"/>
      <c r="AZ614" s="277"/>
      <c r="BA614" s="277"/>
      <c r="BB614" s="277"/>
      <c r="BC614" s="277"/>
      <c r="BD614" s="277"/>
      <c r="BE614" s="277"/>
      <c r="BF614" s="277"/>
      <c r="BG614" s="277"/>
      <c r="BH614" s="277"/>
      <c r="BI614" s="277"/>
      <c r="BJ614" s="277"/>
      <c r="BK614" s="277"/>
      <c r="BL614" s="277"/>
      <c r="BM614" s="277"/>
      <c r="BN614" s="277"/>
      <c r="BO614" s="277"/>
      <c r="BP614" s="277"/>
      <c r="BQ614" s="277"/>
      <c r="BR614" s="277"/>
      <c r="BS614" s="277"/>
      <c r="BT614" s="277"/>
      <c r="BU614" s="277"/>
      <c r="BV614" s="277"/>
      <c r="BW614" s="277"/>
      <c r="BX614" s="277"/>
      <c r="BY614" s="277"/>
      <c r="BZ614" s="277"/>
      <c r="CA614" s="277"/>
      <c r="CB614" s="277"/>
      <c r="CC614" s="277"/>
      <c r="CD614" s="277"/>
      <c r="CE614" s="277"/>
      <c r="CF614" s="277"/>
      <c r="CG614" s="277"/>
      <c r="CH614" s="277"/>
      <c r="CI614" s="277"/>
      <c r="CJ614" s="277"/>
      <c r="CK614" s="277"/>
      <c r="CL614" s="277"/>
      <c r="CM614" s="277"/>
      <c r="CN614" s="277"/>
      <c r="CO614" s="277"/>
      <c r="CP614" s="277"/>
      <c r="CQ614" s="277"/>
      <c r="CR614" s="277"/>
      <c r="CS614" s="277"/>
      <c r="CT614" s="277"/>
      <c r="CU614" s="277"/>
      <c r="CV614" s="277"/>
      <c r="CW614" s="277"/>
      <c r="CX614" s="277"/>
      <c r="CY614" s="277"/>
      <c r="CZ614" s="277"/>
      <c r="DA614" s="277"/>
      <c r="DB614" s="277"/>
      <c r="DC614" s="277"/>
      <c r="DD614" s="277"/>
      <c r="DE614" s="277"/>
      <c r="DF614" s="277"/>
      <c r="DG614" s="277"/>
      <c r="DH614" s="277"/>
      <c r="DI614" s="277"/>
      <c r="DJ614" s="277"/>
      <c r="DK614" s="277"/>
      <c r="DL614" s="277"/>
      <c r="DM614" s="277"/>
      <c r="DN614" s="277"/>
      <c r="DO614" s="277"/>
      <c r="DP614" s="277"/>
      <c r="DQ614" s="277"/>
      <c r="DR614" s="277"/>
      <c r="DS614" s="277"/>
      <c r="DT614" s="277"/>
      <c r="DU614" s="277"/>
      <c r="DV614" s="277"/>
      <c r="DW614" s="277"/>
      <c r="DX614" s="277"/>
      <c r="DY614" s="277"/>
      <c r="DZ614" s="277"/>
      <c r="EA614" s="277"/>
      <c r="EB614" s="277"/>
      <c r="EC614" s="277"/>
      <c r="ED614" s="277"/>
      <c r="EE614" s="277"/>
      <c r="EF614" s="277"/>
      <c r="EG614" s="277"/>
      <c r="EH614" s="277"/>
      <c r="EI614" s="277"/>
      <c r="EJ614" s="277"/>
      <c r="EK614" s="277"/>
      <c r="EL614" s="277"/>
      <c r="EM614" s="277"/>
      <c r="EN614" s="277"/>
      <c r="EO614" s="277"/>
      <c r="EP614" s="277"/>
      <c r="EQ614" s="277"/>
      <c r="ER614" s="277"/>
      <c r="ES614" s="277"/>
      <c r="ET614" s="277"/>
      <c r="EU614" s="277"/>
      <c r="EV614" s="277"/>
      <c r="EW614" s="277"/>
      <c r="EX614" s="277"/>
      <c r="EY614" s="277"/>
      <c r="EZ614" s="277"/>
      <c r="FA614" s="277"/>
      <c r="FB614" s="277"/>
      <c r="FC614" s="277"/>
      <c r="FD614" s="277"/>
      <c r="FE614" s="277"/>
      <c r="FF614" s="277"/>
      <c r="FG614" s="277"/>
      <c r="FH614" s="277"/>
      <c r="FI614" s="277"/>
      <c r="FJ614" s="277"/>
      <c r="FK614" s="277"/>
      <c r="FL614" s="277"/>
      <c r="FM614" s="277"/>
      <c r="FN614" s="277"/>
      <c r="FO614" s="277"/>
      <c r="FP614" s="277"/>
      <c r="FQ614" s="277"/>
      <c r="FR614" s="277"/>
      <c r="FS614" s="277"/>
      <c r="FT614" s="277"/>
      <c r="FU614" s="277"/>
      <c r="FV614" s="277"/>
      <c r="FW614" s="277"/>
      <c r="FX614" s="277"/>
      <c r="FY614" s="277"/>
      <c r="FZ614" s="277"/>
      <c r="GA614" s="277"/>
      <c r="GB614" s="277"/>
      <c r="GC614" s="277"/>
      <c r="GD614" s="277"/>
      <c r="GE614" s="277"/>
      <c r="GF614" s="277"/>
      <c r="GG614" s="277"/>
      <c r="GH614" s="277"/>
      <c r="GI614" s="277"/>
      <c r="GJ614" s="277"/>
      <c r="GK614" s="277"/>
      <c r="GL614" s="277"/>
      <c r="GM614" s="277"/>
      <c r="GN614" s="277"/>
      <c r="GO614" s="277"/>
      <c r="GP614" s="277"/>
      <c r="GQ614" s="277"/>
      <c r="GR614" s="277"/>
      <c r="GS614" s="277"/>
      <c r="GT614" s="277"/>
      <c r="GU614" s="277"/>
      <c r="GV614" s="280"/>
      <c r="GW614" s="280"/>
      <c r="GX614" s="280"/>
      <c r="GY614" s="280"/>
      <c r="GZ614" s="280"/>
      <c r="HA614" s="280"/>
      <c r="HB614" s="280"/>
      <c r="HC614" s="280"/>
      <c r="HD614" s="280"/>
      <c r="HE614" s="280"/>
      <c r="HF614" s="280"/>
      <c r="HG614" s="280"/>
      <c r="HH614" s="280"/>
      <c r="HI614" s="280"/>
      <c r="HJ614" s="280"/>
      <c r="HK614" s="280"/>
      <c r="HL614" s="280"/>
      <c r="HM614" s="280"/>
      <c r="HN614" s="280"/>
      <c r="HO614" s="280"/>
      <c r="HP614" s="280"/>
      <c r="HQ614" s="280"/>
      <c r="HR614" s="280"/>
      <c r="HS614" s="280"/>
    </row>
    <row r="615" spans="1:227" s="278" customFormat="1" ht="30" customHeight="1">
      <c r="A615" s="523"/>
      <c r="B615" s="297" t="s">
        <v>615</v>
      </c>
      <c r="C615" s="290"/>
      <c r="D615" s="291"/>
      <c r="E615" s="290"/>
      <c r="F615" s="291">
        <f t="shared" si="101"/>
        <v>0</v>
      </c>
      <c r="G615" s="290">
        <v>-13.9</v>
      </c>
      <c r="H615" s="291">
        <f t="shared" si="96"/>
        <v>-13.9</v>
      </c>
      <c r="I615" s="296"/>
      <c r="J615" s="277"/>
      <c r="K615" s="277"/>
      <c r="L615" s="277"/>
      <c r="M615" s="277"/>
      <c r="N615" s="277"/>
      <c r="O615" s="277"/>
      <c r="P615" s="277"/>
      <c r="Q615" s="277"/>
      <c r="R615" s="277"/>
      <c r="S615" s="277"/>
      <c r="T615" s="277"/>
      <c r="U615" s="277"/>
      <c r="V615" s="277"/>
      <c r="W615" s="277"/>
      <c r="X615" s="277"/>
      <c r="Y615" s="277"/>
      <c r="Z615" s="277"/>
      <c r="AA615" s="277"/>
      <c r="AB615" s="277"/>
      <c r="AC615" s="277"/>
      <c r="AD615" s="277"/>
      <c r="AE615" s="277"/>
      <c r="AF615" s="277"/>
      <c r="AG615" s="277"/>
      <c r="AH615" s="277"/>
      <c r="AI615" s="277"/>
      <c r="AJ615" s="277"/>
      <c r="AK615" s="277"/>
      <c r="AL615" s="277"/>
      <c r="AM615" s="277"/>
      <c r="AN615" s="277"/>
      <c r="AO615" s="277"/>
      <c r="AP615" s="277"/>
      <c r="AQ615" s="277"/>
      <c r="AR615" s="277"/>
      <c r="AS615" s="277"/>
      <c r="AT615" s="277"/>
      <c r="AU615" s="277"/>
      <c r="AV615" s="277"/>
      <c r="AW615" s="277"/>
      <c r="AX615" s="277"/>
      <c r="AY615" s="277"/>
      <c r="AZ615" s="277"/>
      <c r="BA615" s="277"/>
      <c r="BB615" s="277"/>
      <c r="BC615" s="277"/>
      <c r="BD615" s="277"/>
      <c r="BE615" s="277"/>
      <c r="BF615" s="277"/>
      <c r="BG615" s="277"/>
      <c r="BH615" s="277"/>
      <c r="BI615" s="277"/>
      <c r="BJ615" s="277"/>
      <c r="BK615" s="277"/>
      <c r="BL615" s="277"/>
      <c r="BM615" s="277"/>
      <c r="BN615" s="277"/>
      <c r="BO615" s="277"/>
      <c r="BP615" s="277"/>
      <c r="BQ615" s="277"/>
      <c r="BR615" s="277"/>
      <c r="BS615" s="277"/>
      <c r="BT615" s="277"/>
      <c r="BU615" s="277"/>
      <c r="BV615" s="277"/>
      <c r="BW615" s="277"/>
      <c r="BX615" s="277"/>
      <c r="BY615" s="277"/>
      <c r="BZ615" s="277"/>
      <c r="CA615" s="277"/>
      <c r="CB615" s="277"/>
      <c r="CC615" s="277"/>
      <c r="CD615" s="277"/>
      <c r="CE615" s="277"/>
      <c r="CF615" s="277"/>
      <c r="CG615" s="277"/>
      <c r="CH615" s="277"/>
      <c r="CI615" s="277"/>
      <c r="CJ615" s="277"/>
      <c r="CK615" s="277"/>
      <c r="CL615" s="277"/>
      <c r="CM615" s="277"/>
      <c r="CN615" s="277"/>
      <c r="CO615" s="277"/>
      <c r="CP615" s="277"/>
      <c r="CQ615" s="277"/>
      <c r="CR615" s="277"/>
      <c r="CS615" s="277"/>
      <c r="CT615" s="277"/>
      <c r="CU615" s="277"/>
      <c r="CV615" s="277"/>
      <c r="CW615" s="277"/>
      <c r="CX615" s="277"/>
      <c r="CY615" s="277"/>
      <c r="CZ615" s="277"/>
      <c r="DA615" s="277"/>
      <c r="DB615" s="277"/>
      <c r="DC615" s="277"/>
      <c r="DD615" s="277"/>
      <c r="DE615" s="277"/>
      <c r="DF615" s="277"/>
      <c r="DG615" s="277"/>
      <c r="DH615" s="277"/>
      <c r="DI615" s="277"/>
      <c r="DJ615" s="277"/>
      <c r="DK615" s="277"/>
      <c r="DL615" s="277"/>
      <c r="DM615" s="277"/>
      <c r="DN615" s="277"/>
      <c r="DO615" s="277"/>
      <c r="DP615" s="277"/>
      <c r="DQ615" s="277"/>
      <c r="DR615" s="277"/>
      <c r="DS615" s="277"/>
      <c r="DT615" s="277"/>
      <c r="DU615" s="277"/>
      <c r="DV615" s="277"/>
      <c r="DW615" s="277"/>
      <c r="DX615" s="277"/>
      <c r="DY615" s="277"/>
      <c r="DZ615" s="277"/>
      <c r="EA615" s="277"/>
      <c r="EB615" s="277"/>
      <c r="EC615" s="277"/>
      <c r="ED615" s="277"/>
      <c r="EE615" s="277"/>
      <c r="EF615" s="277"/>
      <c r="EG615" s="277"/>
      <c r="EH615" s="277"/>
      <c r="EI615" s="277"/>
      <c r="EJ615" s="277"/>
      <c r="EK615" s="277"/>
      <c r="EL615" s="277"/>
      <c r="EM615" s="277"/>
      <c r="EN615" s="277"/>
      <c r="EO615" s="277"/>
      <c r="EP615" s="277"/>
      <c r="EQ615" s="277"/>
      <c r="ER615" s="277"/>
      <c r="ES615" s="277"/>
      <c r="ET615" s="277"/>
      <c r="EU615" s="277"/>
      <c r="EV615" s="277"/>
      <c r="EW615" s="277"/>
      <c r="EX615" s="277"/>
      <c r="EY615" s="277"/>
      <c r="EZ615" s="277"/>
      <c r="FA615" s="277"/>
      <c r="FB615" s="277"/>
      <c r="FC615" s="277"/>
      <c r="FD615" s="277"/>
      <c r="FE615" s="277"/>
      <c r="FF615" s="277"/>
      <c r="FG615" s="277"/>
      <c r="FH615" s="277"/>
      <c r="FI615" s="277"/>
      <c r="FJ615" s="277"/>
      <c r="FK615" s="277"/>
      <c r="FL615" s="277"/>
      <c r="FM615" s="277"/>
      <c r="FN615" s="277"/>
      <c r="FO615" s="277"/>
      <c r="FP615" s="277"/>
      <c r="FQ615" s="277"/>
      <c r="FR615" s="277"/>
      <c r="FS615" s="277"/>
      <c r="FT615" s="277"/>
      <c r="FU615" s="277"/>
      <c r="FV615" s="277"/>
      <c r="FW615" s="277"/>
      <c r="FX615" s="277"/>
      <c r="FY615" s="277"/>
      <c r="FZ615" s="277"/>
      <c r="GA615" s="277"/>
      <c r="GB615" s="277"/>
      <c r="GC615" s="277"/>
      <c r="GD615" s="277"/>
      <c r="GE615" s="277"/>
      <c r="GF615" s="277"/>
      <c r="GG615" s="277"/>
      <c r="GH615" s="277"/>
      <c r="GI615" s="277"/>
      <c r="GJ615" s="277"/>
      <c r="GK615" s="277"/>
      <c r="GL615" s="277"/>
      <c r="GM615" s="277"/>
      <c r="GN615" s="277"/>
      <c r="GO615" s="277"/>
      <c r="GP615" s="277"/>
      <c r="GQ615" s="277"/>
      <c r="GR615" s="277"/>
      <c r="GS615" s="277"/>
      <c r="GT615" s="277"/>
      <c r="GU615" s="277"/>
      <c r="GV615" s="280"/>
      <c r="GW615" s="280"/>
      <c r="GX615" s="280"/>
      <c r="GY615" s="280"/>
      <c r="GZ615" s="280"/>
      <c r="HA615" s="280"/>
      <c r="HB615" s="280"/>
      <c r="HC615" s="280"/>
      <c r="HD615" s="280"/>
      <c r="HE615" s="280"/>
      <c r="HF615" s="280"/>
      <c r="HG615" s="280"/>
      <c r="HH615" s="280"/>
      <c r="HI615" s="280"/>
      <c r="HJ615" s="280"/>
      <c r="HK615" s="280"/>
      <c r="HL615" s="280"/>
      <c r="HM615" s="280"/>
      <c r="HN615" s="280"/>
      <c r="HO615" s="280"/>
      <c r="HP615" s="280"/>
      <c r="HQ615" s="280"/>
      <c r="HR615" s="280"/>
      <c r="HS615" s="280"/>
    </row>
    <row r="616" spans="1:227" s="278" customFormat="1" ht="30" customHeight="1">
      <c r="A616" s="523"/>
      <c r="B616" s="306" t="s">
        <v>317</v>
      </c>
      <c r="C616" s="290"/>
      <c r="D616" s="291"/>
      <c r="E616" s="290">
        <v>745.4</v>
      </c>
      <c r="F616" s="291">
        <f t="shared" si="101"/>
        <v>745.4</v>
      </c>
      <c r="G616" s="290"/>
      <c r="H616" s="291">
        <f t="shared" si="96"/>
        <v>745.4</v>
      </c>
      <c r="I616" s="296" t="s">
        <v>616</v>
      </c>
      <c r="J616" s="277"/>
      <c r="K616" s="277"/>
      <c r="L616" s="277"/>
      <c r="M616" s="277"/>
      <c r="N616" s="277"/>
      <c r="O616" s="277"/>
      <c r="P616" s="277"/>
      <c r="Q616" s="277"/>
      <c r="R616" s="277"/>
      <c r="S616" s="277"/>
      <c r="T616" s="277"/>
      <c r="U616" s="277"/>
      <c r="V616" s="277"/>
      <c r="W616" s="277"/>
      <c r="X616" s="277"/>
      <c r="Y616" s="277"/>
      <c r="Z616" s="277"/>
      <c r="AA616" s="277"/>
      <c r="AB616" s="277"/>
      <c r="AC616" s="277"/>
      <c r="AD616" s="277"/>
      <c r="AE616" s="277"/>
      <c r="AF616" s="277"/>
      <c r="AG616" s="277"/>
      <c r="AH616" s="277"/>
      <c r="AI616" s="277"/>
      <c r="AJ616" s="277"/>
      <c r="AK616" s="277"/>
      <c r="AL616" s="277"/>
      <c r="AM616" s="277"/>
      <c r="AN616" s="277"/>
      <c r="AO616" s="277"/>
      <c r="AP616" s="277"/>
      <c r="AQ616" s="277"/>
      <c r="AR616" s="277"/>
      <c r="AS616" s="277"/>
      <c r="AT616" s="277"/>
      <c r="AU616" s="277"/>
      <c r="AV616" s="277"/>
      <c r="AW616" s="277"/>
      <c r="AX616" s="277"/>
      <c r="AY616" s="277"/>
      <c r="AZ616" s="277"/>
      <c r="BA616" s="277"/>
      <c r="BB616" s="277"/>
      <c r="BC616" s="277"/>
      <c r="BD616" s="277"/>
      <c r="BE616" s="277"/>
      <c r="BF616" s="277"/>
      <c r="BG616" s="277"/>
      <c r="BH616" s="277"/>
      <c r="BI616" s="277"/>
      <c r="BJ616" s="277"/>
      <c r="BK616" s="277"/>
      <c r="BL616" s="277"/>
      <c r="BM616" s="277"/>
      <c r="BN616" s="277"/>
      <c r="BO616" s="277"/>
      <c r="BP616" s="277"/>
      <c r="BQ616" s="277"/>
      <c r="BR616" s="277"/>
      <c r="BS616" s="277"/>
      <c r="BT616" s="277"/>
      <c r="BU616" s="277"/>
      <c r="BV616" s="277"/>
      <c r="BW616" s="277"/>
      <c r="BX616" s="277"/>
      <c r="BY616" s="277"/>
      <c r="BZ616" s="277"/>
      <c r="CA616" s="277"/>
      <c r="CB616" s="277"/>
      <c r="CC616" s="277"/>
      <c r="CD616" s="277"/>
      <c r="CE616" s="277"/>
      <c r="CF616" s="277"/>
      <c r="CG616" s="277"/>
      <c r="CH616" s="277"/>
      <c r="CI616" s="277"/>
      <c r="CJ616" s="277"/>
      <c r="CK616" s="277"/>
      <c r="CL616" s="277"/>
      <c r="CM616" s="277"/>
      <c r="CN616" s="277"/>
      <c r="CO616" s="277"/>
      <c r="CP616" s="277"/>
      <c r="CQ616" s="277"/>
      <c r="CR616" s="277"/>
      <c r="CS616" s="277"/>
      <c r="CT616" s="277"/>
      <c r="CU616" s="277"/>
      <c r="CV616" s="277"/>
      <c r="CW616" s="277"/>
      <c r="CX616" s="277"/>
      <c r="CY616" s="277"/>
      <c r="CZ616" s="277"/>
      <c r="DA616" s="277"/>
      <c r="DB616" s="277"/>
      <c r="DC616" s="277"/>
      <c r="DD616" s="277"/>
      <c r="DE616" s="277"/>
      <c r="DF616" s="277"/>
      <c r="DG616" s="277"/>
      <c r="DH616" s="277"/>
      <c r="DI616" s="277"/>
      <c r="DJ616" s="277"/>
      <c r="DK616" s="277"/>
      <c r="DL616" s="277"/>
      <c r="DM616" s="277"/>
      <c r="DN616" s="277"/>
      <c r="DO616" s="277"/>
      <c r="DP616" s="277"/>
      <c r="DQ616" s="277"/>
      <c r="DR616" s="277"/>
      <c r="DS616" s="277"/>
      <c r="DT616" s="277"/>
      <c r="DU616" s="277"/>
      <c r="DV616" s="277"/>
      <c r="DW616" s="277"/>
      <c r="DX616" s="277"/>
      <c r="DY616" s="277"/>
      <c r="DZ616" s="277"/>
      <c r="EA616" s="277"/>
      <c r="EB616" s="277"/>
      <c r="EC616" s="277"/>
      <c r="ED616" s="277"/>
      <c r="EE616" s="277"/>
      <c r="EF616" s="277"/>
      <c r="EG616" s="277"/>
      <c r="EH616" s="277"/>
      <c r="EI616" s="277"/>
      <c r="EJ616" s="277"/>
      <c r="EK616" s="277"/>
      <c r="EL616" s="277"/>
      <c r="EM616" s="277"/>
      <c r="EN616" s="277"/>
      <c r="EO616" s="277"/>
      <c r="EP616" s="277"/>
      <c r="EQ616" s="277"/>
      <c r="ER616" s="277"/>
      <c r="ES616" s="277"/>
      <c r="ET616" s="277"/>
      <c r="EU616" s="277"/>
      <c r="EV616" s="277"/>
      <c r="EW616" s="277"/>
      <c r="EX616" s="277"/>
      <c r="EY616" s="277"/>
      <c r="EZ616" s="277"/>
      <c r="FA616" s="277"/>
      <c r="FB616" s="277"/>
      <c r="FC616" s="277"/>
      <c r="FD616" s="277"/>
      <c r="FE616" s="277"/>
      <c r="FF616" s="277"/>
      <c r="FG616" s="277"/>
      <c r="FH616" s="277"/>
      <c r="FI616" s="277"/>
      <c r="FJ616" s="277"/>
      <c r="FK616" s="277"/>
      <c r="FL616" s="277"/>
      <c r="FM616" s="277"/>
      <c r="FN616" s="277"/>
      <c r="FO616" s="277"/>
      <c r="FP616" s="277"/>
      <c r="FQ616" s="277"/>
      <c r="FR616" s="277"/>
      <c r="FS616" s="277"/>
      <c r="FT616" s="277"/>
      <c r="FU616" s="277"/>
      <c r="FV616" s="277"/>
      <c r="FW616" s="277"/>
      <c r="FX616" s="277"/>
      <c r="FY616" s="277"/>
      <c r="FZ616" s="277"/>
      <c r="GA616" s="277"/>
      <c r="GB616" s="277"/>
      <c r="GC616" s="277"/>
      <c r="GD616" s="277"/>
      <c r="GE616" s="277"/>
      <c r="GF616" s="277"/>
      <c r="GG616" s="277"/>
      <c r="GH616" s="277"/>
      <c r="GI616" s="277"/>
      <c r="GJ616" s="277"/>
      <c r="GK616" s="277"/>
      <c r="GL616" s="277"/>
      <c r="GM616" s="277"/>
      <c r="GN616" s="277"/>
      <c r="GO616" s="277"/>
      <c r="GP616" s="277"/>
      <c r="GQ616" s="277"/>
      <c r="GR616" s="277"/>
      <c r="GS616" s="277"/>
      <c r="GT616" s="277"/>
      <c r="GU616" s="277"/>
      <c r="GV616" s="280"/>
      <c r="GW616" s="280"/>
      <c r="GX616" s="280"/>
      <c r="GY616" s="280"/>
      <c r="GZ616" s="280"/>
      <c r="HA616" s="280"/>
      <c r="HB616" s="280"/>
      <c r="HC616" s="280"/>
      <c r="HD616" s="280"/>
      <c r="HE616" s="280"/>
      <c r="HF616" s="280"/>
      <c r="HG616" s="280"/>
      <c r="HH616" s="280"/>
      <c r="HI616" s="280"/>
      <c r="HJ616" s="280"/>
      <c r="HK616" s="280"/>
      <c r="HL616" s="280"/>
      <c r="HM616" s="280"/>
      <c r="HN616" s="280"/>
      <c r="HO616" s="280"/>
      <c r="HP616" s="280"/>
      <c r="HQ616" s="280"/>
      <c r="HR616" s="280"/>
      <c r="HS616" s="280"/>
    </row>
    <row r="617" spans="1:227" s="278" customFormat="1" ht="24.95" customHeight="1">
      <c r="A617" s="523" t="s">
        <v>231</v>
      </c>
      <c r="B617" s="289" t="s">
        <v>81</v>
      </c>
      <c r="C617" s="290">
        <f>C618+C619+C622+C649</f>
        <v>6438.04324</v>
      </c>
      <c r="D617" s="290">
        <f t="shared" ref="D617:G617" si="102">D618+D619+D622+D649</f>
        <v>0</v>
      </c>
      <c r="E617" s="290">
        <f t="shared" si="102"/>
        <v>5280.1649799999996</v>
      </c>
      <c r="F617" s="291">
        <f t="shared" si="101"/>
        <v>11718.20822</v>
      </c>
      <c r="G617" s="290">
        <f t="shared" si="102"/>
        <v>0</v>
      </c>
      <c r="H617" s="291">
        <f t="shared" si="96"/>
        <v>11718.20822</v>
      </c>
      <c r="I617" s="296"/>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s="277"/>
      <c r="AG617" s="277"/>
      <c r="AH617" s="277"/>
      <c r="AI617" s="277"/>
      <c r="AJ617" s="277"/>
      <c r="AK617" s="277"/>
      <c r="AL617" s="277"/>
      <c r="AM617" s="277"/>
      <c r="AN617" s="277"/>
      <c r="AO617" s="277"/>
      <c r="AP617" s="277"/>
      <c r="AQ617" s="277"/>
      <c r="AR617" s="277"/>
      <c r="AS617" s="277"/>
      <c r="AT617" s="277"/>
      <c r="AU617" s="277"/>
      <c r="AV617" s="277"/>
      <c r="AW617" s="277"/>
      <c r="AX617" s="277"/>
      <c r="AY617" s="277"/>
      <c r="AZ617" s="277"/>
      <c r="BA617" s="277"/>
      <c r="BB617" s="277"/>
      <c r="BC617" s="277"/>
      <c r="BD617" s="277"/>
      <c r="BE617" s="277"/>
      <c r="BF617" s="277"/>
      <c r="BG617" s="277"/>
      <c r="BH617" s="277"/>
      <c r="BI617" s="277"/>
      <c r="BJ617" s="277"/>
      <c r="BK617" s="277"/>
      <c r="BL617" s="277"/>
      <c r="BM617" s="277"/>
      <c r="BN617" s="277"/>
      <c r="BO617" s="277"/>
      <c r="BP617" s="277"/>
      <c r="BQ617" s="277"/>
      <c r="BR617" s="277"/>
      <c r="BS617" s="277"/>
      <c r="BT617" s="277"/>
      <c r="BU617" s="277"/>
      <c r="BV617" s="277"/>
      <c r="BW617" s="277"/>
      <c r="BX617" s="277"/>
      <c r="BY617" s="277"/>
      <c r="BZ617" s="277"/>
      <c r="CA617" s="277"/>
      <c r="CB617" s="277"/>
      <c r="CC617" s="277"/>
      <c r="CD617" s="277"/>
      <c r="CE617" s="277"/>
      <c r="CF617" s="277"/>
      <c r="CG617" s="277"/>
      <c r="CH617" s="277"/>
      <c r="CI617" s="277"/>
      <c r="CJ617" s="277"/>
      <c r="CK617" s="277"/>
      <c r="CL617" s="277"/>
      <c r="CM617" s="277"/>
      <c r="CN617" s="277"/>
      <c r="CO617" s="277"/>
      <c r="CP617" s="277"/>
      <c r="CQ617" s="277"/>
      <c r="CR617" s="277"/>
      <c r="CS617" s="277"/>
      <c r="CT617" s="277"/>
      <c r="CU617" s="277"/>
      <c r="CV617" s="277"/>
      <c r="CW617" s="277"/>
      <c r="CX617" s="277"/>
      <c r="CY617" s="277"/>
      <c r="CZ617" s="277"/>
      <c r="DA617" s="277"/>
      <c r="DB617" s="277"/>
      <c r="DC617" s="277"/>
      <c r="DD617" s="277"/>
      <c r="DE617" s="277"/>
      <c r="DF617" s="277"/>
      <c r="DG617" s="277"/>
      <c r="DH617" s="277"/>
      <c r="DI617" s="277"/>
      <c r="DJ617" s="277"/>
      <c r="DK617" s="277"/>
      <c r="DL617" s="277"/>
      <c r="DM617" s="277"/>
      <c r="DN617" s="277"/>
      <c r="DO617" s="277"/>
      <c r="DP617" s="277"/>
      <c r="DQ617" s="277"/>
      <c r="DR617" s="277"/>
      <c r="DS617" s="277"/>
      <c r="DT617" s="277"/>
      <c r="DU617" s="277"/>
      <c r="DV617" s="277"/>
      <c r="DW617" s="277"/>
      <c r="DX617" s="277"/>
      <c r="DY617" s="277"/>
      <c r="DZ617" s="277"/>
      <c r="EA617" s="277"/>
      <c r="EB617" s="277"/>
      <c r="EC617" s="277"/>
      <c r="ED617" s="277"/>
      <c r="EE617" s="277"/>
      <c r="EF617" s="277"/>
      <c r="EG617" s="277"/>
      <c r="EH617" s="277"/>
      <c r="EI617" s="277"/>
      <c r="EJ617" s="277"/>
      <c r="EK617" s="277"/>
      <c r="EL617" s="277"/>
      <c r="EM617" s="277"/>
      <c r="EN617" s="277"/>
      <c r="EO617" s="277"/>
      <c r="EP617" s="277"/>
      <c r="EQ617" s="277"/>
      <c r="ER617" s="277"/>
      <c r="ES617" s="277"/>
      <c r="ET617" s="277"/>
      <c r="EU617" s="277"/>
      <c r="EV617" s="277"/>
      <c r="EW617" s="277"/>
      <c r="EX617" s="277"/>
      <c r="EY617" s="277"/>
      <c r="EZ617" s="277"/>
      <c r="FA617" s="277"/>
      <c r="FB617" s="277"/>
      <c r="FC617" s="277"/>
      <c r="FD617" s="277"/>
      <c r="FE617" s="277"/>
      <c r="FF617" s="277"/>
      <c r="FG617" s="277"/>
      <c r="FH617" s="277"/>
      <c r="FI617" s="277"/>
      <c r="FJ617" s="277"/>
      <c r="FK617" s="277"/>
      <c r="FL617" s="277"/>
      <c r="FM617" s="277"/>
      <c r="FN617" s="277"/>
      <c r="FO617" s="277"/>
      <c r="FP617" s="277"/>
      <c r="FQ617" s="277"/>
      <c r="FR617" s="277"/>
      <c r="FS617" s="277"/>
      <c r="FT617" s="277"/>
      <c r="FU617" s="277"/>
      <c r="FV617" s="277"/>
      <c r="FW617" s="277"/>
      <c r="FX617" s="277"/>
      <c r="FY617" s="277"/>
      <c r="FZ617" s="277"/>
      <c r="GA617" s="277"/>
      <c r="GB617" s="277"/>
      <c r="GC617" s="277"/>
      <c r="GD617" s="277"/>
      <c r="GE617" s="277"/>
      <c r="GF617" s="277"/>
      <c r="GG617" s="277"/>
      <c r="GH617" s="277"/>
      <c r="GI617" s="277"/>
      <c r="GJ617" s="277"/>
      <c r="GK617" s="277"/>
      <c r="GL617" s="277"/>
      <c r="GM617" s="277"/>
      <c r="GN617" s="277"/>
      <c r="GO617" s="277"/>
      <c r="GP617" s="277"/>
      <c r="GQ617" s="277"/>
      <c r="GR617" s="277"/>
      <c r="GS617" s="277"/>
      <c r="GT617" s="277"/>
      <c r="GU617" s="277"/>
      <c r="GV617" s="280"/>
      <c r="GW617" s="280"/>
      <c r="GX617" s="280"/>
      <c r="GY617" s="280"/>
      <c r="GZ617" s="280"/>
      <c r="HA617" s="280"/>
      <c r="HB617" s="280"/>
      <c r="HC617" s="280"/>
      <c r="HD617" s="280"/>
      <c r="HE617" s="280"/>
      <c r="HF617" s="280"/>
      <c r="HG617" s="280"/>
      <c r="HH617" s="280"/>
      <c r="HI617" s="280"/>
      <c r="HJ617" s="280"/>
      <c r="HK617" s="280"/>
      <c r="HL617" s="280"/>
      <c r="HM617" s="280"/>
      <c r="HN617" s="280"/>
      <c r="HO617" s="280"/>
      <c r="HP617" s="280"/>
      <c r="HQ617" s="280"/>
      <c r="HR617" s="280"/>
      <c r="HS617" s="280"/>
    </row>
    <row r="618" spans="1:227" s="278" customFormat="1" ht="24.95" customHeight="1">
      <c r="A618" s="523"/>
      <c r="B618" s="294" t="s">
        <v>253</v>
      </c>
      <c r="C618" s="290">
        <v>3926.79</v>
      </c>
      <c r="D618" s="290"/>
      <c r="E618" s="290"/>
      <c r="F618" s="291">
        <f t="shared" si="101"/>
        <v>3926.79</v>
      </c>
      <c r="G618" s="290"/>
      <c r="H618" s="291">
        <f t="shared" si="96"/>
        <v>3926.79</v>
      </c>
      <c r="I618" s="296"/>
      <c r="J618" s="277"/>
      <c r="K618" s="277"/>
      <c r="L618" s="277"/>
      <c r="M618" s="277"/>
      <c r="N618" s="277"/>
      <c r="O618" s="277"/>
      <c r="P618" s="277"/>
      <c r="Q618" s="277"/>
      <c r="R618" s="277"/>
      <c r="S618" s="277"/>
      <c r="T618" s="277"/>
      <c r="U618" s="277"/>
      <c r="V618" s="277"/>
      <c r="W618" s="277"/>
      <c r="X618" s="277"/>
      <c r="Y618" s="277"/>
      <c r="Z618" s="277"/>
      <c r="AA618" s="277"/>
      <c r="AB618" s="277"/>
      <c r="AC618" s="277"/>
      <c r="AD618" s="277"/>
      <c r="AE618" s="277"/>
      <c r="AF618" s="277"/>
      <c r="AG618" s="277"/>
      <c r="AH618" s="277"/>
      <c r="AI618" s="277"/>
      <c r="AJ618" s="277"/>
      <c r="AK618" s="277"/>
      <c r="AL618" s="277"/>
      <c r="AM618" s="277"/>
      <c r="AN618" s="277"/>
      <c r="AO618" s="277"/>
      <c r="AP618" s="277"/>
      <c r="AQ618" s="277"/>
      <c r="AR618" s="277"/>
      <c r="AS618" s="277"/>
      <c r="AT618" s="277"/>
      <c r="AU618" s="277"/>
      <c r="AV618" s="277"/>
      <c r="AW618" s="277"/>
      <c r="AX618" s="277"/>
      <c r="AY618" s="277"/>
      <c r="AZ618" s="277"/>
      <c r="BA618" s="277"/>
      <c r="BB618" s="277"/>
      <c r="BC618" s="277"/>
      <c r="BD618" s="277"/>
      <c r="BE618" s="277"/>
      <c r="BF618" s="277"/>
      <c r="BG618" s="277"/>
      <c r="BH618" s="277"/>
      <c r="BI618" s="277"/>
      <c r="BJ618" s="277"/>
      <c r="BK618" s="277"/>
      <c r="BL618" s="277"/>
      <c r="BM618" s="277"/>
      <c r="BN618" s="277"/>
      <c r="BO618" s="277"/>
      <c r="BP618" s="277"/>
      <c r="BQ618" s="277"/>
      <c r="BR618" s="277"/>
      <c r="BS618" s="277"/>
      <c r="BT618" s="277"/>
      <c r="BU618" s="277"/>
      <c r="BV618" s="277"/>
      <c r="BW618" s="277"/>
      <c r="BX618" s="277"/>
      <c r="BY618" s="277"/>
      <c r="BZ618" s="277"/>
      <c r="CA618" s="277"/>
      <c r="CB618" s="277"/>
      <c r="CC618" s="277"/>
      <c r="CD618" s="277"/>
      <c r="CE618" s="277"/>
      <c r="CF618" s="277"/>
      <c r="CG618" s="277"/>
      <c r="CH618" s="277"/>
      <c r="CI618" s="277"/>
      <c r="CJ618" s="277"/>
      <c r="CK618" s="277"/>
      <c r="CL618" s="277"/>
      <c r="CM618" s="277"/>
      <c r="CN618" s="277"/>
      <c r="CO618" s="277"/>
      <c r="CP618" s="277"/>
      <c r="CQ618" s="277"/>
      <c r="CR618" s="277"/>
      <c r="CS618" s="277"/>
      <c r="CT618" s="277"/>
      <c r="CU618" s="277"/>
      <c r="CV618" s="277"/>
      <c r="CW618" s="277"/>
      <c r="CX618" s="277"/>
      <c r="CY618" s="277"/>
      <c r="CZ618" s="277"/>
      <c r="DA618" s="277"/>
      <c r="DB618" s="277"/>
      <c r="DC618" s="277"/>
      <c r="DD618" s="277"/>
      <c r="DE618" s="277"/>
      <c r="DF618" s="277"/>
      <c r="DG618" s="277"/>
      <c r="DH618" s="277"/>
      <c r="DI618" s="277"/>
      <c r="DJ618" s="277"/>
      <c r="DK618" s="277"/>
      <c r="DL618" s="277"/>
      <c r="DM618" s="277"/>
      <c r="DN618" s="277"/>
      <c r="DO618" s="277"/>
      <c r="DP618" s="277"/>
      <c r="DQ618" s="277"/>
      <c r="DR618" s="277"/>
      <c r="DS618" s="277"/>
      <c r="DT618" s="277"/>
      <c r="DU618" s="277"/>
      <c r="DV618" s="277"/>
      <c r="DW618" s="277"/>
      <c r="DX618" s="277"/>
      <c r="DY618" s="277"/>
      <c r="DZ618" s="277"/>
      <c r="EA618" s="277"/>
      <c r="EB618" s="277"/>
      <c r="EC618" s="277"/>
      <c r="ED618" s="277"/>
      <c r="EE618" s="277"/>
      <c r="EF618" s="277"/>
      <c r="EG618" s="277"/>
      <c r="EH618" s="277"/>
      <c r="EI618" s="277"/>
      <c r="EJ618" s="277"/>
      <c r="EK618" s="277"/>
      <c r="EL618" s="277"/>
      <c r="EM618" s="277"/>
      <c r="EN618" s="277"/>
      <c r="EO618" s="277"/>
      <c r="EP618" s="277"/>
      <c r="EQ618" s="277"/>
      <c r="ER618" s="277"/>
      <c r="ES618" s="277"/>
      <c r="ET618" s="277"/>
      <c r="EU618" s="277"/>
      <c r="EV618" s="277"/>
      <c r="EW618" s="277"/>
      <c r="EX618" s="277"/>
      <c r="EY618" s="277"/>
      <c r="EZ618" s="277"/>
      <c r="FA618" s="277"/>
      <c r="FB618" s="277"/>
      <c r="FC618" s="277"/>
      <c r="FD618" s="277"/>
      <c r="FE618" s="277"/>
      <c r="FF618" s="277"/>
      <c r="FG618" s="277"/>
      <c r="FH618" s="277"/>
      <c r="FI618" s="277"/>
      <c r="FJ618" s="277"/>
      <c r="FK618" s="277"/>
      <c r="FL618" s="277"/>
      <c r="FM618" s="277"/>
      <c r="FN618" s="277"/>
      <c r="FO618" s="277"/>
      <c r="FP618" s="277"/>
      <c r="FQ618" s="277"/>
      <c r="FR618" s="277"/>
      <c r="FS618" s="277"/>
      <c r="FT618" s="277"/>
      <c r="FU618" s="277"/>
      <c r="FV618" s="277"/>
      <c r="FW618" s="277"/>
      <c r="FX618" s="277"/>
      <c r="FY618" s="277"/>
      <c r="FZ618" s="277"/>
      <c r="GA618" s="277"/>
      <c r="GB618" s="277"/>
      <c r="GC618" s="277"/>
      <c r="GD618" s="277"/>
      <c r="GE618" s="277"/>
      <c r="GF618" s="277"/>
      <c r="GG618" s="277"/>
      <c r="GH618" s="277"/>
      <c r="GI618" s="277"/>
      <c r="GJ618" s="277"/>
      <c r="GK618" s="277"/>
      <c r="GL618" s="277"/>
      <c r="GM618" s="277"/>
      <c r="GN618" s="277"/>
      <c r="GO618" s="277"/>
      <c r="GP618" s="277"/>
      <c r="GQ618" s="277"/>
      <c r="GR618" s="277"/>
      <c r="GS618" s="277"/>
      <c r="GT618" s="277"/>
      <c r="GU618" s="277"/>
      <c r="GV618" s="280"/>
      <c r="GW618" s="280"/>
      <c r="GX618" s="280"/>
      <c r="GY618" s="280"/>
      <c r="GZ618" s="280"/>
      <c r="HA618" s="280"/>
      <c r="HB618" s="280"/>
      <c r="HC618" s="280"/>
      <c r="HD618" s="280"/>
      <c r="HE618" s="280"/>
      <c r="HF618" s="280"/>
      <c r="HG618" s="280"/>
      <c r="HH618" s="280"/>
      <c r="HI618" s="280"/>
      <c r="HJ618" s="280"/>
      <c r="HK618" s="280"/>
      <c r="HL618" s="280"/>
      <c r="HM618" s="280"/>
      <c r="HN618" s="280"/>
      <c r="HO618" s="280"/>
      <c r="HP618" s="280"/>
      <c r="HQ618" s="280"/>
      <c r="HR618" s="280"/>
      <c r="HS618" s="280"/>
    </row>
    <row r="619" spans="1:227" s="278" customFormat="1" ht="24.95" customHeight="1">
      <c r="A619" s="523"/>
      <c r="B619" s="294" t="s">
        <v>255</v>
      </c>
      <c r="C619" s="290">
        <v>59.52</v>
      </c>
      <c r="D619" s="290"/>
      <c r="E619" s="290"/>
      <c r="F619" s="291">
        <f t="shared" si="101"/>
        <v>59.52</v>
      </c>
      <c r="G619" s="290"/>
      <c r="H619" s="291">
        <f t="shared" si="96"/>
        <v>59.52</v>
      </c>
      <c r="I619" s="296"/>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s="277"/>
      <c r="AG619" s="277"/>
      <c r="AH619" s="277"/>
      <c r="AI619" s="277"/>
      <c r="AJ619" s="277"/>
      <c r="AK619" s="277"/>
      <c r="AL619" s="277"/>
      <c r="AM619" s="277"/>
      <c r="AN619" s="277"/>
      <c r="AO619" s="277"/>
      <c r="AP619" s="277"/>
      <c r="AQ619" s="277"/>
      <c r="AR619" s="277"/>
      <c r="AS619" s="277"/>
      <c r="AT619" s="277"/>
      <c r="AU619" s="277"/>
      <c r="AV619" s="277"/>
      <c r="AW619" s="277"/>
      <c r="AX619" s="277"/>
      <c r="AY619" s="277"/>
      <c r="AZ619" s="277"/>
      <c r="BA619" s="277"/>
      <c r="BB619" s="277"/>
      <c r="BC619" s="277"/>
      <c r="BD619" s="277"/>
      <c r="BE619" s="277"/>
      <c r="BF619" s="277"/>
      <c r="BG619" s="277"/>
      <c r="BH619" s="277"/>
      <c r="BI619" s="277"/>
      <c r="BJ619" s="277"/>
      <c r="BK619" s="277"/>
      <c r="BL619" s="277"/>
      <c r="BM619" s="277"/>
      <c r="BN619" s="277"/>
      <c r="BO619" s="277"/>
      <c r="BP619" s="277"/>
      <c r="BQ619" s="277"/>
      <c r="BR619" s="277"/>
      <c r="BS619" s="277"/>
      <c r="BT619" s="277"/>
      <c r="BU619" s="277"/>
      <c r="BV619" s="277"/>
      <c r="BW619" s="277"/>
      <c r="BX619" s="277"/>
      <c r="BY619" s="277"/>
      <c r="BZ619" s="277"/>
      <c r="CA619" s="277"/>
      <c r="CB619" s="277"/>
      <c r="CC619" s="277"/>
      <c r="CD619" s="277"/>
      <c r="CE619" s="277"/>
      <c r="CF619" s="277"/>
      <c r="CG619" s="277"/>
      <c r="CH619" s="277"/>
      <c r="CI619" s="277"/>
      <c r="CJ619" s="277"/>
      <c r="CK619" s="277"/>
      <c r="CL619" s="277"/>
      <c r="CM619" s="277"/>
      <c r="CN619" s="277"/>
      <c r="CO619" s="277"/>
      <c r="CP619" s="277"/>
      <c r="CQ619" s="277"/>
      <c r="CR619" s="277"/>
      <c r="CS619" s="277"/>
      <c r="CT619" s="277"/>
      <c r="CU619" s="277"/>
      <c r="CV619" s="277"/>
      <c r="CW619" s="277"/>
      <c r="CX619" s="277"/>
      <c r="CY619" s="277"/>
      <c r="CZ619" s="277"/>
      <c r="DA619" s="277"/>
      <c r="DB619" s="277"/>
      <c r="DC619" s="277"/>
      <c r="DD619" s="277"/>
      <c r="DE619" s="277"/>
      <c r="DF619" s="277"/>
      <c r="DG619" s="277"/>
      <c r="DH619" s="277"/>
      <c r="DI619" s="277"/>
      <c r="DJ619" s="277"/>
      <c r="DK619" s="277"/>
      <c r="DL619" s="277"/>
      <c r="DM619" s="277"/>
      <c r="DN619" s="277"/>
      <c r="DO619" s="277"/>
      <c r="DP619" s="277"/>
      <c r="DQ619" s="277"/>
      <c r="DR619" s="277"/>
      <c r="DS619" s="277"/>
      <c r="DT619" s="277"/>
      <c r="DU619" s="277"/>
      <c r="DV619" s="277"/>
      <c r="DW619" s="277"/>
      <c r="DX619" s="277"/>
      <c r="DY619" s="277"/>
      <c r="DZ619" s="277"/>
      <c r="EA619" s="277"/>
      <c r="EB619" s="277"/>
      <c r="EC619" s="277"/>
      <c r="ED619" s="277"/>
      <c r="EE619" s="277"/>
      <c r="EF619" s="277"/>
      <c r="EG619" s="277"/>
      <c r="EH619" s="277"/>
      <c r="EI619" s="277"/>
      <c r="EJ619" s="277"/>
      <c r="EK619" s="277"/>
      <c r="EL619" s="277"/>
      <c r="EM619" s="277"/>
      <c r="EN619" s="277"/>
      <c r="EO619" s="277"/>
      <c r="EP619" s="277"/>
      <c r="EQ619" s="277"/>
      <c r="ER619" s="277"/>
      <c r="ES619" s="277"/>
      <c r="ET619" s="277"/>
      <c r="EU619" s="277"/>
      <c r="EV619" s="277"/>
      <c r="EW619" s="277"/>
      <c r="EX619" s="277"/>
      <c r="EY619" s="277"/>
      <c r="EZ619" s="277"/>
      <c r="FA619" s="277"/>
      <c r="FB619" s="277"/>
      <c r="FC619" s="277"/>
      <c r="FD619" s="277"/>
      <c r="FE619" s="277"/>
      <c r="FF619" s="277"/>
      <c r="FG619" s="277"/>
      <c r="FH619" s="277"/>
      <c r="FI619" s="277"/>
      <c r="FJ619" s="277"/>
      <c r="FK619" s="277"/>
      <c r="FL619" s="277"/>
      <c r="FM619" s="277"/>
      <c r="FN619" s="277"/>
      <c r="FO619" s="277"/>
      <c r="FP619" s="277"/>
      <c r="FQ619" s="277"/>
      <c r="FR619" s="277"/>
      <c r="FS619" s="277"/>
      <c r="FT619" s="277"/>
      <c r="FU619" s="277"/>
      <c r="FV619" s="277"/>
      <c r="FW619" s="277"/>
      <c r="FX619" s="277"/>
      <c r="FY619" s="277"/>
      <c r="FZ619" s="277"/>
      <c r="GA619" s="277"/>
      <c r="GB619" s="277"/>
      <c r="GC619" s="277"/>
      <c r="GD619" s="277"/>
      <c r="GE619" s="277"/>
      <c r="GF619" s="277"/>
      <c r="GG619" s="277"/>
      <c r="GH619" s="277"/>
      <c r="GI619" s="277"/>
      <c r="GJ619" s="277"/>
      <c r="GK619" s="277"/>
      <c r="GL619" s="277"/>
      <c r="GM619" s="277"/>
      <c r="GN619" s="277"/>
      <c r="GO619" s="277"/>
      <c r="GP619" s="277"/>
      <c r="GQ619" s="277"/>
      <c r="GR619" s="277"/>
      <c r="GS619" s="277"/>
      <c r="GT619" s="277"/>
      <c r="GU619" s="277"/>
      <c r="GV619" s="280"/>
      <c r="GW619" s="280"/>
      <c r="GX619" s="280"/>
      <c r="GY619" s="280"/>
      <c r="GZ619" s="280"/>
      <c r="HA619" s="280"/>
      <c r="HB619" s="280"/>
      <c r="HC619" s="280"/>
      <c r="HD619" s="280"/>
      <c r="HE619" s="280"/>
      <c r="HF619" s="280"/>
      <c r="HG619" s="280"/>
      <c r="HH619" s="280"/>
      <c r="HI619" s="280"/>
      <c r="HJ619" s="280"/>
      <c r="HK619" s="280"/>
      <c r="HL619" s="280"/>
      <c r="HM619" s="280"/>
      <c r="HN619" s="280"/>
      <c r="HO619" s="280"/>
      <c r="HP619" s="280"/>
      <c r="HQ619" s="280"/>
      <c r="HR619" s="280"/>
      <c r="HS619" s="280"/>
    </row>
    <row r="620" spans="1:227" s="257" customFormat="1" ht="24.95" customHeight="1">
      <c r="A620" s="523"/>
      <c r="B620" s="293" t="s">
        <v>256</v>
      </c>
      <c r="C620" s="291">
        <v>41.4</v>
      </c>
      <c r="D620" s="291"/>
      <c r="E620" s="290"/>
      <c r="F620" s="291">
        <f t="shared" si="101"/>
        <v>41.4</v>
      </c>
      <c r="G620" s="290"/>
      <c r="H620" s="291">
        <f t="shared" si="96"/>
        <v>41.4</v>
      </c>
      <c r="I620" s="296"/>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277"/>
      <c r="AF620" s="277"/>
      <c r="AG620" s="277"/>
      <c r="AH620" s="277"/>
      <c r="AI620" s="277"/>
      <c r="AJ620" s="277"/>
      <c r="AK620" s="277"/>
      <c r="AL620" s="277"/>
      <c r="AM620" s="277"/>
      <c r="AN620" s="277"/>
      <c r="AO620" s="277"/>
      <c r="AP620" s="277"/>
      <c r="AQ620" s="277"/>
      <c r="AR620" s="277"/>
      <c r="AS620" s="277"/>
      <c r="AT620" s="277"/>
      <c r="AU620" s="277"/>
      <c r="AV620" s="277"/>
      <c r="AW620" s="277"/>
      <c r="AX620" s="277"/>
      <c r="AY620" s="277"/>
      <c r="AZ620" s="277"/>
      <c r="BA620" s="277"/>
      <c r="BB620" s="277"/>
      <c r="BC620" s="277"/>
      <c r="BD620" s="277"/>
      <c r="BE620" s="277"/>
      <c r="BF620" s="277"/>
      <c r="BG620" s="277"/>
      <c r="BH620" s="277"/>
      <c r="BI620" s="277"/>
      <c r="BJ620" s="277"/>
      <c r="BK620" s="277"/>
      <c r="BL620" s="277"/>
      <c r="BM620" s="277"/>
      <c r="BN620" s="277"/>
      <c r="BO620" s="277"/>
      <c r="BP620" s="277"/>
      <c r="BQ620" s="277"/>
      <c r="BR620" s="277"/>
      <c r="BS620" s="277"/>
      <c r="BT620" s="277"/>
      <c r="BU620" s="277"/>
      <c r="BV620" s="277"/>
      <c r="BW620" s="277"/>
      <c r="BX620" s="277"/>
      <c r="BY620" s="277"/>
      <c r="BZ620" s="277"/>
      <c r="CA620" s="277"/>
      <c r="CB620" s="277"/>
      <c r="CC620" s="277"/>
      <c r="CD620" s="277"/>
      <c r="CE620" s="277"/>
      <c r="CF620" s="277"/>
      <c r="CG620" s="277"/>
      <c r="CH620" s="277"/>
      <c r="CI620" s="277"/>
      <c r="CJ620" s="277"/>
      <c r="CK620" s="277"/>
      <c r="CL620" s="277"/>
      <c r="CM620" s="277"/>
      <c r="CN620" s="277"/>
      <c r="CO620" s="277"/>
      <c r="CP620" s="277"/>
      <c r="CQ620" s="277"/>
      <c r="CR620" s="277"/>
      <c r="CS620" s="277"/>
      <c r="CT620" s="277"/>
      <c r="CU620" s="277"/>
      <c r="CV620" s="277"/>
      <c r="CW620" s="277"/>
      <c r="CX620" s="277"/>
      <c r="CY620" s="277"/>
      <c r="CZ620" s="277"/>
      <c r="DA620" s="277"/>
      <c r="DB620" s="277"/>
      <c r="DC620" s="277"/>
      <c r="DD620" s="277"/>
      <c r="DE620" s="277"/>
      <c r="DF620" s="277"/>
      <c r="DG620" s="277"/>
      <c r="DH620" s="277"/>
      <c r="DI620" s="277"/>
      <c r="DJ620" s="277"/>
      <c r="DK620" s="277"/>
      <c r="DL620" s="277"/>
      <c r="DM620" s="277"/>
      <c r="DN620" s="277"/>
      <c r="DO620" s="277"/>
      <c r="DP620" s="277"/>
      <c r="DQ620" s="277"/>
      <c r="DR620" s="277"/>
      <c r="DS620" s="277"/>
      <c r="DT620" s="277"/>
      <c r="DU620" s="277"/>
      <c r="DV620" s="277"/>
      <c r="DW620" s="277"/>
      <c r="DX620" s="277"/>
      <c r="DY620" s="277"/>
      <c r="DZ620" s="277"/>
      <c r="EA620" s="277"/>
      <c r="EB620" s="277"/>
      <c r="EC620" s="277"/>
      <c r="ED620" s="277"/>
      <c r="EE620" s="277"/>
      <c r="EF620" s="277"/>
      <c r="EG620" s="277"/>
      <c r="EH620" s="277"/>
      <c r="EI620" s="277"/>
      <c r="EJ620" s="277"/>
      <c r="EK620" s="277"/>
      <c r="EL620" s="277"/>
      <c r="EM620" s="277"/>
      <c r="EN620" s="277"/>
      <c r="EO620" s="277"/>
      <c r="EP620" s="277"/>
      <c r="EQ620" s="277"/>
      <c r="ER620" s="277"/>
      <c r="ES620" s="277"/>
      <c r="ET620" s="277"/>
      <c r="EU620" s="277"/>
      <c r="EV620" s="277"/>
      <c r="EW620" s="277"/>
      <c r="EX620" s="277"/>
      <c r="EY620" s="277"/>
      <c r="EZ620" s="277"/>
      <c r="FA620" s="277"/>
      <c r="FB620" s="277"/>
      <c r="FC620" s="277"/>
      <c r="FD620" s="277"/>
      <c r="FE620" s="277"/>
      <c r="FF620" s="277"/>
      <c r="FG620" s="277"/>
      <c r="FH620" s="277"/>
      <c r="FI620" s="277"/>
      <c r="FJ620" s="277"/>
      <c r="FK620" s="277"/>
      <c r="FL620" s="277"/>
      <c r="FM620" s="277"/>
      <c r="FN620" s="277"/>
      <c r="FO620" s="277"/>
      <c r="FP620" s="277"/>
      <c r="FQ620" s="277"/>
      <c r="FR620" s="277"/>
      <c r="FS620" s="277"/>
      <c r="FT620" s="277"/>
      <c r="FU620" s="277"/>
      <c r="FV620" s="277"/>
      <c r="FW620" s="277"/>
      <c r="FX620" s="277"/>
      <c r="FY620" s="277"/>
      <c r="FZ620" s="277"/>
      <c r="GA620" s="277"/>
      <c r="GB620" s="277"/>
      <c r="GC620" s="277"/>
      <c r="GD620" s="277"/>
      <c r="GE620" s="277"/>
      <c r="GF620" s="277"/>
      <c r="GG620" s="277"/>
      <c r="GH620" s="277"/>
      <c r="GI620" s="277"/>
      <c r="GJ620" s="277"/>
      <c r="GK620" s="277"/>
      <c r="GL620" s="277"/>
      <c r="GM620" s="277"/>
      <c r="GN620" s="277"/>
      <c r="GO620" s="277"/>
      <c r="GP620" s="277"/>
      <c r="GQ620" s="277"/>
      <c r="GR620" s="277"/>
      <c r="GS620" s="277"/>
      <c r="GT620" s="277"/>
      <c r="GU620" s="277"/>
      <c r="GV620" s="280"/>
      <c r="GW620" s="280"/>
      <c r="GX620" s="280"/>
      <c r="GY620" s="280"/>
      <c r="GZ620" s="280"/>
      <c r="HA620" s="280"/>
      <c r="HB620" s="280"/>
      <c r="HC620" s="280"/>
      <c r="HD620" s="280"/>
      <c r="HE620" s="280"/>
      <c r="HF620" s="280"/>
      <c r="HG620" s="280"/>
      <c r="HH620" s="280"/>
      <c r="HI620" s="280"/>
      <c r="HJ620" s="280"/>
      <c r="HK620" s="280"/>
      <c r="HL620" s="280"/>
      <c r="HM620" s="280"/>
      <c r="HN620" s="280"/>
      <c r="HO620" s="280"/>
      <c r="HP620" s="280"/>
      <c r="HQ620" s="280"/>
      <c r="HR620" s="280"/>
      <c r="HS620" s="280"/>
    </row>
    <row r="621" spans="1:227" s="257" customFormat="1" ht="24.95" customHeight="1">
      <c r="A621" s="523"/>
      <c r="B621" s="320" t="s">
        <v>257</v>
      </c>
      <c r="C621" s="290">
        <v>18.12</v>
      </c>
      <c r="D621" s="321"/>
      <c r="E621" s="290"/>
      <c r="F621" s="291">
        <f t="shared" si="101"/>
        <v>18.12</v>
      </c>
      <c r="G621" s="290"/>
      <c r="H621" s="291">
        <f t="shared" si="96"/>
        <v>18.12</v>
      </c>
      <c r="I621" s="296"/>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277"/>
      <c r="AF621" s="277"/>
      <c r="AG621" s="277"/>
      <c r="AH621" s="277"/>
      <c r="AI621" s="277"/>
      <c r="AJ621" s="277"/>
      <c r="AK621" s="277"/>
      <c r="AL621" s="277"/>
      <c r="AM621" s="277"/>
      <c r="AN621" s="277"/>
      <c r="AO621" s="277"/>
      <c r="AP621" s="277"/>
      <c r="AQ621" s="277"/>
      <c r="AR621" s="277"/>
      <c r="AS621" s="277"/>
      <c r="AT621" s="277"/>
      <c r="AU621" s="277"/>
      <c r="AV621" s="277"/>
      <c r="AW621" s="277"/>
      <c r="AX621" s="277"/>
      <c r="AY621" s="277"/>
      <c r="AZ621" s="277"/>
      <c r="BA621" s="277"/>
      <c r="BB621" s="277"/>
      <c r="BC621" s="277"/>
      <c r="BD621" s="277"/>
      <c r="BE621" s="277"/>
      <c r="BF621" s="277"/>
      <c r="BG621" s="277"/>
      <c r="BH621" s="277"/>
      <c r="BI621" s="277"/>
      <c r="BJ621" s="277"/>
      <c r="BK621" s="277"/>
      <c r="BL621" s="277"/>
      <c r="BM621" s="277"/>
      <c r="BN621" s="277"/>
      <c r="BO621" s="277"/>
      <c r="BP621" s="277"/>
      <c r="BQ621" s="277"/>
      <c r="BR621" s="277"/>
      <c r="BS621" s="277"/>
      <c r="BT621" s="277"/>
      <c r="BU621" s="277"/>
      <c r="BV621" s="277"/>
      <c r="BW621" s="277"/>
      <c r="BX621" s="277"/>
      <c r="BY621" s="277"/>
      <c r="BZ621" s="277"/>
      <c r="CA621" s="277"/>
      <c r="CB621" s="277"/>
      <c r="CC621" s="277"/>
      <c r="CD621" s="277"/>
      <c r="CE621" s="277"/>
      <c r="CF621" s="277"/>
      <c r="CG621" s="277"/>
      <c r="CH621" s="277"/>
      <c r="CI621" s="277"/>
      <c r="CJ621" s="277"/>
      <c r="CK621" s="277"/>
      <c r="CL621" s="277"/>
      <c r="CM621" s="277"/>
      <c r="CN621" s="277"/>
      <c r="CO621" s="277"/>
      <c r="CP621" s="277"/>
      <c r="CQ621" s="277"/>
      <c r="CR621" s="277"/>
      <c r="CS621" s="277"/>
      <c r="CT621" s="277"/>
      <c r="CU621" s="277"/>
      <c r="CV621" s="277"/>
      <c r="CW621" s="277"/>
      <c r="CX621" s="277"/>
      <c r="CY621" s="277"/>
      <c r="CZ621" s="277"/>
      <c r="DA621" s="277"/>
      <c r="DB621" s="277"/>
      <c r="DC621" s="277"/>
      <c r="DD621" s="277"/>
      <c r="DE621" s="277"/>
      <c r="DF621" s="277"/>
      <c r="DG621" s="277"/>
      <c r="DH621" s="277"/>
      <c r="DI621" s="277"/>
      <c r="DJ621" s="277"/>
      <c r="DK621" s="277"/>
      <c r="DL621" s="277"/>
      <c r="DM621" s="277"/>
      <c r="DN621" s="277"/>
      <c r="DO621" s="277"/>
      <c r="DP621" s="277"/>
      <c r="DQ621" s="277"/>
      <c r="DR621" s="277"/>
      <c r="DS621" s="277"/>
      <c r="DT621" s="277"/>
      <c r="DU621" s="277"/>
      <c r="DV621" s="277"/>
      <c r="DW621" s="277"/>
      <c r="DX621" s="277"/>
      <c r="DY621" s="277"/>
      <c r="DZ621" s="277"/>
      <c r="EA621" s="277"/>
      <c r="EB621" s="277"/>
      <c r="EC621" s="277"/>
      <c r="ED621" s="277"/>
      <c r="EE621" s="277"/>
      <c r="EF621" s="277"/>
      <c r="EG621" s="277"/>
      <c r="EH621" s="277"/>
      <c r="EI621" s="277"/>
      <c r="EJ621" s="277"/>
      <c r="EK621" s="277"/>
      <c r="EL621" s="277"/>
      <c r="EM621" s="277"/>
      <c r="EN621" s="277"/>
      <c r="EO621" s="277"/>
      <c r="EP621" s="277"/>
      <c r="EQ621" s="277"/>
      <c r="ER621" s="277"/>
      <c r="ES621" s="277"/>
      <c r="ET621" s="277"/>
      <c r="EU621" s="277"/>
      <c r="EV621" s="277"/>
      <c r="EW621" s="277"/>
      <c r="EX621" s="277"/>
      <c r="EY621" s="277"/>
      <c r="EZ621" s="277"/>
      <c r="FA621" s="277"/>
      <c r="FB621" s="277"/>
      <c r="FC621" s="277"/>
      <c r="FD621" s="277"/>
      <c r="FE621" s="277"/>
      <c r="FF621" s="277"/>
      <c r="FG621" s="277"/>
      <c r="FH621" s="277"/>
      <c r="FI621" s="277"/>
      <c r="FJ621" s="277"/>
      <c r="FK621" s="277"/>
      <c r="FL621" s="277"/>
      <c r="FM621" s="277"/>
      <c r="FN621" s="277"/>
      <c r="FO621" s="277"/>
      <c r="FP621" s="277"/>
      <c r="FQ621" s="277"/>
      <c r="FR621" s="277"/>
      <c r="FS621" s="277"/>
      <c r="FT621" s="277"/>
      <c r="FU621" s="277"/>
      <c r="FV621" s="277"/>
      <c r="FW621" s="277"/>
      <c r="FX621" s="277"/>
      <c r="FY621" s="277"/>
      <c r="FZ621" s="277"/>
      <c r="GA621" s="277"/>
      <c r="GB621" s="277"/>
      <c r="GC621" s="277"/>
      <c r="GD621" s="277"/>
      <c r="GE621" s="277"/>
      <c r="GF621" s="277"/>
      <c r="GG621" s="277"/>
      <c r="GH621" s="277"/>
      <c r="GI621" s="277"/>
      <c r="GJ621" s="277"/>
      <c r="GK621" s="277"/>
      <c r="GL621" s="277"/>
      <c r="GM621" s="277"/>
      <c r="GN621" s="277"/>
      <c r="GO621" s="277"/>
      <c r="GP621" s="277"/>
      <c r="GQ621" s="277"/>
      <c r="GR621" s="277"/>
      <c r="GS621" s="277"/>
      <c r="GT621" s="277"/>
      <c r="GU621" s="277"/>
      <c r="GV621" s="280"/>
      <c r="GW621" s="280"/>
      <c r="GX621" s="280"/>
      <c r="GY621" s="280"/>
      <c r="GZ621" s="280"/>
      <c r="HA621" s="280"/>
      <c r="HB621" s="280"/>
      <c r="HC621" s="280"/>
      <c r="HD621" s="280"/>
      <c r="HE621" s="280"/>
      <c r="HF621" s="280"/>
      <c r="HG621" s="280"/>
      <c r="HH621" s="280"/>
      <c r="HI621" s="280"/>
      <c r="HJ621" s="280"/>
      <c r="HK621" s="280"/>
      <c r="HL621" s="280"/>
      <c r="HM621" s="280"/>
      <c r="HN621" s="280"/>
      <c r="HO621" s="280"/>
      <c r="HP621" s="280"/>
      <c r="HQ621" s="280"/>
      <c r="HR621" s="280"/>
      <c r="HS621" s="280"/>
    </row>
    <row r="622" spans="1:227" s="257" customFormat="1" ht="24.95" customHeight="1">
      <c r="A622" s="523"/>
      <c r="B622" s="322" t="s">
        <v>258</v>
      </c>
      <c r="C622" s="290">
        <v>2451.73324</v>
      </c>
      <c r="D622" s="321"/>
      <c r="E622" s="290"/>
      <c r="F622" s="291">
        <f t="shared" si="101"/>
        <v>2451.73324</v>
      </c>
      <c r="G622" s="290"/>
      <c r="H622" s="291">
        <f t="shared" si="96"/>
        <v>2451.73324</v>
      </c>
      <c r="I622" s="296"/>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277"/>
      <c r="AF622" s="277"/>
      <c r="AG622" s="277"/>
      <c r="AH622" s="277"/>
      <c r="AI622" s="277"/>
      <c r="AJ622" s="277"/>
      <c r="AK622" s="277"/>
      <c r="AL622" s="277"/>
      <c r="AM622" s="277"/>
      <c r="AN622" s="277"/>
      <c r="AO622" s="277"/>
      <c r="AP622" s="277"/>
      <c r="AQ622" s="277"/>
      <c r="AR622" s="277"/>
      <c r="AS622" s="277"/>
      <c r="AT622" s="277"/>
      <c r="AU622" s="277"/>
      <c r="AV622" s="277"/>
      <c r="AW622" s="277"/>
      <c r="AX622" s="277"/>
      <c r="AY622" s="277"/>
      <c r="AZ622" s="277"/>
      <c r="BA622" s="277"/>
      <c r="BB622" s="277"/>
      <c r="BC622" s="277"/>
      <c r="BD622" s="277"/>
      <c r="BE622" s="277"/>
      <c r="BF622" s="277"/>
      <c r="BG622" s="277"/>
      <c r="BH622" s="277"/>
      <c r="BI622" s="277"/>
      <c r="BJ622" s="277"/>
      <c r="BK622" s="277"/>
      <c r="BL622" s="277"/>
      <c r="BM622" s="277"/>
      <c r="BN622" s="277"/>
      <c r="BO622" s="277"/>
      <c r="BP622" s="277"/>
      <c r="BQ622" s="277"/>
      <c r="BR622" s="277"/>
      <c r="BS622" s="277"/>
      <c r="BT622" s="277"/>
      <c r="BU622" s="277"/>
      <c r="BV622" s="277"/>
      <c r="BW622" s="277"/>
      <c r="BX622" s="277"/>
      <c r="BY622" s="277"/>
      <c r="BZ622" s="277"/>
      <c r="CA622" s="277"/>
      <c r="CB622" s="277"/>
      <c r="CC622" s="277"/>
      <c r="CD622" s="277"/>
      <c r="CE622" s="277"/>
      <c r="CF622" s="277"/>
      <c r="CG622" s="277"/>
      <c r="CH622" s="277"/>
      <c r="CI622" s="277"/>
      <c r="CJ622" s="277"/>
      <c r="CK622" s="277"/>
      <c r="CL622" s="277"/>
      <c r="CM622" s="277"/>
      <c r="CN622" s="277"/>
      <c r="CO622" s="277"/>
      <c r="CP622" s="277"/>
      <c r="CQ622" s="277"/>
      <c r="CR622" s="277"/>
      <c r="CS622" s="277"/>
      <c r="CT622" s="277"/>
      <c r="CU622" s="277"/>
      <c r="CV622" s="277"/>
      <c r="CW622" s="277"/>
      <c r="CX622" s="277"/>
      <c r="CY622" s="277"/>
      <c r="CZ622" s="277"/>
      <c r="DA622" s="277"/>
      <c r="DB622" s="277"/>
      <c r="DC622" s="277"/>
      <c r="DD622" s="277"/>
      <c r="DE622" s="277"/>
      <c r="DF622" s="277"/>
      <c r="DG622" s="277"/>
      <c r="DH622" s="277"/>
      <c r="DI622" s="277"/>
      <c r="DJ622" s="277"/>
      <c r="DK622" s="277"/>
      <c r="DL622" s="277"/>
      <c r="DM622" s="277"/>
      <c r="DN622" s="277"/>
      <c r="DO622" s="277"/>
      <c r="DP622" s="277"/>
      <c r="DQ622" s="277"/>
      <c r="DR622" s="277"/>
      <c r="DS622" s="277"/>
      <c r="DT622" s="277"/>
      <c r="DU622" s="277"/>
      <c r="DV622" s="277"/>
      <c r="DW622" s="277"/>
      <c r="DX622" s="277"/>
      <c r="DY622" s="277"/>
      <c r="DZ622" s="277"/>
      <c r="EA622" s="277"/>
      <c r="EB622" s="277"/>
      <c r="EC622" s="277"/>
      <c r="ED622" s="277"/>
      <c r="EE622" s="277"/>
      <c r="EF622" s="277"/>
      <c r="EG622" s="277"/>
      <c r="EH622" s="277"/>
      <c r="EI622" s="277"/>
      <c r="EJ622" s="277"/>
      <c r="EK622" s="277"/>
      <c r="EL622" s="277"/>
      <c r="EM622" s="277"/>
      <c r="EN622" s="277"/>
      <c r="EO622" s="277"/>
      <c r="EP622" s="277"/>
      <c r="EQ622" s="277"/>
      <c r="ER622" s="277"/>
      <c r="ES622" s="277"/>
      <c r="ET622" s="277"/>
      <c r="EU622" s="277"/>
      <c r="EV622" s="277"/>
      <c r="EW622" s="277"/>
      <c r="EX622" s="277"/>
      <c r="EY622" s="277"/>
      <c r="EZ622" s="277"/>
      <c r="FA622" s="277"/>
      <c r="FB622" s="277"/>
      <c r="FC622" s="277"/>
      <c r="FD622" s="277"/>
      <c r="FE622" s="277"/>
      <c r="FF622" s="277"/>
      <c r="FG622" s="277"/>
      <c r="FH622" s="277"/>
      <c r="FI622" s="277"/>
      <c r="FJ622" s="277"/>
      <c r="FK622" s="277"/>
      <c r="FL622" s="277"/>
      <c r="FM622" s="277"/>
      <c r="FN622" s="277"/>
      <c r="FO622" s="277"/>
      <c r="FP622" s="277"/>
      <c r="FQ622" s="277"/>
      <c r="FR622" s="277"/>
      <c r="FS622" s="277"/>
      <c r="FT622" s="277"/>
      <c r="FU622" s="277"/>
      <c r="FV622" s="277"/>
      <c r="FW622" s="277"/>
      <c r="FX622" s="277"/>
      <c r="FY622" s="277"/>
      <c r="FZ622" s="277"/>
      <c r="GA622" s="277"/>
      <c r="GB622" s="277"/>
      <c r="GC622" s="277"/>
      <c r="GD622" s="277"/>
      <c r="GE622" s="277"/>
      <c r="GF622" s="277"/>
      <c r="GG622" s="277"/>
      <c r="GH622" s="277"/>
      <c r="GI622" s="277"/>
      <c r="GJ622" s="277"/>
      <c r="GK622" s="277"/>
      <c r="GL622" s="277"/>
      <c r="GM622" s="277"/>
      <c r="GN622" s="277"/>
      <c r="GO622" s="277"/>
      <c r="GP622" s="277"/>
      <c r="GQ622" s="277"/>
      <c r="GR622" s="277"/>
      <c r="GS622" s="277"/>
      <c r="GT622" s="277"/>
      <c r="GU622" s="277"/>
      <c r="GV622" s="280"/>
      <c r="GW622" s="280"/>
      <c r="GX622" s="280"/>
      <c r="GY622" s="280"/>
      <c r="GZ622" s="280"/>
      <c r="HA622" s="280"/>
      <c r="HB622" s="280"/>
      <c r="HC622" s="280"/>
      <c r="HD622" s="280"/>
      <c r="HE622" s="280"/>
      <c r="HF622" s="280"/>
      <c r="HG622" s="280"/>
      <c r="HH622" s="280"/>
      <c r="HI622" s="280"/>
      <c r="HJ622" s="280"/>
      <c r="HK622" s="280"/>
      <c r="HL622" s="280"/>
      <c r="HM622" s="280"/>
      <c r="HN622" s="280"/>
      <c r="HO622" s="280"/>
      <c r="HP622" s="280"/>
      <c r="HQ622" s="280"/>
      <c r="HR622" s="280"/>
      <c r="HS622" s="280"/>
    </row>
    <row r="623" spans="1:227" s="257" customFormat="1" ht="24.95" customHeight="1">
      <c r="A623" s="523"/>
      <c r="B623" s="320" t="s">
        <v>617</v>
      </c>
      <c r="C623" s="290">
        <v>7</v>
      </c>
      <c r="D623" s="323"/>
      <c r="E623" s="290"/>
      <c r="F623" s="291">
        <f t="shared" si="101"/>
        <v>7</v>
      </c>
      <c r="G623" s="290"/>
      <c r="H623" s="291">
        <f t="shared" si="96"/>
        <v>7</v>
      </c>
      <c r="I623" s="296"/>
      <c r="J623" s="277"/>
      <c r="K623" s="277"/>
      <c r="L623" s="277"/>
      <c r="M623" s="277"/>
      <c r="N623" s="277"/>
      <c r="O623" s="277"/>
      <c r="P623" s="277"/>
      <c r="Q623" s="277"/>
      <c r="R623" s="277"/>
      <c r="S623" s="277"/>
      <c r="T623" s="277"/>
      <c r="U623" s="277"/>
      <c r="V623" s="277"/>
      <c r="W623" s="277"/>
      <c r="X623" s="277"/>
      <c r="Y623" s="277"/>
      <c r="Z623" s="277"/>
      <c r="AA623" s="277"/>
      <c r="AB623" s="277"/>
      <c r="AC623" s="277"/>
      <c r="AD623" s="277"/>
      <c r="AE623" s="277"/>
      <c r="AF623" s="277"/>
      <c r="AG623" s="277"/>
      <c r="AH623" s="277"/>
      <c r="AI623" s="277"/>
      <c r="AJ623" s="277"/>
      <c r="AK623" s="277"/>
      <c r="AL623" s="277"/>
      <c r="AM623" s="277"/>
      <c r="AN623" s="277"/>
      <c r="AO623" s="277"/>
      <c r="AP623" s="277"/>
      <c r="AQ623" s="277"/>
      <c r="AR623" s="277"/>
      <c r="AS623" s="277"/>
      <c r="AT623" s="277"/>
      <c r="AU623" s="277"/>
      <c r="AV623" s="277"/>
      <c r="AW623" s="277"/>
      <c r="AX623" s="277"/>
      <c r="AY623" s="277"/>
      <c r="AZ623" s="277"/>
      <c r="BA623" s="277"/>
      <c r="BB623" s="277"/>
      <c r="BC623" s="277"/>
      <c r="BD623" s="277"/>
      <c r="BE623" s="277"/>
      <c r="BF623" s="277"/>
      <c r="BG623" s="277"/>
      <c r="BH623" s="277"/>
      <c r="BI623" s="277"/>
      <c r="BJ623" s="277"/>
      <c r="BK623" s="277"/>
      <c r="BL623" s="277"/>
      <c r="BM623" s="277"/>
      <c r="BN623" s="277"/>
      <c r="BO623" s="277"/>
      <c r="BP623" s="277"/>
      <c r="BQ623" s="277"/>
      <c r="BR623" s="277"/>
      <c r="BS623" s="277"/>
      <c r="BT623" s="277"/>
      <c r="BU623" s="277"/>
      <c r="BV623" s="277"/>
      <c r="BW623" s="277"/>
      <c r="BX623" s="277"/>
      <c r="BY623" s="277"/>
      <c r="BZ623" s="277"/>
      <c r="CA623" s="277"/>
      <c r="CB623" s="277"/>
      <c r="CC623" s="277"/>
      <c r="CD623" s="277"/>
      <c r="CE623" s="277"/>
      <c r="CF623" s="277"/>
      <c r="CG623" s="277"/>
      <c r="CH623" s="277"/>
      <c r="CI623" s="277"/>
      <c r="CJ623" s="277"/>
      <c r="CK623" s="277"/>
      <c r="CL623" s="277"/>
      <c r="CM623" s="277"/>
      <c r="CN623" s="277"/>
      <c r="CO623" s="277"/>
      <c r="CP623" s="277"/>
      <c r="CQ623" s="277"/>
      <c r="CR623" s="277"/>
      <c r="CS623" s="277"/>
      <c r="CT623" s="277"/>
      <c r="CU623" s="277"/>
      <c r="CV623" s="277"/>
      <c r="CW623" s="277"/>
      <c r="CX623" s="277"/>
      <c r="CY623" s="277"/>
      <c r="CZ623" s="277"/>
      <c r="DA623" s="277"/>
      <c r="DB623" s="277"/>
      <c r="DC623" s="277"/>
      <c r="DD623" s="277"/>
      <c r="DE623" s="277"/>
      <c r="DF623" s="277"/>
      <c r="DG623" s="277"/>
      <c r="DH623" s="277"/>
      <c r="DI623" s="277"/>
      <c r="DJ623" s="277"/>
      <c r="DK623" s="277"/>
      <c r="DL623" s="277"/>
      <c r="DM623" s="277"/>
      <c r="DN623" s="277"/>
      <c r="DO623" s="277"/>
      <c r="DP623" s="277"/>
      <c r="DQ623" s="277"/>
      <c r="DR623" s="277"/>
      <c r="DS623" s="277"/>
      <c r="DT623" s="277"/>
      <c r="DU623" s="277"/>
      <c r="DV623" s="277"/>
      <c r="DW623" s="277"/>
      <c r="DX623" s="277"/>
      <c r="DY623" s="277"/>
      <c r="DZ623" s="277"/>
      <c r="EA623" s="277"/>
      <c r="EB623" s="277"/>
      <c r="EC623" s="277"/>
      <c r="ED623" s="277"/>
      <c r="EE623" s="277"/>
      <c r="EF623" s="277"/>
      <c r="EG623" s="277"/>
      <c r="EH623" s="277"/>
      <c r="EI623" s="277"/>
      <c r="EJ623" s="277"/>
      <c r="EK623" s="277"/>
      <c r="EL623" s="277"/>
      <c r="EM623" s="277"/>
      <c r="EN623" s="277"/>
      <c r="EO623" s="277"/>
      <c r="EP623" s="277"/>
      <c r="EQ623" s="277"/>
      <c r="ER623" s="277"/>
      <c r="ES623" s="277"/>
      <c r="ET623" s="277"/>
      <c r="EU623" s="277"/>
      <c r="EV623" s="277"/>
      <c r="EW623" s="277"/>
      <c r="EX623" s="277"/>
      <c r="EY623" s="277"/>
      <c r="EZ623" s="277"/>
      <c r="FA623" s="277"/>
      <c r="FB623" s="277"/>
      <c r="FC623" s="277"/>
      <c r="FD623" s="277"/>
      <c r="FE623" s="277"/>
      <c r="FF623" s="277"/>
      <c r="FG623" s="277"/>
      <c r="FH623" s="277"/>
      <c r="FI623" s="277"/>
      <c r="FJ623" s="277"/>
      <c r="FK623" s="277"/>
      <c r="FL623" s="277"/>
      <c r="FM623" s="277"/>
      <c r="FN623" s="277"/>
      <c r="FO623" s="277"/>
      <c r="FP623" s="277"/>
      <c r="FQ623" s="277"/>
      <c r="FR623" s="277"/>
      <c r="FS623" s="277"/>
      <c r="FT623" s="277"/>
      <c r="FU623" s="277"/>
      <c r="FV623" s="277"/>
      <c r="FW623" s="277"/>
      <c r="FX623" s="277"/>
      <c r="FY623" s="277"/>
      <c r="FZ623" s="277"/>
      <c r="GA623" s="277"/>
      <c r="GB623" s="277"/>
      <c r="GC623" s="277"/>
      <c r="GD623" s="277"/>
      <c r="GE623" s="277"/>
      <c r="GF623" s="277"/>
      <c r="GG623" s="277"/>
      <c r="GH623" s="277"/>
      <c r="GI623" s="277"/>
      <c r="GJ623" s="277"/>
      <c r="GK623" s="277"/>
      <c r="GL623" s="277"/>
      <c r="GM623" s="277"/>
      <c r="GN623" s="277"/>
      <c r="GO623" s="277"/>
      <c r="GP623" s="277"/>
      <c r="GQ623" s="277"/>
      <c r="GR623" s="277"/>
      <c r="GS623" s="277"/>
      <c r="GT623" s="277"/>
      <c r="GU623" s="277"/>
      <c r="GV623" s="280"/>
      <c r="GW623" s="280"/>
      <c r="GX623" s="280"/>
      <c r="GY623" s="280"/>
      <c r="GZ623" s="280"/>
      <c r="HA623" s="280"/>
      <c r="HB623" s="280"/>
      <c r="HC623" s="280"/>
      <c r="HD623" s="280"/>
      <c r="HE623" s="280"/>
      <c r="HF623" s="280"/>
      <c r="HG623" s="280"/>
      <c r="HH623" s="280"/>
      <c r="HI623" s="280"/>
      <c r="HJ623" s="280"/>
      <c r="HK623" s="280"/>
      <c r="HL623" s="280"/>
      <c r="HM623" s="280"/>
      <c r="HN623" s="280"/>
      <c r="HO623" s="280"/>
      <c r="HP623" s="280"/>
      <c r="HQ623" s="280"/>
      <c r="HR623" s="280"/>
      <c r="HS623" s="280"/>
    </row>
    <row r="624" spans="1:227" s="257" customFormat="1" ht="24.95" customHeight="1">
      <c r="A624" s="523"/>
      <c r="B624" s="320" t="s">
        <v>618</v>
      </c>
      <c r="C624" s="290">
        <v>5</v>
      </c>
      <c r="D624" s="323"/>
      <c r="E624" s="290"/>
      <c r="F624" s="291">
        <f t="shared" si="101"/>
        <v>5</v>
      </c>
      <c r="G624" s="290"/>
      <c r="H624" s="291">
        <f t="shared" si="96"/>
        <v>5</v>
      </c>
      <c r="I624" s="296"/>
      <c r="J624" s="277"/>
      <c r="K624" s="277"/>
      <c r="L624" s="277"/>
      <c r="M624" s="277"/>
      <c r="N624" s="277"/>
      <c r="O624" s="277"/>
      <c r="P624" s="277"/>
      <c r="Q624" s="277"/>
      <c r="R624" s="277"/>
      <c r="S624" s="277"/>
      <c r="T624" s="277"/>
      <c r="U624" s="277"/>
      <c r="V624" s="277"/>
      <c r="W624" s="277"/>
      <c r="X624" s="277"/>
      <c r="Y624" s="277"/>
      <c r="Z624" s="277"/>
      <c r="AA624" s="277"/>
      <c r="AB624" s="277"/>
      <c r="AC624" s="277"/>
      <c r="AD624" s="277"/>
      <c r="AE624" s="277"/>
      <c r="AF624" s="277"/>
      <c r="AG624" s="277"/>
      <c r="AH624" s="277"/>
      <c r="AI624" s="277"/>
      <c r="AJ624" s="277"/>
      <c r="AK624" s="277"/>
      <c r="AL624" s="277"/>
      <c r="AM624" s="277"/>
      <c r="AN624" s="277"/>
      <c r="AO624" s="277"/>
      <c r="AP624" s="277"/>
      <c r="AQ624" s="277"/>
      <c r="AR624" s="277"/>
      <c r="AS624" s="277"/>
      <c r="AT624" s="277"/>
      <c r="AU624" s="277"/>
      <c r="AV624" s="277"/>
      <c r="AW624" s="277"/>
      <c r="AX624" s="277"/>
      <c r="AY624" s="277"/>
      <c r="AZ624" s="277"/>
      <c r="BA624" s="277"/>
      <c r="BB624" s="277"/>
      <c r="BC624" s="277"/>
      <c r="BD624" s="277"/>
      <c r="BE624" s="277"/>
      <c r="BF624" s="277"/>
      <c r="BG624" s="277"/>
      <c r="BH624" s="277"/>
      <c r="BI624" s="277"/>
      <c r="BJ624" s="277"/>
      <c r="BK624" s="277"/>
      <c r="BL624" s="277"/>
      <c r="BM624" s="277"/>
      <c r="BN624" s="277"/>
      <c r="BO624" s="277"/>
      <c r="BP624" s="277"/>
      <c r="BQ624" s="277"/>
      <c r="BR624" s="277"/>
      <c r="BS624" s="277"/>
      <c r="BT624" s="277"/>
      <c r="BU624" s="277"/>
      <c r="BV624" s="277"/>
      <c r="BW624" s="277"/>
      <c r="BX624" s="277"/>
      <c r="BY624" s="277"/>
      <c r="BZ624" s="277"/>
      <c r="CA624" s="277"/>
      <c r="CB624" s="277"/>
      <c r="CC624" s="277"/>
      <c r="CD624" s="277"/>
      <c r="CE624" s="277"/>
      <c r="CF624" s="277"/>
      <c r="CG624" s="277"/>
      <c r="CH624" s="277"/>
      <c r="CI624" s="277"/>
      <c r="CJ624" s="277"/>
      <c r="CK624" s="277"/>
      <c r="CL624" s="277"/>
      <c r="CM624" s="277"/>
      <c r="CN624" s="277"/>
      <c r="CO624" s="277"/>
      <c r="CP624" s="277"/>
      <c r="CQ624" s="277"/>
      <c r="CR624" s="277"/>
      <c r="CS624" s="277"/>
      <c r="CT624" s="277"/>
      <c r="CU624" s="277"/>
      <c r="CV624" s="277"/>
      <c r="CW624" s="277"/>
      <c r="CX624" s="277"/>
      <c r="CY624" s="277"/>
      <c r="CZ624" s="277"/>
      <c r="DA624" s="277"/>
      <c r="DB624" s="277"/>
      <c r="DC624" s="277"/>
      <c r="DD624" s="277"/>
      <c r="DE624" s="277"/>
      <c r="DF624" s="277"/>
      <c r="DG624" s="277"/>
      <c r="DH624" s="277"/>
      <c r="DI624" s="277"/>
      <c r="DJ624" s="277"/>
      <c r="DK624" s="277"/>
      <c r="DL624" s="277"/>
      <c r="DM624" s="277"/>
      <c r="DN624" s="277"/>
      <c r="DO624" s="277"/>
      <c r="DP624" s="277"/>
      <c r="DQ624" s="277"/>
      <c r="DR624" s="277"/>
      <c r="DS624" s="277"/>
      <c r="DT624" s="277"/>
      <c r="DU624" s="277"/>
      <c r="DV624" s="277"/>
      <c r="DW624" s="277"/>
      <c r="DX624" s="277"/>
      <c r="DY624" s="277"/>
      <c r="DZ624" s="277"/>
      <c r="EA624" s="277"/>
      <c r="EB624" s="277"/>
      <c r="EC624" s="277"/>
      <c r="ED624" s="277"/>
      <c r="EE624" s="277"/>
      <c r="EF624" s="277"/>
      <c r="EG624" s="277"/>
      <c r="EH624" s="277"/>
      <c r="EI624" s="277"/>
      <c r="EJ624" s="277"/>
      <c r="EK624" s="277"/>
      <c r="EL624" s="277"/>
      <c r="EM624" s="277"/>
      <c r="EN624" s="277"/>
      <c r="EO624" s="277"/>
      <c r="EP624" s="277"/>
      <c r="EQ624" s="277"/>
      <c r="ER624" s="277"/>
      <c r="ES624" s="277"/>
      <c r="ET624" s="277"/>
      <c r="EU624" s="277"/>
      <c r="EV624" s="277"/>
      <c r="EW624" s="277"/>
      <c r="EX624" s="277"/>
      <c r="EY624" s="277"/>
      <c r="EZ624" s="277"/>
      <c r="FA624" s="277"/>
      <c r="FB624" s="277"/>
      <c r="FC624" s="277"/>
      <c r="FD624" s="277"/>
      <c r="FE624" s="277"/>
      <c r="FF624" s="277"/>
      <c r="FG624" s="277"/>
      <c r="FH624" s="277"/>
      <c r="FI624" s="277"/>
      <c r="FJ624" s="277"/>
      <c r="FK624" s="277"/>
      <c r="FL624" s="277"/>
      <c r="FM624" s="277"/>
      <c r="FN624" s="277"/>
      <c r="FO624" s="277"/>
      <c r="FP624" s="277"/>
      <c r="FQ624" s="277"/>
      <c r="FR624" s="277"/>
      <c r="FS624" s="277"/>
      <c r="FT624" s="277"/>
      <c r="FU624" s="277"/>
      <c r="FV624" s="277"/>
      <c r="FW624" s="277"/>
      <c r="FX624" s="277"/>
      <c r="FY624" s="277"/>
      <c r="FZ624" s="277"/>
      <c r="GA624" s="277"/>
      <c r="GB624" s="277"/>
      <c r="GC624" s="277"/>
      <c r="GD624" s="277"/>
      <c r="GE624" s="277"/>
      <c r="GF624" s="277"/>
      <c r="GG624" s="277"/>
      <c r="GH624" s="277"/>
      <c r="GI624" s="277"/>
      <c r="GJ624" s="277"/>
      <c r="GK624" s="277"/>
      <c r="GL624" s="277"/>
      <c r="GM624" s="277"/>
      <c r="GN624" s="277"/>
      <c r="GO624" s="277"/>
      <c r="GP624" s="277"/>
      <c r="GQ624" s="277"/>
      <c r="GR624" s="277"/>
      <c r="GS624" s="277"/>
      <c r="GT624" s="277"/>
      <c r="GU624" s="277"/>
      <c r="GV624" s="280"/>
      <c r="GW624" s="280"/>
      <c r="GX624" s="280"/>
      <c r="GY624" s="280"/>
      <c r="GZ624" s="280"/>
      <c r="HA624" s="280"/>
      <c r="HB624" s="280"/>
      <c r="HC624" s="280"/>
      <c r="HD624" s="280"/>
      <c r="HE624" s="280"/>
      <c r="HF624" s="280"/>
      <c r="HG624" s="280"/>
      <c r="HH624" s="280"/>
      <c r="HI624" s="280"/>
      <c r="HJ624" s="280"/>
      <c r="HK624" s="280"/>
      <c r="HL624" s="280"/>
      <c r="HM624" s="280"/>
      <c r="HN624" s="280"/>
      <c r="HO624" s="280"/>
      <c r="HP624" s="280"/>
      <c r="HQ624" s="280"/>
      <c r="HR624" s="280"/>
      <c r="HS624" s="280"/>
    </row>
    <row r="625" spans="1:227" s="257" customFormat="1" ht="24.95" customHeight="1">
      <c r="A625" s="523"/>
      <c r="B625" s="320" t="s">
        <v>619</v>
      </c>
      <c r="C625" s="290">
        <v>20</v>
      </c>
      <c r="D625" s="323"/>
      <c r="E625" s="290"/>
      <c r="F625" s="291">
        <f t="shared" si="101"/>
        <v>20</v>
      </c>
      <c r="G625" s="290"/>
      <c r="H625" s="291">
        <f t="shared" si="96"/>
        <v>20</v>
      </c>
      <c r="I625" s="296"/>
      <c r="J625" s="277"/>
      <c r="K625" s="277"/>
      <c r="L625" s="277"/>
      <c r="M625" s="277"/>
      <c r="N625" s="277"/>
      <c r="O625" s="277"/>
      <c r="P625" s="277"/>
      <c r="Q625" s="277"/>
      <c r="R625" s="277"/>
      <c r="S625" s="277"/>
      <c r="T625" s="277"/>
      <c r="U625" s="277"/>
      <c r="V625" s="277"/>
      <c r="W625" s="277"/>
      <c r="X625" s="277"/>
      <c r="Y625" s="277"/>
      <c r="Z625" s="277"/>
      <c r="AA625" s="277"/>
      <c r="AB625" s="277"/>
      <c r="AC625" s="277"/>
      <c r="AD625" s="277"/>
      <c r="AE625" s="277"/>
      <c r="AF625" s="277"/>
      <c r="AG625" s="277"/>
      <c r="AH625" s="277"/>
      <c r="AI625" s="277"/>
      <c r="AJ625" s="277"/>
      <c r="AK625" s="277"/>
      <c r="AL625" s="277"/>
      <c r="AM625" s="277"/>
      <c r="AN625" s="277"/>
      <c r="AO625" s="277"/>
      <c r="AP625" s="277"/>
      <c r="AQ625" s="277"/>
      <c r="AR625" s="277"/>
      <c r="AS625" s="277"/>
      <c r="AT625" s="277"/>
      <c r="AU625" s="277"/>
      <c r="AV625" s="277"/>
      <c r="AW625" s="277"/>
      <c r="AX625" s="277"/>
      <c r="AY625" s="277"/>
      <c r="AZ625" s="277"/>
      <c r="BA625" s="277"/>
      <c r="BB625" s="277"/>
      <c r="BC625" s="277"/>
      <c r="BD625" s="277"/>
      <c r="BE625" s="277"/>
      <c r="BF625" s="277"/>
      <c r="BG625" s="277"/>
      <c r="BH625" s="277"/>
      <c r="BI625" s="277"/>
      <c r="BJ625" s="277"/>
      <c r="BK625" s="277"/>
      <c r="BL625" s="277"/>
      <c r="BM625" s="277"/>
      <c r="BN625" s="277"/>
      <c r="BO625" s="277"/>
      <c r="BP625" s="277"/>
      <c r="BQ625" s="277"/>
      <c r="BR625" s="277"/>
      <c r="BS625" s="277"/>
      <c r="BT625" s="277"/>
      <c r="BU625" s="277"/>
      <c r="BV625" s="277"/>
      <c r="BW625" s="277"/>
      <c r="BX625" s="277"/>
      <c r="BY625" s="277"/>
      <c r="BZ625" s="277"/>
      <c r="CA625" s="277"/>
      <c r="CB625" s="277"/>
      <c r="CC625" s="277"/>
      <c r="CD625" s="277"/>
      <c r="CE625" s="277"/>
      <c r="CF625" s="277"/>
      <c r="CG625" s="277"/>
      <c r="CH625" s="277"/>
      <c r="CI625" s="277"/>
      <c r="CJ625" s="277"/>
      <c r="CK625" s="277"/>
      <c r="CL625" s="277"/>
      <c r="CM625" s="277"/>
      <c r="CN625" s="277"/>
      <c r="CO625" s="277"/>
      <c r="CP625" s="277"/>
      <c r="CQ625" s="277"/>
      <c r="CR625" s="277"/>
      <c r="CS625" s="277"/>
      <c r="CT625" s="277"/>
      <c r="CU625" s="277"/>
      <c r="CV625" s="277"/>
      <c r="CW625" s="277"/>
      <c r="CX625" s="277"/>
      <c r="CY625" s="277"/>
      <c r="CZ625" s="277"/>
      <c r="DA625" s="277"/>
      <c r="DB625" s="277"/>
      <c r="DC625" s="277"/>
      <c r="DD625" s="277"/>
      <c r="DE625" s="277"/>
      <c r="DF625" s="277"/>
      <c r="DG625" s="277"/>
      <c r="DH625" s="277"/>
      <c r="DI625" s="277"/>
      <c r="DJ625" s="277"/>
      <c r="DK625" s="277"/>
      <c r="DL625" s="277"/>
      <c r="DM625" s="277"/>
      <c r="DN625" s="277"/>
      <c r="DO625" s="277"/>
      <c r="DP625" s="277"/>
      <c r="DQ625" s="277"/>
      <c r="DR625" s="277"/>
      <c r="DS625" s="277"/>
      <c r="DT625" s="277"/>
      <c r="DU625" s="277"/>
      <c r="DV625" s="277"/>
      <c r="DW625" s="277"/>
      <c r="DX625" s="277"/>
      <c r="DY625" s="277"/>
      <c r="DZ625" s="277"/>
      <c r="EA625" s="277"/>
      <c r="EB625" s="277"/>
      <c r="EC625" s="277"/>
      <c r="ED625" s="277"/>
      <c r="EE625" s="277"/>
      <c r="EF625" s="277"/>
      <c r="EG625" s="277"/>
      <c r="EH625" s="277"/>
      <c r="EI625" s="277"/>
      <c r="EJ625" s="277"/>
      <c r="EK625" s="277"/>
      <c r="EL625" s="277"/>
      <c r="EM625" s="277"/>
      <c r="EN625" s="277"/>
      <c r="EO625" s="277"/>
      <c r="EP625" s="277"/>
      <c r="EQ625" s="277"/>
      <c r="ER625" s="277"/>
      <c r="ES625" s="277"/>
      <c r="ET625" s="277"/>
      <c r="EU625" s="277"/>
      <c r="EV625" s="277"/>
      <c r="EW625" s="277"/>
      <c r="EX625" s="277"/>
      <c r="EY625" s="277"/>
      <c r="EZ625" s="277"/>
      <c r="FA625" s="277"/>
      <c r="FB625" s="277"/>
      <c r="FC625" s="277"/>
      <c r="FD625" s="277"/>
      <c r="FE625" s="277"/>
      <c r="FF625" s="277"/>
      <c r="FG625" s="277"/>
      <c r="FH625" s="277"/>
      <c r="FI625" s="277"/>
      <c r="FJ625" s="277"/>
      <c r="FK625" s="277"/>
      <c r="FL625" s="277"/>
      <c r="FM625" s="277"/>
      <c r="FN625" s="277"/>
      <c r="FO625" s="277"/>
      <c r="FP625" s="277"/>
      <c r="FQ625" s="277"/>
      <c r="FR625" s="277"/>
      <c r="FS625" s="277"/>
      <c r="FT625" s="277"/>
      <c r="FU625" s="277"/>
      <c r="FV625" s="277"/>
      <c r="FW625" s="277"/>
      <c r="FX625" s="277"/>
      <c r="FY625" s="277"/>
      <c r="FZ625" s="277"/>
      <c r="GA625" s="277"/>
      <c r="GB625" s="277"/>
      <c r="GC625" s="277"/>
      <c r="GD625" s="277"/>
      <c r="GE625" s="277"/>
      <c r="GF625" s="277"/>
      <c r="GG625" s="277"/>
      <c r="GH625" s="277"/>
      <c r="GI625" s="277"/>
      <c r="GJ625" s="277"/>
      <c r="GK625" s="277"/>
      <c r="GL625" s="277"/>
      <c r="GM625" s="277"/>
      <c r="GN625" s="277"/>
      <c r="GO625" s="277"/>
      <c r="GP625" s="277"/>
      <c r="GQ625" s="277"/>
      <c r="GR625" s="277"/>
      <c r="GS625" s="277"/>
      <c r="GT625" s="277"/>
      <c r="GU625" s="277"/>
      <c r="GV625" s="280"/>
      <c r="GW625" s="280"/>
      <c r="GX625" s="280"/>
      <c r="GY625" s="280"/>
      <c r="GZ625" s="280"/>
      <c r="HA625" s="280"/>
      <c r="HB625" s="280"/>
      <c r="HC625" s="280"/>
      <c r="HD625" s="280"/>
      <c r="HE625" s="280"/>
      <c r="HF625" s="280"/>
      <c r="HG625" s="280"/>
      <c r="HH625" s="280"/>
      <c r="HI625" s="280"/>
      <c r="HJ625" s="280"/>
      <c r="HK625" s="280"/>
      <c r="HL625" s="280"/>
      <c r="HM625" s="280"/>
      <c r="HN625" s="280"/>
      <c r="HO625" s="280"/>
      <c r="HP625" s="280"/>
      <c r="HQ625" s="280"/>
      <c r="HR625" s="280"/>
      <c r="HS625" s="280"/>
    </row>
    <row r="626" spans="1:227" s="257" customFormat="1" ht="24.95" customHeight="1">
      <c r="A626" s="523"/>
      <c r="B626" s="320" t="s">
        <v>620</v>
      </c>
      <c r="C626" s="290">
        <v>15</v>
      </c>
      <c r="D626" s="323"/>
      <c r="E626" s="290"/>
      <c r="F626" s="291">
        <f t="shared" si="101"/>
        <v>15</v>
      </c>
      <c r="G626" s="290"/>
      <c r="H626" s="291">
        <f t="shared" si="96"/>
        <v>15</v>
      </c>
      <c r="I626" s="296"/>
      <c r="J626" s="277"/>
      <c r="K626" s="277"/>
      <c r="L626" s="277"/>
      <c r="M626" s="277"/>
      <c r="N626" s="277"/>
      <c r="O626" s="277"/>
      <c r="P626" s="277"/>
      <c r="Q626" s="277"/>
      <c r="R626" s="277"/>
      <c r="S626" s="277"/>
      <c r="T626" s="277"/>
      <c r="U626" s="277"/>
      <c r="V626" s="277"/>
      <c r="W626" s="277"/>
      <c r="X626" s="277"/>
      <c r="Y626" s="277"/>
      <c r="Z626" s="277"/>
      <c r="AA626" s="277"/>
      <c r="AB626" s="277"/>
      <c r="AC626" s="277"/>
      <c r="AD626" s="277"/>
      <c r="AE626" s="277"/>
      <c r="AF626" s="277"/>
      <c r="AG626" s="277"/>
      <c r="AH626" s="277"/>
      <c r="AI626" s="277"/>
      <c r="AJ626" s="277"/>
      <c r="AK626" s="277"/>
      <c r="AL626" s="277"/>
      <c r="AM626" s="277"/>
      <c r="AN626" s="277"/>
      <c r="AO626" s="277"/>
      <c r="AP626" s="277"/>
      <c r="AQ626" s="277"/>
      <c r="AR626" s="277"/>
      <c r="AS626" s="277"/>
      <c r="AT626" s="277"/>
      <c r="AU626" s="277"/>
      <c r="AV626" s="277"/>
      <c r="AW626" s="277"/>
      <c r="AX626" s="277"/>
      <c r="AY626" s="277"/>
      <c r="AZ626" s="277"/>
      <c r="BA626" s="277"/>
      <c r="BB626" s="277"/>
      <c r="BC626" s="277"/>
      <c r="BD626" s="277"/>
      <c r="BE626" s="277"/>
      <c r="BF626" s="277"/>
      <c r="BG626" s="277"/>
      <c r="BH626" s="277"/>
      <c r="BI626" s="277"/>
      <c r="BJ626" s="277"/>
      <c r="BK626" s="277"/>
      <c r="BL626" s="277"/>
      <c r="BM626" s="277"/>
      <c r="BN626" s="277"/>
      <c r="BO626" s="277"/>
      <c r="BP626" s="277"/>
      <c r="BQ626" s="277"/>
      <c r="BR626" s="277"/>
      <c r="BS626" s="277"/>
      <c r="BT626" s="277"/>
      <c r="BU626" s="277"/>
      <c r="BV626" s="277"/>
      <c r="BW626" s="277"/>
      <c r="BX626" s="277"/>
      <c r="BY626" s="277"/>
      <c r="BZ626" s="277"/>
      <c r="CA626" s="277"/>
      <c r="CB626" s="277"/>
      <c r="CC626" s="277"/>
      <c r="CD626" s="277"/>
      <c r="CE626" s="277"/>
      <c r="CF626" s="277"/>
      <c r="CG626" s="277"/>
      <c r="CH626" s="277"/>
      <c r="CI626" s="277"/>
      <c r="CJ626" s="277"/>
      <c r="CK626" s="277"/>
      <c r="CL626" s="277"/>
      <c r="CM626" s="277"/>
      <c r="CN626" s="277"/>
      <c r="CO626" s="277"/>
      <c r="CP626" s="277"/>
      <c r="CQ626" s="277"/>
      <c r="CR626" s="277"/>
      <c r="CS626" s="277"/>
      <c r="CT626" s="277"/>
      <c r="CU626" s="277"/>
      <c r="CV626" s="277"/>
      <c r="CW626" s="277"/>
      <c r="CX626" s="277"/>
      <c r="CY626" s="277"/>
      <c r="CZ626" s="277"/>
      <c r="DA626" s="277"/>
      <c r="DB626" s="277"/>
      <c r="DC626" s="277"/>
      <c r="DD626" s="277"/>
      <c r="DE626" s="277"/>
      <c r="DF626" s="277"/>
      <c r="DG626" s="277"/>
      <c r="DH626" s="277"/>
      <c r="DI626" s="277"/>
      <c r="DJ626" s="277"/>
      <c r="DK626" s="277"/>
      <c r="DL626" s="277"/>
      <c r="DM626" s="277"/>
      <c r="DN626" s="277"/>
      <c r="DO626" s="277"/>
      <c r="DP626" s="277"/>
      <c r="DQ626" s="277"/>
      <c r="DR626" s="277"/>
      <c r="DS626" s="277"/>
      <c r="DT626" s="277"/>
      <c r="DU626" s="277"/>
      <c r="DV626" s="277"/>
      <c r="DW626" s="277"/>
      <c r="DX626" s="277"/>
      <c r="DY626" s="277"/>
      <c r="DZ626" s="277"/>
      <c r="EA626" s="277"/>
      <c r="EB626" s="277"/>
      <c r="EC626" s="277"/>
      <c r="ED626" s="277"/>
      <c r="EE626" s="277"/>
      <c r="EF626" s="277"/>
      <c r="EG626" s="277"/>
      <c r="EH626" s="277"/>
      <c r="EI626" s="277"/>
      <c r="EJ626" s="277"/>
      <c r="EK626" s="277"/>
      <c r="EL626" s="277"/>
      <c r="EM626" s="277"/>
      <c r="EN626" s="277"/>
      <c r="EO626" s="277"/>
      <c r="EP626" s="277"/>
      <c r="EQ626" s="277"/>
      <c r="ER626" s="277"/>
      <c r="ES626" s="277"/>
      <c r="ET626" s="277"/>
      <c r="EU626" s="277"/>
      <c r="EV626" s="277"/>
      <c r="EW626" s="277"/>
      <c r="EX626" s="277"/>
      <c r="EY626" s="277"/>
      <c r="EZ626" s="277"/>
      <c r="FA626" s="277"/>
      <c r="FB626" s="277"/>
      <c r="FC626" s="277"/>
      <c r="FD626" s="277"/>
      <c r="FE626" s="277"/>
      <c r="FF626" s="277"/>
      <c r="FG626" s="277"/>
      <c r="FH626" s="277"/>
      <c r="FI626" s="277"/>
      <c r="FJ626" s="277"/>
      <c r="FK626" s="277"/>
      <c r="FL626" s="277"/>
      <c r="FM626" s="277"/>
      <c r="FN626" s="277"/>
      <c r="FO626" s="277"/>
      <c r="FP626" s="277"/>
      <c r="FQ626" s="277"/>
      <c r="FR626" s="277"/>
      <c r="FS626" s="277"/>
      <c r="FT626" s="277"/>
      <c r="FU626" s="277"/>
      <c r="FV626" s="277"/>
      <c r="FW626" s="277"/>
      <c r="FX626" s="277"/>
      <c r="FY626" s="277"/>
      <c r="FZ626" s="277"/>
      <c r="GA626" s="277"/>
      <c r="GB626" s="277"/>
      <c r="GC626" s="277"/>
      <c r="GD626" s="277"/>
      <c r="GE626" s="277"/>
      <c r="GF626" s="277"/>
      <c r="GG626" s="277"/>
      <c r="GH626" s="277"/>
      <c r="GI626" s="277"/>
      <c r="GJ626" s="277"/>
      <c r="GK626" s="277"/>
      <c r="GL626" s="277"/>
      <c r="GM626" s="277"/>
      <c r="GN626" s="277"/>
      <c r="GO626" s="277"/>
      <c r="GP626" s="277"/>
      <c r="GQ626" s="277"/>
      <c r="GR626" s="277"/>
      <c r="GS626" s="277"/>
      <c r="GT626" s="277"/>
      <c r="GU626" s="277"/>
      <c r="GV626" s="280"/>
      <c r="GW626" s="280"/>
      <c r="GX626" s="280"/>
      <c r="GY626" s="280"/>
      <c r="GZ626" s="280"/>
      <c r="HA626" s="280"/>
      <c r="HB626" s="280"/>
      <c r="HC626" s="280"/>
      <c r="HD626" s="280"/>
      <c r="HE626" s="280"/>
      <c r="HF626" s="280"/>
      <c r="HG626" s="280"/>
      <c r="HH626" s="280"/>
      <c r="HI626" s="280"/>
      <c r="HJ626" s="280"/>
      <c r="HK626" s="280"/>
      <c r="HL626" s="280"/>
      <c r="HM626" s="280"/>
      <c r="HN626" s="280"/>
      <c r="HO626" s="280"/>
      <c r="HP626" s="280"/>
      <c r="HQ626" s="280"/>
      <c r="HR626" s="280"/>
      <c r="HS626" s="280"/>
    </row>
    <row r="627" spans="1:227" s="257" customFormat="1" ht="24.95" customHeight="1">
      <c r="A627" s="523"/>
      <c r="B627" s="297" t="s">
        <v>621</v>
      </c>
      <c r="C627" s="290">
        <v>5</v>
      </c>
      <c r="D627" s="324"/>
      <c r="E627" s="290"/>
      <c r="F627" s="291">
        <f t="shared" si="101"/>
        <v>5</v>
      </c>
      <c r="G627" s="290"/>
      <c r="H627" s="291">
        <f t="shared" si="96"/>
        <v>5</v>
      </c>
      <c r="I627" s="296"/>
      <c r="J627" s="277"/>
      <c r="K627" s="277"/>
      <c r="L627" s="277"/>
      <c r="M627" s="277"/>
      <c r="N627" s="277"/>
      <c r="O627" s="277"/>
      <c r="P627" s="277"/>
      <c r="Q627" s="277"/>
      <c r="R627" s="277"/>
      <c r="S627" s="277"/>
      <c r="T627" s="277"/>
      <c r="U627" s="277"/>
      <c r="V627" s="277"/>
      <c r="W627" s="277"/>
      <c r="X627" s="277"/>
      <c r="Y627" s="277"/>
      <c r="Z627" s="277"/>
      <c r="AA627" s="277"/>
      <c r="AB627" s="277"/>
      <c r="AC627" s="277"/>
      <c r="AD627" s="277"/>
      <c r="AE627" s="277"/>
      <c r="AF627" s="277"/>
      <c r="AG627" s="277"/>
      <c r="AH627" s="277"/>
      <c r="AI627" s="277"/>
      <c r="AJ627" s="277"/>
      <c r="AK627" s="277"/>
      <c r="AL627" s="277"/>
      <c r="AM627" s="277"/>
      <c r="AN627" s="277"/>
      <c r="AO627" s="277"/>
      <c r="AP627" s="277"/>
      <c r="AQ627" s="277"/>
      <c r="AR627" s="277"/>
      <c r="AS627" s="277"/>
      <c r="AT627" s="277"/>
      <c r="AU627" s="277"/>
      <c r="AV627" s="277"/>
      <c r="AW627" s="277"/>
      <c r="AX627" s="277"/>
      <c r="AY627" s="277"/>
      <c r="AZ627" s="277"/>
      <c r="BA627" s="277"/>
      <c r="BB627" s="277"/>
      <c r="BC627" s="277"/>
      <c r="BD627" s="277"/>
      <c r="BE627" s="277"/>
      <c r="BF627" s="277"/>
      <c r="BG627" s="277"/>
      <c r="BH627" s="277"/>
      <c r="BI627" s="277"/>
      <c r="BJ627" s="277"/>
      <c r="BK627" s="277"/>
      <c r="BL627" s="277"/>
      <c r="BM627" s="277"/>
      <c r="BN627" s="277"/>
      <c r="BO627" s="277"/>
      <c r="BP627" s="277"/>
      <c r="BQ627" s="277"/>
      <c r="BR627" s="277"/>
      <c r="BS627" s="277"/>
      <c r="BT627" s="277"/>
      <c r="BU627" s="277"/>
      <c r="BV627" s="277"/>
      <c r="BW627" s="277"/>
      <c r="BX627" s="277"/>
      <c r="BY627" s="277"/>
      <c r="BZ627" s="277"/>
      <c r="CA627" s="277"/>
      <c r="CB627" s="277"/>
      <c r="CC627" s="277"/>
      <c r="CD627" s="277"/>
      <c r="CE627" s="277"/>
      <c r="CF627" s="277"/>
      <c r="CG627" s="277"/>
      <c r="CH627" s="277"/>
      <c r="CI627" s="277"/>
      <c r="CJ627" s="277"/>
      <c r="CK627" s="277"/>
      <c r="CL627" s="277"/>
      <c r="CM627" s="277"/>
      <c r="CN627" s="277"/>
      <c r="CO627" s="277"/>
      <c r="CP627" s="277"/>
      <c r="CQ627" s="277"/>
      <c r="CR627" s="277"/>
      <c r="CS627" s="277"/>
      <c r="CT627" s="277"/>
      <c r="CU627" s="277"/>
      <c r="CV627" s="277"/>
      <c r="CW627" s="277"/>
      <c r="CX627" s="277"/>
      <c r="CY627" s="277"/>
      <c r="CZ627" s="277"/>
      <c r="DA627" s="277"/>
      <c r="DB627" s="277"/>
      <c r="DC627" s="277"/>
      <c r="DD627" s="277"/>
      <c r="DE627" s="277"/>
      <c r="DF627" s="277"/>
      <c r="DG627" s="277"/>
      <c r="DH627" s="277"/>
      <c r="DI627" s="277"/>
      <c r="DJ627" s="277"/>
      <c r="DK627" s="277"/>
      <c r="DL627" s="277"/>
      <c r="DM627" s="277"/>
      <c r="DN627" s="277"/>
      <c r="DO627" s="277"/>
      <c r="DP627" s="277"/>
      <c r="DQ627" s="277"/>
      <c r="DR627" s="277"/>
      <c r="DS627" s="277"/>
      <c r="DT627" s="277"/>
      <c r="DU627" s="277"/>
      <c r="DV627" s="277"/>
      <c r="DW627" s="277"/>
      <c r="DX627" s="277"/>
      <c r="DY627" s="277"/>
      <c r="DZ627" s="277"/>
      <c r="EA627" s="277"/>
      <c r="EB627" s="277"/>
      <c r="EC627" s="277"/>
      <c r="ED627" s="277"/>
      <c r="EE627" s="277"/>
      <c r="EF627" s="277"/>
      <c r="EG627" s="277"/>
      <c r="EH627" s="277"/>
      <c r="EI627" s="277"/>
      <c r="EJ627" s="277"/>
      <c r="EK627" s="277"/>
      <c r="EL627" s="277"/>
      <c r="EM627" s="277"/>
      <c r="EN627" s="277"/>
      <c r="EO627" s="277"/>
      <c r="EP627" s="277"/>
      <c r="EQ627" s="277"/>
      <c r="ER627" s="277"/>
      <c r="ES627" s="277"/>
      <c r="ET627" s="277"/>
      <c r="EU627" s="277"/>
      <c r="EV627" s="277"/>
      <c r="EW627" s="277"/>
      <c r="EX627" s="277"/>
      <c r="EY627" s="277"/>
      <c r="EZ627" s="277"/>
      <c r="FA627" s="277"/>
      <c r="FB627" s="277"/>
      <c r="FC627" s="277"/>
      <c r="FD627" s="277"/>
      <c r="FE627" s="277"/>
      <c r="FF627" s="277"/>
      <c r="FG627" s="277"/>
      <c r="FH627" s="277"/>
      <c r="FI627" s="277"/>
      <c r="FJ627" s="277"/>
      <c r="FK627" s="277"/>
      <c r="FL627" s="277"/>
      <c r="FM627" s="277"/>
      <c r="FN627" s="277"/>
      <c r="FO627" s="277"/>
      <c r="FP627" s="277"/>
      <c r="FQ627" s="277"/>
      <c r="FR627" s="277"/>
      <c r="FS627" s="277"/>
      <c r="FT627" s="277"/>
      <c r="FU627" s="277"/>
      <c r="FV627" s="277"/>
      <c r="FW627" s="277"/>
      <c r="FX627" s="277"/>
      <c r="FY627" s="277"/>
      <c r="FZ627" s="277"/>
      <c r="GA627" s="277"/>
      <c r="GB627" s="277"/>
      <c r="GC627" s="277"/>
      <c r="GD627" s="277"/>
      <c r="GE627" s="277"/>
      <c r="GF627" s="277"/>
      <c r="GG627" s="277"/>
      <c r="GH627" s="277"/>
      <c r="GI627" s="277"/>
      <c r="GJ627" s="277"/>
      <c r="GK627" s="277"/>
      <c r="GL627" s="277"/>
      <c r="GM627" s="277"/>
      <c r="GN627" s="277"/>
      <c r="GO627" s="277"/>
      <c r="GP627" s="277"/>
      <c r="GQ627" s="277"/>
      <c r="GR627" s="277"/>
      <c r="GS627" s="277"/>
      <c r="GT627" s="277"/>
      <c r="GU627" s="277"/>
      <c r="GV627" s="280"/>
      <c r="GW627" s="280"/>
      <c r="GX627" s="280"/>
      <c r="GY627" s="280"/>
      <c r="GZ627" s="280"/>
      <c r="HA627" s="280"/>
      <c r="HB627" s="280"/>
      <c r="HC627" s="280"/>
      <c r="HD627" s="280"/>
      <c r="HE627" s="280"/>
      <c r="HF627" s="280"/>
      <c r="HG627" s="280"/>
      <c r="HH627" s="280"/>
      <c r="HI627" s="280"/>
      <c r="HJ627" s="280"/>
      <c r="HK627" s="280"/>
      <c r="HL627" s="280"/>
      <c r="HM627" s="280"/>
      <c r="HN627" s="280"/>
      <c r="HO627" s="280"/>
      <c r="HP627" s="280"/>
      <c r="HQ627" s="280"/>
      <c r="HR627" s="280"/>
      <c r="HS627" s="280"/>
    </row>
    <row r="628" spans="1:227" s="257" customFormat="1" ht="24.95" customHeight="1">
      <c r="A628" s="523"/>
      <c r="B628" s="296" t="s">
        <v>622</v>
      </c>
      <c r="C628" s="290">
        <v>4</v>
      </c>
      <c r="D628" s="325"/>
      <c r="E628" s="290"/>
      <c r="F628" s="291">
        <f t="shared" si="101"/>
        <v>4</v>
      </c>
      <c r="G628" s="290"/>
      <c r="H628" s="291">
        <f t="shared" si="96"/>
        <v>4</v>
      </c>
      <c r="I628" s="296"/>
      <c r="J628" s="277"/>
      <c r="K628" s="277"/>
      <c r="L628" s="277"/>
      <c r="M628" s="277"/>
      <c r="N628" s="277"/>
      <c r="O628" s="277"/>
      <c r="P628" s="277"/>
      <c r="Q628" s="277"/>
      <c r="R628" s="277"/>
      <c r="S628" s="277"/>
      <c r="T628" s="277"/>
      <c r="U628" s="277"/>
      <c r="V628" s="277"/>
      <c r="W628" s="277"/>
      <c r="X628" s="277"/>
      <c r="Y628" s="277"/>
      <c r="Z628" s="277"/>
      <c r="AA628" s="277"/>
      <c r="AB628" s="277"/>
      <c r="AC628" s="277"/>
      <c r="AD628" s="277"/>
      <c r="AE628" s="277"/>
      <c r="AF628" s="277"/>
      <c r="AG628" s="277"/>
      <c r="AH628" s="277"/>
      <c r="AI628" s="277"/>
      <c r="AJ628" s="277"/>
      <c r="AK628" s="277"/>
      <c r="AL628" s="277"/>
      <c r="AM628" s="277"/>
      <c r="AN628" s="277"/>
      <c r="AO628" s="277"/>
      <c r="AP628" s="277"/>
      <c r="AQ628" s="277"/>
      <c r="AR628" s="277"/>
      <c r="AS628" s="277"/>
      <c r="AT628" s="277"/>
      <c r="AU628" s="277"/>
      <c r="AV628" s="277"/>
      <c r="AW628" s="277"/>
      <c r="AX628" s="277"/>
      <c r="AY628" s="277"/>
      <c r="AZ628" s="277"/>
      <c r="BA628" s="277"/>
      <c r="BB628" s="277"/>
      <c r="BC628" s="277"/>
      <c r="BD628" s="277"/>
      <c r="BE628" s="277"/>
      <c r="BF628" s="277"/>
      <c r="BG628" s="277"/>
      <c r="BH628" s="277"/>
      <c r="BI628" s="277"/>
      <c r="BJ628" s="277"/>
      <c r="BK628" s="277"/>
      <c r="BL628" s="277"/>
      <c r="BM628" s="277"/>
      <c r="BN628" s="277"/>
      <c r="BO628" s="277"/>
      <c r="BP628" s="277"/>
      <c r="BQ628" s="277"/>
      <c r="BR628" s="277"/>
      <c r="BS628" s="277"/>
      <c r="BT628" s="277"/>
      <c r="BU628" s="277"/>
      <c r="BV628" s="277"/>
      <c r="BW628" s="277"/>
      <c r="BX628" s="277"/>
      <c r="BY628" s="277"/>
      <c r="BZ628" s="277"/>
      <c r="CA628" s="277"/>
      <c r="CB628" s="277"/>
      <c r="CC628" s="277"/>
      <c r="CD628" s="277"/>
      <c r="CE628" s="277"/>
      <c r="CF628" s="277"/>
      <c r="CG628" s="277"/>
      <c r="CH628" s="277"/>
      <c r="CI628" s="277"/>
      <c r="CJ628" s="277"/>
      <c r="CK628" s="277"/>
      <c r="CL628" s="277"/>
      <c r="CM628" s="277"/>
      <c r="CN628" s="277"/>
      <c r="CO628" s="277"/>
      <c r="CP628" s="277"/>
      <c r="CQ628" s="277"/>
      <c r="CR628" s="277"/>
      <c r="CS628" s="277"/>
      <c r="CT628" s="277"/>
      <c r="CU628" s="277"/>
      <c r="CV628" s="277"/>
      <c r="CW628" s="277"/>
      <c r="CX628" s="277"/>
      <c r="CY628" s="277"/>
      <c r="CZ628" s="277"/>
      <c r="DA628" s="277"/>
      <c r="DB628" s="277"/>
      <c r="DC628" s="277"/>
      <c r="DD628" s="277"/>
      <c r="DE628" s="277"/>
      <c r="DF628" s="277"/>
      <c r="DG628" s="277"/>
      <c r="DH628" s="277"/>
      <c r="DI628" s="277"/>
      <c r="DJ628" s="277"/>
      <c r="DK628" s="277"/>
      <c r="DL628" s="277"/>
      <c r="DM628" s="277"/>
      <c r="DN628" s="277"/>
      <c r="DO628" s="277"/>
      <c r="DP628" s="277"/>
      <c r="DQ628" s="277"/>
      <c r="DR628" s="277"/>
      <c r="DS628" s="277"/>
      <c r="DT628" s="277"/>
      <c r="DU628" s="277"/>
      <c r="DV628" s="277"/>
      <c r="DW628" s="277"/>
      <c r="DX628" s="277"/>
      <c r="DY628" s="277"/>
      <c r="DZ628" s="277"/>
      <c r="EA628" s="277"/>
      <c r="EB628" s="277"/>
      <c r="EC628" s="277"/>
      <c r="ED628" s="277"/>
      <c r="EE628" s="277"/>
      <c r="EF628" s="277"/>
      <c r="EG628" s="277"/>
      <c r="EH628" s="277"/>
      <c r="EI628" s="277"/>
      <c r="EJ628" s="277"/>
      <c r="EK628" s="277"/>
      <c r="EL628" s="277"/>
      <c r="EM628" s="277"/>
      <c r="EN628" s="277"/>
      <c r="EO628" s="277"/>
      <c r="EP628" s="277"/>
      <c r="EQ628" s="277"/>
      <c r="ER628" s="277"/>
      <c r="ES628" s="277"/>
      <c r="ET628" s="277"/>
      <c r="EU628" s="277"/>
      <c r="EV628" s="277"/>
      <c r="EW628" s="277"/>
      <c r="EX628" s="277"/>
      <c r="EY628" s="277"/>
      <c r="EZ628" s="277"/>
      <c r="FA628" s="277"/>
      <c r="FB628" s="277"/>
      <c r="FC628" s="277"/>
      <c r="FD628" s="277"/>
      <c r="FE628" s="277"/>
      <c r="FF628" s="277"/>
      <c r="FG628" s="277"/>
      <c r="FH628" s="277"/>
      <c r="FI628" s="277"/>
      <c r="FJ628" s="277"/>
      <c r="FK628" s="277"/>
      <c r="FL628" s="277"/>
      <c r="FM628" s="277"/>
      <c r="FN628" s="277"/>
      <c r="FO628" s="277"/>
      <c r="FP628" s="277"/>
      <c r="FQ628" s="277"/>
      <c r="FR628" s="277"/>
      <c r="FS628" s="277"/>
      <c r="FT628" s="277"/>
      <c r="FU628" s="277"/>
      <c r="FV628" s="277"/>
      <c r="FW628" s="277"/>
      <c r="FX628" s="277"/>
      <c r="FY628" s="277"/>
      <c r="FZ628" s="277"/>
      <c r="GA628" s="277"/>
      <c r="GB628" s="277"/>
      <c r="GC628" s="277"/>
      <c r="GD628" s="277"/>
      <c r="GE628" s="277"/>
      <c r="GF628" s="277"/>
      <c r="GG628" s="277"/>
      <c r="GH628" s="277"/>
      <c r="GI628" s="277"/>
      <c r="GJ628" s="277"/>
      <c r="GK628" s="277"/>
      <c r="GL628" s="277"/>
      <c r="GM628" s="277"/>
      <c r="GN628" s="277"/>
      <c r="GO628" s="277"/>
      <c r="GP628" s="277"/>
      <c r="GQ628" s="277"/>
      <c r="GR628" s="277"/>
      <c r="GS628" s="277"/>
      <c r="GT628" s="277"/>
      <c r="GU628" s="277"/>
      <c r="GV628" s="280"/>
      <c r="GW628" s="280"/>
      <c r="GX628" s="280"/>
      <c r="GY628" s="280"/>
      <c r="GZ628" s="280"/>
      <c r="HA628" s="280"/>
      <c r="HB628" s="280"/>
      <c r="HC628" s="280"/>
      <c r="HD628" s="280"/>
      <c r="HE628" s="280"/>
      <c r="HF628" s="280"/>
      <c r="HG628" s="280"/>
      <c r="HH628" s="280"/>
      <c r="HI628" s="280"/>
      <c r="HJ628" s="280"/>
      <c r="HK628" s="280"/>
      <c r="HL628" s="280"/>
      <c r="HM628" s="280"/>
      <c r="HN628" s="280"/>
      <c r="HO628" s="280"/>
      <c r="HP628" s="280"/>
      <c r="HQ628" s="280"/>
      <c r="HR628" s="280"/>
      <c r="HS628" s="280"/>
    </row>
    <row r="629" spans="1:227" s="257" customFormat="1" ht="24.95" customHeight="1">
      <c r="A629" s="523"/>
      <c r="B629" s="326" t="s">
        <v>623</v>
      </c>
      <c r="C629" s="290">
        <v>10</v>
      </c>
      <c r="D629" s="291"/>
      <c r="E629" s="290"/>
      <c r="F629" s="291">
        <f t="shared" si="101"/>
        <v>10</v>
      </c>
      <c r="G629" s="290"/>
      <c r="H629" s="291">
        <f t="shared" si="96"/>
        <v>10</v>
      </c>
      <c r="I629" s="296"/>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277"/>
      <c r="AF629" s="277"/>
      <c r="AG629" s="277"/>
      <c r="AH629" s="277"/>
      <c r="AI629" s="277"/>
      <c r="AJ629" s="277"/>
      <c r="AK629" s="277"/>
      <c r="AL629" s="277"/>
      <c r="AM629" s="277"/>
      <c r="AN629" s="277"/>
      <c r="AO629" s="277"/>
      <c r="AP629" s="277"/>
      <c r="AQ629" s="277"/>
      <c r="AR629" s="277"/>
      <c r="AS629" s="277"/>
      <c r="AT629" s="277"/>
      <c r="AU629" s="277"/>
      <c r="AV629" s="277"/>
      <c r="AW629" s="277"/>
      <c r="AX629" s="277"/>
      <c r="AY629" s="277"/>
      <c r="AZ629" s="277"/>
      <c r="BA629" s="277"/>
      <c r="BB629" s="277"/>
      <c r="BC629" s="277"/>
      <c r="BD629" s="277"/>
      <c r="BE629" s="277"/>
      <c r="BF629" s="277"/>
      <c r="BG629" s="277"/>
      <c r="BH629" s="277"/>
      <c r="BI629" s="277"/>
      <c r="BJ629" s="277"/>
      <c r="BK629" s="277"/>
      <c r="BL629" s="277"/>
      <c r="BM629" s="277"/>
      <c r="BN629" s="277"/>
      <c r="BO629" s="277"/>
      <c r="BP629" s="277"/>
      <c r="BQ629" s="277"/>
      <c r="BR629" s="277"/>
      <c r="BS629" s="277"/>
      <c r="BT629" s="277"/>
      <c r="BU629" s="277"/>
      <c r="BV629" s="277"/>
      <c r="BW629" s="277"/>
      <c r="BX629" s="277"/>
      <c r="BY629" s="277"/>
      <c r="BZ629" s="277"/>
      <c r="CA629" s="277"/>
      <c r="CB629" s="277"/>
      <c r="CC629" s="277"/>
      <c r="CD629" s="277"/>
      <c r="CE629" s="277"/>
      <c r="CF629" s="277"/>
      <c r="CG629" s="277"/>
      <c r="CH629" s="277"/>
      <c r="CI629" s="277"/>
      <c r="CJ629" s="277"/>
      <c r="CK629" s="277"/>
      <c r="CL629" s="277"/>
      <c r="CM629" s="277"/>
      <c r="CN629" s="277"/>
      <c r="CO629" s="277"/>
      <c r="CP629" s="277"/>
      <c r="CQ629" s="277"/>
      <c r="CR629" s="277"/>
      <c r="CS629" s="277"/>
      <c r="CT629" s="277"/>
      <c r="CU629" s="277"/>
      <c r="CV629" s="277"/>
      <c r="CW629" s="277"/>
      <c r="CX629" s="277"/>
      <c r="CY629" s="277"/>
      <c r="CZ629" s="277"/>
      <c r="DA629" s="277"/>
      <c r="DB629" s="277"/>
      <c r="DC629" s="277"/>
      <c r="DD629" s="277"/>
      <c r="DE629" s="277"/>
      <c r="DF629" s="277"/>
      <c r="DG629" s="277"/>
      <c r="DH629" s="277"/>
      <c r="DI629" s="277"/>
      <c r="DJ629" s="277"/>
      <c r="DK629" s="277"/>
      <c r="DL629" s="277"/>
      <c r="DM629" s="277"/>
      <c r="DN629" s="277"/>
      <c r="DO629" s="277"/>
      <c r="DP629" s="277"/>
      <c r="DQ629" s="277"/>
      <c r="DR629" s="277"/>
      <c r="DS629" s="277"/>
      <c r="DT629" s="277"/>
      <c r="DU629" s="277"/>
      <c r="DV629" s="277"/>
      <c r="DW629" s="277"/>
      <c r="DX629" s="277"/>
      <c r="DY629" s="277"/>
      <c r="DZ629" s="277"/>
      <c r="EA629" s="277"/>
      <c r="EB629" s="277"/>
      <c r="EC629" s="277"/>
      <c r="ED629" s="277"/>
      <c r="EE629" s="277"/>
      <c r="EF629" s="277"/>
      <c r="EG629" s="277"/>
      <c r="EH629" s="277"/>
      <c r="EI629" s="277"/>
      <c r="EJ629" s="277"/>
      <c r="EK629" s="277"/>
      <c r="EL629" s="277"/>
      <c r="EM629" s="277"/>
      <c r="EN629" s="277"/>
      <c r="EO629" s="277"/>
      <c r="EP629" s="277"/>
      <c r="EQ629" s="277"/>
      <c r="ER629" s="277"/>
      <c r="ES629" s="277"/>
      <c r="ET629" s="277"/>
      <c r="EU629" s="277"/>
      <c r="EV629" s="277"/>
      <c r="EW629" s="277"/>
      <c r="EX629" s="277"/>
      <c r="EY629" s="277"/>
      <c r="EZ629" s="277"/>
      <c r="FA629" s="277"/>
      <c r="FB629" s="277"/>
      <c r="FC629" s="277"/>
      <c r="FD629" s="277"/>
      <c r="FE629" s="277"/>
      <c r="FF629" s="277"/>
      <c r="FG629" s="277"/>
      <c r="FH629" s="277"/>
      <c r="FI629" s="277"/>
      <c r="FJ629" s="277"/>
      <c r="FK629" s="277"/>
      <c r="FL629" s="277"/>
      <c r="FM629" s="277"/>
      <c r="FN629" s="277"/>
      <c r="FO629" s="277"/>
      <c r="FP629" s="277"/>
      <c r="FQ629" s="277"/>
      <c r="FR629" s="277"/>
      <c r="FS629" s="277"/>
      <c r="FT629" s="277"/>
      <c r="FU629" s="277"/>
      <c r="FV629" s="277"/>
      <c r="FW629" s="277"/>
      <c r="FX629" s="277"/>
      <c r="FY629" s="277"/>
      <c r="FZ629" s="277"/>
      <c r="GA629" s="277"/>
      <c r="GB629" s="277"/>
      <c r="GC629" s="277"/>
      <c r="GD629" s="277"/>
      <c r="GE629" s="277"/>
      <c r="GF629" s="277"/>
      <c r="GG629" s="277"/>
      <c r="GH629" s="277"/>
      <c r="GI629" s="277"/>
      <c r="GJ629" s="277"/>
      <c r="GK629" s="277"/>
      <c r="GL629" s="277"/>
      <c r="GM629" s="277"/>
      <c r="GN629" s="277"/>
      <c r="GO629" s="277"/>
      <c r="GP629" s="277"/>
      <c r="GQ629" s="277"/>
      <c r="GR629" s="277"/>
      <c r="GS629" s="277"/>
      <c r="GT629" s="277"/>
      <c r="GU629" s="277"/>
      <c r="GV629" s="280"/>
      <c r="GW629" s="280"/>
      <c r="GX629" s="280"/>
      <c r="GY629" s="280"/>
      <c r="GZ629" s="280"/>
      <c r="HA629" s="280"/>
      <c r="HB629" s="280"/>
      <c r="HC629" s="280"/>
      <c r="HD629" s="280"/>
      <c r="HE629" s="280"/>
      <c r="HF629" s="280"/>
      <c r="HG629" s="280"/>
      <c r="HH629" s="280"/>
      <c r="HI629" s="280"/>
      <c r="HJ629" s="280"/>
      <c r="HK629" s="280"/>
      <c r="HL629" s="280"/>
      <c r="HM629" s="280"/>
      <c r="HN629" s="280"/>
      <c r="HO629" s="280"/>
      <c r="HP629" s="280"/>
      <c r="HQ629" s="280"/>
      <c r="HR629" s="280"/>
      <c r="HS629" s="280"/>
    </row>
    <row r="630" spans="1:227" s="257" customFormat="1" ht="24.95" customHeight="1">
      <c r="A630" s="523"/>
      <c r="B630" s="326" t="s">
        <v>624</v>
      </c>
      <c r="C630" s="290">
        <v>253</v>
      </c>
      <c r="D630" s="291"/>
      <c r="E630" s="290"/>
      <c r="F630" s="291">
        <f t="shared" si="101"/>
        <v>253</v>
      </c>
      <c r="G630" s="290"/>
      <c r="H630" s="291">
        <f t="shared" si="96"/>
        <v>253</v>
      </c>
      <c r="I630" s="296"/>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277"/>
      <c r="AF630" s="277"/>
      <c r="AG630" s="277"/>
      <c r="AH630" s="277"/>
      <c r="AI630" s="277"/>
      <c r="AJ630" s="277"/>
      <c r="AK630" s="277"/>
      <c r="AL630" s="277"/>
      <c r="AM630" s="277"/>
      <c r="AN630" s="277"/>
      <c r="AO630" s="277"/>
      <c r="AP630" s="277"/>
      <c r="AQ630" s="277"/>
      <c r="AR630" s="277"/>
      <c r="AS630" s="277"/>
      <c r="AT630" s="277"/>
      <c r="AU630" s="277"/>
      <c r="AV630" s="277"/>
      <c r="AW630" s="277"/>
      <c r="AX630" s="277"/>
      <c r="AY630" s="277"/>
      <c r="AZ630" s="277"/>
      <c r="BA630" s="277"/>
      <c r="BB630" s="277"/>
      <c r="BC630" s="277"/>
      <c r="BD630" s="277"/>
      <c r="BE630" s="277"/>
      <c r="BF630" s="277"/>
      <c r="BG630" s="277"/>
      <c r="BH630" s="277"/>
      <c r="BI630" s="277"/>
      <c r="BJ630" s="277"/>
      <c r="BK630" s="277"/>
      <c r="BL630" s="277"/>
      <c r="BM630" s="277"/>
      <c r="BN630" s="277"/>
      <c r="BO630" s="277"/>
      <c r="BP630" s="277"/>
      <c r="BQ630" s="277"/>
      <c r="BR630" s="277"/>
      <c r="BS630" s="277"/>
      <c r="BT630" s="277"/>
      <c r="BU630" s="277"/>
      <c r="BV630" s="277"/>
      <c r="BW630" s="277"/>
      <c r="BX630" s="277"/>
      <c r="BY630" s="277"/>
      <c r="BZ630" s="277"/>
      <c r="CA630" s="277"/>
      <c r="CB630" s="277"/>
      <c r="CC630" s="277"/>
      <c r="CD630" s="277"/>
      <c r="CE630" s="277"/>
      <c r="CF630" s="277"/>
      <c r="CG630" s="277"/>
      <c r="CH630" s="277"/>
      <c r="CI630" s="277"/>
      <c r="CJ630" s="277"/>
      <c r="CK630" s="277"/>
      <c r="CL630" s="277"/>
      <c r="CM630" s="277"/>
      <c r="CN630" s="277"/>
      <c r="CO630" s="277"/>
      <c r="CP630" s="277"/>
      <c r="CQ630" s="277"/>
      <c r="CR630" s="277"/>
      <c r="CS630" s="277"/>
      <c r="CT630" s="277"/>
      <c r="CU630" s="277"/>
      <c r="CV630" s="277"/>
      <c r="CW630" s="277"/>
      <c r="CX630" s="277"/>
      <c r="CY630" s="277"/>
      <c r="CZ630" s="277"/>
      <c r="DA630" s="277"/>
      <c r="DB630" s="277"/>
      <c r="DC630" s="277"/>
      <c r="DD630" s="277"/>
      <c r="DE630" s="277"/>
      <c r="DF630" s="277"/>
      <c r="DG630" s="277"/>
      <c r="DH630" s="277"/>
      <c r="DI630" s="277"/>
      <c r="DJ630" s="277"/>
      <c r="DK630" s="277"/>
      <c r="DL630" s="277"/>
      <c r="DM630" s="277"/>
      <c r="DN630" s="277"/>
      <c r="DO630" s="277"/>
      <c r="DP630" s="277"/>
      <c r="DQ630" s="277"/>
      <c r="DR630" s="277"/>
      <c r="DS630" s="277"/>
      <c r="DT630" s="277"/>
      <c r="DU630" s="277"/>
      <c r="DV630" s="277"/>
      <c r="DW630" s="277"/>
      <c r="DX630" s="277"/>
      <c r="DY630" s="277"/>
      <c r="DZ630" s="277"/>
      <c r="EA630" s="277"/>
      <c r="EB630" s="277"/>
      <c r="EC630" s="277"/>
      <c r="ED630" s="277"/>
      <c r="EE630" s="277"/>
      <c r="EF630" s="277"/>
      <c r="EG630" s="277"/>
      <c r="EH630" s="277"/>
      <c r="EI630" s="277"/>
      <c r="EJ630" s="277"/>
      <c r="EK630" s="277"/>
      <c r="EL630" s="277"/>
      <c r="EM630" s="277"/>
      <c r="EN630" s="277"/>
      <c r="EO630" s="277"/>
      <c r="EP630" s="277"/>
      <c r="EQ630" s="277"/>
      <c r="ER630" s="277"/>
      <c r="ES630" s="277"/>
      <c r="ET630" s="277"/>
      <c r="EU630" s="277"/>
      <c r="EV630" s="277"/>
      <c r="EW630" s="277"/>
      <c r="EX630" s="277"/>
      <c r="EY630" s="277"/>
      <c r="EZ630" s="277"/>
      <c r="FA630" s="277"/>
      <c r="FB630" s="277"/>
      <c r="FC630" s="277"/>
      <c r="FD630" s="277"/>
      <c r="FE630" s="277"/>
      <c r="FF630" s="277"/>
      <c r="FG630" s="277"/>
      <c r="FH630" s="277"/>
      <c r="FI630" s="277"/>
      <c r="FJ630" s="277"/>
      <c r="FK630" s="277"/>
      <c r="FL630" s="277"/>
      <c r="FM630" s="277"/>
      <c r="FN630" s="277"/>
      <c r="FO630" s="277"/>
      <c r="FP630" s="277"/>
      <c r="FQ630" s="277"/>
      <c r="FR630" s="277"/>
      <c r="FS630" s="277"/>
      <c r="FT630" s="277"/>
      <c r="FU630" s="277"/>
      <c r="FV630" s="277"/>
      <c r="FW630" s="277"/>
      <c r="FX630" s="277"/>
      <c r="FY630" s="277"/>
      <c r="FZ630" s="277"/>
      <c r="GA630" s="277"/>
      <c r="GB630" s="277"/>
      <c r="GC630" s="277"/>
      <c r="GD630" s="277"/>
      <c r="GE630" s="277"/>
      <c r="GF630" s="277"/>
      <c r="GG630" s="277"/>
      <c r="GH630" s="277"/>
      <c r="GI630" s="277"/>
      <c r="GJ630" s="277"/>
      <c r="GK630" s="277"/>
      <c r="GL630" s="277"/>
      <c r="GM630" s="277"/>
      <c r="GN630" s="277"/>
      <c r="GO630" s="277"/>
      <c r="GP630" s="277"/>
      <c r="GQ630" s="277"/>
      <c r="GR630" s="277"/>
      <c r="GS630" s="277"/>
      <c r="GT630" s="277"/>
      <c r="GU630" s="277"/>
      <c r="GV630" s="280"/>
      <c r="GW630" s="280"/>
      <c r="GX630" s="280"/>
      <c r="GY630" s="280"/>
      <c r="GZ630" s="280"/>
      <c r="HA630" s="280"/>
      <c r="HB630" s="280"/>
      <c r="HC630" s="280"/>
      <c r="HD630" s="280"/>
      <c r="HE630" s="280"/>
      <c r="HF630" s="280"/>
      <c r="HG630" s="280"/>
      <c r="HH630" s="280"/>
      <c r="HI630" s="280"/>
      <c r="HJ630" s="280"/>
      <c r="HK630" s="280"/>
      <c r="HL630" s="280"/>
      <c r="HM630" s="280"/>
      <c r="HN630" s="280"/>
      <c r="HO630" s="280"/>
      <c r="HP630" s="280"/>
      <c r="HQ630" s="280"/>
      <c r="HR630" s="280"/>
      <c r="HS630" s="280"/>
    </row>
    <row r="631" spans="1:227" s="257" customFormat="1" ht="24.95" customHeight="1">
      <c r="A631" s="523"/>
      <c r="B631" s="326" t="s">
        <v>625</v>
      </c>
      <c r="C631" s="290">
        <v>94.885999999999996</v>
      </c>
      <c r="D631" s="323"/>
      <c r="E631" s="290"/>
      <c r="F631" s="291">
        <f t="shared" si="101"/>
        <v>94.885999999999996</v>
      </c>
      <c r="G631" s="290"/>
      <c r="H631" s="291">
        <f t="shared" si="96"/>
        <v>94.885999999999996</v>
      </c>
      <c r="I631" s="296"/>
      <c r="J631" s="277"/>
      <c r="K631" s="277"/>
      <c r="L631" s="277"/>
      <c r="M631" s="277"/>
      <c r="N631" s="277"/>
      <c r="O631" s="277"/>
      <c r="P631" s="277"/>
      <c r="Q631" s="277"/>
      <c r="R631" s="277"/>
      <c r="S631" s="277"/>
      <c r="T631" s="277"/>
      <c r="U631" s="277"/>
      <c r="V631" s="277"/>
      <c r="W631" s="277"/>
      <c r="X631" s="277"/>
      <c r="Y631" s="277"/>
      <c r="Z631" s="277"/>
      <c r="AA631" s="277"/>
      <c r="AB631" s="277"/>
      <c r="AC631" s="277"/>
      <c r="AD631" s="277"/>
      <c r="AE631" s="277"/>
      <c r="AF631" s="277"/>
      <c r="AG631" s="277"/>
      <c r="AH631" s="277"/>
      <c r="AI631" s="277"/>
      <c r="AJ631" s="277"/>
      <c r="AK631" s="277"/>
      <c r="AL631" s="277"/>
      <c r="AM631" s="277"/>
      <c r="AN631" s="277"/>
      <c r="AO631" s="277"/>
      <c r="AP631" s="277"/>
      <c r="AQ631" s="277"/>
      <c r="AR631" s="277"/>
      <c r="AS631" s="277"/>
      <c r="AT631" s="277"/>
      <c r="AU631" s="277"/>
      <c r="AV631" s="277"/>
      <c r="AW631" s="277"/>
      <c r="AX631" s="277"/>
      <c r="AY631" s="277"/>
      <c r="AZ631" s="277"/>
      <c r="BA631" s="277"/>
      <c r="BB631" s="277"/>
      <c r="BC631" s="277"/>
      <c r="BD631" s="277"/>
      <c r="BE631" s="277"/>
      <c r="BF631" s="277"/>
      <c r="BG631" s="277"/>
      <c r="BH631" s="277"/>
      <c r="BI631" s="277"/>
      <c r="BJ631" s="277"/>
      <c r="BK631" s="277"/>
      <c r="BL631" s="277"/>
      <c r="BM631" s="277"/>
      <c r="BN631" s="277"/>
      <c r="BO631" s="277"/>
      <c r="BP631" s="277"/>
      <c r="BQ631" s="277"/>
      <c r="BR631" s="277"/>
      <c r="BS631" s="277"/>
      <c r="BT631" s="277"/>
      <c r="BU631" s="277"/>
      <c r="BV631" s="277"/>
      <c r="BW631" s="277"/>
      <c r="BX631" s="277"/>
      <c r="BY631" s="277"/>
      <c r="BZ631" s="277"/>
      <c r="CA631" s="277"/>
      <c r="CB631" s="277"/>
      <c r="CC631" s="277"/>
      <c r="CD631" s="277"/>
      <c r="CE631" s="277"/>
      <c r="CF631" s="277"/>
      <c r="CG631" s="277"/>
      <c r="CH631" s="277"/>
      <c r="CI631" s="277"/>
      <c r="CJ631" s="277"/>
      <c r="CK631" s="277"/>
      <c r="CL631" s="277"/>
      <c r="CM631" s="277"/>
      <c r="CN631" s="277"/>
      <c r="CO631" s="277"/>
      <c r="CP631" s="277"/>
      <c r="CQ631" s="277"/>
      <c r="CR631" s="277"/>
      <c r="CS631" s="277"/>
      <c r="CT631" s="277"/>
      <c r="CU631" s="277"/>
      <c r="CV631" s="277"/>
      <c r="CW631" s="277"/>
      <c r="CX631" s="277"/>
      <c r="CY631" s="277"/>
      <c r="CZ631" s="277"/>
      <c r="DA631" s="277"/>
      <c r="DB631" s="277"/>
      <c r="DC631" s="277"/>
      <c r="DD631" s="277"/>
      <c r="DE631" s="277"/>
      <c r="DF631" s="277"/>
      <c r="DG631" s="277"/>
      <c r="DH631" s="277"/>
      <c r="DI631" s="277"/>
      <c r="DJ631" s="277"/>
      <c r="DK631" s="277"/>
      <c r="DL631" s="277"/>
      <c r="DM631" s="277"/>
      <c r="DN631" s="277"/>
      <c r="DO631" s="277"/>
      <c r="DP631" s="277"/>
      <c r="DQ631" s="277"/>
      <c r="DR631" s="277"/>
      <c r="DS631" s="277"/>
      <c r="DT631" s="277"/>
      <c r="DU631" s="277"/>
      <c r="DV631" s="277"/>
      <c r="DW631" s="277"/>
      <c r="DX631" s="277"/>
      <c r="DY631" s="277"/>
      <c r="DZ631" s="277"/>
      <c r="EA631" s="277"/>
      <c r="EB631" s="277"/>
      <c r="EC631" s="277"/>
      <c r="ED631" s="277"/>
      <c r="EE631" s="277"/>
      <c r="EF631" s="277"/>
      <c r="EG631" s="277"/>
      <c r="EH631" s="277"/>
      <c r="EI631" s="277"/>
      <c r="EJ631" s="277"/>
      <c r="EK631" s="277"/>
      <c r="EL631" s="277"/>
      <c r="EM631" s="277"/>
      <c r="EN631" s="277"/>
      <c r="EO631" s="277"/>
      <c r="EP631" s="277"/>
      <c r="EQ631" s="277"/>
      <c r="ER631" s="277"/>
      <c r="ES631" s="277"/>
      <c r="ET631" s="277"/>
      <c r="EU631" s="277"/>
      <c r="EV631" s="277"/>
      <c r="EW631" s="277"/>
      <c r="EX631" s="277"/>
      <c r="EY631" s="277"/>
      <c r="EZ631" s="277"/>
      <c r="FA631" s="277"/>
      <c r="FB631" s="277"/>
      <c r="FC631" s="277"/>
      <c r="FD631" s="277"/>
      <c r="FE631" s="277"/>
      <c r="FF631" s="277"/>
      <c r="FG631" s="277"/>
      <c r="FH631" s="277"/>
      <c r="FI631" s="277"/>
      <c r="FJ631" s="277"/>
      <c r="FK631" s="277"/>
      <c r="FL631" s="277"/>
      <c r="FM631" s="277"/>
      <c r="FN631" s="277"/>
      <c r="FO631" s="277"/>
      <c r="FP631" s="277"/>
      <c r="FQ631" s="277"/>
      <c r="FR631" s="277"/>
      <c r="FS631" s="277"/>
      <c r="FT631" s="277"/>
      <c r="FU631" s="277"/>
      <c r="FV631" s="277"/>
      <c r="FW631" s="277"/>
      <c r="FX631" s="277"/>
      <c r="FY631" s="277"/>
      <c r="FZ631" s="277"/>
      <c r="GA631" s="277"/>
      <c r="GB631" s="277"/>
      <c r="GC631" s="277"/>
      <c r="GD631" s="277"/>
      <c r="GE631" s="277"/>
      <c r="GF631" s="277"/>
      <c r="GG631" s="277"/>
      <c r="GH631" s="277"/>
      <c r="GI631" s="277"/>
      <c r="GJ631" s="277"/>
      <c r="GK631" s="277"/>
      <c r="GL631" s="277"/>
      <c r="GM631" s="277"/>
      <c r="GN631" s="277"/>
      <c r="GO631" s="277"/>
      <c r="GP631" s="277"/>
      <c r="GQ631" s="277"/>
      <c r="GR631" s="277"/>
      <c r="GS631" s="277"/>
      <c r="GT631" s="277"/>
      <c r="GU631" s="277"/>
      <c r="GV631" s="280"/>
      <c r="GW631" s="280"/>
      <c r="GX631" s="280"/>
      <c r="GY631" s="280"/>
      <c r="GZ631" s="280"/>
      <c r="HA631" s="280"/>
      <c r="HB631" s="280"/>
      <c r="HC631" s="280"/>
      <c r="HD631" s="280"/>
      <c r="HE631" s="280"/>
      <c r="HF631" s="280"/>
      <c r="HG631" s="280"/>
      <c r="HH631" s="280"/>
      <c r="HI631" s="280"/>
      <c r="HJ631" s="280"/>
      <c r="HK631" s="280"/>
      <c r="HL631" s="280"/>
      <c r="HM631" s="280"/>
      <c r="HN631" s="280"/>
      <c r="HO631" s="280"/>
      <c r="HP631" s="280"/>
      <c r="HQ631" s="280"/>
      <c r="HR631" s="280"/>
      <c r="HS631" s="280"/>
    </row>
    <row r="632" spans="1:227" s="257" customFormat="1" ht="24.95" customHeight="1">
      <c r="A632" s="523"/>
      <c r="B632" s="326" t="s">
        <v>626</v>
      </c>
      <c r="C632" s="290">
        <v>80.55</v>
      </c>
      <c r="D632" s="291"/>
      <c r="E632" s="290"/>
      <c r="F632" s="291">
        <f t="shared" si="101"/>
        <v>80.55</v>
      </c>
      <c r="G632" s="290"/>
      <c r="H632" s="291">
        <f t="shared" si="96"/>
        <v>80.55</v>
      </c>
      <c r="I632" s="296"/>
      <c r="J632" s="277"/>
      <c r="K632" s="277"/>
      <c r="L632" s="277"/>
      <c r="M632" s="277"/>
      <c r="N632" s="277"/>
      <c r="O632" s="277"/>
      <c r="P632" s="277"/>
      <c r="Q632" s="277"/>
      <c r="R632" s="277"/>
      <c r="S632" s="277"/>
      <c r="T632" s="277"/>
      <c r="U632" s="277"/>
      <c r="V632" s="277"/>
      <c r="W632" s="277"/>
      <c r="X632" s="277"/>
      <c r="Y632" s="277"/>
      <c r="Z632" s="277"/>
      <c r="AA632" s="277"/>
      <c r="AB632" s="277"/>
      <c r="AC632" s="277"/>
      <c r="AD632" s="277"/>
      <c r="AE632" s="277"/>
      <c r="AF632" s="277"/>
      <c r="AG632" s="277"/>
      <c r="AH632" s="277"/>
      <c r="AI632" s="277"/>
      <c r="AJ632" s="277"/>
      <c r="AK632" s="277"/>
      <c r="AL632" s="277"/>
      <c r="AM632" s="277"/>
      <c r="AN632" s="277"/>
      <c r="AO632" s="277"/>
      <c r="AP632" s="277"/>
      <c r="AQ632" s="277"/>
      <c r="AR632" s="277"/>
      <c r="AS632" s="277"/>
      <c r="AT632" s="277"/>
      <c r="AU632" s="277"/>
      <c r="AV632" s="277"/>
      <c r="AW632" s="277"/>
      <c r="AX632" s="277"/>
      <c r="AY632" s="277"/>
      <c r="AZ632" s="277"/>
      <c r="BA632" s="277"/>
      <c r="BB632" s="277"/>
      <c r="BC632" s="277"/>
      <c r="BD632" s="277"/>
      <c r="BE632" s="277"/>
      <c r="BF632" s="277"/>
      <c r="BG632" s="277"/>
      <c r="BH632" s="277"/>
      <c r="BI632" s="277"/>
      <c r="BJ632" s="277"/>
      <c r="BK632" s="277"/>
      <c r="BL632" s="277"/>
      <c r="BM632" s="277"/>
      <c r="BN632" s="277"/>
      <c r="BO632" s="277"/>
      <c r="BP632" s="277"/>
      <c r="BQ632" s="277"/>
      <c r="BR632" s="277"/>
      <c r="BS632" s="277"/>
      <c r="BT632" s="277"/>
      <c r="BU632" s="277"/>
      <c r="BV632" s="277"/>
      <c r="BW632" s="277"/>
      <c r="BX632" s="277"/>
      <c r="BY632" s="277"/>
      <c r="BZ632" s="277"/>
      <c r="CA632" s="277"/>
      <c r="CB632" s="277"/>
      <c r="CC632" s="277"/>
      <c r="CD632" s="277"/>
      <c r="CE632" s="277"/>
      <c r="CF632" s="277"/>
      <c r="CG632" s="277"/>
      <c r="CH632" s="277"/>
      <c r="CI632" s="277"/>
      <c r="CJ632" s="277"/>
      <c r="CK632" s="277"/>
      <c r="CL632" s="277"/>
      <c r="CM632" s="277"/>
      <c r="CN632" s="277"/>
      <c r="CO632" s="277"/>
      <c r="CP632" s="277"/>
      <c r="CQ632" s="277"/>
      <c r="CR632" s="277"/>
      <c r="CS632" s="277"/>
      <c r="CT632" s="277"/>
      <c r="CU632" s="277"/>
      <c r="CV632" s="277"/>
      <c r="CW632" s="277"/>
      <c r="CX632" s="277"/>
      <c r="CY632" s="277"/>
      <c r="CZ632" s="277"/>
      <c r="DA632" s="277"/>
      <c r="DB632" s="277"/>
      <c r="DC632" s="277"/>
      <c r="DD632" s="277"/>
      <c r="DE632" s="277"/>
      <c r="DF632" s="277"/>
      <c r="DG632" s="277"/>
      <c r="DH632" s="277"/>
      <c r="DI632" s="277"/>
      <c r="DJ632" s="277"/>
      <c r="DK632" s="277"/>
      <c r="DL632" s="277"/>
      <c r="DM632" s="277"/>
      <c r="DN632" s="277"/>
      <c r="DO632" s="277"/>
      <c r="DP632" s="277"/>
      <c r="DQ632" s="277"/>
      <c r="DR632" s="277"/>
      <c r="DS632" s="277"/>
      <c r="DT632" s="277"/>
      <c r="DU632" s="277"/>
      <c r="DV632" s="277"/>
      <c r="DW632" s="277"/>
      <c r="DX632" s="277"/>
      <c r="DY632" s="277"/>
      <c r="DZ632" s="277"/>
      <c r="EA632" s="277"/>
      <c r="EB632" s="277"/>
      <c r="EC632" s="277"/>
      <c r="ED632" s="277"/>
      <c r="EE632" s="277"/>
      <c r="EF632" s="277"/>
      <c r="EG632" s="277"/>
      <c r="EH632" s="277"/>
      <c r="EI632" s="277"/>
      <c r="EJ632" s="277"/>
      <c r="EK632" s="277"/>
      <c r="EL632" s="277"/>
      <c r="EM632" s="277"/>
      <c r="EN632" s="277"/>
      <c r="EO632" s="277"/>
      <c r="EP632" s="277"/>
      <c r="EQ632" s="277"/>
      <c r="ER632" s="277"/>
      <c r="ES632" s="277"/>
      <c r="ET632" s="277"/>
      <c r="EU632" s="277"/>
      <c r="EV632" s="277"/>
      <c r="EW632" s="277"/>
      <c r="EX632" s="277"/>
      <c r="EY632" s="277"/>
      <c r="EZ632" s="277"/>
      <c r="FA632" s="277"/>
      <c r="FB632" s="277"/>
      <c r="FC632" s="277"/>
      <c r="FD632" s="277"/>
      <c r="FE632" s="277"/>
      <c r="FF632" s="277"/>
      <c r="FG632" s="277"/>
      <c r="FH632" s="277"/>
      <c r="FI632" s="277"/>
      <c r="FJ632" s="277"/>
      <c r="FK632" s="277"/>
      <c r="FL632" s="277"/>
      <c r="FM632" s="277"/>
      <c r="FN632" s="277"/>
      <c r="FO632" s="277"/>
      <c r="FP632" s="277"/>
      <c r="FQ632" s="277"/>
      <c r="FR632" s="277"/>
      <c r="FS632" s="277"/>
      <c r="FT632" s="277"/>
      <c r="FU632" s="277"/>
      <c r="FV632" s="277"/>
      <c r="FW632" s="277"/>
      <c r="FX632" s="277"/>
      <c r="FY632" s="277"/>
      <c r="FZ632" s="277"/>
      <c r="GA632" s="277"/>
      <c r="GB632" s="277"/>
      <c r="GC632" s="277"/>
      <c r="GD632" s="277"/>
      <c r="GE632" s="277"/>
      <c r="GF632" s="277"/>
      <c r="GG632" s="277"/>
      <c r="GH632" s="277"/>
      <c r="GI632" s="277"/>
      <c r="GJ632" s="277"/>
      <c r="GK632" s="277"/>
      <c r="GL632" s="277"/>
      <c r="GM632" s="277"/>
      <c r="GN632" s="277"/>
      <c r="GO632" s="277"/>
      <c r="GP632" s="277"/>
      <c r="GQ632" s="277"/>
      <c r="GR632" s="277"/>
      <c r="GS632" s="277"/>
      <c r="GT632" s="277"/>
      <c r="GU632" s="277"/>
      <c r="GV632" s="280"/>
      <c r="GW632" s="280"/>
      <c r="GX632" s="280"/>
      <c r="GY632" s="280"/>
      <c r="GZ632" s="280"/>
      <c r="HA632" s="280"/>
      <c r="HB632" s="280"/>
      <c r="HC632" s="280"/>
      <c r="HD632" s="280"/>
      <c r="HE632" s="280"/>
      <c r="HF632" s="280"/>
      <c r="HG632" s="280"/>
      <c r="HH632" s="280"/>
      <c r="HI632" s="280"/>
      <c r="HJ632" s="280"/>
      <c r="HK632" s="280"/>
      <c r="HL632" s="280"/>
      <c r="HM632" s="280"/>
      <c r="HN632" s="280"/>
      <c r="HO632" s="280"/>
      <c r="HP632" s="280"/>
      <c r="HQ632" s="280"/>
      <c r="HR632" s="280"/>
      <c r="HS632" s="280"/>
    </row>
    <row r="633" spans="1:227" s="257" customFormat="1" ht="24.95" customHeight="1">
      <c r="A633" s="523"/>
      <c r="B633" s="326" t="s">
        <v>627</v>
      </c>
      <c r="C633" s="290">
        <v>30</v>
      </c>
      <c r="D633" s="291"/>
      <c r="E633" s="290"/>
      <c r="F633" s="291">
        <f t="shared" si="101"/>
        <v>30</v>
      </c>
      <c r="G633" s="290"/>
      <c r="H633" s="291">
        <f t="shared" si="96"/>
        <v>30</v>
      </c>
      <c r="I633" s="296"/>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277"/>
      <c r="AF633" s="277"/>
      <c r="AG633" s="277"/>
      <c r="AH633" s="277"/>
      <c r="AI633" s="277"/>
      <c r="AJ633" s="277"/>
      <c r="AK633" s="277"/>
      <c r="AL633" s="277"/>
      <c r="AM633" s="277"/>
      <c r="AN633" s="277"/>
      <c r="AO633" s="277"/>
      <c r="AP633" s="277"/>
      <c r="AQ633" s="277"/>
      <c r="AR633" s="277"/>
      <c r="AS633" s="277"/>
      <c r="AT633" s="277"/>
      <c r="AU633" s="277"/>
      <c r="AV633" s="277"/>
      <c r="AW633" s="277"/>
      <c r="AX633" s="277"/>
      <c r="AY633" s="277"/>
      <c r="AZ633" s="277"/>
      <c r="BA633" s="277"/>
      <c r="BB633" s="277"/>
      <c r="BC633" s="277"/>
      <c r="BD633" s="277"/>
      <c r="BE633" s="277"/>
      <c r="BF633" s="277"/>
      <c r="BG633" s="277"/>
      <c r="BH633" s="277"/>
      <c r="BI633" s="277"/>
      <c r="BJ633" s="277"/>
      <c r="BK633" s="277"/>
      <c r="BL633" s="277"/>
      <c r="BM633" s="277"/>
      <c r="BN633" s="277"/>
      <c r="BO633" s="277"/>
      <c r="BP633" s="277"/>
      <c r="BQ633" s="277"/>
      <c r="BR633" s="277"/>
      <c r="BS633" s="277"/>
      <c r="BT633" s="277"/>
      <c r="BU633" s="277"/>
      <c r="BV633" s="277"/>
      <c r="BW633" s="277"/>
      <c r="BX633" s="277"/>
      <c r="BY633" s="277"/>
      <c r="BZ633" s="277"/>
      <c r="CA633" s="277"/>
      <c r="CB633" s="277"/>
      <c r="CC633" s="277"/>
      <c r="CD633" s="277"/>
      <c r="CE633" s="277"/>
      <c r="CF633" s="277"/>
      <c r="CG633" s="277"/>
      <c r="CH633" s="277"/>
      <c r="CI633" s="277"/>
      <c r="CJ633" s="277"/>
      <c r="CK633" s="277"/>
      <c r="CL633" s="277"/>
      <c r="CM633" s="277"/>
      <c r="CN633" s="277"/>
      <c r="CO633" s="277"/>
      <c r="CP633" s="277"/>
      <c r="CQ633" s="277"/>
      <c r="CR633" s="277"/>
      <c r="CS633" s="277"/>
      <c r="CT633" s="277"/>
      <c r="CU633" s="277"/>
      <c r="CV633" s="277"/>
      <c r="CW633" s="277"/>
      <c r="CX633" s="277"/>
      <c r="CY633" s="277"/>
      <c r="CZ633" s="277"/>
      <c r="DA633" s="277"/>
      <c r="DB633" s="277"/>
      <c r="DC633" s="277"/>
      <c r="DD633" s="277"/>
      <c r="DE633" s="277"/>
      <c r="DF633" s="277"/>
      <c r="DG633" s="277"/>
      <c r="DH633" s="277"/>
      <c r="DI633" s="277"/>
      <c r="DJ633" s="277"/>
      <c r="DK633" s="277"/>
      <c r="DL633" s="277"/>
      <c r="DM633" s="277"/>
      <c r="DN633" s="277"/>
      <c r="DO633" s="277"/>
      <c r="DP633" s="277"/>
      <c r="DQ633" s="277"/>
      <c r="DR633" s="277"/>
      <c r="DS633" s="277"/>
      <c r="DT633" s="277"/>
      <c r="DU633" s="277"/>
      <c r="DV633" s="277"/>
      <c r="DW633" s="277"/>
      <c r="DX633" s="277"/>
      <c r="DY633" s="277"/>
      <c r="DZ633" s="277"/>
      <c r="EA633" s="277"/>
      <c r="EB633" s="277"/>
      <c r="EC633" s="277"/>
      <c r="ED633" s="277"/>
      <c r="EE633" s="277"/>
      <c r="EF633" s="277"/>
      <c r="EG633" s="277"/>
      <c r="EH633" s="277"/>
      <c r="EI633" s="277"/>
      <c r="EJ633" s="277"/>
      <c r="EK633" s="277"/>
      <c r="EL633" s="277"/>
      <c r="EM633" s="277"/>
      <c r="EN633" s="277"/>
      <c r="EO633" s="277"/>
      <c r="EP633" s="277"/>
      <c r="EQ633" s="277"/>
      <c r="ER633" s="277"/>
      <c r="ES633" s="277"/>
      <c r="ET633" s="277"/>
      <c r="EU633" s="277"/>
      <c r="EV633" s="277"/>
      <c r="EW633" s="277"/>
      <c r="EX633" s="277"/>
      <c r="EY633" s="277"/>
      <c r="EZ633" s="277"/>
      <c r="FA633" s="277"/>
      <c r="FB633" s="277"/>
      <c r="FC633" s="277"/>
      <c r="FD633" s="277"/>
      <c r="FE633" s="277"/>
      <c r="FF633" s="277"/>
      <c r="FG633" s="277"/>
      <c r="FH633" s="277"/>
      <c r="FI633" s="277"/>
      <c r="FJ633" s="277"/>
      <c r="FK633" s="277"/>
      <c r="FL633" s="277"/>
      <c r="FM633" s="277"/>
      <c r="FN633" s="277"/>
      <c r="FO633" s="277"/>
      <c r="FP633" s="277"/>
      <c r="FQ633" s="277"/>
      <c r="FR633" s="277"/>
      <c r="FS633" s="277"/>
      <c r="FT633" s="277"/>
      <c r="FU633" s="277"/>
      <c r="FV633" s="277"/>
      <c r="FW633" s="277"/>
      <c r="FX633" s="277"/>
      <c r="FY633" s="277"/>
      <c r="FZ633" s="277"/>
      <c r="GA633" s="277"/>
      <c r="GB633" s="277"/>
      <c r="GC633" s="277"/>
      <c r="GD633" s="277"/>
      <c r="GE633" s="277"/>
      <c r="GF633" s="277"/>
      <c r="GG633" s="277"/>
      <c r="GH633" s="277"/>
      <c r="GI633" s="277"/>
      <c r="GJ633" s="277"/>
      <c r="GK633" s="277"/>
      <c r="GL633" s="277"/>
      <c r="GM633" s="277"/>
      <c r="GN633" s="277"/>
      <c r="GO633" s="277"/>
      <c r="GP633" s="277"/>
      <c r="GQ633" s="277"/>
      <c r="GR633" s="277"/>
      <c r="GS633" s="277"/>
      <c r="GT633" s="277"/>
      <c r="GU633" s="277"/>
      <c r="GV633" s="280"/>
      <c r="GW633" s="280"/>
      <c r="GX633" s="280"/>
      <c r="GY633" s="280"/>
      <c r="GZ633" s="280"/>
      <c r="HA633" s="280"/>
      <c r="HB633" s="280"/>
      <c r="HC633" s="280"/>
      <c r="HD633" s="280"/>
      <c r="HE633" s="280"/>
      <c r="HF633" s="280"/>
      <c r="HG633" s="280"/>
      <c r="HH633" s="280"/>
      <c r="HI633" s="280"/>
      <c r="HJ633" s="280"/>
      <c r="HK633" s="280"/>
      <c r="HL633" s="280"/>
      <c r="HM633" s="280"/>
      <c r="HN633" s="280"/>
      <c r="HO633" s="280"/>
      <c r="HP633" s="280"/>
      <c r="HQ633" s="280"/>
      <c r="HR633" s="280"/>
      <c r="HS633" s="280"/>
    </row>
    <row r="634" spans="1:227" s="257" customFormat="1" ht="26.45" customHeight="1">
      <c r="A634" s="523" t="s">
        <v>231</v>
      </c>
      <c r="B634" s="326" t="s">
        <v>628</v>
      </c>
      <c r="C634" s="290">
        <v>74</v>
      </c>
      <c r="D634" s="291"/>
      <c r="E634" s="290"/>
      <c r="F634" s="291">
        <f t="shared" si="101"/>
        <v>74</v>
      </c>
      <c r="G634" s="290"/>
      <c r="H634" s="291">
        <f t="shared" si="96"/>
        <v>74</v>
      </c>
      <c r="I634" s="296"/>
      <c r="J634" s="277"/>
      <c r="K634" s="277"/>
      <c r="L634" s="277"/>
      <c r="M634" s="277"/>
      <c r="N634" s="277"/>
      <c r="O634" s="277"/>
      <c r="P634" s="277"/>
      <c r="Q634" s="277"/>
      <c r="R634" s="277"/>
      <c r="S634" s="277"/>
      <c r="T634" s="277"/>
      <c r="U634" s="277"/>
      <c r="V634" s="277"/>
      <c r="W634" s="277"/>
      <c r="X634" s="277"/>
      <c r="Y634" s="277"/>
      <c r="Z634" s="277"/>
      <c r="AA634" s="277"/>
      <c r="AB634" s="277"/>
      <c r="AC634" s="277"/>
      <c r="AD634" s="277"/>
      <c r="AE634" s="277"/>
      <c r="AF634" s="277"/>
      <c r="AG634" s="277"/>
      <c r="AH634" s="277"/>
      <c r="AI634" s="277"/>
      <c r="AJ634" s="277"/>
      <c r="AK634" s="277"/>
      <c r="AL634" s="277"/>
      <c r="AM634" s="277"/>
      <c r="AN634" s="277"/>
      <c r="AO634" s="277"/>
      <c r="AP634" s="277"/>
      <c r="AQ634" s="277"/>
      <c r="AR634" s="277"/>
      <c r="AS634" s="277"/>
      <c r="AT634" s="277"/>
      <c r="AU634" s="277"/>
      <c r="AV634" s="277"/>
      <c r="AW634" s="277"/>
      <c r="AX634" s="277"/>
      <c r="AY634" s="277"/>
      <c r="AZ634" s="277"/>
      <c r="BA634" s="277"/>
      <c r="BB634" s="277"/>
      <c r="BC634" s="277"/>
      <c r="BD634" s="277"/>
      <c r="BE634" s="277"/>
      <c r="BF634" s="277"/>
      <c r="BG634" s="277"/>
      <c r="BH634" s="277"/>
      <c r="BI634" s="277"/>
      <c r="BJ634" s="277"/>
      <c r="BK634" s="277"/>
      <c r="BL634" s="277"/>
      <c r="BM634" s="277"/>
      <c r="BN634" s="277"/>
      <c r="BO634" s="277"/>
      <c r="BP634" s="277"/>
      <c r="BQ634" s="277"/>
      <c r="BR634" s="277"/>
      <c r="BS634" s="277"/>
      <c r="BT634" s="277"/>
      <c r="BU634" s="277"/>
      <c r="BV634" s="277"/>
      <c r="BW634" s="277"/>
      <c r="BX634" s="277"/>
      <c r="BY634" s="277"/>
      <c r="BZ634" s="277"/>
      <c r="CA634" s="277"/>
      <c r="CB634" s="277"/>
      <c r="CC634" s="277"/>
      <c r="CD634" s="277"/>
      <c r="CE634" s="277"/>
      <c r="CF634" s="277"/>
      <c r="CG634" s="277"/>
      <c r="CH634" s="277"/>
      <c r="CI634" s="277"/>
      <c r="CJ634" s="277"/>
      <c r="CK634" s="277"/>
      <c r="CL634" s="277"/>
      <c r="CM634" s="277"/>
      <c r="CN634" s="277"/>
      <c r="CO634" s="277"/>
      <c r="CP634" s="277"/>
      <c r="CQ634" s="277"/>
      <c r="CR634" s="277"/>
      <c r="CS634" s="277"/>
      <c r="CT634" s="277"/>
      <c r="CU634" s="277"/>
      <c r="CV634" s="277"/>
      <c r="CW634" s="277"/>
      <c r="CX634" s="277"/>
      <c r="CY634" s="277"/>
      <c r="CZ634" s="277"/>
      <c r="DA634" s="277"/>
      <c r="DB634" s="277"/>
      <c r="DC634" s="277"/>
      <c r="DD634" s="277"/>
      <c r="DE634" s="277"/>
      <c r="DF634" s="277"/>
      <c r="DG634" s="277"/>
      <c r="DH634" s="277"/>
      <c r="DI634" s="277"/>
      <c r="DJ634" s="277"/>
      <c r="DK634" s="277"/>
      <c r="DL634" s="277"/>
      <c r="DM634" s="277"/>
      <c r="DN634" s="277"/>
      <c r="DO634" s="277"/>
      <c r="DP634" s="277"/>
      <c r="DQ634" s="277"/>
      <c r="DR634" s="277"/>
      <c r="DS634" s="277"/>
      <c r="DT634" s="277"/>
      <c r="DU634" s="277"/>
      <c r="DV634" s="277"/>
      <c r="DW634" s="277"/>
      <c r="DX634" s="277"/>
      <c r="DY634" s="277"/>
      <c r="DZ634" s="277"/>
      <c r="EA634" s="277"/>
      <c r="EB634" s="277"/>
      <c r="EC634" s="277"/>
      <c r="ED634" s="277"/>
      <c r="EE634" s="277"/>
      <c r="EF634" s="277"/>
      <c r="EG634" s="277"/>
      <c r="EH634" s="277"/>
      <c r="EI634" s="277"/>
      <c r="EJ634" s="277"/>
      <c r="EK634" s="277"/>
      <c r="EL634" s="277"/>
      <c r="EM634" s="277"/>
      <c r="EN634" s="277"/>
      <c r="EO634" s="277"/>
      <c r="EP634" s="277"/>
      <c r="EQ634" s="277"/>
      <c r="ER634" s="277"/>
      <c r="ES634" s="277"/>
      <c r="ET634" s="277"/>
      <c r="EU634" s="277"/>
      <c r="EV634" s="277"/>
      <c r="EW634" s="277"/>
      <c r="EX634" s="277"/>
      <c r="EY634" s="277"/>
      <c r="EZ634" s="277"/>
      <c r="FA634" s="277"/>
      <c r="FB634" s="277"/>
      <c r="FC634" s="277"/>
      <c r="FD634" s="277"/>
      <c r="FE634" s="277"/>
      <c r="FF634" s="277"/>
      <c r="FG634" s="277"/>
      <c r="FH634" s="277"/>
      <c r="FI634" s="277"/>
      <c r="FJ634" s="277"/>
      <c r="FK634" s="277"/>
      <c r="FL634" s="277"/>
      <c r="FM634" s="277"/>
      <c r="FN634" s="277"/>
      <c r="FO634" s="277"/>
      <c r="FP634" s="277"/>
      <c r="FQ634" s="277"/>
      <c r="FR634" s="277"/>
      <c r="FS634" s="277"/>
      <c r="FT634" s="277"/>
      <c r="FU634" s="277"/>
      <c r="FV634" s="277"/>
      <c r="FW634" s="277"/>
      <c r="FX634" s="277"/>
      <c r="FY634" s="277"/>
      <c r="FZ634" s="277"/>
      <c r="GA634" s="277"/>
      <c r="GB634" s="277"/>
      <c r="GC634" s="277"/>
      <c r="GD634" s="277"/>
      <c r="GE634" s="277"/>
      <c r="GF634" s="277"/>
      <c r="GG634" s="277"/>
      <c r="GH634" s="277"/>
      <c r="GI634" s="277"/>
      <c r="GJ634" s="277"/>
      <c r="GK634" s="277"/>
      <c r="GL634" s="277"/>
      <c r="GM634" s="277"/>
      <c r="GN634" s="277"/>
      <c r="GO634" s="277"/>
      <c r="GP634" s="277"/>
      <c r="GQ634" s="277"/>
      <c r="GR634" s="277"/>
      <c r="GS634" s="277"/>
      <c r="GT634" s="277"/>
      <c r="GU634" s="277"/>
      <c r="GV634" s="280"/>
      <c r="GW634" s="280"/>
      <c r="GX634" s="280"/>
      <c r="GY634" s="280"/>
      <c r="GZ634" s="280"/>
      <c r="HA634" s="280"/>
      <c r="HB634" s="280"/>
      <c r="HC634" s="280"/>
      <c r="HD634" s="280"/>
      <c r="HE634" s="280"/>
      <c r="HF634" s="280"/>
      <c r="HG634" s="280"/>
      <c r="HH634" s="280"/>
      <c r="HI634" s="280"/>
      <c r="HJ634" s="280"/>
      <c r="HK634" s="280"/>
      <c r="HL634" s="280"/>
      <c r="HM634" s="280"/>
      <c r="HN634" s="280"/>
      <c r="HO634" s="280"/>
      <c r="HP634" s="280"/>
      <c r="HQ634" s="280"/>
      <c r="HR634" s="280"/>
      <c r="HS634" s="280"/>
    </row>
    <row r="635" spans="1:227" s="257" customFormat="1" ht="26.45" customHeight="1">
      <c r="A635" s="523"/>
      <c r="B635" s="326" t="s">
        <v>629</v>
      </c>
      <c r="C635" s="290">
        <v>300.1918</v>
      </c>
      <c r="D635" s="324"/>
      <c r="E635" s="290"/>
      <c r="F635" s="291">
        <f t="shared" si="101"/>
        <v>300.1918</v>
      </c>
      <c r="G635" s="290"/>
      <c r="H635" s="291">
        <f t="shared" si="96"/>
        <v>300.1918</v>
      </c>
      <c r="I635" s="296"/>
      <c r="J635" s="277"/>
      <c r="K635" s="277"/>
      <c r="L635" s="277"/>
      <c r="M635" s="277"/>
      <c r="N635" s="277"/>
      <c r="O635" s="277"/>
      <c r="P635" s="277"/>
      <c r="Q635" s="277"/>
      <c r="R635" s="277"/>
      <c r="S635" s="277"/>
      <c r="T635" s="277"/>
      <c r="U635" s="277"/>
      <c r="V635" s="277"/>
      <c r="W635" s="277"/>
      <c r="X635" s="277"/>
      <c r="Y635" s="277"/>
      <c r="Z635" s="277"/>
      <c r="AA635" s="277"/>
      <c r="AB635" s="277"/>
      <c r="AC635" s="277"/>
      <c r="AD635" s="277"/>
      <c r="AE635" s="277"/>
      <c r="AF635" s="277"/>
      <c r="AG635" s="277"/>
      <c r="AH635" s="277"/>
      <c r="AI635" s="277"/>
      <c r="AJ635" s="277"/>
      <c r="AK635" s="277"/>
      <c r="AL635" s="277"/>
      <c r="AM635" s="277"/>
      <c r="AN635" s="277"/>
      <c r="AO635" s="277"/>
      <c r="AP635" s="277"/>
      <c r="AQ635" s="277"/>
      <c r="AR635" s="277"/>
      <c r="AS635" s="277"/>
      <c r="AT635" s="277"/>
      <c r="AU635" s="277"/>
      <c r="AV635" s="277"/>
      <c r="AW635" s="277"/>
      <c r="AX635" s="277"/>
      <c r="AY635" s="277"/>
      <c r="AZ635" s="277"/>
      <c r="BA635" s="277"/>
      <c r="BB635" s="277"/>
      <c r="BC635" s="277"/>
      <c r="BD635" s="277"/>
      <c r="BE635" s="277"/>
      <c r="BF635" s="277"/>
      <c r="BG635" s="277"/>
      <c r="BH635" s="277"/>
      <c r="BI635" s="277"/>
      <c r="BJ635" s="277"/>
      <c r="BK635" s="277"/>
      <c r="BL635" s="277"/>
      <c r="BM635" s="277"/>
      <c r="BN635" s="277"/>
      <c r="BO635" s="277"/>
      <c r="BP635" s="277"/>
      <c r="BQ635" s="277"/>
      <c r="BR635" s="277"/>
      <c r="BS635" s="277"/>
      <c r="BT635" s="277"/>
      <c r="BU635" s="277"/>
      <c r="BV635" s="277"/>
      <c r="BW635" s="277"/>
      <c r="BX635" s="277"/>
      <c r="BY635" s="277"/>
      <c r="BZ635" s="277"/>
      <c r="CA635" s="277"/>
      <c r="CB635" s="277"/>
      <c r="CC635" s="277"/>
      <c r="CD635" s="277"/>
      <c r="CE635" s="277"/>
      <c r="CF635" s="277"/>
      <c r="CG635" s="277"/>
      <c r="CH635" s="277"/>
      <c r="CI635" s="277"/>
      <c r="CJ635" s="277"/>
      <c r="CK635" s="277"/>
      <c r="CL635" s="277"/>
      <c r="CM635" s="277"/>
      <c r="CN635" s="277"/>
      <c r="CO635" s="277"/>
      <c r="CP635" s="277"/>
      <c r="CQ635" s="277"/>
      <c r="CR635" s="277"/>
      <c r="CS635" s="277"/>
      <c r="CT635" s="277"/>
      <c r="CU635" s="277"/>
      <c r="CV635" s="277"/>
      <c r="CW635" s="277"/>
      <c r="CX635" s="277"/>
      <c r="CY635" s="277"/>
      <c r="CZ635" s="277"/>
      <c r="DA635" s="277"/>
      <c r="DB635" s="277"/>
      <c r="DC635" s="277"/>
      <c r="DD635" s="277"/>
      <c r="DE635" s="277"/>
      <c r="DF635" s="277"/>
      <c r="DG635" s="277"/>
      <c r="DH635" s="277"/>
      <c r="DI635" s="277"/>
      <c r="DJ635" s="277"/>
      <c r="DK635" s="277"/>
      <c r="DL635" s="277"/>
      <c r="DM635" s="277"/>
      <c r="DN635" s="277"/>
      <c r="DO635" s="277"/>
      <c r="DP635" s="277"/>
      <c r="DQ635" s="277"/>
      <c r="DR635" s="277"/>
      <c r="DS635" s="277"/>
      <c r="DT635" s="277"/>
      <c r="DU635" s="277"/>
      <c r="DV635" s="277"/>
      <c r="DW635" s="277"/>
      <c r="DX635" s="277"/>
      <c r="DY635" s="277"/>
      <c r="DZ635" s="277"/>
      <c r="EA635" s="277"/>
      <c r="EB635" s="277"/>
      <c r="EC635" s="277"/>
      <c r="ED635" s="277"/>
      <c r="EE635" s="277"/>
      <c r="EF635" s="277"/>
      <c r="EG635" s="277"/>
      <c r="EH635" s="277"/>
      <c r="EI635" s="277"/>
      <c r="EJ635" s="277"/>
      <c r="EK635" s="277"/>
      <c r="EL635" s="277"/>
      <c r="EM635" s="277"/>
      <c r="EN635" s="277"/>
      <c r="EO635" s="277"/>
      <c r="EP635" s="277"/>
      <c r="EQ635" s="277"/>
      <c r="ER635" s="277"/>
      <c r="ES635" s="277"/>
      <c r="ET635" s="277"/>
      <c r="EU635" s="277"/>
      <c r="EV635" s="277"/>
      <c r="EW635" s="277"/>
      <c r="EX635" s="277"/>
      <c r="EY635" s="277"/>
      <c r="EZ635" s="277"/>
      <c r="FA635" s="277"/>
      <c r="FB635" s="277"/>
      <c r="FC635" s="277"/>
      <c r="FD635" s="277"/>
      <c r="FE635" s="277"/>
      <c r="FF635" s="277"/>
      <c r="FG635" s="277"/>
      <c r="FH635" s="277"/>
      <c r="FI635" s="277"/>
      <c r="FJ635" s="277"/>
      <c r="FK635" s="277"/>
      <c r="FL635" s="277"/>
      <c r="FM635" s="277"/>
      <c r="FN635" s="277"/>
      <c r="FO635" s="277"/>
      <c r="FP635" s="277"/>
      <c r="FQ635" s="277"/>
      <c r="FR635" s="277"/>
      <c r="FS635" s="277"/>
      <c r="FT635" s="277"/>
      <c r="FU635" s="277"/>
      <c r="FV635" s="277"/>
      <c r="FW635" s="277"/>
      <c r="FX635" s="277"/>
      <c r="FY635" s="277"/>
      <c r="FZ635" s="277"/>
      <c r="GA635" s="277"/>
      <c r="GB635" s="277"/>
      <c r="GC635" s="277"/>
      <c r="GD635" s="277"/>
      <c r="GE635" s="277"/>
      <c r="GF635" s="277"/>
      <c r="GG635" s="277"/>
      <c r="GH635" s="277"/>
      <c r="GI635" s="277"/>
      <c r="GJ635" s="277"/>
      <c r="GK635" s="277"/>
      <c r="GL635" s="277"/>
      <c r="GM635" s="277"/>
      <c r="GN635" s="277"/>
      <c r="GO635" s="277"/>
      <c r="GP635" s="277"/>
      <c r="GQ635" s="277"/>
      <c r="GR635" s="277"/>
      <c r="GS635" s="277"/>
      <c r="GT635" s="277"/>
      <c r="GU635" s="277"/>
      <c r="GV635" s="280"/>
      <c r="GW635" s="280"/>
      <c r="GX635" s="280"/>
      <c r="GY635" s="280"/>
      <c r="GZ635" s="280"/>
      <c r="HA635" s="280"/>
      <c r="HB635" s="280"/>
      <c r="HC635" s="280"/>
      <c r="HD635" s="280"/>
      <c r="HE635" s="280"/>
      <c r="HF635" s="280"/>
      <c r="HG635" s="280"/>
      <c r="HH635" s="280"/>
      <c r="HI635" s="280"/>
      <c r="HJ635" s="280"/>
      <c r="HK635" s="280"/>
      <c r="HL635" s="280"/>
      <c r="HM635" s="280"/>
      <c r="HN635" s="280"/>
      <c r="HO635" s="280"/>
      <c r="HP635" s="280"/>
      <c r="HQ635" s="280"/>
      <c r="HR635" s="280"/>
      <c r="HS635" s="280"/>
    </row>
    <row r="636" spans="1:227" s="257" customFormat="1" ht="26.45" customHeight="1">
      <c r="A636" s="523"/>
      <c r="B636" s="320" t="s">
        <v>630</v>
      </c>
      <c r="C636" s="290">
        <v>42</v>
      </c>
      <c r="D636" s="291"/>
      <c r="E636" s="290"/>
      <c r="F636" s="291">
        <f t="shared" si="101"/>
        <v>42</v>
      </c>
      <c r="G636" s="290"/>
      <c r="H636" s="291">
        <f t="shared" si="96"/>
        <v>42</v>
      </c>
      <c r="I636" s="296"/>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s="277"/>
      <c r="AG636" s="277"/>
      <c r="AH636" s="277"/>
      <c r="AI636" s="277"/>
      <c r="AJ636" s="277"/>
      <c r="AK636" s="277"/>
      <c r="AL636" s="277"/>
      <c r="AM636" s="277"/>
      <c r="AN636" s="277"/>
      <c r="AO636" s="277"/>
      <c r="AP636" s="277"/>
      <c r="AQ636" s="277"/>
      <c r="AR636" s="277"/>
      <c r="AS636" s="277"/>
      <c r="AT636" s="277"/>
      <c r="AU636" s="277"/>
      <c r="AV636" s="277"/>
      <c r="AW636" s="277"/>
      <c r="AX636" s="277"/>
      <c r="AY636" s="277"/>
      <c r="AZ636" s="277"/>
      <c r="BA636" s="277"/>
      <c r="BB636" s="277"/>
      <c r="BC636" s="277"/>
      <c r="BD636" s="277"/>
      <c r="BE636" s="277"/>
      <c r="BF636" s="277"/>
      <c r="BG636" s="277"/>
      <c r="BH636" s="277"/>
      <c r="BI636" s="277"/>
      <c r="BJ636" s="277"/>
      <c r="BK636" s="277"/>
      <c r="BL636" s="277"/>
      <c r="BM636" s="277"/>
      <c r="BN636" s="277"/>
      <c r="BO636" s="277"/>
      <c r="BP636" s="277"/>
      <c r="BQ636" s="277"/>
      <c r="BR636" s="277"/>
      <c r="BS636" s="277"/>
      <c r="BT636" s="277"/>
      <c r="BU636" s="277"/>
      <c r="BV636" s="277"/>
      <c r="BW636" s="277"/>
      <c r="BX636" s="277"/>
      <c r="BY636" s="277"/>
      <c r="BZ636" s="277"/>
      <c r="CA636" s="277"/>
      <c r="CB636" s="277"/>
      <c r="CC636" s="277"/>
      <c r="CD636" s="277"/>
      <c r="CE636" s="277"/>
      <c r="CF636" s="277"/>
      <c r="CG636" s="277"/>
      <c r="CH636" s="277"/>
      <c r="CI636" s="277"/>
      <c r="CJ636" s="277"/>
      <c r="CK636" s="277"/>
      <c r="CL636" s="277"/>
      <c r="CM636" s="277"/>
      <c r="CN636" s="277"/>
      <c r="CO636" s="277"/>
      <c r="CP636" s="277"/>
      <c r="CQ636" s="277"/>
      <c r="CR636" s="277"/>
      <c r="CS636" s="277"/>
      <c r="CT636" s="277"/>
      <c r="CU636" s="277"/>
      <c r="CV636" s="277"/>
      <c r="CW636" s="277"/>
      <c r="CX636" s="277"/>
      <c r="CY636" s="277"/>
      <c r="CZ636" s="277"/>
      <c r="DA636" s="277"/>
      <c r="DB636" s="277"/>
      <c r="DC636" s="277"/>
      <c r="DD636" s="277"/>
      <c r="DE636" s="277"/>
      <c r="DF636" s="277"/>
      <c r="DG636" s="277"/>
      <c r="DH636" s="277"/>
      <c r="DI636" s="277"/>
      <c r="DJ636" s="277"/>
      <c r="DK636" s="277"/>
      <c r="DL636" s="277"/>
      <c r="DM636" s="277"/>
      <c r="DN636" s="277"/>
      <c r="DO636" s="277"/>
      <c r="DP636" s="277"/>
      <c r="DQ636" s="277"/>
      <c r="DR636" s="277"/>
      <c r="DS636" s="277"/>
      <c r="DT636" s="277"/>
      <c r="DU636" s="277"/>
      <c r="DV636" s="277"/>
      <c r="DW636" s="277"/>
      <c r="DX636" s="277"/>
      <c r="DY636" s="277"/>
      <c r="DZ636" s="277"/>
      <c r="EA636" s="277"/>
      <c r="EB636" s="277"/>
      <c r="EC636" s="277"/>
      <c r="ED636" s="277"/>
      <c r="EE636" s="277"/>
      <c r="EF636" s="277"/>
      <c r="EG636" s="277"/>
      <c r="EH636" s="277"/>
      <c r="EI636" s="277"/>
      <c r="EJ636" s="277"/>
      <c r="EK636" s="277"/>
      <c r="EL636" s="277"/>
      <c r="EM636" s="277"/>
      <c r="EN636" s="277"/>
      <c r="EO636" s="277"/>
      <c r="EP636" s="277"/>
      <c r="EQ636" s="277"/>
      <c r="ER636" s="277"/>
      <c r="ES636" s="277"/>
      <c r="ET636" s="277"/>
      <c r="EU636" s="277"/>
      <c r="EV636" s="277"/>
      <c r="EW636" s="277"/>
      <c r="EX636" s="277"/>
      <c r="EY636" s="277"/>
      <c r="EZ636" s="277"/>
      <c r="FA636" s="277"/>
      <c r="FB636" s="277"/>
      <c r="FC636" s="277"/>
      <c r="FD636" s="277"/>
      <c r="FE636" s="277"/>
      <c r="FF636" s="277"/>
      <c r="FG636" s="277"/>
      <c r="FH636" s="277"/>
      <c r="FI636" s="277"/>
      <c r="FJ636" s="277"/>
      <c r="FK636" s="277"/>
      <c r="FL636" s="277"/>
      <c r="FM636" s="277"/>
      <c r="FN636" s="277"/>
      <c r="FO636" s="277"/>
      <c r="FP636" s="277"/>
      <c r="FQ636" s="277"/>
      <c r="FR636" s="277"/>
      <c r="FS636" s="277"/>
      <c r="FT636" s="277"/>
      <c r="FU636" s="277"/>
      <c r="FV636" s="277"/>
      <c r="FW636" s="277"/>
      <c r="FX636" s="277"/>
      <c r="FY636" s="277"/>
      <c r="FZ636" s="277"/>
      <c r="GA636" s="277"/>
      <c r="GB636" s="277"/>
      <c r="GC636" s="277"/>
      <c r="GD636" s="277"/>
      <c r="GE636" s="277"/>
      <c r="GF636" s="277"/>
      <c r="GG636" s="277"/>
      <c r="GH636" s="277"/>
      <c r="GI636" s="277"/>
      <c r="GJ636" s="277"/>
      <c r="GK636" s="277"/>
      <c r="GL636" s="277"/>
      <c r="GM636" s="277"/>
      <c r="GN636" s="277"/>
      <c r="GO636" s="277"/>
      <c r="GP636" s="277"/>
      <c r="GQ636" s="277"/>
      <c r="GR636" s="277"/>
      <c r="GS636" s="277"/>
      <c r="GT636" s="277"/>
      <c r="GU636" s="277"/>
      <c r="GV636" s="280"/>
      <c r="GW636" s="280"/>
      <c r="GX636" s="280"/>
      <c r="GY636" s="280"/>
      <c r="GZ636" s="280"/>
      <c r="HA636" s="280"/>
      <c r="HB636" s="280"/>
      <c r="HC636" s="280"/>
      <c r="HD636" s="280"/>
      <c r="HE636" s="280"/>
      <c r="HF636" s="280"/>
      <c r="HG636" s="280"/>
      <c r="HH636" s="280"/>
      <c r="HI636" s="280"/>
      <c r="HJ636" s="280"/>
      <c r="HK636" s="280"/>
      <c r="HL636" s="280"/>
      <c r="HM636" s="280"/>
      <c r="HN636" s="280"/>
      <c r="HO636" s="280"/>
      <c r="HP636" s="280"/>
      <c r="HQ636" s="280"/>
      <c r="HR636" s="280"/>
      <c r="HS636" s="280"/>
    </row>
    <row r="637" spans="1:227" s="257" customFormat="1" ht="26.45" customHeight="1">
      <c r="A637" s="523"/>
      <c r="B637" s="297" t="s">
        <v>631</v>
      </c>
      <c r="C637" s="290">
        <v>1.2</v>
      </c>
      <c r="D637" s="321"/>
      <c r="E637" s="290"/>
      <c r="F637" s="291">
        <f t="shared" si="101"/>
        <v>1.2</v>
      </c>
      <c r="G637" s="290"/>
      <c r="H637" s="291">
        <f t="shared" si="96"/>
        <v>1.2</v>
      </c>
      <c r="I637" s="296"/>
      <c r="J637" s="277"/>
      <c r="K637" s="277"/>
      <c r="L637" s="277"/>
      <c r="M637" s="277"/>
      <c r="N637" s="277"/>
      <c r="O637" s="277"/>
      <c r="P637" s="277"/>
      <c r="Q637" s="277"/>
      <c r="R637" s="277"/>
      <c r="S637" s="277"/>
      <c r="T637" s="277"/>
      <c r="U637" s="277"/>
      <c r="V637" s="277"/>
      <c r="W637" s="277"/>
      <c r="X637" s="277"/>
      <c r="Y637" s="277"/>
      <c r="Z637" s="277"/>
      <c r="AA637" s="277"/>
      <c r="AB637" s="277"/>
      <c r="AC637" s="277"/>
      <c r="AD637" s="277"/>
      <c r="AE637" s="277"/>
      <c r="AF637" s="277"/>
      <c r="AG637" s="277"/>
      <c r="AH637" s="277"/>
      <c r="AI637" s="277"/>
      <c r="AJ637" s="277"/>
      <c r="AK637" s="277"/>
      <c r="AL637" s="277"/>
      <c r="AM637" s="277"/>
      <c r="AN637" s="277"/>
      <c r="AO637" s="277"/>
      <c r="AP637" s="277"/>
      <c r="AQ637" s="277"/>
      <c r="AR637" s="277"/>
      <c r="AS637" s="277"/>
      <c r="AT637" s="277"/>
      <c r="AU637" s="277"/>
      <c r="AV637" s="277"/>
      <c r="AW637" s="277"/>
      <c r="AX637" s="277"/>
      <c r="AY637" s="277"/>
      <c r="AZ637" s="277"/>
      <c r="BA637" s="277"/>
      <c r="BB637" s="277"/>
      <c r="BC637" s="277"/>
      <c r="BD637" s="277"/>
      <c r="BE637" s="277"/>
      <c r="BF637" s="277"/>
      <c r="BG637" s="277"/>
      <c r="BH637" s="277"/>
      <c r="BI637" s="277"/>
      <c r="BJ637" s="277"/>
      <c r="BK637" s="277"/>
      <c r="BL637" s="277"/>
      <c r="BM637" s="277"/>
      <c r="BN637" s="277"/>
      <c r="BO637" s="277"/>
      <c r="BP637" s="277"/>
      <c r="BQ637" s="277"/>
      <c r="BR637" s="277"/>
      <c r="BS637" s="277"/>
      <c r="BT637" s="277"/>
      <c r="BU637" s="277"/>
      <c r="BV637" s="277"/>
      <c r="BW637" s="277"/>
      <c r="BX637" s="277"/>
      <c r="BY637" s="277"/>
      <c r="BZ637" s="277"/>
      <c r="CA637" s="277"/>
      <c r="CB637" s="277"/>
      <c r="CC637" s="277"/>
      <c r="CD637" s="277"/>
      <c r="CE637" s="277"/>
      <c r="CF637" s="277"/>
      <c r="CG637" s="277"/>
      <c r="CH637" s="277"/>
      <c r="CI637" s="277"/>
      <c r="CJ637" s="277"/>
      <c r="CK637" s="277"/>
      <c r="CL637" s="277"/>
      <c r="CM637" s="277"/>
      <c r="CN637" s="277"/>
      <c r="CO637" s="277"/>
      <c r="CP637" s="277"/>
      <c r="CQ637" s="277"/>
      <c r="CR637" s="277"/>
      <c r="CS637" s="277"/>
      <c r="CT637" s="277"/>
      <c r="CU637" s="277"/>
      <c r="CV637" s="277"/>
      <c r="CW637" s="277"/>
      <c r="CX637" s="277"/>
      <c r="CY637" s="277"/>
      <c r="CZ637" s="277"/>
      <c r="DA637" s="277"/>
      <c r="DB637" s="277"/>
      <c r="DC637" s="277"/>
      <c r="DD637" s="277"/>
      <c r="DE637" s="277"/>
      <c r="DF637" s="277"/>
      <c r="DG637" s="277"/>
      <c r="DH637" s="277"/>
      <c r="DI637" s="277"/>
      <c r="DJ637" s="277"/>
      <c r="DK637" s="277"/>
      <c r="DL637" s="277"/>
      <c r="DM637" s="277"/>
      <c r="DN637" s="277"/>
      <c r="DO637" s="277"/>
      <c r="DP637" s="277"/>
      <c r="DQ637" s="277"/>
      <c r="DR637" s="277"/>
      <c r="DS637" s="277"/>
      <c r="DT637" s="277"/>
      <c r="DU637" s="277"/>
      <c r="DV637" s="277"/>
      <c r="DW637" s="277"/>
      <c r="DX637" s="277"/>
      <c r="DY637" s="277"/>
      <c r="DZ637" s="277"/>
      <c r="EA637" s="277"/>
      <c r="EB637" s="277"/>
      <c r="EC637" s="277"/>
      <c r="ED637" s="277"/>
      <c r="EE637" s="277"/>
      <c r="EF637" s="277"/>
      <c r="EG637" s="277"/>
      <c r="EH637" s="277"/>
      <c r="EI637" s="277"/>
      <c r="EJ637" s="277"/>
      <c r="EK637" s="277"/>
      <c r="EL637" s="277"/>
      <c r="EM637" s="277"/>
      <c r="EN637" s="277"/>
      <c r="EO637" s="277"/>
      <c r="EP637" s="277"/>
      <c r="EQ637" s="277"/>
      <c r="ER637" s="277"/>
      <c r="ES637" s="277"/>
      <c r="ET637" s="277"/>
      <c r="EU637" s="277"/>
      <c r="EV637" s="277"/>
      <c r="EW637" s="277"/>
      <c r="EX637" s="277"/>
      <c r="EY637" s="277"/>
      <c r="EZ637" s="277"/>
      <c r="FA637" s="277"/>
      <c r="FB637" s="277"/>
      <c r="FC637" s="277"/>
      <c r="FD637" s="277"/>
      <c r="FE637" s="277"/>
      <c r="FF637" s="277"/>
      <c r="FG637" s="277"/>
      <c r="FH637" s="277"/>
      <c r="FI637" s="277"/>
      <c r="FJ637" s="277"/>
      <c r="FK637" s="277"/>
      <c r="FL637" s="277"/>
      <c r="FM637" s="277"/>
      <c r="FN637" s="277"/>
      <c r="FO637" s="277"/>
      <c r="FP637" s="277"/>
      <c r="FQ637" s="277"/>
      <c r="FR637" s="277"/>
      <c r="FS637" s="277"/>
      <c r="FT637" s="277"/>
      <c r="FU637" s="277"/>
      <c r="FV637" s="277"/>
      <c r="FW637" s="277"/>
      <c r="FX637" s="277"/>
      <c r="FY637" s="277"/>
      <c r="FZ637" s="277"/>
      <c r="GA637" s="277"/>
      <c r="GB637" s="277"/>
      <c r="GC637" s="277"/>
      <c r="GD637" s="277"/>
      <c r="GE637" s="277"/>
      <c r="GF637" s="277"/>
      <c r="GG637" s="277"/>
      <c r="GH637" s="277"/>
      <c r="GI637" s="277"/>
      <c r="GJ637" s="277"/>
      <c r="GK637" s="277"/>
      <c r="GL637" s="277"/>
      <c r="GM637" s="277"/>
      <c r="GN637" s="277"/>
      <c r="GO637" s="277"/>
      <c r="GP637" s="277"/>
      <c r="GQ637" s="277"/>
      <c r="GR637" s="277"/>
      <c r="GS637" s="277"/>
      <c r="GT637" s="277"/>
      <c r="GU637" s="277"/>
      <c r="GV637" s="280"/>
      <c r="GW637" s="280"/>
      <c r="GX637" s="280"/>
      <c r="GY637" s="280"/>
      <c r="GZ637" s="280"/>
      <c r="HA637" s="280"/>
      <c r="HB637" s="280"/>
      <c r="HC637" s="280"/>
      <c r="HD637" s="280"/>
      <c r="HE637" s="280"/>
      <c r="HF637" s="280"/>
      <c r="HG637" s="280"/>
      <c r="HH637" s="280"/>
      <c r="HI637" s="280"/>
      <c r="HJ637" s="280"/>
      <c r="HK637" s="280"/>
      <c r="HL637" s="280"/>
      <c r="HM637" s="280"/>
      <c r="HN637" s="280"/>
      <c r="HO637" s="280"/>
      <c r="HP637" s="280"/>
      <c r="HQ637" s="280"/>
      <c r="HR637" s="280"/>
      <c r="HS637" s="280"/>
    </row>
    <row r="638" spans="1:227" s="257" customFormat="1" ht="26.45" customHeight="1">
      <c r="A638" s="523"/>
      <c r="B638" s="320" t="s">
        <v>632</v>
      </c>
      <c r="C638" s="290">
        <v>100</v>
      </c>
      <c r="D638" s="325"/>
      <c r="E638" s="290"/>
      <c r="F638" s="291">
        <f t="shared" si="101"/>
        <v>100</v>
      </c>
      <c r="G638" s="290"/>
      <c r="H638" s="291">
        <f t="shared" si="96"/>
        <v>100</v>
      </c>
      <c r="I638" s="296"/>
      <c r="J638" s="277"/>
      <c r="K638" s="277"/>
      <c r="L638" s="277"/>
      <c r="M638" s="277"/>
      <c r="N638" s="277"/>
      <c r="O638" s="277"/>
      <c r="P638" s="277"/>
      <c r="Q638" s="277"/>
      <c r="R638" s="277"/>
      <c r="S638" s="277"/>
      <c r="T638" s="277"/>
      <c r="U638" s="277"/>
      <c r="V638" s="277"/>
      <c r="W638" s="277"/>
      <c r="X638" s="277"/>
      <c r="Y638" s="277"/>
      <c r="Z638" s="277"/>
      <c r="AA638" s="277"/>
      <c r="AB638" s="277"/>
      <c r="AC638" s="277"/>
      <c r="AD638" s="277"/>
      <c r="AE638" s="277"/>
      <c r="AF638" s="277"/>
      <c r="AG638" s="277"/>
      <c r="AH638" s="277"/>
      <c r="AI638" s="277"/>
      <c r="AJ638" s="277"/>
      <c r="AK638" s="277"/>
      <c r="AL638" s="277"/>
      <c r="AM638" s="277"/>
      <c r="AN638" s="277"/>
      <c r="AO638" s="277"/>
      <c r="AP638" s="277"/>
      <c r="AQ638" s="277"/>
      <c r="AR638" s="277"/>
      <c r="AS638" s="277"/>
      <c r="AT638" s="277"/>
      <c r="AU638" s="277"/>
      <c r="AV638" s="277"/>
      <c r="AW638" s="277"/>
      <c r="AX638" s="277"/>
      <c r="AY638" s="277"/>
      <c r="AZ638" s="277"/>
      <c r="BA638" s="277"/>
      <c r="BB638" s="277"/>
      <c r="BC638" s="277"/>
      <c r="BD638" s="277"/>
      <c r="BE638" s="277"/>
      <c r="BF638" s="277"/>
      <c r="BG638" s="277"/>
      <c r="BH638" s="277"/>
      <c r="BI638" s="277"/>
      <c r="BJ638" s="277"/>
      <c r="BK638" s="277"/>
      <c r="BL638" s="277"/>
      <c r="BM638" s="277"/>
      <c r="BN638" s="277"/>
      <c r="BO638" s="277"/>
      <c r="BP638" s="277"/>
      <c r="BQ638" s="277"/>
      <c r="BR638" s="277"/>
      <c r="BS638" s="277"/>
      <c r="BT638" s="277"/>
      <c r="BU638" s="277"/>
      <c r="BV638" s="277"/>
      <c r="BW638" s="277"/>
      <c r="BX638" s="277"/>
      <c r="BY638" s="277"/>
      <c r="BZ638" s="277"/>
      <c r="CA638" s="277"/>
      <c r="CB638" s="277"/>
      <c r="CC638" s="277"/>
      <c r="CD638" s="277"/>
      <c r="CE638" s="277"/>
      <c r="CF638" s="277"/>
      <c r="CG638" s="277"/>
      <c r="CH638" s="277"/>
      <c r="CI638" s="277"/>
      <c r="CJ638" s="277"/>
      <c r="CK638" s="277"/>
      <c r="CL638" s="277"/>
      <c r="CM638" s="277"/>
      <c r="CN638" s="277"/>
      <c r="CO638" s="277"/>
      <c r="CP638" s="277"/>
      <c r="CQ638" s="277"/>
      <c r="CR638" s="277"/>
      <c r="CS638" s="277"/>
      <c r="CT638" s="277"/>
      <c r="CU638" s="277"/>
      <c r="CV638" s="277"/>
      <c r="CW638" s="277"/>
      <c r="CX638" s="277"/>
      <c r="CY638" s="277"/>
      <c r="CZ638" s="277"/>
      <c r="DA638" s="277"/>
      <c r="DB638" s="277"/>
      <c r="DC638" s="277"/>
      <c r="DD638" s="277"/>
      <c r="DE638" s="277"/>
      <c r="DF638" s="277"/>
      <c r="DG638" s="277"/>
      <c r="DH638" s="277"/>
      <c r="DI638" s="277"/>
      <c r="DJ638" s="277"/>
      <c r="DK638" s="277"/>
      <c r="DL638" s="277"/>
      <c r="DM638" s="277"/>
      <c r="DN638" s="277"/>
      <c r="DO638" s="277"/>
      <c r="DP638" s="277"/>
      <c r="DQ638" s="277"/>
      <c r="DR638" s="277"/>
      <c r="DS638" s="277"/>
      <c r="DT638" s="277"/>
      <c r="DU638" s="277"/>
      <c r="DV638" s="277"/>
      <c r="DW638" s="277"/>
      <c r="DX638" s="277"/>
      <c r="DY638" s="277"/>
      <c r="DZ638" s="277"/>
      <c r="EA638" s="277"/>
      <c r="EB638" s="277"/>
      <c r="EC638" s="277"/>
      <c r="ED638" s="277"/>
      <c r="EE638" s="277"/>
      <c r="EF638" s="277"/>
      <c r="EG638" s="277"/>
      <c r="EH638" s="277"/>
      <c r="EI638" s="277"/>
      <c r="EJ638" s="277"/>
      <c r="EK638" s="277"/>
      <c r="EL638" s="277"/>
      <c r="EM638" s="277"/>
      <c r="EN638" s="277"/>
      <c r="EO638" s="277"/>
      <c r="EP638" s="277"/>
      <c r="EQ638" s="277"/>
      <c r="ER638" s="277"/>
      <c r="ES638" s="277"/>
      <c r="ET638" s="277"/>
      <c r="EU638" s="277"/>
      <c r="EV638" s="277"/>
      <c r="EW638" s="277"/>
      <c r="EX638" s="277"/>
      <c r="EY638" s="277"/>
      <c r="EZ638" s="277"/>
      <c r="FA638" s="277"/>
      <c r="FB638" s="277"/>
      <c r="FC638" s="277"/>
      <c r="FD638" s="277"/>
      <c r="FE638" s="277"/>
      <c r="FF638" s="277"/>
      <c r="FG638" s="277"/>
      <c r="FH638" s="277"/>
      <c r="FI638" s="277"/>
      <c r="FJ638" s="277"/>
      <c r="FK638" s="277"/>
      <c r="FL638" s="277"/>
      <c r="FM638" s="277"/>
      <c r="FN638" s="277"/>
      <c r="FO638" s="277"/>
      <c r="FP638" s="277"/>
      <c r="FQ638" s="277"/>
      <c r="FR638" s="277"/>
      <c r="FS638" s="277"/>
      <c r="FT638" s="277"/>
      <c r="FU638" s="277"/>
      <c r="FV638" s="277"/>
      <c r="FW638" s="277"/>
      <c r="FX638" s="277"/>
      <c r="FY638" s="277"/>
      <c r="FZ638" s="277"/>
      <c r="GA638" s="277"/>
      <c r="GB638" s="277"/>
      <c r="GC638" s="277"/>
      <c r="GD638" s="277"/>
      <c r="GE638" s="277"/>
      <c r="GF638" s="277"/>
      <c r="GG638" s="277"/>
      <c r="GH638" s="277"/>
      <c r="GI638" s="277"/>
      <c r="GJ638" s="277"/>
      <c r="GK638" s="277"/>
      <c r="GL638" s="277"/>
      <c r="GM638" s="277"/>
      <c r="GN638" s="277"/>
      <c r="GO638" s="277"/>
      <c r="GP638" s="277"/>
      <c r="GQ638" s="277"/>
      <c r="GR638" s="277"/>
      <c r="GS638" s="277"/>
      <c r="GT638" s="277"/>
      <c r="GU638" s="277"/>
      <c r="GV638" s="280"/>
      <c r="GW638" s="280"/>
      <c r="GX638" s="280"/>
      <c r="GY638" s="280"/>
      <c r="GZ638" s="280"/>
      <c r="HA638" s="280"/>
      <c r="HB638" s="280"/>
      <c r="HC638" s="280"/>
      <c r="HD638" s="280"/>
      <c r="HE638" s="280"/>
      <c r="HF638" s="280"/>
      <c r="HG638" s="280"/>
      <c r="HH638" s="280"/>
      <c r="HI638" s="280"/>
      <c r="HJ638" s="280"/>
      <c r="HK638" s="280"/>
      <c r="HL638" s="280"/>
      <c r="HM638" s="280"/>
      <c r="HN638" s="280"/>
      <c r="HO638" s="280"/>
      <c r="HP638" s="280"/>
      <c r="HQ638" s="280"/>
      <c r="HR638" s="280"/>
      <c r="HS638" s="280"/>
    </row>
    <row r="639" spans="1:227" s="257" customFormat="1" ht="26.45" customHeight="1">
      <c r="A639" s="523"/>
      <c r="B639" s="320" t="s">
        <v>633</v>
      </c>
      <c r="C639" s="290">
        <v>15</v>
      </c>
      <c r="D639" s="324"/>
      <c r="E639" s="290"/>
      <c r="F639" s="291">
        <f t="shared" si="101"/>
        <v>15</v>
      </c>
      <c r="G639" s="290"/>
      <c r="H639" s="291">
        <f t="shared" si="96"/>
        <v>15</v>
      </c>
      <c r="I639" s="296"/>
      <c r="J639" s="277"/>
      <c r="K639" s="277"/>
      <c r="L639" s="277"/>
      <c r="M639" s="277"/>
      <c r="N639" s="277"/>
      <c r="O639" s="277"/>
      <c r="P639" s="277"/>
      <c r="Q639" s="277"/>
      <c r="R639" s="277"/>
      <c r="S639" s="277"/>
      <c r="T639" s="277"/>
      <c r="U639" s="277"/>
      <c r="V639" s="277"/>
      <c r="W639" s="277"/>
      <c r="X639" s="277"/>
      <c r="Y639" s="277"/>
      <c r="Z639" s="277"/>
      <c r="AA639" s="277"/>
      <c r="AB639" s="277"/>
      <c r="AC639" s="277"/>
      <c r="AD639" s="277"/>
      <c r="AE639" s="277"/>
      <c r="AF639" s="277"/>
      <c r="AG639" s="277"/>
      <c r="AH639" s="277"/>
      <c r="AI639" s="277"/>
      <c r="AJ639" s="277"/>
      <c r="AK639" s="277"/>
      <c r="AL639" s="277"/>
      <c r="AM639" s="277"/>
      <c r="AN639" s="277"/>
      <c r="AO639" s="277"/>
      <c r="AP639" s="277"/>
      <c r="AQ639" s="277"/>
      <c r="AR639" s="277"/>
      <c r="AS639" s="277"/>
      <c r="AT639" s="277"/>
      <c r="AU639" s="277"/>
      <c r="AV639" s="277"/>
      <c r="AW639" s="277"/>
      <c r="AX639" s="277"/>
      <c r="AY639" s="277"/>
      <c r="AZ639" s="277"/>
      <c r="BA639" s="277"/>
      <c r="BB639" s="277"/>
      <c r="BC639" s="277"/>
      <c r="BD639" s="277"/>
      <c r="BE639" s="277"/>
      <c r="BF639" s="277"/>
      <c r="BG639" s="277"/>
      <c r="BH639" s="277"/>
      <c r="BI639" s="277"/>
      <c r="BJ639" s="277"/>
      <c r="BK639" s="277"/>
      <c r="BL639" s="277"/>
      <c r="BM639" s="277"/>
      <c r="BN639" s="277"/>
      <c r="BO639" s="277"/>
      <c r="BP639" s="277"/>
      <c r="BQ639" s="277"/>
      <c r="BR639" s="277"/>
      <c r="BS639" s="277"/>
      <c r="BT639" s="277"/>
      <c r="BU639" s="277"/>
      <c r="BV639" s="277"/>
      <c r="BW639" s="277"/>
      <c r="BX639" s="277"/>
      <c r="BY639" s="277"/>
      <c r="BZ639" s="277"/>
      <c r="CA639" s="277"/>
      <c r="CB639" s="277"/>
      <c r="CC639" s="277"/>
      <c r="CD639" s="277"/>
      <c r="CE639" s="277"/>
      <c r="CF639" s="277"/>
      <c r="CG639" s="277"/>
      <c r="CH639" s="277"/>
      <c r="CI639" s="277"/>
      <c r="CJ639" s="277"/>
      <c r="CK639" s="277"/>
      <c r="CL639" s="277"/>
      <c r="CM639" s="277"/>
      <c r="CN639" s="277"/>
      <c r="CO639" s="277"/>
      <c r="CP639" s="277"/>
      <c r="CQ639" s="277"/>
      <c r="CR639" s="277"/>
      <c r="CS639" s="277"/>
      <c r="CT639" s="277"/>
      <c r="CU639" s="277"/>
      <c r="CV639" s="277"/>
      <c r="CW639" s="277"/>
      <c r="CX639" s="277"/>
      <c r="CY639" s="277"/>
      <c r="CZ639" s="277"/>
      <c r="DA639" s="277"/>
      <c r="DB639" s="277"/>
      <c r="DC639" s="277"/>
      <c r="DD639" s="277"/>
      <c r="DE639" s="277"/>
      <c r="DF639" s="277"/>
      <c r="DG639" s="277"/>
      <c r="DH639" s="277"/>
      <c r="DI639" s="277"/>
      <c r="DJ639" s="277"/>
      <c r="DK639" s="277"/>
      <c r="DL639" s="277"/>
      <c r="DM639" s="277"/>
      <c r="DN639" s="277"/>
      <c r="DO639" s="277"/>
      <c r="DP639" s="277"/>
      <c r="DQ639" s="277"/>
      <c r="DR639" s="277"/>
      <c r="DS639" s="277"/>
      <c r="DT639" s="277"/>
      <c r="DU639" s="277"/>
      <c r="DV639" s="277"/>
      <c r="DW639" s="277"/>
      <c r="DX639" s="277"/>
      <c r="DY639" s="277"/>
      <c r="DZ639" s="277"/>
      <c r="EA639" s="277"/>
      <c r="EB639" s="277"/>
      <c r="EC639" s="277"/>
      <c r="ED639" s="277"/>
      <c r="EE639" s="277"/>
      <c r="EF639" s="277"/>
      <c r="EG639" s="277"/>
      <c r="EH639" s="277"/>
      <c r="EI639" s="277"/>
      <c r="EJ639" s="277"/>
      <c r="EK639" s="277"/>
      <c r="EL639" s="277"/>
      <c r="EM639" s="277"/>
      <c r="EN639" s="277"/>
      <c r="EO639" s="277"/>
      <c r="EP639" s="277"/>
      <c r="EQ639" s="277"/>
      <c r="ER639" s="277"/>
      <c r="ES639" s="277"/>
      <c r="ET639" s="277"/>
      <c r="EU639" s="277"/>
      <c r="EV639" s="277"/>
      <c r="EW639" s="277"/>
      <c r="EX639" s="277"/>
      <c r="EY639" s="277"/>
      <c r="EZ639" s="277"/>
      <c r="FA639" s="277"/>
      <c r="FB639" s="277"/>
      <c r="FC639" s="277"/>
      <c r="FD639" s="277"/>
      <c r="FE639" s="277"/>
      <c r="FF639" s="277"/>
      <c r="FG639" s="277"/>
      <c r="FH639" s="277"/>
      <c r="FI639" s="277"/>
      <c r="FJ639" s="277"/>
      <c r="FK639" s="277"/>
      <c r="FL639" s="277"/>
      <c r="FM639" s="277"/>
      <c r="FN639" s="277"/>
      <c r="FO639" s="277"/>
      <c r="FP639" s="277"/>
      <c r="FQ639" s="277"/>
      <c r="FR639" s="277"/>
      <c r="FS639" s="277"/>
      <c r="FT639" s="277"/>
      <c r="FU639" s="277"/>
      <c r="FV639" s="277"/>
      <c r="FW639" s="277"/>
      <c r="FX639" s="277"/>
      <c r="FY639" s="277"/>
      <c r="FZ639" s="277"/>
      <c r="GA639" s="277"/>
      <c r="GB639" s="277"/>
      <c r="GC639" s="277"/>
      <c r="GD639" s="277"/>
      <c r="GE639" s="277"/>
      <c r="GF639" s="277"/>
      <c r="GG639" s="277"/>
      <c r="GH639" s="277"/>
      <c r="GI639" s="277"/>
      <c r="GJ639" s="277"/>
      <c r="GK639" s="277"/>
      <c r="GL639" s="277"/>
      <c r="GM639" s="277"/>
      <c r="GN639" s="277"/>
      <c r="GO639" s="277"/>
      <c r="GP639" s="277"/>
      <c r="GQ639" s="277"/>
      <c r="GR639" s="277"/>
      <c r="GS639" s="277"/>
      <c r="GT639" s="277"/>
      <c r="GU639" s="277"/>
      <c r="GV639" s="280"/>
      <c r="GW639" s="280"/>
      <c r="GX639" s="280"/>
      <c r="GY639" s="280"/>
      <c r="GZ639" s="280"/>
      <c r="HA639" s="280"/>
      <c r="HB639" s="280"/>
      <c r="HC639" s="280"/>
      <c r="HD639" s="280"/>
      <c r="HE639" s="280"/>
      <c r="HF639" s="280"/>
      <c r="HG639" s="280"/>
      <c r="HH639" s="280"/>
      <c r="HI639" s="280"/>
      <c r="HJ639" s="280"/>
      <c r="HK639" s="280"/>
      <c r="HL639" s="280"/>
      <c r="HM639" s="280"/>
      <c r="HN639" s="280"/>
      <c r="HO639" s="280"/>
      <c r="HP639" s="280"/>
      <c r="HQ639" s="280"/>
      <c r="HR639" s="280"/>
      <c r="HS639" s="280"/>
    </row>
    <row r="640" spans="1:227" s="257" customFormat="1" ht="26.45" customHeight="1">
      <c r="A640" s="523"/>
      <c r="B640" s="326" t="s">
        <v>634</v>
      </c>
      <c r="C640" s="290">
        <v>50</v>
      </c>
      <c r="D640" s="324"/>
      <c r="E640" s="290"/>
      <c r="F640" s="291">
        <f t="shared" si="101"/>
        <v>50</v>
      </c>
      <c r="G640" s="290"/>
      <c r="H640" s="291">
        <f t="shared" si="96"/>
        <v>50</v>
      </c>
      <c r="I640" s="296"/>
      <c r="J640" s="277"/>
      <c r="K640" s="277"/>
      <c r="L640" s="277"/>
      <c r="M640" s="277"/>
      <c r="N640" s="277"/>
      <c r="O640" s="277"/>
      <c r="P640" s="277"/>
      <c r="Q640" s="277"/>
      <c r="R640" s="277"/>
      <c r="S640" s="277"/>
      <c r="T640" s="277"/>
      <c r="U640" s="277"/>
      <c r="V640" s="277"/>
      <c r="W640" s="277"/>
      <c r="X640" s="277"/>
      <c r="Y640" s="277"/>
      <c r="Z640" s="277"/>
      <c r="AA640" s="277"/>
      <c r="AB640" s="277"/>
      <c r="AC640" s="277"/>
      <c r="AD640" s="277"/>
      <c r="AE640" s="277"/>
      <c r="AF640" s="277"/>
      <c r="AG640" s="277"/>
      <c r="AH640" s="277"/>
      <c r="AI640" s="277"/>
      <c r="AJ640" s="277"/>
      <c r="AK640" s="277"/>
      <c r="AL640" s="277"/>
      <c r="AM640" s="277"/>
      <c r="AN640" s="277"/>
      <c r="AO640" s="277"/>
      <c r="AP640" s="277"/>
      <c r="AQ640" s="277"/>
      <c r="AR640" s="277"/>
      <c r="AS640" s="277"/>
      <c r="AT640" s="277"/>
      <c r="AU640" s="277"/>
      <c r="AV640" s="277"/>
      <c r="AW640" s="277"/>
      <c r="AX640" s="277"/>
      <c r="AY640" s="277"/>
      <c r="AZ640" s="277"/>
      <c r="BA640" s="277"/>
      <c r="BB640" s="277"/>
      <c r="BC640" s="277"/>
      <c r="BD640" s="277"/>
      <c r="BE640" s="277"/>
      <c r="BF640" s="277"/>
      <c r="BG640" s="277"/>
      <c r="BH640" s="277"/>
      <c r="BI640" s="277"/>
      <c r="BJ640" s="277"/>
      <c r="BK640" s="277"/>
      <c r="BL640" s="277"/>
      <c r="BM640" s="277"/>
      <c r="BN640" s="277"/>
      <c r="BO640" s="277"/>
      <c r="BP640" s="277"/>
      <c r="BQ640" s="277"/>
      <c r="BR640" s="277"/>
      <c r="BS640" s="277"/>
      <c r="BT640" s="277"/>
      <c r="BU640" s="277"/>
      <c r="BV640" s="277"/>
      <c r="BW640" s="277"/>
      <c r="BX640" s="277"/>
      <c r="BY640" s="277"/>
      <c r="BZ640" s="277"/>
      <c r="CA640" s="277"/>
      <c r="CB640" s="277"/>
      <c r="CC640" s="277"/>
      <c r="CD640" s="277"/>
      <c r="CE640" s="277"/>
      <c r="CF640" s="277"/>
      <c r="CG640" s="277"/>
      <c r="CH640" s="277"/>
      <c r="CI640" s="277"/>
      <c r="CJ640" s="277"/>
      <c r="CK640" s="277"/>
      <c r="CL640" s="277"/>
      <c r="CM640" s="277"/>
      <c r="CN640" s="277"/>
      <c r="CO640" s="277"/>
      <c r="CP640" s="277"/>
      <c r="CQ640" s="277"/>
      <c r="CR640" s="277"/>
      <c r="CS640" s="277"/>
      <c r="CT640" s="277"/>
      <c r="CU640" s="277"/>
      <c r="CV640" s="277"/>
      <c r="CW640" s="277"/>
      <c r="CX640" s="277"/>
      <c r="CY640" s="277"/>
      <c r="CZ640" s="277"/>
      <c r="DA640" s="277"/>
      <c r="DB640" s="277"/>
      <c r="DC640" s="277"/>
      <c r="DD640" s="277"/>
      <c r="DE640" s="277"/>
      <c r="DF640" s="277"/>
      <c r="DG640" s="277"/>
      <c r="DH640" s="277"/>
      <c r="DI640" s="277"/>
      <c r="DJ640" s="277"/>
      <c r="DK640" s="277"/>
      <c r="DL640" s="277"/>
      <c r="DM640" s="277"/>
      <c r="DN640" s="277"/>
      <c r="DO640" s="277"/>
      <c r="DP640" s="277"/>
      <c r="DQ640" s="277"/>
      <c r="DR640" s="277"/>
      <c r="DS640" s="277"/>
      <c r="DT640" s="277"/>
      <c r="DU640" s="277"/>
      <c r="DV640" s="277"/>
      <c r="DW640" s="277"/>
      <c r="DX640" s="277"/>
      <c r="DY640" s="277"/>
      <c r="DZ640" s="277"/>
      <c r="EA640" s="277"/>
      <c r="EB640" s="277"/>
      <c r="EC640" s="277"/>
      <c r="ED640" s="277"/>
      <c r="EE640" s="277"/>
      <c r="EF640" s="277"/>
      <c r="EG640" s="277"/>
      <c r="EH640" s="277"/>
      <c r="EI640" s="277"/>
      <c r="EJ640" s="277"/>
      <c r="EK640" s="277"/>
      <c r="EL640" s="277"/>
      <c r="EM640" s="277"/>
      <c r="EN640" s="277"/>
      <c r="EO640" s="277"/>
      <c r="EP640" s="277"/>
      <c r="EQ640" s="277"/>
      <c r="ER640" s="277"/>
      <c r="ES640" s="277"/>
      <c r="ET640" s="277"/>
      <c r="EU640" s="277"/>
      <c r="EV640" s="277"/>
      <c r="EW640" s="277"/>
      <c r="EX640" s="277"/>
      <c r="EY640" s="277"/>
      <c r="EZ640" s="277"/>
      <c r="FA640" s="277"/>
      <c r="FB640" s="277"/>
      <c r="FC640" s="277"/>
      <c r="FD640" s="277"/>
      <c r="FE640" s="277"/>
      <c r="FF640" s="277"/>
      <c r="FG640" s="277"/>
      <c r="FH640" s="277"/>
      <c r="FI640" s="277"/>
      <c r="FJ640" s="277"/>
      <c r="FK640" s="277"/>
      <c r="FL640" s="277"/>
      <c r="FM640" s="277"/>
      <c r="FN640" s="277"/>
      <c r="FO640" s="277"/>
      <c r="FP640" s="277"/>
      <c r="FQ640" s="277"/>
      <c r="FR640" s="277"/>
      <c r="FS640" s="277"/>
      <c r="FT640" s="277"/>
      <c r="FU640" s="277"/>
      <c r="FV640" s="277"/>
      <c r="FW640" s="277"/>
      <c r="FX640" s="277"/>
      <c r="FY640" s="277"/>
      <c r="FZ640" s="277"/>
      <c r="GA640" s="277"/>
      <c r="GB640" s="277"/>
      <c r="GC640" s="277"/>
      <c r="GD640" s="277"/>
      <c r="GE640" s="277"/>
      <c r="GF640" s="277"/>
      <c r="GG640" s="277"/>
      <c r="GH640" s="277"/>
      <c r="GI640" s="277"/>
      <c r="GJ640" s="277"/>
      <c r="GK640" s="277"/>
      <c r="GL640" s="277"/>
      <c r="GM640" s="277"/>
      <c r="GN640" s="277"/>
      <c r="GO640" s="277"/>
      <c r="GP640" s="277"/>
      <c r="GQ640" s="277"/>
      <c r="GR640" s="277"/>
      <c r="GS640" s="277"/>
      <c r="GT640" s="277"/>
      <c r="GU640" s="277"/>
      <c r="GV640" s="280"/>
      <c r="GW640" s="280"/>
      <c r="GX640" s="280"/>
      <c r="GY640" s="280"/>
      <c r="GZ640" s="280"/>
      <c r="HA640" s="280"/>
      <c r="HB640" s="280"/>
      <c r="HC640" s="280"/>
      <c r="HD640" s="280"/>
      <c r="HE640" s="280"/>
      <c r="HF640" s="280"/>
      <c r="HG640" s="280"/>
      <c r="HH640" s="280"/>
      <c r="HI640" s="280"/>
      <c r="HJ640" s="280"/>
      <c r="HK640" s="280"/>
      <c r="HL640" s="280"/>
      <c r="HM640" s="280"/>
      <c r="HN640" s="280"/>
      <c r="HO640" s="280"/>
      <c r="HP640" s="280"/>
      <c r="HQ640" s="280"/>
      <c r="HR640" s="280"/>
      <c r="HS640" s="280"/>
    </row>
    <row r="641" spans="1:227" s="257" customFormat="1" ht="26.45" customHeight="1">
      <c r="A641" s="523"/>
      <c r="B641" s="326" t="s">
        <v>635</v>
      </c>
      <c r="C641" s="290">
        <v>1017.792</v>
      </c>
      <c r="D641" s="324"/>
      <c r="E641" s="290"/>
      <c r="F641" s="291">
        <f t="shared" si="101"/>
        <v>1017.792</v>
      </c>
      <c r="G641" s="290"/>
      <c r="H641" s="291">
        <f t="shared" si="96"/>
        <v>1017.792</v>
      </c>
      <c r="I641" s="296"/>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s="277"/>
      <c r="AG641" s="277"/>
      <c r="AH641" s="277"/>
      <c r="AI641" s="277"/>
      <c r="AJ641" s="277"/>
      <c r="AK641" s="277"/>
      <c r="AL641" s="277"/>
      <c r="AM641" s="277"/>
      <c r="AN641" s="277"/>
      <c r="AO641" s="277"/>
      <c r="AP641" s="277"/>
      <c r="AQ641" s="277"/>
      <c r="AR641" s="277"/>
      <c r="AS641" s="277"/>
      <c r="AT641" s="277"/>
      <c r="AU641" s="277"/>
      <c r="AV641" s="277"/>
      <c r="AW641" s="277"/>
      <c r="AX641" s="277"/>
      <c r="AY641" s="277"/>
      <c r="AZ641" s="277"/>
      <c r="BA641" s="277"/>
      <c r="BB641" s="277"/>
      <c r="BC641" s="277"/>
      <c r="BD641" s="277"/>
      <c r="BE641" s="277"/>
      <c r="BF641" s="277"/>
      <c r="BG641" s="277"/>
      <c r="BH641" s="277"/>
      <c r="BI641" s="277"/>
      <c r="BJ641" s="277"/>
      <c r="BK641" s="277"/>
      <c r="BL641" s="277"/>
      <c r="BM641" s="277"/>
      <c r="BN641" s="277"/>
      <c r="BO641" s="277"/>
      <c r="BP641" s="277"/>
      <c r="BQ641" s="277"/>
      <c r="BR641" s="277"/>
      <c r="BS641" s="277"/>
      <c r="BT641" s="277"/>
      <c r="BU641" s="277"/>
      <c r="BV641" s="277"/>
      <c r="BW641" s="277"/>
      <c r="BX641" s="277"/>
      <c r="BY641" s="277"/>
      <c r="BZ641" s="277"/>
      <c r="CA641" s="277"/>
      <c r="CB641" s="277"/>
      <c r="CC641" s="277"/>
      <c r="CD641" s="277"/>
      <c r="CE641" s="277"/>
      <c r="CF641" s="277"/>
      <c r="CG641" s="277"/>
      <c r="CH641" s="277"/>
      <c r="CI641" s="277"/>
      <c r="CJ641" s="277"/>
      <c r="CK641" s="277"/>
      <c r="CL641" s="277"/>
      <c r="CM641" s="277"/>
      <c r="CN641" s="277"/>
      <c r="CO641" s="277"/>
      <c r="CP641" s="277"/>
      <c r="CQ641" s="277"/>
      <c r="CR641" s="277"/>
      <c r="CS641" s="277"/>
      <c r="CT641" s="277"/>
      <c r="CU641" s="277"/>
      <c r="CV641" s="277"/>
      <c r="CW641" s="277"/>
      <c r="CX641" s="277"/>
      <c r="CY641" s="277"/>
      <c r="CZ641" s="277"/>
      <c r="DA641" s="277"/>
      <c r="DB641" s="277"/>
      <c r="DC641" s="277"/>
      <c r="DD641" s="277"/>
      <c r="DE641" s="277"/>
      <c r="DF641" s="277"/>
      <c r="DG641" s="277"/>
      <c r="DH641" s="277"/>
      <c r="DI641" s="277"/>
      <c r="DJ641" s="277"/>
      <c r="DK641" s="277"/>
      <c r="DL641" s="277"/>
      <c r="DM641" s="277"/>
      <c r="DN641" s="277"/>
      <c r="DO641" s="277"/>
      <c r="DP641" s="277"/>
      <c r="DQ641" s="277"/>
      <c r="DR641" s="277"/>
      <c r="DS641" s="277"/>
      <c r="DT641" s="277"/>
      <c r="DU641" s="277"/>
      <c r="DV641" s="277"/>
      <c r="DW641" s="277"/>
      <c r="DX641" s="277"/>
      <c r="DY641" s="277"/>
      <c r="DZ641" s="277"/>
      <c r="EA641" s="277"/>
      <c r="EB641" s="277"/>
      <c r="EC641" s="277"/>
      <c r="ED641" s="277"/>
      <c r="EE641" s="277"/>
      <c r="EF641" s="277"/>
      <c r="EG641" s="277"/>
      <c r="EH641" s="277"/>
      <c r="EI641" s="277"/>
      <c r="EJ641" s="277"/>
      <c r="EK641" s="277"/>
      <c r="EL641" s="277"/>
      <c r="EM641" s="277"/>
      <c r="EN641" s="277"/>
      <c r="EO641" s="277"/>
      <c r="EP641" s="277"/>
      <c r="EQ641" s="277"/>
      <c r="ER641" s="277"/>
      <c r="ES641" s="277"/>
      <c r="ET641" s="277"/>
      <c r="EU641" s="277"/>
      <c r="EV641" s="277"/>
      <c r="EW641" s="277"/>
      <c r="EX641" s="277"/>
      <c r="EY641" s="277"/>
      <c r="EZ641" s="277"/>
      <c r="FA641" s="277"/>
      <c r="FB641" s="277"/>
      <c r="FC641" s="277"/>
      <c r="FD641" s="277"/>
      <c r="FE641" s="277"/>
      <c r="FF641" s="277"/>
      <c r="FG641" s="277"/>
      <c r="FH641" s="277"/>
      <c r="FI641" s="277"/>
      <c r="FJ641" s="277"/>
      <c r="FK641" s="277"/>
      <c r="FL641" s="277"/>
      <c r="FM641" s="277"/>
      <c r="FN641" s="277"/>
      <c r="FO641" s="277"/>
      <c r="FP641" s="277"/>
      <c r="FQ641" s="277"/>
      <c r="FR641" s="277"/>
      <c r="FS641" s="277"/>
      <c r="FT641" s="277"/>
      <c r="FU641" s="277"/>
      <c r="FV641" s="277"/>
      <c r="FW641" s="277"/>
      <c r="FX641" s="277"/>
      <c r="FY641" s="277"/>
      <c r="FZ641" s="277"/>
      <c r="GA641" s="277"/>
      <c r="GB641" s="277"/>
      <c r="GC641" s="277"/>
      <c r="GD641" s="277"/>
      <c r="GE641" s="277"/>
      <c r="GF641" s="277"/>
      <c r="GG641" s="277"/>
      <c r="GH641" s="277"/>
      <c r="GI641" s="277"/>
      <c r="GJ641" s="277"/>
      <c r="GK641" s="277"/>
      <c r="GL641" s="277"/>
      <c r="GM641" s="277"/>
      <c r="GN641" s="277"/>
      <c r="GO641" s="277"/>
      <c r="GP641" s="277"/>
      <c r="GQ641" s="277"/>
      <c r="GR641" s="277"/>
      <c r="GS641" s="277"/>
      <c r="GT641" s="277"/>
      <c r="GU641" s="277"/>
      <c r="GV641" s="280"/>
      <c r="GW641" s="280"/>
      <c r="GX641" s="280"/>
      <c r="GY641" s="280"/>
      <c r="GZ641" s="280"/>
      <c r="HA641" s="280"/>
      <c r="HB641" s="280"/>
      <c r="HC641" s="280"/>
      <c r="HD641" s="280"/>
      <c r="HE641" s="280"/>
      <c r="HF641" s="280"/>
      <c r="HG641" s="280"/>
      <c r="HH641" s="280"/>
      <c r="HI641" s="280"/>
      <c r="HJ641" s="280"/>
      <c r="HK641" s="280"/>
      <c r="HL641" s="280"/>
      <c r="HM641" s="280"/>
      <c r="HN641" s="280"/>
      <c r="HO641" s="280"/>
      <c r="HP641" s="280"/>
      <c r="HQ641" s="280"/>
      <c r="HR641" s="280"/>
      <c r="HS641" s="280"/>
    </row>
    <row r="642" spans="1:227" s="257" customFormat="1" ht="26.45" customHeight="1">
      <c r="A642" s="523"/>
      <c r="B642" s="326" t="s">
        <v>636</v>
      </c>
      <c r="C642" s="290">
        <v>18.899999999999999</v>
      </c>
      <c r="D642" s="324"/>
      <c r="E642" s="290"/>
      <c r="F642" s="291">
        <f t="shared" si="101"/>
        <v>18.899999999999999</v>
      </c>
      <c r="G642" s="290"/>
      <c r="H642" s="291">
        <f t="shared" si="96"/>
        <v>18.899999999999999</v>
      </c>
      <c r="I642" s="296"/>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277"/>
      <c r="AF642" s="277"/>
      <c r="AG642" s="277"/>
      <c r="AH642" s="277"/>
      <c r="AI642" s="277"/>
      <c r="AJ642" s="277"/>
      <c r="AK642" s="277"/>
      <c r="AL642" s="277"/>
      <c r="AM642" s="277"/>
      <c r="AN642" s="277"/>
      <c r="AO642" s="277"/>
      <c r="AP642" s="277"/>
      <c r="AQ642" s="277"/>
      <c r="AR642" s="277"/>
      <c r="AS642" s="277"/>
      <c r="AT642" s="277"/>
      <c r="AU642" s="277"/>
      <c r="AV642" s="277"/>
      <c r="AW642" s="277"/>
      <c r="AX642" s="277"/>
      <c r="AY642" s="277"/>
      <c r="AZ642" s="277"/>
      <c r="BA642" s="277"/>
      <c r="BB642" s="277"/>
      <c r="BC642" s="277"/>
      <c r="BD642" s="277"/>
      <c r="BE642" s="277"/>
      <c r="BF642" s="277"/>
      <c r="BG642" s="277"/>
      <c r="BH642" s="277"/>
      <c r="BI642" s="277"/>
      <c r="BJ642" s="277"/>
      <c r="BK642" s="277"/>
      <c r="BL642" s="277"/>
      <c r="BM642" s="277"/>
      <c r="BN642" s="277"/>
      <c r="BO642" s="277"/>
      <c r="BP642" s="277"/>
      <c r="BQ642" s="277"/>
      <c r="BR642" s="277"/>
      <c r="BS642" s="277"/>
      <c r="BT642" s="277"/>
      <c r="BU642" s="277"/>
      <c r="BV642" s="277"/>
      <c r="BW642" s="277"/>
      <c r="BX642" s="277"/>
      <c r="BY642" s="277"/>
      <c r="BZ642" s="277"/>
      <c r="CA642" s="277"/>
      <c r="CB642" s="277"/>
      <c r="CC642" s="277"/>
      <c r="CD642" s="277"/>
      <c r="CE642" s="277"/>
      <c r="CF642" s="277"/>
      <c r="CG642" s="277"/>
      <c r="CH642" s="277"/>
      <c r="CI642" s="277"/>
      <c r="CJ642" s="277"/>
      <c r="CK642" s="277"/>
      <c r="CL642" s="277"/>
      <c r="CM642" s="277"/>
      <c r="CN642" s="277"/>
      <c r="CO642" s="277"/>
      <c r="CP642" s="277"/>
      <c r="CQ642" s="277"/>
      <c r="CR642" s="277"/>
      <c r="CS642" s="277"/>
      <c r="CT642" s="277"/>
      <c r="CU642" s="277"/>
      <c r="CV642" s="277"/>
      <c r="CW642" s="277"/>
      <c r="CX642" s="277"/>
      <c r="CY642" s="277"/>
      <c r="CZ642" s="277"/>
      <c r="DA642" s="277"/>
      <c r="DB642" s="277"/>
      <c r="DC642" s="277"/>
      <c r="DD642" s="277"/>
      <c r="DE642" s="277"/>
      <c r="DF642" s="277"/>
      <c r="DG642" s="277"/>
      <c r="DH642" s="277"/>
      <c r="DI642" s="277"/>
      <c r="DJ642" s="277"/>
      <c r="DK642" s="277"/>
      <c r="DL642" s="277"/>
      <c r="DM642" s="277"/>
      <c r="DN642" s="277"/>
      <c r="DO642" s="277"/>
      <c r="DP642" s="277"/>
      <c r="DQ642" s="277"/>
      <c r="DR642" s="277"/>
      <c r="DS642" s="277"/>
      <c r="DT642" s="277"/>
      <c r="DU642" s="277"/>
      <c r="DV642" s="277"/>
      <c r="DW642" s="277"/>
      <c r="DX642" s="277"/>
      <c r="DY642" s="277"/>
      <c r="DZ642" s="277"/>
      <c r="EA642" s="277"/>
      <c r="EB642" s="277"/>
      <c r="EC642" s="277"/>
      <c r="ED642" s="277"/>
      <c r="EE642" s="277"/>
      <c r="EF642" s="277"/>
      <c r="EG642" s="277"/>
      <c r="EH642" s="277"/>
      <c r="EI642" s="277"/>
      <c r="EJ642" s="277"/>
      <c r="EK642" s="277"/>
      <c r="EL642" s="277"/>
      <c r="EM642" s="277"/>
      <c r="EN642" s="277"/>
      <c r="EO642" s="277"/>
      <c r="EP642" s="277"/>
      <c r="EQ642" s="277"/>
      <c r="ER642" s="277"/>
      <c r="ES642" s="277"/>
      <c r="ET642" s="277"/>
      <c r="EU642" s="277"/>
      <c r="EV642" s="277"/>
      <c r="EW642" s="277"/>
      <c r="EX642" s="277"/>
      <c r="EY642" s="277"/>
      <c r="EZ642" s="277"/>
      <c r="FA642" s="277"/>
      <c r="FB642" s="277"/>
      <c r="FC642" s="277"/>
      <c r="FD642" s="277"/>
      <c r="FE642" s="277"/>
      <c r="FF642" s="277"/>
      <c r="FG642" s="277"/>
      <c r="FH642" s="277"/>
      <c r="FI642" s="277"/>
      <c r="FJ642" s="277"/>
      <c r="FK642" s="277"/>
      <c r="FL642" s="277"/>
      <c r="FM642" s="277"/>
      <c r="FN642" s="277"/>
      <c r="FO642" s="277"/>
      <c r="FP642" s="277"/>
      <c r="FQ642" s="277"/>
      <c r="FR642" s="277"/>
      <c r="FS642" s="277"/>
      <c r="FT642" s="277"/>
      <c r="FU642" s="277"/>
      <c r="FV642" s="277"/>
      <c r="FW642" s="277"/>
      <c r="FX642" s="277"/>
      <c r="FY642" s="277"/>
      <c r="FZ642" s="277"/>
      <c r="GA642" s="277"/>
      <c r="GB642" s="277"/>
      <c r="GC642" s="277"/>
      <c r="GD642" s="277"/>
      <c r="GE642" s="277"/>
      <c r="GF642" s="277"/>
      <c r="GG642" s="277"/>
      <c r="GH642" s="277"/>
      <c r="GI642" s="277"/>
      <c r="GJ642" s="277"/>
      <c r="GK642" s="277"/>
      <c r="GL642" s="277"/>
      <c r="GM642" s="277"/>
      <c r="GN642" s="277"/>
      <c r="GO642" s="277"/>
      <c r="GP642" s="277"/>
      <c r="GQ642" s="277"/>
      <c r="GR642" s="277"/>
      <c r="GS642" s="277"/>
      <c r="GT642" s="277"/>
      <c r="GU642" s="277"/>
      <c r="GV642" s="280"/>
      <c r="GW642" s="280"/>
      <c r="GX642" s="280"/>
      <c r="GY642" s="280"/>
      <c r="GZ642" s="280"/>
      <c r="HA642" s="280"/>
      <c r="HB642" s="280"/>
      <c r="HC642" s="280"/>
      <c r="HD642" s="280"/>
      <c r="HE642" s="280"/>
      <c r="HF642" s="280"/>
      <c r="HG642" s="280"/>
      <c r="HH642" s="280"/>
      <c r="HI642" s="280"/>
      <c r="HJ642" s="280"/>
      <c r="HK642" s="280"/>
      <c r="HL642" s="280"/>
      <c r="HM642" s="280"/>
      <c r="HN642" s="280"/>
      <c r="HO642" s="280"/>
      <c r="HP642" s="280"/>
      <c r="HQ642" s="280"/>
      <c r="HR642" s="280"/>
      <c r="HS642" s="280"/>
    </row>
    <row r="643" spans="1:227" s="257" customFormat="1" ht="26.45" customHeight="1">
      <c r="A643" s="523"/>
      <c r="B643" s="326" t="s">
        <v>637</v>
      </c>
      <c r="C643" s="290">
        <v>58.213439999999999</v>
      </c>
      <c r="D643" s="324"/>
      <c r="E643" s="290"/>
      <c r="F643" s="291">
        <f t="shared" si="101"/>
        <v>58.213439999999999</v>
      </c>
      <c r="G643" s="290"/>
      <c r="H643" s="291">
        <f t="shared" si="96"/>
        <v>58.213439999999999</v>
      </c>
      <c r="I643" s="296"/>
      <c r="J643" s="277"/>
      <c r="K643" s="277"/>
      <c r="L643" s="277"/>
      <c r="M643" s="277"/>
      <c r="N643" s="277"/>
      <c r="O643" s="277"/>
      <c r="P643" s="277"/>
      <c r="Q643" s="277"/>
      <c r="R643" s="277"/>
      <c r="S643" s="277"/>
      <c r="T643" s="277"/>
      <c r="U643" s="277"/>
      <c r="V643" s="277"/>
      <c r="W643" s="277"/>
      <c r="X643" s="277"/>
      <c r="Y643" s="277"/>
      <c r="Z643" s="277"/>
      <c r="AA643" s="277"/>
      <c r="AB643" s="277"/>
      <c r="AC643" s="277"/>
      <c r="AD643" s="277"/>
      <c r="AE643" s="277"/>
      <c r="AF643" s="277"/>
      <c r="AG643" s="277"/>
      <c r="AH643" s="277"/>
      <c r="AI643" s="277"/>
      <c r="AJ643" s="277"/>
      <c r="AK643" s="277"/>
      <c r="AL643" s="277"/>
      <c r="AM643" s="277"/>
      <c r="AN643" s="277"/>
      <c r="AO643" s="277"/>
      <c r="AP643" s="277"/>
      <c r="AQ643" s="277"/>
      <c r="AR643" s="277"/>
      <c r="AS643" s="277"/>
      <c r="AT643" s="277"/>
      <c r="AU643" s="277"/>
      <c r="AV643" s="277"/>
      <c r="AW643" s="277"/>
      <c r="AX643" s="277"/>
      <c r="AY643" s="277"/>
      <c r="AZ643" s="277"/>
      <c r="BA643" s="277"/>
      <c r="BB643" s="277"/>
      <c r="BC643" s="277"/>
      <c r="BD643" s="277"/>
      <c r="BE643" s="277"/>
      <c r="BF643" s="277"/>
      <c r="BG643" s="277"/>
      <c r="BH643" s="277"/>
      <c r="BI643" s="277"/>
      <c r="BJ643" s="277"/>
      <c r="BK643" s="277"/>
      <c r="BL643" s="277"/>
      <c r="BM643" s="277"/>
      <c r="BN643" s="277"/>
      <c r="BO643" s="277"/>
      <c r="BP643" s="277"/>
      <c r="BQ643" s="277"/>
      <c r="BR643" s="277"/>
      <c r="BS643" s="277"/>
      <c r="BT643" s="277"/>
      <c r="BU643" s="277"/>
      <c r="BV643" s="277"/>
      <c r="BW643" s="277"/>
      <c r="BX643" s="277"/>
      <c r="BY643" s="277"/>
      <c r="BZ643" s="277"/>
      <c r="CA643" s="277"/>
      <c r="CB643" s="277"/>
      <c r="CC643" s="277"/>
      <c r="CD643" s="277"/>
      <c r="CE643" s="277"/>
      <c r="CF643" s="277"/>
      <c r="CG643" s="277"/>
      <c r="CH643" s="277"/>
      <c r="CI643" s="277"/>
      <c r="CJ643" s="277"/>
      <c r="CK643" s="277"/>
      <c r="CL643" s="277"/>
      <c r="CM643" s="277"/>
      <c r="CN643" s="277"/>
      <c r="CO643" s="277"/>
      <c r="CP643" s="277"/>
      <c r="CQ643" s="277"/>
      <c r="CR643" s="277"/>
      <c r="CS643" s="277"/>
      <c r="CT643" s="277"/>
      <c r="CU643" s="277"/>
      <c r="CV643" s="277"/>
      <c r="CW643" s="277"/>
      <c r="CX643" s="277"/>
      <c r="CY643" s="277"/>
      <c r="CZ643" s="277"/>
      <c r="DA643" s="277"/>
      <c r="DB643" s="277"/>
      <c r="DC643" s="277"/>
      <c r="DD643" s="277"/>
      <c r="DE643" s="277"/>
      <c r="DF643" s="277"/>
      <c r="DG643" s="277"/>
      <c r="DH643" s="277"/>
      <c r="DI643" s="277"/>
      <c r="DJ643" s="277"/>
      <c r="DK643" s="277"/>
      <c r="DL643" s="277"/>
      <c r="DM643" s="277"/>
      <c r="DN643" s="277"/>
      <c r="DO643" s="277"/>
      <c r="DP643" s="277"/>
      <c r="DQ643" s="277"/>
      <c r="DR643" s="277"/>
      <c r="DS643" s="277"/>
      <c r="DT643" s="277"/>
      <c r="DU643" s="277"/>
      <c r="DV643" s="277"/>
      <c r="DW643" s="277"/>
      <c r="DX643" s="277"/>
      <c r="DY643" s="277"/>
      <c r="DZ643" s="277"/>
      <c r="EA643" s="277"/>
      <c r="EB643" s="277"/>
      <c r="EC643" s="277"/>
      <c r="ED643" s="277"/>
      <c r="EE643" s="277"/>
      <c r="EF643" s="277"/>
      <c r="EG643" s="277"/>
      <c r="EH643" s="277"/>
      <c r="EI643" s="277"/>
      <c r="EJ643" s="277"/>
      <c r="EK643" s="277"/>
      <c r="EL643" s="277"/>
      <c r="EM643" s="277"/>
      <c r="EN643" s="277"/>
      <c r="EO643" s="277"/>
      <c r="EP643" s="277"/>
      <c r="EQ643" s="277"/>
      <c r="ER643" s="277"/>
      <c r="ES643" s="277"/>
      <c r="ET643" s="277"/>
      <c r="EU643" s="277"/>
      <c r="EV643" s="277"/>
      <c r="EW643" s="277"/>
      <c r="EX643" s="277"/>
      <c r="EY643" s="277"/>
      <c r="EZ643" s="277"/>
      <c r="FA643" s="277"/>
      <c r="FB643" s="277"/>
      <c r="FC643" s="277"/>
      <c r="FD643" s="277"/>
      <c r="FE643" s="277"/>
      <c r="FF643" s="277"/>
      <c r="FG643" s="277"/>
      <c r="FH643" s="277"/>
      <c r="FI643" s="277"/>
      <c r="FJ643" s="277"/>
      <c r="FK643" s="277"/>
      <c r="FL643" s="277"/>
      <c r="FM643" s="277"/>
      <c r="FN643" s="277"/>
      <c r="FO643" s="277"/>
      <c r="FP643" s="277"/>
      <c r="FQ643" s="277"/>
      <c r="FR643" s="277"/>
      <c r="FS643" s="277"/>
      <c r="FT643" s="277"/>
      <c r="FU643" s="277"/>
      <c r="FV643" s="277"/>
      <c r="FW643" s="277"/>
      <c r="FX643" s="277"/>
      <c r="FY643" s="277"/>
      <c r="FZ643" s="277"/>
      <c r="GA643" s="277"/>
      <c r="GB643" s="277"/>
      <c r="GC643" s="277"/>
      <c r="GD643" s="277"/>
      <c r="GE643" s="277"/>
      <c r="GF643" s="277"/>
      <c r="GG643" s="277"/>
      <c r="GH643" s="277"/>
      <c r="GI643" s="277"/>
      <c r="GJ643" s="277"/>
      <c r="GK643" s="277"/>
      <c r="GL643" s="277"/>
      <c r="GM643" s="277"/>
      <c r="GN643" s="277"/>
      <c r="GO643" s="277"/>
      <c r="GP643" s="277"/>
      <c r="GQ643" s="277"/>
      <c r="GR643" s="277"/>
      <c r="GS643" s="277"/>
      <c r="GT643" s="277"/>
      <c r="GU643" s="277"/>
      <c r="GV643" s="280"/>
      <c r="GW643" s="280"/>
      <c r="GX643" s="280"/>
      <c r="GY643" s="280"/>
      <c r="GZ643" s="280"/>
      <c r="HA643" s="280"/>
      <c r="HB643" s="280"/>
      <c r="HC643" s="280"/>
      <c r="HD643" s="280"/>
      <c r="HE643" s="280"/>
      <c r="HF643" s="280"/>
      <c r="HG643" s="280"/>
      <c r="HH643" s="280"/>
      <c r="HI643" s="280"/>
      <c r="HJ643" s="280"/>
      <c r="HK643" s="280"/>
      <c r="HL643" s="280"/>
      <c r="HM643" s="280"/>
      <c r="HN643" s="280"/>
      <c r="HO643" s="280"/>
      <c r="HP643" s="280"/>
      <c r="HQ643" s="280"/>
      <c r="HR643" s="280"/>
      <c r="HS643" s="280"/>
    </row>
    <row r="644" spans="1:227" s="257" customFormat="1" ht="26.45" customHeight="1">
      <c r="A644" s="523"/>
      <c r="B644" s="326" t="s">
        <v>638</v>
      </c>
      <c r="C644" s="290">
        <v>100</v>
      </c>
      <c r="D644" s="324"/>
      <c r="E644" s="290"/>
      <c r="F644" s="291">
        <f t="shared" si="101"/>
        <v>100</v>
      </c>
      <c r="G644" s="290"/>
      <c r="H644" s="291">
        <f t="shared" si="96"/>
        <v>100</v>
      </c>
      <c r="I644" s="296"/>
      <c r="J644" s="277"/>
      <c r="K644" s="277"/>
      <c r="L644" s="277"/>
      <c r="M644" s="277"/>
      <c r="N644" s="277"/>
      <c r="O644" s="277"/>
      <c r="P644" s="277"/>
      <c r="Q644" s="277"/>
      <c r="R644" s="277"/>
      <c r="S644" s="277"/>
      <c r="T644" s="277"/>
      <c r="U644" s="277"/>
      <c r="V644" s="277"/>
      <c r="W644" s="277"/>
      <c r="X644" s="277"/>
      <c r="Y644" s="277"/>
      <c r="Z644" s="277"/>
      <c r="AA644" s="277"/>
      <c r="AB644" s="277"/>
      <c r="AC644" s="277"/>
      <c r="AD644" s="277"/>
      <c r="AE644" s="277"/>
      <c r="AF644" s="277"/>
      <c r="AG644" s="277"/>
      <c r="AH644" s="277"/>
      <c r="AI644" s="277"/>
      <c r="AJ644" s="277"/>
      <c r="AK644" s="277"/>
      <c r="AL644" s="277"/>
      <c r="AM644" s="277"/>
      <c r="AN644" s="277"/>
      <c r="AO644" s="277"/>
      <c r="AP644" s="277"/>
      <c r="AQ644" s="277"/>
      <c r="AR644" s="277"/>
      <c r="AS644" s="277"/>
      <c r="AT644" s="277"/>
      <c r="AU644" s="277"/>
      <c r="AV644" s="277"/>
      <c r="AW644" s="277"/>
      <c r="AX644" s="277"/>
      <c r="AY644" s="277"/>
      <c r="AZ644" s="277"/>
      <c r="BA644" s="277"/>
      <c r="BB644" s="277"/>
      <c r="BC644" s="277"/>
      <c r="BD644" s="277"/>
      <c r="BE644" s="277"/>
      <c r="BF644" s="277"/>
      <c r="BG644" s="277"/>
      <c r="BH644" s="277"/>
      <c r="BI644" s="277"/>
      <c r="BJ644" s="277"/>
      <c r="BK644" s="277"/>
      <c r="BL644" s="277"/>
      <c r="BM644" s="277"/>
      <c r="BN644" s="277"/>
      <c r="BO644" s="277"/>
      <c r="BP644" s="277"/>
      <c r="BQ644" s="277"/>
      <c r="BR644" s="277"/>
      <c r="BS644" s="277"/>
      <c r="BT644" s="277"/>
      <c r="BU644" s="277"/>
      <c r="BV644" s="277"/>
      <c r="BW644" s="277"/>
      <c r="BX644" s="277"/>
      <c r="BY644" s="277"/>
      <c r="BZ644" s="277"/>
      <c r="CA644" s="277"/>
      <c r="CB644" s="277"/>
      <c r="CC644" s="277"/>
      <c r="CD644" s="277"/>
      <c r="CE644" s="277"/>
      <c r="CF644" s="277"/>
      <c r="CG644" s="277"/>
      <c r="CH644" s="277"/>
      <c r="CI644" s="277"/>
      <c r="CJ644" s="277"/>
      <c r="CK644" s="277"/>
      <c r="CL644" s="277"/>
      <c r="CM644" s="277"/>
      <c r="CN644" s="277"/>
      <c r="CO644" s="277"/>
      <c r="CP644" s="277"/>
      <c r="CQ644" s="277"/>
      <c r="CR644" s="277"/>
      <c r="CS644" s="277"/>
      <c r="CT644" s="277"/>
      <c r="CU644" s="277"/>
      <c r="CV644" s="277"/>
      <c r="CW644" s="277"/>
      <c r="CX644" s="277"/>
      <c r="CY644" s="277"/>
      <c r="CZ644" s="277"/>
      <c r="DA644" s="277"/>
      <c r="DB644" s="277"/>
      <c r="DC644" s="277"/>
      <c r="DD644" s="277"/>
      <c r="DE644" s="277"/>
      <c r="DF644" s="277"/>
      <c r="DG644" s="277"/>
      <c r="DH644" s="277"/>
      <c r="DI644" s="277"/>
      <c r="DJ644" s="277"/>
      <c r="DK644" s="277"/>
      <c r="DL644" s="277"/>
      <c r="DM644" s="277"/>
      <c r="DN644" s="277"/>
      <c r="DO644" s="277"/>
      <c r="DP644" s="277"/>
      <c r="DQ644" s="277"/>
      <c r="DR644" s="277"/>
      <c r="DS644" s="277"/>
      <c r="DT644" s="277"/>
      <c r="DU644" s="277"/>
      <c r="DV644" s="277"/>
      <c r="DW644" s="277"/>
      <c r="DX644" s="277"/>
      <c r="DY644" s="277"/>
      <c r="DZ644" s="277"/>
      <c r="EA644" s="277"/>
      <c r="EB644" s="277"/>
      <c r="EC644" s="277"/>
      <c r="ED644" s="277"/>
      <c r="EE644" s="277"/>
      <c r="EF644" s="277"/>
      <c r="EG644" s="277"/>
      <c r="EH644" s="277"/>
      <c r="EI644" s="277"/>
      <c r="EJ644" s="277"/>
      <c r="EK644" s="277"/>
      <c r="EL644" s="277"/>
      <c r="EM644" s="277"/>
      <c r="EN644" s="277"/>
      <c r="EO644" s="277"/>
      <c r="EP644" s="277"/>
      <c r="EQ644" s="277"/>
      <c r="ER644" s="277"/>
      <c r="ES644" s="277"/>
      <c r="ET644" s="277"/>
      <c r="EU644" s="277"/>
      <c r="EV644" s="277"/>
      <c r="EW644" s="277"/>
      <c r="EX644" s="277"/>
      <c r="EY644" s="277"/>
      <c r="EZ644" s="277"/>
      <c r="FA644" s="277"/>
      <c r="FB644" s="277"/>
      <c r="FC644" s="277"/>
      <c r="FD644" s="277"/>
      <c r="FE644" s="277"/>
      <c r="FF644" s="277"/>
      <c r="FG644" s="277"/>
      <c r="FH644" s="277"/>
      <c r="FI644" s="277"/>
      <c r="FJ644" s="277"/>
      <c r="FK644" s="277"/>
      <c r="FL644" s="277"/>
      <c r="FM644" s="277"/>
      <c r="FN644" s="277"/>
      <c r="FO644" s="277"/>
      <c r="FP644" s="277"/>
      <c r="FQ644" s="277"/>
      <c r="FR644" s="277"/>
      <c r="FS644" s="277"/>
      <c r="FT644" s="277"/>
      <c r="FU644" s="277"/>
      <c r="FV644" s="277"/>
      <c r="FW644" s="277"/>
      <c r="FX644" s="277"/>
      <c r="FY644" s="277"/>
      <c r="FZ644" s="277"/>
      <c r="GA644" s="277"/>
      <c r="GB644" s="277"/>
      <c r="GC644" s="277"/>
      <c r="GD644" s="277"/>
      <c r="GE644" s="277"/>
      <c r="GF644" s="277"/>
      <c r="GG644" s="277"/>
      <c r="GH644" s="277"/>
      <c r="GI644" s="277"/>
      <c r="GJ644" s="277"/>
      <c r="GK644" s="277"/>
      <c r="GL644" s="277"/>
      <c r="GM644" s="277"/>
      <c r="GN644" s="277"/>
      <c r="GO644" s="277"/>
      <c r="GP644" s="277"/>
      <c r="GQ644" s="277"/>
      <c r="GR644" s="277"/>
      <c r="GS644" s="277"/>
      <c r="GT644" s="277"/>
      <c r="GU644" s="277"/>
      <c r="GV644" s="280"/>
      <c r="GW644" s="280"/>
      <c r="GX644" s="280"/>
      <c r="GY644" s="280"/>
      <c r="GZ644" s="280"/>
      <c r="HA644" s="280"/>
      <c r="HB644" s="280"/>
      <c r="HC644" s="280"/>
      <c r="HD644" s="280"/>
      <c r="HE644" s="280"/>
      <c r="HF644" s="280"/>
      <c r="HG644" s="280"/>
      <c r="HH644" s="280"/>
      <c r="HI644" s="280"/>
      <c r="HJ644" s="280"/>
      <c r="HK644" s="280"/>
      <c r="HL644" s="280"/>
      <c r="HM644" s="280"/>
      <c r="HN644" s="280"/>
      <c r="HO644" s="280"/>
      <c r="HP644" s="280"/>
      <c r="HQ644" s="280"/>
      <c r="HR644" s="280"/>
      <c r="HS644" s="280"/>
    </row>
    <row r="645" spans="1:227" s="257" customFormat="1" ht="26.45" customHeight="1">
      <c r="A645" s="523"/>
      <c r="B645" s="326" t="s">
        <v>639</v>
      </c>
      <c r="C645" s="290">
        <v>5</v>
      </c>
      <c r="D645" s="324"/>
      <c r="E645" s="290"/>
      <c r="F645" s="291">
        <f t="shared" si="101"/>
        <v>5</v>
      </c>
      <c r="G645" s="290"/>
      <c r="H645" s="291">
        <f t="shared" si="96"/>
        <v>5</v>
      </c>
      <c r="I645" s="296"/>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277"/>
      <c r="AF645" s="277"/>
      <c r="AG645" s="277"/>
      <c r="AH645" s="277"/>
      <c r="AI645" s="277"/>
      <c r="AJ645" s="277"/>
      <c r="AK645" s="277"/>
      <c r="AL645" s="277"/>
      <c r="AM645" s="277"/>
      <c r="AN645" s="277"/>
      <c r="AO645" s="277"/>
      <c r="AP645" s="277"/>
      <c r="AQ645" s="277"/>
      <c r="AR645" s="277"/>
      <c r="AS645" s="277"/>
      <c r="AT645" s="277"/>
      <c r="AU645" s="277"/>
      <c r="AV645" s="277"/>
      <c r="AW645" s="277"/>
      <c r="AX645" s="277"/>
      <c r="AY645" s="277"/>
      <c r="AZ645" s="277"/>
      <c r="BA645" s="277"/>
      <c r="BB645" s="277"/>
      <c r="BC645" s="277"/>
      <c r="BD645" s="277"/>
      <c r="BE645" s="277"/>
      <c r="BF645" s="277"/>
      <c r="BG645" s="277"/>
      <c r="BH645" s="277"/>
      <c r="BI645" s="277"/>
      <c r="BJ645" s="277"/>
      <c r="BK645" s="277"/>
      <c r="BL645" s="277"/>
      <c r="BM645" s="277"/>
      <c r="BN645" s="277"/>
      <c r="BO645" s="277"/>
      <c r="BP645" s="277"/>
      <c r="BQ645" s="277"/>
      <c r="BR645" s="277"/>
      <c r="BS645" s="277"/>
      <c r="BT645" s="277"/>
      <c r="BU645" s="277"/>
      <c r="BV645" s="277"/>
      <c r="BW645" s="277"/>
      <c r="BX645" s="277"/>
      <c r="BY645" s="277"/>
      <c r="BZ645" s="277"/>
      <c r="CA645" s="277"/>
      <c r="CB645" s="277"/>
      <c r="CC645" s="277"/>
      <c r="CD645" s="277"/>
      <c r="CE645" s="277"/>
      <c r="CF645" s="277"/>
      <c r="CG645" s="277"/>
      <c r="CH645" s="277"/>
      <c r="CI645" s="277"/>
      <c r="CJ645" s="277"/>
      <c r="CK645" s="277"/>
      <c r="CL645" s="277"/>
      <c r="CM645" s="277"/>
      <c r="CN645" s="277"/>
      <c r="CO645" s="277"/>
      <c r="CP645" s="277"/>
      <c r="CQ645" s="277"/>
      <c r="CR645" s="277"/>
      <c r="CS645" s="277"/>
      <c r="CT645" s="277"/>
      <c r="CU645" s="277"/>
      <c r="CV645" s="277"/>
      <c r="CW645" s="277"/>
      <c r="CX645" s="277"/>
      <c r="CY645" s="277"/>
      <c r="CZ645" s="277"/>
      <c r="DA645" s="277"/>
      <c r="DB645" s="277"/>
      <c r="DC645" s="277"/>
      <c r="DD645" s="277"/>
      <c r="DE645" s="277"/>
      <c r="DF645" s="277"/>
      <c r="DG645" s="277"/>
      <c r="DH645" s="277"/>
      <c r="DI645" s="277"/>
      <c r="DJ645" s="277"/>
      <c r="DK645" s="277"/>
      <c r="DL645" s="277"/>
      <c r="DM645" s="277"/>
      <c r="DN645" s="277"/>
      <c r="DO645" s="277"/>
      <c r="DP645" s="277"/>
      <c r="DQ645" s="277"/>
      <c r="DR645" s="277"/>
      <c r="DS645" s="277"/>
      <c r="DT645" s="277"/>
      <c r="DU645" s="277"/>
      <c r="DV645" s="277"/>
      <c r="DW645" s="277"/>
      <c r="DX645" s="277"/>
      <c r="DY645" s="277"/>
      <c r="DZ645" s="277"/>
      <c r="EA645" s="277"/>
      <c r="EB645" s="277"/>
      <c r="EC645" s="277"/>
      <c r="ED645" s="277"/>
      <c r="EE645" s="277"/>
      <c r="EF645" s="277"/>
      <c r="EG645" s="277"/>
      <c r="EH645" s="277"/>
      <c r="EI645" s="277"/>
      <c r="EJ645" s="277"/>
      <c r="EK645" s="277"/>
      <c r="EL645" s="277"/>
      <c r="EM645" s="277"/>
      <c r="EN645" s="277"/>
      <c r="EO645" s="277"/>
      <c r="EP645" s="277"/>
      <c r="EQ645" s="277"/>
      <c r="ER645" s="277"/>
      <c r="ES645" s="277"/>
      <c r="ET645" s="277"/>
      <c r="EU645" s="277"/>
      <c r="EV645" s="277"/>
      <c r="EW645" s="277"/>
      <c r="EX645" s="277"/>
      <c r="EY645" s="277"/>
      <c r="EZ645" s="277"/>
      <c r="FA645" s="277"/>
      <c r="FB645" s="277"/>
      <c r="FC645" s="277"/>
      <c r="FD645" s="277"/>
      <c r="FE645" s="277"/>
      <c r="FF645" s="277"/>
      <c r="FG645" s="277"/>
      <c r="FH645" s="277"/>
      <c r="FI645" s="277"/>
      <c r="FJ645" s="277"/>
      <c r="FK645" s="277"/>
      <c r="FL645" s="277"/>
      <c r="FM645" s="277"/>
      <c r="FN645" s="277"/>
      <c r="FO645" s="277"/>
      <c r="FP645" s="277"/>
      <c r="FQ645" s="277"/>
      <c r="FR645" s="277"/>
      <c r="FS645" s="277"/>
      <c r="FT645" s="277"/>
      <c r="FU645" s="277"/>
      <c r="FV645" s="277"/>
      <c r="FW645" s="277"/>
      <c r="FX645" s="277"/>
      <c r="FY645" s="277"/>
      <c r="FZ645" s="277"/>
      <c r="GA645" s="277"/>
      <c r="GB645" s="277"/>
      <c r="GC645" s="277"/>
      <c r="GD645" s="277"/>
      <c r="GE645" s="277"/>
      <c r="GF645" s="277"/>
      <c r="GG645" s="277"/>
      <c r="GH645" s="277"/>
      <c r="GI645" s="277"/>
      <c r="GJ645" s="277"/>
      <c r="GK645" s="277"/>
      <c r="GL645" s="277"/>
      <c r="GM645" s="277"/>
      <c r="GN645" s="277"/>
      <c r="GO645" s="277"/>
      <c r="GP645" s="277"/>
      <c r="GQ645" s="277"/>
      <c r="GR645" s="277"/>
      <c r="GS645" s="277"/>
      <c r="GT645" s="277"/>
      <c r="GU645" s="277"/>
      <c r="GV645" s="280"/>
      <c r="GW645" s="280"/>
      <c r="GX645" s="280"/>
      <c r="GY645" s="280"/>
      <c r="GZ645" s="280"/>
      <c r="HA645" s="280"/>
      <c r="HB645" s="280"/>
      <c r="HC645" s="280"/>
      <c r="HD645" s="280"/>
      <c r="HE645" s="280"/>
      <c r="HF645" s="280"/>
      <c r="HG645" s="280"/>
      <c r="HH645" s="280"/>
      <c r="HI645" s="280"/>
      <c r="HJ645" s="280"/>
      <c r="HK645" s="280"/>
      <c r="HL645" s="280"/>
      <c r="HM645" s="280"/>
      <c r="HN645" s="280"/>
      <c r="HO645" s="280"/>
      <c r="HP645" s="280"/>
      <c r="HQ645" s="280"/>
      <c r="HR645" s="280"/>
      <c r="HS645" s="280"/>
    </row>
    <row r="646" spans="1:227" s="257" customFormat="1" ht="26.45" customHeight="1">
      <c r="A646" s="523"/>
      <c r="B646" s="326" t="s">
        <v>640</v>
      </c>
      <c r="C646" s="290">
        <v>145</v>
      </c>
      <c r="D646" s="324"/>
      <c r="E646" s="290"/>
      <c r="F646" s="291">
        <f t="shared" si="101"/>
        <v>145</v>
      </c>
      <c r="G646" s="290"/>
      <c r="H646" s="291">
        <f t="shared" si="96"/>
        <v>145</v>
      </c>
      <c r="I646" s="296"/>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277"/>
      <c r="AF646" s="277"/>
      <c r="AG646" s="277"/>
      <c r="AH646" s="277"/>
      <c r="AI646" s="277"/>
      <c r="AJ646" s="277"/>
      <c r="AK646" s="277"/>
      <c r="AL646" s="277"/>
      <c r="AM646" s="277"/>
      <c r="AN646" s="277"/>
      <c r="AO646" s="277"/>
      <c r="AP646" s="277"/>
      <c r="AQ646" s="277"/>
      <c r="AR646" s="277"/>
      <c r="AS646" s="277"/>
      <c r="AT646" s="277"/>
      <c r="AU646" s="277"/>
      <c r="AV646" s="277"/>
      <c r="AW646" s="277"/>
      <c r="AX646" s="277"/>
      <c r="AY646" s="277"/>
      <c r="AZ646" s="277"/>
      <c r="BA646" s="277"/>
      <c r="BB646" s="277"/>
      <c r="BC646" s="277"/>
      <c r="BD646" s="277"/>
      <c r="BE646" s="277"/>
      <c r="BF646" s="277"/>
      <c r="BG646" s="277"/>
      <c r="BH646" s="277"/>
      <c r="BI646" s="277"/>
      <c r="BJ646" s="277"/>
      <c r="BK646" s="277"/>
      <c r="BL646" s="277"/>
      <c r="BM646" s="277"/>
      <c r="BN646" s="277"/>
      <c r="BO646" s="277"/>
      <c r="BP646" s="277"/>
      <c r="BQ646" s="277"/>
      <c r="BR646" s="277"/>
      <c r="BS646" s="277"/>
      <c r="BT646" s="277"/>
      <c r="BU646" s="277"/>
      <c r="BV646" s="277"/>
      <c r="BW646" s="277"/>
      <c r="BX646" s="277"/>
      <c r="BY646" s="277"/>
      <c r="BZ646" s="277"/>
      <c r="CA646" s="277"/>
      <c r="CB646" s="277"/>
      <c r="CC646" s="277"/>
      <c r="CD646" s="277"/>
      <c r="CE646" s="277"/>
      <c r="CF646" s="277"/>
      <c r="CG646" s="277"/>
      <c r="CH646" s="277"/>
      <c r="CI646" s="277"/>
      <c r="CJ646" s="277"/>
      <c r="CK646" s="277"/>
      <c r="CL646" s="277"/>
      <c r="CM646" s="277"/>
      <c r="CN646" s="277"/>
      <c r="CO646" s="277"/>
      <c r="CP646" s="277"/>
      <c r="CQ646" s="277"/>
      <c r="CR646" s="277"/>
      <c r="CS646" s="277"/>
      <c r="CT646" s="277"/>
      <c r="CU646" s="277"/>
      <c r="CV646" s="277"/>
      <c r="CW646" s="277"/>
      <c r="CX646" s="277"/>
      <c r="CY646" s="277"/>
      <c r="CZ646" s="277"/>
      <c r="DA646" s="277"/>
      <c r="DB646" s="277"/>
      <c r="DC646" s="277"/>
      <c r="DD646" s="277"/>
      <c r="DE646" s="277"/>
      <c r="DF646" s="277"/>
      <c r="DG646" s="277"/>
      <c r="DH646" s="277"/>
      <c r="DI646" s="277"/>
      <c r="DJ646" s="277"/>
      <c r="DK646" s="277"/>
      <c r="DL646" s="277"/>
      <c r="DM646" s="277"/>
      <c r="DN646" s="277"/>
      <c r="DO646" s="277"/>
      <c r="DP646" s="277"/>
      <c r="DQ646" s="277"/>
      <c r="DR646" s="277"/>
      <c r="DS646" s="277"/>
      <c r="DT646" s="277"/>
      <c r="DU646" s="277"/>
      <c r="DV646" s="277"/>
      <c r="DW646" s="277"/>
      <c r="DX646" s="277"/>
      <c r="DY646" s="277"/>
      <c r="DZ646" s="277"/>
      <c r="EA646" s="277"/>
      <c r="EB646" s="277"/>
      <c r="EC646" s="277"/>
      <c r="ED646" s="277"/>
      <c r="EE646" s="277"/>
      <c r="EF646" s="277"/>
      <c r="EG646" s="277"/>
      <c r="EH646" s="277"/>
      <c r="EI646" s="277"/>
      <c r="EJ646" s="277"/>
      <c r="EK646" s="277"/>
      <c r="EL646" s="277"/>
      <c r="EM646" s="277"/>
      <c r="EN646" s="277"/>
      <c r="EO646" s="277"/>
      <c r="EP646" s="277"/>
      <c r="EQ646" s="277"/>
      <c r="ER646" s="277"/>
      <c r="ES646" s="277"/>
      <c r="ET646" s="277"/>
      <c r="EU646" s="277"/>
      <c r="EV646" s="277"/>
      <c r="EW646" s="277"/>
      <c r="EX646" s="277"/>
      <c r="EY646" s="277"/>
      <c r="EZ646" s="277"/>
      <c r="FA646" s="277"/>
      <c r="FB646" s="277"/>
      <c r="FC646" s="277"/>
      <c r="FD646" s="277"/>
      <c r="FE646" s="277"/>
      <c r="FF646" s="277"/>
      <c r="FG646" s="277"/>
      <c r="FH646" s="277"/>
      <c r="FI646" s="277"/>
      <c r="FJ646" s="277"/>
      <c r="FK646" s="277"/>
      <c r="FL646" s="277"/>
      <c r="FM646" s="277"/>
      <c r="FN646" s="277"/>
      <c r="FO646" s="277"/>
      <c r="FP646" s="277"/>
      <c r="FQ646" s="277"/>
      <c r="FR646" s="277"/>
      <c r="FS646" s="277"/>
      <c r="FT646" s="277"/>
      <c r="FU646" s="277"/>
      <c r="FV646" s="277"/>
      <c r="FW646" s="277"/>
      <c r="FX646" s="277"/>
      <c r="FY646" s="277"/>
      <c r="FZ646" s="277"/>
      <c r="GA646" s="277"/>
      <c r="GB646" s="277"/>
      <c r="GC646" s="277"/>
      <c r="GD646" s="277"/>
      <c r="GE646" s="277"/>
      <c r="GF646" s="277"/>
      <c r="GG646" s="277"/>
      <c r="GH646" s="277"/>
      <c r="GI646" s="277"/>
      <c r="GJ646" s="277"/>
      <c r="GK646" s="277"/>
      <c r="GL646" s="277"/>
      <c r="GM646" s="277"/>
      <c r="GN646" s="277"/>
      <c r="GO646" s="277"/>
      <c r="GP646" s="277"/>
      <c r="GQ646" s="277"/>
      <c r="GR646" s="277"/>
      <c r="GS646" s="277"/>
      <c r="GT646" s="277"/>
      <c r="GU646" s="277"/>
      <c r="GV646" s="280"/>
      <c r="GW646" s="280"/>
      <c r="GX646" s="280"/>
      <c r="GY646" s="280"/>
      <c r="GZ646" s="280"/>
      <c r="HA646" s="280"/>
      <c r="HB646" s="280"/>
      <c r="HC646" s="280"/>
      <c r="HD646" s="280"/>
      <c r="HE646" s="280"/>
      <c r="HF646" s="280"/>
      <c r="HG646" s="280"/>
      <c r="HH646" s="280"/>
      <c r="HI646" s="280"/>
      <c r="HJ646" s="280"/>
      <c r="HK646" s="280"/>
      <c r="HL646" s="280"/>
      <c r="HM646" s="280"/>
      <c r="HN646" s="280"/>
      <c r="HO646" s="280"/>
      <c r="HP646" s="280"/>
      <c r="HQ646" s="280"/>
      <c r="HR646" s="280"/>
      <c r="HS646" s="280"/>
    </row>
    <row r="647" spans="1:227" s="257" customFormat="1" ht="26.45" customHeight="1">
      <c r="A647" s="523"/>
      <c r="B647" s="326" t="s">
        <v>641</v>
      </c>
      <c r="C647" s="290"/>
      <c r="D647" s="324">
        <v>108.075</v>
      </c>
      <c r="E647" s="290"/>
      <c r="F647" s="291">
        <f t="shared" si="101"/>
        <v>108.075</v>
      </c>
      <c r="G647" s="290"/>
      <c r="H647" s="291">
        <f t="shared" ref="H647:H710" si="103">F647+G647</f>
        <v>108.075</v>
      </c>
      <c r="I647" s="296"/>
      <c r="J647" s="277"/>
      <c r="K647" s="277"/>
      <c r="L647" s="277"/>
      <c r="M647" s="277"/>
      <c r="N647" s="277"/>
      <c r="O647" s="277"/>
      <c r="P647" s="277"/>
      <c r="Q647" s="277"/>
      <c r="R647" s="277"/>
      <c r="S647" s="277"/>
      <c r="T647" s="277"/>
      <c r="U647" s="277"/>
      <c r="V647" s="277"/>
      <c r="W647" s="277"/>
      <c r="X647" s="277"/>
      <c r="Y647" s="277"/>
      <c r="Z647" s="277"/>
      <c r="AA647" s="277"/>
      <c r="AB647" s="277"/>
      <c r="AC647" s="277"/>
      <c r="AD647" s="277"/>
      <c r="AE647" s="277"/>
      <c r="AF647" s="277"/>
      <c r="AG647" s="277"/>
      <c r="AH647" s="277"/>
      <c r="AI647" s="277"/>
      <c r="AJ647" s="277"/>
      <c r="AK647" s="277"/>
      <c r="AL647" s="277"/>
      <c r="AM647" s="277"/>
      <c r="AN647" s="277"/>
      <c r="AO647" s="277"/>
      <c r="AP647" s="277"/>
      <c r="AQ647" s="277"/>
      <c r="AR647" s="277"/>
      <c r="AS647" s="277"/>
      <c r="AT647" s="277"/>
      <c r="AU647" s="277"/>
      <c r="AV647" s="277"/>
      <c r="AW647" s="277"/>
      <c r="AX647" s="277"/>
      <c r="AY647" s="277"/>
      <c r="AZ647" s="277"/>
      <c r="BA647" s="277"/>
      <c r="BB647" s="277"/>
      <c r="BC647" s="277"/>
      <c r="BD647" s="277"/>
      <c r="BE647" s="277"/>
      <c r="BF647" s="277"/>
      <c r="BG647" s="277"/>
      <c r="BH647" s="277"/>
      <c r="BI647" s="277"/>
      <c r="BJ647" s="277"/>
      <c r="BK647" s="277"/>
      <c r="BL647" s="277"/>
      <c r="BM647" s="277"/>
      <c r="BN647" s="277"/>
      <c r="BO647" s="277"/>
      <c r="BP647" s="277"/>
      <c r="BQ647" s="277"/>
      <c r="BR647" s="277"/>
      <c r="BS647" s="277"/>
      <c r="BT647" s="277"/>
      <c r="BU647" s="277"/>
      <c r="BV647" s="277"/>
      <c r="BW647" s="277"/>
      <c r="BX647" s="277"/>
      <c r="BY647" s="277"/>
      <c r="BZ647" s="277"/>
      <c r="CA647" s="277"/>
      <c r="CB647" s="277"/>
      <c r="CC647" s="277"/>
      <c r="CD647" s="277"/>
      <c r="CE647" s="277"/>
      <c r="CF647" s="277"/>
      <c r="CG647" s="277"/>
      <c r="CH647" s="277"/>
      <c r="CI647" s="277"/>
      <c r="CJ647" s="277"/>
      <c r="CK647" s="277"/>
      <c r="CL647" s="277"/>
      <c r="CM647" s="277"/>
      <c r="CN647" s="277"/>
      <c r="CO647" s="277"/>
      <c r="CP647" s="277"/>
      <c r="CQ647" s="277"/>
      <c r="CR647" s="277"/>
      <c r="CS647" s="277"/>
      <c r="CT647" s="277"/>
      <c r="CU647" s="277"/>
      <c r="CV647" s="277"/>
      <c r="CW647" s="277"/>
      <c r="CX647" s="277"/>
      <c r="CY647" s="277"/>
      <c r="CZ647" s="277"/>
      <c r="DA647" s="277"/>
      <c r="DB647" s="277"/>
      <c r="DC647" s="277"/>
      <c r="DD647" s="277"/>
      <c r="DE647" s="277"/>
      <c r="DF647" s="277"/>
      <c r="DG647" s="277"/>
      <c r="DH647" s="277"/>
      <c r="DI647" s="277"/>
      <c r="DJ647" s="277"/>
      <c r="DK647" s="277"/>
      <c r="DL647" s="277"/>
      <c r="DM647" s="277"/>
      <c r="DN647" s="277"/>
      <c r="DO647" s="277"/>
      <c r="DP647" s="277"/>
      <c r="DQ647" s="277"/>
      <c r="DR647" s="277"/>
      <c r="DS647" s="277"/>
      <c r="DT647" s="277"/>
      <c r="DU647" s="277"/>
      <c r="DV647" s="277"/>
      <c r="DW647" s="277"/>
      <c r="DX647" s="277"/>
      <c r="DY647" s="277"/>
      <c r="DZ647" s="277"/>
      <c r="EA647" s="277"/>
      <c r="EB647" s="277"/>
      <c r="EC647" s="277"/>
      <c r="ED647" s="277"/>
      <c r="EE647" s="277"/>
      <c r="EF647" s="277"/>
      <c r="EG647" s="277"/>
      <c r="EH647" s="277"/>
      <c r="EI647" s="277"/>
      <c r="EJ647" s="277"/>
      <c r="EK647" s="277"/>
      <c r="EL647" s="277"/>
      <c r="EM647" s="277"/>
      <c r="EN647" s="277"/>
      <c r="EO647" s="277"/>
      <c r="EP647" s="277"/>
      <c r="EQ647" s="277"/>
      <c r="ER647" s="277"/>
      <c r="ES647" s="277"/>
      <c r="ET647" s="277"/>
      <c r="EU647" s="277"/>
      <c r="EV647" s="277"/>
      <c r="EW647" s="277"/>
      <c r="EX647" s="277"/>
      <c r="EY647" s="277"/>
      <c r="EZ647" s="277"/>
      <c r="FA647" s="277"/>
      <c r="FB647" s="277"/>
      <c r="FC647" s="277"/>
      <c r="FD647" s="277"/>
      <c r="FE647" s="277"/>
      <c r="FF647" s="277"/>
      <c r="FG647" s="277"/>
      <c r="FH647" s="277"/>
      <c r="FI647" s="277"/>
      <c r="FJ647" s="277"/>
      <c r="FK647" s="277"/>
      <c r="FL647" s="277"/>
      <c r="FM647" s="277"/>
      <c r="FN647" s="277"/>
      <c r="FO647" s="277"/>
      <c r="FP647" s="277"/>
      <c r="FQ647" s="277"/>
      <c r="FR647" s="277"/>
      <c r="FS647" s="277"/>
      <c r="FT647" s="277"/>
      <c r="FU647" s="277"/>
      <c r="FV647" s="277"/>
      <c r="FW647" s="277"/>
      <c r="FX647" s="277"/>
      <c r="FY647" s="277"/>
      <c r="FZ647" s="277"/>
      <c r="GA647" s="277"/>
      <c r="GB647" s="277"/>
      <c r="GC647" s="277"/>
      <c r="GD647" s="277"/>
      <c r="GE647" s="277"/>
      <c r="GF647" s="277"/>
      <c r="GG647" s="277"/>
      <c r="GH647" s="277"/>
      <c r="GI647" s="277"/>
      <c r="GJ647" s="277"/>
      <c r="GK647" s="277"/>
      <c r="GL647" s="277"/>
      <c r="GM647" s="277"/>
      <c r="GN647" s="277"/>
      <c r="GO647" s="277"/>
      <c r="GP647" s="277"/>
      <c r="GQ647" s="277"/>
      <c r="GR647" s="277"/>
      <c r="GS647" s="277"/>
      <c r="GT647" s="277"/>
      <c r="GU647" s="277"/>
      <c r="GV647" s="280"/>
      <c r="GW647" s="280"/>
      <c r="GX647" s="280"/>
      <c r="GY647" s="280"/>
      <c r="GZ647" s="280"/>
      <c r="HA647" s="280"/>
      <c r="HB647" s="280"/>
      <c r="HC647" s="280"/>
      <c r="HD647" s="280"/>
      <c r="HE647" s="280"/>
      <c r="HF647" s="280"/>
      <c r="HG647" s="280"/>
      <c r="HH647" s="280"/>
      <c r="HI647" s="280"/>
      <c r="HJ647" s="280"/>
      <c r="HK647" s="280"/>
      <c r="HL647" s="280"/>
      <c r="HM647" s="280"/>
      <c r="HN647" s="280"/>
      <c r="HO647" s="280"/>
      <c r="HP647" s="280"/>
      <c r="HQ647" s="280"/>
      <c r="HR647" s="280"/>
      <c r="HS647" s="280"/>
    </row>
    <row r="648" spans="1:227" s="257" customFormat="1" ht="26.45" customHeight="1">
      <c r="A648" s="523"/>
      <c r="B648" s="326" t="s">
        <v>642</v>
      </c>
      <c r="C648" s="290"/>
      <c r="D648" s="324"/>
      <c r="E648" s="290"/>
      <c r="F648" s="291">
        <f t="shared" si="101"/>
        <v>0</v>
      </c>
      <c r="G648" s="290">
        <v>665.1</v>
      </c>
      <c r="H648" s="291">
        <f t="shared" si="103"/>
        <v>665.1</v>
      </c>
      <c r="I648" s="296"/>
      <c r="J648" s="277"/>
      <c r="K648" s="277"/>
      <c r="L648" s="277"/>
      <c r="M648" s="277"/>
      <c r="N648" s="277"/>
      <c r="O648" s="277"/>
      <c r="P648" s="277"/>
      <c r="Q648" s="277"/>
      <c r="R648" s="277"/>
      <c r="S648" s="277"/>
      <c r="T648" s="277"/>
      <c r="U648" s="277"/>
      <c r="V648" s="277"/>
      <c r="W648" s="277"/>
      <c r="X648" s="277"/>
      <c r="Y648" s="277"/>
      <c r="Z648" s="277"/>
      <c r="AA648" s="277"/>
      <c r="AB648" s="277"/>
      <c r="AC648" s="277"/>
      <c r="AD648" s="277"/>
      <c r="AE648" s="277"/>
      <c r="AF648" s="277"/>
      <c r="AG648" s="277"/>
      <c r="AH648" s="277"/>
      <c r="AI648" s="277"/>
      <c r="AJ648" s="277"/>
      <c r="AK648" s="277"/>
      <c r="AL648" s="277"/>
      <c r="AM648" s="277"/>
      <c r="AN648" s="277"/>
      <c r="AO648" s="277"/>
      <c r="AP648" s="277"/>
      <c r="AQ648" s="277"/>
      <c r="AR648" s="277"/>
      <c r="AS648" s="277"/>
      <c r="AT648" s="277"/>
      <c r="AU648" s="277"/>
      <c r="AV648" s="277"/>
      <c r="AW648" s="277"/>
      <c r="AX648" s="277"/>
      <c r="AY648" s="277"/>
      <c r="AZ648" s="277"/>
      <c r="BA648" s="277"/>
      <c r="BB648" s="277"/>
      <c r="BC648" s="277"/>
      <c r="BD648" s="277"/>
      <c r="BE648" s="277"/>
      <c r="BF648" s="277"/>
      <c r="BG648" s="277"/>
      <c r="BH648" s="277"/>
      <c r="BI648" s="277"/>
      <c r="BJ648" s="277"/>
      <c r="BK648" s="277"/>
      <c r="BL648" s="277"/>
      <c r="BM648" s="277"/>
      <c r="BN648" s="277"/>
      <c r="BO648" s="277"/>
      <c r="BP648" s="277"/>
      <c r="BQ648" s="277"/>
      <c r="BR648" s="277"/>
      <c r="BS648" s="277"/>
      <c r="BT648" s="277"/>
      <c r="BU648" s="277"/>
      <c r="BV648" s="277"/>
      <c r="BW648" s="277"/>
      <c r="BX648" s="277"/>
      <c r="BY648" s="277"/>
      <c r="BZ648" s="277"/>
      <c r="CA648" s="277"/>
      <c r="CB648" s="277"/>
      <c r="CC648" s="277"/>
      <c r="CD648" s="277"/>
      <c r="CE648" s="277"/>
      <c r="CF648" s="277"/>
      <c r="CG648" s="277"/>
      <c r="CH648" s="277"/>
      <c r="CI648" s="277"/>
      <c r="CJ648" s="277"/>
      <c r="CK648" s="277"/>
      <c r="CL648" s="277"/>
      <c r="CM648" s="277"/>
      <c r="CN648" s="277"/>
      <c r="CO648" s="277"/>
      <c r="CP648" s="277"/>
      <c r="CQ648" s="277"/>
      <c r="CR648" s="277"/>
      <c r="CS648" s="277"/>
      <c r="CT648" s="277"/>
      <c r="CU648" s="277"/>
      <c r="CV648" s="277"/>
      <c r="CW648" s="277"/>
      <c r="CX648" s="277"/>
      <c r="CY648" s="277"/>
      <c r="CZ648" s="277"/>
      <c r="DA648" s="277"/>
      <c r="DB648" s="277"/>
      <c r="DC648" s="277"/>
      <c r="DD648" s="277"/>
      <c r="DE648" s="277"/>
      <c r="DF648" s="277"/>
      <c r="DG648" s="277"/>
      <c r="DH648" s="277"/>
      <c r="DI648" s="277"/>
      <c r="DJ648" s="277"/>
      <c r="DK648" s="277"/>
      <c r="DL648" s="277"/>
      <c r="DM648" s="277"/>
      <c r="DN648" s="277"/>
      <c r="DO648" s="277"/>
      <c r="DP648" s="277"/>
      <c r="DQ648" s="277"/>
      <c r="DR648" s="277"/>
      <c r="DS648" s="277"/>
      <c r="DT648" s="277"/>
      <c r="DU648" s="277"/>
      <c r="DV648" s="277"/>
      <c r="DW648" s="277"/>
      <c r="DX648" s="277"/>
      <c r="DY648" s="277"/>
      <c r="DZ648" s="277"/>
      <c r="EA648" s="277"/>
      <c r="EB648" s="277"/>
      <c r="EC648" s="277"/>
      <c r="ED648" s="277"/>
      <c r="EE648" s="277"/>
      <c r="EF648" s="277"/>
      <c r="EG648" s="277"/>
      <c r="EH648" s="277"/>
      <c r="EI648" s="277"/>
      <c r="EJ648" s="277"/>
      <c r="EK648" s="277"/>
      <c r="EL648" s="277"/>
      <c r="EM648" s="277"/>
      <c r="EN648" s="277"/>
      <c r="EO648" s="277"/>
      <c r="EP648" s="277"/>
      <c r="EQ648" s="277"/>
      <c r="ER648" s="277"/>
      <c r="ES648" s="277"/>
      <c r="ET648" s="277"/>
      <c r="EU648" s="277"/>
      <c r="EV648" s="277"/>
      <c r="EW648" s="277"/>
      <c r="EX648" s="277"/>
      <c r="EY648" s="277"/>
      <c r="EZ648" s="277"/>
      <c r="FA648" s="277"/>
      <c r="FB648" s="277"/>
      <c r="FC648" s="277"/>
      <c r="FD648" s="277"/>
      <c r="FE648" s="277"/>
      <c r="FF648" s="277"/>
      <c r="FG648" s="277"/>
      <c r="FH648" s="277"/>
      <c r="FI648" s="277"/>
      <c r="FJ648" s="277"/>
      <c r="FK648" s="277"/>
      <c r="FL648" s="277"/>
      <c r="FM648" s="277"/>
      <c r="FN648" s="277"/>
      <c r="FO648" s="277"/>
      <c r="FP648" s="277"/>
      <c r="FQ648" s="277"/>
      <c r="FR648" s="277"/>
      <c r="FS648" s="277"/>
      <c r="FT648" s="277"/>
      <c r="FU648" s="277"/>
      <c r="FV648" s="277"/>
      <c r="FW648" s="277"/>
      <c r="FX648" s="277"/>
      <c r="FY648" s="277"/>
      <c r="FZ648" s="277"/>
      <c r="GA648" s="277"/>
      <c r="GB648" s="277"/>
      <c r="GC648" s="277"/>
      <c r="GD648" s="277"/>
      <c r="GE648" s="277"/>
      <c r="GF648" s="277"/>
      <c r="GG648" s="277"/>
      <c r="GH648" s="277"/>
      <c r="GI648" s="277"/>
      <c r="GJ648" s="277"/>
      <c r="GK648" s="277"/>
      <c r="GL648" s="277"/>
      <c r="GM648" s="277"/>
      <c r="GN648" s="277"/>
      <c r="GO648" s="277"/>
      <c r="GP648" s="277"/>
      <c r="GQ648" s="277"/>
      <c r="GR648" s="277"/>
      <c r="GS648" s="277"/>
      <c r="GT648" s="277"/>
      <c r="GU648" s="277"/>
      <c r="GV648" s="280"/>
      <c r="GW648" s="280"/>
      <c r="GX648" s="280"/>
      <c r="GY648" s="280"/>
      <c r="GZ648" s="280"/>
      <c r="HA648" s="280"/>
      <c r="HB648" s="280"/>
      <c r="HC648" s="280"/>
      <c r="HD648" s="280"/>
      <c r="HE648" s="280"/>
      <c r="HF648" s="280"/>
      <c r="HG648" s="280"/>
      <c r="HH648" s="280"/>
      <c r="HI648" s="280"/>
      <c r="HJ648" s="280"/>
      <c r="HK648" s="280"/>
      <c r="HL648" s="280"/>
      <c r="HM648" s="280"/>
      <c r="HN648" s="280"/>
      <c r="HO648" s="280"/>
      <c r="HP648" s="280"/>
      <c r="HQ648" s="280"/>
      <c r="HR648" s="280"/>
      <c r="HS648" s="280"/>
    </row>
    <row r="649" spans="1:227" s="257" customFormat="1" ht="26.45" customHeight="1">
      <c r="A649" s="523"/>
      <c r="B649" s="306" t="s">
        <v>317</v>
      </c>
      <c r="C649" s="290"/>
      <c r="D649" s="291"/>
      <c r="E649" s="290">
        <v>5280.1649799999996</v>
      </c>
      <c r="F649" s="291">
        <f t="shared" si="101"/>
        <v>5280.1649799999996</v>
      </c>
      <c r="G649" s="290"/>
      <c r="H649" s="291">
        <f t="shared" si="103"/>
        <v>5280.1649799999996</v>
      </c>
      <c r="I649" s="296" t="s">
        <v>643</v>
      </c>
      <c r="J649" s="277"/>
      <c r="K649" s="277"/>
      <c r="L649" s="277"/>
      <c r="M649" s="277"/>
      <c r="N649" s="277"/>
      <c r="O649" s="277"/>
      <c r="P649" s="277"/>
      <c r="Q649" s="277"/>
      <c r="R649" s="277"/>
      <c r="S649" s="277"/>
      <c r="T649" s="277"/>
      <c r="U649" s="277"/>
      <c r="V649" s="277"/>
      <c r="W649" s="277"/>
      <c r="X649" s="277"/>
      <c r="Y649" s="277"/>
      <c r="Z649" s="277"/>
      <c r="AA649" s="277"/>
      <c r="AB649" s="277"/>
      <c r="AC649" s="277"/>
      <c r="AD649" s="277"/>
      <c r="AE649" s="277"/>
      <c r="AF649" s="277"/>
      <c r="AG649" s="277"/>
      <c r="AH649" s="277"/>
      <c r="AI649" s="277"/>
      <c r="AJ649" s="277"/>
      <c r="AK649" s="277"/>
      <c r="AL649" s="277"/>
      <c r="AM649" s="277"/>
      <c r="AN649" s="277"/>
      <c r="AO649" s="277"/>
      <c r="AP649" s="277"/>
      <c r="AQ649" s="277"/>
      <c r="AR649" s="277"/>
      <c r="AS649" s="277"/>
      <c r="AT649" s="277"/>
      <c r="AU649" s="277"/>
      <c r="AV649" s="277"/>
      <c r="AW649" s="277"/>
      <c r="AX649" s="277"/>
      <c r="AY649" s="277"/>
      <c r="AZ649" s="277"/>
      <c r="BA649" s="277"/>
      <c r="BB649" s="277"/>
      <c r="BC649" s="277"/>
      <c r="BD649" s="277"/>
      <c r="BE649" s="277"/>
      <c r="BF649" s="277"/>
      <c r="BG649" s="277"/>
      <c r="BH649" s="277"/>
      <c r="BI649" s="277"/>
      <c r="BJ649" s="277"/>
      <c r="BK649" s="277"/>
      <c r="BL649" s="277"/>
      <c r="BM649" s="277"/>
      <c r="BN649" s="277"/>
      <c r="BO649" s="277"/>
      <c r="BP649" s="277"/>
      <c r="BQ649" s="277"/>
      <c r="BR649" s="277"/>
      <c r="BS649" s="277"/>
      <c r="BT649" s="277"/>
      <c r="BU649" s="277"/>
      <c r="BV649" s="277"/>
      <c r="BW649" s="277"/>
      <c r="BX649" s="277"/>
      <c r="BY649" s="277"/>
      <c r="BZ649" s="277"/>
      <c r="CA649" s="277"/>
      <c r="CB649" s="277"/>
      <c r="CC649" s="277"/>
      <c r="CD649" s="277"/>
      <c r="CE649" s="277"/>
      <c r="CF649" s="277"/>
      <c r="CG649" s="277"/>
      <c r="CH649" s="277"/>
      <c r="CI649" s="277"/>
      <c r="CJ649" s="277"/>
      <c r="CK649" s="277"/>
      <c r="CL649" s="277"/>
      <c r="CM649" s="277"/>
      <c r="CN649" s="277"/>
      <c r="CO649" s="277"/>
      <c r="CP649" s="277"/>
      <c r="CQ649" s="277"/>
      <c r="CR649" s="277"/>
      <c r="CS649" s="277"/>
      <c r="CT649" s="277"/>
      <c r="CU649" s="277"/>
      <c r="CV649" s="277"/>
      <c r="CW649" s="277"/>
      <c r="CX649" s="277"/>
      <c r="CY649" s="277"/>
      <c r="CZ649" s="277"/>
      <c r="DA649" s="277"/>
      <c r="DB649" s="277"/>
      <c r="DC649" s="277"/>
      <c r="DD649" s="277"/>
      <c r="DE649" s="277"/>
      <c r="DF649" s="277"/>
      <c r="DG649" s="277"/>
      <c r="DH649" s="277"/>
      <c r="DI649" s="277"/>
      <c r="DJ649" s="277"/>
      <c r="DK649" s="277"/>
      <c r="DL649" s="277"/>
      <c r="DM649" s="277"/>
      <c r="DN649" s="277"/>
      <c r="DO649" s="277"/>
      <c r="DP649" s="277"/>
      <c r="DQ649" s="277"/>
      <c r="DR649" s="277"/>
      <c r="DS649" s="277"/>
      <c r="DT649" s="277"/>
      <c r="DU649" s="277"/>
      <c r="DV649" s="277"/>
      <c r="DW649" s="277"/>
      <c r="DX649" s="277"/>
      <c r="DY649" s="277"/>
      <c r="DZ649" s="277"/>
      <c r="EA649" s="277"/>
      <c r="EB649" s="277"/>
      <c r="EC649" s="277"/>
      <c r="ED649" s="277"/>
      <c r="EE649" s="277"/>
      <c r="EF649" s="277"/>
      <c r="EG649" s="277"/>
      <c r="EH649" s="277"/>
      <c r="EI649" s="277"/>
      <c r="EJ649" s="277"/>
      <c r="EK649" s="277"/>
      <c r="EL649" s="277"/>
      <c r="EM649" s="277"/>
      <c r="EN649" s="277"/>
      <c r="EO649" s="277"/>
      <c r="EP649" s="277"/>
      <c r="EQ649" s="277"/>
      <c r="ER649" s="277"/>
      <c r="ES649" s="277"/>
      <c r="ET649" s="277"/>
      <c r="EU649" s="277"/>
      <c r="EV649" s="277"/>
      <c r="EW649" s="277"/>
      <c r="EX649" s="277"/>
      <c r="EY649" s="277"/>
      <c r="EZ649" s="277"/>
      <c r="FA649" s="277"/>
      <c r="FB649" s="277"/>
      <c r="FC649" s="277"/>
      <c r="FD649" s="277"/>
      <c r="FE649" s="277"/>
      <c r="FF649" s="277"/>
      <c r="FG649" s="277"/>
      <c r="FH649" s="277"/>
      <c r="FI649" s="277"/>
      <c r="FJ649" s="277"/>
      <c r="FK649" s="277"/>
      <c r="FL649" s="277"/>
      <c r="FM649" s="277"/>
      <c r="FN649" s="277"/>
      <c r="FO649" s="277"/>
      <c r="FP649" s="277"/>
      <c r="FQ649" s="277"/>
      <c r="FR649" s="277"/>
      <c r="FS649" s="277"/>
      <c r="FT649" s="277"/>
      <c r="FU649" s="277"/>
      <c r="FV649" s="277"/>
      <c r="FW649" s="277"/>
      <c r="FX649" s="277"/>
      <c r="FY649" s="277"/>
      <c r="FZ649" s="277"/>
      <c r="GA649" s="277"/>
      <c r="GB649" s="277"/>
      <c r="GC649" s="277"/>
      <c r="GD649" s="277"/>
      <c r="GE649" s="277"/>
      <c r="GF649" s="277"/>
      <c r="GG649" s="277"/>
      <c r="GH649" s="277"/>
      <c r="GI649" s="277"/>
      <c r="GJ649" s="277"/>
      <c r="GK649" s="277"/>
      <c r="GL649" s="277"/>
      <c r="GM649" s="277"/>
      <c r="GN649" s="277"/>
      <c r="GO649" s="277"/>
      <c r="GP649" s="277"/>
      <c r="GQ649" s="277"/>
      <c r="GR649" s="277"/>
      <c r="GS649" s="277"/>
      <c r="GT649" s="277"/>
      <c r="GU649" s="277"/>
      <c r="GV649" s="280"/>
      <c r="GW649" s="280"/>
      <c r="GX649" s="280"/>
      <c r="GY649" s="280"/>
      <c r="GZ649" s="280"/>
      <c r="HA649" s="280"/>
      <c r="HB649" s="280"/>
      <c r="HC649" s="280"/>
      <c r="HD649" s="280"/>
      <c r="HE649" s="280"/>
      <c r="HF649" s="280"/>
      <c r="HG649" s="280"/>
      <c r="HH649" s="280"/>
      <c r="HI649" s="280"/>
      <c r="HJ649" s="280"/>
      <c r="HK649" s="280"/>
      <c r="HL649" s="280"/>
      <c r="HM649" s="280"/>
      <c r="HN649" s="280"/>
      <c r="HO649" s="280"/>
      <c r="HP649" s="280"/>
      <c r="HQ649" s="280"/>
      <c r="HR649" s="280"/>
      <c r="HS649" s="280"/>
    </row>
    <row r="650" spans="1:227" s="278" customFormat="1" ht="30" customHeight="1">
      <c r="A650" s="520" t="s">
        <v>232</v>
      </c>
      <c r="B650" s="289" t="s">
        <v>81</v>
      </c>
      <c r="C650" s="302">
        <f>C651+C652+C655+C663</f>
        <v>1769.77</v>
      </c>
      <c r="D650" s="302">
        <f t="shared" ref="D650:G650" si="104">D651+D652+D655+D663</f>
        <v>120.720585</v>
      </c>
      <c r="E650" s="302">
        <f t="shared" si="104"/>
        <v>16297.197729</v>
      </c>
      <c r="F650" s="291">
        <f t="shared" si="101"/>
        <v>18187.688313999999</v>
      </c>
      <c r="G650" s="302">
        <f t="shared" si="104"/>
        <v>-14697</v>
      </c>
      <c r="H650" s="291">
        <f t="shared" si="103"/>
        <v>3490.688314</v>
      </c>
      <c r="I650" s="296"/>
      <c r="J650" s="277"/>
      <c r="K650" s="277"/>
      <c r="L650" s="277"/>
      <c r="M650" s="277"/>
      <c r="N650" s="277"/>
      <c r="O650" s="277"/>
      <c r="P650" s="277"/>
      <c r="Q650" s="277"/>
      <c r="R650" s="277"/>
      <c r="S650" s="277"/>
      <c r="T650" s="277"/>
      <c r="U650" s="277"/>
      <c r="V650" s="277"/>
      <c r="W650" s="277"/>
      <c r="X650" s="277"/>
      <c r="Y650" s="277"/>
      <c r="Z650" s="277"/>
      <c r="AA650" s="277"/>
      <c r="AB650" s="277"/>
      <c r="AC650" s="277"/>
      <c r="AD650" s="277"/>
      <c r="AE650" s="277"/>
      <c r="AF650" s="277"/>
      <c r="AG650" s="277"/>
      <c r="AH650" s="277"/>
      <c r="AI650" s="277"/>
      <c r="AJ650" s="277"/>
      <c r="AK650" s="277"/>
      <c r="AL650" s="277"/>
      <c r="AM650" s="277"/>
      <c r="AN650" s="277"/>
      <c r="AO650" s="277"/>
      <c r="AP650" s="277"/>
      <c r="AQ650" s="277"/>
      <c r="AR650" s="277"/>
      <c r="AS650" s="277"/>
      <c r="AT650" s="277"/>
      <c r="AU650" s="277"/>
      <c r="AV650" s="277"/>
      <c r="AW650" s="277"/>
      <c r="AX650" s="277"/>
      <c r="AY650" s="277"/>
      <c r="AZ650" s="277"/>
      <c r="BA650" s="277"/>
      <c r="BB650" s="277"/>
      <c r="BC650" s="277"/>
      <c r="BD650" s="277"/>
      <c r="BE650" s="277"/>
      <c r="BF650" s="277"/>
      <c r="BG650" s="277"/>
      <c r="BH650" s="277"/>
      <c r="BI650" s="277"/>
      <c r="BJ650" s="277"/>
      <c r="BK650" s="277"/>
      <c r="BL650" s="277"/>
      <c r="BM650" s="277"/>
      <c r="BN650" s="277"/>
      <c r="BO650" s="277"/>
      <c r="BP650" s="277"/>
      <c r="BQ650" s="277"/>
      <c r="BR650" s="277"/>
      <c r="BS650" s="277"/>
      <c r="BT650" s="277"/>
      <c r="BU650" s="277"/>
      <c r="BV650" s="277"/>
      <c r="BW650" s="277"/>
      <c r="BX650" s="277"/>
      <c r="BY650" s="277"/>
      <c r="BZ650" s="277"/>
      <c r="CA650" s="277"/>
      <c r="CB650" s="277"/>
      <c r="CC650" s="277"/>
      <c r="CD650" s="277"/>
      <c r="CE650" s="277"/>
      <c r="CF650" s="277"/>
      <c r="CG650" s="277"/>
      <c r="CH650" s="277"/>
      <c r="CI650" s="277"/>
      <c r="CJ650" s="277"/>
      <c r="CK650" s="277"/>
      <c r="CL650" s="277"/>
      <c r="CM650" s="277"/>
      <c r="CN650" s="277"/>
      <c r="CO650" s="277"/>
      <c r="CP650" s="277"/>
      <c r="CQ650" s="277"/>
      <c r="CR650" s="277"/>
      <c r="CS650" s="277"/>
      <c r="CT650" s="277"/>
      <c r="CU650" s="277"/>
      <c r="CV650" s="277"/>
      <c r="CW650" s="277"/>
      <c r="CX650" s="277"/>
      <c r="CY650" s="277"/>
      <c r="CZ650" s="277"/>
      <c r="DA650" s="277"/>
      <c r="DB650" s="277"/>
      <c r="DC650" s="277"/>
      <c r="DD650" s="277"/>
      <c r="DE650" s="277"/>
      <c r="DF650" s="277"/>
      <c r="DG650" s="277"/>
      <c r="DH650" s="277"/>
      <c r="DI650" s="277"/>
      <c r="DJ650" s="277"/>
      <c r="DK650" s="277"/>
      <c r="DL650" s="277"/>
      <c r="DM650" s="277"/>
      <c r="DN650" s="277"/>
      <c r="DO650" s="277"/>
      <c r="DP650" s="277"/>
      <c r="DQ650" s="277"/>
      <c r="DR650" s="277"/>
      <c r="DS650" s="277"/>
      <c r="DT650" s="277"/>
      <c r="DU650" s="277"/>
      <c r="DV650" s="277"/>
      <c r="DW650" s="277"/>
      <c r="DX650" s="277"/>
      <c r="DY650" s="277"/>
      <c r="DZ650" s="277"/>
      <c r="EA650" s="277"/>
      <c r="EB650" s="277"/>
      <c r="EC650" s="277"/>
      <c r="ED650" s="277"/>
      <c r="EE650" s="277"/>
      <c r="EF650" s="277"/>
      <c r="EG650" s="277"/>
      <c r="EH650" s="277"/>
      <c r="EI650" s="277"/>
      <c r="EJ650" s="277"/>
      <c r="EK650" s="277"/>
      <c r="EL650" s="277"/>
      <c r="EM650" s="277"/>
      <c r="EN650" s="277"/>
      <c r="EO650" s="277"/>
      <c r="EP650" s="277"/>
      <c r="EQ650" s="277"/>
      <c r="ER650" s="277"/>
      <c r="ES650" s="277"/>
      <c r="ET650" s="277"/>
      <c r="EU650" s="277"/>
      <c r="EV650" s="277"/>
      <c r="EW650" s="277"/>
      <c r="EX650" s="277"/>
      <c r="EY650" s="277"/>
      <c r="EZ650" s="277"/>
      <c r="FA650" s="277"/>
      <c r="FB650" s="277"/>
      <c r="FC650" s="277"/>
      <c r="FD650" s="277"/>
      <c r="FE650" s="277"/>
      <c r="FF650" s="277"/>
      <c r="FG650" s="277"/>
      <c r="FH650" s="277"/>
      <c r="FI650" s="277"/>
      <c r="FJ650" s="277"/>
      <c r="FK650" s="277"/>
      <c r="FL650" s="277"/>
      <c r="FM650" s="277"/>
      <c r="FN650" s="277"/>
      <c r="FO650" s="277"/>
      <c r="FP650" s="277"/>
      <c r="FQ650" s="277"/>
      <c r="FR650" s="277"/>
      <c r="FS650" s="277"/>
      <c r="FT650" s="277"/>
      <c r="FU650" s="277"/>
      <c r="FV650" s="277"/>
      <c r="FW650" s="277"/>
      <c r="FX650" s="277"/>
      <c r="FY650" s="277"/>
      <c r="FZ650" s="277"/>
      <c r="GA650" s="277"/>
      <c r="GB650" s="277"/>
      <c r="GC650" s="277"/>
      <c r="GD650" s="277"/>
      <c r="GE650" s="277"/>
      <c r="GF650" s="277"/>
      <c r="GG650" s="277"/>
      <c r="GH650" s="277"/>
      <c r="GI650" s="277"/>
      <c r="GJ650" s="277"/>
      <c r="GK650" s="277"/>
      <c r="GL650" s="277"/>
      <c r="GM650" s="277"/>
      <c r="GN650" s="277"/>
      <c r="GO650" s="277"/>
      <c r="GP650" s="277"/>
      <c r="GQ650" s="277"/>
      <c r="GR650" s="277"/>
      <c r="GS650" s="277"/>
      <c r="GT650" s="277"/>
      <c r="GU650" s="277"/>
      <c r="GV650" s="280"/>
      <c r="GW650" s="280"/>
      <c r="GX650" s="280"/>
      <c r="GY650" s="280"/>
      <c r="GZ650" s="280"/>
      <c r="HA650" s="280"/>
      <c r="HB650" s="280"/>
      <c r="HC650" s="280"/>
      <c r="HD650" s="280"/>
      <c r="HE650" s="280"/>
      <c r="HF650" s="280"/>
      <c r="HG650" s="280"/>
      <c r="HH650" s="280"/>
      <c r="HI650" s="280"/>
      <c r="HJ650" s="280"/>
      <c r="HK650" s="280"/>
      <c r="HL650" s="280"/>
      <c r="HM650" s="280"/>
      <c r="HN650" s="280"/>
      <c r="HO650" s="280"/>
      <c r="HP650" s="280"/>
      <c r="HQ650" s="280"/>
      <c r="HR650" s="280"/>
      <c r="HS650" s="280"/>
    </row>
    <row r="651" spans="1:227" s="278" customFormat="1" ht="30" customHeight="1">
      <c r="A651" s="521"/>
      <c r="B651" s="294" t="s">
        <v>253</v>
      </c>
      <c r="C651" s="302">
        <v>182.85</v>
      </c>
      <c r="D651" s="290">
        <v>89.045585000000003</v>
      </c>
      <c r="E651" s="290"/>
      <c r="F651" s="291">
        <f t="shared" si="101"/>
        <v>271.89558499999998</v>
      </c>
      <c r="G651" s="290"/>
      <c r="H651" s="291">
        <f t="shared" si="103"/>
        <v>271.89558499999998</v>
      </c>
      <c r="I651" s="296" t="s">
        <v>644</v>
      </c>
      <c r="J651" s="277"/>
      <c r="K651" s="277"/>
      <c r="L651" s="277"/>
      <c r="M651" s="277"/>
      <c r="N651" s="277"/>
      <c r="O651" s="277"/>
      <c r="P651" s="277"/>
      <c r="Q651" s="277"/>
      <c r="R651" s="277"/>
      <c r="S651" s="277"/>
      <c r="T651" s="277"/>
      <c r="U651" s="277"/>
      <c r="V651" s="277"/>
      <c r="W651" s="277"/>
      <c r="X651" s="277"/>
      <c r="Y651" s="277"/>
      <c r="Z651" s="277"/>
      <c r="AA651" s="277"/>
      <c r="AB651" s="277"/>
      <c r="AC651" s="277"/>
      <c r="AD651" s="277"/>
      <c r="AE651" s="277"/>
      <c r="AF651" s="277"/>
      <c r="AG651" s="277"/>
      <c r="AH651" s="277"/>
      <c r="AI651" s="277"/>
      <c r="AJ651" s="277"/>
      <c r="AK651" s="277"/>
      <c r="AL651" s="277"/>
      <c r="AM651" s="277"/>
      <c r="AN651" s="277"/>
      <c r="AO651" s="277"/>
      <c r="AP651" s="277"/>
      <c r="AQ651" s="277"/>
      <c r="AR651" s="277"/>
      <c r="AS651" s="277"/>
      <c r="AT651" s="277"/>
      <c r="AU651" s="277"/>
      <c r="AV651" s="277"/>
      <c r="AW651" s="277"/>
      <c r="AX651" s="277"/>
      <c r="AY651" s="277"/>
      <c r="AZ651" s="277"/>
      <c r="BA651" s="277"/>
      <c r="BB651" s="277"/>
      <c r="BC651" s="277"/>
      <c r="BD651" s="277"/>
      <c r="BE651" s="277"/>
      <c r="BF651" s="277"/>
      <c r="BG651" s="277"/>
      <c r="BH651" s="277"/>
      <c r="BI651" s="277"/>
      <c r="BJ651" s="277"/>
      <c r="BK651" s="277"/>
      <c r="BL651" s="277"/>
      <c r="BM651" s="277"/>
      <c r="BN651" s="277"/>
      <c r="BO651" s="277"/>
      <c r="BP651" s="277"/>
      <c r="BQ651" s="277"/>
      <c r="BR651" s="277"/>
      <c r="BS651" s="277"/>
      <c r="BT651" s="277"/>
      <c r="BU651" s="277"/>
      <c r="BV651" s="277"/>
      <c r="BW651" s="277"/>
      <c r="BX651" s="277"/>
      <c r="BY651" s="277"/>
      <c r="BZ651" s="277"/>
      <c r="CA651" s="277"/>
      <c r="CB651" s="277"/>
      <c r="CC651" s="277"/>
      <c r="CD651" s="277"/>
      <c r="CE651" s="277"/>
      <c r="CF651" s="277"/>
      <c r="CG651" s="277"/>
      <c r="CH651" s="277"/>
      <c r="CI651" s="277"/>
      <c r="CJ651" s="277"/>
      <c r="CK651" s="277"/>
      <c r="CL651" s="277"/>
      <c r="CM651" s="277"/>
      <c r="CN651" s="277"/>
      <c r="CO651" s="277"/>
      <c r="CP651" s="277"/>
      <c r="CQ651" s="277"/>
      <c r="CR651" s="277"/>
      <c r="CS651" s="277"/>
      <c r="CT651" s="277"/>
      <c r="CU651" s="277"/>
      <c r="CV651" s="277"/>
      <c r="CW651" s="277"/>
      <c r="CX651" s="277"/>
      <c r="CY651" s="277"/>
      <c r="CZ651" s="277"/>
      <c r="DA651" s="277"/>
      <c r="DB651" s="277"/>
      <c r="DC651" s="277"/>
      <c r="DD651" s="277"/>
      <c r="DE651" s="277"/>
      <c r="DF651" s="277"/>
      <c r="DG651" s="277"/>
      <c r="DH651" s="277"/>
      <c r="DI651" s="277"/>
      <c r="DJ651" s="277"/>
      <c r="DK651" s="277"/>
      <c r="DL651" s="277"/>
      <c r="DM651" s="277"/>
      <c r="DN651" s="277"/>
      <c r="DO651" s="277"/>
      <c r="DP651" s="277"/>
      <c r="DQ651" s="277"/>
      <c r="DR651" s="277"/>
      <c r="DS651" s="277"/>
      <c r="DT651" s="277"/>
      <c r="DU651" s="277"/>
      <c r="DV651" s="277"/>
      <c r="DW651" s="277"/>
      <c r="DX651" s="277"/>
      <c r="DY651" s="277"/>
      <c r="DZ651" s="277"/>
      <c r="EA651" s="277"/>
      <c r="EB651" s="277"/>
      <c r="EC651" s="277"/>
      <c r="ED651" s="277"/>
      <c r="EE651" s="277"/>
      <c r="EF651" s="277"/>
      <c r="EG651" s="277"/>
      <c r="EH651" s="277"/>
      <c r="EI651" s="277"/>
      <c r="EJ651" s="277"/>
      <c r="EK651" s="277"/>
      <c r="EL651" s="277"/>
      <c r="EM651" s="277"/>
      <c r="EN651" s="277"/>
      <c r="EO651" s="277"/>
      <c r="EP651" s="277"/>
      <c r="EQ651" s="277"/>
      <c r="ER651" s="277"/>
      <c r="ES651" s="277"/>
      <c r="ET651" s="277"/>
      <c r="EU651" s="277"/>
      <c r="EV651" s="277"/>
      <c r="EW651" s="277"/>
      <c r="EX651" s="277"/>
      <c r="EY651" s="277"/>
      <c r="EZ651" s="277"/>
      <c r="FA651" s="277"/>
      <c r="FB651" s="277"/>
      <c r="FC651" s="277"/>
      <c r="FD651" s="277"/>
      <c r="FE651" s="277"/>
      <c r="FF651" s="277"/>
      <c r="FG651" s="277"/>
      <c r="FH651" s="277"/>
      <c r="FI651" s="277"/>
      <c r="FJ651" s="277"/>
      <c r="FK651" s="277"/>
      <c r="FL651" s="277"/>
      <c r="FM651" s="277"/>
      <c r="FN651" s="277"/>
      <c r="FO651" s="277"/>
      <c r="FP651" s="277"/>
      <c r="FQ651" s="277"/>
      <c r="FR651" s="277"/>
      <c r="FS651" s="277"/>
      <c r="FT651" s="277"/>
      <c r="FU651" s="277"/>
      <c r="FV651" s="277"/>
      <c r="FW651" s="277"/>
      <c r="FX651" s="277"/>
      <c r="FY651" s="277"/>
      <c r="FZ651" s="277"/>
      <c r="GA651" s="277"/>
      <c r="GB651" s="277"/>
      <c r="GC651" s="277"/>
      <c r="GD651" s="277"/>
      <c r="GE651" s="277"/>
      <c r="GF651" s="277"/>
      <c r="GG651" s="277"/>
      <c r="GH651" s="277"/>
      <c r="GI651" s="277"/>
      <c r="GJ651" s="277"/>
      <c r="GK651" s="277"/>
      <c r="GL651" s="277"/>
      <c r="GM651" s="277"/>
      <c r="GN651" s="277"/>
      <c r="GO651" s="277"/>
      <c r="GP651" s="277"/>
      <c r="GQ651" s="277"/>
      <c r="GR651" s="277"/>
      <c r="GS651" s="277"/>
      <c r="GT651" s="277"/>
      <c r="GU651" s="277"/>
      <c r="GV651" s="280"/>
      <c r="GW651" s="280"/>
      <c r="GX651" s="280"/>
      <c r="GY651" s="280"/>
      <c r="GZ651" s="280"/>
      <c r="HA651" s="280"/>
      <c r="HB651" s="280"/>
      <c r="HC651" s="280"/>
      <c r="HD651" s="280"/>
      <c r="HE651" s="280"/>
      <c r="HF651" s="280"/>
      <c r="HG651" s="280"/>
      <c r="HH651" s="280"/>
      <c r="HI651" s="280"/>
      <c r="HJ651" s="280"/>
      <c r="HK651" s="280"/>
      <c r="HL651" s="280"/>
      <c r="HM651" s="280"/>
      <c r="HN651" s="280"/>
      <c r="HO651" s="280"/>
      <c r="HP651" s="280"/>
      <c r="HQ651" s="280"/>
      <c r="HR651" s="280"/>
      <c r="HS651" s="280"/>
    </row>
    <row r="652" spans="1:227" s="278" customFormat="1" ht="30" customHeight="1">
      <c r="A652" s="521"/>
      <c r="B652" s="294" t="s">
        <v>255</v>
      </c>
      <c r="C652" s="290">
        <v>15.9</v>
      </c>
      <c r="D652" s="290"/>
      <c r="E652" s="290"/>
      <c r="F652" s="291">
        <f t="shared" si="101"/>
        <v>15.9</v>
      </c>
      <c r="G652" s="290"/>
      <c r="H652" s="291">
        <f t="shared" si="103"/>
        <v>15.9</v>
      </c>
      <c r="I652" s="296"/>
      <c r="J652" s="277"/>
      <c r="K652" s="277"/>
      <c r="L652" s="277"/>
      <c r="M652" s="277"/>
      <c r="N652" s="277"/>
      <c r="O652" s="277"/>
      <c r="P652" s="277"/>
      <c r="Q652" s="277"/>
      <c r="R652" s="277"/>
      <c r="S652" s="277"/>
      <c r="T652" s="277"/>
      <c r="U652" s="277"/>
      <c r="V652" s="277"/>
      <c r="W652" s="277"/>
      <c r="X652" s="277"/>
      <c r="Y652" s="277"/>
      <c r="Z652" s="277"/>
      <c r="AA652" s="277"/>
      <c r="AB652" s="277"/>
      <c r="AC652" s="277"/>
      <c r="AD652" s="277"/>
      <c r="AE652" s="277"/>
      <c r="AF652" s="277"/>
      <c r="AG652" s="277"/>
      <c r="AH652" s="277"/>
      <c r="AI652" s="277"/>
      <c r="AJ652" s="277"/>
      <c r="AK652" s="277"/>
      <c r="AL652" s="277"/>
      <c r="AM652" s="277"/>
      <c r="AN652" s="277"/>
      <c r="AO652" s="277"/>
      <c r="AP652" s="277"/>
      <c r="AQ652" s="277"/>
      <c r="AR652" s="277"/>
      <c r="AS652" s="277"/>
      <c r="AT652" s="277"/>
      <c r="AU652" s="277"/>
      <c r="AV652" s="277"/>
      <c r="AW652" s="277"/>
      <c r="AX652" s="277"/>
      <c r="AY652" s="277"/>
      <c r="AZ652" s="277"/>
      <c r="BA652" s="277"/>
      <c r="BB652" s="277"/>
      <c r="BC652" s="277"/>
      <c r="BD652" s="277"/>
      <c r="BE652" s="277"/>
      <c r="BF652" s="277"/>
      <c r="BG652" s="277"/>
      <c r="BH652" s="277"/>
      <c r="BI652" s="277"/>
      <c r="BJ652" s="277"/>
      <c r="BK652" s="277"/>
      <c r="BL652" s="277"/>
      <c r="BM652" s="277"/>
      <c r="BN652" s="277"/>
      <c r="BO652" s="277"/>
      <c r="BP652" s="277"/>
      <c r="BQ652" s="277"/>
      <c r="BR652" s="277"/>
      <c r="BS652" s="277"/>
      <c r="BT652" s="277"/>
      <c r="BU652" s="277"/>
      <c r="BV652" s="277"/>
      <c r="BW652" s="277"/>
      <c r="BX652" s="277"/>
      <c r="BY652" s="277"/>
      <c r="BZ652" s="277"/>
      <c r="CA652" s="277"/>
      <c r="CB652" s="277"/>
      <c r="CC652" s="277"/>
      <c r="CD652" s="277"/>
      <c r="CE652" s="277"/>
      <c r="CF652" s="277"/>
      <c r="CG652" s="277"/>
      <c r="CH652" s="277"/>
      <c r="CI652" s="277"/>
      <c r="CJ652" s="277"/>
      <c r="CK652" s="277"/>
      <c r="CL652" s="277"/>
      <c r="CM652" s="277"/>
      <c r="CN652" s="277"/>
      <c r="CO652" s="277"/>
      <c r="CP652" s="277"/>
      <c r="CQ652" s="277"/>
      <c r="CR652" s="277"/>
      <c r="CS652" s="277"/>
      <c r="CT652" s="277"/>
      <c r="CU652" s="277"/>
      <c r="CV652" s="277"/>
      <c r="CW652" s="277"/>
      <c r="CX652" s="277"/>
      <c r="CY652" s="277"/>
      <c r="CZ652" s="277"/>
      <c r="DA652" s="277"/>
      <c r="DB652" s="277"/>
      <c r="DC652" s="277"/>
      <c r="DD652" s="277"/>
      <c r="DE652" s="277"/>
      <c r="DF652" s="277"/>
      <c r="DG652" s="277"/>
      <c r="DH652" s="277"/>
      <c r="DI652" s="277"/>
      <c r="DJ652" s="277"/>
      <c r="DK652" s="277"/>
      <c r="DL652" s="277"/>
      <c r="DM652" s="277"/>
      <c r="DN652" s="277"/>
      <c r="DO652" s="277"/>
      <c r="DP652" s="277"/>
      <c r="DQ652" s="277"/>
      <c r="DR652" s="277"/>
      <c r="DS652" s="277"/>
      <c r="DT652" s="277"/>
      <c r="DU652" s="277"/>
      <c r="DV652" s="277"/>
      <c r="DW652" s="277"/>
      <c r="DX652" s="277"/>
      <c r="DY652" s="277"/>
      <c r="DZ652" s="277"/>
      <c r="EA652" s="277"/>
      <c r="EB652" s="277"/>
      <c r="EC652" s="277"/>
      <c r="ED652" s="277"/>
      <c r="EE652" s="277"/>
      <c r="EF652" s="277"/>
      <c r="EG652" s="277"/>
      <c r="EH652" s="277"/>
      <c r="EI652" s="277"/>
      <c r="EJ652" s="277"/>
      <c r="EK652" s="277"/>
      <c r="EL652" s="277"/>
      <c r="EM652" s="277"/>
      <c r="EN652" s="277"/>
      <c r="EO652" s="277"/>
      <c r="EP652" s="277"/>
      <c r="EQ652" s="277"/>
      <c r="ER652" s="277"/>
      <c r="ES652" s="277"/>
      <c r="ET652" s="277"/>
      <c r="EU652" s="277"/>
      <c r="EV652" s="277"/>
      <c r="EW652" s="277"/>
      <c r="EX652" s="277"/>
      <c r="EY652" s="277"/>
      <c r="EZ652" s="277"/>
      <c r="FA652" s="277"/>
      <c r="FB652" s="277"/>
      <c r="FC652" s="277"/>
      <c r="FD652" s="277"/>
      <c r="FE652" s="277"/>
      <c r="FF652" s="277"/>
      <c r="FG652" s="277"/>
      <c r="FH652" s="277"/>
      <c r="FI652" s="277"/>
      <c r="FJ652" s="277"/>
      <c r="FK652" s="277"/>
      <c r="FL652" s="277"/>
      <c r="FM652" s="277"/>
      <c r="FN652" s="277"/>
      <c r="FO652" s="277"/>
      <c r="FP652" s="277"/>
      <c r="FQ652" s="277"/>
      <c r="FR652" s="277"/>
      <c r="FS652" s="277"/>
      <c r="FT652" s="277"/>
      <c r="FU652" s="277"/>
      <c r="FV652" s="277"/>
      <c r="FW652" s="277"/>
      <c r="FX652" s="277"/>
      <c r="FY652" s="277"/>
      <c r="FZ652" s="277"/>
      <c r="GA652" s="277"/>
      <c r="GB652" s="277"/>
      <c r="GC652" s="277"/>
      <c r="GD652" s="277"/>
      <c r="GE652" s="277"/>
      <c r="GF652" s="277"/>
      <c r="GG652" s="277"/>
      <c r="GH652" s="277"/>
      <c r="GI652" s="277"/>
      <c r="GJ652" s="277"/>
      <c r="GK652" s="277"/>
      <c r="GL652" s="277"/>
      <c r="GM652" s="277"/>
      <c r="GN652" s="277"/>
      <c r="GO652" s="277"/>
      <c r="GP652" s="277"/>
      <c r="GQ652" s="277"/>
      <c r="GR652" s="277"/>
      <c r="GS652" s="277"/>
      <c r="GT652" s="277"/>
      <c r="GU652" s="277"/>
      <c r="GV652" s="280"/>
      <c r="GW652" s="280"/>
      <c r="GX652" s="280"/>
      <c r="GY652" s="280"/>
      <c r="GZ652" s="280"/>
      <c r="HA652" s="280"/>
      <c r="HB652" s="280"/>
      <c r="HC652" s="280"/>
      <c r="HD652" s="280"/>
      <c r="HE652" s="280"/>
      <c r="HF652" s="280"/>
      <c r="HG652" s="280"/>
      <c r="HH652" s="280"/>
      <c r="HI652" s="280"/>
      <c r="HJ652" s="280"/>
      <c r="HK652" s="280"/>
      <c r="HL652" s="280"/>
      <c r="HM652" s="280"/>
      <c r="HN652" s="280"/>
      <c r="HO652" s="280"/>
      <c r="HP652" s="280"/>
      <c r="HQ652" s="280"/>
      <c r="HR652" s="280"/>
      <c r="HS652" s="280"/>
    </row>
    <row r="653" spans="1:227" s="257" customFormat="1" ht="30" customHeight="1">
      <c r="A653" s="521"/>
      <c r="B653" s="293" t="s">
        <v>256</v>
      </c>
      <c r="C653" s="291">
        <v>12.6</v>
      </c>
      <c r="D653" s="291"/>
      <c r="E653" s="291"/>
      <c r="F653" s="291">
        <f t="shared" si="101"/>
        <v>12.6</v>
      </c>
      <c r="G653" s="291"/>
      <c r="H653" s="291">
        <f t="shared" si="103"/>
        <v>12.6</v>
      </c>
      <c r="I653" s="296"/>
      <c r="J653" s="277"/>
      <c r="K653" s="277"/>
      <c r="L653" s="277"/>
      <c r="M653" s="277"/>
      <c r="N653" s="277"/>
      <c r="O653" s="277"/>
      <c r="P653" s="277"/>
      <c r="Q653" s="277"/>
      <c r="R653" s="277"/>
      <c r="S653" s="277"/>
      <c r="T653" s="277"/>
      <c r="U653" s="277"/>
      <c r="V653" s="277"/>
      <c r="W653" s="277"/>
      <c r="X653" s="277"/>
      <c r="Y653" s="277"/>
      <c r="Z653" s="277"/>
      <c r="AA653" s="277"/>
      <c r="AB653" s="277"/>
      <c r="AC653" s="277"/>
      <c r="AD653" s="277"/>
      <c r="AE653" s="277"/>
      <c r="AF653" s="277"/>
      <c r="AG653" s="277"/>
      <c r="AH653" s="277"/>
      <c r="AI653" s="277"/>
      <c r="AJ653" s="277"/>
      <c r="AK653" s="277"/>
      <c r="AL653" s="277"/>
      <c r="AM653" s="277"/>
      <c r="AN653" s="277"/>
      <c r="AO653" s="277"/>
      <c r="AP653" s="277"/>
      <c r="AQ653" s="277"/>
      <c r="AR653" s="277"/>
      <c r="AS653" s="277"/>
      <c r="AT653" s="277"/>
      <c r="AU653" s="277"/>
      <c r="AV653" s="277"/>
      <c r="AW653" s="277"/>
      <c r="AX653" s="277"/>
      <c r="AY653" s="277"/>
      <c r="AZ653" s="277"/>
      <c r="BA653" s="277"/>
      <c r="BB653" s="277"/>
      <c r="BC653" s="277"/>
      <c r="BD653" s="277"/>
      <c r="BE653" s="277"/>
      <c r="BF653" s="277"/>
      <c r="BG653" s="277"/>
      <c r="BH653" s="277"/>
      <c r="BI653" s="277"/>
      <c r="BJ653" s="277"/>
      <c r="BK653" s="277"/>
      <c r="BL653" s="277"/>
      <c r="BM653" s="277"/>
      <c r="BN653" s="277"/>
      <c r="BO653" s="277"/>
      <c r="BP653" s="277"/>
      <c r="BQ653" s="277"/>
      <c r="BR653" s="277"/>
      <c r="BS653" s="277"/>
      <c r="BT653" s="277"/>
      <c r="BU653" s="277"/>
      <c r="BV653" s="277"/>
      <c r="BW653" s="277"/>
      <c r="BX653" s="277"/>
      <c r="BY653" s="277"/>
      <c r="BZ653" s="277"/>
      <c r="CA653" s="277"/>
      <c r="CB653" s="277"/>
      <c r="CC653" s="277"/>
      <c r="CD653" s="277"/>
      <c r="CE653" s="277"/>
      <c r="CF653" s="277"/>
      <c r="CG653" s="277"/>
      <c r="CH653" s="277"/>
      <c r="CI653" s="277"/>
      <c r="CJ653" s="277"/>
      <c r="CK653" s="277"/>
      <c r="CL653" s="277"/>
      <c r="CM653" s="277"/>
      <c r="CN653" s="277"/>
      <c r="CO653" s="277"/>
      <c r="CP653" s="277"/>
      <c r="CQ653" s="277"/>
      <c r="CR653" s="277"/>
      <c r="CS653" s="277"/>
      <c r="CT653" s="277"/>
      <c r="CU653" s="277"/>
      <c r="CV653" s="277"/>
      <c r="CW653" s="277"/>
      <c r="CX653" s="277"/>
      <c r="CY653" s="277"/>
      <c r="CZ653" s="277"/>
      <c r="DA653" s="277"/>
      <c r="DB653" s="277"/>
      <c r="DC653" s="277"/>
      <c r="DD653" s="277"/>
      <c r="DE653" s="277"/>
      <c r="DF653" s="277"/>
      <c r="DG653" s="277"/>
      <c r="DH653" s="277"/>
      <c r="DI653" s="277"/>
      <c r="DJ653" s="277"/>
      <c r="DK653" s="277"/>
      <c r="DL653" s="277"/>
      <c r="DM653" s="277"/>
      <c r="DN653" s="277"/>
      <c r="DO653" s="277"/>
      <c r="DP653" s="277"/>
      <c r="DQ653" s="277"/>
      <c r="DR653" s="277"/>
      <c r="DS653" s="277"/>
      <c r="DT653" s="277"/>
      <c r="DU653" s="277"/>
      <c r="DV653" s="277"/>
      <c r="DW653" s="277"/>
      <c r="DX653" s="277"/>
      <c r="DY653" s="277"/>
      <c r="DZ653" s="277"/>
      <c r="EA653" s="277"/>
      <c r="EB653" s="277"/>
      <c r="EC653" s="277"/>
      <c r="ED653" s="277"/>
      <c r="EE653" s="277"/>
      <c r="EF653" s="277"/>
      <c r="EG653" s="277"/>
      <c r="EH653" s="277"/>
      <c r="EI653" s="277"/>
      <c r="EJ653" s="277"/>
      <c r="EK653" s="277"/>
      <c r="EL653" s="277"/>
      <c r="EM653" s="277"/>
      <c r="EN653" s="277"/>
      <c r="EO653" s="277"/>
      <c r="EP653" s="277"/>
      <c r="EQ653" s="277"/>
      <c r="ER653" s="277"/>
      <c r="ES653" s="277"/>
      <c r="ET653" s="277"/>
      <c r="EU653" s="277"/>
      <c r="EV653" s="277"/>
      <c r="EW653" s="277"/>
      <c r="EX653" s="277"/>
      <c r="EY653" s="277"/>
      <c r="EZ653" s="277"/>
      <c r="FA653" s="277"/>
      <c r="FB653" s="277"/>
      <c r="FC653" s="277"/>
      <c r="FD653" s="277"/>
      <c r="FE653" s="277"/>
      <c r="FF653" s="277"/>
      <c r="FG653" s="277"/>
      <c r="FH653" s="277"/>
      <c r="FI653" s="277"/>
      <c r="FJ653" s="277"/>
      <c r="FK653" s="277"/>
      <c r="FL653" s="277"/>
      <c r="FM653" s="277"/>
      <c r="FN653" s="277"/>
      <c r="FO653" s="277"/>
      <c r="FP653" s="277"/>
      <c r="FQ653" s="277"/>
      <c r="FR653" s="277"/>
      <c r="FS653" s="277"/>
      <c r="FT653" s="277"/>
      <c r="FU653" s="277"/>
      <c r="FV653" s="277"/>
      <c r="FW653" s="277"/>
      <c r="FX653" s="277"/>
      <c r="FY653" s="277"/>
      <c r="FZ653" s="277"/>
      <c r="GA653" s="277"/>
      <c r="GB653" s="277"/>
      <c r="GC653" s="277"/>
      <c r="GD653" s="277"/>
      <c r="GE653" s="277"/>
      <c r="GF653" s="277"/>
      <c r="GG653" s="277"/>
      <c r="GH653" s="277"/>
      <c r="GI653" s="277"/>
      <c r="GJ653" s="277"/>
      <c r="GK653" s="277"/>
      <c r="GL653" s="277"/>
      <c r="GM653" s="277"/>
      <c r="GN653" s="277"/>
      <c r="GO653" s="277"/>
      <c r="GP653" s="277"/>
      <c r="GQ653" s="277"/>
      <c r="GR653" s="277"/>
      <c r="GS653" s="277"/>
      <c r="GT653" s="277"/>
      <c r="GU653" s="277"/>
      <c r="GV653" s="280"/>
      <c r="GW653" s="280"/>
      <c r="GX653" s="280"/>
      <c r="GY653" s="280"/>
      <c r="GZ653" s="280"/>
      <c r="HA653" s="280"/>
      <c r="HB653" s="280"/>
      <c r="HC653" s="280"/>
      <c r="HD653" s="280"/>
      <c r="HE653" s="280"/>
      <c r="HF653" s="280"/>
      <c r="HG653" s="280"/>
      <c r="HH653" s="280"/>
      <c r="HI653" s="280"/>
      <c r="HJ653" s="280"/>
      <c r="HK653" s="280"/>
      <c r="HL653" s="280"/>
      <c r="HM653" s="280"/>
      <c r="HN653" s="280"/>
      <c r="HO653" s="280"/>
      <c r="HP653" s="280"/>
      <c r="HQ653" s="280"/>
      <c r="HR653" s="280"/>
      <c r="HS653" s="280"/>
    </row>
    <row r="654" spans="1:227" s="257" customFormat="1" ht="30" customHeight="1">
      <c r="A654" s="521"/>
      <c r="B654" s="293" t="s">
        <v>257</v>
      </c>
      <c r="C654" s="290">
        <v>3.3</v>
      </c>
      <c r="D654" s="323"/>
      <c r="E654" s="290"/>
      <c r="F654" s="291">
        <f t="shared" si="101"/>
        <v>3.3</v>
      </c>
      <c r="G654" s="290"/>
      <c r="H654" s="291">
        <f t="shared" si="103"/>
        <v>3.3</v>
      </c>
      <c r="I654" s="296"/>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277"/>
      <c r="AF654" s="277"/>
      <c r="AG654" s="277"/>
      <c r="AH654" s="277"/>
      <c r="AI654" s="277"/>
      <c r="AJ654" s="277"/>
      <c r="AK654" s="277"/>
      <c r="AL654" s="277"/>
      <c r="AM654" s="277"/>
      <c r="AN654" s="277"/>
      <c r="AO654" s="277"/>
      <c r="AP654" s="277"/>
      <c r="AQ654" s="277"/>
      <c r="AR654" s="277"/>
      <c r="AS654" s="277"/>
      <c r="AT654" s="277"/>
      <c r="AU654" s="277"/>
      <c r="AV654" s="277"/>
      <c r="AW654" s="277"/>
      <c r="AX654" s="277"/>
      <c r="AY654" s="277"/>
      <c r="AZ654" s="277"/>
      <c r="BA654" s="277"/>
      <c r="BB654" s="277"/>
      <c r="BC654" s="277"/>
      <c r="BD654" s="277"/>
      <c r="BE654" s="277"/>
      <c r="BF654" s="277"/>
      <c r="BG654" s="277"/>
      <c r="BH654" s="277"/>
      <c r="BI654" s="277"/>
      <c r="BJ654" s="277"/>
      <c r="BK654" s="277"/>
      <c r="BL654" s="277"/>
      <c r="BM654" s="277"/>
      <c r="BN654" s="277"/>
      <c r="BO654" s="277"/>
      <c r="BP654" s="277"/>
      <c r="BQ654" s="277"/>
      <c r="BR654" s="277"/>
      <c r="BS654" s="277"/>
      <c r="BT654" s="277"/>
      <c r="BU654" s="277"/>
      <c r="BV654" s="277"/>
      <c r="BW654" s="277"/>
      <c r="BX654" s="277"/>
      <c r="BY654" s="277"/>
      <c r="BZ654" s="277"/>
      <c r="CA654" s="277"/>
      <c r="CB654" s="277"/>
      <c r="CC654" s="277"/>
      <c r="CD654" s="277"/>
      <c r="CE654" s="277"/>
      <c r="CF654" s="277"/>
      <c r="CG654" s="277"/>
      <c r="CH654" s="277"/>
      <c r="CI654" s="277"/>
      <c r="CJ654" s="277"/>
      <c r="CK654" s="277"/>
      <c r="CL654" s="277"/>
      <c r="CM654" s="277"/>
      <c r="CN654" s="277"/>
      <c r="CO654" s="277"/>
      <c r="CP654" s="277"/>
      <c r="CQ654" s="277"/>
      <c r="CR654" s="277"/>
      <c r="CS654" s="277"/>
      <c r="CT654" s="277"/>
      <c r="CU654" s="277"/>
      <c r="CV654" s="277"/>
      <c r="CW654" s="277"/>
      <c r="CX654" s="277"/>
      <c r="CY654" s="277"/>
      <c r="CZ654" s="277"/>
      <c r="DA654" s="277"/>
      <c r="DB654" s="277"/>
      <c r="DC654" s="277"/>
      <c r="DD654" s="277"/>
      <c r="DE654" s="277"/>
      <c r="DF654" s="277"/>
      <c r="DG654" s="277"/>
      <c r="DH654" s="277"/>
      <c r="DI654" s="277"/>
      <c r="DJ654" s="277"/>
      <c r="DK654" s="277"/>
      <c r="DL654" s="277"/>
      <c r="DM654" s="277"/>
      <c r="DN654" s="277"/>
      <c r="DO654" s="277"/>
      <c r="DP654" s="277"/>
      <c r="DQ654" s="277"/>
      <c r="DR654" s="277"/>
      <c r="DS654" s="277"/>
      <c r="DT654" s="277"/>
      <c r="DU654" s="277"/>
      <c r="DV654" s="277"/>
      <c r="DW654" s="277"/>
      <c r="DX654" s="277"/>
      <c r="DY654" s="277"/>
      <c r="DZ654" s="277"/>
      <c r="EA654" s="277"/>
      <c r="EB654" s="277"/>
      <c r="EC654" s="277"/>
      <c r="ED654" s="277"/>
      <c r="EE654" s="277"/>
      <c r="EF654" s="277"/>
      <c r="EG654" s="277"/>
      <c r="EH654" s="277"/>
      <c r="EI654" s="277"/>
      <c r="EJ654" s="277"/>
      <c r="EK654" s="277"/>
      <c r="EL654" s="277"/>
      <c r="EM654" s="277"/>
      <c r="EN654" s="277"/>
      <c r="EO654" s="277"/>
      <c r="EP654" s="277"/>
      <c r="EQ654" s="277"/>
      <c r="ER654" s="277"/>
      <c r="ES654" s="277"/>
      <c r="ET654" s="277"/>
      <c r="EU654" s="277"/>
      <c r="EV654" s="277"/>
      <c r="EW654" s="277"/>
      <c r="EX654" s="277"/>
      <c r="EY654" s="277"/>
      <c r="EZ654" s="277"/>
      <c r="FA654" s="277"/>
      <c r="FB654" s="277"/>
      <c r="FC654" s="277"/>
      <c r="FD654" s="277"/>
      <c r="FE654" s="277"/>
      <c r="FF654" s="277"/>
      <c r="FG654" s="277"/>
      <c r="FH654" s="277"/>
      <c r="FI654" s="277"/>
      <c r="FJ654" s="277"/>
      <c r="FK654" s="277"/>
      <c r="FL654" s="277"/>
      <c r="FM654" s="277"/>
      <c r="FN654" s="277"/>
      <c r="FO654" s="277"/>
      <c r="FP654" s="277"/>
      <c r="FQ654" s="277"/>
      <c r="FR654" s="277"/>
      <c r="FS654" s="277"/>
      <c r="FT654" s="277"/>
      <c r="FU654" s="277"/>
      <c r="FV654" s="277"/>
      <c r="FW654" s="277"/>
      <c r="FX654" s="277"/>
      <c r="FY654" s="277"/>
      <c r="FZ654" s="277"/>
      <c r="GA654" s="277"/>
      <c r="GB654" s="277"/>
      <c r="GC654" s="277"/>
      <c r="GD654" s="277"/>
      <c r="GE654" s="277"/>
      <c r="GF654" s="277"/>
      <c r="GG654" s="277"/>
      <c r="GH654" s="277"/>
      <c r="GI654" s="277"/>
      <c r="GJ654" s="277"/>
      <c r="GK654" s="277"/>
      <c r="GL654" s="277"/>
      <c r="GM654" s="277"/>
      <c r="GN654" s="277"/>
      <c r="GO654" s="277"/>
      <c r="GP654" s="277"/>
      <c r="GQ654" s="277"/>
      <c r="GR654" s="277"/>
      <c r="GS654" s="277"/>
      <c r="GT654" s="277"/>
      <c r="GU654" s="277"/>
      <c r="GV654" s="280"/>
      <c r="GW654" s="280"/>
      <c r="GX654" s="280"/>
      <c r="GY654" s="280"/>
      <c r="GZ654" s="280"/>
      <c r="HA654" s="280"/>
      <c r="HB654" s="280"/>
      <c r="HC654" s="280"/>
      <c r="HD654" s="280"/>
      <c r="HE654" s="280"/>
      <c r="HF654" s="280"/>
      <c r="HG654" s="280"/>
      <c r="HH654" s="280"/>
      <c r="HI654" s="280"/>
      <c r="HJ654" s="280"/>
      <c r="HK654" s="280"/>
      <c r="HL654" s="280"/>
      <c r="HM654" s="280"/>
      <c r="HN654" s="280"/>
      <c r="HO654" s="280"/>
      <c r="HP654" s="280"/>
      <c r="HQ654" s="280"/>
      <c r="HR654" s="280"/>
      <c r="HS654" s="280"/>
    </row>
    <row r="655" spans="1:227" s="257" customFormat="1" ht="30" customHeight="1">
      <c r="A655" s="521"/>
      <c r="B655" s="292" t="s">
        <v>258</v>
      </c>
      <c r="C655" s="290">
        <f>SUM(C656:C662)</f>
        <v>1571.02</v>
      </c>
      <c r="D655" s="290">
        <f t="shared" ref="D655:G655" si="105">SUM(D656:D662)</f>
        <v>31.675000000000001</v>
      </c>
      <c r="E655" s="290">
        <f t="shared" si="105"/>
        <v>0</v>
      </c>
      <c r="F655" s="291">
        <f t="shared" si="101"/>
        <v>1602.6949999999999</v>
      </c>
      <c r="G655" s="290">
        <f t="shared" si="105"/>
        <v>-14697</v>
      </c>
      <c r="H655" s="291">
        <f t="shared" si="103"/>
        <v>-13094.305</v>
      </c>
      <c r="I655" s="296"/>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277"/>
      <c r="AF655" s="277"/>
      <c r="AG655" s="277"/>
      <c r="AH655" s="277"/>
      <c r="AI655" s="277"/>
      <c r="AJ655" s="277"/>
      <c r="AK655" s="277"/>
      <c r="AL655" s="277"/>
      <c r="AM655" s="277"/>
      <c r="AN655" s="277"/>
      <c r="AO655" s="277"/>
      <c r="AP655" s="277"/>
      <c r="AQ655" s="277"/>
      <c r="AR655" s="277"/>
      <c r="AS655" s="277"/>
      <c r="AT655" s="277"/>
      <c r="AU655" s="277"/>
      <c r="AV655" s="277"/>
      <c r="AW655" s="277"/>
      <c r="AX655" s="277"/>
      <c r="AY655" s="277"/>
      <c r="AZ655" s="277"/>
      <c r="BA655" s="277"/>
      <c r="BB655" s="277"/>
      <c r="BC655" s="277"/>
      <c r="BD655" s="277"/>
      <c r="BE655" s="277"/>
      <c r="BF655" s="277"/>
      <c r="BG655" s="277"/>
      <c r="BH655" s="277"/>
      <c r="BI655" s="277"/>
      <c r="BJ655" s="277"/>
      <c r="BK655" s="277"/>
      <c r="BL655" s="277"/>
      <c r="BM655" s="277"/>
      <c r="BN655" s="277"/>
      <c r="BO655" s="277"/>
      <c r="BP655" s="277"/>
      <c r="BQ655" s="277"/>
      <c r="BR655" s="277"/>
      <c r="BS655" s="277"/>
      <c r="BT655" s="277"/>
      <c r="BU655" s="277"/>
      <c r="BV655" s="277"/>
      <c r="BW655" s="277"/>
      <c r="BX655" s="277"/>
      <c r="BY655" s="277"/>
      <c r="BZ655" s="277"/>
      <c r="CA655" s="277"/>
      <c r="CB655" s="277"/>
      <c r="CC655" s="277"/>
      <c r="CD655" s="277"/>
      <c r="CE655" s="277"/>
      <c r="CF655" s="277"/>
      <c r="CG655" s="277"/>
      <c r="CH655" s="277"/>
      <c r="CI655" s="277"/>
      <c r="CJ655" s="277"/>
      <c r="CK655" s="277"/>
      <c r="CL655" s="277"/>
      <c r="CM655" s="277"/>
      <c r="CN655" s="277"/>
      <c r="CO655" s="277"/>
      <c r="CP655" s="277"/>
      <c r="CQ655" s="277"/>
      <c r="CR655" s="277"/>
      <c r="CS655" s="277"/>
      <c r="CT655" s="277"/>
      <c r="CU655" s="277"/>
      <c r="CV655" s="277"/>
      <c r="CW655" s="277"/>
      <c r="CX655" s="277"/>
      <c r="CY655" s="277"/>
      <c r="CZ655" s="277"/>
      <c r="DA655" s="277"/>
      <c r="DB655" s="277"/>
      <c r="DC655" s="277"/>
      <c r="DD655" s="277"/>
      <c r="DE655" s="277"/>
      <c r="DF655" s="277"/>
      <c r="DG655" s="277"/>
      <c r="DH655" s="277"/>
      <c r="DI655" s="277"/>
      <c r="DJ655" s="277"/>
      <c r="DK655" s="277"/>
      <c r="DL655" s="277"/>
      <c r="DM655" s="277"/>
      <c r="DN655" s="277"/>
      <c r="DO655" s="277"/>
      <c r="DP655" s="277"/>
      <c r="DQ655" s="277"/>
      <c r="DR655" s="277"/>
      <c r="DS655" s="277"/>
      <c r="DT655" s="277"/>
      <c r="DU655" s="277"/>
      <c r="DV655" s="277"/>
      <c r="DW655" s="277"/>
      <c r="DX655" s="277"/>
      <c r="DY655" s="277"/>
      <c r="DZ655" s="277"/>
      <c r="EA655" s="277"/>
      <c r="EB655" s="277"/>
      <c r="EC655" s="277"/>
      <c r="ED655" s="277"/>
      <c r="EE655" s="277"/>
      <c r="EF655" s="277"/>
      <c r="EG655" s="277"/>
      <c r="EH655" s="277"/>
      <c r="EI655" s="277"/>
      <c r="EJ655" s="277"/>
      <c r="EK655" s="277"/>
      <c r="EL655" s="277"/>
      <c r="EM655" s="277"/>
      <c r="EN655" s="277"/>
      <c r="EO655" s="277"/>
      <c r="EP655" s="277"/>
      <c r="EQ655" s="277"/>
      <c r="ER655" s="277"/>
      <c r="ES655" s="277"/>
      <c r="ET655" s="277"/>
      <c r="EU655" s="277"/>
      <c r="EV655" s="277"/>
      <c r="EW655" s="277"/>
      <c r="EX655" s="277"/>
      <c r="EY655" s="277"/>
      <c r="EZ655" s="277"/>
      <c r="FA655" s="277"/>
      <c r="FB655" s="277"/>
      <c r="FC655" s="277"/>
      <c r="FD655" s="277"/>
      <c r="FE655" s="277"/>
      <c r="FF655" s="277"/>
      <c r="FG655" s="277"/>
      <c r="FH655" s="277"/>
      <c r="FI655" s="277"/>
      <c r="FJ655" s="277"/>
      <c r="FK655" s="277"/>
      <c r="FL655" s="277"/>
      <c r="FM655" s="277"/>
      <c r="FN655" s="277"/>
      <c r="FO655" s="277"/>
      <c r="FP655" s="277"/>
      <c r="FQ655" s="277"/>
      <c r="FR655" s="277"/>
      <c r="FS655" s="277"/>
      <c r="FT655" s="277"/>
      <c r="FU655" s="277"/>
      <c r="FV655" s="277"/>
      <c r="FW655" s="277"/>
      <c r="FX655" s="277"/>
      <c r="FY655" s="277"/>
      <c r="FZ655" s="277"/>
      <c r="GA655" s="277"/>
      <c r="GB655" s="277"/>
      <c r="GC655" s="277"/>
      <c r="GD655" s="277"/>
      <c r="GE655" s="277"/>
      <c r="GF655" s="277"/>
      <c r="GG655" s="277"/>
      <c r="GH655" s="277"/>
      <c r="GI655" s="277"/>
      <c r="GJ655" s="277"/>
      <c r="GK655" s="277"/>
      <c r="GL655" s="277"/>
      <c r="GM655" s="277"/>
      <c r="GN655" s="277"/>
      <c r="GO655" s="277"/>
      <c r="GP655" s="277"/>
      <c r="GQ655" s="277"/>
      <c r="GR655" s="277"/>
      <c r="GS655" s="277"/>
      <c r="GT655" s="277"/>
      <c r="GU655" s="277"/>
      <c r="GV655" s="280"/>
      <c r="GW655" s="280"/>
      <c r="GX655" s="280"/>
      <c r="GY655" s="280"/>
      <c r="GZ655" s="280"/>
      <c r="HA655" s="280"/>
      <c r="HB655" s="280"/>
      <c r="HC655" s="280"/>
      <c r="HD655" s="280"/>
      <c r="HE655" s="280"/>
      <c r="HF655" s="280"/>
      <c r="HG655" s="280"/>
      <c r="HH655" s="280"/>
      <c r="HI655" s="280"/>
      <c r="HJ655" s="280"/>
      <c r="HK655" s="280"/>
      <c r="HL655" s="280"/>
      <c r="HM655" s="280"/>
      <c r="HN655" s="280"/>
      <c r="HO655" s="280"/>
      <c r="HP655" s="280"/>
      <c r="HQ655" s="280"/>
      <c r="HR655" s="280"/>
      <c r="HS655" s="280"/>
    </row>
    <row r="656" spans="1:227" s="257" customFormat="1" ht="30" customHeight="1">
      <c r="A656" s="521"/>
      <c r="B656" s="293" t="s">
        <v>645</v>
      </c>
      <c r="C656" s="290">
        <v>35</v>
      </c>
      <c r="D656" s="323"/>
      <c r="E656" s="290"/>
      <c r="F656" s="291">
        <f t="shared" si="101"/>
        <v>35</v>
      </c>
      <c r="G656" s="290"/>
      <c r="H656" s="291">
        <f t="shared" si="103"/>
        <v>35</v>
      </c>
      <c r="I656" s="296"/>
      <c r="J656" s="277"/>
      <c r="K656" s="277"/>
      <c r="L656" s="277"/>
      <c r="M656" s="277"/>
      <c r="N656" s="277"/>
      <c r="O656" s="277"/>
      <c r="P656" s="277"/>
      <c r="Q656" s="277"/>
      <c r="R656" s="277"/>
      <c r="S656" s="277"/>
      <c r="T656" s="277"/>
      <c r="U656" s="277"/>
      <c r="V656" s="277"/>
      <c r="W656" s="277"/>
      <c r="X656" s="277"/>
      <c r="Y656" s="277"/>
      <c r="Z656" s="277"/>
      <c r="AA656" s="277"/>
      <c r="AB656" s="277"/>
      <c r="AC656" s="277"/>
      <c r="AD656" s="277"/>
      <c r="AE656" s="277"/>
      <c r="AF656" s="277"/>
      <c r="AG656" s="277"/>
      <c r="AH656" s="277"/>
      <c r="AI656" s="277"/>
      <c r="AJ656" s="277"/>
      <c r="AK656" s="277"/>
      <c r="AL656" s="277"/>
      <c r="AM656" s="277"/>
      <c r="AN656" s="277"/>
      <c r="AO656" s="277"/>
      <c r="AP656" s="277"/>
      <c r="AQ656" s="277"/>
      <c r="AR656" s="277"/>
      <c r="AS656" s="277"/>
      <c r="AT656" s="277"/>
      <c r="AU656" s="277"/>
      <c r="AV656" s="277"/>
      <c r="AW656" s="277"/>
      <c r="AX656" s="277"/>
      <c r="AY656" s="277"/>
      <c r="AZ656" s="277"/>
      <c r="BA656" s="277"/>
      <c r="BB656" s="277"/>
      <c r="BC656" s="277"/>
      <c r="BD656" s="277"/>
      <c r="BE656" s="277"/>
      <c r="BF656" s="277"/>
      <c r="BG656" s="277"/>
      <c r="BH656" s="277"/>
      <c r="BI656" s="277"/>
      <c r="BJ656" s="277"/>
      <c r="BK656" s="277"/>
      <c r="BL656" s="277"/>
      <c r="BM656" s="277"/>
      <c r="BN656" s="277"/>
      <c r="BO656" s="277"/>
      <c r="BP656" s="277"/>
      <c r="BQ656" s="277"/>
      <c r="BR656" s="277"/>
      <c r="BS656" s="277"/>
      <c r="BT656" s="277"/>
      <c r="BU656" s="277"/>
      <c r="BV656" s="277"/>
      <c r="BW656" s="277"/>
      <c r="BX656" s="277"/>
      <c r="BY656" s="277"/>
      <c r="BZ656" s="277"/>
      <c r="CA656" s="277"/>
      <c r="CB656" s="277"/>
      <c r="CC656" s="277"/>
      <c r="CD656" s="277"/>
      <c r="CE656" s="277"/>
      <c r="CF656" s="277"/>
      <c r="CG656" s="277"/>
      <c r="CH656" s="277"/>
      <c r="CI656" s="277"/>
      <c r="CJ656" s="277"/>
      <c r="CK656" s="277"/>
      <c r="CL656" s="277"/>
      <c r="CM656" s="277"/>
      <c r="CN656" s="277"/>
      <c r="CO656" s="277"/>
      <c r="CP656" s="277"/>
      <c r="CQ656" s="277"/>
      <c r="CR656" s="277"/>
      <c r="CS656" s="277"/>
      <c r="CT656" s="277"/>
      <c r="CU656" s="277"/>
      <c r="CV656" s="277"/>
      <c r="CW656" s="277"/>
      <c r="CX656" s="277"/>
      <c r="CY656" s="277"/>
      <c r="CZ656" s="277"/>
      <c r="DA656" s="277"/>
      <c r="DB656" s="277"/>
      <c r="DC656" s="277"/>
      <c r="DD656" s="277"/>
      <c r="DE656" s="277"/>
      <c r="DF656" s="277"/>
      <c r="DG656" s="277"/>
      <c r="DH656" s="277"/>
      <c r="DI656" s="277"/>
      <c r="DJ656" s="277"/>
      <c r="DK656" s="277"/>
      <c r="DL656" s="277"/>
      <c r="DM656" s="277"/>
      <c r="DN656" s="277"/>
      <c r="DO656" s="277"/>
      <c r="DP656" s="277"/>
      <c r="DQ656" s="277"/>
      <c r="DR656" s="277"/>
      <c r="DS656" s="277"/>
      <c r="DT656" s="277"/>
      <c r="DU656" s="277"/>
      <c r="DV656" s="277"/>
      <c r="DW656" s="277"/>
      <c r="DX656" s="277"/>
      <c r="DY656" s="277"/>
      <c r="DZ656" s="277"/>
      <c r="EA656" s="277"/>
      <c r="EB656" s="277"/>
      <c r="EC656" s="277"/>
      <c r="ED656" s="277"/>
      <c r="EE656" s="277"/>
      <c r="EF656" s="277"/>
      <c r="EG656" s="277"/>
      <c r="EH656" s="277"/>
      <c r="EI656" s="277"/>
      <c r="EJ656" s="277"/>
      <c r="EK656" s="277"/>
      <c r="EL656" s="277"/>
      <c r="EM656" s="277"/>
      <c r="EN656" s="277"/>
      <c r="EO656" s="277"/>
      <c r="EP656" s="277"/>
      <c r="EQ656" s="277"/>
      <c r="ER656" s="277"/>
      <c r="ES656" s="277"/>
      <c r="ET656" s="277"/>
      <c r="EU656" s="277"/>
      <c r="EV656" s="277"/>
      <c r="EW656" s="277"/>
      <c r="EX656" s="277"/>
      <c r="EY656" s="277"/>
      <c r="EZ656" s="277"/>
      <c r="FA656" s="277"/>
      <c r="FB656" s="277"/>
      <c r="FC656" s="277"/>
      <c r="FD656" s="277"/>
      <c r="FE656" s="277"/>
      <c r="FF656" s="277"/>
      <c r="FG656" s="277"/>
      <c r="FH656" s="277"/>
      <c r="FI656" s="277"/>
      <c r="FJ656" s="277"/>
      <c r="FK656" s="277"/>
      <c r="FL656" s="277"/>
      <c r="FM656" s="277"/>
      <c r="FN656" s="277"/>
      <c r="FO656" s="277"/>
      <c r="FP656" s="277"/>
      <c r="FQ656" s="277"/>
      <c r="FR656" s="277"/>
      <c r="FS656" s="277"/>
      <c r="FT656" s="277"/>
      <c r="FU656" s="277"/>
      <c r="FV656" s="277"/>
      <c r="FW656" s="277"/>
      <c r="FX656" s="277"/>
      <c r="FY656" s="277"/>
      <c r="FZ656" s="277"/>
      <c r="GA656" s="277"/>
      <c r="GB656" s="277"/>
      <c r="GC656" s="277"/>
      <c r="GD656" s="277"/>
      <c r="GE656" s="277"/>
      <c r="GF656" s="277"/>
      <c r="GG656" s="277"/>
      <c r="GH656" s="277"/>
      <c r="GI656" s="277"/>
      <c r="GJ656" s="277"/>
      <c r="GK656" s="277"/>
      <c r="GL656" s="277"/>
      <c r="GM656" s="277"/>
      <c r="GN656" s="277"/>
      <c r="GO656" s="277"/>
      <c r="GP656" s="277"/>
      <c r="GQ656" s="277"/>
      <c r="GR656" s="277"/>
      <c r="GS656" s="277"/>
      <c r="GT656" s="277"/>
      <c r="GU656" s="277"/>
      <c r="GV656" s="280"/>
      <c r="GW656" s="280"/>
      <c r="GX656" s="280"/>
      <c r="GY656" s="280"/>
      <c r="GZ656" s="280"/>
      <c r="HA656" s="280"/>
      <c r="HB656" s="280"/>
      <c r="HC656" s="280"/>
      <c r="HD656" s="280"/>
      <c r="HE656" s="280"/>
      <c r="HF656" s="280"/>
      <c r="HG656" s="280"/>
      <c r="HH656" s="280"/>
      <c r="HI656" s="280"/>
      <c r="HJ656" s="280"/>
      <c r="HK656" s="280"/>
      <c r="HL656" s="280"/>
      <c r="HM656" s="280"/>
      <c r="HN656" s="280"/>
      <c r="HO656" s="280"/>
      <c r="HP656" s="280"/>
      <c r="HQ656" s="280"/>
      <c r="HR656" s="280"/>
      <c r="HS656" s="280"/>
    </row>
    <row r="657" spans="1:227" s="257" customFormat="1" ht="30" customHeight="1">
      <c r="A657" s="521"/>
      <c r="B657" s="295" t="s">
        <v>646</v>
      </c>
      <c r="C657" s="290">
        <v>1383.47</v>
      </c>
      <c r="D657" s="323"/>
      <c r="E657" s="290"/>
      <c r="F657" s="291">
        <f t="shared" si="101"/>
        <v>1383.47</v>
      </c>
      <c r="G657" s="290"/>
      <c r="H657" s="291">
        <f t="shared" si="103"/>
        <v>1383.47</v>
      </c>
      <c r="I657" s="296"/>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s="277"/>
      <c r="AG657" s="277"/>
      <c r="AH657" s="277"/>
      <c r="AI657" s="277"/>
      <c r="AJ657" s="277"/>
      <c r="AK657" s="277"/>
      <c r="AL657" s="277"/>
      <c r="AM657" s="277"/>
      <c r="AN657" s="277"/>
      <c r="AO657" s="277"/>
      <c r="AP657" s="277"/>
      <c r="AQ657" s="277"/>
      <c r="AR657" s="277"/>
      <c r="AS657" s="277"/>
      <c r="AT657" s="277"/>
      <c r="AU657" s="277"/>
      <c r="AV657" s="277"/>
      <c r="AW657" s="277"/>
      <c r="AX657" s="277"/>
      <c r="AY657" s="277"/>
      <c r="AZ657" s="277"/>
      <c r="BA657" s="277"/>
      <c r="BB657" s="277"/>
      <c r="BC657" s="277"/>
      <c r="BD657" s="277"/>
      <c r="BE657" s="277"/>
      <c r="BF657" s="277"/>
      <c r="BG657" s="277"/>
      <c r="BH657" s="277"/>
      <c r="BI657" s="277"/>
      <c r="BJ657" s="277"/>
      <c r="BK657" s="277"/>
      <c r="BL657" s="277"/>
      <c r="BM657" s="277"/>
      <c r="BN657" s="277"/>
      <c r="BO657" s="277"/>
      <c r="BP657" s="277"/>
      <c r="BQ657" s="277"/>
      <c r="BR657" s="277"/>
      <c r="BS657" s="277"/>
      <c r="BT657" s="277"/>
      <c r="BU657" s="277"/>
      <c r="BV657" s="277"/>
      <c r="BW657" s="277"/>
      <c r="BX657" s="277"/>
      <c r="BY657" s="277"/>
      <c r="BZ657" s="277"/>
      <c r="CA657" s="277"/>
      <c r="CB657" s="277"/>
      <c r="CC657" s="277"/>
      <c r="CD657" s="277"/>
      <c r="CE657" s="277"/>
      <c r="CF657" s="277"/>
      <c r="CG657" s="277"/>
      <c r="CH657" s="277"/>
      <c r="CI657" s="277"/>
      <c r="CJ657" s="277"/>
      <c r="CK657" s="277"/>
      <c r="CL657" s="277"/>
      <c r="CM657" s="277"/>
      <c r="CN657" s="277"/>
      <c r="CO657" s="277"/>
      <c r="CP657" s="277"/>
      <c r="CQ657" s="277"/>
      <c r="CR657" s="277"/>
      <c r="CS657" s="277"/>
      <c r="CT657" s="277"/>
      <c r="CU657" s="277"/>
      <c r="CV657" s="277"/>
      <c r="CW657" s="277"/>
      <c r="CX657" s="277"/>
      <c r="CY657" s="277"/>
      <c r="CZ657" s="277"/>
      <c r="DA657" s="277"/>
      <c r="DB657" s="277"/>
      <c r="DC657" s="277"/>
      <c r="DD657" s="277"/>
      <c r="DE657" s="277"/>
      <c r="DF657" s="277"/>
      <c r="DG657" s="277"/>
      <c r="DH657" s="277"/>
      <c r="DI657" s="277"/>
      <c r="DJ657" s="277"/>
      <c r="DK657" s="277"/>
      <c r="DL657" s="277"/>
      <c r="DM657" s="277"/>
      <c r="DN657" s="277"/>
      <c r="DO657" s="277"/>
      <c r="DP657" s="277"/>
      <c r="DQ657" s="277"/>
      <c r="DR657" s="277"/>
      <c r="DS657" s="277"/>
      <c r="DT657" s="277"/>
      <c r="DU657" s="277"/>
      <c r="DV657" s="277"/>
      <c r="DW657" s="277"/>
      <c r="DX657" s="277"/>
      <c r="DY657" s="277"/>
      <c r="DZ657" s="277"/>
      <c r="EA657" s="277"/>
      <c r="EB657" s="277"/>
      <c r="EC657" s="277"/>
      <c r="ED657" s="277"/>
      <c r="EE657" s="277"/>
      <c r="EF657" s="277"/>
      <c r="EG657" s="277"/>
      <c r="EH657" s="277"/>
      <c r="EI657" s="277"/>
      <c r="EJ657" s="277"/>
      <c r="EK657" s="277"/>
      <c r="EL657" s="277"/>
      <c r="EM657" s="277"/>
      <c r="EN657" s="277"/>
      <c r="EO657" s="277"/>
      <c r="EP657" s="277"/>
      <c r="EQ657" s="277"/>
      <c r="ER657" s="277"/>
      <c r="ES657" s="277"/>
      <c r="ET657" s="277"/>
      <c r="EU657" s="277"/>
      <c r="EV657" s="277"/>
      <c r="EW657" s="277"/>
      <c r="EX657" s="277"/>
      <c r="EY657" s="277"/>
      <c r="EZ657" s="277"/>
      <c r="FA657" s="277"/>
      <c r="FB657" s="277"/>
      <c r="FC657" s="277"/>
      <c r="FD657" s="277"/>
      <c r="FE657" s="277"/>
      <c r="FF657" s="277"/>
      <c r="FG657" s="277"/>
      <c r="FH657" s="277"/>
      <c r="FI657" s="277"/>
      <c r="FJ657" s="277"/>
      <c r="FK657" s="277"/>
      <c r="FL657" s="277"/>
      <c r="FM657" s="277"/>
      <c r="FN657" s="277"/>
      <c r="FO657" s="277"/>
      <c r="FP657" s="277"/>
      <c r="FQ657" s="277"/>
      <c r="FR657" s="277"/>
      <c r="FS657" s="277"/>
      <c r="FT657" s="277"/>
      <c r="FU657" s="277"/>
      <c r="FV657" s="277"/>
      <c r="FW657" s="277"/>
      <c r="FX657" s="277"/>
      <c r="FY657" s="277"/>
      <c r="FZ657" s="277"/>
      <c r="GA657" s="277"/>
      <c r="GB657" s="277"/>
      <c r="GC657" s="277"/>
      <c r="GD657" s="277"/>
      <c r="GE657" s="277"/>
      <c r="GF657" s="277"/>
      <c r="GG657" s="277"/>
      <c r="GH657" s="277"/>
      <c r="GI657" s="277"/>
      <c r="GJ657" s="277"/>
      <c r="GK657" s="277"/>
      <c r="GL657" s="277"/>
      <c r="GM657" s="277"/>
      <c r="GN657" s="277"/>
      <c r="GO657" s="277"/>
      <c r="GP657" s="277"/>
      <c r="GQ657" s="277"/>
      <c r="GR657" s="277"/>
      <c r="GS657" s="277"/>
      <c r="GT657" s="277"/>
      <c r="GU657" s="277"/>
      <c r="GV657" s="280"/>
      <c r="GW657" s="280"/>
      <c r="GX657" s="280"/>
      <c r="GY657" s="280"/>
      <c r="GZ657" s="280"/>
      <c r="HA657" s="280"/>
      <c r="HB657" s="280"/>
      <c r="HC657" s="280"/>
      <c r="HD657" s="280"/>
      <c r="HE657" s="280"/>
      <c r="HF657" s="280"/>
      <c r="HG657" s="280"/>
      <c r="HH657" s="280"/>
      <c r="HI657" s="280"/>
      <c r="HJ657" s="280"/>
      <c r="HK657" s="280"/>
      <c r="HL657" s="280"/>
      <c r="HM657" s="280"/>
      <c r="HN657" s="280"/>
      <c r="HO657" s="280"/>
      <c r="HP657" s="280"/>
      <c r="HQ657" s="280"/>
      <c r="HR657" s="280"/>
      <c r="HS657" s="280"/>
    </row>
    <row r="658" spans="1:227" s="257" customFormat="1" ht="30" customHeight="1">
      <c r="A658" s="521"/>
      <c r="B658" s="295" t="s">
        <v>647</v>
      </c>
      <c r="C658" s="290">
        <v>6</v>
      </c>
      <c r="D658" s="321"/>
      <c r="E658" s="290"/>
      <c r="F658" s="291">
        <f t="shared" si="101"/>
        <v>6</v>
      </c>
      <c r="G658" s="290"/>
      <c r="H658" s="291">
        <f t="shared" si="103"/>
        <v>6</v>
      </c>
      <c r="I658" s="296"/>
      <c r="J658" s="277"/>
      <c r="K658" s="277"/>
      <c r="L658" s="277"/>
      <c r="M658" s="277"/>
      <c r="N658" s="277"/>
      <c r="O658" s="277"/>
      <c r="P658" s="277"/>
      <c r="Q658" s="277"/>
      <c r="R658" s="277"/>
      <c r="S658" s="277"/>
      <c r="T658" s="277"/>
      <c r="U658" s="277"/>
      <c r="V658" s="277"/>
      <c r="W658" s="277"/>
      <c r="X658" s="277"/>
      <c r="Y658" s="277"/>
      <c r="Z658" s="277"/>
      <c r="AA658" s="277"/>
      <c r="AB658" s="277"/>
      <c r="AC658" s="277"/>
      <c r="AD658" s="277"/>
      <c r="AE658" s="277"/>
      <c r="AF658" s="277"/>
      <c r="AG658" s="277"/>
      <c r="AH658" s="277"/>
      <c r="AI658" s="277"/>
      <c r="AJ658" s="277"/>
      <c r="AK658" s="277"/>
      <c r="AL658" s="277"/>
      <c r="AM658" s="277"/>
      <c r="AN658" s="277"/>
      <c r="AO658" s="277"/>
      <c r="AP658" s="277"/>
      <c r="AQ658" s="277"/>
      <c r="AR658" s="277"/>
      <c r="AS658" s="277"/>
      <c r="AT658" s="277"/>
      <c r="AU658" s="277"/>
      <c r="AV658" s="277"/>
      <c r="AW658" s="277"/>
      <c r="AX658" s="277"/>
      <c r="AY658" s="277"/>
      <c r="AZ658" s="277"/>
      <c r="BA658" s="277"/>
      <c r="BB658" s="277"/>
      <c r="BC658" s="277"/>
      <c r="BD658" s="277"/>
      <c r="BE658" s="277"/>
      <c r="BF658" s="277"/>
      <c r="BG658" s="277"/>
      <c r="BH658" s="277"/>
      <c r="BI658" s="277"/>
      <c r="BJ658" s="277"/>
      <c r="BK658" s="277"/>
      <c r="BL658" s="277"/>
      <c r="BM658" s="277"/>
      <c r="BN658" s="277"/>
      <c r="BO658" s="277"/>
      <c r="BP658" s="277"/>
      <c r="BQ658" s="277"/>
      <c r="BR658" s="277"/>
      <c r="BS658" s="277"/>
      <c r="BT658" s="277"/>
      <c r="BU658" s="277"/>
      <c r="BV658" s="277"/>
      <c r="BW658" s="277"/>
      <c r="BX658" s="277"/>
      <c r="BY658" s="277"/>
      <c r="BZ658" s="277"/>
      <c r="CA658" s="277"/>
      <c r="CB658" s="277"/>
      <c r="CC658" s="277"/>
      <c r="CD658" s="277"/>
      <c r="CE658" s="277"/>
      <c r="CF658" s="277"/>
      <c r="CG658" s="277"/>
      <c r="CH658" s="277"/>
      <c r="CI658" s="277"/>
      <c r="CJ658" s="277"/>
      <c r="CK658" s="277"/>
      <c r="CL658" s="277"/>
      <c r="CM658" s="277"/>
      <c r="CN658" s="277"/>
      <c r="CO658" s="277"/>
      <c r="CP658" s="277"/>
      <c r="CQ658" s="277"/>
      <c r="CR658" s="277"/>
      <c r="CS658" s="277"/>
      <c r="CT658" s="277"/>
      <c r="CU658" s="277"/>
      <c r="CV658" s="277"/>
      <c r="CW658" s="277"/>
      <c r="CX658" s="277"/>
      <c r="CY658" s="277"/>
      <c r="CZ658" s="277"/>
      <c r="DA658" s="277"/>
      <c r="DB658" s="277"/>
      <c r="DC658" s="277"/>
      <c r="DD658" s="277"/>
      <c r="DE658" s="277"/>
      <c r="DF658" s="277"/>
      <c r="DG658" s="277"/>
      <c r="DH658" s="277"/>
      <c r="DI658" s="277"/>
      <c r="DJ658" s="277"/>
      <c r="DK658" s="277"/>
      <c r="DL658" s="277"/>
      <c r="DM658" s="277"/>
      <c r="DN658" s="277"/>
      <c r="DO658" s="277"/>
      <c r="DP658" s="277"/>
      <c r="DQ658" s="277"/>
      <c r="DR658" s="277"/>
      <c r="DS658" s="277"/>
      <c r="DT658" s="277"/>
      <c r="DU658" s="277"/>
      <c r="DV658" s="277"/>
      <c r="DW658" s="277"/>
      <c r="DX658" s="277"/>
      <c r="DY658" s="277"/>
      <c r="DZ658" s="277"/>
      <c r="EA658" s="277"/>
      <c r="EB658" s="277"/>
      <c r="EC658" s="277"/>
      <c r="ED658" s="277"/>
      <c r="EE658" s="277"/>
      <c r="EF658" s="277"/>
      <c r="EG658" s="277"/>
      <c r="EH658" s="277"/>
      <c r="EI658" s="277"/>
      <c r="EJ658" s="277"/>
      <c r="EK658" s="277"/>
      <c r="EL658" s="277"/>
      <c r="EM658" s="277"/>
      <c r="EN658" s="277"/>
      <c r="EO658" s="277"/>
      <c r="EP658" s="277"/>
      <c r="EQ658" s="277"/>
      <c r="ER658" s="277"/>
      <c r="ES658" s="277"/>
      <c r="ET658" s="277"/>
      <c r="EU658" s="277"/>
      <c r="EV658" s="277"/>
      <c r="EW658" s="277"/>
      <c r="EX658" s="277"/>
      <c r="EY658" s="277"/>
      <c r="EZ658" s="277"/>
      <c r="FA658" s="277"/>
      <c r="FB658" s="277"/>
      <c r="FC658" s="277"/>
      <c r="FD658" s="277"/>
      <c r="FE658" s="277"/>
      <c r="FF658" s="277"/>
      <c r="FG658" s="277"/>
      <c r="FH658" s="277"/>
      <c r="FI658" s="277"/>
      <c r="FJ658" s="277"/>
      <c r="FK658" s="277"/>
      <c r="FL658" s="277"/>
      <c r="FM658" s="277"/>
      <c r="FN658" s="277"/>
      <c r="FO658" s="277"/>
      <c r="FP658" s="277"/>
      <c r="FQ658" s="277"/>
      <c r="FR658" s="277"/>
      <c r="FS658" s="277"/>
      <c r="FT658" s="277"/>
      <c r="FU658" s="277"/>
      <c r="FV658" s="277"/>
      <c r="FW658" s="277"/>
      <c r="FX658" s="277"/>
      <c r="FY658" s="277"/>
      <c r="FZ658" s="277"/>
      <c r="GA658" s="277"/>
      <c r="GB658" s="277"/>
      <c r="GC658" s="277"/>
      <c r="GD658" s="277"/>
      <c r="GE658" s="277"/>
      <c r="GF658" s="277"/>
      <c r="GG658" s="277"/>
      <c r="GH658" s="277"/>
      <c r="GI658" s="277"/>
      <c r="GJ658" s="277"/>
      <c r="GK658" s="277"/>
      <c r="GL658" s="277"/>
      <c r="GM658" s="277"/>
      <c r="GN658" s="277"/>
      <c r="GO658" s="277"/>
      <c r="GP658" s="277"/>
      <c r="GQ658" s="277"/>
      <c r="GR658" s="277"/>
      <c r="GS658" s="277"/>
      <c r="GT658" s="277"/>
      <c r="GU658" s="277"/>
      <c r="GV658" s="280"/>
      <c r="GW658" s="280"/>
      <c r="GX658" s="280"/>
      <c r="GY658" s="280"/>
      <c r="GZ658" s="280"/>
      <c r="HA658" s="280"/>
      <c r="HB658" s="280"/>
      <c r="HC658" s="280"/>
      <c r="HD658" s="280"/>
      <c r="HE658" s="280"/>
      <c r="HF658" s="280"/>
      <c r="HG658" s="280"/>
      <c r="HH658" s="280"/>
      <c r="HI658" s="280"/>
      <c r="HJ658" s="280"/>
      <c r="HK658" s="280"/>
      <c r="HL658" s="280"/>
      <c r="HM658" s="280"/>
      <c r="HN658" s="280"/>
      <c r="HO658" s="280"/>
      <c r="HP658" s="280"/>
      <c r="HQ658" s="280"/>
      <c r="HR658" s="280"/>
      <c r="HS658" s="280"/>
    </row>
    <row r="659" spans="1:227" s="257" customFormat="1" ht="30" customHeight="1">
      <c r="A659" s="521"/>
      <c r="B659" s="295" t="s">
        <v>648</v>
      </c>
      <c r="C659" s="290">
        <v>66.55</v>
      </c>
      <c r="D659" s="321"/>
      <c r="E659" s="290"/>
      <c r="F659" s="291">
        <f t="shared" si="101"/>
        <v>66.55</v>
      </c>
      <c r="G659" s="290"/>
      <c r="H659" s="291">
        <f t="shared" si="103"/>
        <v>66.55</v>
      </c>
      <c r="I659" s="296"/>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277"/>
      <c r="AF659" s="277"/>
      <c r="AG659" s="277"/>
      <c r="AH659" s="277"/>
      <c r="AI659" s="277"/>
      <c r="AJ659" s="277"/>
      <c r="AK659" s="277"/>
      <c r="AL659" s="277"/>
      <c r="AM659" s="277"/>
      <c r="AN659" s="277"/>
      <c r="AO659" s="277"/>
      <c r="AP659" s="277"/>
      <c r="AQ659" s="277"/>
      <c r="AR659" s="277"/>
      <c r="AS659" s="277"/>
      <c r="AT659" s="277"/>
      <c r="AU659" s="277"/>
      <c r="AV659" s="277"/>
      <c r="AW659" s="277"/>
      <c r="AX659" s="277"/>
      <c r="AY659" s="277"/>
      <c r="AZ659" s="277"/>
      <c r="BA659" s="277"/>
      <c r="BB659" s="277"/>
      <c r="BC659" s="277"/>
      <c r="BD659" s="277"/>
      <c r="BE659" s="277"/>
      <c r="BF659" s="277"/>
      <c r="BG659" s="277"/>
      <c r="BH659" s="277"/>
      <c r="BI659" s="277"/>
      <c r="BJ659" s="277"/>
      <c r="BK659" s="277"/>
      <c r="BL659" s="277"/>
      <c r="BM659" s="277"/>
      <c r="BN659" s="277"/>
      <c r="BO659" s="277"/>
      <c r="BP659" s="277"/>
      <c r="BQ659" s="277"/>
      <c r="BR659" s="277"/>
      <c r="BS659" s="277"/>
      <c r="BT659" s="277"/>
      <c r="BU659" s="277"/>
      <c r="BV659" s="277"/>
      <c r="BW659" s="277"/>
      <c r="BX659" s="277"/>
      <c r="BY659" s="277"/>
      <c r="BZ659" s="277"/>
      <c r="CA659" s="277"/>
      <c r="CB659" s="277"/>
      <c r="CC659" s="277"/>
      <c r="CD659" s="277"/>
      <c r="CE659" s="277"/>
      <c r="CF659" s="277"/>
      <c r="CG659" s="277"/>
      <c r="CH659" s="277"/>
      <c r="CI659" s="277"/>
      <c r="CJ659" s="277"/>
      <c r="CK659" s="277"/>
      <c r="CL659" s="277"/>
      <c r="CM659" s="277"/>
      <c r="CN659" s="277"/>
      <c r="CO659" s="277"/>
      <c r="CP659" s="277"/>
      <c r="CQ659" s="277"/>
      <c r="CR659" s="277"/>
      <c r="CS659" s="277"/>
      <c r="CT659" s="277"/>
      <c r="CU659" s="277"/>
      <c r="CV659" s="277"/>
      <c r="CW659" s="277"/>
      <c r="CX659" s="277"/>
      <c r="CY659" s="277"/>
      <c r="CZ659" s="277"/>
      <c r="DA659" s="277"/>
      <c r="DB659" s="277"/>
      <c r="DC659" s="277"/>
      <c r="DD659" s="277"/>
      <c r="DE659" s="277"/>
      <c r="DF659" s="277"/>
      <c r="DG659" s="277"/>
      <c r="DH659" s="277"/>
      <c r="DI659" s="277"/>
      <c r="DJ659" s="277"/>
      <c r="DK659" s="277"/>
      <c r="DL659" s="277"/>
      <c r="DM659" s="277"/>
      <c r="DN659" s="277"/>
      <c r="DO659" s="277"/>
      <c r="DP659" s="277"/>
      <c r="DQ659" s="277"/>
      <c r="DR659" s="277"/>
      <c r="DS659" s="277"/>
      <c r="DT659" s="277"/>
      <c r="DU659" s="277"/>
      <c r="DV659" s="277"/>
      <c r="DW659" s="277"/>
      <c r="DX659" s="277"/>
      <c r="DY659" s="277"/>
      <c r="DZ659" s="277"/>
      <c r="EA659" s="277"/>
      <c r="EB659" s="277"/>
      <c r="EC659" s="277"/>
      <c r="ED659" s="277"/>
      <c r="EE659" s="277"/>
      <c r="EF659" s="277"/>
      <c r="EG659" s="277"/>
      <c r="EH659" s="277"/>
      <c r="EI659" s="277"/>
      <c r="EJ659" s="277"/>
      <c r="EK659" s="277"/>
      <c r="EL659" s="277"/>
      <c r="EM659" s="277"/>
      <c r="EN659" s="277"/>
      <c r="EO659" s="277"/>
      <c r="EP659" s="277"/>
      <c r="EQ659" s="277"/>
      <c r="ER659" s="277"/>
      <c r="ES659" s="277"/>
      <c r="ET659" s="277"/>
      <c r="EU659" s="277"/>
      <c r="EV659" s="277"/>
      <c r="EW659" s="277"/>
      <c r="EX659" s="277"/>
      <c r="EY659" s="277"/>
      <c r="EZ659" s="277"/>
      <c r="FA659" s="277"/>
      <c r="FB659" s="277"/>
      <c r="FC659" s="277"/>
      <c r="FD659" s="277"/>
      <c r="FE659" s="277"/>
      <c r="FF659" s="277"/>
      <c r="FG659" s="277"/>
      <c r="FH659" s="277"/>
      <c r="FI659" s="277"/>
      <c r="FJ659" s="277"/>
      <c r="FK659" s="277"/>
      <c r="FL659" s="277"/>
      <c r="FM659" s="277"/>
      <c r="FN659" s="277"/>
      <c r="FO659" s="277"/>
      <c r="FP659" s="277"/>
      <c r="FQ659" s="277"/>
      <c r="FR659" s="277"/>
      <c r="FS659" s="277"/>
      <c r="FT659" s="277"/>
      <c r="FU659" s="277"/>
      <c r="FV659" s="277"/>
      <c r="FW659" s="277"/>
      <c r="FX659" s="277"/>
      <c r="FY659" s="277"/>
      <c r="FZ659" s="277"/>
      <c r="GA659" s="277"/>
      <c r="GB659" s="277"/>
      <c r="GC659" s="277"/>
      <c r="GD659" s="277"/>
      <c r="GE659" s="277"/>
      <c r="GF659" s="277"/>
      <c r="GG659" s="277"/>
      <c r="GH659" s="277"/>
      <c r="GI659" s="277"/>
      <c r="GJ659" s="277"/>
      <c r="GK659" s="277"/>
      <c r="GL659" s="277"/>
      <c r="GM659" s="277"/>
      <c r="GN659" s="277"/>
      <c r="GO659" s="277"/>
      <c r="GP659" s="277"/>
      <c r="GQ659" s="277"/>
      <c r="GR659" s="277"/>
      <c r="GS659" s="277"/>
      <c r="GT659" s="277"/>
      <c r="GU659" s="277"/>
      <c r="GV659" s="280"/>
      <c r="GW659" s="280"/>
      <c r="GX659" s="280"/>
      <c r="GY659" s="280"/>
      <c r="GZ659" s="280"/>
      <c r="HA659" s="280"/>
      <c r="HB659" s="280"/>
      <c r="HC659" s="280"/>
      <c r="HD659" s="280"/>
      <c r="HE659" s="280"/>
      <c r="HF659" s="280"/>
      <c r="HG659" s="280"/>
      <c r="HH659" s="280"/>
      <c r="HI659" s="280"/>
      <c r="HJ659" s="280"/>
      <c r="HK659" s="280"/>
      <c r="HL659" s="280"/>
      <c r="HM659" s="280"/>
      <c r="HN659" s="280"/>
      <c r="HO659" s="280"/>
      <c r="HP659" s="280"/>
      <c r="HQ659" s="280"/>
      <c r="HR659" s="280"/>
      <c r="HS659" s="280"/>
    </row>
    <row r="660" spans="1:227" s="257" customFormat="1" ht="30" customHeight="1">
      <c r="A660" s="521"/>
      <c r="B660" s="295" t="s">
        <v>649</v>
      </c>
      <c r="C660" s="290">
        <v>80</v>
      </c>
      <c r="D660" s="321"/>
      <c r="E660" s="290"/>
      <c r="F660" s="291">
        <f t="shared" si="101"/>
        <v>80</v>
      </c>
      <c r="G660" s="290"/>
      <c r="H660" s="291">
        <f t="shared" si="103"/>
        <v>80</v>
      </c>
      <c r="I660" s="296"/>
      <c r="J660" s="277"/>
      <c r="K660" s="277"/>
      <c r="L660" s="277"/>
      <c r="M660" s="277"/>
      <c r="N660" s="277"/>
      <c r="O660" s="277"/>
      <c r="P660" s="277"/>
      <c r="Q660" s="277"/>
      <c r="R660" s="277"/>
      <c r="S660" s="277"/>
      <c r="T660" s="277"/>
      <c r="U660" s="277"/>
      <c r="V660" s="277"/>
      <c r="W660" s="277"/>
      <c r="X660" s="277"/>
      <c r="Y660" s="277"/>
      <c r="Z660" s="277"/>
      <c r="AA660" s="277"/>
      <c r="AB660" s="277"/>
      <c r="AC660" s="277"/>
      <c r="AD660" s="277"/>
      <c r="AE660" s="277"/>
      <c r="AF660" s="277"/>
      <c r="AG660" s="277"/>
      <c r="AH660" s="277"/>
      <c r="AI660" s="277"/>
      <c r="AJ660" s="277"/>
      <c r="AK660" s="277"/>
      <c r="AL660" s="277"/>
      <c r="AM660" s="277"/>
      <c r="AN660" s="277"/>
      <c r="AO660" s="277"/>
      <c r="AP660" s="277"/>
      <c r="AQ660" s="277"/>
      <c r="AR660" s="277"/>
      <c r="AS660" s="277"/>
      <c r="AT660" s="277"/>
      <c r="AU660" s="277"/>
      <c r="AV660" s="277"/>
      <c r="AW660" s="277"/>
      <c r="AX660" s="277"/>
      <c r="AY660" s="277"/>
      <c r="AZ660" s="277"/>
      <c r="BA660" s="277"/>
      <c r="BB660" s="277"/>
      <c r="BC660" s="277"/>
      <c r="BD660" s="277"/>
      <c r="BE660" s="277"/>
      <c r="BF660" s="277"/>
      <c r="BG660" s="277"/>
      <c r="BH660" s="277"/>
      <c r="BI660" s="277"/>
      <c r="BJ660" s="277"/>
      <c r="BK660" s="277"/>
      <c r="BL660" s="277"/>
      <c r="BM660" s="277"/>
      <c r="BN660" s="277"/>
      <c r="BO660" s="277"/>
      <c r="BP660" s="277"/>
      <c r="BQ660" s="277"/>
      <c r="BR660" s="277"/>
      <c r="BS660" s="277"/>
      <c r="BT660" s="277"/>
      <c r="BU660" s="277"/>
      <c r="BV660" s="277"/>
      <c r="BW660" s="277"/>
      <c r="BX660" s="277"/>
      <c r="BY660" s="277"/>
      <c r="BZ660" s="277"/>
      <c r="CA660" s="277"/>
      <c r="CB660" s="277"/>
      <c r="CC660" s="277"/>
      <c r="CD660" s="277"/>
      <c r="CE660" s="277"/>
      <c r="CF660" s="277"/>
      <c r="CG660" s="277"/>
      <c r="CH660" s="277"/>
      <c r="CI660" s="277"/>
      <c r="CJ660" s="277"/>
      <c r="CK660" s="277"/>
      <c r="CL660" s="277"/>
      <c r="CM660" s="277"/>
      <c r="CN660" s="277"/>
      <c r="CO660" s="277"/>
      <c r="CP660" s="277"/>
      <c r="CQ660" s="277"/>
      <c r="CR660" s="277"/>
      <c r="CS660" s="277"/>
      <c r="CT660" s="277"/>
      <c r="CU660" s="277"/>
      <c r="CV660" s="277"/>
      <c r="CW660" s="277"/>
      <c r="CX660" s="277"/>
      <c r="CY660" s="277"/>
      <c r="CZ660" s="277"/>
      <c r="DA660" s="277"/>
      <c r="DB660" s="277"/>
      <c r="DC660" s="277"/>
      <c r="DD660" s="277"/>
      <c r="DE660" s="277"/>
      <c r="DF660" s="277"/>
      <c r="DG660" s="277"/>
      <c r="DH660" s="277"/>
      <c r="DI660" s="277"/>
      <c r="DJ660" s="277"/>
      <c r="DK660" s="277"/>
      <c r="DL660" s="277"/>
      <c r="DM660" s="277"/>
      <c r="DN660" s="277"/>
      <c r="DO660" s="277"/>
      <c r="DP660" s="277"/>
      <c r="DQ660" s="277"/>
      <c r="DR660" s="277"/>
      <c r="DS660" s="277"/>
      <c r="DT660" s="277"/>
      <c r="DU660" s="277"/>
      <c r="DV660" s="277"/>
      <c r="DW660" s="277"/>
      <c r="DX660" s="277"/>
      <c r="DY660" s="277"/>
      <c r="DZ660" s="277"/>
      <c r="EA660" s="277"/>
      <c r="EB660" s="277"/>
      <c r="EC660" s="277"/>
      <c r="ED660" s="277"/>
      <c r="EE660" s="277"/>
      <c r="EF660" s="277"/>
      <c r="EG660" s="277"/>
      <c r="EH660" s="277"/>
      <c r="EI660" s="277"/>
      <c r="EJ660" s="277"/>
      <c r="EK660" s="277"/>
      <c r="EL660" s="277"/>
      <c r="EM660" s="277"/>
      <c r="EN660" s="277"/>
      <c r="EO660" s="277"/>
      <c r="EP660" s="277"/>
      <c r="EQ660" s="277"/>
      <c r="ER660" s="277"/>
      <c r="ES660" s="277"/>
      <c r="ET660" s="277"/>
      <c r="EU660" s="277"/>
      <c r="EV660" s="277"/>
      <c r="EW660" s="277"/>
      <c r="EX660" s="277"/>
      <c r="EY660" s="277"/>
      <c r="EZ660" s="277"/>
      <c r="FA660" s="277"/>
      <c r="FB660" s="277"/>
      <c r="FC660" s="277"/>
      <c r="FD660" s="277"/>
      <c r="FE660" s="277"/>
      <c r="FF660" s="277"/>
      <c r="FG660" s="277"/>
      <c r="FH660" s="277"/>
      <c r="FI660" s="277"/>
      <c r="FJ660" s="277"/>
      <c r="FK660" s="277"/>
      <c r="FL660" s="277"/>
      <c r="FM660" s="277"/>
      <c r="FN660" s="277"/>
      <c r="FO660" s="277"/>
      <c r="FP660" s="277"/>
      <c r="FQ660" s="277"/>
      <c r="FR660" s="277"/>
      <c r="FS660" s="277"/>
      <c r="FT660" s="277"/>
      <c r="FU660" s="277"/>
      <c r="FV660" s="277"/>
      <c r="FW660" s="277"/>
      <c r="FX660" s="277"/>
      <c r="FY660" s="277"/>
      <c r="FZ660" s="277"/>
      <c r="GA660" s="277"/>
      <c r="GB660" s="277"/>
      <c r="GC660" s="277"/>
      <c r="GD660" s="277"/>
      <c r="GE660" s="277"/>
      <c r="GF660" s="277"/>
      <c r="GG660" s="277"/>
      <c r="GH660" s="277"/>
      <c r="GI660" s="277"/>
      <c r="GJ660" s="277"/>
      <c r="GK660" s="277"/>
      <c r="GL660" s="277"/>
      <c r="GM660" s="277"/>
      <c r="GN660" s="277"/>
      <c r="GO660" s="277"/>
      <c r="GP660" s="277"/>
      <c r="GQ660" s="277"/>
      <c r="GR660" s="277"/>
      <c r="GS660" s="277"/>
      <c r="GT660" s="277"/>
      <c r="GU660" s="277"/>
      <c r="GV660" s="280"/>
      <c r="GW660" s="280"/>
      <c r="GX660" s="280"/>
      <c r="GY660" s="280"/>
      <c r="GZ660" s="280"/>
      <c r="HA660" s="280"/>
      <c r="HB660" s="280"/>
      <c r="HC660" s="280"/>
      <c r="HD660" s="280"/>
      <c r="HE660" s="280"/>
      <c r="HF660" s="280"/>
      <c r="HG660" s="280"/>
      <c r="HH660" s="280"/>
      <c r="HI660" s="280"/>
      <c r="HJ660" s="280"/>
      <c r="HK660" s="280"/>
      <c r="HL660" s="280"/>
      <c r="HM660" s="280"/>
      <c r="HN660" s="280"/>
      <c r="HO660" s="280"/>
      <c r="HP660" s="280"/>
      <c r="HQ660" s="280"/>
      <c r="HR660" s="280"/>
      <c r="HS660" s="280"/>
    </row>
    <row r="661" spans="1:227" s="257" customFormat="1" ht="30" customHeight="1">
      <c r="A661" s="521"/>
      <c r="B661" s="295" t="s">
        <v>342</v>
      </c>
      <c r="C661" s="290"/>
      <c r="D661" s="321">
        <v>31.675000000000001</v>
      </c>
      <c r="E661" s="290"/>
      <c r="F661" s="291">
        <f t="shared" si="101"/>
        <v>31.675000000000001</v>
      </c>
      <c r="G661" s="290"/>
      <c r="H661" s="291">
        <f t="shared" si="103"/>
        <v>31.675000000000001</v>
      </c>
      <c r="I661" s="296" t="s">
        <v>267</v>
      </c>
      <c r="J661" s="277"/>
      <c r="K661" s="277"/>
      <c r="L661" s="277"/>
      <c r="M661" s="277"/>
      <c r="N661" s="277"/>
      <c r="O661" s="277"/>
      <c r="P661" s="277"/>
      <c r="Q661" s="277"/>
      <c r="R661" s="277"/>
      <c r="S661" s="277"/>
      <c r="T661" s="277"/>
      <c r="U661" s="277"/>
      <c r="V661" s="277"/>
      <c r="W661" s="277"/>
      <c r="X661" s="277"/>
      <c r="Y661" s="277"/>
      <c r="Z661" s="277"/>
      <c r="AA661" s="277"/>
      <c r="AB661" s="277"/>
      <c r="AC661" s="277"/>
      <c r="AD661" s="277"/>
      <c r="AE661" s="277"/>
      <c r="AF661" s="277"/>
      <c r="AG661" s="277"/>
      <c r="AH661" s="277"/>
      <c r="AI661" s="277"/>
      <c r="AJ661" s="277"/>
      <c r="AK661" s="277"/>
      <c r="AL661" s="277"/>
      <c r="AM661" s="277"/>
      <c r="AN661" s="277"/>
      <c r="AO661" s="277"/>
      <c r="AP661" s="277"/>
      <c r="AQ661" s="277"/>
      <c r="AR661" s="277"/>
      <c r="AS661" s="277"/>
      <c r="AT661" s="277"/>
      <c r="AU661" s="277"/>
      <c r="AV661" s="277"/>
      <c r="AW661" s="277"/>
      <c r="AX661" s="277"/>
      <c r="AY661" s="277"/>
      <c r="AZ661" s="277"/>
      <c r="BA661" s="277"/>
      <c r="BB661" s="277"/>
      <c r="BC661" s="277"/>
      <c r="BD661" s="277"/>
      <c r="BE661" s="277"/>
      <c r="BF661" s="277"/>
      <c r="BG661" s="277"/>
      <c r="BH661" s="277"/>
      <c r="BI661" s="277"/>
      <c r="BJ661" s="277"/>
      <c r="BK661" s="277"/>
      <c r="BL661" s="277"/>
      <c r="BM661" s="277"/>
      <c r="BN661" s="277"/>
      <c r="BO661" s="277"/>
      <c r="BP661" s="277"/>
      <c r="BQ661" s="277"/>
      <c r="BR661" s="277"/>
      <c r="BS661" s="277"/>
      <c r="BT661" s="277"/>
      <c r="BU661" s="277"/>
      <c r="BV661" s="277"/>
      <c r="BW661" s="277"/>
      <c r="BX661" s="277"/>
      <c r="BY661" s="277"/>
      <c r="BZ661" s="277"/>
      <c r="CA661" s="277"/>
      <c r="CB661" s="277"/>
      <c r="CC661" s="277"/>
      <c r="CD661" s="277"/>
      <c r="CE661" s="277"/>
      <c r="CF661" s="277"/>
      <c r="CG661" s="277"/>
      <c r="CH661" s="277"/>
      <c r="CI661" s="277"/>
      <c r="CJ661" s="277"/>
      <c r="CK661" s="277"/>
      <c r="CL661" s="277"/>
      <c r="CM661" s="277"/>
      <c r="CN661" s="277"/>
      <c r="CO661" s="277"/>
      <c r="CP661" s="277"/>
      <c r="CQ661" s="277"/>
      <c r="CR661" s="277"/>
      <c r="CS661" s="277"/>
      <c r="CT661" s="277"/>
      <c r="CU661" s="277"/>
      <c r="CV661" s="277"/>
      <c r="CW661" s="277"/>
      <c r="CX661" s="277"/>
      <c r="CY661" s="277"/>
      <c r="CZ661" s="277"/>
      <c r="DA661" s="277"/>
      <c r="DB661" s="277"/>
      <c r="DC661" s="277"/>
      <c r="DD661" s="277"/>
      <c r="DE661" s="277"/>
      <c r="DF661" s="277"/>
      <c r="DG661" s="277"/>
      <c r="DH661" s="277"/>
      <c r="DI661" s="277"/>
      <c r="DJ661" s="277"/>
      <c r="DK661" s="277"/>
      <c r="DL661" s="277"/>
      <c r="DM661" s="277"/>
      <c r="DN661" s="277"/>
      <c r="DO661" s="277"/>
      <c r="DP661" s="277"/>
      <c r="DQ661" s="277"/>
      <c r="DR661" s="277"/>
      <c r="DS661" s="277"/>
      <c r="DT661" s="277"/>
      <c r="DU661" s="277"/>
      <c r="DV661" s="277"/>
      <c r="DW661" s="277"/>
      <c r="DX661" s="277"/>
      <c r="DY661" s="277"/>
      <c r="DZ661" s="277"/>
      <c r="EA661" s="277"/>
      <c r="EB661" s="277"/>
      <c r="EC661" s="277"/>
      <c r="ED661" s="277"/>
      <c r="EE661" s="277"/>
      <c r="EF661" s="277"/>
      <c r="EG661" s="277"/>
      <c r="EH661" s="277"/>
      <c r="EI661" s="277"/>
      <c r="EJ661" s="277"/>
      <c r="EK661" s="277"/>
      <c r="EL661" s="277"/>
      <c r="EM661" s="277"/>
      <c r="EN661" s="277"/>
      <c r="EO661" s="277"/>
      <c r="EP661" s="277"/>
      <c r="EQ661" s="277"/>
      <c r="ER661" s="277"/>
      <c r="ES661" s="277"/>
      <c r="ET661" s="277"/>
      <c r="EU661" s="277"/>
      <c r="EV661" s="277"/>
      <c r="EW661" s="277"/>
      <c r="EX661" s="277"/>
      <c r="EY661" s="277"/>
      <c r="EZ661" s="277"/>
      <c r="FA661" s="277"/>
      <c r="FB661" s="277"/>
      <c r="FC661" s="277"/>
      <c r="FD661" s="277"/>
      <c r="FE661" s="277"/>
      <c r="FF661" s="277"/>
      <c r="FG661" s="277"/>
      <c r="FH661" s="277"/>
      <c r="FI661" s="277"/>
      <c r="FJ661" s="277"/>
      <c r="FK661" s="277"/>
      <c r="FL661" s="277"/>
      <c r="FM661" s="277"/>
      <c r="FN661" s="277"/>
      <c r="FO661" s="277"/>
      <c r="FP661" s="277"/>
      <c r="FQ661" s="277"/>
      <c r="FR661" s="277"/>
      <c r="FS661" s="277"/>
      <c r="FT661" s="277"/>
      <c r="FU661" s="277"/>
      <c r="FV661" s="277"/>
      <c r="FW661" s="277"/>
      <c r="FX661" s="277"/>
      <c r="FY661" s="277"/>
      <c r="FZ661" s="277"/>
      <c r="GA661" s="277"/>
      <c r="GB661" s="277"/>
      <c r="GC661" s="277"/>
      <c r="GD661" s="277"/>
      <c r="GE661" s="277"/>
      <c r="GF661" s="277"/>
      <c r="GG661" s="277"/>
      <c r="GH661" s="277"/>
      <c r="GI661" s="277"/>
      <c r="GJ661" s="277"/>
      <c r="GK661" s="277"/>
      <c r="GL661" s="277"/>
      <c r="GM661" s="277"/>
      <c r="GN661" s="277"/>
      <c r="GO661" s="277"/>
      <c r="GP661" s="277"/>
      <c r="GQ661" s="277"/>
      <c r="GR661" s="277"/>
      <c r="GS661" s="277"/>
      <c r="GT661" s="277"/>
      <c r="GU661" s="277"/>
      <c r="GV661" s="280"/>
      <c r="GW661" s="280"/>
      <c r="GX661" s="280"/>
      <c r="GY661" s="280"/>
      <c r="GZ661" s="280"/>
      <c r="HA661" s="280"/>
      <c r="HB661" s="280"/>
      <c r="HC661" s="280"/>
      <c r="HD661" s="280"/>
      <c r="HE661" s="280"/>
      <c r="HF661" s="280"/>
      <c r="HG661" s="280"/>
      <c r="HH661" s="280"/>
      <c r="HI661" s="280"/>
      <c r="HJ661" s="280"/>
      <c r="HK661" s="280"/>
      <c r="HL661" s="280"/>
      <c r="HM661" s="280"/>
      <c r="HN661" s="280"/>
      <c r="HO661" s="280"/>
      <c r="HP661" s="280"/>
      <c r="HQ661" s="280"/>
      <c r="HR661" s="280"/>
      <c r="HS661" s="280"/>
    </row>
    <row r="662" spans="1:227" s="257" customFormat="1" ht="30" customHeight="1">
      <c r="A662" s="521"/>
      <c r="B662" s="295" t="s">
        <v>583</v>
      </c>
      <c r="C662" s="290"/>
      <c r="D662" s="321"/>
      <c r="E662" s="290"/>
      <c r="F662" s="291">
        <f t="shared" si="101"/>
        <v>0</v>
      </c>
      <c r="G662" s="290">
        <v>-14697</v>
      </c>
      <c r="H662" s="291">
        <f t="shared" si="103"/>
        <v>-14697</v>
      </c>
      <c r="I662" s="296"/>
      <c r="J662" s="277"/>
      <c r="K662" s="277"/>
      <c r="L662" s="277"/>
      <c r="M662" s="277"/>
      <c r="N662" s="277"/>
      <c r="O662" s="277"/>
      <c r="P662" s="277"/>
      <c r="Q662" s="277"/>
      <c r="R662" s="277"/>
      <c r="S662" s="277"/>
      <c r="T662" s="277"/>
      <c r="U662" s="277"/>
      <c r="V662" s="277"/>
      <c r="W662" s="277"/>
      <c r="X662" s="277"/>
      <c r="Y662" s="277"/>
      <c r="Z662" s="277"/>
      <c r="AA662" s="277"/>
      <c r="AB662" s="277"/>
      <c r="AC662" s="277"/>
      <c r="AD662" s="277"/>
      <c r="AE662" s="277"/>
      <c r="AF662" s="277"/>
      <c r="AG662" s="277"/>
      <c r="AH662" s="277"/>
      <c r="AI662" s="277"/>
      <c r="AJ662" s="277"/>
      <c r="AK662" s="277"/>
      <c r="AL662" s="277"/>
      <c r="AM662" s="277"/>
      <c r="AN662" s="277"/>
      <c r="AO662" s="277"/>
      <c r="AP662" s="277"/>
      <c r="AQ662" s="277"/>
      <c r="AR662" s="277"/>
      <c r="AS662" s="277"/>
      <c r="AT662" s="277"/>
      <c r="AU662" s="277"/>
      <c r="AV662" s="277"/>
      <c r="AW662" s="277"/>
      <c r="AX662" s="277"/>
      <c r="AY662" s="277"/>
      <c r="AZ662" s="277"/>
      <c r="BA662" s="277"/>
      <c r="BB662" s="277"/>
      <c r="BC662" s="277"/>
      <c r="BD662" s="277"/>
      <c r="BE662" s="277"/>
      <c r="BF662" s="277"/>
      <c r="BG662" s="277"/>
      <c r="BH662" s="277"/>
      <c r="BI662" s="277"/>
      <c r="BJ662" s="277"/>
      <c r="BK662" s="277"/>
      <c r="BL662" s="277"/>
      <c r="BM662" s="277"/>
      <c r="BN662" s="277"/>
      <c r="BO662" s="277"/>
      <c r="BP662" s="277"/>
      <c r="BQ662" s="277"/>
      <c r="BR662" s="277"/>
      <c r="BS662" s="277"/>
      <c r="BT662" s="277"/>
      <c r="BU662" s="277"/>
      <c r="BV662" s="277"/>
      <c r="BW662" s="277"/>
      <c r="BX662" s="277"/>
      <c r="BY662" s="277"/>
      <c r="BZ662" s="277"/>
      <c r="CA662" s="277"/>
      <c r="CB662" s="277"/>
      <c r="CC662" s="277"/>
      <c r="CD662" s="277"/>
      <c r="CE662" s="277"/>
      <c r="CF662" s="277"/>
      <c r="CG662" s="277"/>
      <c r="CH662" s="277"/>
      <c r="CI662" s="277"/>
      <c r="CJ662" s="277"/>
      <c r="CK662" s="277"/>
      <c r="CL662" s="277"/>
      <c r="CM662" s="277"/>
      <c r="CN662" s="277"/>
      <c r="CO662" s="277"/>
      <c r="CP662" s="277"/>
      <c r="CQ662" s="277"/>
      <c r="CR662" s="277"/>
      <c r="CS662" s="277"/>
      <c r="CT662" s="277"/>
      <c r="CU662" s="277"/>
      <c r="CV662" s="277"/>
      <c r="CW662" s="277"/>
      <c r="CX662" s="277"/>
      <c r="CY662" s="277"/>
      <c r="CZ662" s="277"/>
      <c r="DA662" s="277"/>
      <c r="DB662" s="277"/>
      <c r="DC662" s="277"/>
      <c r="DD662" s="277"/>
      <c r="DE662" s="277"/>
      <c r="DF662" s="277"/>
      <c r="DG662" s="277"/>
      <c r="DH662" s="277"/>
      <c r="DI662" s="277"/>
      <c r="DJ662" s="277"/>
      <c r="DK662" s="277"/>
      <c r="DL662" s="277"/>
      <c r="DM662" s="277"/>
      <c r="DN662" s="277"/>
      <c r="DO662" s="277"/>
      <c r="DP662" s="277"/>
      <c r="DQ662" s="277"/>
      <c r="DR662" s="277"/>
      <c r="DS662" s="277"/>
      <c r="DT662" s="277"/>
      <c r="DU662" s="277"/>
      <c r="DV662" s="277"/>
      <c r="DW662" s="277"/>
      <c r="DX662" s="277"/>
      <c r="DY662" s="277"/>
      <c r="DZ662" s="277"/>
      <c r="EA662" s="277"/>
      <c r="EB662" s="277"/>
      <c r="EC662" s="277"/>
      <c r="ED662" s="277"/>
      <c r="EE662" s="277"/>
      <c r="EF662" s="277"/>
      <c r="EG662" s="277"/>
      <c r="EH662" s="277"/>
      <c r="EI662" s="277"/>
      <c r="EJ662" s="277"/>
      <c r="EK662" s="277"/>
      <c r="EL662" s="277"/>
      <c r="EM662" s="277"/>
      <c r="EN662" s="277"/>
      <c r="EO662" s="277"/>
      <c r="EP662" s="277"/>
      <c r="EQ662" s="277"/>
      <c r="ER662" s="277"/>
      <c r="ES662" s="277"/>
      <c r="ET662" s="277"/>
      <c r="EU662" s="277"/>
      <c r="EV662" s="277"/>
      <c r="EW662" s="277"/>
      <c r="EX662" s="277"/>
      <c r="EY662" s="277"/>
      <c r="EZ662" s="277"/>
      <c r="FA662" s="277"/>
      <c r="FB662" s="277"/>
      <c r="FC662" s="277"/>
      <c r="FD662" s="277"/>
      <c r="FE662" s="277"/>
      <c r="FF662" s="277"/>
      <c r="FG662" s="277"/>
      <c r="FH662" s="277"/>
      <c r="FI662" s="277"/>
      <c r="FJ662" s="277"/>
      <c r="FK662" s="277"/>
      <c r="FL662" s="277"/>
      <c r="FM662" s="277"/>
      <c r="FN662" s="277"/>
      <c r="FO662" s="277"/>
      <c r="FP662" s="277"/>
      <c r="FQ662" s="277"/>
      <c r="FR662" s="277"/>
      <c r="FS662" s="277"/>
      <c r="FT662" s="277"/>
      <c r="FU662" s="277"/>
      <c r="FV662" s="277"/>
      <c r="FW662" s="277"/>
      <c r="FX662" s="277"/>
      <c r="FY662" s="277"/>
      <c r="FZ662" s="277"/>
      <c r="GA662" s="277"/>
      <c r="GB662" s="277"/>
      <c r="GC662" s="277"/>
      <c r="GD662" s="277"/>
      <c r="GE662" s="277"/>
      <c r="GF662" s="277"/>
      <c r="GG662" s="277"/>
      <c r="GH662" s="277"/>
      <c r="GI662" s="277"/>
      <c r="GJ662" s="277"/>
      <c r="GK662" s="277"/>
      <c r="GL662" s="277"/>
      <c r="GM662" s="277"/>
      <c r="GN662" s="277"/>
      <c r="GO662" s="277"/>
      <c r="GP662" s="277"/>
      <c r="GQ662" s="277"/>
      <c r="GR662" s="277"/>
      <c r="GS662" s="277"/>
      <c r="GT662" s="277"/>
      <c r="GU662" s="277"/>
      <c r="GV662" s="280"/>
      <c r="GW662" s="280"/>
      <c r="GX662" s="280"/>
      <c r="GY662" s="280"/>
      <c r="GZ662" s="280"/>
      <c r="HA662" s="280"/>
      <c r="HB662" s="280"/>
      <c r="HC662" s="280"/>
      <c r="HD662" s="280"/>
      <c r="HE662" s="280"/>
      <c r="HF662" s="280"/>
      <c r="HG662" s="280"/>
      <c r="HH662" s="280"/>
      <c r="HI662" s="280"/>
      <c r="HJ662" s="280"/>
      <c r="HK662" s="280"/>
      <c r="HL662" s="280"/>
      <c r="HM662" s="280"/>
      <c r="HN662" s="280"/>
      <c r="HO662" s="280"/>
      <c r="HP662" s="280"/>
      <c r="HQ662" s="280"/>
      <c r="HR662" s="280"/>
      <c r="HS662" s="280"/>
    </row>
    <row r="663" spans="1:227" s="257" customFormat="1" ht="30" customHeight="1">
      <c r="A663" s="522"/>
      <c r="B663" s="304" t="s">
        <v>317</v>
      </c>
      <c r="C663" s="290"/>
      <c r="D663" s="321"/>
      <c r="E663" s="290">
        <v>16297.197729</v>
      </c>
      <c r="F663" s="291">
        <f t="shared" si="101"/>
        <v>16297.197729</v>
      </c>
      <c r="G663" s="290"/>
      <c r="H663" s="291">
        <f t="shared" si="103"/>
        <v>16297.197729</v>
      </c>
      <c r="I663" s="296" t="s">
        <v>650</v>
      </c>
      <c r="J663" s="277"/>
      <c r="K663" s="277"/>
      <c r="L663" s="277"/>
      <c r="M663" s="277"/>
      <c r="N663" s="277"/>
      <c r="O663" s="277"/>
      <c r="P663" s="277"/>
      <c r="Q663" s="277"/>
      <c r="R663" s="277"/>
      <c r="S663" s="277"/>
      <c r="T663" s="277"/>
      <c r="U663" s="277"/>
      <c r="V663" s="277"/>
      <c r="W663" s="277"/>
      <c r="X663" s="277"/>
      <c r="Y663" s="277"/>
      <c r="Z663" s="277"/>
      <c r="AA663" s="277"/>
      <c r="AB663" s="277"/>
      <c r="AC663" s="277"/>
      <c r="AD663" s="277"/>
      <c r="AE663" s="277"/>
      <c r="AF663" s="277"/>
      <c r="AG663" s="277"/>
      <c r="AH663" s="277"/>
      <c r="AI663" s="277"/>
      <c r="AJ663" s="277"/>
      <c r="AK663" s="277"/>
      <c r="AL663" s="277"/>
      <c r="AM663" s="277"/>
      <c r="AN663" s="277"/>
      <c r="AO663" s="277"/>
      <c r="AP663" s="277"/>
      <c r="AQ663" s="277"/>
      <c r="AR663" s="277"/>
      <c r="AS663" s="277"/>
      <c r="AT663" s="277"/>
      <c r="AU663" s="277"/>
      <c r="AV663" s="277"/>
      <c r="AW663" s="277"/>
      <c r="AX663" s="277"/>
      <c r="AY663" s="277"/>
      <c r="AZ663" s="277"/>
      <c r="BA663" s="277"/>
      <c r="BB663" s="277"/>
      <c r="BC663" s="277"/>
      <c r="BD663" s="277"/>
      <c r="BE663" s="277"/>
      <c r="BF663" s="277"/>
      <c r="BG663" s="277"/>
      <c r="BH663" s="277"/>
      <c r="BI663" s="277"/>
      <c r="BJ663" s="277"/>
      <c r="BK663" s="277"/>
      <c r="BL663" s="277"/>
      <c r="BM663" s="277"/>
      <c r="BN663" s="277"/>
      <c r="BO663" s="277"/>
      <c r="BP663" s="277"/>
      <c r="BQ663" s="277"/>
      <c r="BR663" s="277"/>
      <c r="BS663" s="277"/>
      <c r="BT663" s="277"/>
      <c r="BU663" s="277"/>
      <c r="BV663" s="277"/>
      <c r="BW663" s="277"/>
      <c r="BX663" s="277"/>
      <c r="BY663" s="277"/>
      <c r="BZ663" s="277"/>
      <c r="CA663" s="277"/>
      <c r="CB663" s="277"/>
      <c r="CC663" s="277"/>
      <c r="CD663" s="277"/>
      <c r="CE663" s="277"/>
      <c r="CF663" s="277"/>
      <c r="CG663" s="277"/>
      <c r="CH663" s="277"/>
      <c r="CI663" s="277"/>
      <c r="CJ663" s="277"/>
      <c r="CK663" s="277"/>
      <c r="CL663" s="277"/>
      <c r="CM663" s="277"/>
      <c r="CN663" s="277"/>
      <c r="CO663" s="277"/>
      <c r="CP663" s="277"/>
      <c r="CQ663" s="277"/>
      <c r="CR663" s="277"/>
      <c r="CS663" s="277"/>
      <c r="CT663" s="277"/>
      <c r="CU663" s="277"/>
      <c r="CV663" s="277"/>
      <c r="CW663" s="277"/>
      <c r="CX663" s="277"/>
      <c r="CY663" s="277"/>
      <c r="CZ663" s="277"/>
      <c r="DA663" s="277"/>
      <c r="DB663" s="277"/>
      <c r="DC663" s="277"/>
      <c r="DD663" s="277"/>
      <c r="DE663" s="277"/>
      <c r="DF663" s="277"/>
      <c r="DG663" s="277"/>
      <c r="DH663" s="277"/>
      <c r="DI663" s="277"/>
      <c r="DJ663" s="277"/>
      <c r="DK663" s="277"/>
      <c r="DL663" s="277"/>
      <c r="DM663" s="277"/>
      <c r="DN663" s="277"/>
      <c r="DO663" s="277"/>
      <c r="DP663" s="277"/>
      <c r="DQ663" s="277"/>
      <c r="DR663" s="277"/>
      <c r="DS663" s="277"/>
      <c r="DT663" s="277"/>
      <c r="DU663" s="277"/>
      <c r="DV663" s="277"/>
      <c r="DW663" s="277"/>
      <c r="DX663" s="277"/>
      <c r="DY663" s="277"/>
      <c r="DZ663" s="277"/>
      <c r="EA663" s="277"/>
      <c r="EB663" s="277"/>
      <c r="EC663" s="277"/>
      <c r="ED663" s="277"/>
      <c r="EE663" s="277"/>
      <c r="EF663" s="277"/>
      <c r="EG663" s="277"/>
      <c r="EH663" s="277"/>
      <c r="EI663" s="277"/>
      <c r="EJ663" s="277"/>
      <c r="EK663" s="277"/>
      <c r="EL663" s="277"/>
      <c r="EM663" s="277"/>
      <c r="EN663" s="277"/>
      <c r="EO663" s="277"/>
      <c r="EP663" s="277"/>
      <c r="EQ663" s="277"/>
      <c r="ER663" s="277"/>
      <c r="ES663" s="277"/>
      <c r="ET663" s="277"/>
      <c r="EU663" s="277"/>
      <c r="EV663" s="277"/>
      <c r="EW663" s="277"/>
      <c r="EX663" s="277"/>
      <c r="EY663" s="277"/>
      <c r="EZ663" s="277"/>
      <c r="FA663" s="277"/>
      <c r="FB663" s="277"/>
      <c r="FC663" s="277"/>
      <c r="FD663" s="277"/>
      <c r="FE663" s="277"/>
      <c r="FF663" s="277"/>
      <c r="FG663" s="277"/>
      <c r="FH663" s="277"/>
      <c r="FI663" s="277"/>
      <c r="FJ663" s="277"/>
      <c r="FK663" s="277"/>
      <c r="FL663" s="277"/>
      <c r="FM663" s="277"/>
      <c r="FN663" s="277"/>
      <c r="FO663" s="277"/>
      <c r="FP663" s="277"/>
      <c r="FQ663" s="277"/>
      <c r="FR663" s="277"/>
      <c r="FS663" s="277"/>
      <c r="FT663" s="277"/>
      <c r="FU663" s="277"/>
      <c r="FV663" s="277"/>
      <c r="FW663" s="277"/>
      <c r="FX663" s="277"/>
      <c r="FY663" s="277"/>
      <c r="FZ663" s="277"/>
      <c r="GA663" s="277"/>
      <c r="GB663" s="277"/>
      <c r="GC663" s="277"/>
      <c r="GD663" s="277"/>
      <c r="GE663" s="277"/>
      <c r="GF663" s="277"/>
      <c r="GG663" s="277"/>
      <c r="GH663" s="277"/>
      <c r="GI663" s="277"/>
      <c r="GJ663" s="277"/>
      <c r="GK663" s="277"/>
      <c r="GL663" s="277"/>
      <c r="GM663" s="277"/>
      <c r="GN663" s="277"/>
      <c r="GO663" s="277"/>
      <c r="GP663" s="277"/>
      <c r="GQ663" s="277"/>
      <c r="GR663" s="277"/>
      <c r="GS663" s="277"/>
      <c r="GT663" s="277"/>
      <c r="GU663" s="277"/>
      <c r="GV663" s="280"/>
      <c r="GW663" s="280"/>
      <c r="GX663" s="280"/>
      <c r="GY663" s="280"/>
      <c r="GZ663" s="280"/>
      <c r="HA663" s="280"/>
      <c r="HB663" s="280"/>
      <c r="HC663" s="280"/>
      <c r="HD663" s="280"/>
      <c r="HE663" s="280"/>
      <c r="HF663" s="280"/>
      <c r="HG663" s="280"/>
      <c r="HH663" s="280"/>
      <c r="HI663" s="280"/>
      <c r="HJ663" s="280"/>
      <c r="HK663" s="280"/>
      <c r="HL663" s="280"/>
      <c r="HM663" s="280"/>
      <c r="HN663" s="280"/>
      <c r="HO663" s="280"/>
      <c r="HP663" s="280"/>
      <c r="HQ663" s="280"/>
      <c r="HR663" s="280"/>
      <c r="HS663" s="280"/>
    </row>
    <row r="664" spans="1:227" s="257" customFormat="1" ht="23.45" customHeight="1">
      <c r="A664" s="520" t="s">
        <v>233</v>
      </c>
      <c r="B664" s="289" t="s">
        <v>81</v>
      </c>
      <c r="C664" s="290">
        <f>C665+C666+C669+C681</f>
        <v>910.55</v>
      </c>
      <c r="D664" s="290">
        <f t="shared" ref="D664:G664" si="106">D665+D666+D669+D681</f>
        <v>59.592621999999999</v>
      </c>
      <c r="E664" s="290">
        <f t="shared" si="106"/>
        <v>1587.5116849999999</v>
      </c>
      <c r="F664" s="291">
        <f t="shared" si="101"/>
        <v>2557.6543069999998</v>
      </c>
      <c r="G664" s="290">
        <f t="shared" si="106"/>
        <v>57.608015999999999</v>
      </c>
      <c r="H664" s="291">
        <f t="shared" si="103"/>
        <v>2615.2623229999999</v>
      </c>
      <c r="I664" s="296"/>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277"/>
      <c r="AF664" s="277"/>
      <c r="AG664" s="277"/>
      <c r="AH664" s="277"/>
      <c r="AI664" s="277"/>
      <c r="AJ664" s="277"/>
      <c r="AK664" s="277"/>
      <c r="AL664" s="277"/>
      <c r="AM664" s="277"/>
      <c r="AN664" s="277"/>
      <c r="AO664" s="277"/>
      <c r="AP664" s="277"/>
      <c r="AQ664" s="277"/>
      <c r="AR664" s="277"/>
      <c r="AS664" s="277"/>
      <c r="AT664" s="277"/>
      <c r="AU664" s="277"/>
      <c r="AV664" s="277"/>
      <c r="AW664" s="277"/>
      <c r="AX664" s="277"/>
      <c r="AY664" s="277"/>
      <c r="AZ664" s="277"/>
      <c r="BA664" s="277"/>
      <c r="BB664" s="277"/>
      <c r="BC664" s="277"/>
      <c r="BD664" s="277"/>
      <c r="BE664" s="277"/>
      <c r="BF664" s="277"/>
      <c r="BG664" s="277"/>
      <c r="BH664" s="277"/>
      <c r="BI664" s="277"/>
      <c r="BJ664" s="277"/>
      <c r="BK664" s="277"/>
      <c r="BL664" s="277"/>
      <c r="BM664" s="277"/>
      <c r="BN664" s="277"/>
      <c r="BO664" s="277"/>
      <c r="BP664" s="277"/>
      <c r="BQ664" s="277"/>
      <c r="BR664" s="277"/>
      <c r="BS664" s="277"/>
      <c r="BT664" s="277"/>
      <c r="BU664" s="277"/>
      <c r="BV664" s="277"/>
      <c r="BW664" s="277"/>
      <c r="BX664" s="277"/>
      <c r="BY664" s="277"/>
      <c r="BZ664" s="277"/>
      <c r="CA664" s="277"/>
      <c r="CB664" s="277"/>
      <c r="CC664" s="277"/>
      <c r="CD664" s="277"/>
      <c r="CE664" s="277"/>
      <c r="CF664" s="277"/>
      <c r="CG664" s="277"/>
      <c r="CH664" s="277"/>
      <c r="CI664" s="277"/>
      <c r="CJ664" s="277"/>
      <c r="CK664" s="277"/>
      <c r="CL664" s="277"/>
      <c r="CM664" s="277"/>
      <c r="CN664" s="277"/>
      <c r="CO664" s="277"/>
      <c r="CP664" s="277"/>
      <c r="CQ664" s="277"/>
      <c r="CR664" s="277"/>
      <c r="CS664" s="277"/>
      <c r="CT664" s="277"/>
      <c r="CU664" s="277"/>
      <c r="CV664" s="277"/>
      <c r="CW664" s="277"/>
      <c r="CX664" s="277"/>
      <c r="CY664" s="277"/>
      <c r="CZ664" s="277"/>
      <c r="DA664" s="277"/>
      <c r="DB664" s="277"/>
      <c r="DC664" s="277"/>
      <c r="DD664" s="277"/>
      <c r="DE664" s="277"/>
      <c r="DF664" s="277"/>
      <c r="DG664" s="277"/>
      <c r="DH664" s="277"/>
      <c r="DI664" s="277"/>
      <c r="DJ664" s="277"/>
      <c r="DK664" s="277"/>
      <c r="DL664" s="277"/>
      <c r="DM664" s="277"/>
      <c r="DN664" s="277"/>
      <c r="DO664" s="277"/>
      <c r="DP664" s="277"/>
      <c r="DQ664" s="277"/>
      <c r="DR664" s="277"/>
      <c r="DS664" s="277"/>
      <c r="DT664" s="277"/>
      <c r="DU664" s="277"/>
      <c r="DV664" s="277"/>
      <c r="DW664" s="277"/>
      <c r="DX664" s="277"/>
      <c r="DY664" s="277"/>
      <c r="DZ664" s="277"/>
      <c r="EA664" s="277"/>
      <c r="EB664" s="277"/>
      <c r="EC664" s="277"/>
      <c r="ED664" s="277"/>
      <c r="EE664" s="277"/>
      <c r="EF664" s="277"/>
      <c r="EG664" s="277"/>
      <c r="EH664" s="277"/>
      <c r="EI664" s="277"/>
      <c r="EJ664" s="277"/>
      <c r="EK664" s="277"/>
      <c r="EL664" s="277"/>
      <c r="EM664" s="277"/>
      <c r="EN664" s="277"/>
      <c r="EO664" s="277"/>
      <c r="EP664" s="277"/>
      <c r="EQ664" s="277"/>
      <c r="ER664" s="277"/>
      <c r="ES664" s="277"/>
      <c r="ET664" s="277"/>
      <c r="EU664" s="277"/>
      <c r="EV664" s="277"/>
      <c r="EW664" s="277"/>
      <c r="EX664" s="277"/>
      <c r="EY664" s="277"/>
      <c r="EZ664" s="277"/>
      <c r="FA664" s="277"/>
      <c r="FB664" s="277"/>
      <c r="FC664" s="277"/>
      <c r="FD664" s="277"/>
      <c r="FE664" s="277"/>
      <c r="FF664" s="277"/>
      <c r="FG664" s="277"/>
      <c r="FH664" s="277"/>
      <c r="FI664" s="277"/>
      <c r="FJ664" s="277"/>
      <c r="FK664" s="277"/>
      <c r="FL664" s="277"/>
      <c r="FM664" s="277"/>
      <c r="FN664" s="277"/>
      <c r="FO664" s="277"/>
      <c r="FP664" s="277"/>
      <c r="FQ664" s="277"/>
      <c r="FR664" s="277"/>
      <c r="FS664" s="277"/>
      <c r="FT664" s="277"/>
      <c r="FU664" s="277"/>
      <c r="FV664" s="277"/>
      <c r="FW664" s="277"/>
      <c r="FX664" s="277"/>
      <c r="FY664" s="277"/>
      <c r="FZ664" s="277"/>
      <c r="GA664" s="277"/>
      <c r="GB664" s="277"/>
      <c r="GC664" s="277"/>
      <c r="GD664" s="277"/>
      <c r="GE664" s="277"/>
      <c r="GF664" s="277"/>
      <c r="GG664" s="277"/>
      <c r="GH664" s="277"/>
      <c r="GI664" s="277"/>
      <c r="GJ664" s="277"/>
      <c r="GK664" s="277"/>
      <c r="GL664" s="277"/>
      <c r="GM664" s="277"/>
      <c r="GN664" s="277"/>
      <c r="GO664" s="277"/>
      <c r="GP664" s="277"/>
      <c r="GQ664" s="277"/>
      <c r="GR664" s="277"/>
      <c r="GS664" s="277"/>
      <c r="GT664" s="277"/>
      <c r="GU664" s="277"/>
      <c r="GV664" s="280"/>
      <c r="GW664" s="280"/>
      <c r="GX664" s="280"/>
      <c r="GY664" s="280"/>
      <c r="GZ664" s="280"/>
      <c r="HA664" s="280"/>
      <c r="HB664" s="280"/>
      <c r="HC664" s="280"/>
      <c r="HD664" s="280"/>
      <c r="HE664" s="280"/>
      <c r="HF664" s="280"/>
      <c r="HG664" s="280"/>
      <c r="HH664" s="280"/>
      <c r="HI664" s="280"/>
      <c r="HJ664" s="280"/>
      <c r="HK664" s="280"/>
      <c r="HL664" s="280"/>
      <c r="HM664" s="280"/>
      <c r="HN664" s="280"/>
      <c r="HO664" s="280"/>
      <c r="HP664" s="280"/>
      <c r="HQ664" s="280"/>
      <c r="HR664" s="280"/>
      <c r="HS664" s="280"/>
    </row>
    <row r="665" spans="1:227" s="257" customFormat="1" ht="24.6" customHeight="1">
      <c r="A665" s="521"/>
      <c r="B665" s="294" t="s">
        <v>253</v>
      </c>
      <c r="C665" s="290">
        <v>151.15</v>
      </c>
      <c r="D665" s="290">
        <v>41.942622</v>
      </c>
      <c r="E665" s="290"/>
      <c r="F665" s="291">
        <f t="shared" si="101"/>
        <v>193.09262200000001</v>
      </c>
      <c r="G665" s="290"/>
      <c r="H665" s="291">
        <f t="shared" si="103"/>
        <v>193.09262200000001</v>
      </c>
      <c r="I665" s="296" t="s">
        <v>651</v>
      </c>
      <c r="J665" s="277"/>
      <c r="K665" s="277"/>
      <c r="L665" s="277"/>
      <c r="M665" s="277"/>
      <c r="N665" s="277"/>
      <c r="O665" s="277"/>
      <c r="P665" s="277"/>
      <c r="Q665" s="277"/>
      <c r="R665" s="277"/>
      <c r="S665" s="277"/>
      <c r="T665" s="277"/>
      <c r="U665" s="277"/>
      <c r="V665" s="277"/>
      <c r="W665" s="277"/>
      <c r="X665" s="277"/>
      <c r="Y665" s="277"/>
      <c r="Z665" s="277"/>
      <c r="AA665" s="277"/>
      <c r="AB665" s="277"/>
      <c r="AC665" s="277"/>
      <c r="AD665" s="277"/>
      <c r="AE665" s="277"/>
      <c r="AF665" s="277"/>
      <c r="AG665" s="277"/>
      <c r="AH665" s="277"/>
      <c r="AI665" s="277"/>
      <c r="AJ665" s="277"/>
      <c r="AK665" s="277"/>
      <c r="AL665" s="277"/>
      <c r="AM665" s="277"/>
      <c r="AN665" s="277"/>
      <c r="AO665" s="277"/>
      <c r="AP665" s="277"/>
      <c r="AQ665" s="277"/>
      <c r="AR665" s="277"/>
      <c r="AS665" s="277"/>
      <c r="AT665" s="277"/>
      <c r="AU665" s="277"/>
      <c r="AV665" s="277"/>
      <c r="AW665" s="277"/>
      <c r="AX665" s="277"/>
      <c r="AY665" s="277"/>
      <c r="AZ665" s="277"/>
      <c r="BA665" s="277"/>
      <c r="BB665" s="277"/>
      <c r="BC665" s="277"/>
      <c r="BD665" s="277"/>
      <c r="BE665" s="277"/>
      <c r="BF665" s="277"/>
      <c r="BG665" s="277"/>
      <c r="BH665" s="277"/>
      <c r="BI665" s="277"/>
      <c r="BJ665" s="277"/>
      <c r="BK665" s="277"/>
      <c r="BL665" s="277"/>
      <c r="BM665" s="277"/>
      <c r="BN665" s="277"/>
      <c r="BO665" s="277"/>
      <c r="BP665" s="277"/>
      <c r="BQ665" s="277"/>
      <c r="BR665" s="277"/>
      <c r="BS665" s="277"/>
      <c r="BT665" s="277"/>
      <c r="BU665" s="277"/>
      <c r="BV665" s="277"/>
      <c r="BW665" s="277"/>
      <c r="BX665" s="277"/>
      <c r="BY665" s="277"/>
      <c r="BZ665" s="277"/>
      <c r="CA665" s="277"/>
      <c r="CB665" s="277"/>
      <c r="CC665" s="277"/>
      <c r="CD665" s="277"/>
      <c r="CE665" s="277"/>
      <c r="CF665" s="277"/>
      <c r="CG665" s="277"/>
      <c r="CH665" s="277"/>
      <c r="CI665" s="277"/>
      <c r="CJ665" s="277"/>
      <c r="CK665" s="277"/>
      <c r="CL665" s="277"/>
      <c r="CM665" s="277"/>
      <c r="CN665" s="277"/>
      <c r="CO665" s="277"/>
      <c r="CP665" s="277"/>
      <c r="CQ665" s="277"/>
      <c r="CR665" s="277"/>
      <c r="CS665" s="277"/>
      <c r="CT665" s="277"/>
      <c r="CU665" s="277"/>
      <c r="CV665" s="277"/>
      <c r="CW665" s="277"/>
      <c r="CX665" s="277"/>
      <c r="CY665" s="277"/>
      <c r="CZ665" s="277"/>
      <c r="DA665" s="277"/>
      <c r="DB665" s="277"/>
      <c r="DC665" s="277"/>
      <c r="DD665" s="277"/>
      <c r="DE665" s="277"/>
      <c r="DF665" s="277"/>
      <c r="DG665" s="277"/>
      <c r="DH665" s="277"/>
      <c r="DI665" s="277"/>
      <c r="DJ665" s="277"/>
      <c r="DK665" s="277"/>
      <c r="DL665" s="277"/>
      <c r="DM665" s="277"/>
      <c r="DN665" s="277"/>
      <c r="DO665" s="277"/>
      <c r="DP665" s="277"/>
      <c r="DQ665" s="277"/>
      <c r="DR665" s="277"/>
      <c r="DS665" s="277"/>
      <c r="DT665" s="277"/>
      <c r="DU665" s="277"/>
      <c r="DV665" s="277"/>
      <c r="DW665" s="277"/>
      <c r="DX665" s="277"/>
      <c r="DY665" s="277"/>
      <c r="DZ665" s="277"/>
      <c r="EA665" s="277"/>
      <c r="EB665" s="277"/>
      <c r="EC665" s="277"/>
      <c r="ED665" s="277"/>
      <c r="EE665" s="277"/>
      <c r="EF665" s="277"/>
      <c r="EG665" s="277"/>
      <c r="EH665" s="277"/>
      <c r="EI665" s="277"/>
      <c r="EJ665" s="277"/>
      <c r="EK665" s="277"/>
      <c r="EL665" s="277"/>
      <c r="EM665" s="277"/>
      <c r="EN665" s="277"/>
      <c r="EO665" s="277"/>
      <c r="EP665" s="277"/>
      <c r="EQ665" s="277"/>
      <c r="ER665" s="277"/>
      <c r="ES665" s="277"/>
      <c r="ET665" s="277"/>
      <c r="EU665" s="277"/>
      <c r="EV665" s="277"/>
      <c r="EW665" s="277"/>
      <c r="EX665" s="277"/>
      <c r="EY665" s="277"/>
      <c r="EZ665" s="277"/>
      <c r="FA665" s="277"/>
      <c r="FB665" s="277"/>
      <c r="FC665" s="277"/>
      <c r="FD665" s="277"/>
      <c r="FE665" s="277"/>
      <c r="FF665" s="277"/>
      <c r="FG665" s="277"/>
      <c r="FH665" s="277"/>
      <c r="FI665" s="277"/>
      <c r="FJ665" s="277"/>
      <c r="FK665" s="277"/>
      <c r="FL665" s="277"/>
      <c r="FM665" s="277"/>
      <c r="FN665" s="277"/>
      <c r="FO665" s="277"/>
      <c r="FP665" s="277"/>
      <c r="FQ665" s="277"/>
      <c r="FR665" s="277"/>
      <c r="FS665" s="277"/>
      <c r="FT665" s="277"/>
      <c r="FU665" s="277"/>
      <c r="FV665" s="277"/>
      <c r="FW665" s="277"/>
      <c r="FX665" s="277"/>
      <c r="FY665" s="277"/>
      <c r="FZ665" s="277"/>
      <c r="GA665" s="277"/>
      <c r="GB665" s="277"/>
      <c r="GC665" s="277"/>
      <c r="GD665" s="277"/>
      <c r="GE665" s="277"/>
      <c r="GF665" s="277"/>
      <c r="GG665" s="277"/>
      <c r="GH665" s="277"/>
      <c r="GI665" s="277"/>
      <c r="GJ665" s="277"/>
      <c r="GK665" s="277"/>
      <c r="GL665" s="277"/>
      <c r="GM665" s="277"/>
      <c r="GN665" s="277"/>
      <c r="GO665" s="277"/>
      <c r="GP665" s="277"/>
      <c r="GQ665" s="277"/>
      <c r="GR665" s="277"/>
      <c r="GS665" s="277"/>
      <c r="GT665" s="277"/>
      <c r="GU665" s="277"/>
      <c r="GV665" s="280"/>
      <c r="GW665" s="280"/>
      <c r="GX665" s="280"/>
      <c r="GY665" s="280"/>
      <c r="GZ665" s="280"/>
      <c r="HA665" s="280"/>
      <c r="HB665" s="280"/>
      <c r="HC665" s="280"/>
      <c r="HD665" s="280"/>
      <c r="HE665" s="280"/>
      <c r="HF665" s="280"/>
      <c r="HG665" s="280"/>
      <c r="HH665" s="280"/>
      <c r="HI665" s="280"/>
      <c r="HJ665" s="280"/>
      <c r="HK665" s="280"/>
      <c r="HL665" s="280"/>
      <c r="HM665" s="280"/>
      <c r="HN665" s="280"/>
      <c r="HO665" s="280"/>
      <c r="HP665" s="280"/>
      <c r="HQ665" s="280"/>
      <c r="HR665" s="280"/>
      <c r="HS665" s="280"/>
    </row>
    <row r="666" spans="1:227" s="257" customFormat="1" ht="23.45" customHeight="1">
      <c r="A666" s="521"/>
      <c r="B666" s="294" t="s">
        <v>255</v>
      </c>
      <c r="C666" s="290">
        <v>9.06</v>
      </c>
      <c r="D666" s="290"/>
      <c r="E666" s="290"/>
      <c r="F666" s="291">
        <f t="shared" si="101"/>
        <v>9.06</v>
      </c>
      <c r="G666" s="290"/>
      <c r="H666" s="291">
        <f t="shared" si="103"/>
        <v>9.06</v>
      </c>
      <c r="I666" s="296"/>
      <c r="J666" s="277"/>
      <c r="K666" s="277"/>
      <c r="L666" s="277"/>
      <c r="M666" s="277"/>
      <c r="N666" s="277"/>
      <c r="O666" s="277"/>
      <c r="P666" s="277"/>
      <c r="Q666" s="277"/>
      <c r="R666" s="277"/>
      <c r="S666" s="277"/>
      <c r="T666" s="277"/>
      <c r="U666" s="277"/>
      <c r="V666" s="277"/>
      <c r="W666" s="277"/>
      <c r="X666" s="277"/>
      <c r="Y666" s="277"/>
      <c r="Z666" s="277"/>
      <c r="AA666" s="277"/>
      <c r="AB666" s="277"/>
      <c r="AC666" s="277"/>
      <c r="AD666" s="277"/>
      <c r="AE666" s="277"/>
      <c r="AF666" s="277"/>
      <c r="AG666" s="277"/>
      <c r="AH666" s="277"/>
      <c r="AI666" s="277"/>
      <c r="AJ666" s="277"/>
      <c r="AK666" s="277"/>
      <c r="AL666" s="277"/>
      <c r="AM666" s="277"/>
      <c r="AN666" s="277"/>
      <c r="AO666" s="277"/>
      <c r="AP666" s="277"/>
      <c r="AQ666" s="277"/>
      <c r="AR666" s="277"/>
      <c r="AS666" s="277"/>
      <c r="AT666" s="277"/>
      <c r="AU666" s="277"/>
      <c r="AV666" s="277"/>
      <c r="AW666" s="277"/>
      <c r="AX666" s="277"/>
      <c r="AY666" s="277"/>
      <c r="AZ666" s="277"/>
      <c r="BA666" s="277"/>
      <c r="BB666" s="277"/>
      <c r="BC666" s="277"/>
      <c r="BD666" s="277"/>
      <c r="BE666" s="277"/>
      <c r="BF666" s="277"/>
      <c r="BG666" s="277"/>
      <c r="BH666" s="277"/>
      <c r="BI666" s="277"/>
      <c r="BJ666" s="277"/>
      <c r="BK666" s="277"/>
      <c r="BL666" s="277"/>
      <c r="BM666" s="277"/>
      <c r="BN666" s="277"/>
      <c r="BO666" s="277"/>
      <c r="BP666" s="277"/>
      <c r="BQ666" s="277"/>
      <c r="BR666" s="277"/>
      <c r="BS666" s="277"/>
      <c r="BT666" s="277"/>
      <c r="BU666" s="277"/>
      <c r="BV666" s="277"/>
      <c r="BW666" s="277"/>
      <c r="BX666" s="277"/>
      <c r="BY666" s="277"/>
      <c r="BZ666" s="277"/>
      <c r="CA666" s="277"/>
      <c r="CB666" s="277"/>
      <c r="CC666" s="277"/>
      <c r="CD666" s="277"/>
      <c r="CE666" s="277"/>
      <c r="CF666" s="277"/>
      <c r="CG666" s="277"/>
      <c r="CH666" s="277"/>
      <c r="CI666" s="277"/>
      <c r="CJ666" s="277"/>
      <c r="CK666" s="277"/>
      <c r="CL666" s="277"/>
      <c r="CM666" s="277"/>
      <c r="CN666" s="277"/>
      <c r="CO666" s="277"/>
      <c r="CP666" s="277"/>
      <c r="CQ666" s="277"/>
      <c r="CR666" s="277"/>
      <c r="CS666" s="277"/>
      <c r="CT666" s="277"/>
      <c r="CU666" s="277"/>
      <c r="CV666" s="277"/>
      <c r="CW666" s="277"/>
      <c r="CX666" s="277"/>
      <c r="CY666" s="277"/>
      <c r="CZ666" s="277"/>
      <c r="DA666" s="277"/>
      <c r="DB666" s="277"/>
      <c r="DC666" s="277"/>
      <c r="DD666" s="277"/>
      <c r="DE666" s="277"/>
      <c r="DF666" s="277"/>
      <c r="DG666" s="277"/>
      <c r="DH666" s="277"/>
      <c r="DI666" s="277"/>
      <c r="DJ666" s="277"/>
      <c r="DK666" s="277"/>
      <c r="DL666" s="277"/>
      <c r="DM666" s="277"/>
      <c r="DN666" s="277"/>
      <c r="DO666" s="277"/>
      <c r="DP666" s="277"/>
      <c r="DQ666" s="277"/>
      <c r="DR666" s="277"/>
      <c r="DS666" s="277"/>
      <c r="DT666" s="277"/>
      <c r="DU666" s="277"/>
      <c r="DV666" s="277"/>
      <c r="DW666" s="277"/>
      <c r="DX666" s="277"/>
      <c r="DY666" s="277"/>
      <c r="DZ666" s="277"/>
      <c r="EA666" s="277"/>
      <c r="EB666" s="277"/>
      <c r="EC666" s="277"/>
      <c r="ED666" s="277"/>
      <c r="EE666" s="277"/>
      <c r="EF666" s="277"/>
      <c r="EG666" s="277"/>
      <c r="EH666" s="277"/>
      <c r="EI666" s="277"/>
      <c r="EJ666" s="277"/>
      <c r="EK666" s="277"/>
      <c r="EL666" s="277"/>
      <c r="EM666" s="277"/>
      <c r="EN666" s="277"/>
      <c r="EO666" s="277"/>
      <c r="EP666" s="277"/>
      <c r="EQ666" s="277"/>
      <c r="ER666" s="277"/>
      <c r="ES666" s="277"/>
      <c r="ET666" s="277"/>
      <c r="EU666" s="277"/>
      <c r="EV666" s="277"/>
      <c r="EW666" s="277"/>
      <c r="EX666" s="277"/>
      <c r="EY666" s="277"/>
      <c r="EZ666" s="277"/>
      <c r="FA666" s="277"/>
      <c r="FB666" s="277"/>
      <c r="FC666" s="277"/>
      <c r="FD666" s="277"/>
      <c r="FE666" s="277"/>
      <c r="FF666" s="277"/>
      <c r="FG666" s="277"/>
      <c r="FH666" s="277"/>
      <c r="FI666" s="277"/>
      <c r="FJ666" s="277"/>
      <c r="FK666" s="277"/>
      <c r="FL666" s="277"/>
      <c r="FM666" s="277"/>
      <c r="FN666" s="277"/>
      <c r="FO666" s="277"/>
      <c r="FP666" s="277"/>
      <c r="FQ666" s="277"/>
      <c r="FR666" s="277"/>
      <c r="FS666" s="277"/>
      <c r="FT666" s="277"/>
      <c r="FU666" s="277"/>
      <c r="FV666" s="277"/>
      <c r="FW666" s="277"/>
      <c r="FX666" s="277"/>
      <c r="FY666" s="277"/>
      <c r="FZ666" s="277"/>
      <c r="GA666" s="277"/>
      <c r="GB666" s="277"/>
      <c r="GC666" s="277"/>
      <c r="GD666" s="277"/>
      <c r="GE666" s="277"/>
      <c r="GF666" s="277"/>
      <c r="GG666" s="277"/>
      <c r="GH666" s="277"/>
      <c r="GI666" s="277"/>
      <c r="GJ666" s="277"/>
      <c r="GK666" s="277"/>
      <c r="GL666" s="277"/>
      <c r="GM666" s="277"/>
      <c r="GN666" s="277"/>
      <c r="GO666" s="277"/>
      <c r="GP666" s="277"/>
      <c r="GQ666" s="277"/>
      <c r="GR666" s="277"/>
      <c r="GS666" s="277"/>
      <c r="GT666" s="277"/>
      <c r="GU666" s="277"/>
      <c r="GV666" s="280"/>
      <c r="GW666" s="280"/>
      <c r="GX666" s="280"/>
      <c r="GY666" s="280"/>
      <c r="GZ666" s="280"/>
      <c r="HA666" s="280"/>
      <c r="HB666" s="280"/>
      <c r="HC666" s="280"/>
      <c r="HD666" s="280"/>
      <c r="HE666" s="280"/>
      <c r="HF666" s="280"/>
      <c r="HG666" s="280"/>
      <c r="HH666" s="280"/>
      <c r="HI666" s="280"/>
      <c r="HJ666" s="280"/>
      <c r="HK666" s="280"/>
      <c r="HL666" s="280"/>
      <c r="HM666" s="280"/>
      <c r="HN666" s="280"/>
      <c r="HO666" s="280"/>
      <c r="HP666" s="280"/>
      <c r="HQ666" s="280"/>
      <c r="HR666" s="280"/>
      <c r="HS666" s="280"/>
    </row>
    <row r="667" spans="1:227" s="257" customFormat="1" ht="23.45" customHeight="1">
      <c r="A667" s="521"/>
      <c r="B667" s="293" t="s">
        <v>256</v>
      </c>
      <c r="C667" s="291">
        <v>6</v>
      </c>
      <c r="D667" s="291"/>
      <c r="E667" s="291"/>
      <c r="F667" s="291">
        <f t="shared" si="101"/>
        <v>6</v>
      </c>
      <c r="G667" s="291"/>
      <c r="H667" s="291">
        <f t="shared" si="103"/>
        <v>6</v>
      </c>
      <c r="I667" s="296"/>
      <c r="J667" s="327"/>
      <c r="K667" s="277"/>
      <c r="L667" s="277"/>
      <c r="M667" s="277"/>
      <c r="N667" s="277"/>
      <c r="O667" s="277"/>
      <c r="P667" s="277"/>
      <c r="Q667" s="277"/>
      <c r="R667" s="277"/>
      <c r="S667" s="277"/>
      <c r="T667" s="277"/>
      <c r="U667" s="277"/>
      <c r="V667" s="277"/>
      <c r="W667" s="277"/>
      <c r="X667" s="277"/>
      <c r="Y667" s="277"/>
      <c r="Z667" s="277"/>
      <c r="AA667" s="277"/>
      <c r="AB667" s="277"/>
      <c r="AC667" s="277"/>
      <c r="AD667" s="277"/>
      <c r="AE667" s="277"/>
      <c r="AF667" s="277"/>
      <c r="AG667" s="277"/>
      <c r="AH667" s="277"/>
      <c r="AI667" s="277"/>
      <c r="AJ667" s="277"/>
      <c r="AK667" s="277"/>
      <c r="AL667" s="277"/>
      <c r="AM667" s="277"/>
      <c r="AN667" s="277"/>
      <c r="AO667" s="277"/>
      <c r="AP667" s="277"/>
      <c r="AQ667" s="277"/>
      <c r="AR667" s="277"/>
      <c r="AS667" s="277"/>
      <c r="AT667" s="277"/>
      <c r="AU667" s="277"/>
      <c r="AV667" s="277"/>
      <c r="AW667" s="277"/>
      <c r="AX667" s="277"/>
      <c r="AY667" s="277"/>
      <c r="AZ667" s="277"/>
      <c r="BA667" s="277"/>
      <c r="BB667" s="277"/>
      <c r="BC667" s="277"/>
      <c r="BD667" s="277"/>
      <c r="BE667" s="277"/>
      <c r="BF667" s="277"/>
      <c r="BG667" s="277"/>
      <c r="BH667" s="277"/>
      <c r="BI667" s="277"/>
      <c r="BJ667" s="277"/>
      <c r="BK667" s="277"/>
      <c r="BL667" s="277"/>
      <c r="BM667" s="277"/>
      <c r="BN667" s="277"/>
      <c r="BO667" s="277"/>
      <c r="BP667" s="277"/>
      <c r="BQ667" s="277"/>
      <c r="BR667" s="277"/>
      <c r="BS667" s="277"/>
      <c r="BT667" s="277"/>
      <c r="BU667" s="277"/>
      <c r="BV667" s="277"/>
      <c r="BW667" s="277"/>
      <c r="BX667" s="277"/>
      <c r="BY667" s="277"/>
      <c r="BZ667" s="277"/>
      <c r="CA667" s="277"/>
      <c r="CB667" s="277"/>
      <c r="CC667" s="277"/>
      <c r="CD667" s="277"/>
      <c r="CE667" s="277"/>
      <c r="CF667" s="277"/>
      <c r="CG667" s="277"/>
      <c r="CH667" s="277"/>
      <c r="CI667" s="277"/>
      <c r="CJ667" s="277"/>
      <c r="CK667" s="277"/>
      <c r="CL667" s="277"/>
      <c r="CM667" s="277"/>
      <c r="CN667" s="277"/>
      <c r="CO667" s="277"/>
      <c r="CP667" s="277"/>
      <c r="CQ667" s="277"/>
      <c r="CR667" s="277"/>
      <c r="CS667" s="277"/>
      <c r="CT667" s="277"/>
      <c r="CU667" s="277"/>
      <c r="CV667" s="277"/>
      <c r="CW667" s="277"/>
      <c r="CX667" s="277"/>
      <c r="CY667" s="277"/>
      <c r="CZ667" s="277"/>
      <c r="DA667" s="277"/>
      <c r="DB667" s="277"/>
      <c r="DC667" s="277"/>
      <c r="DD667" s="277"/>
      <c r="DE667" s="277"/>
      <c r="DF667" s="277"/>
      <c r="DG667" s="277"/>
      <c r="DH667" s="277"/>
      <c r="DI667" s="277"/>
      <c r="DJ667" s="277"/>
      <c r="DK667" s="277"/>
      <c r="DL667" s="277"/>
      <c r="DM667" s="277"/>
      <c r="DN667" s="277"/>
      <c r="DO667" s="277"/>
      <c r="DP667" s="277"/>
      <c r="DQ667" s="277"/>
      <c r="DR667" s="277"/>
      <c r="DS667" s="277"/>
      <c r="DT667" s="277"/>
      <c r="DU667" s="277"/>
      <c r="DV667" s="277"/>
      <c r="DW667" s="277"/>
      <c r="DX667" s="277"/>
      <c r="DY667" s="277"/>
      <c r="DZ667" s="277"/>
      <c r="EA667" s="277"/>
      <c r="EB667" s="277"/>
      <c r="EC667" s="277"/>
      <c r="ED667" s="277"/>
      <c r="EE667" s="277"/>
      <c r="EF667" s="277"/>
      <c r="EG667" s="277"/>
      <c r="EH667" s="277"/>
      <c r="EI667" s="277"/>
      <c r="EJ667" s="277"/>
      <c r="EK667" s="277"/>
      <c r="EL667" s="277"/>
      <c r="EM667" s="277"/>
      <c r="EN667" s="277"/>
      <c r="EO667" s="277"/>
      <c r="EP667" s="277"/>
      <c r="EQ667" s="277"/>
      <c r="ER667" s="277"/>
      <c r="ES667" s="277"/>
      <c r="ET667" s="277"/>
      <c r="EU667" s="277"/>
      <c r="EV667" s="277"/>
      <c r="EW667" s="277"/>
      <c r="EX667" s="277"/>
      <c r="EY667" s="277"/>
      <c r="EZ667" s="277"/>
      <c r="FA667" s="277"/>
      <c r="FB667" s="277"/>
      <c r="FC667" s="277"/>
      <c r="FD667" s="277"/>
      <c r="FE667" s="277"/>
      <c r="FF667" s="277"/>
      <c r="FG667" s="277"/>
      <c r="FH667" s="277"/>
      <c r="FI667" s="277"/>
      <c r="FJ667" s="277"/>
      <c r="FK667" s="277"/>
      <c r="FL667" s="277"/>
      <c r="FM667" s="277"/>
      <c r="FN667" s="277"/>
      <c r="FO667" s="277"/>
      <c r="FP667" s="277"/>
      <c r="FQ667" s="277"/>
      <c r="FR667" s="277"/>
      <c r="FS667" s="277"/>
      <c r="FT667" s="277"/>
      <c r="FU667" s="277"/>
      <c r="FV667" s="277"/>
      <c r="FW667" s="277"/>
      <c r="FX667" s="277"/>
      <c r="FY667" s="277"/>
      <c r="FZ667" s="277"/>
      <c r="GA667" s="277"/>
      <c r="GB667" s="277"/>
      <c r="GC667" s="277"/>
      <c r="GD667" s="277"/>
      <c r="GE667" s="277"/>
      <c r="GF667" s="277"/>
      <c r="GG667" s="277"/>
      <c r="GH667" s="277"/>
      <c r="GI667" s="277"/>
      <c r="GJ667" s="277"/>
      <c r="GK667" s="277"/>
      <c r="GL667" s="277"/>
      <c r="GM667" s="277"/>
      <c r="GN667" s="277"/>
      <c r="GO667" s="277"/>
      <c r="GP667" s="277"/>
      <c r="GQ667" s="277"/>
      <c r="GR667" s="277"/>
      <c r="GS667" s="277"/>
      <c r="GT667" s="277"/>
      <c r="GU667" s="277"/>
      <c r="GV667" s="280"/>
      <c r="GW667" s="280"/>
      <c r="GX667" s="280"/>
      <c r="GY667" s="280"/>
      <c r="GZ667" s="280"/>
      <c r="HA667" s="280"/>
      <c r="HB667" s="280"/>
      <c r="HC667" s="280"/>
      <c r="HD667" s="280"/>
      <c r="HE667" s="280"/>
      <c r="HF667" s="280"/>
      <c r="HG667" s="280"/>
      <c r="HH667" s="280"/>
      <c r="HI667" s="280"/>
      <c r="HJ667" s="280"/>
      <c r="HK667" s="280"/>
      <c r="HL667" s="280"/>
      <c r="HM667" s="280"/>
      <c r="HN667" s="280"/>
      <c r="HO667" s="280"/>
      <c r="HP667" s="280"/>
      <c r="HQ667" s="280"/>
      <c r="HR667" s="280"/>
      <c r="HS667" s="280"/>
    </row>
    <row r="668" spans="1:227" s="257" customFormat="1" ht="23.45" customHeight="1">
      <c r="A668" s="521"/>
      <c r="B668" s="293" t="s">
        <v>257</v>
      </c>
      <c r="C668" s="290">
        <v>3.06</v>
      </c>
      <c r="D668" s="290"/>
      <c r="E668" s="290"/>
      <c r="F668" s="291">
        <f t="shared" si="101"/>
        <v>3.06</v>
      </c>
      <c r="G668" s="290"/>
      <c r="H668" s="291">
        <f t="shared" si="103"/>
        <v>3.06</v>
      </c>
      <c r="I668" s="296"/>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277"/>
      <c r="AF668" s="277"/>
      <c r="AG668" s="277"/>
      <c r="AH668" s="277"/>
      <c r="AI668" s="277"/>
      <c r="AJ668" s="277"/>
      <c r="AK668" s="277"/>
      <c r="AL668" s="277"/>
      <c r="AM668" s="277"/>
      <c r="AN668" s="277"/>
      <c r="AO668" s="277"/>
      <c r="AP668" s="277"/>
      <c r="AQ668" s="277"/>
      <c r="AR668" s="277"/>
      <c r="AS668" s="277"/>
      <c r="AT668" s="277"/>
      <c r="AU668" s="277"/>
      <c r="AV668" s="277"/>
      <c r="AW668" s="277"/>
      <c r="AX668" s="277"/>
      <c r="AY668" s="277"/>
      <c r="AZ668" s="277"/>
      <c r="BA668" s="277"/>
      <c r="BB668" s="277"/>
      <c r="BC668" s="277"/>
      <c r="BD668" s="277"/>
      <c r="BE668" s="277"/>
      <c r="BF668" s="277"/>
      <c r="BG668" s="277"/>
      <c r="BH668" s="277"/>
      <c r="BI668" s="277"/>
      <c r="BJ668" s="277"/>
      <c r="BK668" s="277"/>
      <c r="BL668" s="277"/>
      <c r="BM668" s="277"/>
      <c r="BN668" s="277"/>
      <c r="BO668" s="277"/>
      <c r="BP668" s="277"/>
      <c r="BQ668" s="277"/>
      <c r="BR668" s="277"/>
      <c r="BS668" s="277"/>
      <c r="BT668" s="277"/>
      <c r="BU668" s="277"/>
      <c r="BV668" s="277"/>
      <c r="BW668" s="277"/>
      <c r="BX668" s="277"/>
      <c r="BY668" s="277"/>
      <c r="BZ668" s="277"/>
      <c r="CA668" s="277"/>
      <c r="CB668" s="277"/>
      <c r="CC668" s="277"/>
      <c r="CD668" s="277"/>
      <c r="CE668" s="277"/>
      <c r="CF668" s="277"/>
      <c r="CG668" s="277"/>
      <c r="CH668" s="277"/>
      <c r="CI668" s="277"/>
      <c r="CJ668" s="277"/>
      <c r="CK668" s="277"/>
      <c r="CL668" s="277"/>
      <c r="CM668" s="277"/>
      <c r="CN668" s="277"/>
      <c r="CO668" s="277"/>
      <c r="CP668" s="277"/>
      <c r="CQ668" s="277"/>
      <c r="CR668" s="277"/>
      <c r="CS668" s="277"/>
      <c r="CT668" s="277"/>
      <c r="CU668" s="277"/>
      <c r="CV668" s="277"/>
      <c r="CW668" s="277"/>
      <c r="CX668" s="277"/>
      <c r="CY668" s="277"/>
      <c r="CZ668" s="277"/>
      <c r="DA668" s="277"/>
      <c r="DB668" s="277"/>
      <c r="DC668" s="277"/>
      <c r="DD668" s="277"/>
      <c r="DE668" s="277"/>
      <c r="DF668" s="277"/>
      <c r="DG668" s="277"/>
      <c r="DH668" s="277"/>
      <c r="DI668" s="277"/>
      <c r="DJ668" s="277"/>
      <c r="DK668" s="277"/>
      <c r="DL668" s="277"/>
      <c r="DM668" s="277"/>
      <c r="DN668" s="277"/>
      <c r="DO668" s="277"/>
      <c r="DP668" s="277"/>
      <c r="DQ668" s="277"/>
      <c r="DR668" s="277"/>
      <c r="DS668" s="277"/>
      <c r="DT668" s="277"/>
      <c r="DU668" s="277"/>
      <c r="DV668" s="277"/>
      <c r="DW668" s="277"/>
      <c r="DX668" s="277"/>
      <c r="DY668" s="277"/>
      <c r="DZ668" s="277"/>
      <c r="EA668" s="277"/>
      <c r="EB668" s="277"/>
      <c r="EC668" s="277"/>
      <c r="ED668" s="277"/>
      <c r="EE668" s="277"/>
      <c r="EF668" s="277"/>
      <c r="EG668" s="277"/>
      <c r="EH668" s="277"/>
      <c r="EI668" s="277"/>
      <c r="EJ668" s="277"/>
      <c r="EK668" s="277"/>
      <c r="EL668" s="277"/>
      <c r="EM668" s="277"/>
      <c r="EN668" s="277"/>
      <c r="EO668" s="277"/>
      <c r="EP668" s="277"/>
      <c r="EQ668" s="277"/>
      <c r="ER668" s="277"/>
      <c r="ES668" s="277"/>
      <c r="ET668" s="277"/>
      <c r="EU668" s="277"/>
      <c r="EV668" s="277"/>
      <c r="EW668" s="277"/>
      <c r="EX668" s="277"/>
      <c r="EY668" s="277"/>
      <c r="EZ668" s="277"/>
      <c r="FA668" s="277"/>
      <c r="FB668" s="277"/>
      <c r="FC668" s="277"/>
      <c r="FD668" s="277"/>
      <c r="FE668" s="277"/>
      <c r="FF668" s="277"/>
      <c r="FG668" s="277"/>
      <c r="FH668" s="277"/>
      <c r="FI668" s="277"/>
      <c r="FJ668" s="277"/>
      <c r="FK668" s="277"/>
      <c r="FL668" s="277"/>
      <c r="FM668" s="277"/>
      <c r="FN668" s="277"/>
      <c r="FO668" s="277"/>
      <c r="FP668" s="277"/>
      <c r="FQ668" s="277"/>
      <c r="FR668" s="277"/>
      <c r="FS668" s="277"/>
      <c r="FT668" s="277"/>
      <c r="FU668" s="277"/>
      <c r="FV668" s="277"/>
      <c r="FW668" s="277"/>
      <c r="FX668" s="277"/>
      <c r="FY668" s="277"/>
      <c r="FZ668" s="277"/>
      <c r="GA668" s="277"/>
      <c r="GB668" s="277"/>
      <c r="GC668" s="277"/>
      <c r="GD668" s="277"/>
      <c r="GE668" s="277"/>
      <c r="GF668" s="277"/>
      <c r="GG668" s="277"/>
      <c r="GH668" s="277"/>
      <c r="GI668" s="277"/>
      <c r="GJ668" s="277"/>
      <c r="GK668" s="277"/>
      <c r="GL668" s="277"/>
      <c r="GM668" s="277"/>
      <c r="GN668" s="277"/>
      <c r="GO668" s="277"/>
      <c r="GP668" s="277"/>
      <c r="GQ668" s="277"/>
      <c r="GR668" s="277"/>
      <c r="GS668" s="277"/>
      <c r="GT668" s="277"/>
      <c r="GU668" s="277"/>
      <c r="GV668" s="280"/>
      <c r="GW668" s="280"/>
      <c r="GX668" s="280"/>
      <c r="GY668" s="280"/>
      <c r="GZ668" s="280"/>
      <c r="HA668" s="280"/>
      <c r="HB668" s="280"/>
      <c r="HC668" s="280"/>
      <c r="HD668" s="280"/>
      <c r="HE668" s="280"/>
      <c r="HF668" s="280"/>
      <c r="HG668" s="280"/>
      <c r="HH668" s="280"/>
      <c r="HI668" s="280"/>
      <c r="HJ668" s="280"/>
      <c r="HK668" s="280"/>
      <c r="HL668" s="280"/>
      <c r="HM668" s="280"/>
      <c r="HN668" s="280"/>
      <c r="HO668" s="280"/>
      <c r="HP668" s="280"/>
      <c r="HQ668" s="280"/>
      <c r="HR668" s="280"/>
      <c r="HS668" s="280"/>
    </row>
    <row r="669" spans="1:227" s="257" customFormat="1" ht="23.45" customHeight="1">
      <c r="A669" s="521"/>
      <c r="B669" s="292" t="s">
        <v>258</v>
      </c>
      <c r="C669" s="290">
        <f>SUM(C670:C680)</f>
        <v>750.34</v>
      </c>
      <c r="D669" s="290">
        <f t="shared" ref="D669:G669" si="107">SUM(D670:D680)</f>
        <v>17.649999999999999</v>
      </c>
      <c r="E669" s="290">
        <f t="shared" si="107"/>
        <v>0</v>
      </c>
      <c r="F669" s="291">
        <f t="shared" si="101"/>
        <v>767.99</v>
      </c>
      <c r="G669" s="290">
        <f t="shared" si="107"/>
        <v>57.608015999999999</v>
      </c>
      <c r="H669" s="291">
        <f t="shared" si="103"/>
        <v>825.59801600000003</v>
      </c>
      <c r="I669" s="296"/>
      <c r="J669" s="277"/>
      <c r="K669" s="277"/>
      <c r="L669" s="277"/>
      <c r="M669" s="277"/>
      <c r="N669" s="277"/>
      <c r="O669" s="277"/>
      <c r="P669" s="277"/>
      <c r="Q669" s="277"/>
      <c r="R669" s="277"/>
      <c r="S669" s="277"/>
      <c r="T669" s="277"/>
      <c r="U669" s="277"/>
      <c r="V669" s="277"/>
      <c r="W669" s="277"/>
      <c r="X669" s="277"/>
      <c r="Y669" s="277"/>
      <c r="Z669" s="277"/>
      <c r="AA669" s="277"/>
      <c r="AB669" s="277"/>
      <c r="AC669" s="277"/>
      <c r="AD669" s="277"/>
      <c r="AE669" s="277"/>
      <c r="AF669" s="277"/>
      <c r="AG669" s="277"/>
      <c r="AH669" s="277"/>
      <c r="AI669" s="277"/>
      <c r="AJ669" s="277"/>
      <c r="AK669" s="277"/>
      <c r="AL669" s="277"/>
      <c r="AM669" s="277"/>
      <c r="AN669" s="277"/>
      <c r="AO669" s="277"/>
      <c r="AP669" s="277"/>
      <c r="AQ669" s="277"/>
      <c r="AR669" s="277"/>
      <c r="AS669" s="277"/>
      <c r="AT669" s="277"/>
      <c r="AU669" s="277"/>
      <c r="AV669" s="277"/>
      <c r="AW669" s="277"/>
      <c r="AX669" s="277"/>
      <c r="AY669" s="277"/>
      <c r="AZ669" s="277"/>
      <c r="BA669" s="277"/>
      <c r="BB669" s="277"/>
      <c r="BC669" s="277"/>
      <c r="BD669" s="277"/>
      <c r="BE669" s="277"/>
      <c r="BF669" s="277"/>
      <c r="BG669" s="277"/>
      <c r="BH669" s="277"/>
      <c r="BI669" s="277"/>
      <c r="BJ669" s="277"/>
      <c r="BK669" s="277"/>
      <c r="BL669" s="277"/>
      <c r="BM669" s="277"/>
      <c r="BN669" s="277"/>
      <c r="BO669" s="277"/>
      <c r="BP669" s="277"/>
      <c r="BQ669" s="277"/>
      <c r="BR669" s="277"/>
      <c r="BS669" s="277"/>
      <c r="BT669" s="277"/>
      <c r="BU669" s="277"/>
      <c r="BV669" s="277"/>
      <c r="BW669" s="277"/>
      <c r="BX669" s="277"/>
      <c r="BY669" s="277"/>
      <c r="BZ669" s="277"/>
      <c r="CA669" s="277"/>
      <c r="CB669" s="277"/>
      <c r="CC669" s="277"/>
      <c r="CD669" s="277"/>
      <c r="CE669" s="277"/>
      <c r="CF669" s="277"/>
      <c r="CG669" s="277"/>
      <c r="CH669" s="277"/>
      <c r="CI669" s="277"/>
      <c r="CJ669" s="277"/>
      <c r="CK669" s="277"/>
      <c r="CL669" s="277"/>
      <c r="CM669" s="277"/>
      <c r="CN669" s="277"/>
      <c r="CO669" s="277"/>
      <c r="CP669" s="277"/>
      <c r="CQ669" s="277"/>
      <c r="CR669" s="277"/>
      <c r="CS669" s="277"/>
      <c r="CT669" s="277"/>
      <c r="CU669" s="277"/>
      <c r="CV669" s="277"/>
      <c r="CW669" s="277"/>
      <c r="CX669" s="277"/>
      <c r="CY669" s="277"/>
      <c r="CZ669" s="277"/>
      <c r="DA669" s="277"/>
      <c r="DB669" s="277"/>
      <c r="DC669" s="277"/>
      <c r="DD669" s="277"/>
      <c r="DE669" s="277"/>
      <c r="DF669" s="277"/>
      <c r="DG669" s="277"/>
      <c r="DH669" s="277"/>
      <c r="DI669" s="277"/>
      <c r="DJ669" s="277"/>
      <c r="DK669" s="277"/>
      <c r="DL669" s="277"/>
      <c r="DM669" s="277"/>
      <c r="DN669" s="277"/>
      <c r="DO669" s="277"/>
      <c r="DP669" s="277"/>
      <c r="DQ669" s="277"/>
      <c r="DR669" s="277"/>
      <c r="DS669" s="277"/>
      <c r="DT669" s="277"/>
      <c r="DU669" s="277"/>
      <c r="DV669" s="277"/>
      <c r="DW669" s="277"/>
      <c r="DX669" s="277"/>
      <c r="DY669" s="277"/>
      <c r="DZ669" s="277"/>
      <c r="EA669" s="277"/>
      <c r="EB669" s="277"/>
      <c r="EC669" s="277"/>
      <c r="ED669" s="277"/>
      <c r="EE669" s="277"/>
      <c r="EF669" s="277"/>
      <c r="EG669" s="277"/>
      <c r="EH669" s="277"/>
      <c r="EI669" s="277"/>
      <c r="EJ669" s="277"/>
      <c r="EK669" s="277"/>
      <c r="EL669" s="277"/>
      <c r="EM669" s="277"/>
      <c r="EN669" s="277"/>
      <c r="EO669" s="277"/>
      <c r="EP669" s="277"/>
      <c r="EQ669" s="277"/>
      <c r="ER669" s="277"/>
      <c r="ES669" s="277"/>
      <c r="ET669" s="277"/>
      <c r="EU669" s="277"/>
      <c r="EV669" s="277"/>
      <c r="EW669" s="277"/>
      <c r="EX669" s="277"/>
      <c r="EY669" s="277"/>
      <c r="EZ669" s="277"/>
      <c r="FA669" s="277"/>
      <c r="FB669" s="277"/>
      <c r="FC669" s="277"/>
      <c r="FD669" s="277"/>
      <c r="FE669" s="277"/>
      <c r="FF669" s="277"/>
      <c r="FG669" s="277"/>
      <c r="FH669" s="277"/>
      <c r="FI669" s="277"/>
      <c r="FJ669" s="277"/>
      <c r="FK669" s="277"/>
      <c r="FL669" s="277"/>
      <c r="FM669" s="277"/>
      <c r="FN669" s="277"/>
      <c r="FO669" s="277"/>
      <c r="FP669" s="277"/>
      <c r="FQ669" s="277"/>
      <c r="FR669" s="277"/>
      <c r="FS669" s="277"/>
      <c r="FT669" s="277"/>
      <c r="FU669" s="277"/>
      <c r="FV669" s="277"/>
      <c r="FW669" s="277"/>
      <c r="FX669" s="277"/>
      <c r="FY669" s="277"/>
      <c r="FZ669" s="277"/>
      <c r="GA669" s="277"/>
      <c r="GB669" s="277"/>
      <c r="GC669" s="277"/>
      <c r="GD669" s="277"/>
      <c r="GE669" s="277"/>
      <c r="GF669" s="277"/>
      <c r="GG669" s="277"/>
      <c r="GH669" s="277"/>
      <c r="GI669" s="277"/>
      <c r="GJ669" s="277"/>
      <c r="GK669" s="277"/>
      <c r="GL669" s="277"/>
      <c r="GM669" s="277"/>
      <c r="GN669" s="277"/>
      <c r="GO669" s="277"/>
      <c r="GP669" s="277"/>
      <c r="GQ669" s="277"/>
      <c r="GR669" s="277"/>
      <c r="GS669" s="277"/>
      <c r="GT669" s="277"/>
      <c r="GU669" s="277"/>
      <c r="GV669" s="280"/>
      <c r="GW669" s="280"/>
      <c r="GX669" s="280"/>
      <c r="GY669" s="280"/>
      <c r="GZ669" s="280"/>
      <c r="HA669" s="280"/>
      <c r="HB669" s="280"/>
      <c r="HC669" s="280"/>
      <c r="HD669" s="280"/>
      <c r="HE669" s="280"/>
      <c r="HF669" s="280"/>
      <c r="HG669" s="280"/>
      <c r="HH669" s="280"/>
      <c r="HI669" s="280"/>
      <c r="HJ669" s="280"/>
      <c r="HK669" s="280"/>
      <c r="HL669" s="280"/>
      <c r="HM669" s="280"/>
      <c r="HN669" s="280"/>
      <c r="HO669" s="280"/>
      <c r="HP669" s="280"/>
      <c r="HQ669" s="280"/>
      <c r="HR669" s="280"/>
      <c r="HS669" s="280"/>
    </row>
    <row r="670" spans="1:227" s="257" customFormat="1" ht="23.45" customHeight="1">
      <c r="A670" s="521"/>
      <c r="B670" s="293" t="s">
        <v>652</v>
      </c>
      <c r="C670" s="290">
        <v>508.73</v>
      </c>
      <c r="D670" s="290"/>
      <c r="E670" s="290"/>
      <c r="F670" s="291">
        <f t="shared" si="101"/>
        <v>508.73</v>
      </c>
      <c r="G670" s="290"/>
      <c r="H670" s="291">
        <f t="shared" si="103"/>
        <v>508.73</v>
      </c>
      <c r="I670" s="296"/>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s="277"/>
      <c r="AG670" s="277"/>
      <c r="AH670" s="277"/>
      <c r="AI670" s="277"/>
      <c r="AJ670" s="277"/>
      <c r="AK670" s="277"/>
      <c r="AL670" s="277"/>
      <c r="AM670" s="277"/>
      <c r="AN670" s="277"/>
      <c r="AO670" s="277"/>
      <c r="AP670" s="277"/>
      <c r="AQ670" s="277"/>
      <c r="AR670" s="277"/>
      <c r="AS670" s="277"/>
      <c r="AT670" s="277"/>
      <c r="AU670" s="277"/>
      <c r="AV670" s="277"/>
      <c r="AW670" s="277"/>
      <c r="AX670" s="277"/>
      <c r="AY670" s="277"/>
      <c r="AZ670" s="277"/>
      <c r="BA670" s="277"/>
      <c r="BB670" s="277"/>
      <c r="BC670" s="277"/>
      <c r="BD670" s="277"/>
      <c r="BE670" s="277"/>
      <c r="BF670" s="277"/>
      <c r="BG670" s="277"/>
      <c r="BH670" s="277"/>
      <c r="BI670" s="277"/>
      <c r="BJ670" s="277"/>
      <c r="BK670" s="277"/>
      <c r="BL670" s="277"/>
      <c r="BM670" s="277"/>
      <c r="BN670" s="277"/>
      <c r="BO670" s="277"/>
      <c r="BP670" s="277"/>
      <c r="BQ670" s="277"/>
      <c r="BR670" s="277"/>
      <c r="BS670" s="277"/>
      <c r="BT670" s="277"/>
      <c r="BU670" s="277"/>
      <c r="BV670" s="277"/>
      <c r="BW670" s="277"/>
      <c r="BX670" s="277"/>
      <c r="BY670" s="277"/>
      <c r="BZ670" s="277"/>
      <c r="CA670" s="277"/>
      <c r="CB670" s="277"/>
      <c r="CC670" s="277"/>
      <c r="CD670" s="277"/>
      <c r="CE670" s="277"/>
      <c r="CF670" s="277"/>
      <c r="CG670" s="277"/>
      <c r="CH670" s="277"/>
      <c r="CI670" s="277"/>
      <c r="CJ670" s="277"/>
      <c r="CK670" s="277"/>
      <c r="CL670" s="277"/>
      <c r="CM670" s="277"/>
      <c r="CN670" s="277"/>
      <c r="CO670" s="277"/>
      <c r="CP670" s="277"/>
      <c r="CQ670" s="277"/>
      <c r="CR670" s="277"/>
      <c r="CS670" s="277"/>
      <c r="CT670" s="277"/>
      <c r="CU670" s="277"/>
      <c r="CV670" s="277"/>
      <c r="CW670" s="277"/>
      <c r="CX670" s="277"/>
      <c r="CY670" s="277"/>
      <c r="CZ670" s="277"/>
      <c r="DA670" s="277"/>
      <c r="DB670" s="277"/>
      <c r="DC670" s="277"/>
      <c r="DD670" s="277"/>
      <c r="DE670" s="277"/>
      <c r="DF670" s="277"/>
      <c r="DG670" s="277"/>
      <c r="DH670" s="277"/>
      <c r="DI670" s="277"/>
      <c r="DJ670" s="277"/>
      <c r="DK670" s="277"/>
      <c r="DL670" s="277"/>
      <c r="DM670" s="277"/>
      <c r="DN670" s="277"/>
      <c r="DO670" s="277"/>
      <c r="DP670" s="277"/>
      <c r="DQ670" s="277"/>
      <c r="DR670" s="277"/>
      <c r="DS670" s="277"/>
      <c r="DT670" s="277"/>
      <c r="DU670" s="277"/>
      <c r="DV670" s="277"/>
      <c r="DW670" s="277"/>
      <c r="DX670" s="277"/>
      <c r="DY670" s="277"/>
      <c r="DZ670" s="277"/>
      <c r="EA670" s="277"/>
      <c r="EB670" s="277"/>
      <c r="EC670" s="277"/>
      <c r="ED670" s="277"/>
      <c r="EE670" s="277"/>
      <c r="EF670" s="277"/>
      <c r="EG670" s="277"/>
      <c r="EH670" s="277"/>
      <c r="EI670" s="277"/>
      <c r="EJ670" s="277"/>
      <c r="EK670" s="277"/>
      <c r="EL670" s="277"/>
      <c r="EM670" s="277"/>
      <c r="EN670" s="277"/>
      <c r="EO670" s="277"/>
      <c r="EP670" s="277"/>
      <c r="EQ670" s="277"/>
      <c r="ER670" s="277"/>
      <c r="ES670" s="277"/>
      <c r="ET670" s="277"/>
      <c r="EU670" s="277"/>
      <c r="EV670" s="277"/>
      <c r="EW670" s="277"/>
      <c r="EX670" s="277"/>
      <c r="EY670" s="277"/>
      <c r="EZ670" s="277"/>
      <c r="FA670" s="277"/>
      <c r="FB670" s="277"/>
      <c r="FC670" s="277"/>
      <c r="FD670" s="277"/>
      <c r="FE670" s="277"/>
      <c r="FF670" s="277"/>
      <c r="FG670" s="277"/>
      <c r="FH670" s="277"/>
      <c r="FI670" s="277"/>
      <c r="FJ670" s="277"/>
      <c r="FK670" s="277"/>
      <c r="FL670" s="277"/>
      <c r="FM670" s="277"/>
      <c r="FN670" s="277"/>
      <c r="FO670" s="277"/>
      <c r="FP670" s="277"/>
      <c r="FQ670" s="277"/>
      <c r="FR670" s="277"/>
      <c r="FS670" s="277"/>
      <c r="FT670" s="277"/>
      <c r="FU670" s="277"/>
      <c r="FV670" s="277"/>
      <c r="FW670" s="277"/>
      <c r="FX670" s="277"/>
      <c r="FY670" s="277"/>
      <c r="FZ670" s="277"/>
      <c r="GA670" s="277"/>
      <c r="GB670" s="277"/>
      <c r="GC670" s="277"/>
      <c r="GD670" s="277"/>
      <c r="GE670" s="277"/>
      <c r="GF670" s="277"/>
      <c r="GG670" s="277"/>
      <c r="GH670" s="277"/>
      <c r="GI670" s="277"/>
      <c r="GJ670" s="277"/>
      <c r="GK670" s="277"/>
      <c r="GL670" s="277"/>
      <c r="GM670" s="277"/>
      <c r="GN670" s="277"/>
      <c r="GO670" s="277"/>
      <c r="GP670" s="277"/>
      <c r="GQ670" s="277"/>
      <c r="GR670" s="277"/>
      <c r="GS670" s="277"/>
      <c r="GT670" s="277"/>
      <c r="GU670" s="277"/>
      <c r="GV670" s="280"/>
      <c r="GW670" s="280"/>
      <c r="GX670" s="280"/>
      <c r="GY670" s="280"/>
      <c r="GZ670" s="280"/>
      <c r="HA670" s="280"/>
      <c r="HB670" s="280"/>
      <c r="HC670" s="280"/>
      <c r="HD670" s="280"/>
      <c r="HE670" s="280"/>
      <c r="HF670" s="280"/>
      <c r="HG670" s="280"/>
      <c r="HH670" s="280"/>
      <c r="HI670" s="280"/>
      <c r="HJ670" s="280"/>
      <c r="HK670" s="280"/>
      <c r="HL670" s="280"/>
      <c r="HM670" s="280"/>
      <c r="HN670" s="280"/>
      <c r="HO670" s="280"/>
      <c r="HP670" s="280"/>
      <c r="HQ670" s="280"/>
      <c r="HR670" s="280"/>
      <c r="HS670" s="280"/>
    </row>
    <row r="671" spans="1:227" s="257" customFormat="1" ht="23.45" customHeight="1">
      <c r="A671" s="521"/>
      <c r="B671" s="295" t="s">
        <v>653</v>
      </c>
      <c r="C671" s="290">
        <v>71.73</v>
      </c>
      <c r="D671" s="291"/>
      <c r="E671" s="290"/>
      <c r="F671" s="291">
        <f t="shared" si="101"/>
        <v>71.73</v>
      </c>
      <c r="G671" s="290"/>
      <c r="H671" s="291">
        <f t="shared" si="103"/>
        <v>71.73</v>
      </c>
      <c r="I671" s="296"/>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277"/>
      <c r="AF671" s="277"/>
      <c r="AG671" s="277"/>
      <c r="AH671" s="277"/>
      <c r="AI671" s="277"/>
      <c r="AJ671" s="277"/>
      <c r="AK671" s="277"/>
      <c r="AL671" s="277"/>
      <c r="AM671" s="277"/>
      <c r="AN671" s="277"/>
      <c r="AO671" s="277"/>
      <c r="AP671" s="277"/>
      <c r="AQ671" s="277"/>
      <c r="AR671" s="277"/>
      <c r="AS671" s="277"/>
      <c r="AT671" s="277"/>
      <c r="AU671" s="277"/>
      <c r="AV671" s="277"/>
      <c r="AW671" s="277"/>
      <c r="AX671" s="277"/>
      <c r="AY671" s="277"/>
      <c r="AZ671" s="277"/>
      <c r="BA671" s="277"/>
      <c r="BB671" s="277"/>
      <c r="BC671" s="277"/>
      <c r="BD671" s="277"/>
      <c r="BE671" s="277"/>
      <c r="BF671" s="277"/>
      <c r="BG671" s="277"/>
      <c r="BH671" s="277"/>
      <c r="BI671" s="277"/>
      <c r="BJ671" s="277"/>
      <c r="BK671" s="277"/>
      <c r="BL671" s="277"/>
      <c r="BM671" s="277"/>
      <c r="BN671" s="277"/>
      <c r="BO671" s="277"/>
      <c r="BP671" s="277"/>
      <c r="BQ671" s="277"/>
      <c r="BR671" s="277"/>
      <c r="BS671" s="277"/>
      <c r="BT671" s="277"/>
      <c r="BU671" s="277"/>
      <c r="BV671" s="277"/>
      <c r="BW671" s="277"/>
      <c r="BX671" s="277"/>
      <c r="BY671" s="277"/>
      <c r="BZ671" s="277"/>
      <c r="CA671" s="277"/>
      <c r="CB671" s="277"/>
      <c r="CC671" s="277"/>
      <c r="CD671" s="277"/>
      <c r="CE671" s="277"/>
      <c r="CF671" s="277"/>
      <c r="CG671" s="277"/>
      <c r="CH671" s="277"/>
      <c r="CI671" s="277"/>
      <c r="CJ671" s="277"/>
      <c r="CK671" s="277"/>
      <c r="CL671" s="277"/>
      <c r="CM671" s="277"/>
      <c r="CN671" s="277"/>
      <c r="CO671" s="277"/>
      <c r="CP671" s="277"/>
      <c r="CQ671" s="277"/>
      <c r="CR671" s="277"/>
      <c r="CS671" s="277"/>
      <c r="CT671" s="277"/>
      <c r="CU671" s="277"/>
      <c r="CV671" s="277"/>
      <c r="CW671" s="277"/>
      <c r="CX671" s="277"/>
      <c r="CY671" s="277"/>
      <c r="CZ671" s="277"/>
      <c r="DA671" s="277"/>
      <c r="DB671" s="277"/>
      <c r="DC671" s="277"/>
      <c r="DD671" s="277"/>
      <c r="DE671" s="277"/>
      <c r="DF671" s="277"/>
      <c r="DG671" s="277"/>
      <c r="DH671" s="277"/>
      <c r="DI671" s="277"/>
      <c r="DJ671" s="277"/>
      <c r="DK671" s="277"/>
      <c r="DL671" s="277"/>
      <c r="DM671" s="277"/>
      <c r="DN671" s="277"/>
      <c r="DO671" s="277"/>
      <c r="DP671" s="277"/>
      <c r="DQ671" s="277"/>
      <c r="DR671" s="277"/>
      <c r="DS671" s="277"/>
      <c r="DT671" s="277"/>
      <c r="DU671" s="277"/>
      <c r="DV671" s="277"/>
      <c r="DW671" s="277"/>
      <c r="DX671" s="277"/>
      <c r="DY671" s="277"/>
      <c r="DZ671" s="277"/>
      <c r="EA671" s="277"/>
      <c r="EB671" s="277"/>
      <c r="EC671" s="277"/>
      <c r="ED671" s="277"/>
      <c r="EE671" s="277"/>
      <c r="EF671" s="277"/>
      <c r="EG671" s="277"/>
      <c r="EH671" s="277"/>
      <c r="EI671" s="277"/>
      <c r="EJ671" s="277"/>
      <c r="EK671" s="277"/>
      <c r="EL671" s="277"/>
      <c r="EM671" s="277"/>
      <c r="EN671" s="277"/>
      <c r="EO671" s="277"/>
      <c r="EP671" s="277"/>
      <c r="EQ671" s="277"/>
      <c r="ER671" s="277"/>
      <c r="ES671" s="277"/>
      <c r="ET671" s="277"/>
      <c r="EU671" s="277"/>
      <c r="EV671" s="277"/>
      <c r="EW671" s="277"/>
      <c r="EX671" s="277"/>
      <c r="EY671" s="277"/>
      <c r="EZ671" s="277"/>
      <c r="FA671" s="277"/>
      <c r="FB671" s="277"/>
      <c r="FC671" s="277"/>
      <c r="FD671" s="277"/>
      <c r="FE671" s="277"/>
      <c r="FF671" s="277"/>
      <c r="FG671" s="277"/>
      <c r="FH671" s="277"/>
      <c r="FI671" s="277"/>
      <c r="FJ671" s="277"/>
      <c r="FK671" s="277"/>
      <c r="FL671" s="277"/>
      <c r="FM671" s="277"/>
      <c r="FN671" s="277"/>
      <c r="FO671" s="277"/>
      <c r="FP671" s="277"/>
      <c r="FQ671" s="277"/>
      <c r="FR671" s="277"/>
      <c r="FS671" s="277"/>
      <c r="FT671" s="277"/>
      <c r="FU671" s="277"/>
      <c r="FV671" s="277"/>
      <c r="FW671" s="277"/>
      <c r="FX671" s="277"/>
      <c r="FY671" s="277"/>
      <c r="FZ671" s="277"/>
      <c r="GA671" s="277"/>
      <c r="GB671" s="277"/>
      <c r="GC671" s="277"/>
      <c r="GD671" s="277"/>
      <c r="GE671" s="277"/>
      <c r="GF671" s="277"/>
      <c r="GG671" s="277"/>
      <c r="GH671" s="277"/>
      <c r="GI671" s="277"/>
      <c r="GJ671" s="277"/>
      <c r="GK671" s="277"/>
      <c r="GL671" s="277"/>
      <c r="GM671" s="277"/>
      <c r="GN671" s="277"/>
      <c r="GO671" s="277"/>
      <c r="GP671" s="277"/>
      <c r="GQ671" s="277"/>
      <c r="GR671" s="277"/>
      <c r="GS671" s="277"/>
      <c r="GT671" s="277"/>
      <c r="GU671" s="277"/>
      <c r="GV671" s="280"/>
      <c r="GW671" s="280"/>
      <c r="GX671" s="280"/>
      <c r="GY671" s="280"/>
      <c r="GZ671" s="280"/>
      <c r="HA671" s="280"/>
      <c r="HB671" s="280"/>
      <c r="HC671" s="280"/>
      <c r="HD671" s="280"/>
      <c r="HE671" s="280"/>
      <c r="HF671" s="280"/>
      <c r="HG671" s="280"/>
      <c r="HH671" s="280"/>
      <c r="HI671" s="280"/>
      <c r="HJ671" s="280"/>
      <c r="HK671" s="280"/>
      <c r="HL671" s="280"/>
      <c r="HM671" s="280"/>
      <c r="HN671" s="280"/>
      <c r="HO671" s="280"/>
      <c r="HP671" s="280"/>
      <c r="HQ671" s="280"/>
      <c r="HR671" s="280"/>
      <c r="HS671" s="280"/>
    </row>
    <row r="672" spans="1:227" s="257" customFormat="1" ht="23.45" customHeight="1">
      <c r="A672" s="521"/>
      <c r="B672" s="297" t="s">
        <v>654</v>
      </c>
      <c r="C672" s="290">
        <v>12</v>
      </c>
      <c r="D672" s="291"/>
      <c r="E672" s="290"/>
      <c r="F672" s="291">
        <f t="shared" si="101"/>
        <v>12</v>
      </c>
      <c r="G672" s="290"/>
      <c r="H672" s="291">
        <f t="shared" si="103"/>
        <v>12</v>
      </c>
      <c r="I672" s="296"/>
      <c r="J672" s="277"/>
      <c r="K672" s="277"/>
      <c r="L672" s="277"/>
      <c r="M672" s="277"/>
      <c r="N672" s="277"/>
      <c r="O672" s="277"/>
      <c r="P672" s="277"/>
      <c r="Q672" s="277"/>
      <c r="R672" s="277"/>
      <c r="S672" s="277"/>
      <c r="T672" s="277"/>
      <c r="U672" s="277"/>
      <c r="V672" s="277"/>
      <c r="W672" s="277"/>
      <c r="X672" s="277"/>
      <c r="Y672" s="277"/>
      <c r="Z672" s="277"/>
      <c r="AA672" s="277"/>
      <c r="AB672" s="277"/>
      <c r="AC672" s="277"/>
      <c r="AD672" s="277"/>
      <c r="AE672" s="277"/>
      <c r="AF672" s="277"/>
      <c r="AG672" s="277"/>
      <c r="AH672" s="277"/>
      <c r="AI672" s="277"/>
      <c r="AJ672" s="277"/>
      <c r="AK672" s="277"/>
      <c r="AL672" s="277"/>
      <c r="AM672" s="277"/>
      <c r="AN672" s="277"/>
      <c r="AO672" s="277"/>
      <c r="AP672" s="277"/>
      <c r="AQ672" s="277"/>
      <c r="AR672" s="277"/>
      <c r="AS672" s="277"/>
      <c r="AT672" s="277"/>
      <c r="AU672" s="277"/>
      <c r="AV672" s="277"/>
      <c r="AW672" s="277"/>
      <c r="AX672" s="277"/>
      <c r="AY672" s="277"/>
      <c r="AZ672" s="277"/>
      <c r="BA672" s="277"/>
      <c r="BB672" s="277"/>
      <c r="BC672" s="277"/>
      <c r="BD672" s="277"/>
      <c r="BE672" s="277"/>
      <c r="BF672" s="277"/>
      <c r="BG672" s="277"/>
      <c r="BH672" s="277"/>
      <c r="BI672" s="277"/>
      <c r="BJ672" s="277"/>
      <c r="BK672" s="277"/>
      <c r="BL672" s="277"/>
      <c r="BM672" s="277"/>
      <c r="BN672" s="277"/>
      <c r="BO672" s="277"/>
      <c r="BP672" s="277"/>
      <c r="BQ672" s="277"/>
      <c r="BR672" s="277"/>
      <c r="BS672" s="277"/>
      <c r="BT672" s="277"/>
      <c r="BU672" s="277"/>
      <c r="BV672" s="277"/>
      <c r="BW672" s="277"/>
      <c r="BX672" s="277"/>
      <c r="BY672" s="277"/>
      <c r="BZ672" s="277"/>
      <c r="CA672" s="277"/>
      <c r="CB672" s="277"/>
      <c r="CC672" s="277"/>
      <c r="CD672" s="277"/>
      <c r="CE672" s="277"/>
      <c r="CF672" s="277"/>
      <c r="CG672" s="277"/>
      <c r="CH672" s="277"/>
      <c r="CI672" s="277"/>
      <c r="CJ672" s="277"/>
      <c r="CK672" s="277"/>
      <c r="CL672" s="277"/>
      <c r="CM672" s="277"/>
      <c r="CN672" s="277"/>
      <c r="CO672" s="277"/>
      <c r="CP672" s="277"/>
      <c r="CQ672" s="277"/>
      <c r="CR672" s="277"/>
      <c r="CS672" s="277"/>
      <c r="CT672" s="277"/>
      <c r="CU672" s="277"/>
      <c r="CV672" s="277"/>
      <c r="CW672" s="277"/>
      <c r="CX672" s="277"/>
      <c r="CY672" s="277"/>
      <c r="CZ672" s="277"/>
      <c r="DA672" s="277"/>
      <c r="DB672" s="277"/>
      <c r="DC672" s="277"/>
      <c r="DD672" s="277"/>
      <c r="DE672" s="277"/>
      <c r="DF672" s="277"/>
      <c r="DG672" s="277"/>
      <c r="DH672" s="277"/>
      <c r="DI672" s="277"/>
      <c r="DJ672" s="277"/>
      <c r="DK672" s="277"/>
      <c r="DL672" s="277"/>
      <c r="DM672" s="277"/>
      <c r="DN672" s="277"/>
      <c r="DO672" s="277"/>
      <c r="DP672" s="277"/>
      <c r="DQ672" s="277"/>
      <c r="DR672" s="277"/>
      <c r="DS672" s="277"/>
      <c r="DT672" s="277"/>
      <c r="DU672" s="277"/>
      <c r="DV672" s="277"/>
      <c r="DW672" s="277"/>
      <c r="DX672" s="277"/>
      <c r="DY672" s="277"/>
      <c r="DZ672" s="277"/>
      <c r="EA672" s="277"/>
      <c r="EB672" s="277"/>
      <c r="EC672" s="277"/>
      <c r="ED672" s="277"/>
      <c r="EE672" s="277"/>
      <c r="EF672" s="277"/>
      <c r="EG672" s="277"/>
      <c r="EH672" s="277"/>
      <c r="EI672" s="277"/>
      <c r="EJ672" s="277"/>
      <c r="EK672" s="277"/>
      <c r="EL672" s="277"/>
      <c r="EM672" s="277"/>
      <c r="EN672" s="277"/>
      <c r="EO672" s="277"/>
      <c r="EP672" s="277"/>
      <c r="EQ672" s="277"/>
      <c r="ER672" s="277"/>
      <c r="ES672" s="277"/>
      <c r="ET672" s="277"/>
      <c r="EU672" s="277"/>
      <c r="EV672" s="277"/>
      <c r="EW672" s="277"/>
      <c r="EX672" s="277"/>
      <c r="EY672" s="277"/>
      <c r="EZ672" s="277"/>
      <c r="FA672" s="277"/>
      <c r="FB672" s="277"/>
      <c r="FC672" s="277"/>
      <c r="FD672" s="277"/>
      <c r="FE672" s="277"/>
      <c r="FF672" s="277"/>
      <c r="FG672" s="277"/>
      <c r="FH672" s="277"/>
      <c r="FI672" s="277"/>
      <c r="FJ672" s="277"/>
      <c r="FK672" s="277"/>
      <c r="FL672" s="277"/>
      <c r="FM672" s="277"/>
      <c r="FN672" s="277"/>
      <c r="FO672" s="277"/>
      <c r="FP672" s="277"/>
      <c r="FQ672" s="277"/>
      <c r="FR672" s="277"/>
      <c r="FS672" s="277"/>
      <c r="FT672" s="277"/>
      <c r="FU672" s="277"/>
      <c r="FV672" s="277"/>
      <c r="FW672" s="277"/>
      <c r="FX672" s="277"/>
      <c r="FY672" s="277"/>
      <c r="FZ672" s="277"/>
      <c r="GA672" s="277"/>
      <c r="GB672" s="277"/>
      <c r="GC672" s="277"/>
      <c r="GD672" s="277"/>
      <c r="GE672" s="277"/>
      <c r="GF672" s="277"/>
      <c r="GG672" s="277"/>
      <c r="GH672" s="277"/>
      <c r="GI672" s="277"/>
      <c r="GJ672" s="277"/>
      <c r="GK672" s="277"/>
      <c r="GL672" s="277"/>
      <c r="GM672" s="277"/>
      <c r="GN672" s="277"/>
      <c r="GO672" s="277"/>
      <c r="GP672" s="277"/>
      <c r="GQ672" s="277"/>
      <c r="GR672" s="277"/>
      <c r="GS672" s="277"/>
      <c r="GT672" s="277"/>
      <c r="GU672" s="277"/>
      <c r="GV672" s="280"/>
      <c r="GW672" s="280"/>
      <c r="GX672" s="280"/>
      <c r="GY672" s="280"/>
      <c r="GZ672" s="280"/>
      <c r="HA672" s="280"/>
      <c r="HB672" s="280"/>
      <c r="HC672" s="280"/>
      <c r="HD672" s="280"/>
      <c r="HE672" s="280"/>
      <c r="HF672" s="280"/>
      <c r="HG672" s="280"/>
      <c r="HH672" s="280"/>
      <c r="HI672" s="280"/>
      <c r="HJ672" s="280"/>
      <c r="HK672" s="280"/>
      <c r="HL672" s="280"/>
      <c r="HM672" s="280"/>
      <c r="HN672" s="280"/>
      <c r="HO672" s="280"/>
      <c r="HP672" s="280"/>
      <c r="HQ672" s="280"/>
      <c r="HR672" s="280"/>
      <c r="HS672" s="280"/>
    </row>
    <row r="673" spans="1:227" s="257" customFormat="1" ht="23.45" customHeight="1">
      <c r="A673" s="521"/>
      <c r="B673" s="297" t="s">
        <v>655</v>
      </c>
      <c r="C673" s="290">
        <v>9</v>
      </c>
      <c r="D673" s="291"/>
      <c r="E673" s="290"/>
      <c r="F673" s="291">
        <f t="shared" si="101"/>
        <v>9</v>
      </c>
      <c r="G673" s="290"/>
      <c r="H673" s="291">
        <f t="shared" si="103"/>
        <v>9</v>
      </c>
      <c r="I673" s="296"/>
      <c r="J673" s="277"/>
      <c r="K673" s="277"/>
      <c r="L673" s="277"/>
      <c r="M673" s="277"/>
      <c r="N673" s="277"/>
      <c r="O673" s="277"/>
      <c r="P673" s="277"/>
      <c r="Q673" s="277"/>
      <c r="R673" s="277"/>
      <c r="S673" s="277"/>
      <c r="T673" s="277"/>
      <c r="U673" s="277"/>
      <c r="V673" s="277"/>
      <c r="W673" s="277"/>
      <c r="X673" s="277"/>
      <c r="Y673" s="277"/>
      <c r="Z673" s="277"/>
      <c r="AA673" s="277"/>
      <c r="AB673" s="277"/>
      <c r="AC673" s="277"/>
      <c r="AD673" s="277"/>
      <c r="AE673" s="277"/>
      <c r="AF673" s="277"/>
      <c r="AG673" s="277"/>
      <c r="AH673" s="277"/>
      <c r="AI673" s="277"/>
      <c r="AJ673" s="277"/>
      <c r="AK673" s="277"/>
      <c r="AL673" s="277"/>
      <c r="AM673" s="277"/>
      <c r="AN673" s="277"/>
      <c r="AO673" s="277"/>
      <c r="AP673" s="277"/>
      <c r="AQ673" s="277"/>
      <c r="AR673" s="277"/>
      <c r="AS673" s="277"/>
      <c r="AT673" s="277"/>
      <c r="AU673" s="277"/>
      <c r="AV673" s="277"/>
      <c r="AW673" s="277"/>
      <c r="AX673" s="277"/>
      <c r="AY673" s="277"/>
      <c r="AZ673" s="277"/>
      <c r="BA673" s="277"/>
      <c r="BB673" s="277"/>
      <c r="BC673" s="277"/>
      <c r="BD673" s="277"/>
      <c r="BE673" s="277"/>
      <c r="BF673" s="277"/>
      <c r="BG673" s="277"/>
      <c r="BH673" s="277"/>
      <c r="BI673" s="277"/>
      <c r="BJ673" s="277"/>
      <c r="BK673" s="277"/>
      <c r="BL673" s="277"/>
      <c r="BM673" s="277"/>
      <c r="BN673" s="277"/>
      <c r="BO673" s="277"/>
      <c r="BP673" s="277"/>
      <c r="BQ673" s="277"/>
      <c r="BR673" s="277"/>
      <c r="BS673" s="277"/>
      <c r="BT673" s="277"/>
      <c r="BU673" s="277"/>
      <c r="BV673" s="277"/>
      <c r="BW673" s="277"/>
      <c r="BX673" s="277"/>
      <c r="BY673" s="277"/>
      <c r="BZ673" s="277"/>
      <c r="CA673" s="277"/>
      <c r="CB673" s="277"/>
      <c r="CC673" s="277"/>
      <c r="CD673" s="277"/>
      <c r="CE673" s="277"/>
      <c r="CF673" s="277"/>
      <c r="CG673" s="277"/>
      <c r="CH673" s="277"/>
      <c r="CI673" s="277"/>
      <c r="CJ673" s="277"/>
      <c r="CK673" s="277"/>
      <c r="CL673" s="277"/>
      <c r="CM673" s="277"/>
      <c r="CN673" s="277"/>
      <c r="CO673" s="277"/>
      <c r="CP673" s="277"/>
      <c r="CQ673" s="277"/>
      <c r="CR673" s="277"/>
      <c r="CS673" s="277"/>
      <c r="CT673" s="277"/>
      <c r="CU673" s="277"/>
      <c r="CV673" s="277"/>
      <c r="CW673" s="277"/>
      <c r="CX673" s="277"/>
      <c r="CY673" s="277"/>
      <c r="CZ673" s="277"/>
      <c r="DA673" s="277"/>
      <c r="DB673" s="277"/>
      <c r="DC673" s="277"/>
      <c r="DD673" s="277"/>
      <c r="DE673" s="277"/>
      <c r="DF673" s="277"/>
      <c r="DG673" s="277"/>
      <c r="DH673" s="277"/>
      <c r="DI673" s="277"/>
      <c r="DJ673" s="277"/>
      <c r="DK673" s="277"/>
      <c r="DL673" s="277"/>
      <c r="DM673" s="277"/>
      <c r="DN673" s="277"/>
      <c r="DO673" s="277"/>
      <c r="DP673" s="277"/>
      <c r="DQ673" s="277"/>
      <c r="DR673" s="277"/>
      <c r="DS673" s="277"/>
      <c r="DT673" s="277"/>
      <c r="DU673" s="277"/>
      <c r="DV673" s="277"/>
      <c r="DW673" s="277"/>
      <c r="DX673" s="277"/>
      <c r="DY673" s="277"/>
      <c r="DZ673" s="277"/>
      <c r="EA673" s="277"/>
      <c r="EB673" s="277"/>
      <c r="EC673" s="277"/>
      <c r="ED673" s="277"/>
      <c r="EE673" s="277"/>
      <c r="EF673" s="277"/>
      <c r="EG673" s="277"/>
      <c r="EH673" s="277"/>
      <c r="EI673" s="277"/>
      <c r="EJ673" s="277"/>
      <c r="EK673" s="277"/>
      <c r="EL673" s="277"/>
      <c r="EM673" s="277"/>
      <c r="EN673" s="277"/>
      <c r="EO673" s="277"/>
      <c r="EP673" s="277"/>
      <c r="EQ673" s="277"/>
      <c r="ER673" s="277"/>
      <c r="ES673" s="277"/>
      <c r="ET673" s="277"/>
      <c r="EU673" s="277"/>
      <c r="EV673" s="277"/>
      <c r="EW673" s="277"/>
      <c r="EX673" s="277"/>
      <c r="EY673" s="277"/>
      <c r="EZ673" s="277"/>
      <c r="FA673" s="277"/>
      <c r="FB673" s="277"/>
      <c r="FC673" s="277"/>
      <c r="FD673" s="277"/>
      <c r="FE673" s="277"/>
      <c r="FF673" s="277"/>
      <c r="FG673" s="277"/>
      <c r="FH673" s="277"/>
      <c r="FI673" s="277"/>
      <c r="FJ673" s="277"/>
      <c r="FK673" s="277"/>
      <c r="FL673" s="277"/>
      <c r="FM673" s="277"/>
      <c r="FN673" s="277"/>
      <c r="FO673" s="277"/>
      <c r="FP673" s="277"/>
      <c r="FQ673" s="277"/>
      <c r="FR673" s="277"/>
      <c r="FS673" s="277"/>
      <c r="FT673" s="277"/>
      <c r="FU673" s="277"/>
      <c r="FV673" s="277"/>
      <c r="FW673" s="277"/>
      <c r="FX673" s="277"/>
      <c r="FY673" s="277"/>
      <c r="FZ673" s="277"/>
      <c r="GA673" s="277"/>
      <c r="GB673" s="277"/>
      <c r="GC673" s="277"/>
      <c r="GD673" s="277"/>
      <c r="GE673" s="277"/>
      <c r="GF673" s="277"/>
      <c r="GG673" s="277"/>
      <c r="GH673" s="277"/>
      <c r="GI673" s="277"/>
      <c r="GJ673" s="277"/>
      <c r="GK673" s="277"/>
      <c r="GL673" s="277"/>
      <c r="GM673" s="277"/>
      <c r="GN673" s="277"/>
      <c r="GO673" s="277"/>
      <c r="GP673" s="277"/>
      <c r="GQ673" s="277"/>
      <c r="GR673" s="277"/>
      <c r="GS673" s="277"/>
      <c r="GT673" s="277"/>
      <c r="GU673" s="277"/>
      <c r="GV673" s="280"/>
      <c r="GW673" s="280"/>
      <c r="GX673" s="280"/>
      <c r="GY673" s="280"/>
      <c r="GZ673" s="280"/>
      <c r="HA673" s="280"/>
      <c r="HB673" s="280"/>
      <c r="HC673" s="280"/>
      <c r="HD673" s="280"/>
      <c r="HE673" s="280"/>
      <c r="HF673" s="280"/>
      <c r="HG673" s="280"/>
      <c r="HH673" s="280"/>
      <c r="HI673" s="280"/>
      <c r="HJ673" s="280"/>
      <c r="HK673" s="280"/>
      <c r="HL673" s="280"/>
      <c r="HM673" s="280"/>
      <c r="HN673" s="280"/>
      <c r="HO673" s="280"/>
      <c r="HP673" s="280"/>
      <c r="HQ673" s="280"/>
      <c r="HR673" s="280"/>
      <c r="HS673" s="280"/>
    </row>
    <row r="674" spans="1:227" s="257" customFormat="1" ht="23.45" customHeight="1">
      <c r="A674" s="521"/>
      <c r="B674" s="297" t="s">
        <v>656</v>
      </c>
      <c r="C674" s="290">
        <v>60</v>
      </c>
      <c r="D674" s="291"/>
      <c r="E674" s="290"/>
      <c r="F674" s="291">
        <f t="shared" si="101"/>
        <v>60</v>
      </c>
      <c r="G674" s="290"/>
      <c r="H674" s="291">
        <f t="shared" si="103"/>
        <v>60</v>
      </c>
      <c r="I674" s="296"/>
      <c r="J674" s="277"/>
      <c r="K674" s="277"/>
      <c r="L674" s="277"/>
      <c r="M674" s="277"/>
      <c r="N674" s="277"/>
      <c r="O674" s="277"/>
      <c r="P674" s="277"/>
      <c r="Q674" s="277"/>
      <c r="R674" s="277"/>
      <c r="S674" s="277"/>
      <c r="T674" s="277"/>
      <c r="U674" s="277"/>
      <c r="V674" s="277"/>
      <c r="W674" s="277"/>
      <c r="X674" s="277"/>
      <c r="Y674" s="277"/>
      <c r="Z674" s="277"/>
      <c r="AA674" s="277"/>
      <c r="AB674" s="277"/>
      <c r="AC674" s="277"/>
      <c r="AD674" s="277"/>
      <c r="AE674" s="277"/>
      <c r="AF674" s="277"/>
      <c r="AG674" s="277"/>
      <c r="AH674" s="277"/>
      <c r="AI674" s="277"/>
      <c r="AJ674" s="277"/>
      <c r="AK674" s="277"/>
      <c r="AL674" s="277"/>
      <c r="AM674" s="277"/>
      <c r="AN674" s="277"/>
      <c r="AO674" s="277"/>
      <c r="AP674" s="277"/>
      <c r="AQ674" s="277"/>
      <c r="AR674" s="277"/>
      <c r="AS674" s="277"/>
      <c r="AT674" s="277"/>
      <c r="AU674" s="277"/>
      <c r="AV674" s="277"/>
      <c r="AW674" s="277"/>
      <c r="AX674" s="277"/>
      <c r="AY674" s="277"/>
      <c r="AZ674" s="277"/>
      <c r="BA674" s="277"/>
      <c r="BB674" s="277"/>
      <c r="BC674" s="277"/>
      <c r="BD674" s="277"/>
      <c r="BE674" s="277"/>
      <c r="BF674" s="277"/>
      <c r="BG674" s="277"/>
      <c r="BH674" s="277"/>
      <c r="BI674" s="277"/>
      <c r="BJ674" s="277"/>
      <c r="BK674" s="277"/>
      <c r="BL674" s="277"/>
      <c r="BM674" s="277"/>
      <c r="BN674" s="277"/>
      <c r="BO674" s="277"/>
      <c r="BP674" s="277"/>
      <c r="BQ674" s="277"/>
      <c r="BR674" s="277"/>
      <c r="BS674" s="277"/>
      <c r="BT674" s="277"/>
      <c r="BU674" s="277"/>
      <c r="BV674" s="277"/>
      <c r="BW674" s="277"/>
      <c r="BX674" s="277"/>
      <c r="BY674" s="277"/>
      <c r="BZ674" s="277"/>
      <c r="CA674" s="277"/>
      <c r="CB674" s="277"/>
      <c r="CC674" s="277"/>
      <c r="CD674" s="277"/>
      <c r="CE674" s="277"/>
      <c r="CF674" s="277"/>
      <c r="CG674" s="277"/>
      <c r="CH674" s="277"/>
      <c r="CI674" s="277"/>
      <c r="CJ674" s="277"/>
      <c r="CK674" s="277"/>
      <c r="CL674" s="277"/>
      <c r="CM674" s="277"/>
      <c r="CN674" s="277"/>
      <c r="CO674" s="277"/>
      <c r="CP674" s="277"/>
      <c r="CQ674" s="277"/>
      <c r="CR674" s="277"/>
      <c r="CS674" s="277"/>
      <c r="CT674" s="277"/>
      <c r="CU674" s="277"/>
      <c r="CV674" s="277"/>
      <c r="CW674" s="277"/>
      <c r="CX674" s="277"/>
      <c r="CY674" s="277"/>
      <c r="CZ674" s="277"/>
      <c r="DA674" s="277"/>
      <c r="DB674" s="277"/>
      <c r="DC674" s="277"/>
      <c r="DD674" s="277"/>
      <c r="DE674" s="277"/>
      <c r="DF674" s="277"/>
      <c r="DG674" s="277"/>
      <c r="DH674" s="277"/>
      <c r="DI674" s="277"/>
      <c r="DJ674" s="277"/>
      <c r="DK674" s="277"/>
      <c r="DL674" s="277"/>
      <c r="DM674" s="277"/>
      <c r="DN674" s="277"/>
      <c r="DO674" s="277"/>
      <c r="DP674" s="277"/>
      <c r="DQ674" s="277"/>
      <c r="DR674" s="277"/>
      <c r="DS674" s="277"/>
      <c r="DT674" s="277"/>
      <c r="DU674" s="277"/>
      <c r="DV674" s="277"/>
      <c r="DW674" s="277"/>
      <c r="DX674" s="277"/>
      <c r="DY674" s="277"/>
      <c r="DZ674" s="277"/>
      <c r="EA674" s="277"/>
      <c r="EB674" s="277"/>
      <c r="EC674" s="277"/>
      <c r="ED674" s="277"/>
      <c r="EE674" s="277"/>
      <c r="EF674" s="277"/>
      <c r="EG674" s="277"/>
      <c r="EH674" s="277"/>
      <c r="EI674" s="277"/>
      <c r="EJ674" s="277"/>
      <c r="EK674" s="277"/>
      <c r="EL674" s="277"/>
      <c r="EM674" s="277"/>
      <c r="EN674" s="277"/>
      <c r="EO674" s="277"/>
      <c r="EP674" s="277"/>
      <c r="EQ674" s="277"/>
      <c r="ER674" s="277"/>
      <c r="ES674" s="277"/>
      <c r="ET674" s="277"/>
      <c r="EU674" s="277"/>
      <c r="EV674" s="277"/>
      <c r="EW674" s="277"/>
      <c r="EX674" s="277"/>
      <c r="EY674" s="277"/>
      <c r="EZ674" s="277"/>
      <c r="FA674" s="277"/>
      <c r="FB674" s="277"/>
      <c r="FC674" s="277"/>
      <c r="FD674" s="277"/>
      <c r="FE674" s="277"/>
      <c r="FF674" s="277"/>
      <c r="FG674" s="277"/>
      <c r="FH674" s="277"/>
      <c r="FI674" s="277"/>
      <c r="FJ674" s="277"/>
      <c r="FK674" s="277"/>
      <c r="FL674" s="277"/>
      <c r="FM674" s="277"/>
      <c r="FN674" s="277"/>
      <c r="FO674" s="277"/>
      <c r="FP674" s="277"/>
      <c r="FQ674" s="277"/>
      <c r="FR674" s="277"/>
      <c r="FS674" s="277"/>
      <c r="FT674" s="277"/>
      <c r="FU674" s="277"/>
      <c r="FV674" s="277"/>
      <c r="FW674" s="277"/>
      <c r="FX674" s="277"/>
      <c r="FY674" s="277"/>
      <c r="FZ674" s="277"/>
      <c r="GA674" s="277"/>
      <c r="GB674" s="277"/>
      <c r="GC674" s="277"/>
      <c r="GD674" s="277"/>
      <c r="GE674" s="277"/>
      <c r="GF674" s="277"/>
      <c r="GG674" s="277"/>
      <c r="GH674" s="277"/>
      <c r="GI674" s="277"/>
      <c r="GJ674" s="277"/>
      <c r="GK674" s="277"/>
      <c r="GL674" s="277"/>
      <c r="GM674" s="277"/>
      <c r="GN674" s="277"/>
      <c r="GO674" s="277"/>
      <c r="GP674" s="277"/>
      <c r="GQ674" s="277"/>
      <c r="GR674" s="277"/>
      <c r="GS674" s="277"/>
      <c r="GT674" s="277"/>
      <c r="GU674" s="277"/>
      <c r="GV674" s="280"/>
      <c r="GW674" s="280"/>
      <c r="GX674" s="280"/>
      <c r="GY674" s="280"/>
      <c r="GZ674" s="280"/>
      <c r="HA674" s="280"/>
      <c r="HB674" s="280"/>
      <c r="HC674" s="280"/>
      <c r="HD674" s="280"/>
      <c r="HE674" s="280"/>
      <c r="HF674" s="280"/>
      <c r="HG674" s="280"/>
      <c r="HH674" s="280"/>
      <c r="HI674" s="280"/>
      <c r="HJ674" s="280"/>
      <c r="HK674" s="280"/>
      <c r="HL674" s="280"/>
      <c r="HM674" s="280"/>
      <c r="HN674" s="280"/>
      <c r="HO674" s="280"/>
      <c r="HP674" s="280"/>
      <c r="HQ674" s="280"/>
      <c r="HR674" s="280"/>
      <c r="HS674" s="280"/>
    </row>
    <row r="675" spans="1:227" s="257" customFormat="1" ht="23.45" customHeight="1">
      <c r="A675" s="521"/>
      <c r="B675" s="297" t="s">
        <v>657</v>
      </c>
      <c r="C675" s="290">
        <v>9.66</v>
      </c>
      <c r="D675" s="291"/>
      <c r="E675" s="290"/>
      <c r="F675" s="291">
        <f t="shared" ref="F675:F738" si="108">C675+D675+E675</f>
        <v>9.66</v>
      </c>
      <c r="G675" s="290"/>
      <c r="H675" s="291">
        <f t="shared" si="103"/>
        <v>9.66</v>
      </c>
      <c r="I675" s="296"/>
      <c r="J675" s="277"/>
      <c r="K675" s="277"/>
      <c r="L675" s="277"/>
      <c r="M675" s="277"/>
      <c r="N675" s="277"/>
      <c r="O675" s="277"/>
      <c r="P675" s="277"/>
      <c r="Q675" s="277"/>
      <c r="R675" s="277"/>
      <c r="S675" s="277"/>
      <c r="T675" s="277"/>
      <c r="U675" s="277"/>
      <c r="V675" s="277"/>
      <c r="W675" s="277"/>
      <c r="X675" s="277"/>
      <c r="Y675" s="277"/>
      <c r="Z675" s="277"/>
      <c r="AA675" s="277"/>
      <c r="AB675" s="277"/>
      <c r="AC675" s="277"/>
      <c r="AD675" s="277"/>
      <c r="AE675" s="277"/>
      <c r="AF675" s="277"/>
      <c r="AG675" s="277"/>
      <c r="AH675" s="277"/>
      <c r="AI675" s="277"/>
      <c r="AJ675" s="277"/>
      <c r="AK675" s="277"/>
      <c r="AL675" s="277"/>
      <c r="AM675" s="277"/>
      <c r="AN675" s="277"/>
      <c r="AO675" s="277"/>
      <c r="AP675" s="277"/>
      <c r="AQ675" s="277"/>
      <c r="AR675" s="277"/>
      <c r="AS675" s="277"/>
      <c r="AT675" s="277"/>
      <c r="AU675" s="277"/>
      <c r="AV675" s="277"/>
      <c r="AW675" s="277"/>
      <c r="AX675" s="277"/>
      <c r="AY675" s="277"/>
      <c r="AZ675" s="277"/>
      <c r="BA675" s="277"/>
      <c r="BB675" s="277"/>
      <c r="BC675" s="277"/>
      <c r="BD675" s="277"/>
      <c r="BE675" s="277"/>
      <c r="BF675" s="277"/>
      <c r="BG675" s="277"/>
      <c r="BH675" s="277"/>
      <c r="BI675" s="277"/>
      <c r="BJ675" s="277"/>
      <c r="BK675" s="277"/>
      <c r="BL675" s="277"/>
      <c r="BM675" s="277"/>
      <c r="BN675" s="277"/>
      <c r="BO675" s="277"/>
      <c r="BP675" s="277"/>
      <c r="BQ675" s="277"/>
      <c r="BR675" s="277"/>
      <c r="BS675" s="277"/>
      <c r="BT675" s="277"/>
      <c r="BU675" s="277"/>
      <c r="BV675" s="277"/>
      <c r="BW675" s="277"/>
      <c r="BX675" s="277"/>
      <c r="BY675" s="277"/>
      <c r="BZ675" s="277"/>
      <c r="CA675" s="277"/>
      <c r="CB675" s="277"/>
      <c r="CC675" s="277"/>
      <c r="CD675" s="277"/>
      <c r="CE675" s="277"/>
      <c r="CF675" s="277"/>
      <c r="CG675" s="277"/>
      <c r="CH675" s="277"/>
      <c r="CI675" s="277"/>
      <c r="CJ675" s="277"/>
      <c r="CK675" s="277"/>
      <c r="CL675" s="277"/>
      <c r="CM675" s="277"/>
      <c r="CN675" s="277"/>
      <c r="CO675" s="277"/>
      <c r="CP675" s="277"/>
      <c r="CQ675" s="277"/>
      <c r="CR675" s="277"/>
      <c r="CS675" s="277"/>
      <c r="CT675" s="277"/>
      <c r="CU675" s="277"/>
      <c r="CV675" s="277"/>
      <c r="CW675" s="277"/>
      <c r="CX675" s="277"/>
      <c r="CY675" s="277"/>
      <c r="CZ675" s="277"/>
      <c r="DA675" s="277"/>
      <c r="DB675" s="277"/>
      <c r="DC675" s="277"/>
      <c r="DD675" s="277"/>
      <c r="DE675" s="277"/>
      <c r="DF675" s="277"/>
      <c r="DG675" s="277"/>
      <c r="DH675" s="277"/>
      <c r="DI675" s="277"/>
      <c r="DJ675" s="277"/>
      <c r="DK675" s="277"/>
      <c r="DL675" s="277"/>
      <c r="DM675" s="277"/>
      <c r="DN675" s="277"/>
      <c r="DO675" s="277"/>
      <c r="DP675" s="277"/>
      <c r="DQ675" s="277"/>
      <c r="DR675" s="277"/>
      <c r="DS675" s="277"/>
      <c r="DT675" s="277"/>
      <c r="DU675" s="277"/>
      <c r="DV675" s="277"/>
      <c r="DW675" s="277"/>
      <c r="DX675" s="277"/>
      <c r="DY675" s="277"/>
      <c r="DZ675" s="277"/>
      <c r="EA675" s="277"/>
      <c r="EB675" s="277"/>
      <c r="EC675" s="277"/>
      <c r="ED675" s="277"/>
      <c r="EE675" s="277"/>
      <c r="EF675" s="277"/>
      <c r="EG675" s="277"/>
      <c r="EH675" s="277"/>
      <c r="EI675" s="277"/>
      <c r="EJ675" s="277"/>
      <c r="EK675" s="277"/>
      <c r="EL675" s="277"/>
      <c r="EM675" s="277"/>
      <c r="EN675" s="277"/>
      <c r="EO675" s="277"/>
      <c r="EP675" s="277"/>
      <c r="EQ675" s="277"/>
      <c r="ER675" s="277"/>
      <c r="ES675" s="277"/>
      <c r="ET675" s="277"/>
      <c r="EU675" s="277"/>
      <c r="EV675" s="277"/>
      <c r="EW675" s="277"/>
      <c r="EX675" s="277"/>
      <c r="EY675" s="277"/>
      <c r="EZ675" s="277"/>
      <c r="FA675" s="277"/>
      <c r="FB675" s="277"/>
      <c r="FC675" s="277"/>
      <c r="FD675" s="277"/>
      <c r="FE675" s="277"/>
      <c r="FF675" s="277"/>
      <c r="FG675" s="277"/>
      <c r="FH675" s="277"/>
      <c r="FI675" s="277"/>
      <c r="FJ675" s="277"/>
      <c r="FK675" s="277"/>
      <c r="FL675" s="277"/>
      <c r="FM675" s="277"/>
      <c r="FN675" s="277"/>
      <c r="FO675" s="277"/>
      <c r="FP675" s="277"/>
      <c r="FQ675" s="277"/>
      <c r="FR675" s="277"/>
      <c r="FS675" s="277"/>
      <c r="FT675" s="277"/>
      <c r="FU675" s="277"/>
      <c r="FV675" s="277"/>
      <c r="FW675" s="277"/>
      <c r="FX675" s="277"/>
      <c r="FY675" s="277"/>
      <c r="FZ675" s="277"/>
      <c r="GA675" s="277"/>
      <c r="GB675" s="277"/>
      <c r="GC675" s="277"/>
      <c r="GD675" s="277"/>
      <c r="GE675" s="277"/>
      <c r="GF675" s="277"/>
      <c r="GG675" s="277"/>
      <c r="GH675" s="277"/>
      <c r="GI675" s="277"/>
      <c r="GJ675" s="277"/>
      <c r="GK675" s="277"/>
      <c r="GL675" s="277"/>
      <c r="GM675" s="277"/>
      <c r="GN675" s="277"/>
      <c r="GO675" s="277"/>
      <c r="GP675" s="277"/>
      <c r="GQ675" s="277"/>
      <c r="GR675" s="277"/>
      <c r="GS675" s="277"/>
      <c r="GT675" s="277"/>
      <c r="GU675" s="277"/>
      <c r="GV675" s="280"/>
      <c r="GW675" s="280"/>
      <c r="GX675" s="280"/>
      <c r="GY675" s="280"/>
      <c r="GZ675" s="280"/>
      <c r="HA675" s="280"/>
      <c r="HB675" s="280"/>
      <c r="HC675" s="280"/>
      <c r="HD675" s="280"/>
      <c r="HE675" s="280"/>
      <c r="HF675" s="280"/>
      <c r="HG675" s="280"/>
      <c r="HH675" s="280"/>
      <c r="HI675" s="280"/>
      <c r="HJ675" s="280"/>
      <c r="HK675" s="280"/>
      <c r="HL675" s="280"/>
      <c r="HM675" s="280"/>
      <c r="HN675" s="280"/>
      <c r="HO675" s="280"/>
      <c r="HP675" s="280"/>
      <c r="HQ675" s="280"/>
      <c r="HR675" s="280"/>
      <c r="HS675" s="280"/>
    </row>
    <row r="676" spans="1:227" s="257" customFormat="1" ht="23.45" customHeight="1">
      <c r="A676" s="521"/>
      <c r="B676" s="297" t="s">
        <v>658</v>
      </c>
      <c r="C676" s="290">
        <v>46.42</v>
      </c>
      <c r="D676" s="291"/>
      <c r="E676" s="290"/>
      <c r="F676" s="291">
        <f t="shared" si="108"/>
        <v>46.42</v>
      </c>
      <c r="G676" s="290"/>
      <c r="H676" s="291">
        <f t="shared" si="103"/>
        <v>46.42</v>
      </c>
      <c r="I676" s="296"/>
      <c r="J676" s="277"/>
      <c r="K676" s="277"/>
      <c r="L676" s="277"/>
      <c r="M676" s="277"/>
      <c r="N676" s="277"/>
      <c r="O676" s="277"/>
      <c r="P676" s="277"/>
      <c r="Q676" s="277"/>
      <c r="R676" s="277"/>
      <c r="S676" s="277"/>
      <c r="T676" s="277"/>
      <c r="U676" s="277"/>
      <c r="V676" s="277"/>
      <c r="W676" s="277"/>
      <c r="X676" s="277"/>
      <c r="Y676" s="277"/>
      <c r="Z676" s="277"/>
      <c r="AA676" s="277"/>
      <c r="AB676" s="277"/>
      <c r="AC676" s="277"/>
      <c r="AD676" s="277"/>
      <c r="AE676" s="277"/>
      <c r="AF676" s="277"/>
      <c r="AG676" s="277"/>
      <c r="AH676" s="277"/>
      <c r="AI676" s="277"/>
      <c r="AJ676" s="277"/>
      <c r="AK676" s="277"/>
      <c r="AL676" s="277"/>
      <c r="AM676" s="277"/>
      <c r="AN676" s="277"/>
      <c r="AO676" s="277"/>
      <c r="AP676" s="277"/>
      <c r="AQ676" s="277"/>
      <c r="AR676" s="277"/>
      <c r="AS676" s="277"/>
      <c r="AT676" s="277"/>
      <c r="AU676" s="277"/>
      <c r="AV676" s="277"/>
      <c r="AW676" s="277"/>
      <c r="AX676" s="277"/>
      <c r="AY676" s="277"/>
      <c r="AZ676" s="277"/>
      <c r="BA676" s="277"/>
      <c r="BB676" s="277"/>
      <c r="BC676" s="277"/>
      <c r="BD676" s="277"/>
      <c r="BE676" s="277"/>
      <c r="BF676" s="277"/>
      <c r="BG676" s="277"/>
      <c r="BH676" s="277"/>
      <c r="BI676" s="277"/>
      <c r="BJ676" s="277"/>
      <c r="BK676" s="277"/>
      <c r="BL676" s="277"/>
      <c r="BM676" s="277"/>
      <c r="BN676" s="277"/>
      <c r="BO676" s="277"/>
      <c r="BP676" s="277"/>
      <c r="BQ676" s="277"/>
      <c r="BR676" s="277"/>
      <c r="BS676" s="277"/>
      <c r="BT676" s="277"/>
      <c r="BU676" s="277"/>
      <c r="BV676" s="277"/>
      <c r="BW676" s="277"/>
      <c r="BX676" s="277"/>
      <c r="BY676" s="277"/>
      <c r="BZ676" s="277"/>
      <c r="CA676" s="277"/>
      <c r="CB676" s="277"/>
      <c r="CC676" s="277"/>
      <c r="CD676" s="277"/>
      <c r="CE676" s="277"/>
      <c r="CF676" s="277"/>
      <c r="CG676" s="277"/>
      <c r="CH676" s="277"/>
      <c r="CI676" s="277"/>
      <c r="CJ676" s="277"/>
      <c r="CK676" s="277"/>
      <c r="CL676" s="277"/>
      <c r="CM676" s="277"/>
      <c r="CN676" s="277"/>
      <c r="CO676" s="277"/>
      <c r="CP676" s="277"/>
      <c r="CQ676" s="277"/>
      <c r="CR676" s="277"/>
      <c r="CS676" s="277"/>
      <c r="CT676" s="277"/>
      <c r="CU676" s="277"/>
      <c r="CV676" s="277"/>
      <c r="CW676" s="277"/>
      <c r="CX676" s="277"/>
      <c r="CY676" s="277"/>
      <c r="CZ676" s="277"/>
      <c r="DA676" s="277"/>
      <c r="DB676" s="277"/>
      <c r="DC676" s="277"/>
      <c r="DD676" s="277"/>
      <c r="DE676" s="277"/>
      <c r="DF676" s="277"/>
      <c r="DG676" s="277"/>
      <c r="DH676" s="277"/>
      <c r="DI676" s="277"/>
      <c r="DJ676" s="277"/>
      <c r="DK676" s="277"/>
      <c r="DL676" s="277"/>
      <c r="DM676" s="277"/>
      <c r="DN676" s="277"/>
      <c r="DO676" s="277"/>
      <c r="DP676" s="277"/>
      <c r="DQ676" s="277"/>
      <c r="DR676" s="277"/>
      <c r="DS676" s="277"/>
      <c r="DT676" s="277"/>
      <c r="DU676" s="277"/>
      <c r="DV676" s="277"/>
      <c r="DW676" s="277"/>
      <c r="DX676" s="277"/>
      <c r="DY676" s="277"/>
      <c r="DZ676" s="277"/>
      <c r="EA676" s="277"/>
      <c r="EB676" s="277"/>
      <c r="EC676" s="277"/>
      <c r="ED676" s="277"/>
      <c r="EE676" s="277"/>
      <c r="EF676" s="277"/>
      <c r="EG676" s="277"/>
      <c r="EH676" s="277"/>
      <c r="EI676" s="277"/>
      <c r="EJ676" s="277"/>
      <c r="EK676" s="277"/>
      <c r="EL676" s="277"/>
      <c r="EM676" s="277"/>
      <c r="EN676" s="277"/>
      <c r="EO676" s="277"/>
      <c r="EP676" s="277"/>
      <c r="EQ676" s="277"/>
      <c r="ER676" s="277"/>
      <c r="ES676" s="277"/>
      <c r="ET676" s="277"/>
      <c r="EU676" s="277"/>
      <c r="EV676" s="277"/>
      <c r="EW676" s="277"/>
      <c r="EX676" s="277"/>
      <c r="EY676" s="277"/>
      <c r="EZ676" s="277"/>
      <c r="FA676" s="277"/>
      <c r="FB676" s="277"/>
      <c r="FC676" s="277"/>
      <c r="FD676" s="277"/>
      <c r="FE676" s="277"/>
      <c r="FF676" s="277"/>
      <c r="FG676" s="277"/>
      <c r="FH676" s="277"/>
      <c r="FI676" s="277"/>
      <c r="FJ676" s="277"/>
      <c r="FK676" s="277"/>
      <c r="FL676" s="277"/>
      <c r="FM676" s="277"/>
      <c r="FN676" s="277"/>
      <c r="FO676" s="277"/>
      <c r="FP676" s="277"/>
      <c r="FQ676" s="277"/>
      <c r="FR676" s="277"/>
      <c r="FS676" s="277"/>
      <c r="FT676" s="277"/>
      <c r="FU676" s="277"/>
      <c r="FV676" s="277"/>
      <c r="FW676" s="277"/>
      <c r="FX676" s="277"/>
      <c r="FY676" s="277"/>
      <c r="FZ676" s="277"/>
      <c r="GA676" s="277"/>
      <c r="GB676" s="277"/>
      <c r="GC676" s="277"/>
      <c r="GD676" s="277"/>
      <c r="GE676" s="277"/>
      <c r="GF676" s="277"/>
      <c r="GG676" s="277"/>
      <c r="GH676" s="277"/>
      <c r="GI676" s="277"/>
      <c r="GJ676" s="277"/>
      <c r="GK676" s="277"/>
      <c r="GL676" s="277"/>
      <c r="GM676" s="277"/>
      <c r="GN676" s="277"/>
      <c r="GO676" s="277"/>
      <c r="GP676" s="277"/>
      <c r="GQ676" s="277"/>
      <c r="GR676" s="277"/>
      <c r="GS676" s="277"/>
      <c r="GT676" s="277"/>
      <c r="GU676" s="277"/>
      <c r="GV676" s="280"/>
      <c r="GW676" s="280"/>
      <c r="GX676" s="280"/>
      <c r="GY676" s="280"/>
      <c r="GZ676" s="280"/>
      <c r="HA676" s="280"/>
      <c r="HB676" s="280"/>
      <c r="HC676" s="280"/>
      <c r="HD676" s="280"/>
      <c r="HE676" s="280"/>
      <c r="HF676" s="280"/>
      <c r="HG676" s="280"/>
      <c r="HH676" s="280"/>
      <c r="HI676" s="280"/>
      <c r="HJ676" s="280"/>
      <c r="HK676" s="280"/>
      <c r="HL676" s="280"/>
      <c r="HM676" s="280"/>
      <c r="HN676" s="280"/>
      <c r="HO676" s="280"/>
      <c r="HP676" s="280"/>
      <c r="HQ676" s="280"/>
      <c r="HR676" s="280"/>
      <c r="HS676" s="280"/>
    </row>
    <row r="677" spans="1:227" s="257" customFormat="1" ht="23.45" customHeight="1">
      <c r="A677" s="521"/>
      <c r="B677" s="297" t="s">
        <v>659</v>
      </c>
      <c r="C677" s="290">
        <v>8</v>
      </c>
      <c r="D677" s="291"/>
      <c r="E677" s="290"/>
      <c r="F677" s="291">
        <f t="shared" si="108"/>
        <v>8</v>
      </c>
      <c r="G677" s="290"/>
      <c r="H677" s="291">
        <f t="shared" si="103"/>
        <v>8</v>
      </c>
      <c r="I677" s="296"/>
      <c r="J677" s="277"/>
      <c r="K677" s="277"/>
      <c r="L677" s="277"/>
      <c r="M677" s="277"/>
      <c r="N677" s="277"/>
      <c r="O677" s="277"/>
      <c r="P677" s="277"/>
      <c r="Q677" s="277"/>
      <c r="R677" s="277"/>
      <c r="S677" s="277"/>
      <c r="T677" s="277"/>
      <c r="U677" s="277"/>
      <c r="V677" s="277"/>
      <c r="W677" s="277"/>
      <c r="X677" s="277"/>
      <c r="Y677" s="277"/>
      <c r="Z677" s="277"/>
      <c r="AA677" s="277"/>
      <c r="AB677" s="277"/>
      <c r="AC677" s="277"/>
      <c r="AD677" s="277"/>
      <c r="AE677" s="277"/>
      <c r="AF677" s="277"/>
      <c r="AG677" s="277"/>
      <c r="AH677" s="277"/>
      <c r="AI677" s="277"/>
      <c r="AJ677" s="277"/>
      <c r="AK677" s="277"/>
      <c r="AL677" s="277"/>
      <c r="AM677" s="277"/>
      <c r="AN677" s="277"/>
      <c r="AO677" s="277"/>
      <c r="AP677" s="277"/>
      <c r="AQ677" s="277"/>
      <c r="AR677" s="277"/>
      <c r="AS677" s="277"/>
      <c r="AT677" s="277"/>
      <c r="AU677" s="277"/>
      <c r="AV677" s="277"/>
      <c r="AW677" s="277"/>
      <c r="AX677" s="277"/>
      <c r="AY677" s="277"/>
      <c r="AZ677" s="277"/>
      <c r="BA677" s="277"/>
      <c r="BB677" s="277"/>
      <c r="BC677" s="277"/>
      <c r="BD677" s="277"/>
      <c r="BE677" s="277"/>
      <c r="BF677" s="277"/>
      <c r="BG677" s="277"/>
      <c r="BH677" s="277"/>
      <c r="BI677" s="277"/>
      <c r="BJ677" s="277"/>
      <c r="BK677" s="277"/>
      <c r="BL677" s="277"/>
      <c r="BM677" s="277"/>
      <c r="BN677" s="277"/>
      <c r="BO677" s="277"/>
      <c r="BP677" s="277"/>
      <c r="BQ677" s="277"/>
      <c r="BR677" s="277"/>
      <c r="BS677" s="277"/>
      <c r="BT677" s="277"/>
      <c r="BU677" s="277"/>
      <c r="BV677" s="277"/>
      <c r="BW677" s="277"/>
      <c r="BX677" s="277"/>
      <c r="BY677" s="277"/>
      <c r="BZ677" s="277"/>
      <c r="CA677" s="277"/>
      <c r="CB677" s="277"/>
      <c r="CC677" s="277"/>
      <c r="CD677" s="277"/>
      <c r="CE677" s="277"/>
      <c r="CF677" s="277"/>
      <c r="CG677" s="277"/>
      <c r="CH677" s="277"/>
      <c r="CI677" s="277"/>
      <c r="CJ677" s="277"/>
      <c r="CK677" s="277"/>
      <c r="CL677" s="277"/>
      <c r="CM677" s="277"/>
      <c r="CN677" s="277"/>
      <c r="CO677" s="277"/>
      <c r="CP677" s="277"/>
      <c r="CQ677" s="277"/>
      <c r="CR677" s="277"/>
      <c r="CS677" s="277"/>
      <c r="CT677" s="277"/>
      <c r="CU677" s="277"/>
      <c r="CV677" s="277"/>
      <c r="CW677" s="277"/>
      <c r="CX677" s="277"/>
      <c r="CY677" s="277"/>
      <c r="CZ677" s="277"/>
      <c r="DA677" s="277"/>
      <c r="DB677" s="277"/>
      <c r="DC677" s="277"/>
      <c r="DD677" s="277"/>
      <c r="DE677" s="277"/>
      <c r="DF677" s="277"/>
      <c r="DG677" s="277"/>
      <c r="DH677" s="277"/>
      <c r="DI677" s="277"/>
      <c r="DJ677" s="277"/>
      <c r="DK677" s="277"/>
      <c r="DL677" s="277"/>
      <c r="DM677" s="277"/>
      <c r="DN677" s="277"/>
      <c r="DO677" s="277"/>
      <c r="DP677" s="277"/>
      <c r="DQ677" s="277"/>
      <c r="DR677" s="277"/>
      <c r="DS677" s="277"/>
      <c r="DT677" s="277"/>
      <c r="DU677" s="277"/>
      <c r="DV677" s="277"/>
      <c r="DW677" s="277"/>
      <c r="DX677" s="277"/>
      <c r="DY677" s="277"/>
      <c r="DZ677" s="277"/>
      <c r="EA677" s="277"/>
      <c r="EB677" s="277"/>
      <c r="EC677" s="277"/>
      <c r="ED677" s="277"/>
      <c r="EE677" s="277"/>
      <c r="EF677" s="277"/>
      <c r="EG677" s="277"/>
      <c r="EH677" s="277"/>
      <c r="EI677" s="277"/>
      <c r="EJ677" s="277"/>
      <c r="EK677" s="277"/>
      <c r="EL677" s="277"/>
      <c r="EM677" s="277"/>
      <c r="EN677" s="277"/>
      <c r="EO677" s="277"/>
      <c r="EP677" s="277"/>
      <c r="EQ677" s="277"/>
      <c r="ER677" s="277"/>
      <c r="ES677" s="277"/>
      <c r="ET677" s="277"/>
      <c r="EU677" s="277"/>
      <c r="EV677" s="277"/>
      <c r="EW677" s="277"/>
      <c r="EX677" s="277"/>
      <c r="EY677" s="277"/>
      <c r="EZ677" s="277"/>
      <c r="FA677" s="277"/>
      <c r="FB677" s="277"/>
      <c r="FC677" s="277"/>
      <c r="FD677" s="277"/>
      <c r="FE677" s="277"/>
      <c r="FF677" s="277"/>
      <c r="FG677" s="277"/>
      <c r="FH677" s="277"/>
      <c r="FI677" s="277"/>
      <c r="FJ677" s="277"/>
      <c r="FK677" s="277"/>
      <c r="FL677" s="277"/>
      <c r="FM677" s="277"/>
      <c r="FN677" s="277"/>
      <c r="FO677" s="277"/>
      <c r="FP677" s="277"/>
      <c r="FQ677" s="277"/>
      <c r="FR677" s="277"/>
      <c r="FS677" s="277"/>
      <c r="FT677" s="277"/>
      <c r="FU677" s="277"/>
      <c r="FV677" s="277"/>
      <c r="FW677" s="277"/>
      <c r="FX677" s="277"/>
      <c r="FY677" s="277"/>
      <c r="FZ677" s="277"/>
      <c r="GA677" s="277"/>
      <c r="GB677" s="277"/>
      <c r="GC677" s="277"/>
      <c r="GD677" s="277"/>
      <c r="GE677" s="277"/>
      <c r="GF677" s="277"/>
      <c r="GG677" s="277"/>
      <c r="GH677" s="277"/>
      <c r="GI677" s="277"/>
      <c r="GJ677" s="277"/>
      <c r="GK677" s="277"/>
      <c r="GL677" s="277"/>
      <c r="GM677" s="277"/>
      <c r="GN677" s="277"/>
      <c r="GO677" s="277"/>
      <c r="GP677" s="277"/>
      <c r="GQ677" s="277"/>
      <c r="GR677" s="277"/>
      <c r="GS677" s="277"/>
      <c r="GT677" s="277"/>
      <c r="GU677" s="277"/>
      <c r="GV677" s="280"/>
      <c r="GW677" s="280"/>
      <c r="GX677" s="280"/>
      <c r="GY677" s="280"/>
      <c r="GZ677" s="280"/>
      <c r="HA677" s="280"/>
      <c r="HB677" s="280"/>
      <c r="HC677" s="280"/>
      <c r="HD677" s="280"/>
      <c r="HE677" s="280"/>
      <c r="HF677" s="280"/>
      <c r="HG677" s="280"/>
      <c r="HH677" s="280"/>
      <c r="HI677" s="280"/>
      <c r="HJ677" s="280"/>
      <c r="HK677" s="280"/>
      <c r="HL677" s="280"/>
      <c r="HM677" s="280"/>
      <c r="HN677" s="280"/>
      <c r="HO677" s="280"/>
      <c r="HP677" s="280"/>
      <c r="HQ677" s="280"/>
      <c r="HR677" s="280"/>
      <c r="HS677" s="280"/>
    </row>
    <row r="678" spans="1:227" s="257" customFormat="1" ht="24.6" customHeight="1">
      <c r="A678" s="521"/>
      <c r="B678" s="297" t="s">
        <v>660</v>
      </c>
      <c r="C678" s="290">
        <v>24.8</v>
      </c>
      <c r="D678" s="291"/>
      <c r="E678" s="290"/>
      <c r="F678" s="291">
        <f t="shared" si="108"/>
        <v>24.8</v>
      </c>
      <c r="G678" s="290"/>
      <c r="H678" s="291">
        <f t="shared" si="103"/>
        <v>24.8</v>
      </c>
      <c r="I678" s="296"/>
      <c r="J678" s="277"/>
      <c r="K678" s="277"/>
      <c r="L678" s="277"/>
      <c r="M678" s="277"/>
      <c r="N678" s="277"/>
      <c r="O678" s="277"/>
      <c r="P678" s="277"/>
      <c r="Q678" s="277"/>
      <c r="R678" s="277"/>
      <c r="S678" s="277"/>
      <c r="T678" s="277"/>
      <c r="U678" s="277"/>
      <c r="V678" s="277"/>
      <c r="W678" s="277"/>
      <c r="X678" s="277"/>
      <c r="Y678" s="277"/>
      <c r="Z678" s="277"/>
      <c r="AA678" s="277"/>
      <c r="AB678" s="277"/>
      <c r="AC678" s="277"/>
      <c r="AD678" s="277"/>
      <c r="AE678" s="277"/>
      <c r="AF678" s="277"/>
      <c r="AG678" s="277"/>
      <c r="AH678" s="277"/>
      <c r="AI678" s="277"/>
      <c r="AJ678" s="277"/>
      <c r="AK678" s="277"/>
      <c r="AL678" s="277"/>
      <c r="AM678" s="277"/>
      <c r="AN678" s="277"/>
      <c r="AO678" s="277"/>
      <c r="AP678" s="277"/>
      <c r="AQ678" s="277"/>
      <c r="AR678" s="277"/>
      <c r="AS678" s="277"/>
      <c r="AT678" s="277"/>
      <c r="AU678" s="277"/>
      <c r="AV678" s="277"/>
      <c r="AW678" s="277"/>
      <c r="AX678" s="277"/>
      <c r="AY678" s="277"/>
      <c r="AZ678" s="277"/>
      <c r="BA678" s="277"/>
      <c r="BB678" s="277"/>
      <c r="BC678" s="277"/>
      <c r="BD678" s="277"/>
      <c r="BE678" s="277"/>
      <c r="BF678" s="277"/>
      <c r="BG678" s="277"/>
      <c r="BH678" s="277"/>
      <c r="BI678" s="277"/>
      <c r="BJ678" s="277"/>
      <c r="BK678" s="277"/>
      <c r="BL678" s="277"/>
      <c r="BM678" s="277"/>
      <c r="BN678" s="277"/>
      <c r="BO678" s="277"/>
      <c r="BP678" s="277"/>
      <c r="BQ678" s="277"/>
      <c r="BR678" s="277"/>
      <c r="BS678" s="277"/>
      <c r="BT678" s="277"/>
      <c r="BU678" s="277"/>
      <c r="BV678" s="277"/>
      <c r="BW678" s="277"/>
      <c r="BX678" s="277"/>
      <c r="BY678" s="277"/>
      <c r="BZ678" s="277"/>
      <c r="CA678" s="277"/>
      <c r="CB678" s="277"/>
      <c r="CC678" s="277"/>
      <c r="CD678" s="277"/>
      <c r="CE678" s="277"/>
      <c r="CF678" s="277"/>
      <c r="CG678" s="277"/>
      <c r="CH678" s="277"/>
      <c r="CI678" s="277"/>
      <c r="CJ678" s="277"/>
      <c r="CK678" s="277"/>
      <c r="CL678" s="277"/>
      <c r="CM678" s="277"/>
      <c r="CN678" s="277"/>
      <c r="CO678" s="277"/>
      <c r="CP678" s="277"/>
      <c r="CQ678" s="277"/>
      <c r="CR678" s="277"/>
      <c r="CS678" s="277"/>
      <c r="CT678" s="277"/>
      <c r="CU678" s="277"/>
      <c r="CV678" s="277"/>
      <c r="CW678" s="277"/>
      <c r="CX678" s="277"/>
      <c r="CY678" s="277"/>
      <c r="CZ678" s="277"/>
      <c r="DA678" s="277"/>
      <c r="DB678" s="277"/>
      <c r="DC678" s="277"/>
      <c r="DD678" s="277"/>
      <c r="DE678" s="277"/>
      <c r="DF678" s="277"/>
      <c r="DG678" s="277"/>
      <c r="DH678" s="277"/>
      <c r="DI678" s="277"/>
      <c r="DJ678" s="277"/>
      <c r="DK678" s="277"/>
      <c r="DL678" s="277"/>
      <c r="DM678" s="277"/>
      <c r="DN678" s="277"/>
      <c r="DO678" s="277"/>
      <c r="DP678" s="277"/>
      <c r="DQ678" s="277"/>
      <c r="DR678" s="277"/>
      <c r="DS678" s="277"/>
      <c r="DT678" s="277"/>
      <c r="DU678" s="277"/>
      <c r="DV678" s="277"/>
      <c r="DW678" s="277"/>
      <c r="DX678" s="277"/>
      <c r="DY678" s="277"/>
      <c r="DZ678" s="277"/>
      <c r="EA678" s="277"/>
      <c r="EB678" s="277"/>
      <c r="EC678" s="277"/>
      <c r="ED678" s="277"/>
      <c r="EE678" s="277"/>
      <c r="EF678" s="277"/>
      <c r="EG678" s="277"/>
      <c r="EH678" s="277"/>
      <c r="EI678" s="277"/>
      <c r="EJ678" s="277"/>
      <c r="EK678" s="277"/>
      <c r="EL678" s="277"/>
      <c r="EM678" s="277"/>
      <c r="EN678" s="277"/>
      <c r="EO678" s="277"/>
      <c r="EP678" s="277"/>
      <c r="EQ678" s="277"/>
      <c r="ER678" s="277"/>
      <c r="ES678" s="277"/>
      <c r="ET678" s="277"/>
      <c r="EU678" s="277"/>
      <c r="EV678" s="277"/>
      <c r="EW678" s="277"/>
      <c r="EX678" s="277"/>
      <c r="EY678" s="277"/>
      <c r="EZ678" s="277"/>
      <c r="FA678" s="277"/>
      <c r="FB678" s="277"/>
      <c r="FC678" s="277"/>
      <c r="FD678" s="277"/>
      <c r="FE678" s="277"/>
      <c r="FF678" s="277"/>
      <c r="FG678" s="277"/>
      <c r="FH678" s="277"/>
      <c r="FI678" s="277"/>
      <c r="FJ678" s="277"/>
      <c r="FK678" s="277"/>
      <c r="FL678" s="277"/>
      <c r="FM678" s="277"/>
      <c r="FN678" s="277"/>
      <c r="FO678" s="277"/>
      <c r="FP678" s="277"/>
      <c r="FQ678" s="277"/>
      <c r="FR678" s="277"/>
      <c r="FS678" s="277"/>
      <c r="FT678" s="277"/>
      <c r="FU678" s="277"/>
      <c r="FV678" s="277"/>
      <c r="FW678" s="277"/>
      <c r="FX678" s="277"/>
      <c r="FY678" s="277"/>
      <c r="FZ678" s="277"/>
      <c r="GA678" s="277"/>
      <c r="GB678" s="277"/>
      <c r="GC678" s="277"/>
      <c r="GD678" s="277"/>
      <c r="GE678" s="277"/>
      <c r="GF678" s="277"/>
      <c r="GG678" s="277"/>
      <c r="GH678" s="277"/>
      <c r="GI678" s="277"/>
      <c r="GJ678" s="277"/>
      <c r="GK678" s="277"/>
      <c r="GL678" s="277"/>
      <c r="GM678" s="277"/>
      <c r="GN678" s="277"/>
      <c r="GO678" s="277"/>
      <c r="GP678" s="277"/>
      <c r="GQ678" s="277"/>
      <c r="GR678" s="277"/>
      <c r="GS678" s="277"/>
      <c r="GT678" s="277"/>
      <c r="GU678" s="277"/>
      <c r="GV678" s="280"/>
      <c r="GW678" s="280"/>
      <c r="GX678" s="280"/>
      <c r="GY678" s="280"/>
      <c r="GZ678" s="280"/>
      <c r="HA678" s="280"/>
      <c r="HB678" s="280"/>
      <c r="HC678" s="280"/>
      <c r="HD678" s="280"/>
      <c r="HE678" s="280"/>
      <c r="HF678" s="280"/>
      <c r="HG678" s="280"/>
      <c r="HH678" s="280"/>
      <c r="HI678" s="280"/>
      <c r="HJ678" s="280"/>
      <c r="HK678" s="280"/>
      <c r="HL678" s="280"/>
      <c r="HM678" s="280"/>
      <c r="HN678" s="280"/>
      <c r="HO678" s="280"/>
      <c r="HP678" s="280"/>
      <c r="HQ678" s="280"/>
      <c r="HR678" s="280"/>
      <c r="HS678" s="280"/>
    </row>
    <row r="679" spans="1:227" s="257" customFormat="1" ht="23.45" customHeight="1">
      <c r="A679" s="521"/>
      <c r="B679" s="295" t="s">
        <v>342</v>
      </c>
      <c r="C679" s="290"/>
      <c r="D679" s="291">
        <v>17.649999999999999</v>
      </c>
      <c r="E679" s="290"/>
      <c r="F679" s="291">
        <f t="shared" si="108"/>
        <v>17.649999999999999</v>
      </c>
      <c r="G679" s="290"/>
      <c r="H679" s="291">
        <f t="shared" si="103"/>
        <v>17.649999999999999</v>
      </c>
      <c r="I679" s="296" t="s">
        <v>267</v>
      </c>
      <c r="J679" s="277"/>
      <c r="K679" s="277"/>
      <c r="L679" s="277"/>
      <c r="M679" s="277"/>
      <c r="N679" s="277"/>
      <c r="O679" s="277"/>
      <c r="P679" s="277"/>
      <c r="Q679" s="277"/>
      <c r="R679" s="277"/>
      <c r="S679" s="277"/>
      <c r="T679" s="277"/>
      <c r="U679" s="277"/>
      <c r="V679" s="277"/>
      <c r="W679" s="277"/>
      <c r="X679" s="277"/>
      <c r="Y679" s="277"/>
      <c r="Z679" s="277"/>
      <c r="AA679" s="277"/>
      <c r="AB679" s="277"/>
      <c r="AC679" s="277"/>
      <c r="AD679" s="277"/>
      <c r="AE679" s="277"/>
      <c r="AF679" s="277"/>
      <c r="AG679" s="277"/>
      <c r="AH679" s="277"/>
      <c r="AI679" s="277"/>
      <c r="AJ679" s="277"/>
      <c r="AK679" s="277"/>
      <c r="AL679" s="277"/>
      <c r="AM679" s="277"/>
      <c r="AN679" s="277"/>
      <c r="AO679" s="277"/>
      <c r="AP679" s="277"/>
      <c r="AQ679" s="277"/>
      <c r="AR679" s="277"/>
      <c r="AS679" s="277"/>
      <c r="AT679" s="277"/>
      <c r="AU679" s="277"/>
      <c r="AV679" s="277"/>
      <c r="AW679" s="277"/>
      <c r="AX679" s="277"/>
      <c r="AY679" s="277"/>
      <c r="AZ679" s="277"/>
      <c r="BA679" s="277"/>
      <c r="BB679" s="277"/>
      <c r="BC679" s="277"/>
      <c r="BD679" s="277"/>
      <c r="BE679" s="277"/>
      <c r="BF679" s="277"/>
      <c r="BG679" s="277"/>
      <c r="BH679" s="277"/>
      <c r="BI679" s="277"/>
      <c r="BJ679" s="277"/>
      <c r="BK679" s="277"/>
      <c r="BL679" s="277"/>
      <c r="BM679" s="277"/>
      <c r="BN679" s="277"/>
      <c r="BO679" s="277"/>
      <c r="BP679" s="277"/>
      <c r="BQ679" s="277"/>
      <c r="BR679" s="277"/>
      <c r="BS679" s="277"/>
      <c r="BT679" s="277"/>
      <c r="BU679" s="277"/>
      <c r="BV679" s="277"/>
      <c r="BW679" s="277"/>
      <c r="BX679" s="277"/>
      <c r="BY679" s="277"/>
      <c r="BZ679" s="277"/>
      <c r="CA679" s="277"/>
      <c r="CB679" s="277"/>
      <c r="CC679" s="277"/>
      <c r="CD679" s="277"/>
      <c r="CE679" s="277"/>
      <c r="CF679" s="277"/>
      <c r="CG679" s="277"/>
      <c r="CH679" s="277"/>
      <c r="CI679" s="277"/>
      <c r="CJ679" s="277"/>
      <c r="CK679" s="277"/>
      <c r="CL679" s="277"/>
      <c r="CM679" s="277"/>
      <c r="CN679" s="277"/>
      <c r="CO679" s="277"/>
      <c r="CP679" s="277"/>
      <c r="CQ679" s="277"/>
      <c r="CR679" s="277"/>
      <c r="CS679" s="277"/>
      <c r="CT679" s="277"/>
      <c r="CU679" s="277"/>
      <c r="CV679" s="277"/>
      <c r="CW679" s="277"/>
      <c r="CX679" s="277"/>
      <c r="CY679" s="277"/>
      <c r="CZ679" s="277"/>
      <c r="DA679" s="277"/>
      <c r="DB679" s="277"/>
      <c r="DC679" s="277"/>
      <c r="DD679" s="277"/>
      <c r="DE679" s="277"/>
      <c r="DF679" s="277"/>
      <c r="DG679" s="277"/>
      <c r="DH679" s="277"/>
      <c r="DI679" s="277"/>
      <c r="DJ679" s="277"/>
      <c r="DK679" s="277"/>
      <c r="DL679" s="277"/>
      <c r="DM679" s="277"/>
      <c r="DN679" s="277"/>
      <c r="DO679" s="277"/>
      <c r="DP679" s="277"/>
      <c r="DQ679" s="277"/>
      <c r="DR679" s="277"/>
      <c r="DS679" s="277"/>
      <c r="DT679" s="277"/>
      <c r="DU679" s="277"/>
      <c r="DV679" s="277"/>
      <c r="DW679" s="277"/>
      <c r="DX679" s="277"/>
      <c r="DY679" s="277"/>
      <c r="DZ679" s="277"/>
      <c r="EA679" s="277"/>
      <c r="EB679" s="277"/>
      <c r="EC679" s="277"/>
      <c r="ED679" s="277"/>
      <c r="EE679" s="277"/>
      <c r="EF679" s="277"/>
      <c r="EG679" s="277"/>
      <c r="EH679" s="277"/>
      <c r="EI679" s="277"/>
      <c r="EJ679" s="277"/>
      <c r="EK679" s="277"/>
      <c r="EL679" s="277"/>
      <c r="EM679" s="277"/>
      <c r="EN679" s="277"/>
      <c r="EO679" s="277"/>
      <c r="EP679" s="277"/>
      <c r="EQ679" s="277"/>
      <c r="ER679" s="277"/>
      <c r="ES679" s="277"/>
      <c r="ET679" s="277"/>
      <c r="EU679" s="277"/>
      <c r="EV679" s="277"/>
      <c r="EW679" s="277"/>
      <c r="EX679" s="277"/>
      <c r="EY679" s="277"/>
      <c r="EZ679" s="277"/>
      <c r="FA679" s="277"/>
      <c r="FB679" s="277"/>
      <c r="FC679" s="277"/>
      <c r="FD679" s="277"/>
      <c r="FE679" s="277"/>
      <c r="FF679" s="277"/>
      <c r="FG679" s="277"/>
      <c r="FH679" s="277"/>
      <c r="FI679" s="277"/>
      <c r="FJ679" s="277"/>
      <c r="FK679" s="277"/>
      <c r="FL679" s="277"/>
      <c r="FM679" s="277"/>
      <c r="FN679" s="277"/>
      <c r="FO679" s="277"/>
      <c r="FP679" s="277"/>
      <c r="FQ679" s="277"/>
      <c r="FR679" s="277"/>
      <c r="FS679" s="277"/>
      <c r="FT679" s="277"/>
      <c r="FU679" s="277"/>
      <c r="FV679" s="277"/>
      <c r="FW679" s="277"/>
      <c r="FX679" s="277"/>
      <c r="FY679" s="277"/>
      <c r="FZ679" s="277"/>
      <c r="GA679" s="277"/>
      <c r="GB679" s="277"/>
      <c r="GC679" s="277"/>
      <c r="GD679" s="277"/>
      <c r="GE679" s="277"/>
      <c r="GF679" s="277"/>
      <c r="GG679" s="277"/>
      <c r="GH679" s="277"/>
      <c r="GI679" s="277"/>
      <c r="GJ679" s="277"/>
      <c r="GK679" s="277"/>
      <c r="GL679" s="277"/>
      <c r="GM679" s="277"/>
      <c r="GN679" s="277"/>
      <c r="GO679" s="277"/>
      <c r="GP679" s="277"/>
      <c r="GQ679" s="277"/>
      <c r="GR679" s="277"/>
      <c r="GS679" s="277"/>
      <c r="GT679" s="277"/>
      <c r="GU679" s="277"/>
      <c r="GV679" s="280"/>
      <c r="GW679" s="280"/>
      <c r="GX679" s="280"/>
      <c r="GY679" s="280"/>
      <c r="GZ679" s="280"/>
      <c r="HA679" s="280"/>
      <c r="HB679" s="280"/>
      <c r="HC679" s="280"/>
      <c r="HD679" s="280"/>
      <c r="HE679" s="280"/>
      <c r="HF679" s="280"/>
      <c r="HG679" s="280"/>
      <c r="HH679" s="280"/>
      <c r="HI679" s="280"/>
      <c r="HJ679" s="280"/>
      <c r="HK679" s="280"/>
      <c r="HL679" s="280"/>
      <c r="HM679" s="280"/>
      <c r="HN679" s="280"/>
      <c r="HO679" s="280"/>
      <c r="HP679" s="280"/>
      <c r="HQ679" s="280"/>
      <c r="HR679" s="280"/>
      <c r="HS679" s="280"/>
    </row>
    <row r="680" spans="1:227" s="257" customFormat="1" ht="23.45" customHeight="1">
      <c r="A680" s="521"/>
      <c r="B680" s="295" t="s">
        <v>661</v>
      </c>
      <c r="C680" s="290"/>
      <c r="D680" s="291"/>
      <c r="E680" s="290"/>
      <c r="F680" s="291">
        <f t="shared" si="108"/>
        <v>0</v>
      </c>
      <c r="G680" s="290">
        <v>57.608015999999999</v>
      </c>
      <c r="H680" s="291">
        <f t="shared" si="103"/>
        <v>57.608015999999999</v>
      </c>
      <c r="I680" s="296"/>
      <c r="J680" s="277"/>
      <c r="K680" s="277"/>
      <c r="L680" s="277"/>
      <c r="M680" s="277"/>
      <c r="N680" s="277"/>
      <c r="O680" s="277"/>
      <c r="P680" s="277"/>
      <c r="Q680" s="277"/>
      <c r="R680" s="277"/>
      <c r="S680" s="277"/>
      <c r="T680" s="277"/>
      <c r="U680" s="277"/>
      <c r="V680" s="277"/>
      <c r="W680" s="277"/>
      <c r="X680" s="277"/>
      <c r="Y680" s="277"/>
      <c r="Z680" s="277"/>
      <c r="AA680" s="277"/>
      <c r="AB680" s="277"/>
      <c r="AC680" s="277"/>
      <c r="AD680" s="277"/>
      <c r="AE680" s="277"/>
      <c r="AF680" s="277"/>
      <c r="AG680" s="277"/>
      <c r="AH680" s="277"/>
      <c r="AI680" s="277"/>
      <c r="AJ680" s="277"/>
      <c r="AK680" s="277"/>
      <c r="AL680" s="277"/>
      <c r="AM680" s="277"/>
      <c r="AN680" s="277"/>
      <c r="AO680" s="277"/>
      <c r="AP680" s="277"/>
      <c r="AQ680" s="277"/>
      <c r="AR680" s="277"/>
      <c r="AS680" s="277"/>
      <c r="AT680" s="277"/>
      <c r="AU680" s="277"/>
      <c r="AV680" s="277"/>
      <c r="AW680" s="277"/>
      <c r="AX680" s="277"/>
      <c r="AY680" s="277"/>
      <c r="AZ680" s="277"/>
      <c r="BA680" s="277"/>
      <c r="BB680" s="277"/>
      <c r="BC680" s="277"/>
      <c r="BD680" s="277"/>
      <c r="BE680" s="277"/>
      <c r="BF680" s="277"/>
      <c r="BG680" s="277"/>
      <c r="BH680" s="277"/>
      <c r="BI680" s="277"/>
      <c r="BJ680" s="277"/>
      <c r="BK680" s="277"/>
      <c r="BL680" s="277"/>
      <c r="BM680" s="277"/>
      <c r="BN680" s="277"/>
      <c r="BO680" s="277"/>
      <c r="BP680" s="277"/>
      <c r="BQ680" s="277"/>
      <c r="BR680" s="277"/>
      <c r="BS680" s="277"/>
      <c r="BT680" s="277"/>
      <c r="BU680" s="277"/>
      <c r="BV680" s="277"/>
      <c r="BW680" s="277"/>
      <c r="BX680" s="277"/>
      <c r="BY680" s="277"/>
      <c r="BZ680" s="277"/>
      <c r="CA680" s="277"/>
      <c r="CB680" s="277"/>
      <c r="CC680" s="277"/>
      <c r="CD680" s="277"/>
      <c r="CE680" s="277"/>
      <c r="CF680" s="277"/>
      <c r="CG680" s="277"/>
      <c r="CH680" s="277"/>
      <c r="CI680" s="277"/>
      <c r="CJ680" s="277"/>
      <c r="CK680" s="277"/>
      <c r="CL680" s="277"/>
      <c r="CM680" s="277"/>
      <c r="CN680" s="277"/>
      <c r="CO680" s="277"/>
      <c r="CP680" s="277"/>
      <c r="CQ680" s="277"/>
      <c r="CR680" s="277"/>
      <c r="CS680" s="277"/>
      <c r="CT680" s="277"/>
      <c r="CU680" s="277"/>
      <c r="CV680" s="277"/>
      <c r="CW680" s="277"/>
      <c r="CX680" s="277"/>
      <c r="CY680" s="277"/>
      <c r="CZ680" s="277"/>
      <c r="DA680" s="277"/>
      <c r="DB680" s="277"/>
      <c r="DC680" s="277"/>
      <c r="DD680" s="277"/>
      <c r="DE680" s="277"/>
      <c r="DF680" s="277"/>
      <c r="DG680" s="277"/>
      <c r="DH680" s="277"/>
      <c r="DI680" s="277"/>
      <c r="DJ680" s="277"/>
      <c r="DK680" s="277"/>
      <c r="DL680" s="277"/>
      <c r="DM680" s="277"/>
      <c r="DN680" s="277"/>
      <c r="DO680" s="277"/>
      <c r="DP680" s="277"/>
      <c r="DQ680" s="277"/>
      <c r="DR680" s="277"/>
      <c r="DS680" s="277"/>
      <c r="DT680" s="277"/>
      <c r="DU680" s="277"/>
      <c r="DV680" s="277"/>
      <c r="DW680" s="277"/>
      <c r="DX680" s="277"/>
      <c r="DY680" s="277"/>
      <c r="DZ680" s="277"/>
      <c r="EA680" s="277"/>
      <c r="EB680" s="277"/>
      <c r="EC680" s="277"/>
      <c r="ED680" s="277"/>
      <c r="EE680" s="277"/>
      <c r="EF680" s="277"/>
      <c r="EG680" s="277"/>
      <c r="EH680" s="277"/>
      <c r="EI680" s="277"/>
      <c r="EJ680" s="277"/>
      <c r="EK680" s="277"/>
      <c r="EL680" s="277"/>
      <c r="EM680" s="277"/>
      <c r="EN680" s="277"/>
      <c r="EO680" s="277"/>
      <c r="EP680" s="277"/>
      <c r="EQ680" s="277"/>
      <c r="ER680" s="277"/>
      <c r="ES680" s="277"/>
      <c r="ET680" s="277"/>
      <c r="EU680" s="277"/>
      <c r="EV680" s="277"/>
      <c r="EW680" s="277"/>
      <c r="EX680" s="277"/>
      <c r="EY680" s="277"/>
      <c r="EZ680" s="277"/>
      <c r="FA680" s="277"/>
      <c r="FB680" s="277"/>
      <c r="FC680" s="277"/>
      <c r="FD680" s="277"/>
      <c r="FE680" s="277"/>
      <c r="FF680" s="277"/>
      <c r="FG680" s="277"/>
      <c r="FH680" s="277"/>
      <c r="FI680" s="277"/>
      <c r="FJ680" s="277"/>
      <c r="FK680" s="277"/>
      <c r="FL680" s="277"/>
      <c r="FM680" s="277"/>
      <c r="FN680" s="277"/>
      <c r="FO680" s="277"/>
      <c r="FP680" s="277"/>
      <c r="FQ680" s="277"/>
      <c r="FR680" s="277"/>
      <c r="FS680" s="277"/>
      <c r="FT680" s="277"/>
      <c r="FU680" s="277"/>
      <c r="FV680" s="277"/>
      <c r="FW680" s="277"/>
      <c r="FX680" s="277"/>
      <c r="FY680" s="277"/>
      <c r="FZ680" s="277"/>
      <c r="GA680" s="277"/>
      <c r="GB680" s="277"/>
      <c r="GC680" s="277"/>
      <c r="GD680" s="277"/>
      <c r="GE680" s="277"/>
      <c r="GF680" s="277"/>
      <c r="GG680" s="277"/>
      <c r="GH680" s="277"/>
      <c r="GI680" s="277"/>
      <c r="GJ680" s="277"/>
      <c r="GK680" s="277"/>
      <c r="GL680" s="277"/>
      <c r="GM680" s="277"/>
      <c r="GN680" s="277"/>
      <c r="GO680" s="277"/>
      <c r="GP680" s="277"/>
      <c r="GQ680" s="277"/>
      <c r="GR680" s="277"/>
      <c r="GS680" s="277"/>
      <c r="GT680" s="277"/>
      <c r="GU680" s="277"/>
      <c r="GV680" s="280"/>
      <c r="GW680" s="280"/>
      <c r="GX680" s="280"/>
      <c r="GY680" s="280"/>
      <c r="GZ680" s="280"/>
      <c r="HA680" s="280"/>
      <c r="HB680" s="280"/>
      <c r="HC680" s="280"/>
      <c r="HD680" s="280"/>
      <c r="HE680" s="280"/>
      <c r="HF680" s="280"/>
      <c r="HG680" s="280"/>
      <c r="HH680" s="280"/>
      <c r="HI680" s="280"/>
      <c r="HJ680" s="280"/>
      <c r="HK680" s="280"/>
      <c r="HL680" s="280"/>
      <c r="HM680" s="280"/>
      <c r="HN680" s="280"/>
      <c r="HO680" s="280"/>
      <c r="HP680" s="280"/>
      <c r="HQ680" s="280"/>
      <c r="HR680" s="280"/>
      <c r="HS680" s="280"/>
    </row>
    <row r="681" spans="1:227" s="257" customFormat="1" ht="23.45" customHeight="1">
      <c r="A681" s="522"/>
      <c r="B681" s="304" t="s">
        <v>317</v>
      </c>
      <c r="C681" s="290"/>
      <c r="D681" s="291"/>
      <c r="E681" s="290">
        <v>1587.5116849999999</v>
      </c>
      <c r="F681" s="291">
        <f t="shared" si="108"/>
        <v>1587.5116849999999</v>
      </c>
      <c r="G681" s="290"/>
      <c r="H681" s="291">
        <f t="shared" si="103"/>
        <v>1587.5116849999999</v>
      </c>
      <c r="I681" s="296" t="s">
        <v>662</v>
      </c>
      <c r="J681" s="277"/>
      <c r="K681" s="277"/>
      <c r="L681" s="277"/>
      <c r="M681" s="277"/>
      <c r="N681" s="277"/>
      <c r="O681" s="277"/>
      <c r="P681" s="277"/>
      <c r="Q681" s="277"/>
      <c r="R681" s="277"/>
      <c r="S681" s="277"/>
      <c r="T681" s="277"/>
      <c r="U681" s="277"/>
      <c r="V681" s="277"/>
      <c r="W681" s="277"/>
      <c r="X681" s="277"/>
      <c r="Y681" s="277"/>
      <c r="Z681" s="277"/>
      <c r="AA681" s="277"/>
      <c r="AB681" s="277"/>
      <c r="AC681" s="277"/>
      <c r="AD681" s="277"/>
      <c r="AE681" s="277"/>
      <c r="AF681" s="277"/>
      <c r="AG681" s="277"/>
      <c r="AH681" s="277"/>
      <c r="AI681" s="277"/>
      <c r="AJ681" s="277"/>
      <c r="AK681" s="277"/>
      <c r="AL681" s="277"/>
      <c r="AM681" s="277"/>
      <c r="AN681" s="277"/>
      <c r="AO681" s="277"/>
      <c r="AP681" s="277"/>
      <c r="AQ681" s="277"/>
      <c r="AR681" s="277"/>
      <c r="AS681" s="277"/>
      <c r="AT681" s="277"/>
      <c r="AU681" s="277"/>
      <c r="AV681" s="277"/>
      <c r="AW681" s="277"/>
      <c r="AX681" s="277"/>
      <c r="AY681" s="277"/>
      <c r="AZ681" s="277"/>
      <c r="BA681" s="277"/>
      <c r="BB681" s="277"/>
      <c r="BC681" s="277"/>
      <c r="BD681" s="277"/>
      <c r="BE681" s="277"/>
      <c r="BF681" s="277"/>
      <c r="BG681" s="277"/>
      <c r="BH681" s="277"/>
      <c r="BI681" s="277"/>
      <c r="BJ681" s="277"/>
      <c r="BK681" s="277"/>
      <c r="BL681" s="277"/>
      <c r="BM681" s="277"/>
      <c r="BN681" s="277"/>
      <c r="BO681" s="277"/>
      <c r="BP681" s="277"/>
      <c r="BQ681" s="277"/>
      <c r="BR681" s="277"/>
      <c r="BS681" s="277"/>
      <c r="BT681" s="277"/>
      <c r="BU681" s="277"/>
      <c r="BV681" s="277"/>
      <c r="BW681" s="277"/>
      <c r="BX681" s="277"/>
      <c r="BY681" s="277"/>
      <c r="BZ681" s="277"/>
      <c r="CA681" s="277"/>
      <c r="CB681" s="277"/>
      <c r="CC681" s="277"/>
      <c r="CD681" s="277"/>
      <c r="CE681" s="277"/>
      <c r="CF681" s="277"/>
      <c r="CG681" s="277"/>
      <c r="CH681" s="277"/>
      <c r="CI681" s="277"/>
      <c r="CJ681" s="277"/>
      <c r="CK681" s="277"/>
      <c r="CL681" s="277"/>
      <c r="CM681" s="277"/>
      <c r="CN681" s="277"/>
      <c r="CO681" s="277"/>
      <c r="CP681" s="277"/>
      <c r="CQ681" s="277"/>
      <c r="CR681" s="277"/>
      <c r="CS681" s="277"/>
      <c r="CT681" s="277"/>
      <c r="CU681" s="277"/>
      <c r="CV681" s="277"/>
      <c r="CW681" s="277"/>
      <c r="CX681" s="277"/>
      <c r="CY681" s="277"/>
      <c r="CZ681" s="277"/>
      <c r="DA681" s="277"/>
      <c r="DB681" s="277"/>
      <c r="DC681" s="277"/>
      <c r="DD681" s="277"/>
      <c r="DE681" s="277"/>
      <c r="DF681" s="277"/>
      <c r="DG681" s="277"/>
      <c r="DH681" s="277"/>
      <c r="DI681" s="277"/>
      <c r="DJ681" s="277"/>
      <c r="DK681" s="277"/>
      <c r="DL681" s="277"/>
      <c r="DM681" s="277"/>
      <c r="DN681" s="277"/>
      <c r="DO681" s="277"/>
      <c r="DP681" s="277"/>
      <c r="DQ681" s="277"/>
      <c r="DR681" s="277"/>
      <c r="DS681" s="277"/>
      <c r="DT681" s="277"/>
      <c r="DU681" s="277"/>
      <c r="DV681" s="277"/>
      <c r="DW681" s="277"/>
      <c r="DX681" s="277"/>
      <c r="DY681" s="277"/>
      <c r="DZ681" s="277"/>
      <c r="EA681" s="277"/>
      <c r="EB681" s="277"/>
      <c r="EC681" s="277"/>
      <c r="ED681" s="277"/>
      <c r="EE681" s="277"/>
      <c r="EF681" s="277"/>
      <c r="EG681" s="277"/>
      <c r="EH681" s="277"/>
      <c r="EI681" s="277"/>
      <c r="EJ681" s="277"/>
      <c r="EK681" s="277"/>
      <c r="EL681" s="277"/>
      <c r="EM681" s="277"/>
      <c r="EN681" s="277"/>
      <c r="EO681" s="277"/>
      <c r="EP681" s="277"/>
      <c r="EQ681" s="277"/>
      <c r="ER681" s="277"/>
      <c r="ES681" s="277"/>
      <c r="ET681" s="277"/>
      <c r="EU681" s="277"/>
      <c r="EV681" s="277"/>
      <c r="EW681" s="277"/>
      <c r="EX681" s="277"/>
      <c r="EY681" s="277"/>
      <c r="EZ681" s="277"/>
      <c r="FA681" s="277"/>
      <c r="FB681" s="277"/>
      <c r="FC681" s="277"/>
      <c r="FD681" s="277"/>
      <c r="FE681" s="277"/>
      <c r="FF681" s="277"/>
      <c r="FG681" s="277"/>
      <c r="FH681" s="277"/>
      <c r="FI681" s="277"/>
      <c r="FJ681" s="277"/>
      <c r="FK681" s="277"/>
      <c r="FL681" s="277"/>
      <c r="FM681" s="277"/>
      <c r="FN681" s="277"/>
      <c r="FO681" s="277"/>
      <c r="FP681" s="277"/>
      <c r="FQ681" s="277"/>
      <c r="FR681" s="277"/>
      <c r="FS681" s="277"/>
      <c r="FT681" s="277"/>
      <c r="FU681" s="277"/>
      <c r="FV681" s="277"/>
      <c r="FW681" s="277"/>
      <c r="FX681" s="277"/>
      <c r="FY681" s="277"/>
      <c r="FZ681" s="277"/>
      <c r="GA681" s="277"/>
      <c r="GB681" s="277"/>
      <c r="GC681" s="277"/>
      <c r="GD681" s="277"/>
      <c r="GE681" s="277"/>
      <c r="GF681" s="277"/>
      <c r="GG681" s="277"/>
      <c r="GH681" s="277"/>
      <c r="GI681" s="277"/>
      <c r="GJ681" s="277"/>
      <c r="GK681" s="277"/>
      <c r="GL681" s="277"/>
      <c r="GM681" s="277"/>
      <c r="GN681" s="277"/>
      <c r="GO681" s="277"/>
      <c r="GP681" s="277"/>
      <c r="GQ681" s="277"/>
      <c r="GR681" s="277"/>
      <c r="GS681" s="277"/>
      <c r="GT681" s="277"/>
      <c r="GU681" s="277"/>
      <c r="GV681" s="280"/>
      <c r="GW681" s="280"/>
      <c r="GX681" s="280"/>
      <c r="GY681" s="280"/>
      <c r="GZ681" s="280"/>
      <c r="HA681" s="280"/>
      <c r="HB681" s="280"/>
      <c r="HC681" s="280"/>
      <c r="HD681" s="280"/>
      <c r="HE681" s="280"/>
      <c r="HF681" s="280"/>
      <c r="HG681" s="280"/>
      <c r="HH681" s="280"/>
      <c r="HI681" s="280"/>
      <c r="HJ681" s="280"/>
      <c r="HK681" s="280"/>
      <c r="HL681" s="280"/>
      <c r="HM681" s="280"/>
      <c r="HN681" s="280"/>
      <c r="HO681" s="280"/>
      <c r="HP681" s="280"/>
      <c r="HQ681" s="280"/>
      <c r="HR681" s="280"/>
      <c r="HS681" s="280"/>
    </row>
    <row r="682" spans="1:227" s="257" customFormat="1" ht="31.5" customHeight="1">
      <c r="A682" s="520" t="s">
        <v>663</v>
      </c>
      <c r="B682" s="289" t="s">
        <v>81</v>
      </c>
      <c r="C682" s="290">
        <f>C683+C684+C687+C694</f>
        <v>1062.1300000000001</v>
      </c>
      <c r="D682" s="290">
        <f t="shared" ref="D682:G682" si="109">D683+D684+D687+D694</f>
        <v>436.23388299999999</v>
      </c>
      <c r="E682" s="290">
        <f t="shared" si="109"/>
        <v>65</v>
      </c>
      <c r="F682" s="291">
        <f t="shared" si="108"/>
        <v>1563.363883</v>
      </c>
      <c r="G682" s="290">
        <f t="shared" si="109"/>
        <v>-84</v>
      </c>
      <c r="H682" s="291">
        <f t="shared" si="103"/>
        <v>1479.363883</v>
      </c>
      <c r="I682" s="296"/>
      <c r="J682" s="277"/>
      <c r="K682" s="277"/>
      <c r="L682" s="277"/>
      <c r="M682" s="277"/>
      <c r="N682" s="277"/>
      <c r="O682" s="277"/>
      <c r="P682" s="277"/>
      <c r="Q682" s="277"/>
      <c r="R682" s="277"/>
      <c r="S682" s="277"/>
      <c r="T682" s="277"/>
      <c r="U682" s="277"/>
      <c r="V682" s="277"/>
      <c r="W682" s="277"/>
      <c r="X682" s="277"/>
      <c r="Y682" s="277"/>
      <c r="Z682" s="277"/>
      <c r="AA682" s="277"/>
      <c r="AB682" s="277"/>
      <c r="AC682" s="277"/>
      <c r="AD682" s="277"/>
      <c r="AE682" s="277"/>
      <c r="AF682" s="277"/>
      <c r="AG682" s="277"/>
      <c r="AH682" s="277"/>
      <c r="AI682" s="277"/>
      <c r="AJ682" s="277"/>
      <c r="AK682" s="277"/>
      <c r="AL682" s="277"/>
      <c r="AM682" s="277"/>
      <c r="AN682" s="277"/>
      <c r="AO682" s="277"/>
      <c r="AP682" s="277"/>
      <c r="AQ682" s="277"/>
      <c r="AR682" s="277"/>
      <c r="AS682" s="277"/>
      <c r="AT682" s="277"/>
      <c r="AU682" s="277"/>
      <c r="AV682" s="277"/>
      <c r="AW682" s="277"/>
      <c r="AX682" s="277"/>
      <c r="AY682" s="277"/>
      <c r="AZ682" s="277"/>
      <c r="BA682" s="277"/>
      <c r="BB682" s="277"/>
      <c r="BC682" s="277"/>
      <c r="BD682" s="277"/>
      <c r="BE682" s="277"/>
      <c r="BF682" s="277"/>
      <c r="BG682" s="277"/>
      <c r="BH682" s="277"/>
      <c r="BI682" s="277"/>
      <c r="BJ682" s="277"/>
      <c r="BK682" s="277"/>
      <c r="BL682" s="277"/>
      <c r="BM682" s="277"/>
      <c r="BN682" s="277"/>
      <c r="BO682" s="277"/>
      <c r="BP682" s="277"/>
      <c r="BQ682" s="277"/>
      <c r="BR682" s="277"/>
      <c r="BS682" s="277"/>
      <c r="BT682" s="277"/>
      <c r="BU682" s="277"/>
      <c r="BV682" s="277"/>
      <c r="BW682" s="277"/>
      <c r="BX682" s="277"/>
      <c r="BY682" s="277"/>
      <c r="BZ682" s="277"/>
      <c r="CA682" s="277"/>
      <c r="CB682" s="277"/>
      <c r="CC682" s="277"/>
      <c r="CD682" s="277"/>
      <c r="CE682" s="277"/>
      <c r="CF682" s="277"/>
      <c r="CG682" s="277"/>
      <c r="CH682" s="277"/>
      <c r="CI682" s="277"/>
      <c r="CJ682" s="277"/>
      <c r="CK682" s="277"/>
      <c r="CL682" s="277"/>
      <c r="CM682" s="277"/>
      <c r="CN682" s="277"/>
      <c r="CO682" s="277"/>
      <c r="CP682" s="277"/>
      <c r="CQ682" s="277"/>
      <c r="CR682" s="277"/>
      <c r="CS682" s="277"/>
      <c r="CT682" s="277"/>
      <c r="CU682" s="277"/>
      <c r="CV682" s="277"/>
      <c r="CW682" s="277"/>
      <c r="CX682" s="277"/>
      <c r="CY682" s="277"/>
      <c r="CZ682" s="277"/>
      <c r="DA682" s="277"/>
      <c r="DB682" s="277"/>
      <c r="DC682" s="277"/>
      <c r="DD682" s="277"/>
      <c r="DE682" s="277"/>
      <c r="DF682" s="277"/>
      <c r="DG682" s="277"/>
      <c r="DH682" s="277"/>
      <c r="DI682" s="277"/>
      <c r="DJ682" s="277"/>
      <c r="DK682" s="277"/>
      <c r="DL682" s="277"/>
      <c r="DM682" s="277"/>
      <c r="DN682" s="277"/>
      <c r="DO682" s="277"/>
      <c r="DP682" s="277"/>
      <c r="DQ682" s="277"/>
      <c r="DR682" s="277"/>
      <c r="DS682" s="277"/>
      <c r="DT682" s="277"/>
      <c r="DU682" s="277"/>
      <c r="DV682" s="277"/>
      <c r="DW682" s="277"/>
      <c r="DX682" s="277"/>
      <c r="DY682" s="277"/>
      <c r="DZ682" s="277"/>
      <c r="EA682" s="277"/>
      <c r="EB682" s="277"/>
      <c r="EC682" s="277"/>
      <c r="ED682" s="277"/>
      <c r="EE682" s="277"/>
      <c r="EF682" s="277"/>
      <c r="EG682" s="277"/>
      <c r="EH682" s="277"/>
      <c r="EI682" s="277"/>
      <c r="EJ682" s="277"/>
      <c r="EK682" s="277"/>
      <c r="EL682" s="277"/>
      <c r="EM682" s="277"/>
      <c r="EN682" s="277"/>
      <c r="EO682" s="277"/>
      <c r="EP682" s="277"/>
      <c r="EQ682" s="277"/>
      <c r="ER682" s="277"/>
      <c r="ES682" s="277"/>
      <c r="ET682" s="277"/>
      <c r="EU682" s="277"/>
      <c r="EV682" s="277"/>
      <c r="EW682" s="277"/>
      <c r="EX682" s="277"/>
      <c r="EY682" s="277"/>
      <c r="EZ682" s="277"/>
      <c r="FA682" s="277"/>
      <c r="FB682" s="277"/>
      <c r="FC682" s="277"/>
      <c r="FD682" s="277"/>
      <c r="FE682" s="277"/>
      <c r="FF682" s="277"/>
      <c r="FG682" s="277"/>
      <c r="FH682" s="277"/>
      <c r="FI682" s="277"/>
      <c r="FJ682" s="277"/>
      <c r="FK682" s="277"/>
      <c r="FL682" s="277"/>
      <c r="FM682" s="277"/>
      <c r="FN682" s="277"/>
      <c r="FO682" s="277"/>
      <c r="FP682" s="277"/>
      <c r="FQ682" s="277"/>
      <c r="FR682" s="277"/>
      <c r="FS682" s="277"/>
      <c r="FT682" s="277"/>
      <c r="FU682" s="277"/>
      <c r="FV682" s="277"/>
      <c r="FW682" s="277"/>
      <c r="FX682" s="277"/>
      <c r="FY682" s="277"/>
      <c r="FZ682" s="277"/>
      <c r="GA682" s="277"/>
      <c r="GB682" s="277"/>
      <c r="GC682" s="277"/>
      <c r="GD682" s="277"/>
      <c r="GE682" s="277"/>
      <c r="GF682" s="277"/>
      <c r="GG682" s="277"/>
      <c r="GH682" s="277"/>
      <c r="GI682" s="277"/>
      <c r="GJ682" s="277"/>
      <c r="GK682" s="277"/>
      <c r="GL682" s="277"/>
      <c r="GM682" s="277"/>
      <c r="GN682" s="277"/>
      <c r="GO682" s="277"/>
      <c r="GP682" s="277"/>
      <c r="GQ682" s="277"/>
      <c r="GR682" s="277"/>
      <c r="GS682" s="277"/>
      <c r="GT682" s="277"/>
      <c r="GU682" s="277"/>
      <c r="GV682" s="280"/>
      <c r="GW682" s="280"/>
      <c r="GX682" s="280"/>
      <c r="GY682" s="280"/>
      <c r="GZ682" s="280"/>
      <c r="HA682" s="280"/>
      <c r="HB682" s="280"/>
      <c r="HC682" s="280"/>
      <c r="HD682" s="280"/>
      <c r="HE682" s="280"/>
      <c r="HF682" s="280"/>
      <c r="HG682" s="280"/>
      <c r="HH682" s="280"/>
      <c r="HI682" s="280"/>
      <c r="HJ682" s="280"/>
      <c r="HK682" s="280"/>
      <c r="HL682" s="280"/>
      <c r="HM682" s="280"/>
      <c r="HN682" s="280"/>
      <c r="HO682" s="280"/>
      <c r="HP682" s="280"/>
      <c r="HQ682" s="280"/>
      <c r="HR682" s="280"/>
      <c r="HS682" s="280"/>
    </row>
    <row r="683" spans="1:227" s="257" customFormat="1" ht="31.5" customHeight="1">
      <c r="A683" s="521"/>
      <c r="B683" s="294" t="s">
        <v>253</v>
      </c>
      <c r="C683" s="290">
        <v>761.89</v>
      </c>
      <c r="D683" s="290">
        <v>288.95888300000001</v>
      </c>
      <c r="E683" s="290"/>
      <c r="F683" s="291">
        <f t="shared" si="108"/>
        <v>1050.8488829999999</v>
      </c>
      <c r="G683" s="290"/>
      <c r="H683" s="291">
        <f t="shared" si="103"/>
        <v>1050.8488829999999</v>
      </c>
      <c r="I683" s="296" t="s">
        <v>664</v>
      </c>
      <c r="J683" s="277"/>
      <c r="K683" s="277"/>
      <c r="L683" s="277"/>
      <c r="M683" s="277"/>
      <c r="N683" s="277"/>
      <c r="O683" s="277"/>
      <c r="P683" s="277"/>
      <c r="Q683" s="277"/>
      <c r="R683" s="277"/>
      <c r="S683" s="277"/>
      <c r="T683" s="277"/>
      <c r="U683" s="277"/>
      <c r="V683" s="277"/>
      <c r="W683" s="277"/>
      <c r="X683" s="277"/>
      <c r="Y683" s="277"/>
      <c r="Z683" s="277"/>
      <c r="AA683" s="277"/>
      <c r="AB683" s="277"/>
      <c r="AC683" s="277"/>
      <c r="AD683" s="277"/>
      <c r="AE683" s="277"/>
      <c r="AF683" s="277"/>
      <c r="AG683" s="277"/>
      <c r="AH683" s="277"/>
      <c r="AI683" s="277"/>
      <c r="AJ683" s="277"/>
      <c r="AK683" s="277"/>
      <c r="AL683" s="277"/>
      <c r="AM683" s="277"/>
      <c r="AN683" s="277"/>
      <c r="AO683" s="277"/>
      <c r="AP683" s="277"/>
      <c r="AQ683" s="277"/>
      <c r="AR683" s="277"/>
      <c r="AS683" s="277"/>
      <c r="AT683" s="277"/>
      <c r="AU683" s="277"/>
      <c r="AV683" s="277"/>
      <c r="AW683" s="277"/>
      <c r="AX683" s="277"/>
      <c r="AY683" s="277"/>
      <c r="AZ683" s="277"/>
      <c r="BA683" s="277"/>
      <c r="BB683" s="277"/>
      <c r="BC683" s="277"/>
      <c r="BD683" s="277"/>
      <c r="BE683" s="277"/>
      <c r="BF683" s="277"/>
      <c r="BG683" s="277"/>
      <c r="BH683" s="277"/>
      <c r="BI683" s="277"/>
      <c r="BJ683" s="277"/>
      <c r="BK683" s="277"/>
      <c r="BL683" s="277"/>
      <c r="BM683" s="277"/>
      <c r="BN683" s="277"/>
      <c r="BO683" s="277"/>
      <c r="BP683" s="277"/>
      <c r="BQ683" s="277"/>
      <c r="BR683" s="277"/>
      <c r="BS683" s="277"/>
      <c r="BT683" s="277"/>
      <c r="BU683" s="277"/>
      <c r="BV683" s="277"/>
      <c r="BW683" s="277"/>
      <c r="BX683" s="277"/>
      <c r="BY683" s="277"/>
      <c r="BZ683" s="277"/>
      <c r="CA683" s="277"/>
      <c r="CB683" s="277"/>
      <c r="CC683" s="277"/>
      <c r="CD683" s="277"/>
      <c r="CE683" s="277"/>
      <c r="CF683" s="277"/>
      <c r="CG683" s="277"/>
      <c r="CH683" s="277"/>
      <c r="CI683" s="277"/>
      <c r="CJ683" s="277"/>
      <c r="CK683" s="277"/>
      <c r="CL683" s="277"/>
      <c r="CM683" s="277"/>
      <c r="CN683" s="277"/>
      <c r="CO683" s="277"/>
      <c r="CP683" s="277"/>
      <c r="CQ683" s="277"/>
      <c r="CR683" s="277"/>
      <c r="CS683" s="277"/>
      <c r="CT683" s="277"/>
      <c r="CU683" s="277"/>
      <c r="CV683" s="277"/>
      <c r="CW683" s="277"/>
      <c r="CX683" s="277"/>
      <c r="CY683" s="277"/>
      <c r="CZ683" s="277"/>
      <c r="DA683" s="277"/>
      <c r="DB683" s="277"/>
      <c r="DC683" s="277"/>
      <c r="DD683" s="277"/>
      <c r="DE683" s="277"/>
      <c r="DF683" s="277"/>
      <c r="DG683" s="277"/>
      <c r="DH683" s="277"/>
      <c r="DI683" s="277"/>
      <c r="DJ683" s="277"/>
      <c r="DK683" s="277"/>
      <c r="DL683" s="277"/>
      <c r="DM683" s="277"/>
      <c r="DN683" s="277"/>
      <c r="DO683" s="277"/>
      <c r="DP683" s="277"/>
      <c r="DQ683" s="277"/>
      <c r="DR683" s="277"/>
      <c r="DS683" s="277"/>
      <c r="DT683" s="277"/>
      <c r="DU683" s="277"/>
      <c r="DV683" s="277"/>
      <c r="DW683" s="277"/>
      <c r="DX683" s="277"/>
      <c r="DY683" s="277"/>
      <c r="DZ683" s="277"/>
      <c r="EA683" s="277"/>
      <c r="EB683" s="277"/>
      <c r="EC683" s="277"/>
      <c r="ED683" s="277"/>
      <c r="EE683" s="277"/>
      <c r="EF683" s="277"/>
      <c r="EG683" s="277"/>
      <c r="EH683" s="277"/>
      <c r="EI683" s="277"/>
      <c r="EJ683" s="277"/>
      <c r="EK683" s="277"/>
      <c r="EL683" s="277"/>
      <c r="EM683" s="277"/>
      <c r="EN683" s="277"/>
      <c r="EO683" s="277"/>
      <c r="EP683" s="277"/>
      <c r="EQ683" s="277"/>
      <c r="ER683" s="277"/>
      <c r="ES683" s="277"/>
      <c r="ET683" s="277"/>
      <c r="EU683" s="277"/>
      <c r="EV683" s="277"/>
      <c r="EW683" s="277"/>
      <c r="EX683" s="277"/>
      <c r="EY683" s="277"/>
      <c r="EZ683" s="277"/>
      <c r="FA683" s="277"/>
      <c r="FB683" s="277"/>
      <c r="FC683" s="277"/>
      <c r="FD683" s="277"/>
      <c r="FE683" s="277"/>
      <c r="FF683" s="277"/>
      <c r="FG683" s="277"/>
      <c r="FH683" s="277"/>
      <c r="FI683" s="277"/>
      <c r="FJ683" s="277"/>
      <c r="FK683" s="277"/>
      <c r="FL683" s="277"/>
      <c r="FM683" s="277"/>
      <c r="FN683" s="277"/>
      <c r="FO683" s="277"/>
      <c r="FP683" s="277"/>
      <c r="FQ683" s="277"/>
      <c r="FR683" s="277"/>
      <c r="FS683" s="277"/>
      <c r="FT683" s="277"/>
      <c r="FU683" s="277"/>
      <c r="FV683" s="277"/>
      <c r="FW683" s="277"/>
      <c r="FX683" s="277"/>
      <c r="FY683" s="277"/>
      <c r="FZ683" s="277"/>
      <c r="GA683" s="277"/>
      <c r="GB683" s="277"/>
      <c r="GC683" s="277"/>
      <c r="GD683" s="277"/>
      <c r="GE683" s="277"/>
      <c r="GF683" s="277"/>
      <c r="GG683" s="277"/>
      <c r="GH683" s="277"/>
      <c r="GI683" s="277"/>
      <c r="GJ683" s="277"/>
      <c r="GK683" s="277"/>
      <c r="GL683" s="277"/>
      <c r="GM683" s="277"/>
      <c r="GN683" s="277"/>
      <c r="GO683" s="277"/>
      <c r="GP683" s="277"/>
      <c r="GQ683" s="277"/>
      <c r="GR683" s="277"/>
      <c r="GS683" s="277"/>
      <c r="GT683" s="277"/>
      <c r="GU683" s="277"/>
      <c r="GV683" s="280"/>
      <c r="GW683" s="280"/>
      <c r="GX683" s="280"/>
      <c r="GY683" s="280"/>
      <c r="GZ683" s="280"/>
      <c r="HA683" s="280"/>
      <c r="HB683" s="280"/>
      <c r="HC683" s="280"/>
      <c r="HD683" s="280"/>
      <c r="HE683" s="280"/>
      <c r="HF683" s="280"/>
      <c r="HG683" s="280"/>
      <c r="HH683" s="280"/>
      <c r="HI683" s="280"/>
      <c r="HJ683" s="280"/>
      <c r="HK683" s="280"/>
      <c r="HL683" s="280"/>
      <c r="HM683" s="280"/>
      <c r="HN683" s="280"/>
      <c r="HO683" s="280"/>
      <c r="HP683" s="280"/>
      <c r="HQ683" s="280"/>
      <c r="HR683" s="280"/>
      <c r="HS683" s="280"/>
    </row>
    <row r="684" spans="1:227" s="257" customFormat="1" ht="31.5" customHeight="1">
      <c r="A684" s="521"/>
      <c r="B684" s="294" t="s">
        <v>255</v>
      </c>
      <c r="C684" s="290">
        <v>132.36000000000001</v>
      </c>
      <c r="D684" s="290"/>
      <c r="E684" s="290"/>
      <c r="F684" s="291">
        <f t="shared" si="108"/>
        <v>132.36000000000001</v>
      </c>
      <c r="G684" s="290"/>
      <c r="H684" s="291">
        <f t="shared" si="103"/>
        <v>132.36000000000001</v>
      </c>
      <c r="I684" s="296"/>
      <c r="J684" s="277"/>
      <c r="K684" s="277"/>
      <c r="L684" s="277"/>
      <c r="M684" s="277"/>
      <c r="N684" s="277"/>
      <c r="O684" s="277"/>
      <c r="P684" s="277"/>
      <c r="Q684" s="277"/>
      <c r="R684" s="277"/>
      <c r="S684" s="277"/>
      <c r="T684" s="277"/>
      <c r="U684" s="277"/>
      <c r="V684" s="277"/>
      <c r="W684" s="277"/>
      <c r="X684" s="277"/>
      <c r="Y684" s="277"/>
      <c r="Z684" s="277"/>
      <c r="AA684" s="277"/>
      <c r="AB684" s="277"/>
      <c r="AC684" s="277"/>
      <c r="AD684" s="277"/>
      <c r="AE684" s="277"/>
      <c r="AF684" s="277"/>
      <c r="AG684" s="277"/>
      <c r="AH684" s="277"/>
      <c r="AI684" s="277"/>
      <c r="AJ684" s="277"/>
      <c r="AK684" s="277"/>
      <c r="AL684" s="277"/>
      <c r="AM684" s="277"/>
      <c r="AN684" s="277"/>
      <c r="AO684" s="277"/>
      <c r="AP684" s="277"/>
      <c r="AQ684" s="277"/>
      <c r="AR684" s="277"/>
      <c r="AS684" s="277"/>
      <c r="AT684" s="277"/>
      <c r="AU684" s="277"/>
      <c r="AV684" s="277"/>
      <c r="AW684" s="277"/>
      <c r="AX684" s="277"/>
      <c r="AY684" s="277"/>
      <c r="AZ684" s="277"/>
      <c r="BA684" s="277"/>
      <c r="BB684" s="277"/>
      <c r="BC684" s="277"/>
      <c r="BD684" s="277"/>
      <c r="BE684" s="277"/>
      <c r="BF684" s="277"/>
      <c r="BG684" s="277"/>
      <c r="BH684" s="277"/>
      <c r="BI684" s="277"/>
      <c r="BJ684" s="277"/>
      <c r="BK684" s="277"/>
      <c r="BL684" s="277"/>
      <c r="BM684" s="277"/>
      <c r="BN684" s="277"/>
      <c r="BO684" s="277"/>
      <c r="BP684" s="277"/>
      <c r="BQ684" s="277"/>
      <c r="BR684" s="277"/>
      <c r="BS684" s="277"/>
      <c r="BT684" s="277"/>
      <c r="BU684" s="277"/>
      <c r="BV684" s="277"/>
      <c r="BW684" s="277"/>
      <c r="BX684" s="277"/>
      <c r="BY684" s="277"/>
      <c r="BZ684" s="277"/>
      <c r="CA684" s="277"/>
      <c r="CB684" s="277"/>
      <c r="CC684" s="277"/>
      <c r="CD684" s="277"/>
      <c r="CE684" s="277"/>
      <c r="CF684" s="277"/>
      <c r="CG684" s="277"/>
      <c r="CH684" s="277"/>
      <c r="CI684" s="277"/>
      <c r="CJ684" s="277"/>
      <c r="CK684" s="277"/>
      <c r="CL684" s="277"/>
      <c r="CM684" s="277"/>
      <c r="CN684" s="277"/>
      <c r="CO684" s="277"/>
      <c r="CP684" s="277"/>
      <c r="CQ684" s="277"/>
      <c r="CR684" s="277"/>
      <c r="CS684" s="277"/>
      <c r="CT684" s="277"/>
      <c r="CU684" s="277"/>
      <c r="CV684" s="277"/>
      <c r="CW684" s="277"/>
      <c r="CX684" s="277"/>
      <c r="CY684" s="277"/>
      <c r="CZ684" s="277"/>
      <c r="DA684" s="277"/>
      <c r="DB684" s="277"/>
      <c r="DC684" s="277"/>
      <c r="DD684" s="277"/>
      <c r="DE684" s="277"/>
      <c r="DF684" s="277"/>
      <c r="DG684" s="277"/>
      <c r="DH684" s="277"/>
      <c r="DI684" s="277"/>
      <c r="DJ684" s="277"/>
      <c r="DK684" s="277"/>
      <c r="DL684" s="277"/>
      <c r="DM684" s="277"/>
      <c r="DN684" s="277"/>
      <c r="DO684" s="277"/>
      <c r="DP684" s="277"/>
      <c r="DQ684" s="277"/>
      <c r="DR684" s="277"/>
      <c r="DS684" s="277"/>
      <c r="DT684" s="277"/>
      <c r="DU684" s="277"/>
      <c r="DV684" s="277"/>
      <c r="DW684" s="277"/>
      <c r="DX684" s="277"/>
      <c r="DY684" s="277"/>
      <c r="DZ684" s="277"/>
      <c r="EA684" s="277"/>
      <c r="EB684" s="277"/>
      <c r="EC684" s="277"/>
      <c r="ED684" s="277"/>
      <c r="EE684" s="277"/>
      <c r="EF684" s="277"/>
      <c r="EG684" s="277"/>
      <c r="EH684" s="277"/>
      <c r="EI684" s="277"/>
      <c r="EJ684" s="277"/>
      <c r="EK684" s="277"/>
      <c r="EL684" s="277"/>
      <c r="EM684" s="277"/>
      <c r="EN684" s="277"/>
      <c r="EO684" s="277"/>
      <c r="EP684" s="277"/>
      <c r="EQ684" s="277"/>
      <c r="ER684" s="277"/>
      <c r="ES684" s="277"/>
      <c r="ET684" s="277"/>
      <c r="EU684" s="277"/>
      <c r="EV684" s="277"/>
      <c r="EW684" s="277"/>
      <c r="EX684" s="277"/>
      <c r="EY684" s="277"/>
      <c r="EZ684" s="277"/>
      <c r="FA684" s="277"/>
      <c r="FB684" s="277"/>
      <c r="FC684" s="277"/>
      <c r="FD684" s="277"/>
      <c r="FE684" s="277"/>
      <c r="FF684" s="277"/>
      <c r="FG684" s="277"/>
      <c r="FH684" s="277"/>
      <c r="FI684" s="277"/>
      <c r="FJ684" s="277"/>
      <c r="FK684" s="277"/>
      <c r="FL684" s="277"/>
      <c r="FM684" s="277"/>
      <c r="FN684" s="277"/>
      <c r="FO684" s="277"/>
      <c r="FP684" s="277"/>
      <c r="FQ684" s="277"/>
      <c r="FR684" s="277"/>
      <c r="FS684" s="277"/>
      <c r="FT684" s="277"/>
      <c r="FU684" s="277"/>
      <c r="FV684" s="277"/>
      <c r="FW684" s="277"/>
      <c r="FX684" s="277"/>
      <c r="FY684" s="277"/>
      <c r="FZ684" s="277"/>
      <c r="GA684" s="277"/>
      <c r="GB684" s="277"/>
      <c r="GC684" s="277"/>
      <c r="GD684" s="277"/>
      <c r="GE684" s="277"/>
      <c r="GF684" s="277"/>
      <c r="GG684" s="277"/>
      <c r="GH684" s="277"/>
      <c r="GI684" s="277"/>
      <c r="GJ684" s="277"/>
      <c r="GK684" s="277"/>
      <c r="GL684" s="277"/>
      <c r="GM684" s="277"/>
      <c r="GN684" s="277"/>
      <c r="GO684" s="277"/>
      <c r="GP684" s="277"/>
      <c r="GQ684" s="277"/>
      <c r="GR684" s="277"/>
      <c r="GS684" s="277"/>
      <c r="GT684" s="277"/>
      <c r="GU684" s="277"/>
      <c r="GV684" s="280"/>
      <c r="GW684" s="280"/>
      <c r="GX684" s="280"/>
      <c r="GY684" s="280"/>
      <c r="GZ684" s="280"/>
      <c r="HA684" s="280"/>
      <c r="HB684" s="280"/>
      <c r="HC684" s="280"/>
      <c r="HD684" s="280"/>
      <c r="HE684" s="280"/>
      <c r="HF684" s="280"/>
      <c r="HG684" s="280"/>
      <c r="HH684" s="280"/>
      <c r="HI684" s="280"/>
      <c r="HJ684" s="280"/>
      <c r="HK684" s="280"/>
      <c r="HL684" s="280"/>
      <c r="HM684" s="280"/>
      <c r="HN684" s="280"/>
      <c r="HO684" s="280"/>
      <c r="HP684" s="280"/>
      <c r="HQ684" s="280"/>
      <c r="HR684" s="280"/>
      <c r="HS684" s="280"/>
    </row>
    <row r="685" spans="1:227" s="278" customFormat="1" ht="31.5" customHeight="1">
      <c r="A685" s="521"/>
      <c r="B685" s="293" t="s">
        <v>256</v>
      </c>
      <c r="C685" s="291">
        <v>70.8</v>
      </c>
      <c r="D685" s="291"/>
      <c r="E685" s="291"/>
      <c r="F685" s="291">
        <f t="shared" si="108"/>
        <v>70.8</v>
      </c>
      <c r="G685" s="291"/>
      <c r="H685" s="291">
        <f t="shared" si="103"/>
        <v>70.8</v>
      </c>
      <c r="I685" s="296"/>
      <c r="J685" s="277"/>
      <c r="K685" s="277"/>
      <c r="L685" s="277"/>
      <c r="M685" s="277"/>
      <c r="N685" s="277"/>
      <c r="O685" s="277"/>
      <c r="P685" s="277"/>
      <c r="Q685" s="277"/>
      <c r="R685" s="277"/>
      <c r="S685" s="277"/>
      <c r="T685" s="277"/>
      <c r="U685" s="277"/>
      <c r="V685" s="277"/>
      <c r="W685" s="277"/>
      <c r="X685" s="277"/>
      <c r="Y685" s="277"/>
      <c r="Z685" s="277"/>
      <c r="AA685" s="277"/>
      <c r="AB685" s="277"/>
      <c r="AC685" s="277"/>
      <c r="AD685" s="277"/>
      <c r="AE685" s="277"/>
      <c r="AF685" s="277"/>
      <c r="AG685" s="277"/>
      <c r="AH685" s="277"/>
      <c r="AI685" s="277"/>
      <c r="AJ685" s="277"/>
      <c r="AK685" s="277"/>
      <c r="AL685" s="277"/>
      <c r="AM685" s="277"/>
      <c r="AN685" s="277"/>
      <c r="AO685" s="277"/>
      <c r="AP685" s="277"/>
      <c r="AQ685" s="277"/>
      <c r="AR685" s="277"/>
      <c r="AS685" s="277"/>
      <c r="AT685" s="277"/>
      <c r="AU685" s="277"/>
      <c r="AV685" s="277"/>
      <c r="AW685" s="277"/>
      <c r="AX685" s="277"/>
      <c r="AY685" s="277"/>
      <c r="AZ685" s="277"/>
      <c r="BA685" s="277"/>
      <c r="BB685" s="277"/>
      <c r="BC685" s="277"/>
      <c r="BD685" s="277"/>
      <c r="BE685" s="277"/>
      <c r="BF685" s="277"/>
      <c r="BG685" s="277"/>
      <c r="BH685" s="277"/>
      <c r="BI685" s="277"/>
      <c r="BJ685" s="277"/>
      <c r="BK685" s="277"/>
      <c r="BL685" s="277"/>
      <c r="BM685" s="277"/>
      <c r="BN685" s="277"/>
      <c r="BO685" s="277"/>
      <c r="BP685" s="277"/>
      <c r="BQ685" s="277"/>
      <c r="BR685" s="277"/>
      <c r="BS685" s="277"/>
      <c r="BT685" s="277"/>
      <c r="BU685" s="277"/>
      <c r="BV685" s="277"/>
      <c r="BW685" s="277"/>
      <c r="BX685" s="277"/>
      <c r="BY685" s="277"/>
      <c r="BZ685" s="277"/>
      <c r="CA685" s="277"/>
      <c r="CB685" s="277"/>
      <c r="CC685" s="277"/>
      <c r="CD685" s="277"/>
      <c r="CE685" s="277"/>
      <c r="CF685" s="277"/>
      <c r="CG685" s="277"/>
      <c r="CH685" s="277"/>
      <c r="CI685" s="277"/>
      <c r="CJ685" s="277"/>
      <c r="CK685" s="277"/>
      <c r="CL685" s="277"/>
      <c r="CM685" s="277"/>
      <c r="CN685" s="277"/>
      <c r="CO685" s="277"/>
      <c r="CP685" s="277"/>
      <c r="CQ685" s="277"/>
      <c r="CR685" s="277"/>
      <c r="CS685" s="277"/>
      <c r="CT685" s="277"/>
      <c r="CU685" s="277"/>
      <c r="CV685" s="277"/>
      <c r="CW685" s="277"/>
      <c r="CX685" s="277"/>
      <c r="CY685" s="277"/>
      <c r="CZ685" s="277"/>
      <c r="DA685" s="277"/>
      <c r="DB685" s="277"/>
      <c r="DC685" s="277"/>
      <c r="DD685" s="277"/>
      <c r="DE685" s="277"/>
      <c r="DF685" s="277"/>
      <c r="DG685" s="277"/>
      <c r="DH685" s="277"/>
      <c r="DI685" s="277"/>
      <c r="DJ685" s="277"/>
      <c r="DK685" s="277"/>
      <c r="DL685" s="277"/>
      <c r="DM685" s="277"/>
      <c r="DN685" s="277"/>
      <c r="DO685" s="277"/>
      <c r="DP685" s="277"/>
      <c r="DQ685" s="277"/>
      <c r="DR685" s="277"/>
      <c r="DS685" s="277"/>
      <c r="DT685" s="277"/>
      <c r="DU685" s="277"/>
      <c r="DV685" s="277"/>
      <c r="DW685" s="277"/>
      <c r="DX685" s="277"/>
      <c r="DY685" s="277"/>
      <c r="DZ685" s="277"/>
      <c r="EA685" s="277"/>
      <c r="EB685" s="277"/>
      <c r="EC685" s="277"/>
      <c r="ED685" s="277"/>
      <c r="EE685" s="277"/>
      <c r="EF685" s="277"/>
      <c r="EG685" s="277"/>
      <c r="EH685" s="277"/>
      <c r="EI685" s="277"/>
      <c r="EJ685" s="277"/>
      <c r="EK685" s="277"/>
      <c r="EL685" s="277"/>
      <c r="EM685" s="277"/>
      <c r="EN685" s="277"/>
      <c r="EO685" s="277"/>
      <c r="EP685" s="277"/>
      <c r="EQ685" s="277"/>
      <c r="ER685" s="277"/>
      <c r="ES685" s="277"/>
      <c r="ET685" s="277"/>
      <c r="EU685" s="277"/>
      <c r="EV685" s="277"/>
      <c r="EW685" s="277"/>
      <c r="EX685" s="277"/>
      <c r="EY685" s="277"/>
      <c r="EZ685" s="277"/>
      <c r="FA685" s="277"/>
      <c r="FB685" s="277"/>
      <c r="FC685" s="277"/>
      <c r="FD685" s="277"/>
      <c r="FE685" s="277"/>
      <c r="FF685" s="277"/>
      <c r="FG685" s="277"/>
      <c r="FH685" s="277"/>
      <c r="FI685" s="277"/>
      <c r="FJ685" s="277"/>
      <c r="FK685" s="277"/>
      <c r="FL685" s="277"/>
      <c r="FM685" s="277"/>
      <c r="FN685" s="277"/>
      <c r="FO685" s="277"/>
      <c r="FP685" s="277"/>
      <c r="FQ685" s="277"/>
      <c r="FR685" s="277"/>
      <c r="FS685" s="277"/>
      <c r="FT685" s="277"/>
      <c r="FU685" s="277"/>
      <c r="FV685" s="277"/>
      <c r="FW685" s="277"/>
      <c r="FX685" s="277"/>
      <c r="FY685" s="277"/>
      <c r="FZ685" s="277"/>
      <c r="GA685" s="277"/>
      <c r="GB685" s="277"/>
      <c r="GC685" s="277"/>
      <c r="GD685" s="277"/>
      <c r="GE685" s="277"/>
      <c r="GF685" s="277"/>
      <c r="GG685" s="277"/>
      <c r="GH685" s="277"/>
      <c r="GI685" s="277"/>
      <c r="GJ685" s="277"/>
      <c r="GK685" s="277"/>
      <c r="GL685" s="277"/>
      <c r="GM685" s="277"/>
      <c r="GN685" s="277"/>
      <c r="GO685" s="277"/>
      <c r="GP685" s="277"/>
      <c r="GQ685" s="277"/>
      <c r="GR685" s="277"/>
      <c r="GS685" s="277"/>
      <c r="GT685" s="277"/>
      <c r="GU685" s="277"/>
      <c r="GV685" s="280"/>
      <c r="GW685" s="280"/>
      <c r="GX685" s="280"/>
      <c r="GY685" s="280"/>
      <c r="GZ685" s="280"/>
      <c r="HA685" s="280"/>
      <c r="HB685" s="280"/>
      <c r="HC685" s="280"/>
      <c r="HD685" s="280"/>
      <c r="HE685" s="280"/>
      <c r="HF685" s="280"/>
      <c r="HG685" s="280"/>
      <c r="HH685" s="280"/>
      <c r="HI685" s="280"/>
      <c r="HJ685" s="280"/>
      <c r="HK685" s="280"/>
      <c r="HL685" s="280"/>
      <c r="HM685" s="280"/>
      <c r="HN685" s="280"/>
      <c r="HO685" s="280"/>
      <c r="HP685" s="280"/>
      <c r="HQ685" s="280"/>
      <c r="HR685" s="280"/>
      <c r="HS685" s="280"/>
    </row>
    <row r="686" spans="1:227" s="278" customFormat="1" ht="31.5" customHeight="1">
      <c r="A686" s="521"/>
      <c r="B686" s="296" t="s">
        <v>257</v>
      </c>
      <c r="C686" s="290">
        <v>61.56</v>
      </c>
      <c r="D686" s="290"/>
      <c r="E686" s="290"/>
      <c r="F686" s="291">
        <f t="shared" si="108"/>
        <v>61.56</v>
      </c>
      <c r="G686" s="290"/>
      <c r="H686" s="291">
        <f t="shared" si="103"/>
        <v>61.56</v>
      </c>
      <c r="I686" s="296"/>
      <c r="J686" s="277"/>
      <c r="K686" s="277"/>
      <c r="L686" s="277"/>
      <c r="M686" s="277"/>
      <c r="N686" s="277"/>
      <c r="O686" s="277"/>
      <c r="P686" s="277"/>
      <c r="Q686" s="277"/>
      <c r="R686" s="277"/>
      <c r="S686" s="277"/>
      <c r="T686" s="277"/>
      <c r="U686" s="277"/>
      <c r="V686" s="277"/>
      <c r="W686" s="277"/>
      <c r="X686" s="277"/>
      <c r="Y686" s="277"/>
      <c r="Z686" s="277"/>
      <c r="AA686" s="277"/>
      <c r="AB686" s="277"/>
      <c r="AC686" s="277"/>
      <c r="AD686" s="277"/>
      <c r="AE686" s="277"/>
      <c r="AF686" s="277"/>
      <c r="AG686" s="277"/>
      <c r="AH686" s="277"/>
      <c r="AI686" s="277"/>
      <c r="AJ686" s="277"/>
      <c r="AK686" s="277"/>
      <c r="AL686" s="277"/>
      <c r="AM686" s="277"/>
      <c r="AN686" s="277"/>
      <c r="AO686" s="277"/>
      <c r="AP686" s="277"/>
      <c r="AQ686" s="277"/>
      <c r="AR686" s="277"/>
      <c r="AS686" s="277"/>
      <c r="AT686" s="277"/>
      <c r="AU686" s="277"/>
      <c r="AV686" s="277"/>
      <c r="AW686" s="277"/>
      <c r="AX686" s="277"/>
      <c r="AY686" s="277"/>
      <c r="AZ686" s="277"/>
      <c r="BA686" s="277"/>
      <c r="BB686" s="277"/>
      <c r="BC686" s="277"/>
      <c r="BD686" s="277"/>
      <c r="BE686" s="277"/>
      <c r="BF686" s="277"/>
      <c r="BG686" s="277"/>
      <c r="BH686" s="277"/>
      <c r="BI686" s="277"/>
      <c r="BJ686" s="277"/>
      <c r="BK686" s="277"/>
      <c r="BL686" s="277"/>
      <c r="BM686" s="277"/>
      <c r="BN686" s="277"/>
      <c r="BO686" s="277"/>
      <c r="BP686" s="277"/>
      <c r="BQ686" s="277"/>
      <c r="BR686" s="277"/>
      <c r="BS686" s="277"/>
      <c r="BT686" s="277"/>
      <c r="BU686" s="277"/>
      <c r="BV686" s="277"/>
      <c r="BW686" s="277"/>
      <c r="BX686" s="277"/>
      <c r="BY686" s="277"/>
      <c r="BZ686" s="277"/>
      <c r="CA686" s="277"/>
      <c r="CB686" s="277"/>
      <c r="CC686" s="277"/>
      <c r="CD686" s="277"/>
      <c r="CE686" s="277"/>
      <c r="CF686" s="277"/>
      <c r="CG686" s="277"/>
      <c r="CH686" s="277"/>
      <c r="CI686" s="277"/>
      <c r="CJ686" s="277"/>
      <c r="CK686" s="277"/>
      <c r="CL686" s="277"/>
      <c r="CM686" s="277"/>
      <c r="CN686" s="277"/>
      <c r="CO686" s="277"/>
      <c r="CP686" s="277"/>
      <c r="CQ686" s="277"/>
      <c r="CR686" s="277"/>
      <c r="CS686" s="277"/>
      <c r="CT686" s="277"/>
      <c r="CU686" s="277"/>
      <c r="CV686" s="277"/>
      <c r="CW686" s="277"/>
      <c r="CX686" s="277"/>
      <c r="CY686" s="277"/>
      <c r="CZ686" s="277"/>
      <c r="DA686" s="277"/>
      <c r="DB686" s="277"/>
      <c r="DC686" s="277"/>
      <c r="DD686" s="277"/>
      <c r="DE686" s="277"/>
      <c r="DF686" s="277"/>
      <c r="DG686" s="277"/>
      <c r="DH686" s="277"/>
      <c r="DI686" s="277"/>
      <c r="DJ686" s="277"/>
      <c r="DK686" s="277"/>
      <c r="DL686" s="277"/>
      <c r="DM686" s="277"/>
      <c r="DN686" s="277"/>
      <c r="DO686" s="277"/>
      <c r="DP686" s="277"/>
      <c r="DQ686" s="277"/>
      <c r="DR686" s="277"/>
      <c r="DS686" s="277"/>
      <c r="DT686" s="277"/>
      <c r="DU686" s="277"/>
      <c r="DV686" s="277"/>
      <c r="DW686" s="277"/>
      <c r="DX686" s="277"/>
      <c r="DY686" s="277"/>
      <c r="DZ686" s="277"/>
      <c r="EA686" s="277"/>
      <c r="EB686" s="277"/>
      <c r="EC686" s="277"/>
      <c r="ED686" s="277"/>
      <c r="EE686" s="277"/>
      <c r="EF686" s="277"/>
      <c r="EG686" s="277"/>
      <c r="EH686" s="277"/>
      <c r="EI686" s="277"/>
      <c r="EJ686" s="277"/>
      <c r="EK686" s="277"/>
      <c r="EL686" s="277"/>
      <c r="EM686" s="277"/>
      <c r="EN686" s="277"/>
      <c r="EO686" s="277"/>
      <c r="EP686" s="277"/>
      <c r="EQ686" s="277"/>
      <c r="ER686" s="277"/>
      <c r="ES686" s="277"/>
      <c r="ET686" s="277"/>
      <c r="EU686" s="277"/>
      <c r="EV686" s="277"/>
      <c r="EW686" s="277"/>
      <c r="EX686" s="277"/>
      <c r="EY686" s="277"/>
      <c r="EZ686" s="277"/>
      <c r="FA686" s="277"/>
      <c r="FB686" s="277"/>
      <c r="FC686" s="277"/>
      <c r="FD686" s="277"/>
      <c r="FE686" s="277"/>
      <c r="FF686" s="277"/>
      <c r="FG686" s="277"/>
      <c r="FH686" s="277"/>
      <c r="FI686" s="277"/>
      <c r="FJ686" s="277"/>
      <c r="FK686" s="277"/>
      <c r="FL686" s="277"/>
      <c r="FM686" s="277"/>
      <c r="FN686" s="277"/>
      <c r="FO686" s="277"/>
      <c r="FP686" s="277"/>
      <c r="FQ686" s="277"/>
      <c r="FR686" s="277"/>
      <c r="FS686" s="277"/>
      <c r="FT686" s="277"/>
      <c r="FU686" s="277"/>
      <c r="FV686" s="277"/>
      <c r="FW686" s="277"/>
      <c r="FX686" s="277"/>
      <c r="FY686" s="277"/>
      <c r="FZ686" s="277"/>
      <c r="GA686" s="277"/>
      <c r="GB686" s="277"/>
      <c r="GC686" s="277"/>
      <c r="GD686" s="277"/>
      <c r="GE686" s="277"/>
      <c r="GF686" s="277"/>
      <c r="GG686" s="277"/>
      <c r="GH686" s="277"/>
      <c r="GI686" s="277"/>
      <c r="GJ686" s="277"/>
      <c r="GK686" s="277"/>
      <c r="GL686" s="277"/>
      <c r="GM686" s="277"/>
      <c r="GN686" s="277"/>
      <c r="GO686" s="277"/>
      <c r="GP686" s="277"/>
      <c r="GQ686" s="277"/>
      <c r="GR686" s="277"/>
      <c r="GS686" s="277"/>
      <c r="GT686" s="277"/>
      <c r="GU686" s="277"/>
      <c r="GV686" s="280"/>
      <c r="GW686" s="280"/>
      <c r="GX686" s="280"/>
      <c r="GY686" s="280"/>
      <c r="GZ686" s="280"/>
      <c r="HA686" s="280"/>
      <c r="HB686" s="280"/>
      <c r="HC686" s="280"/>
      <c r="HD686" s="280"/>
      <c r="HE686" s="280"/>
      <c r="HF686" s="280"/>
      <c r="HG686" s="280"/>
      <c r="HH686" s="280"/>
      <c r="HI686" s="280"/>
      <c r="HJ686" s="280"/>
      <c r="HK686" s="280"/>
      <c r="HL686" s="280"/>
      <c r="HM686" s="280"/>
      <c r="HN686" s="280"/>
      <c r="HO686" s="280"/>
      <c r="HP686" s="280"/>
      <c r="HQ686" s="280"/>
      <c r="HR686" s="280"/>
      <c r="HS686" s="280"/>
    </row>
    <row r="687" spans="1:227" s="278" customFormat="1" ht="31.5" customHeight="1">
      <c r="A687" s="521"/>
      <c r="B687" s="294" t="s">
        <v>258</v>
      </c>
      <c r="C687" s="290">
        <f>SUM(C688:C693)</f>
        <v>167.88</v>
      </c>
      <c r="D687" s="290">
        <f t="shared" ref="D687:G687" si="110">SUM(D688:D693)</f>
        <v>147.27500000000001</v>
      </c>
      <c r="E687" s="290">
        <f t="shared" si="110"/>
        <v>0</v>
      </c>
      <c r="F687" s="291">
        <f t="shared" si="108"/>
        <v>315.15499999999997</v>
      </c>
      <c r="G687" s="290">
        <f t="shared" si="110"/>
        <v>-84</v>
      </c>
      <c r="H687" s="291">
        <f t="shared" si="103"/>
        <v>231.155</v>
      </c>
      <c r="I687" s="296"/>
      <c r="J687" s="277"/>
      <c r="K687" s="277"/>
      <c r="L687" s="277"/>
      <c r="M687" s="277"/>
      <c r="N687" s="277"/>
      <c r="O687" s="277"/>
      <c r="P687" s="277"/>
      <c r="Q687" s="277"/>
      <c r="R687" s="277"/>
      <c r="S687" s="277"/>
      <c r="T687" s="277"/>
      <c r="U687" s="277"/>
      <c r="V687" s="277"/>
      <c r="W687" s="277"/>
      <c r="X687" s="277"/>
      <c r="Y687" s="277"/>
      <c r="Z687" s="277"/>
      <c r="AA687" s="277"/>
      <c r="AB687" s="277"/>
      <c r="AC687" s="277"/>
      <c r="AD687" s="277"/>
      <c r="AE687" s="277"/>
      <c r="AF687" s="277"/>
      <c r="AG687" s="277"/>
      <c r="AH687" s="277"/>
      <c r="AI687" s="277"/>
      <c r="AJ687" s="277"/>
      <c r="AK687" s="277"/>
      <c r="AL687" s="277"/>
      <c r="AM687" s="277"/>
      <c r="AN687" s="277"/>
      <c r="AO687" s="277"/>
      <c r="AP687" s="277"/>
      <c r="AQ687" s="277"/>
      <c r="AR687" s="277"/>
      <c r="AS687" s="277"/>
      <c r="AT687" s="277"/>
      <c r="AU687" s="277"/>
      <c r="AV687" s="277"/>
      <c r="AW687" s="277"/>
      <c r="AX687" s="277"/>
      <c r="AY687" s="277"/>
      <c r="AZ687" s="277"/>
      <c r="BA687" s="277"/>
      <c r="BB687" s="277"/>
      <c r="BC687" s="277"/>
      <c r="BD687" s="277"/>
      <c r="BE687" s="277"/>
      <c r="BF687" s="277"/>
      <c r="BG687" s="277"/>
      <c r="BH687" s="277"/>
      <c r="BI687" s="277"/>
      <c r="BJ687" s="277"/>
      <c r="BK687" s="277"/>
      <c r="BL687" s="277"/>
      <c r="BM687" s="277"/>
      <c r="BN687" s="277"/>
      <c r="BO687" s="277"/>
      <c r="BP687" s="277"/>
      <c r="BQ687" s="277"/>
      <c r="BR687" s="277"/>
      <c r="BS687" s="277"/>
      <c r="BT687" s="277"/>
      <c r="BU687" s="277"/>
      <c r="BV687" s="277"/>
      <c r="BW687" s="277"/>
      <c r="BX687" s="277"/>
      <c r="BY687" s="277"/>
      <c r="BZ687" s="277"/>
      <c r="CA687" s="277"/>
      <c r="CB687" s="277"/>
      <c r="CC687" s="277"/>
      <c r="CD687" s="277"/>
      <c r="CE687" s="277"/>
      <c r="CF687" s="277"/>
      <c r="CG687" s="277"/>
      <c r="CH687" s="277"/>
      <c r="CI687" s="277"/>
      <c r="CJ687" s="277"/>
      <c r="CK687" s="277"/>
      <c r="CL687" s="277"/>
      <c r="CM687" s="277"/>
      <c r="CN687" s="277"/>
      <c r="CO687" s="277"/>
      <c r="CP687" s="277"/>
      <c r="CQ687" s="277"/>
      <c r="CR687" s="277"/>
      <c r="CS687" s="277"/>
      <c r="CT687" s="277"/>
      <c r="CU687" s="277"/>
      <c r="CV687" s="277"/>
      <c r="CW687" s="277"/>
      <c r="CX687" s="277"/>
      <c r="CY687" s="277"/>
      <c r="CZ687" s="277"/>
      <c r="DA687" s="277"/>
      <c r="DB687" s="277"/>
      <c r="DC687" s="277"/>
      <c r="DD687" s="277"/>
      <c r="DE687" s="277"/>
      <c r="DF687" s="277"/>
      <c r="DG687" s="277"/>
      <c r="DH687" s="277"/>
      <c r="DI687" s="277"/>
      <c r="DJ687" s="277"/>
      <c r="DK687" s="277"/>
      <c r="DL687" s="277"/>
      <c r="DM687" s="277"/>
      <c r="DN687" s="277"/>
      <c r="DO687" s="277"/>
      <c r="DP687" s="277"/>
      <c r="DQ687" s="277"/>
      <c r="DR687" s="277"/>
      <c r="DS687" s="277"/>
      <c r="DT687" s="277"/>
      <c r="DU687" s="277"/>
      <c r="DV687" s="277"/>
      <c r="DW687" s="277"/>
      <c r="DX687" s="277"/>
      <c r="DY687" s="277"/>
      <c r="DZ687" s="277"/>
      <c r="EA687" s="277"/>
      <c r="EB687" s="277"/>
      <c r="EC687" s="277"/>
      <c r="ED687" s="277"/>
      <c r="EE687" s="277"/>
      <c r="EF687" s="277"/>
      <c r="EG687" s="277"/>
      <c r="EH687" s="277"/>
      <c r="EI687" s="277"/>
      <c r="EJ687" s="277"/>
      <c r="EK687" s="277"/>
      <c r="EL687" s="277"/>
      <c r="EM687" s="277"/>
      <c r="EN687" s="277"/>
      <c r="EO687" s="277"/>
      <c r="EP687" s="277"/>
      <c r="EQ687" s="277"/>
      <c r="ER687" s="277"/>
      <c r="ES687" s="277"/>
      <c r="ET687" s="277"/>
      <c r="EU687" s="277"/>
      <c r="EV687" s="277"/>
      <c r="EW687" s="277"/>
      <c r="EX687" s="277"/>
      <c r="EY687" s="277"/>
      <c r="EZ687" s="277"/>
      <c r="FA687" s="277"/>
      <c r="FB687" s="277"/>
      <c r="FC687" s="277"/>
      <c r="FD687" s="277"/>
      <c r="FE687" s="277"/>
      <c r="FF687" s="277"/>
      <c r="FG687" s="277"/>
      <c r="FH687" s="277"/>
      <c r="FI687" s="277"/>
      <c r="FJ687" s="277"/>
      <c r="FK687" s="277"/>
      <c r="FL687" s="277"/>
      <c r="FM687" s="277"/>
      <c r="FN687" s="277"/>
      <c r="FO687" s="277"/>
      <c r="FP687" s="277"/>
      <c r="FQ687" s="277"/>
      <c r="FR687" s="277"/>
      <c r="FS687" s="277"/>
      <c r="FT687" s="277"/>
      <c r="FU687" s="277"/>
      <c r="FV687" s="277"/>
      <c r="FW687" s="277"/>
      <c r="FX687" s="277"/>
      <c r="FY687" s="277"/>
      <c r="FZ687" s="277"/>
      <c r="GA687" s="277"/>
      <c r="GB687" s="277"/>
      <c r="GC687" s="277"/>
      <c r="GD687" s="277"/>
      <c r="GE687" s="277"/>
      <c r="GF687" s="277"/>
      <c r="GG687" s="277"/>
      <c r="GH687" s="277"/>
      <c r="GI687" s="277"/>
      <c r="GJ687" s="277"/>
      <c r="GK687" s="277"/>
      <c r="GL687" s="277"/>
      <c r="GM687" s="277"/>
      <c r="GN687" s="277"/>
      <c r="GO687" s="277"/>
      <c r="GP687" s="277"/>
      <c r="GQ687" s="277"/>
      <c r="GR687" s="277"/>
      <c r="GS687" s="277"/>
      <c r="GT687" s="277"/>
      <c r="GU687" s="277"/>
      <c r="GV687" s="280"/>
      <c r="GW687" s="280"/>
      <c r="GX687" s="280"/>
      <c r="GY687" s="280"/>
      <c r="GZ687" s="280"/>
      <c r="HA687" s="280"/>
      <c r="HB687" s="280"/>
      <c r="HC687" s="280"/>
      <c r="HD687" s="280"/>
      <c r="HE687" s="280"/>
      <c r="HF687" s="280"/>
      <c r="HG687" s="280"/>
      <c r="HH687" s="280"/>
      <c r="HI687" s="280"/>
      <c r="HJ687" s="280"/>
      <c r="HK687" s="280"/>
      <c r="HL687" s="280"/>
      <c r="HM687" s="280"/>
      <c r="HN687" s="280"/>
      <c r="HO687" s="280"/>
      <c r="HP687" s="280"/>
      <c r="HQ687" s="280"/>
      <c r="HR687" s="280"/>
      <c r="HS687" s="280"/>
    </row>
    <row r="688" spans="1:227" s="278" customFormat="1" ht="39" customHeight="1">
      <c r="A688" s="521"/>
      <c r="B688" s="296" t="s">
        <v>665</v>
      </c>
      <c r="C688" s="290">
        <v>57.88</v>
      </c>
      <c r="D688" s="290"/>
      <c r="E688" s="290"/>
      <c r="F688" s="291">
        <f t="shared" si="108"/>
        <v>57.88</v>
      </c>
      <c r="G688" s="290"/>
      <c r="H688" s="291">
        <f t="shared" si="103"/>
        <v>57.88</v>
      </c>
      <c r="I688" s="296"/>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s="277"/>
      <c r="AG688" s="277"/>
      <c r="AH688" s="277"/>
      <c r="AI688" s="277"/>
      <c r="AJ688" s="277"/>
      <c r="AK688" s="277"/>
      <c r="AL688" s="277"/>
      <c r="AM688" s="277"/>
      <c r="AN688" s="277"/>
      <c r="AO688" s="277"/>
      <c r="AP688" s="277"/>
      <c r="AQ688" s="277"/>
      <c r="AR688" s="277"/>
      <c r="AS688" s="277"/>
      <c r="AT688" s="277"/>
      <c r="AU688" s="277"/>
      <c r="AV688" s="277"/>
      <c r="AW688" s="277"/>
      <c r="AX688" s="277"/>
      <c r="AY688" s="277"/>
      <c r="AZ688" s="277"/>
      <c r="BA688" s="277"/>
      <c r="BB688" s="277"/>
      <c r="BC688" s="277"/>
      <c r="BD688" s="277"/>
      <c r="BE688" s="277"/>
      <c r="BF688" s="277"/>
      <c r="BG688" s="277"/>
      <c r="BH688" s="277"/>
      <c r="BI688" s="277"/>
      <c r="BJ688" s="277"/>
      <c r="BK688" s="277"/>
      <c r="BL688" s="277"/>
      <c r="BM688" s="277"/>
      <c r="BN688" s="277"/>
      <c r="BO688" s="277"/>
      <c r="BP688" s="277"/>
      <c r="BQ688" s="277"/>
      <c r="BR688" s="277"/>
      <c r="BS688" s="277"/>
      <c r="BT688" s="277"/>
      <c r="BU688" s="277"/>
      <c r="BV688" s="277"/>
      <c r="BW688" s="277"/>
      <c r="BX688" s="277"/>
      <c r="BY688" s="277"/>
      <c r="BZ688" s="277"/>
      <c r="CA688" s="277"/>
      <c r="CB688" s="277"/>
      <c r="CC688" s="277"/>
      <c r="CD688" s="277"/>
      <c r="CE688" s="277"/>
      <c r="CF688" s="277"/>
      <c r="CG688" s="277"/>
      <c r="CH688" s="277"/>
      <c r="CI688" s="277"/>
      <c r="CJ688" s="277"/>
      <c r="CK688" s="277"/>
      <c r="CL688" s="277"/>
      <c r="CM688" s="277"/>
      <c r="CN688" s="277"/>
      <c r="CO688" s="277"/>
      <c r="CP688" s="277"/>
      <c r="CQ688" s="277"/>
      <c r="CR688" s="277"/>
      <c r="CS688" s="277"/>
      <c r="CT688" s="277"/>
      <c r="CU688" s="277"/>
      <c r="CV688" s="277"/>
      <c r="CW688" s="277"/>
      <c r="CX688" s="277"/>
      <c r="CY688" s="277"/>
      <c r="CZ688" s="277"/>
      <c r="DA688" s="277"/>
      <c r="DB688" s="277"/>
      <c r="DC688" s="277"/>
      <c r="DD688" s="277"/>
      <c r="DE688" s="277"/>
      <c r="DF688" s="277"/>
      <c r="DG688" s="277"/>
      <c r="DH688" s="277"/>
      <c r="DI688" s="277"/>
      <c r="DJ688" s="277"/>
      <c r="DK688" s="277"/>
      <c r="DL688" s="277"/>
      <c r="DM688" s="277"/>
      <c r="DN688" s="277"/>
      <c r="DO688" s="277"/>
      <c r="DP688" s="277"/>
      <c r="DQ688" s="277"/>
      <c r="DR688" s="277"/>
      <c r="DS688" s="277"/>
      <c r="DT688" s="277"/>
      <c r="DU688" s="277"/>
      <c r="DV688" s="277"/>
      <c r="DW688" s="277"/>
      <c r="DX688" s="277"/>
      <c r="DY688" s="277"/>
      <c r="DZ688" s="277"/>
      <c r="EA688" s="277"/>
      <c r="EB688" s="277"/>
      <c r="EC688" s="277"/>
      <c r="ED688" s="277"/>
      <c r="EE688" s="277"/>
      <c r="EF688" s="277"/>
      <c r="EG688" s="277"/>
      <c r="EH688" s="277"/>
      <c r="EI688" s="277"/>
      <c r="EJ688" s="277"/>
      <c r="EK688" s="277"/>
      <c r="EL688" s="277"/>
      <c r="EM688" s="277"/>
      <c r="EN688" s="277"/>
      <c r="EO688" s="277"/>
      <c r="EP688" s="277"/>
      <c r="EQ688" s="277"/>
      <c r="ER688" s="277"/>
      <c r="ES688" s="277"/>
      <c r="ET688" s="277"/>
      <c r="EU688" s="277"/>
      <c r="EV688" s="277"/>
      <c r="EW688" s="277"/>
      <c r="EX688" s="277"/>
      <c r="EY688" s="277"/>
      <c r="EZ688" s="277"/>
      <c r="FA688" s="277"/>
      <c r="FB688" s="277"/>
      <c r="FC688" s="277"/>
      <c r="FD688" s="277"/>
      <c r="FE688" s="277"/>
      <c r="FF688" s="277"/>
      <c r="FG688" s="277"/>
      <c r="FH688" s="277"/>
      <c r="FI688" s="277"/>
      <c r="FJ688" s="277"/>
      <c r="FK688" s="277"/>
      <c r="FL688" s="277"/>
      <c r="FM688" s="277"/>
      <c r="FN688" s="277"/>
      <c r="FO688" s="277"/>
      <c r="FP688" s="277"/>
      <c r="FQ688" s="277"/>
      <c r="FR688" s="277"/>
      <c r="FS688" s="277"/>
      <c r="FT688" s="277"/>
      <c r="FU688" s="277"/>
      <c r="FV688" s="277"/>
      <c r="FW688" s="277"/>
      <c r="FX688" s="277"/>
      <c r="FY688" s="277"/>
      <c r="FZ688" s="277"/>
      <c r="GA688" s="277"/>
      <c r="GB688" s="277"/>
      <c r="GC688" s="277"/>
      <c r="GD688" s="277"/>
      <c r="GE688" s="277"/>
      <c r="GF688" s="277"/>
      <c r="GG688" s="277"/>
      <c r="GH688" s="277"/>
      <c r="GI688" s="277"/>
      <c r="GJ688" s="277"/>
      <c r="GK688" s="277"/>
      <c r="GL688" s="277"/>
      <c r="GM688" s="277"/>
      <c r="GN688" s="277"/>
      <c r="GO688" s="277"/>
      <c r="GP688" s="277"/>
      <c r="GQ688" s="277"/>
      <c r="GR688" s="277"/>
      <c r="GS688" s="277"/>
      <c r="GT688" s="277"/>
      <c r="GU688" s="277"/>
      <c r="GV688" s="280"/>
      <c r="GW688" s="280"/>
      <c r="GX688" s="280"/>
      <c r="GY688" s="280"/>
      <c r="GZ688" s="280"/>
      <c r="HA688" s="280"/>
      <c r="HB688" s="280"/>
      <c r="HC688" s="280"/>
      <c r="HD688" s="280"/>
      <c r="HE688" s="280"/>
      <c r="HF688" s="280"/>
      <c r="HG688" s="280"/>
      <c r="HH688" s="280"/>
      <c r="HI688" s="280"/>
      <c r="HJ688" s="280"/>
      <c r="HK688" s="280"/>
      <c r="HL688" s="280"/>
      <c r="HM688" s="280"/>
      <c r="HN688" s="280"/>
      <c r="HO688" s="280"/>
      <c r="HP688" s="280"/>
      <c r="HQ688" s="280"/>
      <c r="HR688" s="280"/>
      <c r="HS688" s="280"/>
    </row>
    <row r="689" spans="1:227" s="278" customFormat="1" ht="31.5" customHeight="1">
      <c r="A689" s="521"/>
      <c r="B689" s="296" t="s">
        <v>666</v>
      </c>
      <c r="C689" s="290">
        <v>40</v>
      </c>
      <c r="D689" s="290"/>
      <c r="E689" s="290"/>
      <c r="F689" s="291">
        <f t="shared" si="108"/>
        <v>40</v>
      </c>
      <c r="G689" s="290"/>
      <c r="H689" s="291">
        <f t="shared" si="103"/>
        <v>40</v>
      </c>
      <c r="I689" s="296"/>
      <c r="J689" s="277"/>
      <c r="K689" s="277"/>
      <c r="L689" s="277"/>
      <c r="M689" s="277"/>
      <c r="N689" s="277"/>
      <c r="O689" s="277"/>
      <c r="P689" s="277"/>
      <c r="Q689" s="277"/>
      <c r="R689" s="277"/>
      <c r="S689" s="277"/>
      <c r="T689" s="277"/>
      <c r="U689" s="277"/>
      <c r="V689" s="277"/>
      <c r="W689" s="277"/>
      <c r="X689" s="277"/>
      <c r="Y689" s="277"/>
      <c r="Z689" s="277"/>
      <c r="AA689" s="277"/>
      <c r="AB689" s="277"/>
      <c r="AC689" s="277"/>
      <c r="AD689" s="277"/>
      <c r="AE689" s="277"/>
      <c r="AF689" s="277"/>
      <c r="AG689" s="277"/>
      <c r="AH689" s="277"/>
      <c r="AI689" s="277"/>
      <c r="AJ689" s="277"/>
      <c r="AK689" s="277"/>
      <c r="AL689" s="277"/>
      <c r="AM689" s="277"/>
      <c r="AN689" s="277"/>
      <c r="AO689" s="277"/>
      <c r="AP689" s="277"/>
      <c r="AQ689" s="277"/>
      <c r="AR689" s="277"/>
      <c r="AS689" s="277"/>
      <c r="AT689" s="277"/>
      <c r="AU689" s="277"/>
      <c r="AV689" s="277"/>
      <c r="AW689" s="277"/>
      <c r="AX689" s="277"/>
      <c r="AY689" s="277"/>
      <c r="AZ689" s="277"/>
      <c r="BA689" s="277"/>
      <c r="BB689" s="277"/>
      <c r="BC689" s="277"/>
      <c r="BD689" s="277"/>
      <c r="BE689" s="277"/>
      <c r="BF689" s="277"/>
      <c r="BG689" s="277"/>
      <c r="BH689" s="277"/>
      <c r="BI689" s="277"/>
      <c r="BJ689" s="277"/>
      <c r="BK689" s="277"/>
      <c r="BL689" s="277"/>
      <c r="BM689" s="277"/>
      <c r="BN689" s="277"/>
      <c r="BO689" s="277"/>
      <c r="BP689" s="277"/>
      <c r="BQ689" s="277"/>
      <c r="BR689" s="277"/>
      <c r="BS689" s="277"/>
      <c r="BT689" s="277"/>
      <c r="BU689" s="277"/>
      <c r="BV689" s="277"/>
      <c r="BW689" s="277"/>
      <c r="BX689" s="277"/>
      <c r="BY689" s="277"/>
      <c r="BZ689" s="277"/>
      <c r="CA689" s="277"/>
      <c r="CB689" s="277"/>
      <c r="CC689" s="277"/>
      <c r="CD689" s="277"/>
      <c r="CE689" s="277"/>
      <c r="CF689" s="277"/>
      <c r="CG689" s="277"/>
      <c r="CH689" s="277"/>
      <c r="CI689" s="277"/>
      <c r="CJ689" s="277"/>
      <c r="CK689" s="277"/>
      <c r="CL689" s="277"/>
      <c r="CM689" s="277"/>
      <c r="CN689" s="277"/>
      <c r="CO689" s="277"/>
      <c r="CP689" s="277"/>
      <c r="CQ689" s="277"/>
      <c r="CR689" s="277"/>
      <c r="CS689" s="277"/>
      <c r="CT689" s="277"/>
      <c r="CU689" s="277"/>
      <c r="CV689" s="277"/>
      <c r="CW689" s="277"/>
      <c r="CX689" s="277"/>
      <c r="CY689" s="277"/>
      <c r="CZ689" s="277"/>
      <c r="DA689" s="277"/>
      <c r="DB689" s="277"/>
      <c r="DC689" s="277"/>
      <c r="DD689" s="277"/>
      <c r="DE689" s="277"/>
      <c r="DF689" s="277"/>
      <c r="DG689" s="277"/>
      <c r="DH689" s="277"/>
      <c r="DI689" s="277"/>
      <c r="DJ689" s="277"/>
      <c r="DK689" s="277"/>
      <c r="DL689" s="277"/>
      <c r="DM689" s="277"/>
      <c r="DN689" s="277"/>
      <c r="DO689" s="277"/>
      <c r="DP689" s="277"/>
      <c r="DQ689" s="277"/>
      <c r="DR689" s="277"/>
      <c r="DS689" s="277"/>
      <c r="DT689" s="277"/>
      <c r="DU689" s="277"/>
      <c r="DV689" s="277"/>
      <c r="DW689" s="277"/>
      <c r="DX689" s="277"/>
      <c r="DY689" s="277"/>
      <c r="DZ689" s="277"/>
      <c r="EA689" s="277"/>
      <c r="EB689" s="277"/>
      <c r="EC689" s="277"/>
      <c r="ED689" s="277"/>
      <c r="EE689" s="277"/>
      <c r="EF689" s="277"/>
      <c r="EG689" s="277"/>
      <c r="EH689" s="277"/>
      <c r="EI689" s="277"/>
      <c r="EJ689" s="277"/>
      <c r="EK689" s="277"/>
      <c r="EL689" s="277"/>
      <c r="EM689" s="277"/>
      <c r="EN689" s="277"/>
      <c r="EO689" s="277"/>
      <c r="EP689" s="277"/>
      <c r="EQ689" s="277"/>
      <c r="ER689" s="277"/>
      <c r="ES689" s="277"/>
      <c r="ET689" s="277"/>
      <c r="EU689" s="277"/>
      <c r="EV689" s="277"/>
      <c r="EW689" s="277"/>
      <c r="EX689" s="277"/>
      <c r="EY689" s="277"/>
      <c r="EZ689" s="277"/>
      <c r="FA689" s="277"/>
      <c r="FB689" s="277"/>
      <c r="FC689" s="277"/>
      <c r="FD689" s="277"/>
      <c r="FE689" s="277"/>
      <c r="FF689" s="277"/>
      <c r="FG689" s="277"/>
      <c r="FH689" s="277"/>
      <c r="FI689" s="277"/>
      <c r="FJ689" s="277"/>
      <c r="FK689" s="277"/>
      <c r="FL689" s="277"/>
      <c r="FM689" s="277"/>
      <c r="FN689" s="277"/>
      <c r="FO689" s="277"/>
      <c r="FP689" s="277"/>
      <c r="FQ689" s="277"/>
      <c r="FR689" s="277"/>
      <c r="FS689" s="277"/>
      <c r="FT689" s="277"/>
      <c r="FU689" s="277"/>
      <c r="FV689" s="277"/>
      <c r="FW689" s="277"/>
      <c r="FX689" s="277"/>
      <c r="FY689" s="277"/>
      <c r="FZ689" s="277"/>
      <c r="GA689" s="277"/>
      <c r="GB689" s="277"/>
      <c r="GC689" s="277"/>
      <c r="GD689" s="277"/>
      <c r="GE689" s="277"/>
      <c r="GF689" s="277"/>
      <c r="GG689" s="277"/>
      <c r="GH689" s="277"/>
      <c r="GI689" s="277"/>
      <c r="GJ689" s="277"/>
      <c r="GK689" s="277"/>
      <c r="GL689" s="277"/>
      <c r="GM689" s="277"/>
      <c r="GN689" s="277"/>
      <c r="GO689" s="277"/>
      <c r="GP689" s="277"/>
      <c r="GQ689" s="277"/>
      <c r="GR689" s="277"/>
      <c r="GS689" s="277"/>
      <c r="GT689" s="277"/>
      <c r="GU689" s="277"/>
      <c r="GV689" s="280"/>
      <c r="GW689" s="280"/>
      <c r="GX689" s="280"/>
      <c r="GY689" s="280"/>
      <c r="GZ689" s="280"/>
      <c r="HA689" s="280"/>
      <c r="HB689" s="280"/>
      <c r="HC689" s="280"/>
      <c r="HD689" s="280"/>
      <c r="HE689" s="280"/>
      <c r="HF689" s="280"/>
      <c r="HG689" s="280"/>
      <c r="HH689" s="280"/>
      <c r="HI689" s="280"/>
      <c r="HJ689" s="280"/>
      <c r="HK689" s="280"/>
      <c r="HL689" s="280"/>
      <c r="HM689" s="280"/>
      <c r="HN689" s="280"/>
      <c r="HO689" s="280"/>
      <c r="HP689" s="280"/>
      <c r="HQ689" s="280"/>
      <c r="HR689" s="280"/>
      <c r="HS689" s="280"/>
    </row>
    <row r="690" spans="1:227" s="278" customFormat="1" ht="39" customHeight="1">
      <c r="A690" s="521"/>
      <c r="B690" s="296" t="s">
        <v>667</v>
      </c>
      <c r="C690" s="290">
        <v>70</v>
      </c>
      <c r="D690" s="290"/>
      <c r="E690" s="290"/>
      <c r="F690" s="291">
        <f t="shared" si="108"/>
        <v>70</v>
      </c>
      <c r="G690" s="290"/>
      <c r="H690" s="291">
        <f t="shared" si="103"/>
        <v>70</v>
      </c>
      <c r="I690" s="296"/>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277"/>
      <c r="AF690" s="277"/>
      <c r="AG690" s="277"/>
      <c r="AH690" s="277"/>
      <c r="AI690" s="277"/>
      <c r="AJ690" s="277"/>
      <c r="AK690" s="277"/>
      <c r="AL690" s="277"/>
      <c r="AM690" s="277"/>
      <c r="AN690" s="277"/>
      <c r="AO690" s="277"/>
      <c r="AP690" s="277"/>
      <c r="AQ690" s="277"/>
      <c r="AR690" s="277"/>
      <c r="AS690" s="277"/>
      <c r="AT690" s="277"/>
      <c r="AU690" s="277"/>
      <c r="AV690" s="277"/>
      <c r="AW690" s="277"/>
      <c r="AX690" s="277"/>
      <c r="AY690" s="277"/>
      <c r="AZ690" s="277"/>
      <c r="BA690" s="277"/>
      <c r="BB690" s="277"/>
      <c r="BC690" s="277"/>
      <c r="BD690" s="277"/>
      <c r="BE690" s="277"/>
      <c r="BF690" s="277"/>
      <c r="BG690" s="277"/>
      <c r="BH690" s="277"/>
      <c r="BI690" s="277"/>
      <c r="BJ690" s="277"/>
      <c r="BK690" s="277"/>
      <c r="BL690" s="277"/>
      <c r="BM690" s="277"/>
      <c r="BN690" s="277"/>
      <c r="BO690" s="277"/>
      <c r="BP690" s="277"/>
      <c r="BQ690" s="277"/>
      <c r="BR690" s="277"/>
      <c r="BS690" s="277"/>
      <c r="BT690" s="277"/>
      <c r="BU690" s="277"/>
      <c r="BV690" s="277"/>
      <c r="BW690" s="277"/>
      <c r="BX690" s="277"/>
      <c r="BY690" s="277"/>
      <c r="BZ690" s="277"/>
      <c r="CA690" s="277"/>
      <c r="CB690" s="277"/>
      <c r="CC690" s="277"/>
      <c r="CD690" s="277"/>
      <c r="CE690" s="277"/>
      <c r="CF690" s="277"/>
      <c r="CG690" s="277"/>
      <c r="CH690" s="277"/>
      <c r="CI690" s="277"/>
      <c r="CJ690" s="277"/>
      <c r="CK690" s="277"/>
      <c r="CL690" s="277"/>
      <c r="CM690" s="277"/>
      <c r="CN690" s="277"/>
      <c r="CO690" s="277"/>
      <c r="CP690" s="277"/>
      <c r="CQ690" s="277"/>
      <c r="CR690" s="277"/>
      <c r="CS690" s="277"/>
      <c r="CT690" s="277"/>
      <c r="CU690" s="277"/>
      <c r="CV690" s="277"/>
      <c r="CW690" s="277"/>
      <c r="CX690" s="277"/>
      <c r="CY690" s="277"/>
      <c r="CZ690" s="277"/>
      <c r="DA690" s="277"/>
      <c r="DB690" s="277"/>
      <c r="DC690" s="277"/>
      <c r="DD690" s="277"/>
      <c r="DE690" s="277"/>
      <c r="DF690" s="277"/>
      <c r="DG690" s="277"/>
      <c r="DH690" s="277"/>
      <c r="DI690" s="277"/>
      <c r="DJ690" s="277"/>
      <c r="DK690" s="277"/>
      <c r="DL690" s="277"/>
      <c r="DM690" s="277"/>
      <c r="DN690" s="277"/>
      <c r="DO690" s="277"/>
      <c r="DP690" s="277"/>
      <c r="DQ690" s="277"/>
      <c r="DR690" s="277"/>
      <c r="DS690" s="277"/>
      <c r="DT690" s="277"/>
      <c r="DU690" s="277"/>
      <c r="DV690" s="277"/>
      <c r="DW690" s="277"/>
      <c r="DX690" s="277"/>
      <c r="DY690" s="277"/>
      <c r="DZ690" s="277"/>
      <c r="EA690" s="277"/>
      <c r="EB690" s="277"/>
      <c r="EC690" s="277"/>
      <c r="ED690" s="277"/>
      <c r="EE690" s="277"/>
      <c r="EF690" s="277"/>
      <c r="EG690" s="277"/>
      <c r="EH690" s="277"/>
      <c r="EI690" s="277"/>
      <c r="EJ690" s="277"/>
      <c r="EK690" s="277"/>
      <c r="EL690" s="277"/>
      <c r="EM690" s="277"/>
      <c r="EN690" s="277"/>
      <c r="EO690" s="277"/>
      <c r="EP690" s="277"/>
      <c r="EQ690" s="277"/>
      <c r="ER690" s="277"/>
      <c r="ES690" s="277"/>
      <c r="ET690" s="277"/>
      <c r="EU690" s="277"/>
      <c r="EV690" s="277"/>
      <c r="EW690" s="277"/>
      <c r="EX690" s="277"/>
      <c r="EY690" s="277"/>
      <c r="EZ690" s="277"/>
      <c r="FA690" s="277"/>
      <c r="FB690" s="277"/>
      <c r="FC690" s="277"/>
      <c r="FD690" s="277"/>
      <c r="FE690" s="277"/>
      <c r="FF690" s="277"/>
      <c r="FG690" s="277"/>
      <c r="FH690" s="277"/>
      <c r="FI690" s="277"/>
      <c r="FJ690" s="277"/>
      <c r="FK690" s="277"/>
      <c r="FL690" s="277"/>
      <c r="FM690" s="277"/>
      <c r="FN690" s="277"/>
      <c r="FO690" s="277"/>
      <c r="FP690" s="277"/>
      <c r="FQ690" s="277"/>
      <c r="FR690" s="277"/>
      <c r="FS690" s="277"/>
      <c r="FT690" s="277"/>
      <c r="FU690" s="277"/>
      <c r="FV690" s="277"/>
      <c r="FW690" s="277"/>
      <c r="FX690" s="277"/>
      <c r="FY690" s="277"/>
      <c r="FZ690" s="277"/>
      <c r="GA690" s="277"/>
      <c r="GB690" s="277"/>
      <c r="GC690" s="277"/>
      <c r="GD690" s="277"/>
      <c r="GE690" s="277"/>
      <c r="GF690" s="277"/>
      <c r="GG690" s="277"/>
      <c r="GH690" s="277"/>
      <c r="GI690" s="277"/>
      <c r="GJ690" s="277"/>
      <c r="GK690" s="277"/>
      <c r="GL690" s="277"/>
      <c r="GM690" s="277"/>
      <c r="GN690" s="277"/>
      <c r="GO690" s="277"/>
      <c r="GP690" s="277"/>
      <c r="GQ690" s="277"/>
      <c r="GR690" s="277"/>
      <c r="GS690" s="277"/>
      <c r="GT690" s="277"/>
      <c r="GU690" s="277"/>
      <c r="GV690" s="280"/>
      <c r="GW690" s="280"/>
      <c r="GX690" s="280"/>
      <c r="GY690" s="280"/>
      <c r="GZ690" s="280"/>
      <c r="HA690" s="280"/>
      <c r="HB690" s="280"/>
      <c r="HC690" s="280"/>
      <c r="HD690" s="280"/>
      <c r="HE690" s="280"/>
      <c r="HF690" s="280"/>
      <c r="HG690" s="280"/>
      <c r="HH690" s="280"/>
      <c r="HI690" s="280"/>
      <c r="HJ690" s="280"/>
      <c r="HK690" s="280"/>
      <c r="HL690" s="280"/>
      <c r="HM690" s="280"/>
      <c r="HN690" s="280"/>
      <c r="HO690" s="280"/>
      <c r="HP690" s="280"/>
      <c r="HQ690" s="280"/>
      <c r="HR690" s="280"/>
      <c r="HS690" s="280"/>
    </row>
    <row r="691" spans="1:227" s="278" customFormat="1" ht="31.5" customHeight="1">
      <c r="A691" s="521"/>
      <c r="B691" s="296" t="s">
        <v>308</v>
      </c>
      <c r="C691" s="290"/>
      <c r="D691" s="290"/>
      <c r="E691" s="290"/>
      <c r="F691" s="291">
        <f t="shared" si="108"/>
        <v>0</v>
      </c>
      <c r="G691" s="290">
        <v>71</v>
      </c>
      <c r="H691" s="291">
        <f t="shared" si="103"/>
        <v>71</v>
      </c>
      <c r="I691" s="296"/>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277"/>
      <c r="AF691" s="277"/>
      <c r="AG691" s="277"/>
      <c r="AH691" s="277"/>
      <c r="AI691" s="277"/>
      <c r="AJ691" s="277"/>
      <c r="AK691" s="277"/>
      <c r="AL691" s="277"/>
      <c r="AM691" s="277"/>
      <c r="AN691" s="277"/>
      <c r="AO691" s="277"/>
      <c r="AP691" s="277"/>
      <c r="AQ691" s="277"/>
      <c r="AR691" s="277"/>
      <c r="AS691" s="277"/>
      <c r="AT691" s="277"/>
      <c r="AU691" s="277"/>
      <c r="AV691" s="277"/>
      <c r="AW691" s="277"/>
      <c r="AX691" s="277"/>
      <c r="AY691" s="277"/>
      <c r="AZ691" s="277"/>
      <c r="BA691" s="277"/>
      <c r="BB691" s="277"/>
      <c r="BC691" s="277"/>
      <c r="BD691" s="277"/>
      <c r="BE691" s="277"/>
      <c r="BF691" s="277"/>
      <c r="BG691" s="277"/>
      <c r="BH691" s="277"/>
      <c r="BI691" s="277"/>
      <c r="BJ691" s="277"/>
      <c r="BK691" s="277"/>
      <c r="BL691" s="277"/>
      <c r="BM691" s="277"/>
      <c r="BN691" s="277"/>
      <c r="BO691" s="277"/>
      <c r="BP691" s="277"/>
      <c r="BQ691" s="277"/>
      <c r="BR691" s="277"/>
      <c r="BS691" s="277"/>
      <c r="BT691" s="277"/>
      <c r="BU691" s="277"/>
      <c r="BV691" s="277"/>
      <c r="BW691" s="277"/>
      <c r="BX691" s="277"/>
      <c r="BY691" s="277"/>
      <c r="BZ691" s="277"/>
      <c r="CA691" s="277"/>
      <c r="CB691" s="277"/>
      <c r="CC691" s="277"/>
      <c r="CD691" s="277"/>
      <c r="CE691" s="277"/>
      <c r="CF691" s="277"/>
      <c r="CG691" s="277"/>
      <c r="CH691" s="277"/>
      <c r="CI691" s="277"/>
      <c r="CJ691" s="277"/>
      <c r="CK691" s="277"/>
      <c r="CL691" s="277"/>
      <c r="CM691" s="277"/>
      <c r="CN691" s="277"/>
      <c r="CO691" s="277"/>
      <c r="CP691" s="277"/>
      <c r="CQ691" s="277"/>
      <c r="CR691" s="277"/>
      <c r="CS691" s="277"/>
      <c r="CT691" s="277"/>
      <c r="CU691" s="277"/>
      <c r="CV691" s="277"/>
      <c r="CW691" s="277"/>
      <c r="CX691" s="277"/>
      <c r="CY691" s="277"/>
      <c r="CZ691" s="277"/>
      <c r="DA691" s="277"/>
      <c r="DB691" s="277"/>
      <c r="DC691" s="277"/>
      <c r="DD691" s="277"/>
      <c r="DE691" s="277"/>
      <c r="DF691" s="277"/>
      <c r="DG691" s="277"/>
      <c r="DH691" s="277"/>
      <c r="DI691" s="277"/>
      <c r="DJ691" s="277"/>
      <c r="DK691" s="277"/>
      <c r="DL691" s="277"/>
      <c r="DM691" s="277"/>
      <c r="DN691" s="277"/>
      <c r="DO691" s="277"/>
      <c r="DP691" s="277"/>
      <c r="DQ691" s="277"/>
      <c r="DR691" s="277"/>
      <c r="DS691" s="277"/>
      <c r="DT691" s="277"/>
      <c r="DU691" s="277"/>
      <c r="DV691" s="277"/>
      <c r="DW691" s="277"/>
      <c r="DX691" s="277"/>
      <c r="DY691" s="277"/>
      <c r="DZ691" s="277"/>
      <c r="EA691" s="277"/>
      <c r="EB691" s="277"/>
      <c r="EC691" s="277"/>
      <c r="ED691" s="277"/>
      <c r="EE691" s="277"/>
      <c r="EF691" s="277"/>
      <c r="EG691" s="277"/>
      <c r="EH691" s="277"/>
      <c r="EI691" s="277"/>
      <c r="EJ691" s="277"/>
      <c r="EK691" s="277"/>
      <c r="EL691" s="277"/>
      <c r="EM691" s="277"/>
      <c r="EN691" s="277"/>
      <c r="EO691" s="277"/>
      <c r="EP691" s="277"/>
      <c r="EQ691" s="277"/>
      <c r="ER691" s="277"/>
      <c r="ES691" s="277"/>
      <c r="ET691" s="277"/>
      <c r="EU691" s="277"/>
      <c r="EV691" s="277"/>
      <c r="EW691" s="277"/>
      <c r="EX691" s="277"/>
      <c r="EY691" s="277"/>
      <c r="EZ691" s="277"/>
      <c r="FA691" s="277"/>
      <c r="FB691" s="277"/>
      <c r="FC691" s="277"/>
      <c r="FD691" s="277"/>
      <c r="FE691" s="277"/>
      <c r="FF691" s="277"/>
      <c r="FG691" s="277"/>
      <c r="FH691" s="277"/>
      <c r="FI691" s="277"/>
      <c r="FJ691" s="277"/>
      <c r="FK691" s="277"/>
      <c r="FL691" s="277"/>
      <c r="FM691" s="277"/>
      <c r="FN691" s="277"/>
      <c r="FO691" s="277"/>
      <c r="FP691" s="277"/>
      <c r="FQ691" s="277"/>
      <c r="FR691" s="277"/>
      <c r="FS691" s="277"/>
      <c r="FT691" s="277"/>
      <c r="FU691" s="277"/>
      <c r="FV691" s="277"/>
      <c r="FW691" s="277"/>
      <c r="FX691" s="277"/>
      <c r="FY691" s="277"/>
      <c r="FZ691" s="277"/>
      <c r="GA691" s="277"/>
      <c r="GB691" s="277"/>
      <c r="GC691" s="277"/>
      <c r="GD691" s="277"/>
      <c r="GE691" s="277"/>
      <c r="GF691" s="277"/>
      <c r="GG691" s="277"/>
      <c r="GH691" s="277"/>
      <c r="GI691" s="277"/>
      <c r="GJ691" s="277"/>
      <c r="GK691" s="277"/>
      <c r="GL691" s="277"/>
      <c r="GM691" s="277"/>
      <c r="GN691" s="277"/>
      <c r="GO691" s="277"/>
      <c r="GP691" s="277"/>
      <c r="GQ691" s="277"/>
      <c r="GR691" s="277"/>
      <c r="GS691" s="277"/>
      <c r="GT691" s="277"/>
      <c r="GU691" s="277"/>
      <c r="GV691" s="280"/>
      <c r="GW691" s="280"/>
      <c r="GX691" s="280"/>
      <c r="GY691" s="280"/>
      <c r="GZ691" s="280"/>
      <c r="HA691" s="280"/>
      <c r="HB691" s="280"/>
      <c r="HC691" s="280"/>
      <c r="HD691" s="280"/>
      <c r="HE691" s="280"/>
      <c r="HF691" s="280"/>
      <c r="HG691" s="280"/>
      <c r="HH691" s="280"/>
      <c r="HI691" s="280"/>
      <c r="HJ691" s="280"/>
      <c r="HK691" s="280"/>
      <c r="HL691" s="280"/>
      <c r="HM691" s="280"/>
      <c r="HN691" s="280"/>
      <c r="HO691" s="280"/>
      <c r="HP691" s="280"/>
      <c r="HQ691" s="280"/>
      <c r="HR691" s="280"/>
      <c r="HS691" s="280"/>
    </row>
    <row r="692" spans="1:227" s="278" customFormat="1" ht="31.5" customHeight="1">
      <c r="A692" s="521"/>
      <c r="B692" s="296" t="s">
        <v>377</v>
      </c>
      <c r="C692" s="290"/>
      <c r="D692" s="290">
        <v>147.27500000000001</v>
      </c>
      <c r="E692" s="290"/>
      <c r="F692" s="291">
        <f t="shared" si="108"/>
        <v>147.27500000000001</v>
      </c>
      <c r="G692" s="290"/>
      <c r="H692" s="291">
        <f t="shared" si="103"/>
        <v>147.27500000000001</v>
      </c>
      <c r="I692" s="296" t="s">
        <v>267</v>
      </c>
      <c r="J692" s="277"/>
      <c r="K692" s="277"/>
      <c r="L692" s="277"/>
      <c r="M692" s="277"/>
      <c r="N692" s="277"/>
      <c r="O692" s="277"/>
      <c r="P692" s="277"/>
      <c r="Q692" s="277"/>
      <c r="R692" s="277"/>
      <c r="S692" s="277"/>
      <c r="T692" s="277"/>
      <c r="U692" s="277"/>
      <c r="V692" s="277"/>
      <c r="W692" s="277"/>
      <c r="X692" s="277"/>
      <c r="Y692" s="277"/>
      <c r="Z692" s="277"/>
      <c r="AA692" s="277"/>
      <c r="AB692" s="277"/>
      <c r="AC692" s="277"/>
      <c r="AD692" s="277"/>
      <c r="AE692" s="277"/>
      <c r="AF692" s="277"/>
      <c r="AG692" s="277"/>
      <c r="AH692" s="277"/>
      <c r="AI692" s="277"/>
      <c r="AJ692" s="277"/>
      <c r="AK692" s="277"/>
      <c r="AL692" s="277"/>
      <c r="AM692" s="277"/>
      <c r="AN692" s="277"/>
      <c r="AO692" s="277"/>
      <c r="AP692" s="277"/>
      <c r="AQ692" s="277"/>
      <c r="AR692" s="277"/>
      <c r="AS692" s="277"/>
      <c r="AT692" s="277"/>
      <c r="AU692" s="277"/>
      <c r="AV692" s="277"/>
      <c r="AW692" s="277"/>
      <c r="AX692" s="277"/>
      <c r="AY692" s="277"/>
      <c r="AZ692" s="277"/>
      <c r="BA692" s="277"/>
      <c r="BB692" s="277"/>
      <c r="BC692" s="277"/>
      <c r="BD692" s="277"/>
      <c r="BE692" s="277"/>
      <c r="BF692" s="277"/>
      <c r="BG692" s="277"/>
      <c r="BH692" s="277"/>
      <c r="BI692" s="277"/>
      <c r="BJ692" s="277"/>
      <c r="BK692" s="277"/>
      <c r="BL692" s="277"/>
      <c r="BM692" s="277"/>
      <c r="BN692" s="277"/>
      <c r="BO692" s="277"/>
      <c r="BP692" s="277"/>
      <c r="BQ692" s="277"/>
      <c r="BR692" s="277"/>
      <c r="BS692" s="277"/>
      <c r="BT692" s="277"/>
      <c r="BU692" s="277"/>
      <c r="BV692" s="277"/>
      <c r="BW692" s="277"/>
      <c r="BX692" s="277"/>
      <c r="BY692" s="277"/>
      <c r="BZ692" s="277"/>
      <c r="CA692" s="277"/>
      <c r="CB692" s="277"/>
      <c r="CC692" s="277"/>
      <c r="CD692" s="277"/>
      <c r="CE692" s="277"/>
      <c r="CF692" s="277"/>
      <c r="CG692" s="277"/>
      <c r="CH692" s="277"/>
      <c r="CI692" s="277"/>
      <c r="CJ692" s="277"/>
      <c r="CK692" s="277"/>
      <c r="CL692" s="277"/>
      <c r="CM692" s="277"/>
      <c r="CN692" s="277"/>
      <c r="CO692" s="277"/>
      <c r="CP692" s="277"/>
      <c r="CQ692" s="277"/>
      <c r="CR692" s="277"/>
      <c r="CS692" s="277"/>
      <c r="CT692" s="277"/>
      <c r="CU692" s="277"/>
      <c r="CV692" s="277"/>
      <c r="CW692" s="277"/>
      <c r="CX692" s="277"/>
      <c r="CY692" s="277"/>
      <c r="CZ692" s="277"/>
      <c r="DA692" s="277"/>
      <c r="DB692" s="277"/>
      <c r="DC692" s="277"/>
      <c r="DD692" s="277"/>
      <c r="DE692" s="277"/>
      <c r="DF692" s="277"/>
      <c r="DG692" s="277"/>
      <c r="DH692" s="277"/>
      <c r="DI692" s="277"/>
      <c r="DJ692" s="277"/>
      <c r="DK692" s="277"/>
      <c r="DL692" s="277"/>
      <c r="DM692" s="277"/>
      <c r="DN692" s="277"/>
      <c r="DO692" s="277"/>
      <c r="DP692" s="277"/>
      <c r="DQ692" s="277"/>
      <c r="DR692" s="277"/>
      <c r="DS692" s="277"/>
      <c r="DT692" s="277"/>
      <c r="DU692" s="277"/>
      <c r="DV692" s="277"/>
      <c r="DW692" s="277"/>
      <c r="DX692" s="277"/>
      <c r="DY692" s="277"/>
      <c r="DZ692" s="277"/>
      <c r="EA692" s="277"/>
      <c r="EB692" s="277"/>
      <c r="EC692" s="277"/>
      <c r="ED692" s="277"/>
      <c r="EE692" s="277"/>
      <c r="EF692" s="277"/>
      <c r="EG692" s="277"/>
      <c r="EH692" s="277"/>
      <c r="EI692" s="277"/>
      <c r="EJ692" s="277"/>
      <c r="EK692" s="277"/>
      <c r="EL692" s="277"/>
      <c r="EM692" s="277"/>
      <c r="EN692" s="277"/>
      <c r="EO692" s="277"/>
      <c r="EP692" s="277"/>
      <c r="EQ692" s="277"/>
      <c r="ER692" s="277"/>
      <c r="ES692" s="277"/>
      <c r="ET692" s="277"/>
      <c r="EU692" s="277"/>
      <c r="EV692" s="277"/>
      <c r="EW692" s="277"/>
      <c r="EX692" s="277"/>
      <c r="EY692" s="277"/>
      <c r="EZ692" s="277"/>
      <c r="FA692" s="277"/>
      <c r="FB692" s="277"/>
      <c r="FC692" s="277"/>
      <c r="FD692" s="277"/>
      <c r="FE692" s="277"/>
      <c r="FF692" s="277"/>
      <c r="FG692" s="277"/>
      <c r="FH692" s="277"/>
      <c r="FI692" s="277"/>
      <c r="FJ692" s="277"/>
      <c r="FK692" s="277"/>
      <c r="FL692" s="277"/>
      <c r="FM692" s="277"/>
      <c r="FN692" s="277"/>
      <c r="FO692" s="277"/>
      <c r="FP692" s="277"/>
      <c r="FQ692" s="277"/>
      <c r="FR692" s="277"/>
      <c r="FS692" s="277"/>
      <c r="FT692" s="277"/>
      <c r="FU692" s="277"/>
      <c r="FV692" s="277"/>
      <c r="FW692" s="277"/>
      <c r="FX692" s="277"/>
      <c r="FY692" s="277"/>
      <c r="FZ692" s="277"/>
      <c r="GA692" s="277"/>
      <c r="GB692" s="277"/>
      <c r="GC692" s="277"/>
      <c r="GD692" s="277"/>
      <c r="GE692" s="277"/>
      <c r="GF692" s="277"/>
      <c r="GG692" s="277"/>
      <c r="GH692" s="277"/>
      <c r="GI692" s="277"/>
      <c r="GJ692" s="277"/>
      <c r="GK692" s="277"/>
      <c r="GL692" s="277"/>
      <c r="GM692" s="277"/>
      <c r="GN692" s="277"/>
      <c r="GO692" s="277"/>
      <c r="GP692" s="277"/>
      <c r="GQ692" s="277"/>
      <c r="GR692" s="277"/>
      <c r="GS692" s="277"/>
      <c r="GT692" s="277"/>
      <c r="GU692" s="277"/>
      <c r="GV692" s="280"/>
      <c r="GW692" s="280"/>
      <c r="GX692" s="280"/>
      <c r="GY692" s="280"/>
      <c r="GZ692" s="280"/>
      <c r="HA692" s="280"/>
      <c r="HB692" s="280"/>
      <c r="HC692" s="280"/>
      <c r="HD692" s="280"/>
      <c r="HE692" s="280"/>
      <c r="HF692" s="280"/>
      <c r="HG692" s="280"/>
      <c r="HH692" s="280"/>
      <c r="HI692" s="280"/>
      <c r="HJ692" s="280"/>
      <c r="HK692" s="280"/>
      <c r="HL692" s="280"/>
      <c r="HM692" s="280"/>
      <c r="HN692" s="280"/>
      <c r="HO692" s="280"/>
      <c r="HP692" s="280"/>
      <c r="HQ692" s="280"/>
      <c r="HR692" s="280"/>
      <c r="HS692" s="280"/>
    </row>
    <row r="693" spans="1:227" s="278" customFormat="1" ht="31.5" customHeight="1">
      <c r="A693" s="521"/>
      <c r="B693" s="296" t="s">
        <v>532</v>
      </c>
      <c r="C693" s="290"/>
      <c r="D693" s="290"/>
      <c r="E693" s="290"/>
      <c r="F693" s="291">
        <f t="shared" si="108"/>
        <v>0</v>
      </c>
      <c r="G693" s="290">
        <v>-155</v>
      </c>
      <c r="H693" s="291">
        <f t="shared" si="103"/>
        <v>-155</v>
      </c>
      <c r="I693" s="296"/>
      <c r="J693" s="277"/>
      <c r="K693" s="277"/>
      <c r="L693" s="277"/>
      <c r="M693" s="277"/>
      <c r="N693" s="277"/>
      <c r="O693" s="277"/>
      <c r="P693" s="277"/>
      <c r="Q693" s="277"/>
      <c r="R693" s="277"/>
      <c r="S693" s="277"/>
      <c r="T693" s="277"/>
      <c r="U693" s="277"/>
      <c r="V693" s="277"/>
      <c r="W693" s="277"/>
      <c r="X693" s="277"/>
      <c r="Y693" s="277"/>
      <c r="Z693" s="277"/>
      <c r="AA693" s="277"/>
      <c r="AB693" s="277"/>
      <c r="AC693" s="277"/>
      <c r="AD693" s="277"/>
      <c r="AE693" s="277"/>
      <c r="AF693" s="277"/>
      <c r="AG693" s="277"/>
      <c r="AH693" s="277"/>
      <c r="AI693" s="277"/>
      <c r="AJ693" s="277"/>
      <c r="AK693" s="277"/>
      <c r="AL693" s="277"/>
      <c r="AM693" s="277"/>
      <c r="AN693" s="277"/>
      <c r="AO693" s="277"/>
      <c r="AP693" s="277"/>
      <c r="AQ693" s="277"/>
      <c r="AR693" s="277"/>
      <c r="AS693" s="277"/>
      <c r="AT693" s="277"/>
      <c r="AU693" s="277"/>
      <c r="AV693" s="277"/>
      <c r="AW693" s="277"/>
      <c r="AX693" s="277"/>
      <c r="AY693" s="277"/>
      <c r="AZ693" s="277"/>
      <c r="BA693" s="277"/>
      <c r="BB693" s="277"/>
      <c r="BC693" s="277"/>
      <c r="BD693" s="277"/>
      <c r="BE693" s="277"/>
      <c r="BF693" s="277"/>
      <c r="BG693" s="277"/>
      <c r="BH693" s="277"/>
      <c r="BI693" s="277"/>
      <c r="BJ693" s="277"/>
      <c r="BK693" s="277"/>
      <c r="BL693" s="277"/>
      <c r="BM693" s="277"/>
      <c r="BN693" s="277"/>
      <c r="BO693" s="277"/>
      <c r="BP693" s="277"/>
      <c r="BQ693" s="277"/>
      <c r="BR693" s="277"/>
      <c r="BS693" s="277"/>
      <c r="BT693" s="277"/>
      <c r="BU693" s="277"/>
      <c r="BV693" s="277"/>
      <c r="BW693" s="277"/>
      <c r="BX693" s="277"/>
      <c r="BY693" s="277"/>
      <c r="BZ693" s="277"/>
      <c r="CA693" s="277"/>
      <c r="CB693" s="277"/>
      <c r="CC693" s="277"/>
      <c r="CD693" s="277"/>
      <c r="CE693" s="277"/>
      <c r="CF693" s="277"/>
      <c r="CG693" s="277"/>
      <c r="CH693" s="277"/>
      <c r="CI693" s="277"/>
      <c r="CJ693" s="277"/>
      <c r="CK693" s="277"/>
      <c r="CL693" s="277"/>
      <c r="CM693" s="277"/>
      <c r="CN693" s="277"/>
      <c r="CO693" s="277"/>
      <c r="CP693" s="277"/>
      <c r="CQ693" s="277"/>
      <c r="CR693" s="277"/>
      <c r="CS693" s="277"/>
      <c r="CT693" s="277"/>
      <c r="CU693" s="277"/>
      <c r="CV693" s="277"/>
      <c r="CW693" s="277"/>
      <c r="CX693" s="277"/>
      <c r="CY693" s="277"/>
      <c r="CZ693" s="277"/>
      <c r="DA693" s="277"/>
      <c r="DB693" s="277"/>
      <c r="DC693" s="277"/>
      <c r="DD693" s="277"/>
      <c r="DE693" s="277"/>
      <c r="DF693" s="277"/>
      <c r="DG693" s="277"/>
      <c r="DH693" s="277"/>
      <c r="DI693" s="277"/>
      <c r="DJ693" s="277"/>
      <c r="DK693" s="277"/>
      <c r="DL693" s="277"/>
      <c r="DM693" s="277"/>
      <c r="DN693" s="277"/>
      <c r="DO693" s="277"/>
      <c r="DP693" s="277"/>
      <c r="DQ693" s="277"/>
      <c r="DR693" s="277"/>
      <c r="DS693" s="277"/>
      <c r="DT693" s="277"/>
      <c r="DU693" s="277"/>
      <c r="DV693" s="277"/>
      <c r="DW693" s="277"/>
      <c r="DX693" s="277"/>
      <c r="DY693" s="277"/>
      <c r="DZ693" s="277"/>
      <c r="EA693" s="277"/>
      <c r="EB693" s="277"/>
      <c r="EC693" s="277"/>
      <c r="ED693" s="277"/>
      <c r="EE693" s="277"/>
      <c r="EF693" s="277"/>
      <c r="EG693" s="277"/>
      <c r="EH693" s="277"/>
      <c r="EI693" s="277"/>
      <c r="EJ693" s="277"/>
      <c r="EK693" s="277"/>
      <c r="EL693" s="277"/>
      <c r="EM693" s="277"/>
      <c r="EN693" s="277"/>
      <c r="EO693" s="277"/>
      <c r="EP693" s="277"/>
      <c r="EQ693" s="277"/>
      <c r="ER693" s="277"/>
      <c r="ES693" s="277"/>
      <c r="ET693" s="277"/>
      <c r="EU693" s="277"/>
      <c r="EV693" s="277"/>
      <c r="EW693" s="277"/>
      <c r="EX693" s="277"/>
      <c r="EY693" s="277"/>
      <c r="EZ693" s="277"/>
      <c r="FA693" s="277"/>
      <c r="FB693" s="277"/>
      <c r="FC693" s="277"/>
      <c r="FD693" s="277"/>
      <c r="FE693" s="277"/>
      <c r="FF693" s="277"/>
      <c r="FG693" s="277"/>
      <c r="FH693" s="277"/>
      <c r="FI693" s="277"/>
      <c r="FJ693" s="277"/>
      <c r="FK693" s="277"/>
      <c r="FL693" s="277"/>
      <c r="FM693" s="277"/>
      <c r="FN693" s="277"/>
      <c r="FO693" s="277"/>
      <c r="FP693" s="277"/>
      <c r="FQ693" s="277"/>
      <c r="FR693" s="277"/>
      <c r="FS693" s="277"/>
      <c r="FT693" s="277"/>
      <c r="FU693" s="277"/>
      <c r="FV693" s="277"/>
      <c r="FW693" s="277"/>
      <c r="FX693" s="277"/>
      <c r="FY693" s="277"/>
      <c r="FZ693" s="277"/>
      <c r="GA693" s="277"/>
      <c r="GB693" s="277"/>
      <c r="GC693" s="277"/>
      <c r="GD693" s="277"/>
      <c r="GE693" s="277"/>
      <c r="GF693" s="277"/>
      <c r="GG693" s="277"/>
      <c r="GH693" s="277"/>
      <c r="GI693" s="277"/>
      <c r="GJ693" s="277"/>
      <c r="GK693" s="277"/>
      <c r="GL693" s="277"/>
      <c r="GM693" s="277"/>
      <c r="GN693" s="277"/>
      <c r="GO693" s="277"/>
      <c r="GP693" s="277"/>
      <c r="GQ693" s="277"/>
      <c r="GR693" s="277"/>
      <c r="GS693" s="277"/>
      <c r="GT693" s="277"/>
      <c r="GU693" s="277"/>
      <c r="GV693" s="280"/>
      <c r="GW693" s="280"/>
      <c r="GX693" s="280"/>
      <c r="GY693" s="280"/>
      <c r="GZ693" s="280"/>
      <c r="HA693" s="280"/>
      <c r="HB693" s="280"/>
      <c r="HC693" s="280"/>
      <c r="HD693" s="280"/>
      <c r="HE693" s="280"/>
      <c r="HF693" s="280"/>
      <c r="HG693" s="280"/>
      <c r="HH693" s="280"/>
      <c r="HI693" s="280"/>
      <c r="HJ693" s="280"/>
      <c r="HK693" s="280"/>
      <c r="HL693" s="280"/>
      <c r="HM693" s="280"/>
      <c r="HN693" s="280"/>
      <c r="HO693" s="280"/>
      <c r="HP693" s="280"/>
      <c r="HQ693" s="280"/>
      <c r="HR693" s="280"/>
      <c r="HS693" s="280"/>
    </row>
    <row r="694" spans="1:227" s="278" customFormat="1" ht="31.5" customHeight="1">
      <c r="A694" s="522"/>
      <c r="B694" s="294" t="s">
        <v>317</v>
      </c>
      <c r="C694" s="290"/>
      <c r="D694" s="290"/>
      <c r="E694" s="290">
        <v>65</v>
      </c>
      <c r="F694" s="291">
        <f t="shared" si="108"/>
        <v>65</v>
      </c>
      <c r="G694" s="290"/>
      <c r="H694" s="291">
        <f t="shared" si="103"/>
        <v>65</v>
      </c>
      <c r="I694" s="296" t="s">
        <v>668</v>
      </c>
      <c r="J694" s="277"/>
      <c r="K694" s="277"/>
      <c r="L694" s="277"/>
      <c r="M694" s="277"/>
      <c r="N694" s="277"/>
      <c r="O694" s="277"/>
      <c r="P694" s="277"/>
      <c r="Q694" s="277"/>
      <c r="R694" s="277"/>
      <c r="S694" s="277"/>
      <c r="T694" s="277"/>
      <c r="U694" s="277"/>
      <c r="V694" s="277"/>
      <c r="W694" s="277"/>
      <c r="X694" s="277"/>
      <c r="Y694" s="277"/>
      <c r="Z694" s="277"/>
      <c r="AA694" s="277"/>
      <c r="AB694" s="277"/>
      <c r="AC694" s="277"/>
      <c r="AD694" s="277"/>
      <c r="AE694" s="277"/>
      <c r="AF694" s="277"/>
      <c r="AG694" s="277"/>
      <c r="AH694" s="277"/>
      <c r="AI694" s="277"/>
      <c r="AJ694" s="277"/>
      <c r="AK694" s="277"/>
      <c r="AL694" s="277"/>
      <c r="AM694" s="277"/>
      <c r="AN694" s="277"/>
      <c r="AO694" s="277"/>
      <c r="AP694" s="277"/>
      <c r="AQ694" s="277"/>
      <c r="AR694" s="277"/>
      <c r="AS694" s="277"/>
      <c r="AT694" s="277"/>
      <c r="AU694" s="277"/>
      <c r="AV694" s="277"/>
      <c r="AW694" s="277"/>
      <c r="AX694" s="277"/>
      <c r="AY694" s="277"/>
      <c r="AZ694" s="277"/>
      <c r="BA694" s="277"/>
      <c r="BB694" s="277"/>
      <c r="BC694" s="277"/>
      <c r="BD694" s="277"/>
      <c r="BE694" s="277"/>
      <c r="BF694" s="277"/>
      <c r="BG694" s="277"/>
      <c r="BH694" s="277"/>
      <c r="BI694" s="277"/>
      <c r="BJ694" s="277"/>
      <c r="BK694" s="277"/>
      <c r="BL694" s="277"/>
      <c r="BM694" s="277"/>
      <c r="BN694" s="277"/>
      <c r="BO694" s="277"/>
      <c r="BP694" s="277"/>
      <c r="BQ694" s="277"/>
      <c r="BR694" s="277"/>
      <c r="BS694" s="277"/>
      <c r="BT694" s="277"/>
      <c r="BU694" s="277"/>
      <c r="BV694" s="277"/>
      <c r="BW694" s="277"/>
      <c r="BX694" s="277"/>
      <c r="BY694" s="277"/>
      <c r="BZ694" s="277"/>
      <c r="CA694" s="277"/>
      <c r="CB694" s="277"/>
      <c r="CC694" s="277"/>
      <c r="CD694" s="277"/>
      <c r="CE694" s="277"/>
      <c r="CF694" s="277"/>
      <c r="CG694" s="277"/>
      <c r="CH694" s="277"/>
      <c r="CI694" s="277"/>
      <c r="CJ694" s="277"/>
      <c r="CK694" s="277"/>
      <c r="CL694" s="277"/>
      <c r="CM694" s="277"/>
      <c r="CN694" s="277"/>
      <c r="CO694" s="277"/>
      <c r="CP694" s="277"/>
      <c r="CQ694" s="277"/>
      <c r="CR694" s="277"/>
      <c r="CS694" s="277"/>
      <c r="CT694" s="277"/>
      <c r="CU694" s="277"/>
      <c r="CV694" s="277"/>
      <c r="CW694" s="277"/>
      <c r="CX694" s="277"/>
      <c r="CY694" s="277"/>
      <c r="CZ694" s="277"/>
      <c r="DA694" s="277"/>
      <c r="DB694" s="277"/>
      <c r="DC694" s="277"/>
      <c r="DD694" s="277"/>
      <c r="DE694" s="277"/>
      <c r="DF694" s="277"/>
      <c r="DG694" s="277"/>
      <c r="DH694" s="277"/>
      <c r="DI694" s="277"/>
      <c r="DJ694" s="277"/>
      <c r="DK694" s="277"/>
      <c r="DL694" s="277"/>
      <c r="DM694" s="277"/>
      <c r="DN694" s="277"/>
      <c r="DO694" s="277"/>
      <c r="DP694" s="277"/>
      <c r="DQ694" s="277"/>
      <c r="DR694" s="277"/>
      <c r="DS694" s="277"/>
      <c r="DT694" s="277"/>
      <c r="DU694" s="277"/>
      <c r="DV694" s="277"/>
      <c r="DW694" s="277"/>
      <c r="DX694" s="277"/>
      <c r="DY694" s="277"/>
      <c r="DZ694" s="277"/>
      <c r="EA694" s="277"/>
      <c r="EB694" s="277"/>
      <c r="EC694" s="277"/>
      <c r="ED694" s="277"/>
      <c r="EE694" s="277"/>
      <c r="EF694" s="277"/>
      <c r="EG694" s="277"/>
      <c r="EH694" s="277"/>
      <c r="EI694" s="277"/>
      <c r="EJ694" s="277"/>
      <c r="EK694" s="277"/>
      <c r="EL694" s="277"/>
      <c r="EM694" s="277"/>
      <c r="EN694" s="277"/>
      <c r="EO694" s="277"/>
      <c r="EP694" s="277"/>
      <c r="EQ694" s="277"/>
      <c r="ER694" s="277"/>
      <c r="ES694" s="277"/>
      <c r="ET694" s="277"/>
      <c r="EU694" s="277"/>
      <c r="EV694" s="277"/>
      <c r="EW694" s="277"/>
      <c r="EX694" s="277"/>
      <c r="EY694" s="277"/>
      <c r="EZ694" s="277"/>
      <c r="FA694" s="277"/>
      <c r="FB694" s="277"/>
      <c r="FC694" s="277"/>
      <c r="FD694" s="277"/>
      <c r="FE694" s="277"/>
      <c r="FF694" s="277"/>
      <c r="FG694" s="277"/>
      <c r="FH694" s="277"/>
      <c r="FI694" s="277"/>
      <c r="FJ694" s="277"/>
      <c r="FK694" s="277"/>
      <c r="FL694" s="277"/>
      <c r="FM694" s="277"/>
      <c r="FN694" s="277"/>
      <c r="FO694" s="277"/>
      <c r="FP694" s="277"/>
      <c r="FQ694" s="277"/>
      <c r="FR694" s="277"/>
      <c r="FS694" s="277"/>
      <c r="FT694" s="277"/>
      <c r="FU694" s="277"/>
      <c r="FV694" s="277"/>
      <c r="FW694" s="277"/>
      <c r="FX694" s="277"/>
      <c r="FY694" s="277"/>
      <c r="FZ694" s="277"/>
      <c r="GA694" s="277"/>
      <c r="GB694" s="277"/>
      <c r="GC694" s="277"/>
      <c r="GD694" s="277"/>
      <c r="GE694" s="277"/>
      <c r="GF694" s="277"/>
      <c r="GG694" s="277"/>
      <c r="GH694" s="277"/>
      <c r="GI694" s="277"/>
      <c r="GJ694" s="277"/>
      <c r="GK694" s="277"/>
      <c r="GL694" s="277"/>
      <c r="GM694" s="277"/>
      <c r="GN694" s="277"/>
      <c r="GO694" s="277"/>
      <c r="GP694" s="277"/>
      <c r="GQ694" s="277"/>
      <c r="GR694" s="277"/>
      <c r="GS694" s="277"/>
      <c r="GT694" s="277"/>
      <c r="GU694" s="277"/>
      <c r="GV694" s="280"/>
      <c r="GW694" s="280"/>
      <c r="GX694" s="280"/>
      <c r="GY694" s="280"/>
      <c r="GZ694" s="280"/>
      <c r="HA694" s="280"/>
      <c r="HB694" s="280"/>
      <c r="HC694" s="280"/>
      <c r="HD694" s="280"/>
      <c r="HE694" s="280"/>
      <c r="HF694" s="280"/>
      <c r="HG694" s="280"/>
      <c r="HH694" s="280"/>
      <c r="HI694" s="280"/>
      <c r="HJ694" s="280"/>
      <c r="HK694" s="280"/>
      <c r="HL694" s="280"/>
      <c r="HM694" s="280"/>
      <c r="HN694" s="280"/>
      <c r="HO694" s="280"/>
      <c r="HP694" s="280"/>
      <c r="HQ694" s="280"/>
      <c r="HR694" s="280"/>
      <c r="HS694" s="280"/>
    </row>
    <row r="695" spans="1:227" s="278" customFormat="1" ht="38.1" customHeight="1">
      <c r="A695" s="520" t="s">
        <v>149</v>
      </c>
      <c r="B695" s="289" t="s">
        <v>81</v>
      </c>
      <c r="C695" s="290">
        <f>C696+C697+C700</f>
        <v>224.04</v>
      </c>
      <c r="D695" s="290">
        <f t="shared" ref="D695:G695" si="111">D696+D697+D700</f>
        <v>55.863726999999997</v>
      </c>
      <c r="E695" s="290">
        <f t="shared" si="111"/>
        <v>0</v>
      </c>
      <c r="F695" s="291">
        <f t="shared" si="108"/>
        <v>279.903727</v>
      </c>
      <c r="G695" s="290">
        <f t="shared" si="111"/>
        <v>0</v>
      </c>
      <c r="H695" s="291">
        <f t="shared" si="103"/>
        <v>279.903727</v>
      </c>
      <c r="I695" s="296"/>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s="277"/>
      <c r="AG695" s="277"/>
      <c r="AH695" s="277"/>
      <c r="AI695" s="277"/>
      <c r="AJ695" s="277"/>
      <c r="AK695" s="277"/>
      <c r="AL695" s="277"/>
      <c r="AM695" s="277"/>
      <c r="AN695" s="277"/>
      <c r="AO695" s="277"/>
      <c r="AP695" s="277"/>
      <c r="AQ695" s="277"/>
      <c r="AR695" s="277"/>
      <c r="AS695" s="277"/>
      <c r="AT695" s="277"/>
      <c r="AU695" s="277"/>
      <c r="AV695" s="277"/>
      <c r="AW695" s="277"/>
      <c r="AX695" s="277"/>
      <c r="AY695" s="277"/>
      <c r="AZ695" s="277"/>
      <c r="BA695" s="277"/>
      <c r="BB695" s="277"/>
      <c r="BC695" s="277"/>
      <c r="BD695" s="277"/>
      <c r="BE695" s="277"/>
      <c r="BF695" s="277"/>
      <c r="BG695" s="277"/>
      <c r="BH695" s="277"/>
      <c r="BI695" s="277"/>
      <c r="BJ695" s="277"/>
      <c r="BK695" s="277"/>
      <c r="BL695" s="277"/>
      <c r="BM695" s="277"/>
      <c r="BN695" s="277"/>
      <c r="BO695" s="277"/>
      <c r="BP695" s="277"/>
      <c r="BQ695" s="277"/>
      <c r="BR695" s="277"/>
      <c r="BS695" s="277"/>
      <c r="BT695" s="277"/>
      <c r="BU695" s="277"/>
      <c r="BV695" s="277"/>
      <c r="BW695" s="277"/>
      <c r="BX695" s="277"/>
      <c r="BY695" s="277"/>
      <c r="BZ695" s="277"/>
      <c r="CA695" s="277"/>
      <c r="CB695" s="277"/>
      <c r="CC695" s="277"/>
      <c r="CD695" s="277"/>
      <c r="CE695" s="277"/>
      <c r="CF695" s="277"/>
      <c r="CG695" s="277"/>
      <c r="CH695" s="277"/>
      <c r="CI695" s="277"/>
      <c r="CJ695" s="277"/>
      <c r="CK695" s="277"/>
      <c r="CL695" s="277"/>
      <c r="CM695" s="277"/>
      <c r="CN695" s="277"/>
      <c r="CO695" s="277"/>
      <c r="CP695" s="277"/>
      <c r="CQ695" s="277"/>
      <c r="CR695" s="277"/>
      <c r="CS695" s="277"/>
      <c r="CT695" s="277"/>
      <c r="CU695" s="277"/>
      <c r="CV695" s="277"/>
      <c r="CW695" s="277"/>
      <c r="CX695" s="277"/>
      <c r="CY695" s="277"/>
      <c r="CZ695" s="277"/>
      <c r="DA695" s="277"/>
      <c r="DB695" s="277"/>
      <c r="DC695" s="277"/>
      <c r="DD695" s="277"/>
      <c r="DE695" s="277"/>
      <c r="DF695" s="277"/>
      <c r="DG695" s="277"/>
      <c r="DH695" s="277"/>
      <c r="DI695" s="277"/>
      <c r="DJ695" s="277"/>
      <c r="DK695" s="277"/>
      <c r="DL695" s="277"/>
      <c r="DM695" s="277"/>
      <c r="DN695" s="277"/>
      <c r="DO695" s="277"/>
      <c r="DP695" s="277"/>
      <c r="DQ695" s="277"/>
      <c r="DR695" s="277"/>
      <c r="DS695" s="277"/>
      <c r="DT695" s="277"/>
      <c r="DU695" s="277"/>
      <c r="DV695" s="277"/>
      <c r="DW695" s="277"/>
      <c r="DX695" s="277"/>
      <c r="DY695" s="277"/>
      <c r="DZ695" s="277"/>
      <c r="EA695" s="277"/>
      <c r="EB695" s="277"/>
      <c r="EC695" s="277"/>
      <c r="ED695" s="277"/>
      <c r="EE695" s="277"/>
      <c r="EF695" s="277"/>
      <c r="EG695" s="277"/>
      <c r="EH695" s="277"/>
      <c r="EI695" s="277"/>
      <c r="EJ695" s="277"/>
      <c r="EK695" s="277"/>
      <c r="EL695" s="277"/>
      <c r="EM695" s="277"/>
      <c r="EN695" s="277"/>
      <c r="EO695" s="277"/>
      <c r="EP695" s="277"/>
      <c r="EQ695" s="277"/>
      <c r="ER695" s="277"/>
      <c r="ES695" s="277"/>
      <c r="ET695" s="277"/>
      <c r="EU695" s="277"/>
      <c r="EV695" s="277"/>
      <c r="EW695" s="277"/>
      <c r="EX695" s="277"/>
      <c r="EY695" s="277"/>
      <c r="EZ695" s="277"/>
      <c r="FA695" s="277"/>
      <c r="FB695" s="277"/>
      <c r="FC695" s="277"/>
      <c r="FD695" s="277"/>
      <c r="FE695" s="277"/>
      <c r="FF695" s="277"/>
      <c r="FG695" s="277"/>
      <c r="FH695" s="277"/>
      <c r="FI695" s="277"/>
      <c r="FJ695" s="277"/>
      <c r="FK695" s="277"/>
      <c r="FL695" s="277"/>
      <c r="FM695" s="277"/>
      <c r="FN695" s="277"/>
      <c r="FO695" s="277"/>
      <c r="FP695" s="277"/>
      <c r="FQ695" s="277"/>
      <c r="FR695" s="277"/>
      <c r="FS695" s="277"/>
      <c r="FT695" s="277"/>
      <c r="FU695" s="277"/>
      <c r="FV695" s="277"/>
      <c r="FW695" s="277"/>
      <c r="FX695" s="277"/>
      <c r="FY695" s="277"/>
      <c r="FZ695" s="277"/>
      <c r="GA695" s="277"/>
      <c r="GB695" s="277"/>
      <c r="GC695" s="277"/>
      <c r="GD695" s="277"/>
      <c r="GE695" s="277"/>
      <c r="GF695" s="277"/>
      <c r="GG695" s="277"/>
      <c r="GH695" s="277"/>
      <c r="GI695" s="277"/>
      <c r="GJ695" s="277"/>
      <c r="GK695" s="277"/>
      <c r="GL695" s="277"/>
      <c r="GM695" s="277"/>
      <c r="GN695" s="277"/>
      <c r="GO695" s="277"/>
      <c r="GP695" s="277"/>
      <c r="GQ695" s="277"/>
      <c r="GR695" s="277"/>
      <c r="GS695" s="277"/>
      <c r="GT695" s="277"/>
      <c r="GU695" s="277"/>
      <c r="GV695" s="280"/>
      <c r="GW695" s="280"/>
      <c r="GX695" s="280"/>
      <c r="GY695" s="280"/>
      <c r="GZ695" s="280"/>
      <c r="HA695" s="280"/>
      <c r="HB695" s="280"/>
      <c r="HC695" s="280"/>
      <c r="HD695" s="280"/>
      <c r="HE695" s="280"/>
      <c r="HF695" s="280"/>
      <c r="HG695" s="280"/>
      <c r="HH695" s="280"/>
      <c r="HI695" s="280"/>
      <c r="HJ695" s="280"/>
      <c r="HK695" s="280"/>
      <c r="HL695" s="280"/>
      <c r="HM695" s="280"/>
      <c r="HN695" s="280"/>
      <c r="HO695" s="280"/>
      <c r="HP695" s="280"/>
      <c r="HQ695" s="280"/>
      <c r="HR695" s="280"/>
      <c r="HS695" s="280"/>
    </row>
    <row r="696" spans="1:227" s="278" customFormat="1" ht="38.1" customHeight="1">
      <c r="A696" s="521"/>
      <c r="B696" s="294" t="s">
        <v>253</v>
      </c>
      <c r="C696" s="290">
        <v>121.14</v>
      </c>
      <c r="D696" s="290">
        <v>30.213726999999999</v>
      </c>
      <c r="E696" s="290"/>
      <c r="F696" s="291">
        <f t="shared" si="108"/>
        <v>151.35372699999999</v>
      </c>
      <c r="G696" s="290"/>
      <c r="H696" s="291">
        <f t="shared" si="103"/>
        <v>151.35372699999999</v>
      </c>
      <c r="I696" s="296" t="s">
        <v>669</v>
      </c>
      <c r="J696" s="277"/>
      <c r="K696" s="277"/>
      <c r="L696" s="277"/>
      <c r="M696" s="277"/>
      <c r="N696" s="277"/>
      <c r="O696" s="277"/>
      <c r="P696" s="277"/>
      <c r="Q696" s="277"/>
      <c r="R696" s="277"/>
      <c r="S696" s="277"/>
      <c r="T696" s="277"/>
      <c r="U696" s="277"/>
      <c r="V696" s="277"/>
      <c r="W696" s="277"/>
      <c r="X696" s="277"/>
      <c r="Y696" s="277"/>
      <c r="Z696" s="277"/>
      <c r="AA696" s="277"/>
      <c r="AB696" s="277"/>
      <c r="AC696" s="277"/>
      <c r="AD696" s="277"/>
      <c r="AE696" s="277"/>
      <c r="AF696" s="277"/>
      <c r="AG696" s="277"/>
      <c r="AH696" s="277"/>
      <c r="AI696" s="277"/>
      <c r="AJ696" s="277"/>
      <c r="AK696" s="277"/>
      <c r="AL696" s="277"/>
      <c r="AM696" s="277"/>
      <c r="AN696" s="277"/>
      <c r="AO696" s="277"/>
      <c r="AP696" s="277"/>
      <c r="AQ696" s="277"/>
      <c r="AR696" s="277"/>
      <c r="AS696" s="277"/>
      <c r="AT696" s="277"/>
      <c r="AU696" s="277"/>
      <c r="AV696" s="277"/>
      <c r="AW696" s="277"/>
      <c r="AX696" s="277"/>
      <c r="AY696" s="277"/>
      <c r="AZ696" s="277"/>
      <c r="BA696" s="277"/>
      <c r="BB696" s="277"/>
      <c r="BC696" s="277"/>
      <c r="BD696" s="277"/>
      <c r="BE696" s="277"/>
      <c r="BF696" s="277"/>
      <c r="BG696" s="277"/>
      <c r="BH696" s="277"/>
      <c r="BI696" s="277"/>
      <c r="BJ696" s="277"/>
      <c r="BK696" s="277"/>
      <c r="BL696" s="277"/>
      <c r="BM696" s="277"/>
      <c r="BN696" s="277"/>
      <c r="BO696" s="277"/>
      <c r="BP696" s="277"/>
      <c r="BQ696" s="277"/>
      <c r="BR696" s="277"/>
      <c r="BS696" s="277"/>
      <c r="BT696" s="277"/>
      <c r="BU696" s="277"/>
      <c r="BV696" s="277"/>
      <c r="BW696" s="277"/>
      <c r="BX696" s="277"/>
      <c r="BY696" s="277"/>
      <c r="BZ696" s="277"/>
      <c r="CA696" s="277"/>
      <c r="CB696" s="277"/>
      <c r="CC696" s="277"/>
      <c r="CD696" s="277"/>
      <c r="CE696" s="277"/>
      <c r="CF696" s="277"/>
      <c r="CG696" s="277"/>
      <c r="CH696" s="277"/>
      <c r="CI696" s="277"/>
      <c r="CJ696" s="277"/>
      <c r="CK696" s="277"/>
      <c r="CL696" s="277"/>
      <c r="CM696" s="277"/>
      <c r="CN696" s="277"/>
      <c r="CO696" s="277"/>
      <c r="CP696" s="277"/>
      <c r="CQ696" s="277"/>
      <c r="CR696" s="277"/>
      <c r="CS696" s="277"/>
      <c r="CT696" s="277"/>
      <c r="CU696" s="277"/>
      <c r="CV696" s="277"/>
      <c r="CW696" s="277"/>
      <c r="CX696" s="277"/>
      <c r="CY696" s="277"/>
      <c r="CZ696" s="277"/>
      <c r="DA696" s="277"/>
      <c r="DB696" s="277"/>
      <c r="DC696" s="277"/>
      <c r="DD696" s="277"/>
      <c r="DE696" s="277"/>
      <c r="DF696" s="277"/>
      <c r="DG696" s="277"/>
      <c r="DH696" s="277"/>
      <c r="DI696" s="277"/>
      <c r="DJ696" s="277"/>
      <c r="DK696" s="277"/>
      <c r="DL696" s="277"/>
      <c r="DM696" s="277"/>
      <c r="DN696" s="277"/>
      <c r="DO696" s="277"/>
      <c r="DP696" s="277"/>
      <c r="DQ696" s="277"/>
      <c r="DR696" s="277"/>
      <c r="DS696" s="277"/>
      <c r="DT696" s="277"/>
      <c r="DU696" s="277"/>
      <c r="DV696" s="277"/>
      <c r="DW696" s="277"/>
      <c r="DX696" s="277"/>
      <c r="DY696" s="277"/>
      <c r="DZ696" s="277"/>
      <c r="EA696" s="277"/>
      <c r="EB696" s="277"/>
      <c r="EC696" s="277"/>
      <c r="ED696" s="277"/>
      <c r="EE696" s="277"/>
      <c r="EF696" s="277"/>
      <c r="EG696" s="277"/>
      <c r="EH696" s="277"/>
      <c r="EI696" s="277"/>
      <c r="EJ696" s="277"/>
      <c r="EK696" s="277"/>
      <c r="EL696" s="277"/>
      <c r="EM696" s="277"/>
      <c r="EN696" s="277"/>
      <c r="EO696" s="277"/>
      <c r="EP696" s="277"/>
      <c r="EQ696" s="277"/>
      <c r="ER696" s="277"/>
      <c r="ES696" s="277"/>
      <c r="ET696" s="277"/>
      <c r="EU696" s="277"/>
      <c r="EV696" s="277"/>
      <c r="EW696" s="277"/>
      <c r="EX696" s="277"/>
      <c r="EY696" s="277"/>
      <c r="EZ696" s="277"/>
      <c r="FA696" s="277"/>
      <c r="FB696" s="277"/>
      <c r="FC696" s="277"/>
      <c r="FD696" s="277"/>
      <c r="FE696" s="277"/>
      <c r="FF696" s="277"/>
      <c r="FG696" s="277"/>
      <c r="FH696" s="277"/>
      <c r="FI696" s="277"/>
      <c r="FJ696" s="277"/>
      <c r="FK696" s="277"/>
      <c r="FL696" s="277"/>
      <c r="FM696" s="277"/>
      <c r="FN696" s="277"/>
      <c r="FO696" s="277"/>
      <c r="FP696" s="277"/>
      <c r="FQ696" s="277"/>
      <c r="FR696" s="277"/>
      <c r="FS696" s="277"/>
      <c r="FT696" s="277"/>
      <c r="FU696" s="277"/>
      <c r="FV696" s="277"/>
      <c r="FW696" s="277"/>
      <c r="FX696" s="277"/>
      <c r="FY696" s="277"/>
      <c r="FZ696" s="277"/>
      <c r="GA696" s="277"/>
      <c r="GB696" s="277"/>
      <c r="GC696" s="277"/>
      <c r="GD696" s="277"/>
      <c r="GE696" s="277"/>
      <c r="GF696" s="277"/>
      <c r="GG696" s="277"/>
      <c r="GH696" s="277"/>
      <c r="GI696" s="277"/>
      <c r="GJ696" s="277"/>
      <c r="GK696" s="277"/>
      <c r="GL696" s="277"/>
      <c r="GM696" s="277"/>
      <c r="GN696" s="277"/>
      <c r="GO696" s="277"/>
      <c r="GP696" s="277"/>
      <c r="GQ696" s="277"/>
      <c r="GR696" s="277"/>
      <c r="GS696" s="277"/>
      <c r="GT696" s="277"/>
      <c r="GU696" s="277"/>
      <c r="GV696" s="280"/>
      <c r="GW696" s="280"/>
      <c r="GX696" s="280"/>
      <c r="GY696" s="280"/>
      <c r="GZ696" s="280"/>
      <c r="HA696" s="280"/>
      <c r="HB696" s="280"/>
      <c r="HC696" s="280"/>
      <c r="HD696" s="280"/>
      <c r="HE696" s="280"/>
      <c r="HF696" s="280"/>
      <c r="HG696" s="280"/>
      <c r="HH696" s="280"/>
      <c r="HI696" s="280"/>
      <c r="HJ696" s="280"/>
      <c r="HK696" s="280"/>
      <c r="HL696" s="280"/>
      <c r="HM696" s="280"/>
      <c r="HN696" s="280"/>
      <c r="HO696" s="280"/>
      <c r="HP696" s="280"/>
      <c r="HQ696" s="280"/>
      <c r="HR696" s="280"/>
      <c r="HS696" s="280"/>
    </row>
    <row r="697" spans="1:227" s="278" customFormat="1" ht="38.1" customHeight="1">
      <c r="A697" s="521"/>
      <c r="B697" s="294" t="s">
        <v>255</v>
      </c>
      <c r="C697" s="290">
        <v>15.9</v>
      </c>
      <c r="D697" s="290"/>
      <c r="E697" s="290"/>
      <c r="F697" s="291">
        <f t="shared" si="108"/>
        <v>15.9</v>
      </c>
      <c r="G697" s="290"/>
      <c r="H697" s="291">
        <f t="shared" si="103"/>
        <v>15.9</v>
      </c>
      <c r="I697" s="296"/>
      <c r="J697" s="277"/>
      <c r="K697" s="277"/>
      <c r="L697" s="277"/>
      <c r="M697" s="277"/>
      <c r="N697" s="277"/>
      <c r="O697" s="277"/>
      <c r="P697" s="277"/>
      <c r="Q697" s="277"/>
      <c r="R697" s="277"/>
      <c r="S697" s="277"/>
      <c r="T697" s="277"/>
      <c r="U697" s="277"/>
      <c r="V697" s="277"/>
      <c r="W697" s="277"/>
      <c r="X697" s="277"/>
      <c r="Y697" s="277"/>
      <c r="Z697" s="277"/>
      <c r="AA697" s="277"/>
      <c r="AB697" s="277"/>
      <c r="AC697" s="277"/>
      <c r="AD697" s="277"/>
      <c r="AE697" s="277"/>
      <c r="AF697" s="277"/>
      <c r="AG697" s="277"/>
      <c r="AH697" s="277"/>
      <c r="AI697" s="277"/>
      <c r="AJ697" s="277"/>
      <c r="AK697" s="277"/>
      <c r="AL697" s="277"/>
      <c r="AM697" s="277"/>
      <c r="AN697" s="277"/>
      <c r="AO697" s="277"/>
      <c r="AP697" s="277"/>
      <c r="AQ697" s="277"/>
      <c r="AR697" s="277"/>
      <c r="AS697" s="277"/>
      <c r="AT697" s="277"/>
      <c r="AU697" s="277"/>
      <c r="AV697" s="277"/>
      <c r="AW697" s="277"/>
      <c r="AX697" s="277"/>
      <c r="AY697" s="277"/>
      <c r="AZ697" s="277"/>
      <c r="BA697" s="277"/>
      <c r="BB697" s="277"/>
      <c r="BC697" s="277"/>
      <c r="BD697" s="277"/>
      <c r="BE697" s="277"/>
      <c r="BF697" s="277"/>
      <c r="BG697" s="277"/>
      <c r="BH697" s="277"/>
      <c r="BI697" s="277"/>
      <c r="BJ697" s="277"/>
      <c r="BK697" s="277"/>
      <c r="BL697" s="277"/>
      <c r="BM697" s="277"/>
      <c r="BN697" s="277"/>
      <c r="BO697" s="277"/>
      <c r="BP697" s="277"/>
      <c r="BQ697" s="277"/>
      <c r="BR697" s="277"/>
      <c r="BS697" s="277"/>
      <c r="BT697" s="277"/>
      <c r="BU697" s="277"/>
      <c r="BV697" s="277"/>
      <c r="BW697" s="277"/>
      <c r="BX697" s="277"/>
      <c r="BY697" s="277"/>
      <c r="BZ697" s="277"/>
      <c r="CA697" s="277"/>
      <c r="CB697" s="277"/>
      <c r="CC697" s="277"/>
      <c r="CD697" s="277"/>
      <c r="CE697" s="277"/>
      <c r="CF697" s="277"/>
      <c r="CG697" s="277"/>
      <c r="CH697" s="277"/>
      <c r="CI697" s="277"/>
      <c r="CJ697" s="277"/>
      <c r="CK697" s="277"/>
      <c r="CL697" s="277"/>
      <c r="CM697" s="277"/>
      <c r="CN697" s="277"/>
      <c r="CO697" s="277"/>
      <c r="CP697" s="277"/>
      <c r="CQ697" s="277"/>
      <c r="CR697" s="277"/>
      <c r="CS697" s="277"/>
      <c r="CT697" s="277"/>
      <c r="CU697" s="277"/>
      <c r="CV697" s="277"/>
      <c r="CW697" s="277"/>
      <c r="CX697" s="277"/>
      <c r="CY697" s="277"/>
      <c r="CZ697" s="277"/>
      <c r="DA697" s="277"/>
      <c r="DB697" s="277"/>
      <c r="DC697" s="277"/>
      <c r="DD697" s="277"/>
      <c r="DE697" s="277"/>
      <c r="DF697" s="277"/>
      <c r="DG697" s="277"/>
      <c r="DH697" s="277"/>
      <c r="DI697" s="277"/>
      <c r="DJ697" s="277"/>
      <c r="DK697" s="277"/>
      <c r="DL697" s="277"/>
      <c r="DM697" s="277"/>
      <c r="DN697" s="277"/>
      <c r="DO697" s="277"/>
      <c r="DP697" s="277"/>
      <c r="DQ697" s="277"/>
      <c r="DR697" s="277"/>
      <c r="DS697" s="277"/>
      <c r="DT697" s="277"/>
      <c r="DU697" s="277"/>
      <c r="DV697" s="277"/>
      <c r="DW697" s="277"/>
      <c r="DX697" s="277"/>
      <c r="DY697" s="277"/>
      <c r="DZ697" s="277"/>
      <c r="EA697" s="277"/>
      <c r="EB697" s="277"/>
      <c r="EC697" s="277"/>
      <c r="ED697" s="277"/>
      <c r="EE697" s="277"/>
      <c r="EF697" s="277"/>
      <c r="EG697" s="277"/>
      <c r="EH697" s="277"/>
      <c r="EI697" s="277"/>
      <c r="EJ697" s="277"/>
      <c r="EK697" s="277"/>
      <c r="EL697" s="277"/>
      <c r="EM697" s="277"/>
      <c r="EN697" s="277"/>
      <c r="EO697" s="277"/>
      <c r="EP697" s="277"/>
      <c r="EQ697" s="277"/>
      <c r="ER697" s="277"/>
      <c r="ES697" s="277"/>
      <c r="ET697" s="277"/>
      <c r="EU697" s="277"/>
      <c r="EV697" s="277"/>
      <c r="EW697" s="277"/>
      <c r="EX697" s="277"/>
      <c r="EY697" s="277"/>
      <c r="EZ697" s="277"/>
      <c r="FA697" s="277"/>
      <c r="FB697" s="277"/>
      <c r="FC697" s="277"/>
      <c r="FD697" s="277"/>
      <c r="FE697" s="277"/>
      <c r="FF697" s="277"/>
      <c r="FG697" s="277"/>
      <c r="FH697" s="277"/>
      <c r="FI697" s="277"/>
      <c r="FJ697" s="277"/>
      <c r="FK697" s="277"/>
      <c r="FL697" s="277"/>
      <c r="FM697" s="277"/>
      <c r="FN697" s="277"/>
      <c r="FO697" s="277"/>
      <c r="FP697" s="277"/>
      <c r="FQ697" s="277"/>
      <c r="FR697" s="277"/>
      <c r="FS697" s="277"/>
      <c r="FT697" s="277"/>
      <c r="FU697" s="277"/>
      <c r="FV697" s="277"/>
      <c r="FW697" s="277"/>
      <c r="FX697" s="277"/>
      <c r="FY697" s="277"/>
      <c r="FZ697" s="277"/>
      <c r="GA697" s="277"/>
      <c r="GB697" s="277"/>
      <c r="GC697" s="277"/>
      <c r="GD697" s="277"/>
      <c r="GE697" s="277"/>
      <c r="GF697" s="277"/>
      <c r="GG697" s="277"/>
      <c r="GH697" s="277"/>
      <c r="GI697" s="277"/>
      <c r="GJ697" s="277"/>
      <c r="GK697" s="277"/>
      <c r="GL697" s="277"/>
      <c r="GM697" s="277"/>
      <c r="GN697" s="277"/>
      <c r="GO697" s="277"/>
      <c r="GP697" s="277"/>
      <c r="GQ697" s="277"/>
      <c r="GR697" s="277"/>
      <c r="GS697" s="277"/>
      <c r="GT697" s="277"/>
      <c r="GU697" s="277"/>
      <c r="GV697" s="280"/>
      <c r="GW697" s="280"/>
      <c r="GX697" s="280"/>
      <c r="GY697" s="280"/>
      <c r="GZ697" s="280"/>
      <c r="HA697" s="280"/>
      <c r="HB697" s="280"/>
      <c r="HC697" s="280"/>
      <c r="HD697" s="280"/>
      <c r="HE697" s="280"/>
      <c r="HF697" s="280"/>
      <c r="HG697" s="280"/>
      <c r="HH697" s="280"/>
      <c r="HI697" s="280"/>
      <c r="HJ697" s="280"/>
      <c r="HK697" s="280"/>
      <c r="HL697" s="280"/>
      <c r="HM697" s="280"/>
      <c r="HN697" s="280"/>
      <c r="HO697" s="280"/>
      <c r="HP697" s="280"/>
      <c r="HQ697" s="280"/>
      <c r="HR697" s="280"/>
      <c r="HS697" s="280"/>
    </row>
    <row r="698" spans="1:227" s="278" customFormat="1" ht="38.1" customHeight="1">
      <c r="A698" s="521"/>
      <c r="B698" s="293" t="s">
        <v>256</v>
      </c>
      <c r="C698" s="291">
        <v>9.6</v>
      </c>
      <c r="D698" s="291"/>
      <c r="E698" s="291"/>
      <c r="F698" s="291">
        <f t="shared" si="108"/>
        <v>9.6</v>
      </c>
      <c r="G698" s="291"/>
      <c r="H698" s="291">
        <f t="shared" si="103"/>
        <v>9.6</v>
      </c>
      <c r="I698" s="296"/>
      <c r="J698" s="277"/>
      <c r="K698" s="277"/>
      <c r="L698" s="277"/>
      <c r="M698" s="277"/>
      <c r="N698" s="277"/>
      <c r="O698" s="277"/>
      <c r="P698" s="277"/>
      <c r="Q698" s="277"/>
      <c r="R698" s="277"/>
      <c r="S698" s="277"/>
      <c r="T698" s="277"/>
      <c r="U698" s="277"/>
      <c r="V698" s="277"/>
      <c r="W698" s="277"/>
      <c r="X698" s="277"/>
      <c r="Y698" s="277"/>
      <c r="Z698" s="277"/>
      <c r="AA698" s="277"/>
      <c r="AB698" s="277"/>
      <c r="AC698" s="277"/>
      <c r="AD698" s="277"/>
      <c r="AE698" s="277"/>
      <c r="AF698" s="277"/>
      <c r="AG698" s="277"/>
      <c r="AH698" s="277"/>
      <c r="AI698" s="277"/>
      <c r="AJ698" s="277"/>
      <c r="AK698" s="277"/>
      <c r="AL698" s="277"/>
      <c r="AM698" s="277"/>
      <c r="AN698" s="277"/>
      <c r="AO698" s="277"/>
      <c r="AP698" s="277"/>
      <c r="AQ698" s="277"/>
      <c r="AR698" s="277"/>
      <c r="AS698" s="277"/>
      <c r="AT698" s="277"/>
      <c r="AU698" s="277"/>
      <c r="AV698" s="277"/>
      <c r="AW698" s="277"/>
      <c r="AX698" s="277"/>
      <c r="AY698" s="277"/>
      <c r="AZ698" s="277"/>
      <c r="BA698" s="277"/>
      <c r="BB698" s="277"/>
      <c r="BC698" s="277"/>
      <c r="BD698" s="277"/>
      <c r="BE698" s="277"/>
      <c r="BF698" s="277"/>
      <c r="BG698" s="277"/>
      <c r="BH698" s="277"/>
      <c r="BI698" s="277"/>
      <c r="BJ698" s="277"/>
      <c r="BK698" s="277"/>
      <c r="BL698" s="277"/>
      <c r="BM698" s="277"/>
      <c r="BN698" s="277"/>
      <c r="BO698" s="277"/>
      <c r="BP698" s="277"/>
      <c r="BQ698" s="277"/>
      <c r="BR698" s="277"/>
      <c r="BS698" s="277"/>
      <c r="BT698" s="277"/>
      <c r="BU698" s="277"/>
      <c r="BV698" s="277"/>
      <c r="BW698" s="277"/>
      <c r="BX698" s="277"/>
      <c r="BY698" s="277"/>
      <c r="BZ698" s="277"/>
      <c r="CA698" s="277"/>
      <c r="CB698" s="277"/>
      <c r="CC698" s="277"/>
      <c r="CD698" s="277"/>
      <c r="CE698" s="277"/>
      <c r="CF698" s="277"/>
      <c r="CG698" s="277"/>
      <c r="CH698" s="277"/>
      <c r="CI698" s="277"/>
      <c r="CJ698" s="277"/>
      <c r="CK698" s="277"/>
      <c r="CL698" s="277"/>
      <c r="CM698" s="277"/>
      <c r="CN698" s="277"/>
      <c r="CO698" s="277"/>
      <c r="CP698" s="277"/>
      <c r="CQ698" s="277"/>
      <c r="CR698" s="277"/>
      <c r="CS698" s="277"/>
      <c r="CT698" s="277"/>
      <c r="CU698" s="277"/>
      <c r="CV698" s="277"/>
      <c r="CW698" s="277"/>
      <c r="CX698" s="277"/>
      <c r="CY698" s="277"/>
      <c r="CZ698" s="277"/>
      <c r="DA698" s="277"/>
      <c r="DB698" s="277"/>
      <c r="DC698" s="277"/>
      <c r="DD698" s="277"/>
      <c r="DE698" s="277"/>
      <c r="DF698" s="277"/>
      <c r="DG698" s="277"/>
      <c r="DH698" s="277"/>
      <c r="DI698" s="277"/>
      <c r="DJ698" s="277"/>
      <c r="DK698" s="277"/>
      <c r="DL698" s="277"/>
      <c r="DM698" s="277"/>
      <c r="DN698" s="277"/>
      <c r="DO698" s="277"/>
      <c r="DP698" s="277"/>
      <c r="DQ698" s="277"/>
      <c r="DR698" s="277"/>
      <c r="DS698" s="277"/>
      <c r="DT698" s="277"/>
      <c r="DU698" s="277"/>
      <c r="DV698" s="277"/>
      <c r="DW698" s="277"/>
      <c r="DX698" s="277"/>
      <c r="DY698" s="277"/>
      <c r="DZ698" s="277"/>
      <c r="EA698" s="277"/>
      <c r="EB698" s="277"/>
      <c r="EC698" s="277"/>
      <c r="ED698" s="277"/>
      <c r="EE698" s="277"/>
      <c r="EF698" s="277"/>
      <c r="EG698" s="277"/>
      <c r="EH698" s="277"/>
      <c r="EI698" s="277"/>
      <c r="EJ698" s="277"/>
      <c r="EK698" s="277"/>
      <c r="EL698" s="277"/>
      <c r="EM698" s="277"/>
      <c r="EN698" s="277"/>
      <c r="EO698" s="277"/>
      <c r="EP698" s="277"/>
      <c r="EQ698" s="277"/>
      <c r="ER698" s="277"/>
      <c r="ES698" s="277"/>
      <c r="ET698" s="277"/>
      <c r="EU698" s="277"/>
      <c r="EV698" s="277"/>
      <c r="EW698" s="277"/>
      <c r="EX698" s="277"/>
      <c r="EY698" s="277"/>
      <c r="EZ698" s="277"/>
      <c r="FA698" s="277"/>
      <c r="FB698" s="277"/>
      <c r="FC698" s="277"/>
      <c r="FD698" s="277"/>
      <c r="FE698" s="277"/>
      <c r="FF698" s="277"/>
      <c r="FG698" s="277"/>
      <c r="FH698" s="277"/>
      <c r="FI698" s="277"/>
      <c r="FJ698" s="277"/>
      <c r="FK698" s="277"/>
      <c r="FL698" s="277"/>
      <c r="FM698" s="277"/>
      <c r="FN698" s="277"/>
      <c r="FO698" s="277"/>
      <c r="FP698" s="277"/>
      <c r="FQ698" s="277"/>
      <c r="FR698" s="277"/>
      <c r="FS698" s="277"/>
      <c r="FT698" s="277"/>
      <c r="FU698" s="277"/>
      <c r="FV698" s="277"/>
      <c r="FW698" s="277"/>
      <c r="FX698" s="277"/>
      <c r="FY698" s="277"/>
      <c r="FZ698" s="277"/>
      <c r="GA698" s="277"/>
      <c r="GB698" s="277"/>
      <c r="GC698" s="277"/>
      <c r="GD698" s="277"/>
      <c r="GE698" s="277"/>
      <c r="GF698" s="277"/>
      <c r="GG698" s="277"/>
      <c r="GH698" s="277"/>
      <c r="GI698" s="277"/>
      <c r="GJ698" s="277"/>
      <c r="GK698" s="277"/>
      <c r="GL698" s="277"/>
      <c r="GM698" s="277"/>
      <c r="GN698" s="277"/>
      <c r="GO698" s="277"/>
      <c r="GP698" s="277"/>
      <c r="GQ698" s="277"/>
      <c r="GR698" s="277"/>
      <c r="GS698" s="277"/>
      <c r="GT698" s="277"/>
      <c r="GU698" s="277"/>
      <c r="GV698" s="280"/>
      <c r="GW698" s="280"/>
      <c r="GX698" s="280"/>
      <c r="GY698" s="280"/>
      <c r="GZ698" s="280"/>
      <c r="HA698" s="280"/>
      <c r="HB698" s="280"/>
      <c r="HC698" s="280"/>
      <c r="HD698" s="280"/>
      <c r="HE698" s="280"/>
      <c r="HF698" s="280"/>
      <c r="HG698" s="280"/>
      <c r="HH698" s="280"/>
      <c r="HI698" s="280"/>
      <c r="HJ698" s="280"/>
      <c r="HK698" s="280"/>
      <c r="HL698" s="280"/>
      <c r="HM698" s="280"/>
      <c r="HN698" s="280"/>
      <c r="HO698" s="280"/>
      <c r="HP698" s="280"/>
      <c r="HQ698" s="280"/>
      <c r="HR698" s="280"/>
      <c r="HS698" s="280"/>
    </row>
    <row r="699" spans="1:227" s="278" customFormat="1" ht="38.1" customHeight="1">
      <c r="A699" s="521"/>
      <c r="B699" s="296" t="s">
        <v>257</v>
      </c>
      <c r="C699" s="290">
        <v>6.3</v>
      </c>
      <c r="D699" s="290"/>
      <c r="E699" s="290"/>
      <c r="F699" s="291">
        <f t="shared" si="108"/>
        <v>6.3</v>
      </c>
      <c r="G699" s="290"/>
      <c r="H699" s="291">
        <f t="shared" si="103"/>
        <v>6.3</v>
      </c>
      <c r="I699" s="296"/>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277"/>
      <c r="AF699" s="277"/>
      <c r="AG699" s="277"/>
      <c r="AH699" s="277"/>
      <c r="AI699" s="277"/>
      <c r="AJ699" s="277"/>
      <c r="AK699" s="277"/>
      <c r="AL699" s="277"/>
      <c r="AM699" s="277"/>
      <c r="AN699" s="277"/>
      <c r="AO699" s="277"/>
      <c r="AP699" s="277"/>
      <c r="AQ699" s="277"/>
      <c r="AR699" s="277"/>
      <c r="AS699" s="277"/>
      <c r="AT699" s="277"/>
      <c r="AU699" s="277"/>
      <c r="AV699" s="277"/>
      <c r="AW699" s="277"/>
      <c r="AX699" s="277"/>
      <c r="AY699" s="277"/>
      <c r="AZ699" s="277"/>
      <c r="BA699" s="277"/>
      <c r="BB699" s="277"/>
      <c r="BC699" s="277"/>
      <c r="BD699" s="277"/>
      <c r="BE699" s="277"/>
      <c r="BF699" s="277"/>
      <c r="BG699" s="277"/>
      <c r="BH699" s="277"/>
      <c r="BI699" s="277"/>
      <c r="BJ699" s="277"/>
      <c r="BK699" s="277"/>
      <c r="BL699" s="277"/>
      <c r="BM699" s="277"/>
      <c r="BN699" s="277"/>
      <c r="BO699" s="277"/>
      <c r="BP699" s="277"/>
      <c r="BQ699" s="277"/>
      <c r="BR699" s="277"/>
      <c r="BS699" s="277"/>
      <c r="BT699" s="277"/>
      <c r="BU699" s="277"/>
      <c r="BV699" s="277"/>
      <c r="BW699" s="277"/>
      <c r="BX699" s="277"/>
      <c r="BY699" s="277"/>
      <c r="BZ699" s="277"/>
      <c r="CA699" s="277"/>
      <c r="CB699" s="277"/>
      <c r="CC699" s="277"/>
      <c r="CD699" s="277"/>
      <c r="CE699" s="277"/>
      <c r="CF699" s="277"/>
      <c r="CG699" s="277"/>
      <c r="CH699" s="277"/>
      <c r="CI699" s="277"/>
      <c r="CJ699" s="277"/>
      <c r="CK699" s="277"/>
      <c r="CL699" s="277"/>
      <c r="CM699" s="277"/>
      <c r="CN699" s="277"/>
      <c r="CO699" s="277"/>
      <c r="CP699" s="277"/>
      <c r="CQ699" s="277"/>
      <c r="CR699" s="277"/>
      <c r="CS699" s="277"/>
      <c r="CT699" s="277"/>
      <c r="CU699" s="277"/>
      <c r="CV699" s="277"/>
      <c r="CW699" s="277"/>
      <c r="CX699" s="277"/>
      <c r="CY699" s="277"/>
      <c r="CZ699" s="277"/>
      <c r="DA699" s="277"/>
      <c r="DB699" s="277"/>
      <c r="DC699" s="277"/>
      <c r="DD699" s="277"/>
      <c r="DE699" s="277"/>
      <c r="DF699" s="277"/>
      <c r="DG699" s="277"/>
      <c r="DH699" s="277"/>
      <c r="DI699" s="277"/>
      <c r="DJ699" s="277"/>
      <c r="DK699" s="277"/>
      <c r="DL699" s="277"/>
      <c r="DM699" s="277"/>
      <c r="DN699" s="277"/>
      <c r="DO699" s="277"/>
      <c r="DP699" s="277"/>
      <c r="DQ699" s="277"/>
      <c r="DR699" s="277"/>
      <c r="DS699" s="277"/>
      <c r="DT699" s="277"/>
      <c r="DU699" s="277"/>
      <c r="DV699" s="277"/>
      <c r="DW699" s="277"/>
      <c r="DX699" s="277"/>
      <c r="DY699" s="277"/>
      <c r="DZ699" s="277"/>
      <c r="EA699" s="277"/>
      <c r="EB699" s="277"/>
      <c r="EC699" s="277"/>
      <c r="ED699" s="277"/>
      <c r="EE699" s="277"/>
      <c r="EF699" s="277"/>
      <c r="EG699" s="277"/>
      <c r="EH699" s="277"/>
      <c r="EI699" s="277"/>
      <c r="EJ699" s="277"/>
      <c r="EK699" s="277"/>
      <c r="EL699" s="277"/>
      <c r="EM699" s="277"/>
      <c r="EN699" s="277"/>
      <c r="EO699" s="277"/>
      <c r="EP699" s="277"/>
      <c r="EQ699" s="277"/>
      <c r="ER699" s="277"/>
      <c r="ES699" s="277"/>
      <c r="ET699" s="277"/>
      <c r="EU699" s="277"/>
      <c r="EV699" s="277"/>
      <c r="EW699" s="277"/>
      <c r="EX699" s="277"/>
      <c r="EY699" s="277"/>
      <c r="EZ699" s="277"/>
      <c r="FA699" s="277"/>
      <c r="FB699" s="277"/>
      <c r="FC699" s="277"/>
      <c r="FD699" s="277"/>
      <c r="FE699" s="277"/>
      <c r="FF699" s="277"/>
      <c r="FG699" s="277"/>
      <c r="FH699" s="277"/>
      <c r="FI699" s="277"/>
      <c r="FJ699" s="277"/>
      <c r="FK699" s="277"/>
      <c r="FL699" s="277"/>
      <c r="FM699" s="277"/>
      <c r="FN699" s="277"/>
      <c r="FO699" s="277"/>
      <c r="FP699" s="277"/>
      <c r="FQ699" s="277"/>
      <c r="FR699" s="277"/>
      <c r="FS699" s="277"/>
      <c r="FT699" s="277"/>
      <c r="FU699" s="277"/>
      <c r="FV699" s="277"/>
      <c r="FW699" s="277"/>
      <c r="FX699" s="277"/>
      <c r="FY699" s="277"/>
      <c r="FZ699" s="277"/>
      <c r="GA699" s="277"/>
      <c r="GB699" s="277"/>
      <c r="GC699" s="277"/>
      <c r="GD699" s="277"/>
      <c r="GE699" s="277"/>
      <c r="GF699" s="277"/>
      <c r="GG699" s="277"/>
      <c r="GH699" s="277"/>
      <c r="GI699" s="277"/>
      <c r="GJ699" s="277"/>
      <c r="GK699" s="277"/>
      <c r="GL699" s="277"/>
      <c r="GM699" s="277"/>
      <c r="GN699" s="277"/>
      <c r="GO699" s="277"/>
      <c r="GP699" s="277"/>
      <c r="GQ699" s="277"/>
      <c r="GR699" s="277"/>
      <c r="GS699" s="277"/>
      <c r="GT699" s="277"/>
      <c r="GU699" s="277"/>
      <c r="GV699" s="280"/>
      <c r="GW699" s="280"/>
      <c r="GX699" s="280"/>
      <c r="GY699" s="280"/>
      <c r="GZ699" s="280"/>
      <c r="HA699" s="280"/>
      <c r="HB699" s="280"/>
      <c r="HC699" s="280"/>
      <c r="HD699" s="280"/>
      <c r="HE699" s="280"/>
      <c r="HF699" s="280"/>
      <c r="HG699" s="280"/>
      <c r="HH699" s="280"/>
      <c r="HI699" s="280"/>
      <c r="HJ699" s="280"/>
      <c r="HK699" s="280"/>
      <c r="HL699" s="280"/>
      <c r="HM699" s="280"/>
      <c r="HN699" s="280"/>
      <c r="HO699" s="280"/>
      <c r="HP699" s="280"/>
      <c r="HQ699" s="280"/>
      <c r="HR699" s="280"/>
      <c r="HS699" s="280"/>
    </row>
    <row r="700" spans="1:227" s="278" customFormat="1" ht="38.1" customHeight="1">
      <c r="A700" s="521"/>
      <c r="B700" s="294" t="s">
        <v>258</v>
      </c>
      <c r="C700" s="290">
        <f>SUM(C701:C705)</f>
        <v>87</v>
      </c>
      <c r="D700" s="290">
        <f t="shared" ref="D700:G700" si="112">SUM(D701:D705)</f>
        <v>25.65</v>
      </c>
      <c r="E700" s="290">
        <f t="shared" si="112"/>
        <v>0</v>
      </c>
      <c r="F700" s="291">
        <f t="shared" si="108"/>
        <v>112.65</v>
      </c>
      <c r="G700" s="290">
        <f t="shared" si="112"/>
        <v>0</v>
      </c>
      <c r="H700" s="291">
        <f t="shared" si="103"/>
        <v>112.65</v>
      </c>
      <c r="I700" s="296"/>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277"/>
      <c r="AF700" s="277"/>
      <c r="AG700" s="277"/>
      <c r="AH700" s="277"/>
      <c r="AI700" s="277"/>
      <c r="AJ700" s="277"/>
      <c r="AK700" s="277"/>
      <c r="AL700" s="277"/>
      <c r="AM700" s="277"/>
      <c r="AN700" s="277"/>
      <c r="AO700" s="277"/>
      <c r="AP700" s="277"/>
      <c r="AQ700" s="277"/>
      <c r="AR700" s="277"/>
      <c r="AS700" s="277"/>
      <c r="AT700" s="277"/>
      <c r="AU700" s="277"/>
      <c r="AV700" s="277"/>
      <c r="AW700" s="277"/>
      <c r="AX700" s="277"/>
      <c r="AY700" s="277"/>
      <c r="AZ700" s="277"/>
      <c r="BA700" s="277"/>
      <c r="BB700" s="277"/>
      <c r="BC700" s="277"/>
      <c r="BD700" s="277"/>
      <c r="BE700" s="277"/>
      <c r="BF700" s="277"/>
      <c r="BG700" s="277"/>
      <c r="BH700" s="277"/>
      <c r="BI700" s="277"/>
      <c r="BJ700" s="277"/>
      <c r="BK700" s="277"/>
      <c r="BL700" s="277"/>
      <c r="BM700" s="277"/>
      <c r="BN700" s="277"/>
      <c r="BO700" s="277"/>
      <c r="BP700" s="277"/>
      <c r="BQ700" s="277"/>
      <c r="BR700" s="277"/>
      <c r="BS700" s="277"/>
      <c r="BT700" s="277"/>
      <c r="BU700" s="277"/>
      <c r="BV700" s="277"/>
      <c r="BW700" s="277"/>
      <c r="BX700" s="277"/>
      <c r="BY700" s="277"/>
      <c r="BZ700" s="277"/>
      <c r="CA700" s="277"/>
      <c r="CB700" s="277"/>
      <c r="CC700" s="277"/>
      <c r="CD700" s="277"/>
      <c r="CE700" s="277"/>
      <c r="CF700" s="277"/>
      <c r="CG700" s="277"/>
      <c r="CH700" s="277"/>
      <c r="CI700" s="277"/>
      <c r="CJ700" s="277"/>
      <c r="CK700" s="277"/>
      <c r="CL700" s="277"/>
      <c r="CM700" s="277"/>
      <c r="CN700" s="277"/>
      <c r="CO700" s="277"/>
      <c r="CP700" s="277"/>
      <c r="CQ700" s="277"/>
      <c r="CR700" s="277"/>
      <c r="CS700" s="277"/>
      <c r="CT700" s="277"/>
      <c r="CU700" s="277"/>
      <c r="CV700" s="277"/>
      <c r="CW700" s="277"/>
      <c r="CX700" s="277"/>
      <c r="CY700" s="277"/>
      <c r="CZ700" s="277"/>
      <c r="DA700" s="277"/>
      <c r="DB700" s="277"/>
      <c r="DC700" s="277"/>
      <c r="DD700" s="277"/>
      <c r="DE700" s="277"/>
      <c r="DF700" s="277"/>
      <c r="DG700" s="277"/>
      <c r="DH700" s="277"/>
      <c r="DI700" s="277"/>
      <c r="DJ700" s="277"/>
      <c r="DK700" s="277"/>
      <c r="DL700" s="277"/>
      <c r="DM700" s="277"/>
      <c r="DN700" s="277"/>
      <c r="DO700" s="277"/>
      <c r="DP700" s="277"/>
      <c r="DQ700" s="277"/>
      <c r="DR700" s="277"/>
      <c r="DS700" s="277"/>
      <c r="DT700" s="277"/>
      <c r="DU700" s="277"/>
      <c r="DV700" s="277"/>
      <c r="DW700" s="277"/>
      <c r="DX700" s="277"/>
      <c r="DY700" s="277"/>
      <c r="DZ700" s="277"/>
      <c r="EA700" s="277"/>
      <c r="EB700" s="277"/>
      <c r="EC700" s="277"/>
      <c r="ED700" s="277"/>
      <c r="EE700" s="277"/>
      <c r="EF700" s="277"/>
      <c r="EG700" s="277"/>
      <c r="EH700" s="277"/>
      <c r="EI700" s="277"/>
      <c r="EJ700" s="277"/>
      <c r="EK700" s="277"/>
      <c r="EL700" s="277"/>
      <c r="EM700" s="277"/>
      <c r="EN700" s="277"/>
      <c r="EO700" s="277"/>
      <c r="EP700" s="277"/>
      <c r="EQ700" s="277"/>
      <c r="ER700" s="277"/>
      <c r="ES700" s="277"/>
      <c r="ET700" s="277"/>
      <c r="EU700" s="277"/>
      <c r="EV700" s="277"/>
      <c r="EW700" s="277"/>
      <c r="EX700" s="277"/>
      <c r="EY700" s="277"/>
      <c r="EZ700" s="277"/>
      <c r="FA700" s="277"/>
      <c r="FB700" s="277"/>
      <c r="FC700" s="277"/>
      <c r="FD700" s="277"/>
      <c r="FE700" s="277"/>
      <c r="FF700" s="277"/>
      <c r="FG700" s="277"/>
      <c r="FH700" s="277"/>
      <c r="FI700" s="277"/>
      <c r="FJ700" s="277"/>
      <c r="FK700" s="277"/>
      <c r="FL700" s="277"/>
      <c r="FM700" s="277"/>
      <c r="FN700" s="277"/>
      <c r="FO700" s="277"/>
      <c r="FP700" s="277"/>
      <c r="FQ700" s="277"/>
      <c r="FR700" s="277"/>
      <c r="FS700" s="277"/>
      <c r="FT700" s="277"/>
      <c r="FU700" s="277"/>
      <c r="FV700" s="277"/>
      <c r="FW700" s="277"/>
      <c r="FX700" s="277"/>
      <c r="FY700" s="277"/>
      <c r="FZ700" s="277"/>
      <c r="GA700" s="277"/>
      <c r="GB700" s="277"/>
      <c r="GC700" s="277"/>
      <c r="GD700" s="277"/>
      <c r="GE700" s="277"/>
      <c r="GF700" s="277"/>
      <c r="GG700" s="277"/>
      <c r="GH700" s="277"/>
      <c r="GI700" s="277"/>
      <c r="GJ700" s="277"/>
      <c r="GK700" s="277"/>
      <c r="GL700" s="277"/>
      <c r="GM700" s="277"/>
      <c r="GN700" s="277"/>
      <c r="GO700" s="277"/>
      <c r="GP700" s="277"/>
      <c r="GQ700" s="277"/>
      <c r="GR700" s="277"/>
      <c r="GS700" s="277"/>
      <c r="GT700" s="277"/>
      <c r="GU700" s="277"/>
      <c r="GV700" s="280"/>
      <c r="GW700" s="280"/>
      <c r="GX700" s="280"/>
      <c r="GY700" s="280"/>
      <c r="GZ700" s="280"/>
      <c r="HA700" s="280"/>
      <c r="HB700" s="280"/>
      <c r="HC700" s="280"/>
      <c r="HD700" s="280"/>
      <c r="HE700" s="280"/>
      <c r="HF700" s="280"/>
      <c r="HG700" s="280"/>
      <c r="HH700" s="280"/>
      <c r="HI700" s="280"/>
      <c r="HJ700" s="280"/>
      <c r="HK700" s="280"/>
      <c r="HL700" s="280"/>
      <c r="HM700" s="280"/>
      <c r="HN700" s="280"/>
      <c r="HO700" s="280"/>
      <c r="HP700" s="280"/>
      <c r="HQ700" s="280"/>
      <c r="HR700" s="280"/>
      <c r="HS700" s="280"/>
    </row>
    <row r="701" spans="1:227" s="278" customFormat="1" ht="38.1" customHeight="1">
      <c r="A701" s="521"/>
      <c r="B701" s="296" t="s">
        <v>670</v>
      </c>
      <c r="C701" s="290">
        <v>22</v>
      </c>
      <c r="D701" s="290"/>
      <c r="E701" s="290"/>
      <c r="F701" s="291">
        <f t="shared" si="108"/>
        <v>22</v>
      </c>
      <c r="G701" s="290"/>
      <c r="H701" s="291">
        <f t="shared" si="103"/>
        <v>22</v>
      </c>
      <c r="I701" s="296"/>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277"/>
      <c r="AF701" s="277"/>
      <c r="AG701" s="277"/>
      <c r="AH701" s="277"/>
      <c r="AI701" s="277"/>
      <c r="AJ701" s="277"/>
      <c r="AK701" s="277"/>
      <c r="AL701" s="277"/>
      <c r="AM701" s="277"/>
      <c r="AN701" s="277"/>
      <c r="AO701" s="277"/>
      <c r="AP701" s="277"/>
      <c r="AQ701" s="277"/>
      <c r="AR701" s="277"/>
      <c r="AS701" s="277"/>
      <c r="AT701" s="277"/>
      <c r="AU701" s="277"/>
      <c r="AV701" s="277"/>
      <c r="AW701" s="277"/>
      <c r="AX701" s="277"/>
      <c r="AY701" s="277"/>
      <c r="AZ701" s="277"/>
      <c r="BA701" s="277"/>
      <c r="BB701" s="277"/>
      <c r="BC701" s="277"/>
      <c r="BD701" s="277"/>
      <c r="BE701" s="277"/>
      <c r="BF701" s="277"/>
      <c r="BG701" s="277"/>
      <c r="BH701" s="277"/>
      <c r="BI701" s="277"/>
      <c r="BJ701" s="277"/>
      <c r="BK701" s="277"/>
      <c r="BL701" s="277"/>
      <c r="BM701" s="277"/>
      <c r="BN701" s="277"/>
      <c r="BO701" s="277"/>
      <c r="BP701" s="277"/>
      <c r="BQ701" s="277"/>
      <c r="BR701" s="277"/>
      <c r="BS701" s="277"/>
      <c r="BT701" s="277"/>
      <c r="BU701" s="277"/>
      <c r="BV701" s="277"/>
      <c r="BW701" s="277"/>
      <c r="BX701" s="277"/>
      <c r="BY701" s="277"/>
      <c r="BZ701" s="277"/>
      <c r="CA701" s="277"/>
      <c r="CB701" s="277"/>
      <c r="CC701" s="277"/>
      <c r="CD701" s="277"/>
      <c r="CE701" s="277"/>
      <c r="CF701" s="277"/>
      <c r="CG701" s="277"/>
      <c r="CH701" s="277"/>
      <c r="CI701" s="277"/>
      <c r="CJ701" s="277"/>
      <c r="CK701" s="277"/>
      <c r="CL701" s="277"/>
      <c r="CM701" s="277"/>
      <c r="CN701" s="277"/>
      <c r="CO701" s="277"/>
      <c r="CP701" s="277"/>
      <c r="CQ701" s="277"/>
      <c r="CR701" s="277"/>
      <c r="CS701" s="277"/>
      <c r="CT701" s="277"/>
      <c r="CU701" s="277"/>
      <c r="CV701" s="277"/>
      <c r="CW701" s="277"/>
      <c r="CX701" s="277"/>
      <c r="CY701" s="277"/>
      <c r="CZ701" s="277"/>
      <c r="DA701" s="277"/>
      <c r="DB701" s="277"/>
      <c r="DC701" s="277"/>
      <c r="DD701" s="277"/>
      <c r="DE701" s="277"/>
      <c r="DF701" s="277"/>
      <c r="DG701" s="277"/>
      <c r="DH701" s="277"/>
      <c r="DI701" s="277"/>
      <c r="DJ701" s="277"/>
      <c r="DK701" s="277"/>
      <c r="DL701" s="277"/>
      <c r="DM701" s="277"/>
      <c r="DN701" s="277"/>
      <c r="DO701" s="277"/>
      <c r="DP701" s="277"/>
      <c r="DQ701" s="277"/>
      <c r="DR701" s="277"/>
      <c r="DS701" s="277"/>
      <c r="DT701" s="277"/>
      <c r="DU701" s="277"/>
      <c r="DV701" s="277"/>
      <c r="DW701" s="277"/>
      <c r="DX701" s="277"/>
      <c r="DY701" s="277"/>
      <c r="DZ701" s="277"/>
      <c r="EA701" s="277"/>
      <c r="EB701" s="277"/>
      <c r="EC701" s="277"/>
      <c r="ED701" s="277"/>
      <c r="EE701" s="277"/>
      <c r="EF701" s="277"/>
      <c r="EG701" s="277"/>
      <c r="EH701" s="277"/>
      <c r="EI701" s="277"/>
      <c r="EJ701" s="277"/>
      <c r="EK701" s="277"/>
      <c r="EL701" s="277"/>
      <c r="EM701" s="277"/>
      <c r="EN701" s="277"/>
      <c r="EO701" s="277"/>
      <c r="EP701" s="277"/>
      <c r="EQ701" s="277"/>
      <c r="ER701" s="277"/>
      <c r="ES701" s="277"/>
      <c r="ET701" s="277"/>
      <c r="EU701" s="277"/>
      <c r="EV701" s="277"/>
      <c r="EW701" s="277"/>
      <c r="EX701" s="277"/>
      <c r="EY701" s="277"/>
      <c r="EZ701" s="277"/>
      <c r="FA701" s="277"/>
      <c r="FB701" s="277"/>
      <c r="FC701" s="277"/>
      <c r="FD701" s="277"/>
      <c r="FE701" s="277"/>
      <c r="FF701" s="277"/>
      <c r="FG701" s="277"/>
      <c r="FH701" s="277"/>
      <c r="FI701" s="277"/>
      <c r="FJ701" s="277"/>
      <c r="FK701" s="277"/>
      <c r="FL701" s="277"/>
      <c r="FM701" s="277"/>
      <c r="FN701" s="277"/>
      <c r="FO701" s="277"/>
      <c r="FP701" s="277"/>
      <c r="FQ701" s="277"/>
      <c r="FR701" s="277"/>
      <c r="FS701" s="277"/>
      <c r="FT701" s="277"/>
      <c r="FU701" s="277"/>
      <c r="FV701" s="277"/>
      <c r="FW701" s="277"/>
      <c r="FX701" s="277"/>
      <c r="FY701" s="277"/>
      <c r="FZ701" s="277"/>
      <c r="GA701" s="277"/>
      <c r="GB701" s="277"/>
      <c r="GC701" s="277"/>
      <c r="GD701" s="277"/>
      <c r="GE701" s="277"/>
      <c r="GF701" s="277"/>
      <c r="GG701" s="277"/>
      <c r="GH701" s="277"/>
      <c r="GI701" s="277"/>
      <c r="GJ701" s="277"/>
      <c r="GK701" s="277"/>
      <c r="GL701" s="277"/>
      <c r="GM701" s="277"/>
      <c r="GN701" s="277"/>
      <c r="GO701" s="277"/>
      <c r="GP701" s="277"/>
      <c r="GQ701" s="277"/>
      <c r="GR701" s="277"/>
      <c r="GS701" s="277"/>
      <c r="GT701" s="277"/>
      <c r="GU701" s="277"/>
      <c r="GV701" s="280"/>
      <c r="GW701" s="280"/>
      <c r="GX701" s="280"/>
      <c r="GY701" s="280"/>
      <c r="GZ701" s="280"/>
      <c r="HA701" s="280"/>
      <c r="HB701" s="280"/>
      <c r="HC701" s="280"/>
      <c r="HD701" s="280"/>
      <c r="HE701" s="280"/>
      <c r="HF701" s="280"/>
      <c r="HG701" s="280"/>
      <c r="HH701" s="280"/>
      <c r="HI701" s="280"/>
      <c r="HJ701" s="280"/>
      <c r="HK701" s="280"/>
      <c r="HL701" s="280"/>
      <c r="HM701" s="280"/>
      <c r="HN701" s="280"/>
      <c r="HO701" s="280"/>
      <c r="HP701" s="280"/>
      <c r="HQ701" s="280"/>
      <c r="HR701" s="280"/>
      <c r="HS701" s="280"/>
    </row>
    <row r="702" spans="1:227" s="278" customFormat="1" ht="38.1" customHeight="1">
      <c r="A702" s="521"/>
      <c r="B702" s="297" t="s">
        <v>671</v>
      </c>
      <c r="C702" s="290">
        <v>25</v>
      </c>
      <c r="D702" s="291"/>
      <c r="E702" s="290"/>
      <c r="F702" s="291">
        <f t="shared" si="108"/>
        <v>25</v>
      </c>
      <c r="G702" s="290"/>
      <c r="H702" s="291">
        <f t="shared" si="103"/>
        <v>25</v>
      </c>
      <c r="I702" s="296"/>
      <c r="J702" s="277"/>
      <c r="K702" s="277"/>
      <c r="L702" s="277"/>
      <c r="M702" s="277"/>
      <c r="N702" s="277"/>
      <c r="O702" s="277"/>
      <c r="P702" s="277"/>
      <c r="Q702" s="277"/>
      <c r="R702" s="277"/>
      <c r="S702" s="277"/>
      <c r="T702" s="277"/>
      <c r="U702" s="277"/>
      <c r="V702" s="277"/>
      <c r="W702" s="277"/>
      <c r="X702" s="277"/>
      <c r="Y702" s="277"/>
      <c r="Z702" s="277"/>
      <c r="AA702" s="277"/>
      <c r="AB702" s="277"/>
      <c r="AC702" s="277"/>
      <c r="AD702" s="277"/>
      <c r="AE702" s="277"/>
      <c r="AF702" s="277"/>
      <c r="AG702" s="277"/>
      <c r="AH702" s="277"/>
      <c r="AI702" s="277"/>
      <c r="AJ702" s="277"/>
      <c r="AK702" s="277"/>
      <c r="AL702" s="277"/>
      <c r="AM702" s="277"/>
      <c r="AN702" s="277"/>
      <c r="AO702" s="277"/>
      <c r="AP702" s="277"/>
      <c r="AQ702" s="277"/>
      <c r="AR702" s="277"/>
      <c r="AS702" s="277"/>
      <c r="AT702" s="277"/>
      <c r="AU702" s="277"/>
      <c r="AV702" s="277"/>
      <c r="AW702" s="277"/>
      <c r="AX702" s="277"/>
      <c r="AY702" s="277"/>
      <c r="AZ702" s="277"/>
      <c r="BA702" s="277"/>
      <c r="BB702" s="277"/>
      <c r="BC702" s="277"/>
      <c r="BD702" s="277"/>
      <c r="BE702" s="277"/>
      <c r="BF702" s="277"/>
      <c r="BG702" s="277"/>
      <c r="BH702" s="277"/>
      <c r="BI702" s="277"/>
      <c r="BJ702" s="277"/>
      <c r="BK702" s="277"/>
      <c r="BL702" s="277"/>
      <c r="BM702" s="277"/>
      <c r="BN702" s="277"/>
      <c r="BO702" s="277"/>
      <c r="BP702" s="277"/>
      <c r="BQ702" s="277"/>
      <c r="BR702" s="277"/>
      <c r="BS702" s="277"/>
      <c r="BT702" s="277"/>
      <c r="BU702" s="277"/>
      <c r="BV702" s="277"/>
      <c r="BW702" s="277"/>
      <c r="BX702" s="277"/>
      <c r="BY702" s="277"/>
      <c r="BZ702" s="277"/>
      <c r="CA702" s="277"/>
      <c r="CB702" s="277"/>
      <c r="CC702" s="277"/>
      <c r="CD702" s="277"/>
      <c r="CE702" s="277"/>
      <c r="CF702" s="277"/>
      <c r="CG702" s="277"/>
      <c r="CH702" s="277"/>
      <c r="CI702" s="277"/>
      <c r="CJ702" s="277"/>
      <c r="CK702" s="277"/>
      <c r="CL702" s="277"/>
      <c r="CM702" s="277"/>
      <c r="CN702" s="277"/>
      <c r="CO702" s="277"/>
      <c r="CP702" s="277"/>
      <c r="CQ702" s="277"/>
      <c r="CR702" s="277"/>
      <c r="CS702" s="277"/>
      <c r="CT702" s="277"/>
      <c r="CU702" s="277"/>
      <c r="CV702" s="277"/>
      <c r="CW702" s="277"/>
      <c r="CX702" s="277"/>
      <c r="CY702" s="277"/>
      <c r="CZ702" s="277"/>
      <c r="DA702" s="277"/>
      <c r="DB702" s="277"/>
      <c r="DC702" s="277"/>
      <c r="DD702" s="277"/>
      <c r="DE702" s="277"/>
      <c r="DF702" s="277"/>
      <c r="DG702" s="277"/>
      <c r="DH702" s="277"/>
      <c r="DI702" s="277"/>
      <c r="DJ702" s="277"/>
      <c r="DK702" s="277"/>
      <c r="DL702" s="277"/>
      <c r="DM702" s="277"/>
      <c r="DN702" s="277"/>
      <c r="DO702" s="277"/>
      <c r="DP702" s="277"/>
      <c r="DQ702" s="277"/>
      <c r="DR702" s="277"/>
      <c r="DS702" s="277"/>
      <c r="DT702" s="277"/>
      <c r="DU702" s="277"/>
      <c r="DV702" s="277"/>
      <c r="DW702" s="277"/>
      <c r="DX702" s="277"/>
      <c r="DY702" s="277"/>
      <c r="DZ702" s="277"/>
      <c r="EA702" s="277"/>
      <c r="EB702" s="277"/>
      <c r="EC702" s="277"/>
      <c r="ED702" s="277"/>
      <c r="EE702" s="277"/>
      <c r="EF702" s="277"/>
      <c r="EG702" s="277"/>
      <c r="EH702" s="277"/>
      <c r="EI702" s="277"/>
      <c r="EJ702" s="277"/>
      <c r="EK702" s="277"/>
      <c r="EL702" s="277"/>
      <c r="EM702" s="277"/>
      <c r="EN702" s="277"/>
      <c r="EO702" s="277"/>
      <c r="EP702" s="277"/>
      <c r="EQ702" s="277"/>
      <c r="ER702" s="277"/>
      <c r="ES702" s="277"/>
      <c r="ET702" s="277"/>
      <c r="EU702" s="277"/>
      <c r="EV702" s="277"/>
      <c r="EW702" s="277"/>
      <c r="EX702" s="277"/>
      <c r="EY702" s="277"/>
      <c r="EZ702" s="277"/>
      <c r="FA702" s="277"/>
      <c r="FB702" s="277"/>
      <c r="FC702" s="277"/>
      <c r="FD702" s="277"/>
      <c r="FE702" s="277"/>
      <c r="FF702" s="277"/>
      <c r="FG702" s="277"/>
      <c r="FH702" s="277"/>
      <c r="FI702" s="277"/>
      <c r="FJ702" s="277"/>
      <c r="FK702" s="277"/>
      <c r="FL702" s="277"/>
      <c r="FM702" s="277"/>
      <c r="FN702" s="277"/>
      <c r="FO702" s="277"/>
      <c r="FP702" s="277"/>
      <c r="FQ702" s="277"/>
      <c r="FR702" s="277"/>
      <c r="FS702" s="277"/>
      <c r="FT702" s="277"/>
      <c r="FU702" s="277"/>
      <c r="FV702" s="277"/>
      <c r="FW702" s="277"/>
      <c r="FX702" s="277"/>
      <c r="FY702" s="277"/>
      <c r="FZ702" s="277"/>
      <c r="GA702" s="277"/>
      <c r="GB702" s="277"/>
      <c r="GC702" s="277"/>
      <c r="GD702" s="277"/>
      <c r="GE702" s="277"/>
      <c r="GF702" s="277"/>
      <c r="GG702" s="277"/>
      <c r="GH702" s="277"/>
      <c r="GI702" s="277"/>
      <c r="GJ702" s="277"/>
      <c r="GK702" s="277"/>
      <c r="GL702" s="277"/>
      <c r="GM702" s="277"/>
      <c r="GN702" s="277"/>
      <c r="GO702" s="277"/>
      <c r="GP702" s="277"/>
      <c r="GQ702" s="277"/>
      <c r="GR702" s="277"/>
      <c r="GS702" s="277"/>
      <c r="GT702" s="277"/>
      <c r="GU702" s="277"/>
      <c r="GV702" s="280"/>
      <c r="GW702" s="280"/>
      <c r="GX702" s="280"/>
      <c r="GY702" s="280"/>
      <c r="GZ702" s="280"/>
      <c r="HA702" s="280"/>
      <c r="HB702" s="280"/>
      <c r="HC702" s="280"/>
      <c r="HD702" s="280"/>
      <c r="HE702" s="280"/>
      <c r="HF702" s="280"/>
      <c r="HG702" s="280"/>
      <c r="HH702" s="280"/>
      <c r="HI702" s="280"/>
      <c r="HJ702" s="280"/>
      <c r="HK702" s="280"/>
      <c r="HL702" s="280"/>
      <c r="HM702" s="280"/>
      <c r="HN702" s="280"/>
      <c r="HO702" s="280"/>
      <c r="HP702" s="280"/>
      <c r="HQ702" s="280"/>
      <c r="HR702" s="280"/>
      <c r="HS702" s="280"/>
    </row>
    <row r="703" spans="1:227" s="278" customFormat="1" ht="38.1" customHeight="1">
      <c r="A703" s="521"/>
      <c r="B703" s="297" t="s">
        <v>672</v>
      </c>
      <c r="C703" s="290">
        <v>10</v>
      </c>
      <c r="D703" s="291"/>
      <c r="E703" s="290"/>
      <c r="F703" s="291">
        <f t="shared" si="108"/>
        <v>10</v>
      </c>
      <c r="G703" s="290"/>
      <c r="H703" s="291">
        <f t="shared" si="103"/>
        <v>10</v>
      </c>
      <c r="I703" s="296"/>
      <c r="J703" s="277"/>
      <c r="K703" s="277"/>
      <c r="L703" s="277"/>
      <c r="M703" s="277"/>
      <c r="N703" s="277"/>
      <c r="O703" s="277"/>
      <c r="P703" s="277"/>
      <c r="Q703" s="277"/>
      <c r="R703" s="277"/>
      <c r="S703" s="277"/>
      <c r="T703" s="277"/>
      <c r="U703" s="277"/>
      <c r="V703" s="277"/>
      <c r="W703" s="277"/>
      <c r="X703" s="277"/>
      <c r="Y703" s="277"/>
      <c r="Z703" s="277"/>
      <c r="AA703" s="277"/>
      <c r="AB703" s="277"/>
      <c r="AC703" s="277"/>
      <c r="AD703" s="277"/>
      <c r="AE703" s="277"/>
      <c r="AF703" s="277"/>
      <c r="AG703" s="277"/>
      <c r="AH703" s="277"/>
      <c r="AI703" s="277"/>
      <c r="AJ703" s="277"/>
      <c r="AK703" s="277"/>
      <c r="AL703" s="277"/>
      <c r="AM703" s="277"/>
      <c r="AN703" s="277"/>
      <c r="AO703" s="277"/>
      <c r="AP703" s="277"/>
      <c r="AQ703" s="277"/>
      <c r="AR703" s="277"/>
      <c r="AS703" s="277"/>
      <c r="AT703" s="277"/>
      <c r="AU703" s="277"/>
      <c r="AV703" s="277"/>
      <c r="AW703" s="277"/>
      <c r="AX703" s="277"/>
      <c r="AY703" s="277"/>
      <c r="AZ703" s="277"/>
      <c r="BA703" s="277"/>
      <c r="BB703" s="277"/>
      <c r="BC703" s="277"/>
      <c r="BD703" s="277"/>
      <c r="BE703" s="277"/>
      <c r="BF703" s="277"/>
      <c r="BG703" s="277"/>
      <c r="BH703" s="277"/>
      <c r="BI703" s="277"/>
      <c r="BJ703" s="277"/>
      <c r="BK703" s="277"/>
      <c r="BL703" s="277"/>
      <c r="BM703" s="277"/>
      <c r="BN703" s="277"/>
      <c r="BO703" s="277"/>
      <c r="BP703" s="277"/>
      <c r="BQ703" s="277"/>
      <c r="BR703" s="277"/>
      <c r="BS703" s="277"/>
      <c r="BT703" s="277"/>
      <c r="BU703" s="277"/>
      <c r="BV703" s="277"/>
      <c r="BW703" s="277"/>
      <c r="BX703" s="277"/>
      <c r="BY703" s="277"/>
      <c r="BZ703" s="277"/>
      <c r="CA703" s="277"/>
      <c r="CB703" s="277"/>
      <c r="CC703" s="277"/>
      <c r="CD703" s="277"/>
      <c r="CE703" s="277"/>
      <c r="CF703" s="277"/>
      <c r="CG703" s="277"/>
      <c r="CH703" s="277"/>
      <c r="CI703" s="277"/>
      <c r="CJ703" s="277"/>
      <c r="CK703" s="277"/>
      <c r="CL703" s="277"/>
      <c r="CM703" s="277"/>
      <c r="CN703" s="277"/>
      <c r="CO703" s="277"/>
      <c r="CP703" s="277"/>
      <c r="CQ703" s="277"/>
      <c r="CR703" s="277"/>
      <c r="CS703" s="277"/>
      <c r="CT703" s="277"/>
      <c r="CU703" s="277"/>
      <c r="CV703" s="277"/>
      <c r="CW703" s="277"/>
      <c r="CX703" s="277"/>
      <c r="CY703" s="277"/>
      <c r="CZ703" s="277"/>
      <c r="DA703" s="277"/>
      <c r="DB703" s="277"/>
      <c r="DC703" s="277"/>
      <c r="DD703" s="277"/>
      <c r="DE703" s="277"/>
      <c r="DF703" s="277"/>
      <c r="DG703" s="277"/>
      <c r="DH703" s="277"/>
      <c r="DI703" s="277"/>
      <c r="DJ703" s="277"/>
      <c r="DK703" s="277"/>
      <c r="DL703" s="277"/>
      <c r="DM703" s="277"/>
      <c r="DN703" s="277"/>
      <c r="DO703" s="277"/>
      <c r="DP703" s="277"/>
      <c r="DQ703" s="277"/>
      <c r="DR703" s="277"/>
      <c r="DS703" s="277"/>
      <c r="DT703" s="277"/>
      <c r="DU703" s="277"/>
      <c r="DV703" s="277"/>
      <c r="DW703" s="277"/>
      <c r="DX703" s="277"/>
      <c r="DY703" s="277"/>
      <c r="DZ703" s="277"/>
      <c r="EA703" s="277"/>
      <c r="EB703" s="277"/>
      <c r="EC703" s="277"/>
      <c r="ED703" s="277"/>
      <c r="EE703" s="277"/>
      <c r="EF703" s="277"/>
      <c r="EG703" s="277"/>
      <c r="EH703" s="277"/>
      <c r="EI703" s="277"/>
      <c r="EJ703" s="277"/>
      <c r="EK703" s="277"/>
      <c r="EL703" s="277"/>
      <c r="EM703" s="277"/>
      <c r="EN703" s="277"/>
      <c r="EO703" s="277"/>
      <c r="EP703" s="277"/>
      <c r="EQ703" s="277"/>
      <c r="ER703" s="277"/>
      <c r="ES703" s="277"/>
      <c r="ET703" s="277"/>
      <c r="EU703" s="277"/>
      <c r="EV703" s="277"/>
      <c r="EW703" s="277"/>
      <c r="EX703" s="277"/>
      <c r="EY703" s="277"/>
      <c r="EZ703" s="277"/>
      <c r="FA703" s="277"/>
      <c r="FB703" s="277"/>
      <c r="FC703" s="277"/>
      <c r="FD703" s="277"/>
      <c r="FE703" s="277"/>
      <c r="FF703" s="277"/>
      <c r="FG703" s="277"/>
      <c r="FH703" s="277"/>
      <c r="FI703" s="277"/>
      <c r="FJ703" s="277"/>
      <c r="FK703" s="277"/>
      <c r="FL703" s="277"/>
      <c r="FM703" s="277"/>
      <c r="FN703" s="277"/>
      <c r="FO703" s="277"/>
      <c r="FP703" s="277"/>
      <c r="FQ703" s="277"/>
      <c r="FR703" s="277"/>
      <c r="FS703" s="277"/>
      <c r="FT703" s="277"/>
      <c r="FU703" s="277"/>
      <c r="FV703" s="277"/>
      <c r="FW703" s="277"/>
      <c r="FX703" s="277"/>
      <c r="FY703" s="277"/>
      <c r="FZ703" s="277"/>
      <c r="GA703" s="277"/>
      <c r="GB703" s="277"/>
      <c r="GC703" s="277"/>
      <c r="GD703" s="277"/>
      <c r="GE703" s="277"/>
      <c r="GF703" s="277"/>
      <c r="GG703" s="277"/>
      <c r="GH703" s="277"/>
      <c r="GI703" s="277"/>
      <c r="GJ703" s="277"/>
      <c r="GK703" s="277"/>
      <c r="GL703" s="277"/>
      <c r="GM703" s="277"/>
      <c r="GN703" s="277"/>
      <c r="GO703" s="277"/>
      <c r="GP703" s="277"/>
      <c r="GQ703" s="277"/>
      <c r="GR703" s="277"/>
      <c r="GS703" s="277"/>
      <c r="GT703" s="277"/>
      <c r="GU703" s="277"/>
      <c r="GV703" s="280"/>
      <c r="GW703" s="280"/>
      <c r="GX703" s="280"/>
      <c r="GY703" s="280"/>
      <c r="GZ703" s="280"/>
      <c r="HA703" s="280"/>
      <c r="HB703" s="280"/>
      <c r="HC703" s="280"/>
      <c r="HD703" s="280"/>
      <c r="HE703" s="280"/>
      <c r="HF703" s="280"/>
      <c r="HG703" s="280"/>
      <c r="HH703" s="280"/>
      <c r="HI703" s="280"/>
      <c r="HJ703" s="280"/>
      <c r="HK703" s="280"/>
      <c r="HL703" s="280"/>
      <c r="HM703" s="280"/>
      <c r="HN703" s="280"/>
      <c r="HO703" s="280"/>
      <c r="HP703" s="280"/>
      <c r="HQ703" s="280"/>
      <c r="HR703" s="280"/>
      <c r="HS703" s="280"/>
    </row>
    <row r="704" spans="1:227" s="278" customFormat="1" ht="38.1" customHeight="1">
      <c r="A704" s="521"/>
      <c r="B704" s="297" t="s">
        <v>673</v>
      </c>
      <c r="C704" s="290">
        <v>30</v>
      </c>
      <c r="D704" s="291"/>
      <c r="E704" s="290"/>
      <c r="F704" s="291">
        <f t="shared" si="108"/>
        <v>30</v>
      </c>
      <c r="G704" s="290"/>
      <c r="H704" s="291">
        <f t="shared" si="103"/>
        <v>30</v>
      </c>
      <c r="I704" s="296"/>
      <c r="J704" s="277"/>
      <c r="K704" s="277"/>
      <c r="L704" s="277"/>
      <c r="M704" s="277"/>
      <c r="N704" s="277"/>
      <c r="O704" s="277"/>
      <c r="P704" s="277"/>
      <c r="Q704" s="277"/>
      <c r="R704" s="277"/>
      <c r="S704" s="277"/>
      <c r="T704" s="277"/>
      <c r="U704" s="277"/>
      <c r="V704" s="277"/>
      <c r="W704" s="277"/>
      <c r="X704" s="277"/>
      <c r="Y704" s="277"/>
      <c r="Z704" s="277"/>
      <c r="AA704" s="277"/>
      <c r="AB704" s="277"/>
      <c r="AC704" s="277"/>
      <c r="AD704" s="277"/>
      <c r="AE704" s="277"/>
      <c r="AF704" s="277"/>
      <c r="AG704" s="277"/>
      <c r="AH704" s="277"/>
      <c r="AI704" s="277"/>
      <c r="AJ704" s="277"/>
      <c r="AK704" s="277"/>
      <c r="AL704" s="277"/>
      <c r="AM704" s="277"/>
      <c r="AN704" s="277"/>
      <c r="AO704" s="277"/>
      <c r="AP704" s="277"/>
      <c r="AQ704" s="277"/>
      <c r="AR704" s="277"/>
      <c r="AS704" s="277"/>
      <c r="AT704" s="277"/>
      <c r="AU704" s="277"/>
      <c r="AV704" s="277"/>
      <c r="AW704" s="277"/>
      <c r="AX704" s="277"/>
      <c r="AY704" s="277"/>
      <c r="AZ704" s="277"/>
      <c r="BA704" s="277"/>
      <c r="BB704" s="277"/>
      <c r="BC704" s="277"/>
      <c r="BD704" s="277"/>
      <c r="BE704" s="277"/>
      <c r="BF704" s="277"/>
      <c r="BG704" s="277"/>
      <c r="BH704" s="277"/>
      <c r="BI704" s="277"/>
      <c r="BJ704" s="277"/>
      <c r="BK704" s="277"/>
      <c r="BL704" s="277"/>
      <c r="BM704" s="277"/>
      <c r="BN704" s="277"/>
      <c r="BO704" s="277"/>
      <c r="BP704" s="277"/>
      <c r="BQ704" s="277"/>
      <c r="BR704" s="277"/>
      <c r="BS704" s="277"/>
      <c r="BT704" s="277"/>
      <c r="BU704" s="277"/>
      <c r="BV704" s="277"/>
      <c r="BW704" s="277"/>
      <c r="BX704" s="277"/>
      <c r="BY704" s="277"/>
      <c r="BZ704" s="277"/>
      <c r="CA704" s="277"/>
      <c r="CB704" s="277"/>
      <c r="CC704" s="277"/>
      <c r="CD704" s="277"/>
      <c r="CE704" s="277"/>
      <c r="CF704" s="277"/>
      <c r="CG704" s="277"/>
      <c r="CH704" s="277"/>
      <c r="CI704" s="277"/>
      <c r="CJ704" s="277"/>
      <c r="CK704" s="277"/>
      <c r="CL704" s="277"/>
      <c r="CM704" s="277"/>
      <c r="CN704" s="277"/>
      <c r="CO704" s="277"/>
      <c r="CP704" s="277"/>
      <c r="CQ704" s="277"/>
      <c r="CR704" s="277"/>
      <c r="CS704" s="277"/>
      <c r="CT704" s="277"/>
      <c r="CU704" s="277"/>
      <c r="CV704" s="277"/>
      <c r="CW704" s="277"/>
      <c r="CX704" s="277"/>
      <c r="CY704" s="277"/>
      <c r="CZ704" s="277"/>
      <c r="DA704" s="277"/>
      <c r="DB704" s="277"/>
      <c r="DC704" s="277"/>
      <c r="DD704" s="277"/>
      <c r="DE704" s="277"/>
      <c r="DF704" s="277"/>
      <c r="DG704" s="277"/>
      <c r="DH704" s="277"/>
      <c r="DI704" s="277"/>
      <c r="DJ704" s="277"/>
      <c r="DK704" s="277"/>
      <c r="DL704" s="277"/>
      <c r="DM704" s="277"/>
      <c r="DN704" s="277"/>
      <c r="DO704" s="277"/>
      <c r="DP704" s="277"/>
      <c r="DQ704" s="277"/>
      <c r="DR704" s="277"/>
      <c r="DS704" s="277"/>
      <c r="DT704" s="277"/>
      <c r="DU704" s="277"/>
      <c r="DV704" s="277"/>
      <c r="DW704" s="277"/>
      <c r="DX704" s="277"/>
      <c r="DY704" s="277"/>
      <c r="DZ704" s="277"/>
      <c r="EA704" s="277"/>
      <c r="EB704" s="277"/>
      <c r="EC704" s="277"/>
      <c r="ED704" s="277"/>
      <c r="EE704" s="277"/>
      <c r="EF704" s="277"/>
      <c r="EG704" s="277"/>
      <c r="EH704" s="277"/>
      <c r="EI704" s="277"/>
      <c r="EJ704" s="277"/>
      <c r="EK704" s="277"/>
      <c r="EL704" s="277"/>
      <c r="EM704" s="277"/>
      <c r="EN704" s="277"/>
      <c r="EO704" s="277"/>
      <c r="EP704" s="277"/>
      <c r="EQ704" s="277"/>
      <c r="ER704" s="277"/>
      <c r="ES704" s="277"/>
      <c r="ET704" s="277"/>
      <c r="EU704" s="277"/>
      <c r="EV704" s="277"/>
      <c r="EW704" s="277"/>
      <c r="EX704" s="277"/>
      <c r="EY704" s="277"/>
      <c r="EZ704" s="277"/>
      <c r="FA704" s="277"/>
      <c r="FB704" s="277"/>
      <c r="FC704" s="277"/>
      <c r="FD704" s="277"/>
      <c r="FE704" s="277"/>
      <c r="FF704" s="277"/>
      <c r="FG704" s="277"/>
      <c r="FH704" s="277"/>
      <c r="FI704" s="277"/>
      <c r="FJ704" s="277"/>
      <c r="FK704" s="277"/>
      <c r="FL704" s="277"/>
      <c r="FM704" s="277"/>
      <c r="FN704" s="277"/>
      <c r="FO704" s="277"/>
      <c r="FP704" s="277"/>
      <c r="FQ704" s="277"/>
      <c r="FR704" s="277"/>
      <c r="FS704" s="277"/>
      <c r="FT704" s="277"/>
      <c r="FU704" s="277"/>
      <c r="FV704" s="277"/>
      <c r="FW704" s="277"/>
      <c r="FX704" s="277"/>
      <c r="FY704" s="277"/>
      <c r="FZ704" s="277"/>
      <c r="GA704" s="277"/>
      <c r="GB704" s="277"/>
      <c r="GC704" s="277"/>
      <c r="GD704" s="277"/>
      <c r="GE704" s="277"/>
      <c r="GF704" s="277"/>
      <c r="GG704" s="277"/>
      <c r="GH704" s="277"/>
      <c r="GI704" s="277"/>
      <c r="GJ704" s="277"/>
      <c r="GK704" s="277"/>
      <c r="GL704" s="277"/>
      <c r="GM704" s="277"/>
      <c r="GN704" s="277"/>
      <c r="GO704" s="277"/>
      <c r="GP704" s="277"/>
      <c r="GQ704" s="277"/>
      <c r="GR704" s="277"/>
      <c r="GS704" s="277"/>
      <c r="GT704" s="277"/>
      <c r="GU704" s="277"/>
      <c r="GV704" s="280"/>
      <c r="GW704" s="280"/>
      <c r="GX704" s="280"/>
      <c r="GY704" s="280"/>
      <c r="GZ704" s="280"/>
      <c r="HA704" s="280"/>
      <c r="HB704" s="280"/>
      <c r="HC704" s="280"/>
      <c r="HD704" s="280"/>
      <c r="HE704" s="280"/>
      <c r="HF704" s="280"/>
      <c r="HG704" s="280"/>
      <c r="HH704" s="280"/>
      <c r="HI704" s="280"/>
      <c r="HJ704" s="280"/>
      <c r="HK704" s="280"/>
      <c r="HL704" s="280"/>
      <c r="HM704" s="280"/>
      <c r="HN704" s="280"/>
      <c r="HO704" s="280"/>
      <c r="HP704" s="280"/>
      <c r="HQ704" s="280"/>
      <c r="HR704" s="280"/>
      <c r="HS704" s="280"/>
    </row>
    <row r="705" spans="1:227" s="278" customFormat="1" ht="38.1" customHeight="1">
      <c r="A705" s="522"/>
      <c r="B705" s="297" t="s">
        <v>377</v>
      </c>
      <c r="C705" s="290"/>
      <c r="D705" s="291">
        <v>25.65</v>
      </c>
      <c r="E705" s="290"/>
      <c r="F705" s="291">
        <f t="shared" si="108"/>
        <v>25.65</v>
      </c>
      <c r="G705" s="290"/>
      <c r="H705" s="291">
        <f t="shared" si="103"/>
        <v>25.65</v>
      </c>
      <c r="I705" s="296" t="s">
        <v>267</v>
      </c>
      <c r="J705" s="277"/>
      <c r="K705" s="277"/>
      <c r="L705" s="277"/>
      <c r="M705" s="277"/>
      <c r="N705" s="277"/>
      <c r="O705" s="277"/>
      <c r="P705" s="277"/>
      <c r="Q705" s="277"/>
      <c r="R705" s="277"/>
      <c r="S705" s="277"/>
      <c r="T705" s="277"/>
      <c r="U705" s="277"/>
      <c r="V705" s="277"/>
      <c r="W705" s="277"/>
      <c r="X705" s="277"/>
      <c r="Y705" s="277"/>
      <c r="Z705" s="277"/>
      <c r="AA705" s="277"/>
      <c r="AB705" s="277"/>
      <c r="AC705" s="277"/>
      <c r="AD705" s="277"/>
      <c r="AE705" s="277"/>
      <c r="AF705" s="277"/>
      <c r="AG705" s="277"/>
      <c r="AH705" s="277"/>
      <c r="AI705" s="277"/>
      <c r="AJ705" s="277"/>
      <c r="AK705" s="277"/>
      <c r="AL705" s="277"/>
      <c r="AM705" s="277"/>
      <c r="AN705" s="277"/>
      <c r="AO705" s="277"/>
      <c r="AP705" s="277"/>
      <c r="AQ705" s="277"/>
      <c r="AR705" s="277"/>
      <c r="AS705" s="277"/>
      <c r="AT705" s="277"/>
      <c r="AU705" s="277"/>
      <c r="AV705" s="277"/>
      <c r="AW705" s="277"/>
      <c r="AX705" s="277"/>
      <c r="AY705" s="277"/>
      <c r="AZ705" s="277"/>
      <c r="BA705" s="277"/>
      <c r="BB705" s="277"/>
      <c r="BC705" s="277"/>
      <c r="BD705" s="277"/>
      <c r="BE705" s="277"/>
      <c r="BF705" s="277"/>
      <c r="BG705" s="277"/>
      <c r="BH705" s="277"/>
      <c r="BI705" s="277"/>
      <c r="BJ705" s="277"/>
      <c r="BK705" s="277"/>
      <c r="BL705" s="277"/>
      <c r="BM705" s="277"/>
      <c r="BN705" s="277"/>
      <c r="BO705" s="277"/>
      <c r="BP705" s="277"/>
      <c r="BQ705" s="277"/>
      <c r="BR705" s="277"/>
      <c r="BS705" s="277"/>
      <c r="BT705" s="277"/>
      <c r="BU705" s="277"/>
      <c r="BV705" s="277"/>
      <c r="BW705" s="277"/>
      <c r="BX705" s="277"/>
      <c r="BY705" s="277"/>
      <c r="BZ705" s="277"/>
      <c r="CA705" s="277"/>
      <c r="CB705" s="277"/>
      <c r="CC705" s="277"/>
      <c r="CD705" s="277"/>
      <c r="CE705" s="277"/>
      <c r="CF705" s="277"/>
      <c r="CG705" s="277"/>
      <c r="CH705" s="277"/>
      <c r="CI705" s="277"/>
      <c r="CJ705" s="277"/>
      <c r="CK705" s="277"/>
      <c r="CL705" s="277"/>
      <c r="CM705" s="277"/>
      <c r="CN705" s="277"/>
      <c r="CO705" s="277"/>
      <c r="CP705" s="277"/>
      <c r="CQ705" s="277"/>
      <c r="CR705" s="277"/>
      <c r="CS705" s="277"/>
      <c r="CT705" s="277"/>
      <c r="CU705" s="277"/>
      <c r="CV705" s="277"/>
      <c r="CW705" s="277"/>
      <c r="CX705" s="277"/>
      <c r="CY705" s="277"/>
      <c r="CZ705" s="277"/>
      <c r="DA705" s="277"/>
      <c r="DB705" s="277"/>
      <c r="DC705" s="277"/>
      <c r="DD705" s="277"/>
      <c r="DE705" s="277"/>
      <c r="DF705" s="277"/>
      <c r="DG705" s="277"/>
      <c r="DH705" s="277"/>
      <c r="DI705" s="277"/>
      <c r="DJ705" s="277"/>
      <c r="DK705" s="277"/>
      <c r="DL705" s="277"/>
      <c r="DM705" s="277"/>
      <c r="DN705" s="277"/>
      <c r="DO705" s="277"/>
      <c r="DP705" s="277"/>
      <c r="DQ705" s="277"/>
      <c r="DR705" s="277"/>
      <c r="DS705" s="277"/>
      <c r="DT705" s="277"/>
      <c r="DU705" s="277"/>
      <c r="DV705" s="277"/>
      <c r="DW705" s="277"/>
      <c r="DX705" s="277"/>
      <c r="DY705" s="277"/>
      <c r="DZ705" s="277"/>
      <c r="EA705" s="277"/>
      <c r="EB705" s="277"/>
      <c r="EC705" s="277"/>
      <c r="ED705" s="277"/>
      <c r="EE705" s="277"/>
      <c r="EF705" s="277"/>
      <c r="EG705" s="277"/>
      <c r="EH705" s="277"/>
      <c r="EI705" s="277"/>
      <c r="EJ705" s="277"/>
      <c r="EK705" s="277"/>
      <c r="EL705" s="277"/>
      <c r="EM705" s="277"/>
      <c r="EN705" s="277"/>
      <c r="EO705" s="277"/>
      <c r="EP705" s="277"/>
      <c r="EQ705" s="277"/>
      <c r="ER705" s="277"/>
      <c r="ES705" s="277"/>
      <c r="ET705" s="277"/>
      <c r="EU705" s="277"/>
      <c r="EV705" s="277"/>
      <c r="EW705" s="277"/>
      <c r="EX705" s="277"/>
      <c r="EY705" s="277"/>
      <c r="EZ705" s="277"/>
      <c r="FA705" s="277"/>
      <c r="FB705" s="277"/>
      <c r="FC705" s="277"/>
      <c r="FD705" s="277"/>
      <c r="FE705" s="277"/>
      <c r="FF705" s="277"/>
      <c r="FG705" s="277"/>
      <c r="FH705" s="277"/>
      <c r="FI705" s="277"/>
      <c r="FJ705" s="277"/>
      <c r="FK705" s="277"/>
      <c r="FL705" s="277"/>
      <c r="FM705" s="277"/>
      <c r="FN705" s="277"/>
      <c r="FO705" s="277"/>
      <c r="FP705" s="277"/>
      <c r="FQ705" s="277"/>
      <c r="FR705" s="277"/>
      <c r="FS705" s="277"/>
      <c r="FT705" s="277"/>
      <c r="FU705" s="277"/>
      <c r="FV705" s="277"/>
      <c r="FW705" s="277"/>
      <c r="FX705" s="277"/>
      <c r="FY705" s="277"/>
      <c r="FZ705" s="277"/>
      <c r="GA705" s="277"/>
      <c r="GB705" s="277"/>
      <c r="GC705" s="277"/>
      <c r="GD705" s="277"/>
      <c r="GE705" s="277"/>
      <c r="GF705" s="277"/>
      <c r="GG705" s="277"/>
      <c r="GH705" s="277"/>
      <c r="GI705" s="277"/>
      <c r="GJ705" s="277"/>
      <c r="GK705" s="277"/>
      <c r="GL705" s="277"/>
      <c r="GM705" s="277"/>
      <c r="GN705" s="277"/>
      <c r="GO705" s="277"/>
      <c r="GP705" s="277"/>
      <c r="GQ705" s="277"/>
      <c r="GR705" s="277"/>
      <c r="GS705" s="277"/>
      <c r="GT705" s="277"/>
      <c r="GU705" s="277"/>
      <c r="GV705" s="280"/>
      <c r="GW705" s="280"/>
      <c r="GX705" s="280"/>
      <c r="GY705" s="280"/>
      <c r="GZ705" s="280"/>
      <c r="HA705" s="280"/>
      <c r="HB705" s="280"/>
      <c r="HC705" s="280"/>
      <c r="HD705" s="280"/>
      <c r="HE705" s="280"/>
      <c r="HF705" s="280"/>
      <c r="HG705" s="280"/>
      <c r="HH705" s="280"/>
      <c r="HI705" s="280"/>
      <c r="HJ705" s="280"/>
      <c r="HK705" s="280"/>
      <c r="HL705" s="280"/>
      <c r="HM705" s="280"/>
      <c r="HN705" s="280"/>
      <c r="HO705" s="280"/>
      <c r="HP705" s="280"/>
      <c r="HQ705" s="280"/>
      <c r="HR705" s="280"/>
      <c r="HS705" s="280"/>
    </row>
    <row r="706" spans="1:227" s="278" customFormat="1" ht="30" customHeight="1">
      <c r="A706" s="520" t="s">
        <v>674</v>
      </c>
      <c r="B706" s="289" t="s">
        <v>81</v>
      </c>
      <c r="C706" s="290">
        <f>C707+C708+C711+C719</f>
        <v>270.29000000000002</v>
      </c>
      <c r="D706" s="290">
        <f t="shared" ref="D706:G706" si="113">D707+D708+D711+D719</f>
        <v>144.52737999999999</v>
      </c>
      <c r="E706" s="290">
        <f t="shared" si="113"/>
        <v>65</v>
      </c>
      <c r="F706" s="291">
        <f t="shared" si="108"/>
        <v>479.81738000000001</v>
      </c>
      <c r="G706" s="290">
        <f t="shared" si="113"/>
        <v>241.85720000000001</v>
      </c>
      <c r="H706" s="291">
        <f t="shared" si="103"/>
        <v>721.67457999999999</v>
      </c>
      <c r="I706" s="296"/>
      <c r="J706" s="277"/>
      <c r="K706" s="277"/>
      <c r="L706" s="277"/>
      <c r="M706" s="277"/>
      <c r="N706" s="277"/>
      <c r="O706" s="277"/>
      <c r="P706" s="277"/>
      <c r="Q706" s="277"/>
      <c r="R706" s="277"/>
      <c r="S706" s="277"/>
      <c r="T706" s="277"/>
      <c r="U706" s="277"/>
      <c r="V706" s="277"/>
      <c r="W706" s="277"/>
      <c r="X706" s="277"/>
      <c r="Y706" s="277"/>
      <c r="Z706" s="277"/>
      <c r="AA706" s="277"/>
      <c r="AB706" s="277"/>
      <c r="AC706" s="277"/>
      <c r="AD706" s="277"/>
      <c r="AE706" s="277"/>
      <c r="AF706" s="277"/>
      <c r="AG706" s="277"/>
      <c r="AH706" s="277"/>
      <c r="AI706" s="277"/>
      <c r="AJ706" s="277"/>
      <c r="AK706" s="277"/>
      <c r="AL706" s="277"/>
      <c r="AM706" s="277"/>
      <c r="AN706" s="277"/>
      <c r="AO706" s="277"/>
      <c r="AP706" s="277"/>
      <c r="AQ706" s="277"/>
      <c r="AR706" s="277"/>
      <c r="AS706" s="277"/>
      <c r="AT706" s="277"/>
      <c r="AU706" s="277"/>
      <c r="AV706" s="277"/>
      <c r="AW706" s="277"/>
      <c r="AX706" s="277"/>
      <c r="AY706" s="277"/>
      <c r="AZ706" s="277"/>
      <c r="BA706" s="277"/>
      <c r="BB706" s="277"/>
      <c r="BC706" s="277"/>
      <c r="BD706" s="277"/>
      <c r="BE706" s="277"/>
      <c r="BF706" s="277"/>
      <c r="BG706" s="277"/>
      <c r="BH706" s="277"/>
      <c r="BI706" s="277"/>
      <c r="BJ706" s="277"/>
      <c r="BK706" s="277"/>
      <c r="BL706" s="277"/>
      <c r="BM706" s="277"/>
      <c r="BN706" s="277"/>
      <c r="BO706" s="277"/>
      <c r="BP706" s="277"/>
      <c r="BQ706" s="277"/>
      <c r="BR706" s="277"/>
      <c r="BS706" s="277"/>
      <c r="BT706" s="277"/>
      <c r="BU706" s="277"/>
      <c r="BV706" s="277"/>
      <c r="BW706" s="277"/>
      <c r="BX706" s="277"/>
      <c r="BY706" s="277"/>
      <c r="BZ706" s="277"/>
      <c r="CA706" s="277"/>
      <c r="CB706" s="277"/>
      <c r="CC706" s="277"/>
      <c r="CD706" s="277"/>
      <c r="CE706" s="277"/>
      <c r="CF706" s="277"/>
      <c r="CG706" s="277"/>
      <c r="CH706" s="277"/>
      <c r="CI706" s="277"/>
      <c r="CJ706" s="277"/>
      <c r="CK706" s="277"/>
      <c r="CL706" s="277"/>
      <c r="CM706" s="277"/>
      <c r="CN706" s="277"/>
      <c r="CO706" s="277"/>
      <c r="CP706" s="277"/>
      <c r="CQ706" s="277"/>
      <c r="CR706" s="277"/>
      <c r="CS706" s="277"/>
      <c r="CT706" s="277"/>
      <c r="CU706" s="277"/>
      <c r="CV706" s="277"/>
      <c r="CW706" s="277"/>
      <c r="CX706" s="277"/>
      <c r="CY706" s="277"/>
      <c r="CZ706" s="277"/>
      <c r="DA706" s="277"/>
      <c r="DB706" s="277"/>
      <c r="DC706" s="277"/>
      <c r="DD706" s="277"/>
      <c r="DE706" s="277"/>
      <c r="DF706" s="277"/>
      <c r="DG706" s="277"/>
      <c r="DH706" s="277"/>
      <c r="DI706" s="277"/>
      <c r="DJ706" s="277"/>
      <c r="DK706" s="277"/>
      <c r="DL706" s="277"/>
      <c r="DM706" s="277"/>
      <c r="DN706" s="277"/>
      <c r="DO706" s="277"/>
      <c r="DP706" s="277"/>
      <c r="DQ706" s="277"/>
      <c r="DR706" s="277"/>
      <c r="DS706" s="277"/>
      <c r="DT706" s="277"/>
      <c r="DU706" s="277"/>
      <c r="DV706" s="277"/>
      <c r="DW706" s="277"/>
      <c r="DX706" s="277"/>
      <c r="DY706" s="277"/>
      <c r="DZ706" s="277"/>
      <c r="EA706" s="277"/>
      <c r="EB706" s="277"/>
      <c r="EC706" s="277"/>
      <c r="ED706" s="277"/>
      <c r="EE706" s="277"/>
      <c r="EF706" s="277"/>
      <c r="EG706" s="277"/>
      <c r="EH706" s="277"/>
      <c r="EI706" s="277"/>
      <c r="EJ706" s="277"/>
      <c r="EK706" s="277"/>
      <c r="EL706" s="277"/>
      <c r="EM706" s="277"/>
      <c r="EN706" s="277"/>
      <c r="EO706" s="277"/>
      <c r="EP706" s="277"/>
      <c r="EQ706" s="277"/>
      <c r="ER706" s="277"/>
      <c r="ES706" s="277"/>
      <c r="ET706" s="277"/>
      <c r="EU706" s="277"/>
      <c r="EV706" s="277"/>
      <c r="EW706" s="277"/>
      <c r="EX706" s="277"/>
      <c r="EY706" s="277"/>
      <c r="EZ706" s="277"/>
      <c r="FA706" s="277"/>
      <c r="FB706" s="277"/>
      <c r="FC706" s="277"/>
      <c r="FD706" s="277"/>
      <c r="FE706" s="277"/>
      <c r="FF706" s="277"/>
      <c r="FG706" s="277"/>
      <c r="FH706" s="277"/>
      <c r="FI706" s="277"/>
      <c r="FJ706" s="277"/>
      <c r="FK706" s="277"/>
      <c r="FL706" s="277"/>
      <c r="FM706" s="277"/>
      <c r="FN706" s="277"/>
      <c r="FO706" s="277"/>
      <c r="FP706" s="277"/>
      <c r="FQ706" s="277"/>
      <c r="FR706" s="277"/>
      <c r="FS706" s="277"/>
      <c r="FT706" s="277"/>
      <c r="FU706" s="277"/>
      <c r="FV706" s="277"/>
      <c r="FW706" s="277"/>
      <c r="FX706" s="277"/>
      <c r="FY706" s="277"/>
      <c r="FZ706" s="277"/>
      <c r="GA706" s="277"/>
      <c r="GB706" s="277"/>
      <c r="GC706" s="277"/>
      <c r="GD706" s="277"/>
      <c r="GE706" s="277"/>
      <c r="GF706" s="277"/>
      <c r="GG706" s="277"/>
      <c r="GH706" s="277"/>
      <c r="GI706" s="277"/>
      <c r="GJ706" s="277"/>
      <c r="GK706" s="277"/>
      <c r="GL706" s="277"/>
      <c r="GM706" s="277"/>
      <c r="GN706" s="277"/>
      <c r="GO706" s="277"/>
      <c r="GP706" s="277"/>
      <c r="GQ706" s="277"/>
      <c r="GR706" s="277"/>
      <c r="GS706" s="277"/>
      <c r="GT706" s="277"/>
      <c r="GU706" s="277"/>
      <c r="GV706" s="280"/>
      <c r="GW706" s="280"/>
      <c r="GX706" s="280"/>
      <c r="GY706" s="280"/>
      <c r="GZ706" s="280"/>
      <c r="HA706" s="280"/>
      <c r="HB706" s="280"/>
      <c r="HC706" s="280"/>
      <c r="HD706" s="280"/>
      <c r="HE706" s="280"/>
      <c r="HF706" s="280"/>
      <c r="HG706" s="280"/>
      <c r="HH706" s="280"/>
      <c r="HI706" s="280"/>
      <c r="HJ706" s="280"/>
      <c r="HK706" s="280"/>
      <c r="HL706" s="280"/>
      <c r="HM706" s="280"/>
      <c r="HN706" s="280"/>
      <c r="HO706" s="280"/>
      <c r="HP706" s="280"/>
      <c r="HQ706" s="280"/>
      <c r="HR706" s="280"/>
      <c r="HS706" s="280"/>
    </row>
    <row r="707" spans="1:227" s="278" customFormat="1" ht="30" customHeight="1">
      <c r="A707" s="521"/>
      <c r="B707" s="294" t="s">
        <v>253</v>
      </c>
      <c r="C707" s="290">
        <v>173.39</v>
      </c>
      <c r="D707" s="290">
        <v>103.75238</v>
      </c>
      <c r="E707" s="290"/>
      <c r="F707" s="291">
        <f t="shared" si="108"/>
        <v>277.14238</v>
      </c>
      <c r="G707" s="290"/>
      <c r="H707" s="291">
        <f t="shared" si="103"/>
        <v>277.14238</v>
      </c>
      <c r="I707" s="296" t="s">
        <v>675</v>
      </c>
      <c r="J707" s="277"/>
      <c r="K707" s="277"/>
      <c r="L707" s="277"/>
      <c r="M707" s="277"/>
      <c r="N707" s="277"/>
      <c r="O707" s="277"/>
      <c r="P707" s="277"/>
      <c r="Q707" s="277"/>
      <c r="R707" s="277"/>
      <c r="S707" s="277"/>
      <c r="T707" s="277"/>
      <c r="U707" s="277"/>
      <c r="V707" s="277"/>
      <c r="W707" s="277"/>
      <c r="X707" s="277"/>
      <c r="Y707" s="277"/>
      <c r="Z707" s="277"/>
      <c r="AA707" s="277"/>
      <c r="AB707" s="277"/>
      <c r="AC707" s="277"/>
      <c r="AD707" s="277"/>
      <c r="AE707" s="277"/>
      <c r="AF707" s="277"/>
      <c r="AG707" s="277"/>
      <c r="AH707" s="277"/>
      <c r="AI707" s="277"/>
      <c r="AJ707" s="277"/>
      <c r="AK707" s="277"/>
      <c r="AL707" s="277"/>
      <c r="AM707" s="277"/>
      <c r="AN707" s="277"/>
      <c r="AO707" s="277"/>
      <c r="AP707" s="277"/>
      <c r="AQ707" s="277"/>
      <c r="AR707" s="277"/>
      <c r="AS707" s="277"/>
      <c r="AT707" s="277"/>
      <c r="AU707" s="277"/>
      <c r="AV707" s="277"/>
      <c r="AW707" s="277"/>
      <c r="AX707" s="277"/>
      <c r="AY707" s="277"/>
      <c r="AZ707" s="277"/>
      <c r="BA707" s="277"/>
      <c r="BB707" s="277"/>
      <c r="BC707" s="277"/>
      <c r="BD707" s="277"/>
      <c r="BE707" s="277"/>
      <c r="BF707" s="277"/>
      <c r="BG707" s="277"/>
      <c r="BH707" s="277"/>
      <c r="BI707" s="277"/>
      <c r="BJ707" s="277"/>
      <c r="BK707" s="277"/>
      <c r="BL707" s="277"/>
      <c r="BM707" s="277"/>
      <c r="BN707" s="277"/>
      <c r="BO707" s="277"/>
      <c r="BP707" s="277"/>
      <c r="BQ707" s="277"/>
      <c r="BR707" s="277"/>
      <c r="BS707" s="277"/>
      <c r="BT707" s="277"/>
      <c r="BU707" s="277"/>
      <c r="BV707" s="277"/>
      <c r="BW707" s="277"/>
      <c r="BX707" s="277"/>
      <c r="BY707" s="277"/>
      <c r="BZ707" s="277"/>
      <c r="CA707" s="277"/>
      <c r="CB707" s="277"/>
      <c r="CC707" s="277"/>
      <c r="CD707" s="277"/>
      <c r="CE707" s="277"/>
      <c r="CF707" s="277"/>
      <c r="CG707" s="277"/>
      <c r="CH707" s="277"/>
      <c r="CI707" s="277"/>
      <c r="CJ707" s="277"/>
      <c r="CK707" s="277"/>
      <c r="CL707" s="277"/>
      <c r="CM707" s="277"/>
      <c r="CN707" s="277"/>
      <c r="CO707" s="277"/>
      <c r="CP707" s="277"/>
      <c r="CQ707" s="277"/>
      <c r="CR707" s="277"/>
      <c r="CS707" s="277"/>
      <c r="CT707" s="277"/>
      <c r="CU707" s="277"/>
      <c r="CV707" s="277"/>
      <c r="CW707" s="277"/>
      <c r="CX707" s="277"/>
      <c r="CY707" s="277"/>
      <c r="CZ707" s="277"/>
      <c r="DA707" s="277"/>
      <c r="DB707" s="277"/>
      <c r="DC707" s="277"/>
      <c r="DD707" s="277"/>
      <c r="DE707" s="277"/>
      <c r="DF707" s="277"/>
      <c r="DG707" s="277"/>
      <c r="DH707" s="277"/>
      <c r="DI707" s="277"/>
      <c r="DJ707" s="277"/>
      <c r="DK707" s="277"/>
      <c r="DL707" s="277"/>
      <c r="DM707" s="277"/>
      <c r="DN707" s="277"/>
      <c r="DO707" s="277"/>
      <c r="DP707" s="277"/>
      <c r="DQ707" s="277"/>
      <c r="DR707" s="277"/>
      <c r="DS707" s="277"/>
      <c r="DT707" s="277"/>
      <c r="DU707" s="277"/>
      <c r="DV707" s="277"/>
      <c r="DW707" s="277"/>
      <c r="DX707" s="277"/>
      <c r="DY707" s="277"/>
      <c r="DZ707" s="277"/>
      <c r="EA707" s="277"/>
      <c r="EB707" s="277"/>
      <c r="EC707" s="277"/>
      <c r="ED707" s="277"/>
      <c r="EE707" s="277"/>
      <c r="EF707" s="277"/>
      <c r="EG707" s="277"/>
      <c r="EH707" s="277"/>
      <c r="EI707" s="277"/>
      <c r="EJ707" s="277"/>
      <c r="EK707" s="277"/>
      <c r="EL707" s="277"/>
      <c r="EM707" s="277"/>
      <c r="EN707" s="277"/>
      <c r="EO707" s="277"/>
      <c r="EP707" s="277"/>
      <c r="EQ707" s="277"/>
      <c r="ER707" s="277"/>
      <c r="ES707" s="277"/>
      <c r="ET707" s="277"/>
      <c r="EU707" s="277"/>
      <c r="EV707" s="277"/>
      <c r="EW707" s="277"/>
      <c r="EX707" s="277"/>
      <c r="EY707" s="277"/>
      <c r="EZ707" s="277"/>
      <c r="FA707" s="277"/>
      <c r="FB707" s="277"/>
      <c r="FC707" s="277"/>
      <c r="FD707" s="277"/>
      <c r="FE707" s="277"/>
      <c r="FF707" s="277"/>
      <c r="FG707" s="277"/>
      <c r="FH707" s="277"/>
      <c r="FI707" s="277"/>
      <c r="FJ707" s="277"/>
      <c r="FK707" s="277"/>
      <c r="FL707" s="277"/>
      <c r="FM707" s="277"/>
      <c r="FN707" s="277"/>
      <c r="FO707" s="277"/>
      <c r="FP707" s="277"/>
      <c r="FQ707" s="277"/>
      <c r="FR707" s="277"/>
      <c r="FS707" s="277"/>
      <c r="FT707" s="277"/>
      <c r="FU707" s="277"/>
      <c r="FV707" s="277"/>
      <c r="FW707" s="277"/>
      <c r="FX707" s="277"/>
      <c r="FY707" s="277"/>
      <c r="FZ707" s="277"/>
      <c r="GA707" s="277"/>
      <c r="GB707" s="277"/>
      <c r="GC707" s="277"/>
      <c r="GD707" s="277"/>
      <c r="GE707" s="277"/>
      <c r="GF707" s="277"/>
      <c r="GG707" s="277"/>
      <c r="GH707" s="277"/>
      <c r="GI707" s="277"/>
      <c r="GJ707" s="277"/>
      <c r="GK707" s="277"/>
      <c r="GL707" s="277"/>
      <c r="GM707" s="277"/>
      <c r="GN707" s="277"/>
      <c r="GO707" s="277"/>
      <c r="GP707" s="277"/>
      <c r="GQ707" s="277"/>
      <c r="GR707" s="277"/>
      <c r="GS707" s="277"/>
      <c r="GT707" s="277"/>
      <c r="GU707" s="277"/>
      <c r="GV707" s="280"/>
      <c r="GW707" s="280"/>
      <c r="GX707" s="280"/>
      <c r="GY707" s="280"/>
      <c r="GZ707" s="280"/>
      <c r="HA707" s="280"/>
      <c r="HB707" s="280"/>
      <c r="HC707" s="280"/>
      <c r="HD707" s="280"/>
      <c r="HE707" s="280"/>
      <c r="HF707" s="280"/>
      <c r="HG707" s="280"/>
      <c r="HH707" s="280"/>
      <c r="HI707" s="280"/>
      <c r="HJ707" s="280"/>
      <c r="HK707" s="280"/>
      <c r="HL707" s="280"/>
      <c r="HM707" s="280"/>
      <c r="HN707" s="280"/>
      <c r="HO707" s="280"/>
      <c r="HP707" s="280"/>
      <c r="HQ707" s="280"/>
      <c r="HR707" s="280"/>
      <c r="HS707" s="280"/>
    </row>
    <row r="708" spans="1:227" s="278" customFormat="1" ht="30" customHeight="1">
      <c r="A708" s="521"/>
      <c r="B708" s="294" t="s">
        <v>255</v>
      </c>
      <c r="C708" s="291">
        <v>21.9</v>
      </c>
      <c r="D708" s="290"/>
      <c r="E708" s="290"/>
      <c r="F708" s="291">
        <f t="shared" si="108"/>
        <v>21.9</v>
      </c>
      <c r="G708" s="290"/>
      <c r="H708" s="291">
        <f t="shared" si="103"/>
        <v>21.9</v>
      </c>
      <c r="I708" s="296"/>
      <c r="J708" s="277"/>
      <c r="K708" s="277"/>
      <c r="L708" s="277"/>
      <c r="M708" s="277"/>
      <c r="N708" s="277"/>
      <c r="O708" s="277"/>
      <c r="P708" s="277"/>
      <c r="Q708" s="277"/>
      <c r="R708" s="277"/>
      <c r="S708" s="277"/>
      <c r="T708" s="277"/>
      <c r="U708" s="277"/>
      <c r="V708" s="277"/>
      <c r="W708" s="277"/>
      <c r="X708" s="277"/>
      <c r="Y708" s="277"/>
      <c r="Z708" s="277"/>
      <c r="AA708" s="277"/>
      <c r="AB708" s="277"/>
      <c r="AC708" s="277"/>
      <c r="AD708" s="277"/>
      <c r="AE708" s="277"/>
      <c r="AF708" s="277"/>
      <c r="AG708" s="277"/>
      <c r="AH708" s="277"/>
      <c r="AI708" s="277"/>
      <c r="AJ708" s="277"/>
      <c r="AK708" s="277"/>
      <c r="AL708" s="277"/>
      <c r="AM708" s="277"/>
      <c r="AN708" s="277"/>
      <c r="AO708" s="277"/>
      <c r="AP708" s="277"/>
      <c r="AQ708" s="277"/>
      <c r="AR708" s="277"/>
      <c r="AS708" s="277"/>
      <c r="AT708" s="277"/>
      <c r="AU708" s="277"/>
      <c r="AV708" s="277"/>
      <c r="AW708" s="277"/>
      <c r="AX708" s="277"/>
      <c r="AY708" s="277"/>
      <c r="AZ708" s="277"/>
      <c r="BA708" s="277"/>
      <c r="BB708" s="277"/>
      <c r="BC708" s="277"/>
      <c r="BD708" s="277"/>
      <c r="BE708" s="277"/>
      <c r="BF708" s="277"/>
      <c r="BG708" s="277"/>
      <c r="BH708" s="277"/>
      <c r="BI708" s="277"/>
      <c r="BJ708" s="277"/>
      <c r="BK708" s="277"/>
      <c r="BL708" s="277"/>
      <c r="BM708" s="277"/>
      <c r="BN708" s="277"/>
      <c r="BO708" s="277"/>
      <c r="BP708" s="277"/>
      <c r="BQ708" s="277"/>
      <c r="BR708" s="277"/>
      <c r="BS708" s="277"/>
      <c r="BT708" s="277"/>
      <c r="BU708" s="277"/>
      <c r="BV708" s="277"/>
      <c r="BW708" s="277"/>
      <c r="BX708" s="277"/>
      <c r="BY708" s="277"/>
      <c r="BZ708" s="277"/>
      <c r="CA708" s="277"/>
      <c r="CB708" s="277"/>
      <c r="CC708" s="277"/>
      <c r="CD708" s="277"/>
      <c r="CE708" s="277"/>
      <c r="CF708" s="277"/>
      <c r="CG708" s="277"/>
      <c r="CH708" s="277"/>
      <c r="CI708" s="277"/>
      <c r="CJ708" s="277"/>
      <c r="CK708" s="277"/>
      <c r="CL708" s="277"/>
      <c r="CM708" s="277"/>
      <c r="CN708" s="277"/>
      <c r="CO708" s="277"/>
      <c r="CP708" s="277"/>
      <c r="CQ708" s="277"/>
      <c r="CR708" s="277"/>
      <c r="CS708" s="277"/>
      <c r="CT708" s="277"/>
      <c r="CU708" s="277"/>
      <c r="CV708" s="277"/>
      <c r="CW708" s="277"/>
      <c r="CX708" s="277"/>
      <c r="CY708" s="277"/>
      <c r="CZ708" s="277"/>
      <c r="DA708" s="277"/>
      <c r="DB708" s="277"/>
      <c r="DC708" s="277"/>
      <c r="DD708" s="277"/>
      <c r="DE708" s="277"/>
      <c r="DF708" s="277"/>
      <c r="DG708" s="277"/>
      <c r="DH708" s="277"/>
      <c r="DI708" s="277"/>
      <c r="DJ708" s="277"/>
      <c r="DK708" s="277"/>
      <c r="DL708" s="277"/>
      <c r="DM708" s="277"/>
      <c r="DN708" s="277"/>
      <c r="DO708" s="277"/>
      <c r="DP708" s="277"/>
      <c r="DQ708" s="277"/>
      <c r="DR708" s="277"/>
      <c r="DS708" s="277"/>
      <c r="DT708" s="277"/>
      <c r="DU708" s="277"/>
      <c r="DV708" s="277"/>
      <c r="DW708" s="277"/>
      <c r="DX708" s="277"/>
      <c r="DY708" s="277"/>
      <c r="DZ708" s="277"/>
      <c r="EA708" s="277"/>
      <c r="EB708" s="277"/>
      <c r="EC708" s="277"/>
      <c r="ED708" s="277"/>
      <c r="EE708" s="277"/>
      <c r="EF708" s="277"/>
      <c r="EG708" s="277"/>
      <c r="EH708" s="277"/>
      <c r="EI708" s="277"/>
      <c r="EJ708" s="277"/>
      <c r="EK708" s="277"/>
      <c r="EL708" s="277"/>
      <c r="EM708" s="277"/>
      <c r="EN708" s="277"/>
      <c r="EO708" s="277"/>
      <c r="EP708" s="277"/>
      <c r="EQ708" s="277"/>
      <c r="ER708" s="277"/>
      <c r="ES708" s="277"/>
      <c r="ET708" s="277"/>
      <c r="EU708" s="277"/>
      <c r="EV708" s="277"/>
      <c r="EW708" s="277"/>
      <c r="EX708" s="277"/>
      <c r="EY708" s="277"/>
      <c r="EZ708" s="277"/>
      <c r="FA708" s="277"/>
      <c r="FB708" s="277"/>
      <c r="FC708" s="277"/>
      <c r="FD708" s="277"/>
      <c r="FE708" s="277"/>
      <c r="FF708" s="277"/>
      <c r="FG708" s="277"/>
      <c r="FH708" s="277"/>
      <c r="FI708" s="277"/>
      <c r="FJ708" s="277"/>
      <c r="FK708" s="277"/>
      <c r="FL708" s="277"/>
      <c r="FM708" s="277"/>
      <c r="FN708" s="277"/>
      <c r="FO708" s="277"/>
      <c r="FP708" s="277"/>
      <c r="FQ708" s="277"/>
      <c r="FR708" s="277"/>
      <c r="FS708" s="277"/>
      <c r="FT708" s="277"/>
      <c r="FU708" s="277"/>
      <c r="FV708" s="277"/>
      <c r="FW708" s="277"/>
      <c r="FX708" s="277"/>
      <c r="FY708" s="277"/>
      <c r="FZ708" s="277"/>
      <c r="GA708" s="277"/>
      <c r="GB708" s="277"/>
      <c r="GC708" s="277"/>
      <c r="GD708" s="277"/>
      <c r="GE708" s="277"/>
      <c r="GF708" s="277"/>
      <c r="GG708" s="277"/>
      <c r="GH708" s="277"/>
      <c r="GI708" s="277"/>
      <c r="GJ708" s="277"/>
      <c r="GK708" s="277"/>
      <c r="GL708" s="277"/>
      <c r="GM708" s="277"/>
      <c r="GN708" s="277"/>
      <c r="GO708" s="277"/>
      <c r="GP708" s="277"/>
      <c r="GQ708" s="277"/>
      <c r="GR708" s="277"/>
      <c r="GS708" s="277"/>
      <c r="GT708" s="277"/>
      <c r="GU708" s="277"/>
      <c r="GV708" s="280"/>
      <c r="GW708" s="280"/>
      <c r="GX708" s="280"/>
      <c r="GY708" s="280"/>
      <c r="GZ708" s="280"/>
      <c r="HA708" s="280"/>
      <c r="HB708" s="280"/>
      <c r="HC708" s="280"/>
      <c r="HD708" s="280"/>
      <c r="HE708" s="280"/>
      <c r="HF708" s="280"/>
      <c r="HG708" s="280"/>
      <c r="HH708" s="280"/>
      <c r="HI708" s="280"/>
      <c r="HJ708" s="280"/>
      <c r="HK708" s="280"/>
      <c r="HL708" s="280"/>
      <c r="HM708" s="280"/>
      <c r="HN708" s="280"/>
      <c r="HO708" s="280"/>
      <c r="HP708" s="280"/>
      <c r="HQ708" s="280"/>
      <c r="HR708" s="280"/>
      <c r="HS708" s="280"/>
    </row>
    <row r="709" spans="1:227" s="278" customFormat="1" ht="30" customHeight="1">
      <c r="A709" s="521"/>
      <c r="B709" s="293" t="s">
        <v>256</v>
      </c>
      <c r="C709" s="291">
        <v>14.4</v>
      </c>
      <c r="D709" s="291"/>
      <c r="E709" s="291"/>
      <c r="F709" s="291">
        <f t="shared" si="108"/>
        <v>14.4</v>
      </c>
      <c r="G709" s="291"/>
      <c r="H709" s="291">
        <f t="shared" si="103"/>
        <v>14.4</v>
      </c>
      <c r="I709" s="296"/>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s="277"/>
      <c r="AG709" s="277"/>
      <c r="AH709" s="277"/>
      <c r="AI709" s="277"/>
      <c r="AJ709" s="277"/>
      <c r="AK709" s="277"/>
      <c r="AL709" s="277"/>
      <c r="AM709" s="277"/>
      <c r="AN709" s="277"/>
      <c r="AO709" s="277"/>
      <c r="AP709" s="277"/>
      <c r="AQ709" s="277"/>
      <c r="AR709" s="277"/>
      <c r="AS709" s="277"/>
      <c r="AT709" s="277"/>
      <c r="AU709" s="277"/>
      <c r="AV709" s="277"/>
      <c r="AW709" s="277"/>
      <c r="AX709" s="277"/>
      <c r="AY709" s="277"/>
      <c r="AZ709" s="277"/>
      <c r="BA709" s="277"/>
      <c r="BB709" s="277"/>
      <c r="BC709" s="277"/>
      <c r="BD709" s="277"/>
      <c r="BE709" s="277"/>
      <c r="BF709" s="277"/>
      <c r="BG709" s="277"/>
      <c r="BH709" s="277"/>
      <c r="BI709" s="277"/>
      <c r="BJ709" s="277"/>
      <c r="BK709" s="277"/>
      <c r="BL709" s="277"/>
      <c r="BM709" s="277"/>
      <c r="BN709" s="277"/>
      <c r="BO709" s="277"/>
      <c r="BP709" s="277"/>
      <c r="BQ709" s="277"/>
      <c r="BR709" s="277"/>
      <c r="BS709" s="277"/>
      <c r="BT709" s="277"/>
      <c r="BU709" s="277"/>
      <c r="BV709" s="277"/>
      <c r="BW709" s="277"/>
      <c r="BX709" s="277"/>
      <c r="BY709" s="277"/>
      <c r="BZ709" s="277"/>
      <c r="CA709" s="277"/>
      <c r="CB709" s="277"/>
      <c r="CC709" s="277"/>
      <c r="CD709" s="277"/>
      <c r="CE709" s="277"/>
      <c r="CF709" s="277"/>
      <c r="CG709" s="277"/>
      <c r="CH709" s="277"/>
      <c r="CI709" s="277"/>
      <c r="CJ709" s="277"/>
      <c r="CK709" s="277"/>
      <c r="CL709" s="277"/>
      <c r="CM709" s="277"/>
      <c r="CN709" s="277"/>
      <c r="CO709" s="277"/>
      <c r="CP709" s="277"/>
      <c r="CQ709" s="277"/>
      <c r="CR709" s="277"/>
      <c r="CS709" s="277"/>
      <c r="CT709" s="277"/>
      <c r="CU709" s="277"/>
      <c r="CV709" s="277"/>
      <c r="CW709" s="277"/>
      <c r="CX709" s="277"/>
      <c r="CY709" s="277"/>
      <c r="CZ709" s="277"/>
      <c r="DA709" s="277"/>
      <c r="DB709" s="277"/>
      <c r="DC709" s="277"/>
      <c r="DD709" s="277"/>
      <c r="DE709" s="277"/>
      <c r="DF709" s="277"/>
      <c r="DG709" s="277"/>
      <c r="DH709" s="277"/>
      <c r="DI709" s="277"/>
      <c r="DJ709" s="277"/>
      <c r="DK709" s="277"/>
      <c r="DL709" s="277"/>
      <c r="DM709" s="277"/>
      <c r="DN709" s="277"/>
      <c r="DO709" s="277"/>
      <c r="DP709" s="277"/>
      <c r="DQ709" s="277"/>
      <c r="DR709" s="277"/>
      <c r="DS709" s="277"/>
      <c r="DT709" s="277"/>
      <c r="DU709" s="277"/>
      <c r="DV709" s="277"/>
      <c r="DW709" s="277"/>
      <c r="DX709" s="277"/>
      <c r="DY709" s="277"/>
      <c r="DZ709" s="277"/>
      <c r="EA709" s="277"/>
      <c r="EB709" s="277"/>
      <c r="EC709" s="277"/>
      <c r="ED709" s="277"/>
      <c r="EE709" s="277"/>
      <c r="EF709" s="277"/>
      <c r="EG709" s="277"/>
      <c r="EH709" s="277"/>
      <c r="EI709" s="277"/>
      <c r="EJ709" s="277"/>
      <c r="EK709" s="277"/>
      <c r="EL709" s="277"/>
      <c r="EM709" s="277"/>
      <c r="EN709" s="277"/>
      <c r="EO709" s="277"/>
      <c r="EP709" s="277"/>
      <c r="EQ709" s="277"/>
      <c r="ER709" s="277"/>
      <c r="ES709" s="277"/>
      <c r="ET709" s="277"/>
      <c r="EU709" s="277"/>
      <c r="EV709" s="277"/>
      <c r="EW709" s="277"/>
      <c r="EX709" s="277"/>
      <c r="EY709" s="277"/>
      <c r="EZ709" s="277"/>
      <c r="FA709" s="277"/>
      <c r="FB709" s="277"/>
      <c r="FC709" s="277"/>
      <c r="FD709" s="277"/>
      <c r="FE709" s="277"/>
      <c r="FF709" s="277"/>
      <c r="FG709" s="277"/>
      <c r="FH709" s="277"/>
      <c r="FI709" s="277"/>
      <c r="FJ709" s="277"/>
      <c r="FK709" s="277"/>
      <c r="FL709" s="277"/>
      <c r="FM709" s="277"/>
      <c r="FN709" s="277"/>
      <c r="FO709" s="277"/>
      <c r="FP709" s="277"/>
      <c r="FQ709" s="277"/>
      <c r="FR709" s="277"/>
      <c r="FS709" s="277"/>
      <c r="FT709" s="277"/>
      <c r="FU709" s="277"/>
      <c r="FV709" s="277"/>
      <c r="FW709" s="277"/>
      <c r="FX709" s="277"/>
      <c r="FY709" s="277"/>
      <c r="FZ709" s="277"/>
      <c r="GA709" s="277"/>
      <c r="GB709" s="277"/>
      <c r="GC709" s="277"/>
      <c r="GD709" s="277"/>
      <c r="GE709" s="277"/>
      <c r="GF709" s="277"/>
      <c r="GG709" s="277"/>
      <c r="GH709" s="277"/>
      <c r="GI709" s="277"/>
      <c r="GJ709" s="277"/>
      <c r="GK709" s="277"/>
      <c r="GL709" s="277"/>
      <c r="GM709" s="277"/>
      <c r="GN709" s="277"/>
      <c r="GO709" s="277"/>
      <c r="GP709" s="277"/>
      <c r="GQ709" s="277"/>
      <c r="GR709" s="277"/>
      <c r="GS709" s="277"/>
      <c r="GT709" s="277"/>
      <c r="GU709" s="277"/>
      <c r="GV709" s="280"/>
      <c r="GW709" s="280"/>
      <c r="GX709" s="280"/>
      <c r="GY709" s="280"/>
      <c r="GZ709" s="280"/>
      <c r="HA709" s="280"/>
      <c r="HB709" s="280"/>
      <c r="HC709" s="280"/>
      <c r="HD709" s="280"/>
      <c r="HE709" s="280"/>
      <c r="HF709" s="280"/>
      <c r="HG709" s="280"/>
      <c r="HH709" s="280"/>
      <c r="HI709" s="280"/>
      <c r="HJ709" s="280"/>
      <c r="HK709" s="280"/>
      <c r="HL709" s="280"/>
      <c r="HM709" s="280"/>
      <c r="HN709" s="280"/>
      <c r="HO709" s="280"/>
      <c r="HP709" s="280"/>
      <c r="HQ709" s="280"/>
      <c r="HR709" s="280"/>
      <c r="HS709" s="280"/>
    </row>
    <row r="710" spans="1:227" s="278" customFormat="1" ht="30" customHeight="1">
      <c r="A710" s="521"/>
      <c r="B710" s="296" t="s">
        <v>257</v>
      </c>
      <c r="C710" s="290">
        <v>7.5</v>
      </c>
      <c r="D710" s="290"/>
      <c r="E710" s="290"/>
      <c r="F710" s="291">
        <f t="shared" si="108"/>
        <v>7.5</v>
      </c>
      <c r="G710" s="290"/>
      <c r="H710" s="291">
        <f t="shared" si="103"/>
        <v>7.5</v>
      </c>
      <c r="I710" s="296"/>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277"/>
      <c r="AF710" s="277"/>
      <c r="AG710" s="277"/>
      <c r="AH710" s="277"/>
      <c r="AI710" s="277"/>
      <c r="AJ710" s="277"/>
      <c r="AK710" s="277"/>
      <c r="AL710" s="277"/>
      <c r="AM710" s="277"/>
      <c r="AN710" s="277"/>
      <c r="AO710" s="277"/>
      <c r="AP710" s="277"/>
      <c r="AQ710" s="277"/>
      <c r="AR710" s="277"/>
      <c r="AS710" s="277"/>
      <c r="AT710" s="277"/>
      <c r="AU710" s="277"/>
      <c r="AV710" s="277"/>
      <c r="AW710" s="277"/>
      <c r="AX710" s="277"/>
      <c r="AY710" s="277"/>
      <c r="AZ710" s="277"/>
      <c r="BA710" s="277"/>
      <c r="BB710" s="277"/>
      <c r="BC710" s="277"/>
      <c r="BD710" s="277"/>
      <c r="BE710" s="277"/>
      <c r="BF710" s="277"/>
      <c r="BG710" s="277"/>
      <c r="BH710" s="277"/>
      <c r="BI710" s="277"/>
      <c r="BJ710" s="277"/>
      <c r="BK710" s="277"/>
      <c r="BL710" s="277"/>
      <c r="BM710" s="277"/>
      <c r="BN710" s="277"/>
      <c r="BO710" s="277"/>
      <c r="BP710" s="277"/>
      <c r="BQ710" s="277"/>
      <c r="BR710" s="277"/>
      <c r="BS710" s="277"/>
      <c r="BT710" s="277"/>
      <c r="BU710" s="277"/>
      <c r="BV710" s="277"/>
      <c r="BW710" s="277"/>
      <c r="BX710" s="277"/>
      <c r="BY710" s="277"/>
      <c r="BZ710" s="277"/>
      <c r="CA710" s="277"/>
      <c r="CB710" s="277"/>
      <c r="CC710" s="277"/>
      <c r="CD710" s="277"/>
      <c r="CE710" s="277"/>
      <c r="CF710" s="277"/>
      <c r="CG710" s="277"/>
      <c r="CH710" s="277"/>
      <c r="CI710" s="277"/>
      <c r="CJ710" s="277"/>
      <c r="CK710" s="277"/>
      <c r="CL710" s="277"/>
      <c r="CM710" s="277"/>
      <c r="CN710" s="277"/>
      <c r="CO710" s="277"/>
      <c r="CP710" s="277"/>
      <c r="CQ710" s="277"/>
      <c r="CR710" s="277"/>
      <c r="CS710" s="277"/>
      <c r="CT710" s="277"/>
      <c r="CU710" s="277"/>
      <c r="CV710" s="277"/>
      <c r="CW710" s="277"/>
      <c r="CX710" s="277"/>
      <c r="CY710" s="277"/>
      <c r="CZ710" s="277"/>
      <c r="DA710" s="277"/>
      <c r="DB710" s="277"/>
      <c r="DC710" s="277"/>
      <c r="DD710" s="277"/>
      <c r="DE710" s="277"/>
      <c r="DF710" s="277"/>
      <c r="DG710" s="277"/>
      <c r="DH710" s="277"/>
      <c r="DI710" s="277"/>
      <c r="DJ710" s="277"/>
      <c r="DK710" s="277"/>
      <c r="DL710" s="277"/>
      <c r="DM710" s="277"/>
      <c r="DN710" s="277"/>
      <c r="DO710" s="277"/>
      <c r="DP710" s="277"/>
      <c r="DQ710" s="277"/>
      <c r="DR710" s="277"/>
      <c r="DS710" s="277"/>
      <c r="DT710" s="277"/>
      <c r="DU710" s="277"/>
      <c r="DV710" s="277"/>
      <c r="DW710" s="277"/>
      <c r="DX710" s="277"/>
      <c r="DY710" s="277"/>
      <c r="DZ710" s="277"/>
      <c r="EA710" s="277"/>
      <c r="EB710" s="277"/>
      <c r="EC710" s="277"/>
      <c r="ED710" s="277"/>
      <c r="EE710" s="277"/>
      <c r="EF710" s="277"/>
      <c r="EG710" s="277"/>
      <c r="EH710" s="277"/>
      <c r="EI710" s="277"/>
      <c r="EJ710" s="277"/>
      <c r="EK710" s="277"/>
      <c r="EL710" s="277"/>
      <c r="EM710" s="277"/>
      <c r="EN710" s="277"/>
      <c r="EO710" s="277"/>
      <c r="EP710" s="277"/>
      <c r="EQ710" s="277"/>
      <c r="ER710" s="277"/>
      <c r="ES710" s="277"/>
      <c r="ET710" s="277"/>
      <c r="EU710" s="277"/>
      <c r="EV710" s="277"/>
      <c r="EW710" s="277"/>
      <c r="EX710" s="277"/>
      <c r="EY710" s="277"/>
      <c r="EZ710" s="277"/>
      <c r="FA710" s="277"/>
      <c r="FB710" s="277"/>
      <c r="FC710" s="277"/>
      <c r="FD710" s="277"/>
      <c r="FE710" s="277"/>
      <c r="FF710" s="277"/>
      <c r="FG710" s="277"/>
      <c r="FH710" s="277"/>
      <c r="FI710" s="277"/>
      <c r="FJ710" s="277"/>
      <c r="FK710" s="277"/>
      <c r="FL710" s="277"/>
      <c r="FM710" s="277"/>
      <c r="FN710" s="277"/>
      <c r="FO710" s="277"/>
      <c r="FP710" s="277"/>
      <c r="FQ710" s="277"/>
      <c r="FR710" s="277"/>
      <c r="FS710" s="277"/>
      <c r="FT710" s="277"/>
      <c r="FU710" s="277"/>
      <c r="FV710" s="277"/>
      <c r="FW710" s="277"/>
      <c r="FX710" s="277"/>
      <c r="FY710" s="277"/>
      <c r="FZ710" s="277"/>
      <c r="GA710" s="277"/>
      <c r="GB710" s="277"/>
      <c r="GC710" s="277"/>
      <c r="GD710" s="277"/>
      <c r="GE710" s="277"/>
      <c r="GF710" s="277"/>
      <c r="GG710" s="277"/>
      <c r="GH710" s="277"/>
      <c r="GI710" s="277"/>
      <c r="GJ710" s="277"/>
      <c r="GK710" s="277"/>
      <c r="GL710" s="277"/>
      <c r="GM710" s="277"/>
      <c r="GN710" s="277"/>
      <c r="GO710" s="277"/>
      <c r="GP710" s="277"/>
      <c r="GQ710" s="277"/>
      <c r="GR710" s="277"/>
      <c r="GS710" s="277"/>
      <c r="GT710" s="277"/>
      <c r="GU710" s="277"/>
      <c r="GV710" s="280"/>
      <c r="GW710" s="280"/>
      <c r="GX710" s="280"/>
      <c r="GY710" s="280"/>
      <c r="GZ710" s="280"/>
      <c r="HA710" s="280"/>
      <c r="HB710" s="280"/>
      <c r="HC710" s="280"/>
      <c r="HD710" s="280"/>
      <c r="HE710" s="280"/>
      <c r="HF710" s="280"/>
      <c r="HG710" s="280"/>
      <c r="HH710" s="280"/>
      <c r="HI710" s="280"/>
      <c r="HJ710" s="280"/>
      <c r="HK710" s="280"/>
      <c r="HL710" s="280"/>
      <c r="HM710" s="280"/>
      <c r="HN710" s="280"/>
      <c r="HO710" s="280"/>
      <c r="HP710" s="280"/>
      <c r="HQ710" s="280"/>
      <c r="HR710" s="280"/>
      <c r="HS710" s="280"/>
    </row>
    <row r="711" spans="1:227" s="278" customFormat="1" ht="30" customHeight="1">
      <c r="A711" s="521"/>
      <c r="B711" s="294" t="s">
        <v>258</v>
      </c>
      <c r="C711" s="290">
        <f>SUM(C712:C718)</f>
        <v>75</v>
      </c>
      <c r="D711" s="290">
        <f t="shared" ref="D711:G711" si="114">SUM(D712:D718)</f>
        <v>40.774999999999999</v>
      </c>
      <c r="E711" s="290">
        <f t="shared" si="114"/>
        <v>0</v>
      </c>
      <c r="F711" s="291">
        <f t="shared" si="108"/>
        <v>115.77500000000001</v>
      </c>
      <c r="G711" s="290">
        <f t="shared" si="114"/>
        <v>241.85720000000001</v>
      </c>
      <c r="H711" s="291">
        <f t="shared" ref="H711:H774" si="115">F711+G711</f>
        <v>357.63220000000001</v>
      </c>
      <c r="I711" s="296"/>
      <c r="J711" s="277"/>
      <c r="K711" s="277"/>
      <c r="L711" s="277"/>
      <c r="M711" s="277"/>
      <c r="N711" s="277"/>
      <c r="O711" s="277"/>
      <c r="P711" s="277"/>
      <c r="Q711" s="277"/>
      <c r="R711" s="277"/>
      <c r="S711" s="277"/>
      <c r="T711" s="277"/>
      <c r="U711" s="277"/>
      <c r="V711" s="277"/>
      <c r="W711" s="277"/>
      <c r="X711" s="277"/>
      <c r="Y711" s="277"/>
      <c r="Z711" s="277"/>
      <c r="AA711" s="277"/>
      <c r="AB711" s="277"/>
      <c r="AC711" s="277"/>
      <c r="AD711" s="277"/>
      <c r="AE711" s="277"/>
      <c r="AF711" s="277"/>
      <c r="AG711" s="277"/>
      <c r="AH711" s="277"/>
      <c r="AI711" s="277"/>
      <c r="AJ711" s="277"/>
      <c r="AK711" s="277"/>
      <c r="AL711" s="277"/>
      <c r="AM711" s="277"/>
      <c r="AN711" s="277"/>
      <c r="AO711" s="277"/>
      <c r="AP711" s="277"/>
      <c r="AQ711" s="277"/>
      <c r="AR711" s="277"/>
      <c r="AS711" s="277"/>
      <c r="AT711" s="277"/>
      <c r="AU711" s="277"/>
      <c r="AV711" s="277"/>
      <c r="AW711" s="277"/>
      <c r="AX711" s="277"/>
      <c r="AY711" s="277"/>
      <c r="AZ711" s="277"/>
      <c r="BA711" s="277"/>
      <c r="BB711" s="277"/>
      <c r="BC711" s="277"/>
      <c r="BD711" s="277"/>
      <c r="BE711" s="277"/>
      <c r="BF711" s="277"/>
      <c r="BG711" s="277"/>
      <c r="BH711" s="277"/>
      <c r="BI711" s="277"/>
      <c r="BJ711" s="277"/>
      <c r="BK711" s="277"/>
      <c r="BL711" s="277"/>
      <c r="BM711" s="277"/>
      <c r="BN711" s="277"/>
      <c r="BO711" s="277"/>
      <c r="BP711" s="277"/>
      <c r="BQ711" s="277"/>
      <c r="BR711" s="277"/>
      <c r="BS711" s="277"/>
      <c r="BT711" s="277"/>
      <c r="BU711" s="277"/>
      <c r="BV711" s="277"/>
      <c r="BW711" s="277"/>
      <c r="BX711" s="277"/>
      <c r="BY711" s="277"/>
      <c r="BZ711" s="277"/>
      <c r="CA711" s="277"/>
      <c r="CB711" s="277"/>
      <c r="CC711" s="277"/>
      <c r="CD711" s="277"/>
      <c r="CE711" s="277"/>
      <c r="CF711" s="277"/>
      <c r="CG711" s="277"/>
      <c r="CH711" s="277"/>
      <c r="CI711" s="277"/>
      <c r="CJ711" s="277"/>
      <c r="CK711" s="277"/>
      <c r="CL711" s="277"/>
      <c r="CM711" s="277"/>
      <c r="CN711" s="277"/>
      <c r="CO711" s="277"/>
      <c r="CP711" s="277"/>
      <c r="CQ711" s="277"/>
      <c r="CR711" s="277"/>
      <c r="CS711" s="277"/>
      <c r="CT711" s="277"/>
      <c r="CU711" s="277"/>
      <c r="CV711" s="277"/>
      <c r="CW711" s="277"/>
      <c r="CX711" s="277"/>
      <c r="CY711" s="277"/>
      <c r="CZ711" s="277"/>
      <c r="DA711" s="277"/>
      <c r="DB711" s="277"/>
      <c r="DC711" s="277"/>
      <c r="DD711" s="277"/>
      <c r="DE711" s="277"/>
      <c r="DF711" s="277"/>
      <c r="DG711" s="277"/>
      <c r="DH711" s="277"/>
      <c r="DI711" s="277"/>
      <c r="DJ711" s="277"/>
      <c r="DK711" s="277"/>
      <c r="DL711" s="277"/>
      <c r="DM711" s="277"/>
      <c r="DN711" s="277"/>
      <c r="DO711" s="277"/>
      <c r="DP711" s="277"/>
      <c r="DQ711" s="277"/>
      <c r="DR711" s="277"/>
      <c r="DS711" s="277"/>
      <c r="DT711" s="277"/>
      <c r="DU711" s="277"/>
      <c r="DV711" s="277"/>
      <c r="DW711" s="277"/>
      <c r="DX711" s="277"/>
      <c r="DY711" s="277"/>
      <c r="DZ711" s="277"/>
      <c r="EA711" s="277"/>
      <c r="EB711" s="277"/>
      <c r="EC711" s="277"/>
      <c r="ED711" s="277"/>
      <c r="EE711" s="277"/>
      <c r="EF711" s="277"/>
      <c r="EG711" s="277"/>
      <c r="EH711" s="277"/>
      <c r="EI711" s="277"/>
      <c r="EJ711" s="277"/>
      <c r="EK711" s="277"/>
      <c r="EL711" s="277"/>
      <c r="EM711" s="277"/>
      <c r="EN711" s="277"/>
      <c r="EO711" s="277"/>
      <c r="EP711" s="277"/>
      <c r="EQ711" s="277"/>
      <c r="ER711" s="277"/>
      <c r="ES711" s="277"/>
      <c r="ET711" s="277"/>
      <c r="EU711" s="277"/>
      <c r="EV711" s="277"/>
      <c r="EW711" s="277"/>
      <c r="EX711" s="277"/>
      <c r="EY711" s="277"/>
      <c r="EZ711" s="277"/>
      <c r="FA711" s="277"/>
      <c r="FB711" s="277"/>
      <c r="FC711" s="277"/>
      <c r="FD711" s="277"/>
      <c r="FE711" s="277"/>
      <c r="FF711" s="277"/>
      <c r="FG711" s="277"/>
      <c r="FH711" s="277"/>
      <c r="FI711" s="277"/>
      <c r="FJ711" s="277"/>
      <c r="FK711" s="277"/>
      <c r="FL711" s="277"/>
      <c r="FM711" s="277"/>
      <c r="FN711" s="277"/>
      <c r="FO711" s="277"/>
      <c r="FP711" s="277"/>
      <c r="FQ711" s="277"/>
      <c r="FR711" s="277"/>
      <c r="FS711" s="277"/>
      <c r="FT711" s="277"/>
      <c r="FU711" s="277"/>
      <c r="FV711" s="277"/>
      <c r="FW711" s="277"/>
      <c r="FX711" s="277"/>
      <c r="FY711" s="277"/>
      <c r="FZ711" s="277"/>
      <c r="GA711" s="277"/>
      <c r="GB711" s="277"/>
      <c r="GC711" s="277"/>
      <c r="GD711" s="277"/>
      <c r="GE711" s="277"/>
      <c r="GF711" s="277"/>
      <c r="GG711" s="277"/>
      <c r="GH711" s="277"/>
      <c r="GI711" s="277"/>
      <c r="GJ711" s="277"/>
      <c r="GK711" s="277"/>
      <c r="GL711" s="277"/>
      <c r="GM711" s="277"/>
      <c r="GN711" s="277"/>
      <c r="GO711" s="277"/>
      <c r="GP711" s="277"/>
      <c r="GQ711" s="277"/>
      <c r="GR711" s="277"/>
      <c r="GS711" s="277"/>
      <c r="GT711" s="277"/>
      <c r="GU711" s="277"/>
      <c r="GV711" s="280"/>
      <c r="GW711" s="280"/>
      <c r="GX711" s="280"/>
      <c r="GY711" s="280"/>
      <c r="GZ711" s="280"/>
      <c r="HA711" s="280"/>
      <c r="HB711" s="280"/>
      <c r="HC711" s="280"/>
      <c r="HD711" s="280"/>
      <c r="HE711" s="280"/>
      <c r="HF711" s="280"/>
      <c r="HG711" s="280"/>
      <c r="HH711" s="280"/>
      <c r="HI711" s="280"/>
      <c r="HJ711" s="280"/>
      <c r="HK711" s="280"/>
      <c r="HL711" s="280"/>
      <c r="HM711" s="280"/>
      <c r="HN711" s="280"/>
      <c r="HO711" s="280"/>
      <c r="HP711" s="280"/>
      <c r="HQ711" s="280"/>
      <c r="HR711" s="280"/>
      <c r="HS711" s="280"/>
    </row>
    <row r="712" spans="1:227" s="278" customFormat="1" ht="30" customHeight="1">
      <c r="A712" s="521"/>
      <c r="B712" s="296" t="s">
        <v>676</v>
      </c>
      <c r="C712" s="290">
        <v>40</v>
      </c>
      <c r="D712" s="290"/>
      <c r="E712" s="290"/>
      <c r="F712" s="291">
        <f t="shared" si="108"/>
        <v>40</v>
      </c>
      <c r="G712" s="290"/>
      <c r="H712" s="291">
        <f t="shared" si="115"/>
        <v>40</v>
      </c>
      <c r="I712" s="296"/>
      <c r="J712" s="277"/>
      <c r="K712" s="277"/>
      <c r="L712" s="277"/>
      <c r="M712" s="277"/>
      <c r="N712" s="277"/>
      <c r="O712" s="277"/>
      <c r="P712" s="277"/>
      <c r="Q712" s="277"/>
      <c r="R712" s="277"/>
      <c r="S712" s="277"/>
      <c r="T712" s="277"/>
      <c r="U712" s="277"/>
      <c r="V712" s="277"/>
      <c r="W712" s="277"/>
      <c r="X712" s="277"/>
      <c r="Y712" s="277"/>
      <c r="Z712" s="277"/>
      <c r="AA712" s="277"/>
      <c r="AB712" s="277"/>
      <c r="AC712" s="277"/>
      <c r="AD712" s="277"/>
      <c r="AE712" s="277"/>
      <c r="AF712" s="277"/>
      <c r="AG712" s="277"/>
      <c r="AH712" s="277"/>
      <c r="AI712" s="277"/>
      <c r="AJ712" s="277"/>
      <c r="AK712" s="277"/>
      <c r="AL712" s="277"/>
      <c r="AM712" s="277"/>
      <c r="AN712" s="277"/>
      <c r="AO712" s="277"/>
      <c r="AP712" s="277"/>
      <c r="AQ712" s="277"/>
      <c r="AR712" s="277"/>
      <c r="AS712" s="277"/>
      <c r="AT712" s="277"/>
      <c r="AU712" s="277"/>
      <c r="AV712" s="277"/>
      <c r="AW712" s="277"/>
      <c r="AX712" s="277"/>
      <c r="AY712" s="277"/>
      <c r="AZ712" s="277"/>
      <c r="BA712" s="277"/>
      <c r="BB712" s="277"/>
      <c r="BC712" s="277"/>
      <c r="BD712" s="277"/>
      <c r="BE712" s="277"/>
      <c r="BF712" s="277"/>
      <c r="BG712" s="277"/>
      <c r="BH712" s="277"/>
      <c r="BI712" s="277"/>
      <c r="BJ712" s="277"/>
      <c r="BK712" s="277"/>
      <c r="BL712" s="277"/>
      <c r="BM712" s="277"/>
      <c r="BN712" s="277"/>
      <c r="BO712" s="277"/>
      <c r="BP712" s="277"/>
      <c r="BQ712" s="277"/>
      <c r="BR712" s="277"/>
      <c r="BS712" s="277"/>
      <c r="BT712" s="277"/>
      <c r="BU712" s="277"/>
      <c r="BV712" s="277"/>
      <c r="BW712" s="277"/>
      <c r="BX712" s="277"/>
      <c r="BY712" s="277"/>
      <c r="BZ712" s="277"/>
      <c r="CA712" s="277"/>
      <c r="CB712" s="277"/>
      <c r="CC712" s="277"/>
      <c r="CD712" s="277"/>
      <c r="CE712" s="277"/>
      <c r="CF712" s="277"/>
      <c r="CG712" s="277"/>
      <c r="CH712" s="277"/>
      <c r="CI712" s="277"/>
      <c r="CJ712" s="277"/>
      <c r="CK712" s="277"/>
      <c r="CL712" s="277"/>
      <c r="CM712" s="277"/>
      <c r="CN712" s="277"/>
      <c r="CO712" s="277"/>
      <c r="CP712" s="277"/>
      <c r="CQ712" s="277"/>
      <c r="CR712" s="277"/>
      <c r="CS712" s="277"/>
      <c r="CT712" s="277"/>
      <c r="CU712" s="277"/>
      <c r="CV712" s="277"/>
      <c r="CW712" s="277"/>
      <c r="CX712" s="277"/>
      <c r="CY712" s="277"/>
      <c r="CZ712" s="277"/>
      <c r="DA712" s="277"/>
      <c r="DB712" s="277"/>
      <c r="DC712" s="277"/>
      <c r="DD712" s="277"/>
      <c r="DE712" s="277"/>
      <c r="DF712" s="277"/>
      <c r="DG712" s="277"/>
      <c r="DH712" s="277"/>
      <c r="DI712" s="277"/>
      <c r="DJ712" s="277"/>
      <c r="DK712" s="277"/>
      <c r="DL712" s="277"/>
      <c r="DM712" s="277"/>
      <c r="DN712" s="277"/>
      <c r="DO712" s="277"/>
      <c r="DP712" s="277"/>
      <c r="DQ712" s="277"/>
      <c r="DR712" s="277"/>
      <c r="DS712" s="277"/>
      <c r="DT712" s="277"/>
      <c r="DU712" s="277"/>
      <c r="DV712" s="277"/>
      <c r="DW712" s="277"/>
      <c r="DX712" s="277"/>
      <c r="DY712" s="277"/>
      <c r="DZ712" s="277"/>
      <c r="EA712" s="277"/>
      <c r="EB712" s="277"/>
      <c r="EC712" s="277"/>
      <c r="ED712" s="277"/>
      <c r="EE712" s="277"/>
      <c r="EF712" s="277"/>
      <c r="EG712" s="277"/>
      <c r="EH712" s="277"/>
      <c r="EI712" s="277"/>
      <c r="EJ712" s="277"/>
      <c r="EK712" s="277"/>
      <c r="EL712" s="277"/>
      <c r="EM712" s="277"/>
      <c r="EN712" s="277"/>
      <c r="EO712" s="277"/>
      <c r="EP712" s="277"/>
      <c r="EQ712" s="277"/>
      <c r="ER712" s="277"/>
      <c r="ES712" s="277"/>
      <c r="ET712" s="277"/>
      <c r="EU712" s="277"/>
      <c r="EV712" s="277"/>
      <c r="EW712" s="277"/>
      <c r="EX712" s="277"/>
      <c r="EY712" s="277"/>
      <c r="EZ712" s="277"/>
      <c r="FA712" s="277"/>
      <c r="FB712" s="277"/>
      <c r="FC712" s="277"/>
      <c r="FD712" s="277"/>
      <c r="FE712" s="277"/>
      <c r="FF712" s="277"/>
      <c r="FG712" s="277"/>
      <c r="FH712" s="277"/>
      <c r="FI712" s="277"/>
      <c r="FJ712" s="277"/>
      <c r="FK712" s="277"/>
      <c r="FL712" s="277"/>
      <c r="FM712" s="277"/>
      <c r="FN712" s="277"/>
      <c r="FO712" s="277"/>
      <c r="FP712" s="277"/>
      <c r="FQ712" s="277"/>
      <c r="FR712" s="277"/>
      <c r="FS712" s="277"/>
      <c r="FT712" s="277"/>
      <c r="FU712" s="277"/>
      <c r="FV712" s="277"/>
      <c r="FW712" s="277"/>
      <c r="FX712" s="277"/>
      <c r="FY712" s="277"/>
      <c r="FZ712" s="277"/>
      <c r="GA712" s="277"/>
      <c r="GB712" s="277"/>
      <c r="GC712" s="277"/>
      <c r="GD712" s="277"/>
      <c r="GE712" s="277"/>
      <c r="GF712" s="277"/>
      <c r="GG712" s="277"/>
      <c r="GH712" s="277"/>
      <c r="GI712" s="277"/>
      <c r="GJ712" s="277"/>
      <c r="GK712" s="277"/>
      <c r="GL712" s="277"/>
      <c r="GM712" s="277"/>
      <c r="GN712" s="277"/>
      <c r="GO712" s="277"/>
      <c r="GP712" s="277"/>
      <c r="GQ712" s="277"/>
      <c r="GR712" s="277"/>
      <c r="GS712" s="277"/>
      <c r="GT712" s="277"/>
      <c r="GU712" s="277"/>
      <c r="GV712" s="280"/>
      <c r="GW712" s="280"/>
      <c r="GX712" s="280"/>
      <c r="GY712" s="280"/>
      <c r="GZ712" s="280"/>
      <c r="HA712" s="280"/>
      <c r="HB712" s="280"/>
      <c r="HC712" s="280"/>
      <c r="HD712" s="280"/>
      <c r="HE712" s="280"/>
      <c r="HF712" s="280"/>
      <c r="HG712" s="280"/>
      <c r="HH712" s="280"/>
      <c r="HI712" s="280"/>
      <c r="HJ712" s="280"/>
      <c r="HK712" s="280"/>
      <c r="HL712" s="280"/>
      <c r="HM712" s="280"/>
      <c r="HN712" s="280"/>
      <c r="HO712" s="280"/>
      <c r="HP712" s="280"/>
      <c r="HQ712" s="280"/>
      <c r="HR712" s="280"/>
      <c r="HS712" s="280"/>
    </row>
    <row r="713" spans="1:227" s="278" customFormat="1" ht="30" customHeight="1">
      <c r="A713" s="521"/>
      <c r="B713" s="296" t="s">
        <v>677</v>
      </c>
      <c r="C713" s="290">
        <v>10</v>
      </c>
      <c r="D713" s="290"/>
      <c r="E713" s="290"/>
      <c r="F713" s="291">
        <f t="shared" si="108"/>
        <v>10</v>
      </c>
      <c r="G713" s="290"/>
      <c r="H713" s="291">
        <f t="shared" si="115"/>
        <v>10</v>
      </c>
      <c r="I713" s="296"/>
      <c r="J713" s="277"/>
      <c r="K713" s="277"/>
      <c r="L713" s="277"/>
      <c r="M713" s="277"/>
      <c r="N713" s="277"/>
      <c r="O713" s="277"/>
      <c r="P713" s="277"/>
      <c r="Q713" s="277"/>
      <c r="R713" s="277"/>
      <c r="S713" s="277"/>
      <c r="T713" s="277"/>
      <c r="U713" s="277"/>
      <c r="V713" s="277"/>
      <c r="W713" s="277"/>
      <c r="X713" s="277"/>
      <c r="Y713" s="277"/>
      <c r="Z713" s="277"/>
      <c r="AA713" s="277"/>
      <c r="AB713" s="277"/>
      <c r="AC713" s="277"/>
      <c r="AD713" s="277"/>
      <c r="AE713" s="277"/>
      <c r="AF713" s="277"/>
      <c r="AG713" s="277"/>
      <c r="AH713" s="277"/>
      <c r="AI713" s="277"/>
      <c r="AJ713" s="277"/>
      <c r="AK713" s="277"/>
      <c r="AL713" s="277"/>
      <c r="AM713" s="277"/>
      <c r="AN713" s="277"/>
      <c r="AO713" s="277"/>
      <c r="AP713" s="277"/>
      <c r="AQ713" s="277"/>
      <c r="AR713" s="277"/>
      <c r="AS713" s="277"/>
      <c r="AT713" s="277"/>
      <c r="AU713" s="277"/>
      <c r="AV713" s="277"/>
      <c r="AW713" s="277"/>
      <c r="AX713" s="277"/>
      <c r="AY713" s="277"/>
      <c r="AZ713" s="277"/>
      <c r="BA713" s="277"/>
      <c r="BB713" s="277"/>
      <c r="BC713" s="277"/>
      <c r="BD713" s="277"/>
      <c r="BE713" s="277"/>
      <c r="BF713" s="277"/>
      <c r="BG713" s="277"/>
      <c r="BH713" s="277"/>
      <c r="BI713" s="277"/>
      <c r="BJ713" s="277"/>
      <c r="BK713" s="277"/>
      <c r="BL713" s="277"/>
      <c r="BM713" s="277"/>
      <c r="BN713" s="277"/>
      <c r="BO713" s="277"/>
      <c r="BP713" s="277"/>
      <c r="BQ713" s="277"/>
      <c r="BR713" s="277"/>
      <c r="BS713" s="277"/>
      <c r="BT713" s="277"/>
      <c r="BU713" s="277"/>
      <c r="BV713" s="277"/>
      <c r="BW713" s="277"/>
      <c r="BX713" s="277"/>
      <c r="BY713" s="277"/>
      <c r="BZ713" s="277"/>
      <c r="CA713" s="277"/>
      <c r="CB713" s="277"/>
      <c r="CC713" s="277"/>
      <c r="CD713" s="277"/>
      <c r="CE713" s="277"/>
      <c r="CF713" s="277"/>
      <c r="CG713" s="277"/>
      <c r="CH713" s="277"/>
      <c r="CI713" s="277"/>
      <c r="CJ713" s="277"/>
      <c r="CK713" s="277"/>
      <c r="CL713" s="277"/>
      <c r="CM713" s="277"/>
      <c r="CN713" s="277"/>
      <c r="CO713" s="277"/>
      <c r="CP713" s="277"/>
      <c r="CQ713" s="277"/>
      <c r="CR713" s="277"/>
      <c r="CS713" s="277"/>
      <c r="CT713" s="277"/>
      <c r="CU713" s="277"/>
      <c r="CV713" s="277"/>
      <c r="CW713" s="277"/>
      <c r="CX713" s="277"/>
      <c r="CY713" s="277"/>
      <c r="CZ713" s="277"/>
      <c r="DA713" s="277"/>
      <c r="DB713" s="277"/>
      <c r="DC713" s="277"/>
      <c r="DD713" s="277"/>
      <c r="DE713" s="277"/>
      <c r="DF713" s="277"/>
      <c r="DG713" s="277"/>
      <c r="DH713" s="277"/>
      <c r="DI713" s="277"/>
      <c r="DJ713" s="277"/>
      <c r="DK713" s="277"/>
      <c r="DL713" s="277"/>
      <c r="DM713" s="277"/>
      <c r="DN713" s="277"/>
      <c r="DO713" s="277"/>
      <c r="DP713" s="277"/>
      <c r="DQ713" s="277"/>
      <c r="DR713" s="277"/>
      <c r="DS713" s="277"/>
      <c r="DT713" s="277"/>
      <c r="DU713" s="277"/>
      <c r="DV713" s="277"/>
      <c r="DW713" s="277"/>
      <c r="DX713" s="277"/>
      <c r="DY713" s="277"/>
      <c r="DZ713" s="277"/>
      <c r="EA713" s="277"/>
      <c r="EB713" s="277"/>
      <c r="EC713" s="277"/>
      <c r="ED713" s="277"/>
      <c r="EE713" s="277"/>
      <c r="EF713" s="277"/>
      <c r="EG713" s="277"/>
      <c r="EH713" s="277"/>
      <c r="EI713" s="277"/>
      <c r="EJ713" s="277"/>
      <c r="EK713" s="277"/>
      <c r="EL713" s="277"/>
      <c r="EM713" s="277"/>
      <c r="EN713" s="277"/>
      <c r="EO713" s="277"/>
      <c r="EP713" s="277"/>
      <c r="EQ713" s="277"/>
      <c r="ER713" s="277"/>
      <c r="ES713" s="277"/>
      <c r="ET713" s="277"/>
      <c r="EU713" s="277"/>
      <c r="EV713" s="277"/>
      <c r="EW713" s="277"/>
      <c r="EX713" s="277"/>
      <c r="EY713" s="277"/>
      <c r="EZ713" s="277"/>
      <c r="FA713" s="277"/>
      <c r="FB713" s="277"/>
      <c r="FC713" s="277"/>
      <c r="FD713" s="277"/>
      <c r="FE713" s="277"/>
      <c r="FF713" s="277"/>
      <c r="FG713" s="277"/>
      <c r="FH713" s="277"/>
      <c r="FI713" s="277"/>
      <c r="FJ713" s="277"/>
      <c r="FK713" s="277"/>
      <c r="FL713" s="277"/>
      <c r="FM713" s="277"/>
      <c r="FN713" s="277"/>
      <c r="FO713" s="277"/>
      <c r="FP713" s="277"/>
      <c r="FQ713" s="277"/>
      <c r="FR713" s="277"/>
      <c r="FS713" s="277"/>
      <c r="FT713" s="277"/>
      <c r="FU713" s="277"/>
      <c r="FV713" s="277"/>
      <c r="FW713" s="277"/>
      <c r="FX713" s="277"/>
      <c r="FY713" s="277"/>
      <c r="FZ713" s="277"/>
      <c r="GA713" s="277"/>
      <c r="GB713" s="277"/>
      <c r="GC713" s="277"/>
      <c r="GD713" s="277"/>
      <c r="GE713" s="277"/>
      <c r="GF713" s="277"/>
      <c r="GG713" s="277"/>
      <c r="GH713" s="277"/>
      <c r="GI713" s="277"/>
      <c r="GJ713" s="277"/>
      <c r="GK713" s="277"/>
      <c r="GL713" s="277"/>
      <c r="GM713" s="277"/>
      <c r="GN713" s="277"/>
      <c r="GO713" s="277"/>
      <c r="GP713" s="277"/>
      <c r="GQ713" s="277"/>
      <c r="GR713" s="277"/>
      <c r="GS713" s="277"/>
      <c r="GT713" s="277"/>
      <c r="GU713" s="277"/>
      <c r="GV713" s="280"/>
      <c r="GW713" s="280"/>
      <c r="GX713" s="280"/>
      <c r="GY713" s="280"/>
      <c r="GZ713" s="280"/>
      <c r="HA713" s="280"/>
      <c r="HB713" s="280"/>
      <c r="HC713" s="280"/>
      <c r="HD713" s="280"/>
      <c r="HE713" s="280"/>
      <c r="HF713" s="280"/>
      <c r="HG713" s="280"/>
      <c r="HH713" s="280"/>
      <c r="HI713" s="280"/>
      <c r="HJ713" s="280"/>
      <c r="HK713" s="280"/>
      <c r="HL713" s="280"/>
      <c r="HM713" s="280"/>
      <c r="HN713" s="280"/>
      <c r="HO713" s="280"/>
      <c r="HP713" s="280"/>
      <c r="HQ713" s="280"/>
      <c r="HR713" s="280"/>
      <c r="HS713" s="280"/>
    </row>
    <row r="714" spans="1:227" s="278" customFormat="1" ht="30" customHeight="1">
      <c r="A714" s="521"/>
      <c r="B714" s="296" t="s">
        <v>678</v>
      </c>
      <c r="C714" s="290">
        <v>10</v>
      </c>
      <c r="D714" s="290"/>
      <c r="E714" s="290"/>
      <c r="F714" s="291">
        <f t="shared" si="108"/>
        <v>10</v>
      </c>
      <c r="G714" s="290"/>
      <c r="H714" s="291">
        <f t="shared" si="115"/>
        <v>10</v>
      </c>
      <c r="I714" s="296"/>
      <c r="J714" s="277"/>
      <c r="K714" s="277"/>
      <c r="L714" s="277"/>
      <c r="M714" s="277"/>
      <c r="N714" s="277"/>
      <c r="O714" s="277"/>
      <c r="P714" s="277"/>
      <c r="Q714" s="277"/>
      <c r="R714" s="277"/>
      <c r="S714" s="277"/>
      <c r="T714" s="277"/>
      <c r="U714" s="277"/>
      <c r="V714" s="277"/>
      <c r="W714" s="277"/>
      <c r="X714" s="277"/>
      <c r="Y714" s="277"/>
      <c r="Z714" s="277"/>
      <c r="AA714" s="277"/>
      <c r="AB714" s="277"/>
      <c r="AC714" s="277"/>
      <c r="AD714" s="277"/>
      <c r="AE714" s="277"/>
      <c r="AF714" s="277"/>
      <c r="AG714" s="277"/>
      <c r="AH714" s="277"/>
      <c r="AI714" s="277"/>
      <c r="AJ714" s="277"/>
      <c r="AK714" s="277"/>
      <c r="AL714" s="277"/>
      <c r="AM714" s="277"/>
      <c r="AN714" s="277"/>
      <c r="AO714" s="277"/>
      <c r="AP714" s="277"/>
      <c r="AQ714" s="277"/>
      <c r="AR714" s="277"/>
      <c r="AS714" s="277"/>
      <c r="AT714" s="277"/>
      <c r="AU714" s="277"/>
      <c r="AV714" s="277"/>
      <c r="AW714" s="277"/>
      <c r="AX714" s="277"/>
      <c r="AY714" s="277"/>
      <c r="AZ714" s="277"/>
      <c r="BA714" s="277"/>
      <c r="BB714" s="277"/>
      <c r="BC714" s="277"/>
      <c r="BD714" s="277"/>
      <c r="BE714" s="277"/>
      <c r="BF714" s="277"/>
      <c r="BG714" s="277"/>
      <c r="BH714" s="277"/>
      <c r="BI714" s="277"/>
      <c r="BJ714" s="277"/>
      <c r="BK714" s="277"/>
      <c r="BL714" s="277"/>
      <c r="BM714" s="277"/>
      <c r="BN714" s="277"/>
      <c r="BO714" s="277"/>
      <c r="BP714" s="277"/>
      <c r="BQ714" s="277"/>
      <c r="BR714" s="277"/>
      <c r="BS714" s="277"/>
      <c r="BT714" s="277"/>
      <c r="BU714" s="277"/>
      <c r="BV714" s="277"/>
      <c r="BW714" s="277"/>
      <c r="BX714" s="277"/>
      <c r="BY714" s="277"/>
      <c r="BZ714" s="277"/>
      <c r="CA714" s="277"/>
      <c r="CB714" s="277"/>
      <c r="CC714" s="277"/>
      <c r="CD714" s="277"/>
      <c r="CE714" s="277"/>
      <c r="CF714" s="277"/>
      <c r="CG714" s="277"/>
      <c r="CH714" s="277"/>
      <c r="CI714" s="277"/>
      <c r="CJ714" s="277"/>
      <c r="CK714" s="277"/>
      <c r="CL714" s="277"/>
      <c r="CM714" s="277"/>
      <c r="CN714" s="277"/>
      <c r="CO714" s="277"/>
      <c r="CP714" s="277"/>
      <c r="CQ714" s="277"/>
      <c r="CR714" s="277"/>
      <c r="CS714" s="277"/>
      <c r="CT714" s="277"/>
      <c r="CU714" s="277"/>
      <c r="CV714" s="277"/>
      <c r="CW714" s="277"/>
      <c r="CX714" s="277"/>
      <c r="CY714" s="277"/>
      <c r="CZ714" s="277"/>
      <c r="DA714" s="277"/>
      <c r="DB714" s="277"/>
      <c r="DC714" s="277"/>
      <c r="DD714" s="277"/>
      <c r="DE714" s="277"/>
      <c r="DF714" s="277"/>
      <c r="DG714" s="277"/>
      <c r="DH714" s="277"/>
      <c r="DI714" s="277"/>
      <c r="DJ714" s="277"/>
      <c r="DK714" s="277"/>
      <c r="DL714" s="277"/>
      <c r="DM714" s="277"/>
      <c r="DN714" s="277"/>
      <c r="DO714" s="277"/>
      <c r="DP714" s="277"/>
      <c r="DQ714" s="277"/>
      <c r="DR714" s="277"/>
      <c r="DS714" s="277"/>
      <c r="DT714" s="277"/>
      <c r="DU714" s="277"/>
      <c r="DV714" s="277"/>
      <c r="DW714" s="277"/>
      <c r="DX714" s="277"/>
      <c r="DY714" s="277"/>
      <c r="DZ714" s="277"/>
      <c r="EA714" s="277"/>
      <c r="EB714" s="277"/>
      <c r="EC714" s="277"/>
      <c r="ED714" s="277"/>
      <c r="EE714" s="277"/>
      <c r="EF714" s="277"/>
      <c r="EG714" s="277"/>
      <c r="EH714" s="277"/>
      <c r="EI714" s="277"/>
      <c r="EJ714" s="277"/>
      <c r="EK714" s="277"/>
      <c r="EL714" s="277"/>
      <c r="EM714" s="277"/>
      <c r="EN714" s="277"/>
      <c r="EO714" s="277"/>
      <c r="EP714" s="277"/>
      <c r="EQ714" s="277"/>
      <c r="ER714" s="277"/>
      <c r="ES714" s="277"/>
      <c r="ET714" s="277"/>
      <c r="EU714" s="277"/>
      <c r="EV714" s="277"/>
      <c r="EW714" s="277"/>
      <c r="EX714" s="277"/>
      <c r="EY714" s="277"/>
      <c r="EZ714" s="277"/>
      <c r="FA714" s="277"/>
      <c r="FB714" s="277"/>
      <c r="FC714" s="277"/>
      <c r="FD714" s="277"/>
      <c r="FE714" s="277"/>
      <c r="FF714" s="277"/>
      <c r="FG714" s="277"/>
      <c r="FH714" s="277"/>
      <c r="FI714" s="277"/>
      <c r="FJ714" s="277"/>
      <c r="FK714" s="277"/>
      <c r="FL714" s="277"/>
      <c r="FM714" s="277"/>
      <c r="FN714" s="277"/>
      <c r="FO714" s="277"/>
      <c r="FP714" s="277"/>
      <c r="FQ714" s="277"/>
      <c r="FR714" s="277"/>
      <c r="FS714" s="277"/>
      <c r="FT714" s="277"/>
      <c r="FU714" s="277"/>
      <c r="FV714" s="277"/>
      <c r="FW714" s="277"/>
      <c r="FX714" s="277"/>
      <c r="FY714" s="277"/>
      <c r="FZ714" s="277"/>
      <c r="GA714" s="277"/>
      <c r="GB714" s="277"/>
      <c r="GC714" s="277"/>
      <c r="GD714" s="277"/>
      <c r="GE714" s="277"/>
      <c r="GF714" s="277"/>
      <c r="GG714" s="277"/>
      <c r="GH714" s="277"/>
      <c r="GI714" s="277"/>
      <c r="GJ714" s="277"/>
      <c r="GK714" s="277"/>
      <c r="GL714" s="277"/>
      <c r="GM714" s="277"/>
      <c r="GN714" s="277"/>
      <c r="GO714" s="277"/>
      <c r="GP714" s="277"/>
      <c r="GQ714" s="277"/>
      <c r="GR714" s="277"/>
      <c r="GS714" s="277"/>
      <c r="GT714" s="277"/>
      <c r="GU714" s="277"/>
      <c r="GV714" s="280"/>
      <c r="GW714" s="280"/>
      <c r="GX714" s="280"/>
      <c r="GY714" s="280"/>
      <c r="GZ714" s="280"/>
      <c r="HA714" s="280"/>
      <c r="HB714" s="280"/>
      <c r="HC714" s="280"/>
      <c r="HD714" s="280"/>
      <c r="HE714" s="280"/>
      <c r="HF714" s="280"/>
      <c r="HG714" s="280"/>
      <c r="HH714" s="280"/>
      <c r="HI714" s="280"/>
      <c r="HJ714" s="280"/>
      <c r="HK714" s="280"/>
      <c r="HL714" s="280"/>
      <c r="HM714" s="280"/>
      <c r="HN714" s="280"/>
      <c r="HO714" s="280"/>
      <c r="HP714" s="280"/>
      <c r="HQ714" s="280"/>
      <c r="HR714" s="280"/>
      <c r="HS714" s="280"/>
    </row>
    <row r="715" spans="1:227" s="278" customFormat="1" ht="30" customHeight="1">
      <c r="A715" s="521"/>
      <c r="B715" s="296" t="s">
        <v>679</v>
      </c>
      <c r="C715" s="290">
        <v>15</v>
      </c>
      <c r="D715" s="290"/>
      <c r="E715" s="290"/>
      <c r="F715" s="291">
        <f t="shared" si="108"/>
        <v>15</v>
      </c>
      <c r="G715" s="290"/>
      <c r="H715" s="291">
        <f t="shared" si="115"/>
        <v>15</v>
      </c>
      <c r="I715" s="296"/>
      <c r="J715" s="277"/>
      <c r="K715" s="277"/>
      <c r="L715" s="277"/>
      <c r="M715" s="277"/>
      <c r="N715" s="277"/>
      <c r="O715" s="277"/>
      <c r="P715" s="277"/>
      <c r="Q715" s="277"/>
      <c r="R715" s="277"/>
      <c r="S715" s="277"/>
      <c r="T715" s="277"/>
      <c r="U715" s="277"/>
      <c r="V715" s="277"/>
      <c r="W715" s="277"/>
      <c r="X715" s="277"/>
      <c r="Y715" s="277"/>
      <c r="Z715" s="277"/>
      <c r="AA715" s="277"/>
      <c r="AB715" s="277"/>
      <c r="AC715" s="277"/>
      <c r="AD715" s="277"/>
      <c r="AE715" s="277"/>
      <c r="AF715" s="277"/>
      <c r="AG715" s="277"/>
      <c r="AH715" s="277"/>
      <c r="AI715" s="277"/>
      <c r="AJ715" s="277"/>
      <c r="AK715" s="277"/>
      <c r="AL715" s="277"/>
      <c r="AM715" s="277"/>
      <c r="AN715" s="277"/>
      <c r="AO715" s="277"/>
      <c r="AP715" s="277"/>
      <c r="AQ715" s="277"/>
      <c r="AR715" s="277"/>
      <c r="AS715" s="277"/>
      <c r="AT715" s="277"/>
      <c r="AU715" s="277"/>
      <c r="AV715" s="277"/>
      <c r="AW715" s="277"/>
      <c r="AX715" s="277"/>
      <c r="AY715" s="277"/>
      <c r="AZ715" s="277"/>
      <c r="BA715" s="277"/>
      <c r="BB715" s="277"/>
      <c r="BC715" s="277"/>
      <c r="BD715" s="277"/>
      <c r="BE715" s="277"/>
      <c r="BF715" s="277"/>
      <c r="BG715" s="277"/>
      <c r="BH715" s="277"/>
      <c r="BI715" s="277"/>
      <c r="BJ715" s="277"/>
      <c r="BK715" s="277"/>
      <c r="BL715" s="277"/>
      <c r="BM715" s="277"/>
      <c r="BN715" s="277"/>
      <c r="BO715" s="277"/>
      <c r="BP715" s="277"/>
      <c r="BQ715" s="277"/>
      <c r="BR715" s="277"/>
      <c r="BS715" s="277"/>
      <c r="BT715" s="277"/>
      <c r="BU715" s="277"/>
      <c r="BV715" s="277"/>
      <c r="BW715" s="277"/>
      <c r="BX715" s="277"/>
      <c r="BY715" s="277"/>
      <c r="BZ715" s="277"/>
      <c r="CA715" s="277"/>
      <c r="CB715" s="277"/>
      <c r="CC715" s="277"/>
      <c r="CD715" s="277"/>
      <c r="CE715" s="277"/>
      <c r="CF715" s="277"/>
      <c r="CG715" s="277"/>
      <c r="CH715" s="277"/>
      <c r="CI715" s="277"/>
      <c r="CJ715" s="277"/>
      <c r="CK715" s="277"/>
      <c r="CL715" s="277"/>
      <c r="CM715" s="277"/>
      <c r="CN715" s="277"/>
      <c r="CO715" s="277"/>
      <c r="CP715" s="277"/>
      <c r="CQ715" s="277"/>
      <c r="CR715" s="277"/>
      <c r="CS715" s="277"/>
      <c r="CT715" s="277"/>
      <c r="CU715" s="277"/>
      <c r="CV715" s="277"/>
      <c r="CW715" s="277"/>
      <c r="CX715" s="277"/>
      <c r="CY715" s="277"/>
      <c r="CZ715" s="277"/>
      <c r="DA715" s="277"/>
      <c r="DB715" s="277"/>
      <c r="DC715" s="277"/>
      <c r="DD715" s="277"/>
      <c r="DE715" s="277"/>
      <c r="DF715" s="277"/>
      <c r="DG715" s="277"/>
      <c r="DH715" s="277"/>
      <c r="DI715" s="277"/>
      <c r="DJ715" s="277"/>
      <c r="DK715" s="277"/>
      <c r="DL715" s="277"/>
      <c r="DM715" s="277"/>
      <c r="DN715" s="277"/>
      <c r="DO715" s="277"/>
      <c r="DP715" s="277"/>
      <c r="DQ715" s="277"/>
      <c r="DR715" s="277"/>
      <c r="DS715" s="277"/>
      <c r="DT715" s="277"/>
      <c r="DU715" s="277"/>
      <c r="DV715" s="277"/>
      <c r="DW715" s="277"/>
      <c r="DX715" s="277"/>
      <c r="DY715" s="277"/>
      <c r="DZ715" s="277"/>
      <c r="EA715" s="277"/>
      <c r="EB715" s="277"/>
      <c r="EC715" s="277"/>
      <c r="ED715" s="277"/>
      <c r="EE715" s="277"/>
      <c r="EF715" s="277"/>
      <c r="EG715" s="277"/>
      <c r="EH715" s="277"/>
      <c r="EI715" s="277"/>
      <c r="EJ715" s="277"/>
      <c r="EK715" s="277"/>
      <c r="EL715" s="277"/>
      <c r="EM715" s="277"/>
      <c r="EN715" s="277"/>
      <c r="EO715" s="277"/>
      <c r="EP715" s="277"/>
      <c r="EQ715" s="277"/>
      <c r="ER715" s="277"/>
      <c r="ES715" s="277"/>
      <c r="ET715" s="277"/>
      <c r="EU715" s="277"/>
      <c r="EV715" s="277"/>
      <c r="EW715" s="277"/>
      <c r="EX715" s="277"/>
      <c r="EY715" s="277"/>
      <c r="EZ715" s="277"/>
      <c r="FA715" s="277"/>
      <c r="FB715" s="277"/>
      <c r="FC715" s="277"/>
      <c r="FD715" s="277"/>
      <c r="FE715" s="277"/>
      <c r="FF715" s="277"/>
      <c r="FG715" s="277"/>
      <c r="FH715" s="277"/>
      <c r="FI715" s="277"/>
      <c r="FJ715" s="277"/>
      <c r="FK715" s="277"/>
      <c r="FL715" s="277"/>
      <c r="FM715" s="277"/>
      <c r="FN715" s="277"/>
      <c r="FO715" s="277"/>
      <c r="FP715" s="277"/>
      <c r="FQ715" s="277"/>
      <c r="FR715" s="277"/>
      <c r="FS715" s="277"/>
      <c r="FT715" s="277"/>
      <c r="FU715" s="277"/>
      <c r="FV715" s="277"/>
      <c r="FW715" s="277"/>
      <c r="FX715" s="277"/>
      <c r="FY715" s="277"/>
      <c r="FZ715" s="277"/>
      <c r="GA715" s="277"/>
      <c r="GB715" s="277"/>
      <c r="GC715" s="277"/>
      <c r="GD715" s="277"/>
      <c r="GE715" s="277"/>
      <c r="GF715" s="277"/>
      <c r="GG715" s="277"/>
      <c r="GH715" s="277"/>
      <c r="GI715" s="277"/>
      <c r="GJ715" s="277"/>
      <c r="GK715" s="277"/>
      <c r="GL715" s="277"/>
      <c r="GM715" s="277"/>
      <c r="GN715" s="277"/>
      <c r="GO715" s="277"/>
      <c r="GP715" s="277"/>
      <c r="GQ715" s="277"/>
      <c r="GR715" s="277"/>
      <c r="GS715" s="277"/>
      <c r="GT715" s="277"/>
      <c r="GU715" s="277"/>
      <c r="GV715" s="280"/>
      <c r="GW715" s="280"/>
      <c r="GX715" s="280"/>
      <c r="GY715" s="280"/>
      <c r="GZ715" s="280"/>
      <c r="HA715" s="280"/>
      <c r="HB715" s="280"/>
      <c r="HC715" s="280"/>
      <c r="HD715" s="280"/>
      <c r="HE715" s="280"/>
      <c r="HF715" s="280"/>
      <c r="HG715" s="280"/>
      <c r="HH715" s="280"/>
      <c r="HI715" s="280"/>
      <c r="HJ715" s="280"/>
      <c r="HK715" s="280"/>
      <c r="HL715" s="280"/>
      <c r="HM715" s="280"/>
      <c r="HN715" s="280"/>
      <c r="HO715" s="280"/>
      <c r="HP715" s="280"/>
      <c r="HQ715" s="280"/>
      <c r="HR715" s="280"/>
      <c r="HS715" s="280"/>
    </row>
    <row r="716" spans="1:227" s="278" customFormat="1" ht="30" customHeight="1">
      <c r="A716" s="521"/>
      <c r="B716" s="296" t="s">
        <v>531</v>
      </c>
      <c r="C716" s="290"/>
      <c r="D716" s="290"/>
      <c r="E716" s="290"/>
      <c r="F716" s="291">
        <f t="shared" si="108"/>
        <v>0</v>
      </c>
      <c r="G716" s="290">
        <v>315.67270000000002</v>
      </c>
      <c r="H716" s="291">
        <f t="shared" si="115"/>
        <v>315.67270000000002</v>
      </c>
      <c r="I716" s="296"/>
      <c r="J716" s="277"/>
      <c r="K716" s="277"/>
      <c r="L716" s="277"/>
      <c r="M716" s="277"/>
      <c r="N716" s="277"/>
      <c r="O716" s="277"/>
      <c r="P716" s="277"/>
      <c r="Q716" s="277"/>
      <c r="R716" s="277"/>
      <c r="S716" s="277"/>
      <c r="T716" s="277"/>
      <c r="U716" s="277"/>
      <c r="V716" s="277"/>
      <c r="W716" s="277"/>
      <c r="X716" s="277"/>
      <c r="Y716" s="277"/>
      <c r="Z716" s="277"/>
      <c r="AA716" s="277"/>
      <c r="AB716" s="277"/>
      <c r="AC716" s="277"/>
      <c r="AD716" s="277"/>
      <c r="AE716" s="277"/>
      <c r="AF716" s="277"/>
      <c r="AG716" s="277"/>
      <c r="AH716" s="277"/>
      <c r="AI716" s="277"/>
      <c r="AJ716" s="277"/>
      <c r="AK716" s="277"/>
      <c r="AL716" s="277"/>
      <c r="AM716" s="277"/>
      <c r="AN716" s="277"/>
      <c r="AO716" s="277"/>
      <c r="AP716" s="277"/>
      <c r="AQ716" s="277"/>
      <c r="AR716" s="277"/>
      <c r="AS716" s="277"/>
      <c r="AT716" s="277"/>
      <c r="AU716" s="277"/>
      <c r="AV716" s="277"/>
      <c r="AW716" s="277"/>
      <c r="AX716" s="277"/>
      <c r="AY716" s="277"/>
      <c r="AZ716" s="277"/>
      <c r="BA716" s="277"/>
      <c r="BB716" s="277"/>
      <c r="BC716" s="277"/>
      <c r="BD716" s="277"/>
      <c r="BE716" s="277"/>
      <c r="BF716" s="277"/>
      <c r="BG716" s="277"/>
      <c r="BH716" s="277"/>
      <c r="BI716" s="277"/>
      <c r="BJ716" s="277"/>
      <c r="BK716" s="277"/>
      <c r="BL716" s="277"/>
      <c r="BM716" s="277"/>
      <c r="BN716" s="277"/>
      <c r="BO716" s="277"/>
      <c r="BP716" s="277"/>
      <c r="BQ716" s="277"/>
      <c r="BR716" s="277"/>
      <c r="BS716" s="277"/>
      <c r="BT716" s="277"/>
      <c r="BU716" s="277"/>
      <c r="BV716" s="277"/>
      <c r="BW716" s="277"/>
      <c r="BX716" s="277"/>
      <c r="BY716" s="277"/>
      <c r="BZ716" s="277"/>
      <c r="CA716" s="277"/>
      <c r="CB716" s="277"/>
      <c r="CC716" s="277"/>
      <c r="CD716" s="277"/>
      <c r="CE716" s="277"/>
      <c r="CF716" s="277"/>
      <c r="CG716" s="277"/>
      <c r="CH716" s="277"/>
      <c r="CI716" s="277"/>
      <c r="CJ716" s="277"/>
      <c r="CK716" s="277"/>
      <c r="CL716" s="277"/>
      <c r="CM716" s="277"/>
      <c r="CN716" s="277"/>
      <c r="CO716" s="277"/>
      <c r="CP716" s="277"/>
      <c r="CQ716" s="277"/>
      <c r="CR716" s="277"/>
      <c r="CS716" s="277"/>
      <c r="CT716" s="277"/>
      <c r="CU716" s="277"/>
      <c r="CV716" s="277"/>
      <c r="CW716" s="277"/>
      <c r="CX716" s="277"/>
      <c r="CY716" s="277"/>
      <c r="CZ716" s="277"/>
      <c r="DA716" s="277"/>
      <c r="DB716" s="277"/>
      <c r="DC716" s="277"/>
      <c r="DD716" s="277"/>
      <c r="DE716" s="277"/>
      <c r="DF716" s="277"/>
      <c r="DG716" s="277"/>
      <c r="DH716" s="277"/>
      <c r="DI716" s="277"/>
      <c r="DJ716" s="277"/>
      <c r="DK716" s="277"/>
      <c r="DL716" s="277"/>
      <c r="DM716" s="277"/>
      <c r="DN716" s="277"/>
      <c r="DO716" s="277"/>
      <c r="DP716" s="277"/>
      <c r="DQ716" s="277"/>
      <c r="DR716" s="277"/>
      <c r="DS716" s="277"/>
      <c r="DT716" s="277"/>
      <c r="DU716" s="277"/>
      <c r="DV716" s="277"/>
      <c r="DW716" s="277"/>
      <c r="DX716" s="277"/>
      <c r="DY716" s="277"/>
      <c r="DZ716" s="277"/>
      <c r="EA716" s="277"/>
      <c r="EB716" s="277"/>
      <c r="EC716" s="277"/>
      <c r="ED716" s="277"/>
      <c r="EE716" s="277"/>
      <c r="EF716" s="277"/>
      <c r="EG716" s="277"/>
      <c r="EH716" s="277"/>
      <c r="EI716" s="277"/>
      <c r="EJ716" s="277"/>
      <c r="EK716" s="277"/>
      <c r="EL716" s="277"/>
      <c r="EM716" s="277"/>
      <c r="EN716" s="277"/>
      <c r="EO716" s="277"/>
      <c r="EP716" s="277"/>
      <c r="EQ716" s="277"/>
      <c r="ER716" s="277"/>
      <c r="ES716" s="277"/>
      <c r="ET716" s="277"/>
      <c r="EU716" s="277"/>
      <c r="EV716" s="277"/>
      <c r="EW716" s="277"/>
      <c r="EX716" s="277"/>
      <c r="EY716" s="277"/>
      <c r="EZ716" s="277"/>
      <c r="FA716" s="277"/>
      <c r="FB716" s="277"/>
      <c r="FC716" s="277"/>
      <c r="FD716" s="277"/>
      <c r="FE716" s="277"/>
      <c r="FF716" s="277"/>
      <c r="FG716" s="277"/>
      <c r="FH716" s="277"/>
      <c r="FI716" s="277"/>
      <c r="FJ716" s="277"/>
      <c r="FK716" s="277"/>
      <c r="FL716" s="277"/>
      <c r="FM716" s="277"/>
      <c r="FN716" s="277"/>
      <c r="FO716" s="277"/>
      <c r="FP716" s="277"/>
      <c r="FQ716" s="277"/>
      <c r="FR716" s="277"/>
      <c r="FS716" s="277"/>
      <c r="FT716" s="277"/>
      <c r="FU716" s="277"/>
      <c r="FV716" s="277"/>
      <c r="FW716" s="277"/>
      <c r="FX716" s="277"/>
      <c r="FY716" s="277"/>
      <c r="FZ716" s="277"/>
      <c r="GA716" s="277"/>
      <c r="GB716" s="277"/>
      <c r="GC716" s="277"/>
      <c r="GD716" s="277"/>
      <c r="GE716" s="277"/>
      <c r="GF716" s="277"/>
      <c r="GG716" s="277"/>
      <c r="GH716" s="277"/>
      <c r="GI716" s="277"/>
      <c r="GJ716" s="277"/>
      <c r="GK716" s="277"/>
      <c r="GL716" s="277"/>
      <c r="GM716" s="277"/>
      <c r="GN716" s="277"/>
      <c r="GO716" s="277"/>
      <c r="GP716" s="277"/>
      <c r="GQ716" s="277"/>
      <c r="GR716" s="277"/>
      <c r="GS716" s="277"/>
      <c r="GT716" s="277"/>
      <c r="GU716" s="277"/>
      <c r="GV716" s="280"/>
      <c r="GW716" s="280"/>
      <c r="GX716" s="280"/>
      <c r="GY716" s="280"/>
      <c r="GZ716" s="280"/>
      <c r="HA716" s="280"/>
      <c r="HB716" s="280"/>
      <c r="HC716" s="280"/>
      <c r="HD716" s="280"/>
      <c r="HE716" s="280"/>
      <c r="HF716" s="280"/>
      <c r="HG716" s="280"/>
      <c r="HH716" s="280"/>
      <c r="HI716" s="280"/>
      <c r="HJ716" s="280"/>
      <c r="HK716" s="280"/>
      <c r="HL716" s="280"/>
      <c r="HM716" s="280"/>
      <c r="HN716" s="280"/>
      <c r="HO716" s="280"/>
      <c r="HP716" s="280"/>
      <c r="HQ716" s="280"/>
      <c r="HR716" s="280"/>
      <c r="HS716" s="280"/>
    </row>
    <row r="717" spans="1:227" s="278" customFormat="1" ht="30" customHeight="1">
      <c r="A717" s="521"/>
      <c r="B717" s="296" t="s">
        <v>342</v>
      </c>
      <c r="C717" s="290"/>
      <c r="D717" s="290">
        <v>40.774999999999999</v>
      </c>
      <c r="E717" s="290"/>
      <c r="F717" s="291">
        <f t="shared" si="108"/>
        <v>40.774999999999999</v>
      </c>
      <c r="G717" s="290"/>
      <c r="H717" s="291">
        <f t="shared" si="115"/>
        <v>40.774999999999999</v>
      </c>
      <c r="I717" s="296" t="s">
        <v>267</v>
      </c>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277"/>
      <c r="AF717" s="277"/>
      <c r="AG717" s="277"/>
      <c r="AH717" s="277"/>
      <c r="AI717" s="277"/>
      <c r="AJ717" s="277"/>
      <c r="AK717" s="277"/>
      <c r="AL717" s="277"/>
      <c r="AM717" s="277"/>
      <c r="AN717" s="277"/>
      <c r="AO717" s="277"/>
      <c r="AP717" s="277"/>
      <c r="AQ717" s="277"/>
      <c r="AR717" s="277"/>
      <c r="AS717" s="277"/>
      <c r="AT717" s="277"/>
      <c r="AU717" s="277"/>
      <c r="AV717" s="277"/>
      <c r="AW717" s="277"/>
      <c r="AX717" s="277"/>
      <c r="AY717" s="277"/>
      <c r="AZ717" s="277"/>
      <c r="BA717" s="277"/>
      <c r="BB717" s="277"/>
      <c r="BC717" s="277"/>
      <c r="BD717" s="277"/>
      <c r="BE717" s="277"/>
      <c r="BF717" s="277"/>
      <c r="BG717" s="277"/>
      <c r="BH717" s="277"/>
      <c r="BI717" s="277"/>
      <c r="BJ717" s="277"/>
      <c r="BK717" s="277"/>
      <c r="BL717" s="277"/>
      <c r="BM717" s="277"/>
      <c r="BN717" s="277"/>
      <c r="BO717" s="277"/>
      <c r="BP717" s="277"/>
      <c r="BQ717" s="277"/>
      <c r="BR717" s="277"/>
      <c r="BS717" s="277"/>
      <c r="BT717" s="277"/>
      <c r="BU717" s="277"/>
      <c r="BV717" s="277"/>
      <c r="BW717" s="277"/>
      <c r="BX717" s="277"/>
      <c r="BY717" s="277"/>
      <c r="BZ717" s="277"/>
      <c r="CA717" s="277"/>
      <c r="CB717" s="277"/>
      <c r="CC717" s="277"/>
      <c r="CD717" s="277"/>
      <c r="CE717" s="277"/>
      <c r="CF717" s="277"/>
      <c r="CG717" s="277"/>
      <c r="CH717" s="277"/>
      <c r="CI717" s="277"/>
      <c r="CJ717" s="277"/>
      <c r="CK717" s="277"/>
      <c r="CL717" s="277"/>
      <c r="CM717" s="277"/>
      <c r="CN717" s="277"/>
      <c r="CO717" s="277"/>
      <c r="CP717" s="277"/>
      <c r="CQ717" s="277"/>
      <c r="CR717" s="277"/>
      <c r="CS717" s="277"/>
      <c r="CT717" s="277"/>
      <c r="CU717" s="277"/>
      <c r="CV717" s="277"/>
      <c r="CW717" s="277"/>
      <c r="CX717" s="277"/>
      <c r="CY717" s="277"/>
      <c r="CZ717" s="277"/>
      <c r="DA717" s="277"/>
      <c r="DB717" s="277"/>
      <c r="DC717" s="277"/>
      <c r="DD717" s="277"/>
      <c r="DE717" s="277"/>
      <c r="DF717" s="277"/>
      <c r="DG717" s="277"/>
      <c r="DH717" s="277"/>
      <c r="DI717" s="277"/>
      <c r="DJ717" s="277"/>
      <c r="DK717" s="277"/>
      <c r="DL717" s="277"/>
      <c r="DM717" s="277"/>
      <c r="DN717" s="277"/>
      <c r="DO717" s="277"/>
      <c r="DP717" s="277"/>
      <c r="DQ717" s="277"/>
      <c r="DR717" s="277"/>
      <c r="DS717" s="277"/>
      <c r="DT717" s="277"/>
      <c r="DU717" s="277"/>
      <c r="DV717" s="277"/>
      <c r="DW717" s="277"/>
      <c r="DX717" s="277"/>
      <c r="DY717" s="277"/>
      <c r="DZ717" s="277"/>
      <c r="EA717" s="277"/>
      <c r="EB717" s="277"/>
      <c r="EC717" s="277"/>
      <c r="ED717" s="277"/>
      <c r="EE717" s="277"/>
      <c r="EF717" s="277"/>
      <c r="EG717" s="277"/>
      <c r="EH717" s="277"/>
      <c r="EI717" s="277"/>
      <c r="EJ717" s="277"/>
      <c r="EK717" s="277"/>
      <c r="EL717" s="277"/>
      <c r="EM717" s="277"/>
      <c r="EN717" s="277"/>
      <c r="EO717" s="277"/>
      <c r="EP717" s="277"/>
      <c r="EQ717" s="277"/>
      <c r="ER717" s="277"/>
      <c r="ES717" s="277"/>
      <c r="ET717" s="277"/>
      <c r="EU717" s="277"/>
      <c r="EV717" s="277"/>
      <c r="EW717" s="277"/>
      <c r="EX717" s="277"/>
      <c r="EY717" s="277"/>
      <c r="EZ717" s="277"/>
      <c r="FA717" s="277"/>
      <c r="FB717" s="277"/>
      <c r="FC717" s="277"/>
      <c r="FD717" s="277"/>
      <c r="FE717" s="277"/>
      <c r="FF717" s="277"/>
      <c r="FG717" s="277"/>
      <c r="FH717" s="277"/>
      <c r="FI717" s="277"/>
      <c r="FJ717" s="277"/>
      <c r="FK717" s="277"/>
      <c r="FL717" s="277"/>
      <c r="FM717" s="277"/>
      <c r="FN717" s="277"/>
      <c r="FO717" s="277"/>
      <c r="FP717" s="277"/>
      <c r="FQ717" s="277"/>
      <c r="FR717" s="277"/>
      <c r="FS717" s="277"/>
      <c r="FT717" s="277"/>
      <c r="FU717" s="277"/>
      <c r="FV717" s="277"/>
      <c r="FW717" s="277"/>
      <c r="FX717" s="277"/>
      <c r="FY717" s="277"/>
      <c r="FZ717" s="277"/>
      <c r="GA717" s="277"/>
      <c r="GB717" s="277"/>
      <c r="GC717" s="277"/>
      <c r="GD717" s="277"/>
      <c r="GE717" s="277"/>
      <c r="GF717" s="277"/>
      <c r="GG717" s="277"/>
      <c r="GH717" s="277"/>
      <c r="GI717" s="277"/>
      <c r="GJ717" s="277"/>
      <c r="GK717" s="277"/>
      <c r="GL717" s="277"/>
      <c r="GM717" s="277"/>
      <c r="GN717" s="277"/>
      <c r="GO717" s="277"/>
      <c r="GP717" s="277"/>
      <c r="GQ717" s="277"/>
      <c r="GR717" s="277"/>
      <c r="GS717" s="277"/>
      <c r="GT717" s="277"/>
      <c r="GU717" s="277"/>
      <c r="GV717" s="280"/>
      <c r="GW717" s="280"/>
      <c r="GX717" s="280"/>
      <c r="GY717" s="280"/>
      <c r="GZ717" s="280"/>
      <c r="HA717" s="280"/>
      <c r="HB717" s="280"/>
      <c r="HC717" s="280"/>
      <c r="HD717" s="280"/>
      <c r="HE717" s="280"/>
      <c r="HF717" s="280"/>
      <c r="HG717" s="280"/>
      <c r="HH717" s="280"/>
      <c r="HI717" s="280"/>
      <c r="HJ717" s="280"/>
      <c r="HK717" s="280"/>
      <c r="HL717" s="280"/>
      <c r="HM717" s="280"/>
      <c r="HN717" s="280"/>
      <c r="HO717" s="280"/>
      <c r="HP717" s="280"/>
      <c r="HQ717" s="280"/>
      <c r="HR717" s="280"/>
      <c r="HS717" s="280"/>
    </row>
    <row r="718" spans="1:227" s="278" customFormat="1" ht="30" customHeight="1">
      <c r="A718" s="521"/>
      <c r="B718" s="296" t="s">
        <v>680</v>
      </c>
      <c r="C718" s="290"/>
      <c r="D718" s="290"/>
      <c r="E718" s="290"/>
      <c r="F718" s="291">
        <f t="shared" si="108"/>
        <v>0</v>
      </c>
      <c r="G718" s="290">
        <v>-73.8155</v>
      </c>
      <c r="H718" s="291">
        <f t="shared" si="115"/>
        <v>-73.8155</v>
      </c>
      <c r="I718" s="296"/>
      <c r="J718" s="277"/>
      <c r="K718" s="277"/>
      <c r="L718" s="277"/>
      <c r="M718" s="277"/>
      <c r="N718" s="277"/>
      <c r="O718" s="277"/>
      <c r="P718" s="277"/>
      <c r="Q718" s="277"/>
      <c r="R718" s="277"/>
      <c r="S718" s="277"/>
      <c r="T718" s="277"/>
      <c r="U718" s="277"/>
      <c r="V718" s="277"/>
      <c r="W718" s="277"/>
      <c r="X718" s="277"/>
      <c r="Y718" s="277"/>
      <c r="Z718" s="277"/>
      <c r="AA718" s="277"/>
      <c r="AB718" s="277"/>
      <c r="AC718" s="277"/>
      <c r="AD718" s="277"/>
      <c r="AE718" s="277"/>
      <c r="AF718" s="277"/>
      <c r="AG718" s="277"/>
      <c r="AH718" s="277"/>
      <c r="AI718" s="277"/>
      <c r="AJ718" s="277"/>
      <c r="AK718" s="277"/>
      <c r="AL718" s="277"/>
      <c r="AM718" s="277"/>
      <c r="AN718" s="277"/>
      <c r="AO718" s="277"/>
      <c r="AP718" s="277"/>
      <c r="AQ718" s="277"/>
      <c r="AR718" s="277"/>
      <c r="AS718" s="277"/>
      <c r="AT718" s="277"/>
      <c r="AU718" s="277"/>
      <c r="AV718" s="277"/>
      <c r="AW718" s="277"/>
      <c r="AX718" s="277"/>
      <c r="AY718" s="277"/>
      <c r="AZ718" s="277"/>
      <c r="BA718" s="277"/>
      <c r="BB718" s="277"/>
      <c r="BC718" s="277"/>
      <c r="BD718" s="277"/>
      <c r="BE718" s="277"/>
      <c r="BF718" s="277"/>
      <c r="BG718" s="277"/>
      <c r="BH718" s="277"/>
      <c r="BI718" s="277"/>
      <c r="BJ718" s="277"/>
      <c r="BK718" s="277"/>
      <c r="BL718" s="277"/>
      <c r="BM718" s="277"/>
      <c r="BN718" s="277"/>
      <c r="BO718" s="277"/>
      <c r="BP718" s="277"/>
      <c r="BQ718" s="277"/>
      <c r="BR718" s="277"/>
      <c r="BS718" s="277"/>
      <c r="BT718" s="277"/>
      <c r="BU718" s="277"/>
      <c r="BV718" s="277"/>
      <c r="BW718" s="277"/>
      <c r="BX718" s="277"/>
      <c r="BY718" s="277"/>
      <c r="BZ718" s="277"/>
      <c r="CA718" s="277"/>
      <c r="CB718" s="277"/>
      <c r="CC718" s="277"/>
      <c r="CD718" s="277"/>
      <c r="CE718" s="277"/>
      <c r="CF718" s="277"/>
      <c r="CG718" s="277"/>
      <c r="CH718" s="277"/>
      <c r="CI718" s="277"/>
      <c r="CJ718" s="277"/>
      <c r="CK718" s="277"/>
      <c r="CL718" s="277"/>
      <c r="CM718" s="277"/>
      <c r="CN718" s="277"/>
      <c r="CO718" s="277"/>
      <c r="CP718" s="277"/>
      <c r="CQ718" s="277"/>
      <c r="CR718" s="277"/>
      <c r="CS718" s="277"/>
      <c r="CT718" s="277"/>
      <c r="CU718" s="277"/>
      <c r="CV718" s="277"/>
      <c r="CW718" s="277"/>
      <c r="CX718" s="277"/>
      <c r="CY718" s="277"/>
      <c r="CZ718" s="277"/>
      <c r="DA718" s="277"/>
      <c r="DB718" s="277"/>
      <c r="DC718" s="277"/>
      <c r="DD718" s="277"/>
      <c r="DE718" s="277"/>
      <c r="DF718" s="277"/>
      <c r="DG718" s="277"/>
      <c r="DH718" s="277"/>
      <c r="DI718" s="277"/>
      <c r="DJ718" s="277"/>
      <c r="DK718" s="277"/>
      <c r="DL718" s="277"/>
      <c r="DM718" s="277"/>
      <c r="DN718" s="277"/>
      <c r="DO718" s="277"/>
      <c r="DP718" s="277"/>
      <c r="DQ718" s="277"/>
      <c r="DR718" s="277"/>
      <c r="DS718" s="277"/>
      <c r="DT718" s="277"/>
      <c r="DU718" s="277"/>
      <c r="DV718" s="277"/>
      <c r="DW718" s="277"/>
      <c r="DX718" s="277"/>
      <c r="DY718" s="277"/>
      <c r="DZ718" s="277"/>
      <c r="EA718" s="277"/>
      <c r="EB718" s="277"/>
      <c r="EC718" s="277"/>
      <c r="ED718" s="277"/>
      <c r="EE718" s="277"/>
      <c r="EF718" s="277"/>
      <c r="EG718" s="277"/>
      <c r="EH718" s="277"/>
      <c r="EI718" s="277"/>
      <c r="EJ718" s="277"/>
      <c r="EK718" s="277"/>
      <c r="EL718" s="277"/>
      <c r="EM718" s="277"/>
      <c r="EN718" s="277"/>
      <c r="EO718" s="277"/>
      <c r="EP718" s="277"/>
      <c r="EQ718" s="277"/>
      <c r="ER718" s="277"/>
      <c r="ES718" s="277"/>
      <c r="ET718" s="277"/>
      <c r="EU718" s="277"/>
      <c r="EV718" s="277"/>
      <c r="EW718" s="277"/>
      <c r="EX718" s="277"/>
      <c r="EY718" s="277"/>
      <c r="EZ718" s="277"/>
      <c r="FA718" s="277"/>
      <c r="FB718" s="277"/>
      <c r="FC718" s="277"/>
      <c r="FD718" s="277"/>
      <c r="FE718" s="277"/>
      <c r="FF718" s="277"/>
      <c r="FG718" s="277"/>
      <c r="FH718" s="277"/>
      <c r="FI718" s="277"/>
      <c r="FJ718" s="277"/>
      <c r="FK718" s="277"/>
      <c r="FL718" s="277"/>
      <c r="FM718" s="277"/>
      <c r="FN718" s="277"/>
      <c r="FO718" s="277"/>
      <c r="FP718" s="277"/>
      <c r="FQ718" s="277"/>
      <c r="FR718" s="277"/>
      <c r="FS718" s="277"/>
      <c r="FT718" s="277"/>
      <c r="FU718" s="277"/>
      <c r="FV718" s="277"/>
      <c r="FW718" s="277"/>
      <c r="FX718" s="277"/>
      <c r="FY718" s="277"/>
      <c r="FZ718" s="277"/>
      <c r="GA718" s="277"/>
      <c r="GB718" s="277"/>
      <c r="GC718" s="277"/>
      <c r="GD718" s="277"/>
      <c r="GE718" s="277"/>
      <c r="GF718" s="277"/>
      <c r="GG718" s="277"/>
      <c r="GH718" s="277"/>
      <c r="GI718" s="277"/>
      <c r="GJ718" s="277"/>
      <c r="GK718" s="277"/>
      <c r="GL718" s="277"/>
      <c r="GM718" s="277"/>
      <c r="GN718" s="277"/>
      <c r="GO718" s="277"/>
      <c r="GP718" s="277"/>
      <c r="GQ718" s="277"/>
      <c r="GR718" s="277"/>
      <c r="GS718" s="277"/>
      <c r="GT718" s="277"/>
      <c r="GU718" s="277"/>
      <c r="GV718" s="280"/>
      <c r="GW718" s="280"/>
      <c r="GX718" s="280"/>
      <c r="GY718" s="280"/>
      <c r="GZ718" s="280"/>
      <c r="HA718" s="280"/>
      <c r="HB718" s="280"/>
      <c r="HC718" s="280"/>
      <c r="HD718" s="280"/>
      <c r="HE718" s="280"/>
      <c r="HF718" s="280"/>
      <c r="HG718" s="280"/>
      <c r="HH718" s="280"/>
      <c r="HI718" s="280"/>
      <c r="HJ718" s="280"/>
      <c r="HK718" s="280"/>
      <c r="HL718" s="280"/>
      <c r="HM718" s="280"/>
      <c r="HN718" s="280"/>
      <c r="HO718" s="280"/>
      <c r="HP718" s="280"/>
      <c r="HQ718" s="280"/>
      <c r="HR718" s="280"/>
      <c r="HS718" s="280"/>
    </row>
    <row r="719" spans="1:227" s="278" customFormat="1" ht="30" customHeight="1">
      <c r="A719" s="522"/>
      <c r="B719" s="294" t="s">
        <v>317</v>
      </c>
      <c r="C719" s="290"/>
      <c r="D719" s="290"/>
      <c r="E719" s="290">
        <v>65</v>
      </c>
      <c r="F719" s="291">
        <f t="shared" si="108"/>
        <v>65</v>
      </c>
      <c r="G719" s="290"/>
      <c r="H719" s="291">
        <f t="shared" si="115"/>
        <v>65</v>
      </c>
      <c r="I719" s="296" t="s">
        <v>668</v>
      </c>
      <c r="J719" s="277"/>
      <c r="K719" s="277"/>
      <c r="L719" s="277"/>
      <c r="M719" s="277"/>
      <c r="N719" s="277"/>
      <c r="O719" s="277"/>
      <c r="P719" s="277"/>
      <c r="Q719" s="277"/>
      <c r="R719" s="277"/>
      <c r="S719" s="277"/>
      <c r="T719" s="277"/>
      <c r="U719" s="277"/>
      <c r="V719" s="277"/>
      <c r="W719" s="277"/>
      <c r="X719" s="277"/>
      <c r="Y719" s="277"/>
      <c r="Z719" s="277"/>
      <c r="AA719" s="277"/>
      <c r="AB719" s="277"/>
      <c r="AC719" s="277"/>
      <c r="AD719" s="277"/>
      <c r="AE719" s="277"/>
      <c r="AF719" s="277"/>
      <c r="AG719" s="277"/>
      <c r="AH719" s="277"/>
      <c r="AI719" s="277"/>
      <c r="AJ719" s="277"/>
      <c r="AK719" s="277"/>
      <c r="AL719" s="277"/>
      <c r="AM719" s="277"/>
      <c r="AN719" s="277"/>
      <c r="AO719" s="277"/>
      <c r="AP719" s="277"/>
      <c r="AQ719" s="277"/>
      <c r="AR719" s="277"/>
      <c r="AS719" s="277"/>
      <c r="AT719" s="277"/>
      <c r="AU719" s="277"/>
      <c r="AV719" s="277"/>
      <c r="AW719" s="277"/>
      <c r="AX719" s="277"/>
      <c r="AY719" s="277"/>
      <c r="AZ719" s="277"/>
      <c r="BA719" s="277"/>
      <c r="BB719" s="277"/>
      <c r="BC719" s="277"/>
      <c r="BD719" s="277"/>
      <c r="BE719" s="277"/>
      <c r="BF719" s="277"/>
      <c r="BG719" s="277"/>
      <c r="BH719" s="277"/>
      <c r="BI719" s="277"/>
      <c r="BJ719" s="277"/>
      <c r="BK719" s="277"/>
      <c r="BL719" s="277"/>
      <c r="BM719" s="277"/>
      <c r="BN719" s="277"/>
      <c r="BO719" s="277"/>
      <c r="BP719" s="277"/>
      <c r="BQ719" s="277"/>
      <c r="BR719" s="277"/>
      <c r="BS719" s="277"/>
      <c r="BT719" s="277"/>
      <c r="BU719" s="277"/>
      <c r="BV719" s="277"/>
      <c r="BW719" s="277"/>
      <c r="BX719" s="277"/>
      <c r="BY719" s="277"/>
      <c r="BZ719" s="277"/>
      <c r="CA719" s="277"/>
      <c r="CB719" s="277"/>
      <c r="CC719" s="277"/>
      <c r="CD719" s="277"/>
      <c r="CE719" s="277"/>
      <c r="CF719" s="277"/>
      <c r="CG719" s="277"/>
      <c r="CH719" s="277"/>
      <c r="CI719" s="277"/>
      <c r="CJ719" s="277"/>
      <c r="CK719" s="277"/>
      <c r="CL719" s="277"/>
      <c r="CM719" s="277"/>
      <c r="CN719" s="277"/>
      <c r="CO719" s="277"/>
      <c r="CP719" s="277"/>
      <c r="CQ719" s="277"/>
      <c r="CR719" s="277"/>
      <c r="CS719" s="277"/>
      <c r="CT719" s="277"/>
      <c r="CU719" s="277"/>
      <c r="CV719" s="277"/>
      <c r="CW719" s="277"/>
      <c r="CX719" s="277"/>
      <c r="CY719" s="277"/>
      <c r="CZ719" s="277"/>
      <c r="DA719" s="277"/>
      <c r="DB719" s="277"/>
      <c r="DC719" s="277"/>
      <c r="DD719" s="277"/>
      <c r="DE719" s="277"/>
      <c r="DF719" s="277"/>
      <c r="DG719" s="277"/>
      <c r="DH719" s="277"/>
      <c r="DI719" s="277"/>
      <c r="DJ719" s="277"/>
      <c r="DK719" s="277"/>
      <c r="DL719" s="277"/>
      <c r="DM719" s="277"/>
      <c r="DN719" s="277"/>
      <c r="DO719" s="277"/>
      <c r="DP719" s="277"/>
      <c r="DQ719" s="277"/>
      <c r="DR719" s="277"/>
      <c r="DS719" s="277"/>
      <c r="DT719" s="277"/>
      <c r="DU719" s="277"/>
      <c r="DV719" s="277"/>
      <c r="DW719" s="277"/>
      <c r="DX719" s="277"/>
      <c r="DY719" s="277"/>
      <c r="DZ719" s="277"/>
      <c r="EA719" s="277"/>
      <c r="EB719" s="277"/>
      <c r="EC719" s="277"/>
      <c r="ED719" s="277"/>
      <c r="EE719" s="277"/>
      <c r="EF719" s="277"/>
      <c r="EG719" s="277"/>
      <c r="EH719" s="277"/>
      <c r="EI719" s="277"/>
      <c r="EJ719" s="277"/>
      <c r="EK719" s="277"/>
      <c r="EL719" s="277"/>
      <c r="EM719" s="277"/>
      <c r="EN719" s="277"/>
      <c r="EO719" s="277"/>
      <c r="EP719" s="277"/>
      <c r="EQ719" s="277"/>
      <c r="ER719" s="277"/>
      <c r="ES719" s="277"/>
      <c r="ET719" s="277"/>
      <c r="EU719" s="277"/>
      <c r="EV719" s="277"/>
      <c r="EW719" s="277"/>
      <c r="EX719" s="277"/>
      <c r="EY719" s="277"/>
      <c r="EZ719" s="277"/>
      <c r="FA719" s="277"/>
      <c r="FB719" s="277"/>
      <c r="FC719" s="277"/>
      <c r="FD719" s="277"/>
      <c r="FE719" s="277"/>
      <c r="FF719" s="277"/>
      <c r="FG719" s="277"/>
      <c r="FH719" s="277"/>
      <c r="FI719" s="277"/>
      <c r="FJ719" s="277"/>
      <c r="FK719" s="277"/>
      <c r="FL719" s="277"/>
      <c r="FM719" s="277"/>
      <c r="FN719" s="277"/>
      <c r="FO719" s="277"/>
      <c r="FP719" s="277"/>
      <c r="FQ719" s="277"/>
      <c r="FR719" s="277"/>
      <c r="FS719" s="277"/>
      <c r="FT719" s="277"/>
      <c r="FU719" s="277"/>
      <c r="FV719" s="277"/>
      <c r="FW719" s="277"/>
      <c r="FX719" s="277"/>
      <c r="FY719" s="277"/>
      <c r="FZ719" s="277"/>
      <c r="GA719" s="277"/>
      <c r="GB719" s="277"/>
      <c r="GC719" s="277"/>
      <c r="GD719" s="277"/>
      <c r="GE719" s="277"/>
      <c r="GF719" s="277"/>
      <c r="GG719" s="277"/>
      <c r="GH719" s="277"/>
      <c r="GI719" s="277"/>
      <c r="GJ719" s="277"/>
      <c r="GK719" s="277"/>
      <c r="GL719" s="277"/>
      <c r="GM719" s="277"/>
      <c r="GN719" s="277"/>
      <c r="GO719" s="277"/>
      <c r="GP719" s="277"/>
      <c r="GQ719" s="277"/>
      <c r="GR719" s="277"/>
      <c r="GS719" s="277"/>
      <c r="GT719" s="277"/>
      <c r="GU719" s="277"/>
      <c r="GV719" s="280"/>
      <c r="GW719" s="280"/>
      <c r="GX719" s="280"/>
      <c r="GY719" s="280"/>
      <c r="GZ719" s="280"/>
      <c r="HA719" s="280"/>
      <c r="HB719" s="280"/>
      <c r="HC719" s="280"/>
      <c r="HD719" s="280"/>
      <c r="HE719" s="280"/>
      <c r="HF719" s="280"/>
      <c r="HG719" s="280"/>
      <c r="HH719" s="280"/>
      <c r="HI719" s="280"/>
      <c r="HJ719" s="280"/>
      <c r="HK719" s="280"/>
      <c r="HL719" s="280"/>
      <c r="HM719" s="280"/>
      <c r="HN719" s="280"/>
      <c r="HO719" s="280"/>
      <c r="HP719" s="280"/>
      <c r="HQ719" s="280"/>
      <c r="HR719" s="280"/>
      <c r="HS719" s="280"/>
    </row>
    <row r="720" spans="1:227" s="278" customFormat="1" ht="47.1" customHeight="1">
      <c r="A720" s="520" t="s">
        <v>151</v>
      </c>
      <c r="B720" s="289" t="s">
        <v>81</v>
      </c>
      <c r="C720" s="302">
        <f>C721+C722+C725</f>
        <v>232.58</v>
      </c>
      <c r="D720" s="302">
        <f t="shared" ref="D720:G720" si="116">D721+D722+D725</f>
        <v>47.009034999999997</v>
      </c>
      <c r="E720" s="302">
        <f t="shared" si="116"/>
        <v>0</v>
      </c>
      <c r="F720" s="291">
        <f t="shared" si="108"/>
        <v>279.58903500000002</v>
      </c>
      <c r="G720" s="302">
        <f t="shared" si="116"/>
        <v>0</v>
      </c>
      <c r="H720" s="291">
        <f t="shared" si="115"/>
        <v>279.58903500000002</v>
      </c>
      <c r="I720" s="296"/>
      <c r="J720" s="277"/>
      <c r="K720" s="277"/>
      <c r="L720" s="277"/>
      <c r="M720" s="277"/>
      <c r="N720" s="277"/>
      <c r="O720" s="277"/>
      <c r="P720" s="277"/>
      <c r="Q720" s="277"/>
      <c r="R720" s="277"/>
      <c r="S720" s="277"/>
      <c r="T720" s="277"/>
      <c r="U720" s="277"/>
      <c r="V720" s="277"/>
      <c r="W720" s="277"/>
      <c r="X720" s="277"/>
      <c r="Y720" s="277"/>
      <c r="Z720" s="277"/>
      <c r="AA720" s="277"/>
      <c r="AB720" s="277"/>
      <c r="AC720" s="277"/>
      <c r="AD720" s="277"/>
      <c r="AE720" s="277"/>
      <c r="AF720" s="277"/>
      <c r="AG720" s="277"/>
      <c r="AH720" s="277"/>
      <c r="AI720" s="277"/>
      <c r="AJ720" s="277"/>
      <c r="AK720" s="277"/>
      <c r="AL720" s="277"/>
      <c r="AM720" s="277"/>
      <c r="AN720" s="277"/>
      <c r="AO720" s="277"/>
      <c r="AP720" s="277"/>
      <c r="AQ720" s="277"/>
      <c r="AR720" s="277"/>
      <c r="AS720" s="277"/>
      <c r="AT720" s="277"/>
      <c r="AU720" s="277"/>
      <c r="AV720" s="277"/>
      <c r="AW720" s="277"/>
      <c r="AX720" s="277"/>
      <c r="AY720" s="277"/>
      <c r="AZ720" s="277"/>
      <c r="BA720" s="277"/>
      <c r="BB720" s="277"/>
      <c r="BC720" s="277"/>
      <c r="BD720" s="277"/>
      <c r="BE720" s="277"/>
      <c r="BF720" s="277"/>
      <c r="BG720" s="277"/>
      <c r="BH720" s="277"/>
      <c r="BI720" s="277"/>
      <c r="BJ720" s="277"/>
      <c r="BK720" s="277"/>
      <c r="BL720" s="277"/>
      <c r="BM720" s="277"/>
      <c r="BN720" s="277"/>
      <c r="BO720" s="277"/>
      <c r="BP720" s="277"/>
      <c r="BQ720" s="277"/>
      <c r="BR720" s="277"/>
      <c r="BS720" s="277"/>
      <c r="BT720" s="277"/>
      <c r="BU720" s="277"/>
      <c r="BV720" s="277"/>
      <c r="BW720" s="277"/>
      <c r="BX720" s="277"/>
      <c r="BY720" s="277"/>
      <c r="BZ720" s="277"/>
      <c r="CA720" s="277"/>
      <c r="CB720" s="277"/>
      <c r="CC720" s="277"/>
      <c r="CD720" s="277"/>
      <c r="CE720" s="277"/>
      <c r="CF720" s="277"/>
      <c r="CG720" s="277"/>
      <c r="CH720" s="277"/>
      <c r="CI720" s="277"/>
      <c r="CJ720" s="277"/>
      <c r="CK720" s="277"/>
      <c r="CL720" s="277"/>
      <c r="CM720" s="277"/>
      <c r="CN720" s="277"/>
      <c r="CO720" s="277"/>
      <c r="CP720" s="277"/>
      <c r="CQ720" s="277"/>
      <c r="CR720" s="277"/>
      <c r="CS720" s="277"/>
      <c r="CT720" s="277"/>
      <c r="CU720" s="277"/>
      <c r="CV720" s="277"/>
      <c r="CW720" s="277"/>
      <c r="CX720" s="277"/>
      <c r="CY720" s="277"/>
      <c r="CZ720" s="277"/>
      <c r="DA720" s="277"/>
      <c r="DB720" s="277"/>
      <c r="DC720" s="277"/>
      <c r="DD720" s="277"/>
      <c r="DE720" s="277"/>
      <c r="DF720" s="277"/>
      <c r="DG720" s="277"/>
      <c r="DH720" s="277"/>
      <c r="DI720" s="277"/>
      <c r="DJ720" s="277"/>
      <c r="DK720" s="277"/>
      <c r="DL720" s="277"/>
      <c r="DM720" s="277"/>
      <c r="DN720" s="277"/>
      <c r="DO720" s="277"/>
      <c r="DP720" s="277"/>
      <c r="DQ720" s="277"/>
      <c r="DR720" s="277"/>
      <c r="DS720" s="277"/>
      <c r="DT720" s="277"/>
      <c r="DU720" s="277"/>
      <c r="DV720" s="277"/>
      <c r="DW720" s="277"/>
      <c r="DX720" s="277"/>
      <c r="DY720" s="277"/>
      <c r="DZ720" s="277"/>
      <c r="EA720" s="277"/>
      <c r="EB720" s="277"/>
      <c r="EC720" s="277"/>
      <c r="ED720" s="277"/>
      <c r="EE720" s="277"/>
      <c r="EF720" s="277"/>
      <c r="EG720" s="277"/>
      <c r="EH720" s="277"/>
      <c r="EI720" s="277"/>
      <c r="EJ720" s="277"/>
      <c r="EK720" s="277"/>
      <c r="EL720" s="277"/>
      <c r="EM720" s="277"/>
      <c r="EN720" s="277"/>
      <c r="EO720" s="277"/>
      <c r="EP720" s="277"/>
      <c r="EQ720" s="277"/>
      <c r="ER720" s="277"/>
      <c r="ES720" s="277"/>
      <c r="ET720" s="277"/>
      <c r="EU720" s="277"/>
      <c r="EV720" s="277"/>
      <c r="EW720" s="277"/>
      <c r="EX720" s="277"/>
      <c r="EY720" s="277"/>
      <c r="EZ720" s="277"/>
      <c r="FA720" s="277"/>
      <c r="FB720" s="277"/>
      <c r="FC720" s="277"/>
      <c r="FD720" s="277"/>
      <c r="FE720" s="277"/>
      <c r="FF720" s="277"/>
      <c r="FG720" s="277"/>
      <c r="FH720" s="277"/>
      <c r="FI720" s="277"/>
      <c r="FJ720" s="277"/>
      <c r="FK720" s="277"/>
      <c r="FL720" s="277"/>
      <c r="FM720" s="277"/>
      <c r="FN720" s="277"/>
      <c r="FO720" s="277"/>
      <c r="FP720" s="277"/>
      <c r="FQ720" s="277"/>
      <c r="FR720" s="277"/>
      <c r="FS720" s="277"/>
      <c r="FT720" s="277"/>
      <c r="FU720" s="277"/>
      <c r="FV720" s="277"/>
      <c r="FW720" s="277"/>
      <c r="FX720" s="277"/>
      <c r="FY720" s="277"/>
      <c r="FZ720" s="277"/>
      <c r="GA720" s="277"/>
      <c r="GB720" s="277"/>
      <c r="GC720" s="277"/>
      <c r="GD720" s="277"/>
      <c r="GE720" s="277"/>
      <c r="GF720" s="277"/>
      <c r="GG720" s="277"/>
      <c r="GH720" s="277"/>
      <c r="GI720" s="277"/>
      <c r="GJ720" s="277"/>
      <c r="GK720" s="277"/>
      <c r="GL720" s="277"/>
      <c r="GM720" s="277"/>
      <c r="GN720" s="277"/>
      <c r="GO720" s="277"/>
      <c r="GP720" s="277"/>
      <c r="GQ720" s="277"/>
      <c r="GR720" s="277"/>
      <c r="GS720" s="277"/>
      <c r="GT720" s="277"/>
      <c r="GU720" s="277"/>
      <c r="GV720" s="280"/>
      <c r="GW720" s="280"/>
      <c r="GX720" s="280"/>
      <c r="GY720" s="280"/>
      <c r="GZ720" s="280"/>
      <c r="HA720" s="280"/>
      <c r="HB720" s="280"/>
      <c r="HC720" s="280"/>
      <c r="HD720" s="280"/>
      <c r="HE720" s="280"/>
      <c r="HF720" s="280"/>
      <c r="HG720" s="280"/>
      <c r="HH720" s="280"/>
      <c r="HI720" s="280"/>
      <c r="HJ720" s="280"/>
      <c r="HK720" s="280"/>
      <c r="HL720" s="280"/>
      <c r="HM720" s="280"/>
      <c r="HN720" s="280"/>
      <c r="HO720" s="280"/>
      <c r="HP720" s="280"/>
      <c r="HQ720" s="280"/>
      <c r="HR720" s="280"/>
      <c r="HS720" s="280"/>
    </row>
    <row r="721" spans="1:227" s="278" customFormat="1" ht="47.1" customHeight="1">
      <c r="A721" s="521"/>
      <c r="B721" s="294" t="s">
        <v>253</v>
      </c>
      <c r="C721" s="302">
        <v>100.76</v>
      </c>
      <c r="D721" s="290">
        <v>30.109034999999999</v>
      </c>
      <c r="E721" s="290"/>
      <c r="F721" s="291">
        <f t="shared" si="108"/>
        <v>130.869035</v>
      </c>
      <c r="G721" s="290"/>
      <c r="H721" s="291">
        <f t="shared" si="115"/>
        <v>130.869035</v>
      </c>
      <c r="I721" s="296" t="s">
        <v>681</v>
      </c>
      <c r="J721" s="277"/>
      <c r="K721" s="277"/>
      <c r="L721" s="277"/>
      <c r="M721" s="277"/>
      <c r="N721" s="277"/>
      <c r="O721" s="277"/>
      <c r="P721" s="277"/>
      <c r="Q721" s="277"/>
      <c r="R721" s="277"/>
      <c r="S721" s="277"/>
      <c r="T721" s="277"/>
      <c r="U721" s="277"/>
      <c r="V721" s="277"/>
      <c r="W721" s="277"/>
      <c r="X721" s="277"/>
      <c r="Y721" s="277"/>
      <c r="Z721" s="277"/>
      <c r="AA721" s="277"/>
      <c r="AB721" s="277"/>
      <c r="AC721" s="277"/>
      <c r="AD721" s="277"/>
      <c r="AE721" s="277"/>
      <c r="AF721" s="277"/>
      <c r="AG721" s="277"/>
      <c r="AH721" s="277"/>
      <c r="AI721" s="277"/>
      <c r="AJ721" s="277"/>
      <c r="AK721" s="277"/>
      <c r="AL721" s="277"/>
      <c r="AM721" s="277"/>
      <c r="AN721" s="277"/>
      <c r="AO721" s="277"/>
      <c r="AP721" s="277"/>
      <c r="AQ721" s="277"/>
      <c r="AR721" s="277"/>
      <c r="AS721" s="277"/>
      <c r="AT721" s="277"/>
      <c r="AU721" s="277"/>
      <c r="AV721" s="277"/>
      <c r="AW721" s="277"/>
      <c r="AX721" s="277"/>
      <c r="AY721" s="277"/>
      <c r="AZ721" s="277"/>
      <c r="BA721" s="277"/>
      <c r="BB721" s="277"/>
      <c r="BC721" s="277"/>
      <c r="BD721" s="277"/>
      <c r="BE721" s="277"/>
      <c r="BF721" s="277"/>
      <c r="BG721" s="277"/>
      <c r="BH721" s="277"/>
      <c r="BI721" s="277"/>
      <c r="BJ721" s="277"/>
      <c r="BK721" s="277"/>
      <c r="BL721" s="277"/>
      <c r="BM721" s="277"/>
      <c r="BN721" s="277"/>
      <c r="BO721" s="277"/>
      <c r="BP721" s="277"/>
      <c r="BQ721" s="277"/>
      <c r="BR721" s="277"/>
      <c r="BS721" s="277"/>
      <c r="BT721" s="277"/>
      <c r="BU721" s="277"/>
      <c r="BV721" s="277"/>
      <c r="BW721" s="277"/>
      <c r="BX721" s="277"/>
      <c r="BY721" s="277"/>
      <c r="BZ721" s="277"/>
      <c r="CA721" s="277"/>
      <c r="CB721" s="277"/>
      <c r="CC721" s="277"/>
      <c r="CD721" s="277"/>
      <c r="CE721" s="277"/>
      <c r="CF721" s="277"/>
      <c r="CG721" s="277"/>
      <c r="CH721" s="277"/>
      <c r="CI721" s="277"/>
      <c r="CJ721" s="277"/>
      <c r="CK721" s="277"/>
      <c r="CL721" s="277"/>
      <c r="CM721" s="277"/>
      <c r="CN721" s="277"/>
      <c r="CO721" s="277"/>
      <c r="CP721" s="277"/>
      <c r="CQ721" s="277"/>
      <c r="CR721" s="277"/>
      <c r="CS721" s="277"/>
      <c r="CT721" s="277"/>
      <c r="CU721" s="277"/>
      <c r="CV721" s="277"/>
      <c r="CW721" s="277"/>
      <c r="CX721" s="277"/>
      <c r="CY721" s="277"/>
      <c r="CZ721" s="277"/>
      <c r="DA721" s="277"/>
      <c r="DB721" s="277"/>
      <c r="DC721" s="277"/>
      <c r="DD721" s="277"/>
      <c r="DE721" s="277"/>
      <c r="DF721" s="277"/>
      <c r="DG721" s="277"/>
      <c r="DH721" s="277"/>
      <c r="DI721" s="277"/>
      <c r="DJ721" s="277"/>
      <c r="DK721" s="277"/>
      <c r="DL721" s="277"/>
      <c r="DM721" s="277"/>
      <c r="DN721" s="277"/>
      <c r="DO721" s="277"/>
      <c r="DP721" s="277"/>
      <c r="DQ721" s="277"/>
      <c r="DR721" s="277"/>
      <c r="DS721" s="277"/>
      <c r="DT721" s="277"/>
      <c r="DU721" s="277"/>
      <c r="DV721" s="277"/>
      <c r="DW721" s="277"/>
      <c r="DX721" s="277"/>
      <c r="DY721" s="277"/>
      <c r="DZ721" s="277"/>
      <c r="EA721" s="277"/>
      <c r="EB721" s="277"/>
      <c r="EC721" s="277"/>
      <c r="ED721" s="277"/>
      <c r="EE721" s="277"/>
      <c r="EF721" s="277"/>
      <c r="EG721" s="277"/>
      <c r="EH721" s="277"/>
      <c r="EI721" s="277"/>
      <c r="EJ721" s="277"/>
      <c r="EK721" s="277"/>
      <c r="EL721" s="277"/>
      <c r="EM721" s="277"/>
      <c r="EN721" s="277"/>
      <c r="EO721" s="277"/>
      <c r="EP721" s="277"/>
      <c r="EQ721" s="277"/>
      <c r="ER721" s="277"/>
      <c r="ES721" s="277"/>
      <c r="ET721" s="277"/>
      <c r="EU721" s="277"/>
      <c r="EV721" s="277"/>
      <c r="EW721" s="277"/>
      <c r="EX721" s="277"/>
      <c r="EY721" s="277"/>
      <c r="EZ721" s="277"/>
      <c r="FA721" s="277"/>
      <c r="FB721" s="277"/>
      <c r="FC721" s="277"/>
      <c r="FD721" s="277"/>
      <c r="FE721" s="277"/>
      <c r="FF721" s="277"/>
      <c r="FG721" s="277"/>
      <c r="FH721" s="277"/>
      <c r="FI721" s="277"/>
      <c r="FJ721" s="277"/>
      <c r="FK721" s="277"/>
      <c r="FL721" s="277"/>
      <c r="FM721" s="277"/>
      <c r="FN721" s="277"/>
      <c r="FO721" s="277"/>
      <c r="FP721" s="277"/>
      <c r="FQ721" s="277"/>
      <c r="FR721" s="277"/>
      <c r="FS721" s="277"/>
      <c r="FT721" s="277"/>
      <c r="FU721" s="277"/>
      <c r="FV721" s="277"/>
      <c r="FW721" s="277"/>
      <c r="FX721" s="277"/>
      <c r="FY721" s="277"/>
      <c r="FZ721" s="277"/>
      <c r="GA721" s="277"/>
      <c r="GB721" s="277"/>
      <c r="GC721" s="277"/>
      <c r="GD721" s="277"/>
      <c r="GE721" s="277"/>
      <c r="GF721" s="277"/>
      <c r="GG721" s="277"/>
      <c r="GH721" s="277"/>
      <c r="GI721" s="277"/>
      <c r="GJ721" s="277"/>
      <c r="GK721" s="277"/>
      <c r="GL721" s="277"/>
      <c r="GM721" s="277"/>
      <c r="GN721" s="277"/>
      <c r="GO721" s="277"/>
      <c r="GP721" s="277"/>
      <c r="GQ721" s="277"/>
      <c r="GR721" s="277"/>
      <c r="GS721" s="277"/>
      <c r="GT721" s="277"/>
      <c r="GU721" s="277"/>
      <c r="GV721" s="280"/>
      <c r="GW721" s="280"/>
      <c r="GX721" s="280"/>
      <c r="GY721" s="280"/>
      <c r="GZ721" s="280"/>
      <c r="HA721" s="280"/>
      <c r="HB721" s="280"/>
      <c r="HC721" s="280"/>
      <c r="HD721" s="280"/>
      <c r="HE721" s="280"/>
      <c r="HF721" s="280"/>
      <c r="HG721" s="280"/>
      <c r="HH721" s="280"/>
      <c r="HI721" s="280"/>
      <c r="HJ721" s="280"/>
      <c r="HK721" s="280"/>
      <c r="HL721" s="280"/>
      <c r="HM721" s="280"/>
      <c r="HN721" s="280"/>
      <c r="HO721" s="280"/>
      <c r="HP721" s="280"/>
      <c r="HQ721" s="280"/>
      <c r="HR721" s="280"/>
      <c r="HS721" s="280"/>
    </row>
    <row r="722" spans="1:227" s="278" customFormat="1" ht="47.1" customHeight="1">
      <c r="A722" s="521"/>
      <c r="B722" s="294" t="s">
        <v>255</v>
      </c>
      <c r="C722" s="291">
        <v>11.82</v>
      </c>
      <c r="D722" s="290"/>
      <c r="E722" s="290"/>
      <c r="F722" s="291">
        <f t="shared" si="108"/>
        <v>11.82</v>
      </c>
      <c r="G722" s="290"/>
      <c r="H722" s="291">
        <f t="shared" si="115"/>
        <v>11.82</v>
      </c>
      <c r="I722" s="296"/>
      <c r="J722" s="277"/>
      <c r="K722" s="277"/>
      <c r="L722" s="277"/>
      <c r="M722" s="277"/>
      <c r="N722" s="277"/>
      <c r="O722" s="277"/>
      <c r="P722" s="277"/>
      <c r="Q722" s="277"/>
      <c r="R722" s="277"/>
      <c r="S722" s="277"/>
      <c r="T722" s="277"/>
      <c r="U722" s="277"/>
      <c r="V722" s="277"/>
      <c r="W722" s="277"/>
      <c r="X722" s="277"/>
      <c r="Y722" s="277"/>
      <c r="Z722" s="277"/>
      <c r="AA722" s="277"/>
      <c r="AB722" s="277"/>
      <c r="AC722" s="277"/>
      <c r="AD722" s="277"/>
      <c r="AE722" s="277"/>
      <c r="AF722" s="277"/>
      <c r="AG722" s="277"/>
      <c r="AH722" s="277"/>
      <c r="AI722" s="277"/>
      <c r="AJ722" s="277"/>
      <c r="AK722" s="277"/>
      <c r="AL722" s="277"/>
      <c r="AM722" s="277"/>
      <c r="AN722" s="277"/>
      <c r="AO722" s="277"/>
      <c r="AP722" s="277"/>
      <c r="AQ722" s="277"/>
      <c r="AR722" s="277"/>
      <c r="AS722" s="277"/>
      <c r="AT722" s="277"/>
      <c r="AU722" s="277"/>
      <c r="AV722" s="277"/>
      <c r="AW722" s="277"/>
      <c r="AX722" s="277"/>
      <c r="AY722" s="277"/>
      <c r="AZ722" s="277"/>
      <c r="BA722" s="277"/>
      <c r="BB722" s="277"/>
      <c r="BC722" s="277"/>
      <c r="BD722" s="277"/>
      <c r="BE722" s="277"/>
      <c r="BF722" s="277"/>
      <c r="BG722" s="277"/>
      <c r="BH722" s="277"/>
      <c r="BI722" s="277"/>
      <c r="BJ722" s="277"/>
      <c r="BK722" s="277"/>
      <c r="BL722" s="277"/>
      <c r="BM722" s="277"/>
      <c r="BN722" s="277"/>
      <c r="BO722" s="277"/>
      <c r="BP722" s="277"/>
      <c r="BQ722" s="277"/>
      <c r="BR722" s="277"/>
      <c r="BS722" s="277"/>
      <c r="BT722" s="277"/>
      <c r="BU722" s="277"/>
      <c r="BV722" s="277"/>
      <c r="BW722" s="277"/>
      <c r="BX722" s="277"/>
      <c r="BY722" s="277"/>
      <c r="BZ722" s="277"/>
      <c r="CA722" s="277"/>
      <c r="CB722" s="277"/>
      <c r="CC722" s="277"/>
      <c r="CD722" s="277"/>
      <c r="CE722" s="277"/>
      <c r="CF722" s="277"/>
      <c r="CG722" s="277"/>
      <c r="CH722" s="277"/>
      <c r="CI722" s="277"/>
      <c r="CJ722" s="277"/>
      <c r="CK722" s="277"/>
      <c r="CL722" s="277"/>
      <c r="CM722" s="277"/>
      <c r="CN722" s="277"/>
      <c r="CO722" s="277"/>
      <c r="CP722" s="277"/>
      <c r="CQ722" s="277"/>
      <c r="CR722" s="277"/>
      <c r="CS722" s="277"/>
      <c r="CT722" s="277"/>
      <c r="CU722" s="277"/>
      <c r="CV722" s="277"/>
      <c r="CW722" s="277"/>
      <c r="CX722" s="277"/>
      <c r="CY722" s="277"/>
      <c r="CZ722" s="277"/>
      <c r="DA722" s="277"/>
      <c r="DB722" s="277"/>
      <c r="DC722" s="277"/>
      <c r="DD722" s="277"/>
      <c r="DE722" s="277"/>
      <c r="DF722" s="277"/>
      <c r="DG722" s="277"/>
      <c r="DH722" s="277"/>
      <c r="DI722" s="277"/>
      <c r="DJ722" s="277"/>
      <c r="DK722" s="277"/>
      <c r="DL722" s="277"/>
      <c r="DM722" s="277"/>
      <c r="DN722" s="277"/>
      <c r="DO722" s="277"/>
      <c r="DP722" s="277"/>
      <c r="DQ722" s="277"/>
      <c r="DR722" s="277"/>
      <c r="DS722" s="277"/>
      <c r="DT722" s="277"/>
      <c r="DU722" s="277"/>
      <c r="DV722" s="277"/>
      <c r="DW722" s="277"/>
      <c r="DX722" s="277"/>
      <c r="DY722" s="277"/>
      <c r="DZ722" s="277"/>
      <c r="EA722" s="277"/>
      <c r="EB722" s="277"/>
      <c r="EC722" s="277"/>
      <c r="ED722" s="277"/>
      <c r="EE722" s="277"/>
      <c r="EF722" s="277"/>
      <c r="EG722" s="277"/>
      <c r="EH722" s="277"/>
      <c r="EI722" s="277"/>
      <c r="EJ722" s="277"/>
      <c r="EK722" s="277"/>
      <c r="EL722" s="277"/>
      <c r="EM722" s="277"/>
      <c r="EN722" s="277"/>
      <c r="EO722" s="277"/>
      <c r="EP722" s="277"/>
      <c r="EQ722" s="277"/>
      <c r="ER722" s="277"/>
      <c r="ES722" s="277"/>
      <c r="ET722" s="277"/>
      <c r="EU722" s="277"/>
      <c r="EV722" s="277"/>
      <c r="EW722" s="277"/>
      <c r="EX722" s="277"/>
      <c r="EY722" s="277"/>
      <c r="EZ722" s="277"/>
      <c r="FA722" s="277"/>
      <c r="FB722" s="277"/>
      <c r="FC722" s="277"/>
      <c r="FD722" s="277"/>
      <c r="FE722" s="277"/>
      <c r="FF722" s="277"/>
      <c r="FG722" s="277"/>
      <c r="FH722" s="277"/>
      <c r="FI722" s="277"/>
      <c r="FJ722" s="277"/>
      <c r="FK722" s="277"/>
      <c r="FL722" s="277"/>
      <c r="FM722" s="277"/>
      <c r="FN722" s="277"/>
      <c r="FO722" s="277"/>
      <c r="FP722" s="277"/>
      <c r="FQ722" s="277"/>
      <c r="FR722" s="277"/>
      <c r="FS722" s="277"/>
      <c r="FT722" s="277"/>
      <c r="FU722" s="277"/>
      <c r="FV722" s="277"/>
      <c r="FW722" s="277"/>
      <c r="FX722" s="277"/>
      <c r="FY722" s="277"/>
      <c r="FZ722" s="277"/>
      <c r="GA722" s="277"/>
      <c r="GB722" s="277"/>
      <c r="GC722" s="277"/>
      <c r="GD722" s="277"/>
      <c r="GE722" s="277"/>
      <c r="GF722" s="277"/>
      <c r="GG722" s="277"/>
      <c r="GH722" s="277"/>
      <c r="GI722" s="277"/>
      <c r="GJ722" s="277"/>
      <c r="GK722" s="277"/>
      <c r="GL722" s="277"/>
      <c r="GM722" s="277"/>
      <c r="GN722" s="277"/>
      <c r="GO722" s="277"/>
      <c r="GP722" s="277"/>
      <c r="GQ722" s="277"/>
      <c r="GR722" s="277"/>
      <c r="GS722" s="277"/>
      <c r="GT722" s="277"/>
      <c r="GU722" s="277"/>
      <c r="GV722" s="280"/>
      <c r="GW722" s="280"/>
      <c r="GX722" s="280"/>
      <c r="GY722" s="280"/>
      <c r="GZ722" s="280"/>
      <c r="HA722" s="280"/>
      <c r="HB722" s="280"/>
      <c r="HC722" s="280"/>
      <c r="HD722" s="280"/>
      <c r="HE722" s="280"/>
      <c r="HF722" s="280"/>
      <c r="HG722" s="280"/>
      <c r="HH722" s="280"/>
      <c r="HI722" s="280"/>
      <c r="HJ722" s="280"/>
      <c r="HK722" s="280"/>
      <c r="HL722" s="280"/>
      <c r="HM722" s="280"/>
      <c r="HN722" s="280"/>
      <c r="HO722" s="280"/>
      <c r="HP722" s="280"/>
      <c r="HQ722" s="280"/>
      <c r="HR722" s="280"/>
      <c r="HS722" s="280"/>
    </row>
    <row r="723" spans="1:227" s="278" customFormat="1" ht="47.1" customHeight="1">
      <c r="A723" s="521"/>
      <c r="B723" s="293" t="s">
        <v>256</v>
      </c>
      <c r="C723" s="291">
        <v>6.6</v>
      </c>
      <c r="D723" s="291"/>
      <c r="E723" s="291"/>
      <c r="F723" s="291">
        <f t="shared" si="108"/>
        <v>6.6</v>
      </c>
      <c r="G723" s="291"/>
      <c r="H723" s="291">
        <f t="shared" si="115"/>
        <v>6.6</v>
      </c>
      <c r="I723" s="296"/>
      <c r="J723" s="277"/>
      <c r="K723" s="277"/>
      <c r="L723" s="277"/>
      <c r="M723" s="277"/>
      <c r="N723" s="277"/>
      <c r="O723" s="277"/>
      <c r="P723" s="277"/>
      <c r="Q723" s="277"/>
      <c r="R723" s="277"/>
      <c r="S723" s="277"/>
      <c r="T723" s="277"/>
      <c r="U723" s="277"/>
      <c r="V723" s="277"/>
      <c r="W723" s="277"/>
      <c r="X723" s="277"/>
      <c r="Y723" s="277"/>
      <c r="Z723" s="277"/>
      <c r="AA723" s="277"/>
      <c r="AB723" s="277"/>
      <c r="AC723" s="277"/>
      <c r="AD723" s="277"/>
      <c r="AE723" s="277"/>
      <c r="AF723" s="277"/>
      <c r="AG723" s="277"/>
      <c r="AH723" s="277"/>
      <c r="AI723" s="277"/>
      <c r="AJ723" s="277"/>
      <c r="AK723" s="277"/>
      <c r="AL723" s="277"/>
      <c r="AM723" s="277"/>
      <c r="AN723" s="277"/>
      <c r="AO723" s="277"/>
      <c r="AP723" s="277"/>
      <c r="AQ723" s="277"/>
      <c r="AR723" s="277"/>
      <c r="AS723" s="277"/>
      <c r="AT723" s="277"/>
      <c r="AU723" s="277"/>
      <c r="AV723" s="277"/>
      <c r="AW723" s="277"/>
      <c r="AX723" s="277"/>
      <c r="AY723" s="277"/>
      <c r="AZ723" s="277"/>
      <c r="BA723" s="277"/>
      <c r="BB723" s="277"/>
      <c r="BC723" s="277"/>
      <c r="BD723" s="277"/>
      <c r="BE723" s="277"/>
      <c r="BF723" s="277"/>
      <c r="BG723" s="277"/>
      <c r="BH723" s="277"/>
      <c r="BI723" s="277"/>
      <c r="BJ723" s="277"/>
      <c r="BK723" s="277"/>
      <c r="BL723" s="277"/>
      <c r="BM723" s="277"/>
      <c r="BN723" s="277"/>
      <c r="BO723" s="277"/>
      <c r="BP723" s="277"/>
      <c r="BQ723" s="277"/>
      <c r="BR723" s="277"/>
      <c r="BS723" s="277"/>
      <c r="BT723" s="277"/>
      <c r="BU723" s="277"/>
      <c r="BV723" s="277"/>
      <c r="BW723" s="277"/>
      <c r="BX723" s="277"/>
      <c r="BY723" s="277"/>
      <c r="BZ723" s="277"/>
      <c r="CA723" s="277"/>
      <c r="CB723" s="277"/>
      <c r="CC723" s="277"/>
      <c r="CD723" s="277"/>
      <c r="CE723" s="277"/>
      <c r="CF723" s="277"/>
      <c r="CG723" s="277"/>
      <c r="CH723" s="277"/>
      <c r="CI723" s="277"/>
      <c r="CJ723" s="277"/>
      <c r="CK723" s="277"/>
      <c r="CL723" s="277"/>
      <c r="CM723" s="277"/>
      <c r="CN723" s="277"/>
      <c r="CO723" s="277"/>
      <c r="CP723" s="277"/>
      <c r="CQ723" s="277"/>
      <c r="CR723" s="277"/>
      <c r="CS723" s="277"/>
      <c r="CT723" s="277"/>
      <c r="CU723" s="277"/>
      <c r="CV723" s="277"/>
      <c r="CW723" s="277"/>
      <c r="CX723" s="277"/>
      <c r="CY723" s="277"/>
      <c r="CZ723" s="277"/>
      <c r="DA723" s="277"/>
      <c r="DB723" s="277"/>
      <c r="DC723" s="277"/>
      <c r="DD723" s="277"/>
      <c r="DE723" s="277"/>
      <c r="DF723" s="277"/>
      <c r="DG723" s="277"/>
      <c r="DH723" s="277"/>
      <c r="DI723" s="277"/>
      <c r="DJ723" s="277"/>
      <c r="DK723" s="277"/>
      <c r="DL723" s="277"/>
      <c r="DM723" s="277"/>
      <c r="DN723" s="277"/>
      <c r="DO723" s="277"/>
      <c r="DP723" s="277"/>
      <c r="DQ723" s="277"/>
      <c r="DR723" s="277"/>
      <c r="DS723" s="277"/>
      <c r="DT723" s="277"/>
      <c r="DU723" s="277"/>
      <c r="DV723" s="277"/>
      <c r="DW723" s="277"/>
      <c r="DX723" s="277"/>
      <c r="DY723" s="277"/>
      <c r="DZ723" s="277"/>
      <c r="EA723" s="277"/>
      <c r="EB723" s="277"/>
      <c r="EC723" s="277"/>
      <c r="ED723" s="277"/>
      <c r="EE723" s="277"/>
      <c r="EF723" s="277"/>
      <c r="EG723" s="277"/>
      <c r="EH723" s="277"/>
      <c r="EI723" s="277"/>
      <c r="EJ723" s="277"/>
      <c r="EK723" s="277"/>
      <c r="EL723" s="277"/>
      <c r="EM723" s="277"/>
      <c r="EN723" s="277"/>
      <c r="EO723" s="277"/>
      <c r="EP723" s="277"/>
      <c r="EQ723" s="277"/>
      <c r="ER723" s="277"/>
      <c r="ES723" s="277"/>
      <c r="ET723" s="277"/>
      <c r="EU723" s="277"/>
      <c r="EV723" s="277"/>
      <c r="EW723" s="277"/>
      <c r="EX723" s="277"/>
      <c r="EY723" s="277"/>
      <c r="EZ723" s="277"/>
      <c r="FA723" s="277"/>
      <c r="FB723" s="277"/>
      <c r="FC723" s="277"/>
      <c r="FD723" s="277"/>
      <c r="FE723" s="277"/>
      <c r="FF723" s="277"/>
      <c r="FG723" s="277"/>
      <c r="FH723" s="277"/>
      <c r="FI723" s="277"/>
      <c r="FJ723" s="277"/>
      <c r="FK723" s="277"/>
      <c r="FL723" s="277"/>
      <c r="FM723" s="277"/>
      <c r="FN723" s="277"/>
      <c r="FO723" s="277"/>
      <c r="FP723" s="277"/>
      <c r="FQ723" s="277"/>
      <c r="FR723" s="277"/>
      <c r="FS723" s="277"/>
      <c r="FT723" s="277"/>
      <c r="FU723" s="277"/>
      <c r="FV723" s="277"/>
      <c r="FW723" s="277"/>
      <c r="FX723" s="277"/>
      <c r="FY723" s="277"/>
      <c r="FZ723" s="277"/>
      <c r="GA723" s="277"/>
      <c r="GB723" s="277"/>
      <c r="GC723" s="277"/>
      <c r="GD723" s="277"/>
      <c r="GE723" s="277"/>
      <c r="GF723" s="277"/>
      <c r="GG723" s="277"/>
      <c r="GH723" s="277"/>
      <c r="GI723" s="277"/>
      <c r="GJ723" s="277"/>
      <c r="GK723" s="277"/>
      <c r="GL723" s="277"/>
      <c r="GM723" s="277"/>
      <c r="GN723" s="277"/>
      <c r="GO723" s="277"/>
      <c r="GP723" s="277"/>
      <c r="GQ723" s="277"/>
      <c r="GR723" s="277"/>
      <c r="GS723" s="277"/>
      <c r="GT723" s="277"/>
      <c r="GU723" s="277"/>
      <c r="GV723" s="280"/>
      <c r="GW723" s="280"/>
      <c r="GX723" s="280"/>
      <c r="GY723" s="280"/>
      <c r="GZ723" s="280"/>
      <c r="HA723" s="280"/>
      <c r="HB723" s="280"/>
      <c r="HC723" s="280"/>
      <c r="HD723" s="280"/>
      <c r="HE723" s="280"/>
      <c r="HF723" s="280"/>
      <c r="HG723" s="280"/>
      <c r="HH723" s="280"/>
      <c r="HI723" s="280"/>
      <c r="HJ723" s="280"/>
      <c r="HK723" s="280"/>
      <c r="HL723" s="280"/>
      <c r="HM723" s="280"/>
      <c r="HN723" s="280"/>
      <c r="HO723" s="280"/>
      <c r="HP723" s="280"/>
      <c r="HQ723" s="280"/>
      <c r="HR723" s="280"/>
      <c r="HS723" s="280"/>
    </row>
    <row r="724" spans="1:227" s="278" customFormat="1" ht="47.1" customHeight="1">
      <c r="A724" s="521"/>
      <c r="B724" s="301" t="s">
        <v>257</v>
      </c>
      <c r="C724" s="302">
        <v>5.22</v>
      </c>
      <c r="D724" s="302"/>
      <c r="E724" s="290"/>
      <c r="F724" s="291">
        <f t="shared" si="108"/>
        <v>5.22</v>
      </c>
      <c r="G724" s="290"/>
      <c r="H724" s="291">
        <f t="shared" si="115"/>
        <v>5.22</v>
      </c>
      <c r="I724" s="296"/>
      <c r="J724" s="277"/>
      <c r="K724" s="277"/>
      <c r="L724" s="277"/>
      <c r="M724" s="277"/>
      <c r="N724" s="277"/>
      <c r="O724" s="277"/>
      <c r="P724" s="277"/>
      <c r="Q724" s="277"/>
      <c r="R724" s="277"/>
      <c r="S724" s="277"/>
      <c r="T724" s="277"/>
      <c r="U724" s="277"/>
      <c r="V724" s="277"/>
      <c r="W724" s="277"/>
      <c r="X724" s="277"/>
      <c r="Y724" s="277"/>
      <c r="Z724" s="277"/>
      <c r="AA724" s="277"/>
      <c r="AB724" s="277"/>
      <c r="AC724" s="277"/>
      <c r="AD724" s="277"/>
      <c r="AE724" s="277"/>
      <c r="AF724" s="277"/>
      <c r="AG724" s="277"/>
      <c r="AH724" s="277"/>
      <c r="AI724" s="277"/>
      <c r="AJ724" s="277"/>
      <c r="AK724" s="277"/>
      <c r="AL724" s="277"/>
      <c r="AM724" s="277"/>
      <c r="AN724" s="277"/>
      <c r="AO724" s="277"/>
      <c r="AP724" s="277"/>
      <c r="AQ724" s="277"/>
      <c r="AR724" s="277"/>
      <c r="AS724" s="277"/>
      <c r="AT724" s="277"/>
      <c r="AU724" s="277"/>
      <c r="AV724" s="277"/>
      <c r="AW724" s="277"/>
      <c r="AX724" s="277"/>
      <c r="AY724" s="277"/>
      <c r="AZ724" s="277"/>
      <c r="BA724" s="277"/>
      <c r="BB724" s="277"/>
      <c r="BC724" s="277"/>
      <c r="BD724" s="277"/>
      <c r="BE724" s="277"/>
      <c r="BF724" s="277"/>
      <c r="BG724" s="277"/>
      <c r="BH724" s="277"/>
      <c r="BI724" s="277"/>
      <c r="BJ724" s="277"/>
      <c r="BK724" s="277"/>
      <c r="BL724" s="277"/>
      <c r="BM724" s="277"/>
      <c r="BN724" s="277"/>
      <c r="BO724" s="277"/>
      <c r="BP724" s="277"/>
      <c r="BQ724" s="277"/>
      <c r="BR724" s="277"/>
      <c r="BS724" s="277"/>
      <c r="BT724" s="277"/>
      <c r="BU724" s="277"/>
      <c r="BV724" s="277"/>
      <c r="BW724" s="277"/>
      <c r="BX724" s="277"/>
      <c r="BY724" s="277"/>
      <c r="BZ724" s="277"/>
      <c r="CA724" s="277"/>
      <c r="CB724" s="277"/>
      <c r="CC724" s="277"/>
      <c r="CD724" s="277"/>
      <c r="CE724" s="277"/>
      <c r="CF724" s="277"/>
      <c r="CG724" s="277"/>
      <c r="CH724" s="277"/>
      <c r="CI724" s="277"/>
      <c r="CJ724" s="277"/>
      <c r="CK724" s="277"/>
      <c r="CL724" s="277"/>
      <c r="CM724" s="277"/>
      <c r="CN724" s="277"/>
      <c r="CO724" s="277"/>
      <c r="CP724" s="277"/>
      <c r="CQ724" s="277"/>
      <c r="CR724" s="277"/>
      <c r="CS724" s="277"/>
      <c r="CT724" s="277"/>
      <c r="CU724" s="277"/>
      <c r="CV724" s="277"/>
      <c r="CW724" s="277"/>
      <c r="CX724" s="277"/>
      <c r="CY724" s="277"/>
      <c r="CZ724" s="277"/>
      <c r="DA724" s="277"/>
      <c r="DB724" s="277"/>
      <c r="DC724" s="277"/>
      <c r="DD724" s="277"/>
      <c r="DE724" s="277"/>
      <c r="DF724" s="277"/>
      <c r="DG724" s="277"/>
      <c r="DH724" s="277"/>
      <c r="DI724" s="277"/>
      <c r="DJ724" s="277"/>
      <c r="DK724" s="277"/>
      <c r="DL724" s="277"/>
      <c r="DM724" s="277"/>
      <c r="DN724" s="277"/>
      <c r="DO724" s="277"/>
      <c r="DP724" s="277"/>
      <c r="DQ724" s="277"/>
      <c r="DR724" s="277"/>
      <c r="DS724" s="277"/>
      <c r="DT724" s="277"/>
      <c r="DU724" s="277"/>
      <c r="DV724" s="277"/>
      <c r="DW724" s="277"/>
      <c r="DX724" s="277"/>
      <c r="DY724" s="277"/>
      <c r="DZ724" s="277"/>
      <c r="EA724" s="277"/>
      <c r="EB724" s="277"/>
      <c r="EC724" s="277"/>
      <c r="ED724" s="277"/>
      <c r="EE724" s="277"/>
      <c r="EF724" s="277"/>
      <c r="EG724" s="277"/>
      <c r="EH724" s="277"/>
      <c r="EI724" s="277"/>
      <c r="EJ724" s="277"/>
      <c r="EK724" s="277"/>
      <c r="EL724" s="277"/>
      <c r="EM724" s="277"/>
      <c r="EN724" s="277"/>
      <c r="EO724" s="277"/>
      <c r="EP724" s="277"/>
      <c r="EQ724" s="277"/>
      <c r="ER724" s="277"/>
      <c r="ES724" s="277"/>
      <c r="ET724" s="277"/>
      <c r="EU724" s="277"/>
      <c r="EV724" s="277"/>
      <c r="EW724" s="277"/>
      <c r="EX724" s="277"/>
      <c r="EY724" s="277"/>
      <c r="EZ724" s="277"/>
      <c r="FA724" s="277"/>
      <c r="FB724" s="277"/>
      <c r="FC724" s="277"/>
      <c r="FD724" s="277"/>
      <c r="FE724" s="277"/>
      <c r="FF724" s="277"/>
      <c r="FG724" s="277"/>
      <c r="FH724" s="277"/>
      <c r="FI724" s="277"/>
      <c r="FJ724" s="277"/>
      <c r="FK724" s="277"/>
      <c r="FL724" s="277"/>
      <c r="FM724" s="277"/>
      <c r="FN724" s="277"/>
      <c r="FO724" s="277"/>
      <c r="FP724" s="277"/>
      <c r="FQ724" s="277"/>
      <c r="FR724" s="277"/>
      <c r="FS724" s="277"/>
      <c r="FT724" s="277"/>
      <c r="FU724" s="277"/>
      <c r="FV724" s="277"/>
      <c r="FW724" s="277"/>
      <c r="FX724" s="277"/>
      <c r="FY724" s="277"/>
      <c r="FZ724" s="277"/>
      <c r="GA724" s="277"/>
      <c r="GB724" s="277"/>
      <c r="GC724" s="277"/>
      <c r="GD724" s="277"/>
      <c r="GE724" s="277"/>
      <c r="GF724" s="277"/>
      <c r="GG724" s="277"/>
      <c r="GH724" s="277"/>
      <c r="GI724" s="277"/>
      <c r="GJ724" s="277"/>
      <c r="GK724" s="277"/>
      <c r="GL724" s="277"/>
      <c r="GM724" s="277"/>
      <c r="GN724" s="277"/>
      <c r="GO724" s="277"/>
      <c r="GP724" s="277"/>
      <c r="GQ724" s="277"/>
      <c r="GR724" s="277"/>
      <c r="GS724" s="277"/>
      <c r="GT724" s="277"/>
      <c r="GU724" s="277"/>
      <c r="GV724" s="280"/>
      <c r="GW724" s="280"/>
      <c r="GX724" s="280"/>
      <c r="GY724" s="280"/>
      <c r="GZ724" s="280"/>
      <c r="HA724" s="280"/>
      <c r="HB724" s="280"/>
      <c r="HC724" s="280"/>
      <c r="HD724" s="280"/>
      <c r="HE724" s="280"/>
      <c r="HF724" s="280"/>
      <c r="HG724" s="280"/>
      <c r="HH724" s="280"/>
      <c r="HI724" s="280"/>
      <c r="HJ724" s="280"/>
      <c r="HK724" s="280"/>
      <c r="HL724" s="280"/>
      <c r="HM724" s="280"/>
      <c r="HN724" s="280"/>
      <c r="HO724" s="280"/>
      <c r="HP724" s="280"/>
      <c r="HQ724" s="280"/>
      <c r="HR724" s="280"/>
      <c r="HS724" s="280"/>
    </row>
    <row r="725" spans="1:227" s="278" customFormat="1" ht="47.1" customHeight="1">
      <c r="A725" s="521"/>
      <c r="B725" s="315" t="s">
        <v>258</v>
      </c>
      <c r="C725" s="302">
        <f>SUM(C726:C728)</f>
        <v>120</v>
      </c>
      <c r="D725" s="302">
        <f t="shared" ref="D725:G725" si="117">SUM(D726:D728)</f>
        <v>16.899999999999999</v>
      </c>
      <c r="E725" s="302">
        <f t="shared" si="117"/>
        <v>0</v>
      </c>
      <c r="F725" s="291">
        <f t="shared" si="108"/>
        <v>136.9</v>
      </c>
      <c r="G725" s="302">
        <f t="shared" si="117"/>
        <v>0</v>
      </c>
      <c r="H725" s="291">
        <f t="shared" si="115"/>
        <v>136.9</v>
      </c>
      <c r="I725" s="296"/>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s="277"/>
      <c r="AG725" s="277"/>
      <c r="AH725" s="277"/>
      <c r="AI725" s="277"/>
      <c r="AJ725" s="277"/>
      <c r="AK725" s="277"/>
      <c r="AL725" s="277"/>
      <c r="AM725" s="277"/>
      <c r="AN725" s="277"/>
      <c r="AO725" s="277"/>
      <c r="AP725" s="277"/>
      <c r="AQ725" s="277"/>
      <c r="AR725" s="277"/>
      <c r="AS725" s="277"/>
      <c r="AT725" s="277"/>
      <c r="AU725" s="277"/>
      <c r="AV725" s="277"/>
      <c r="AW725" s="277"/>
      <c r="AX725" s="277"/>
      <c r="AY725" s="277"/>
      <c r="AZ725" s="277"/>
      <c r="BA725" s="277"/>
      <c r="BB725" s="277"/>
      <c r="BC725" s="277"/>
      <c r="BD725" s="277"/>
      <c r="BE725" s="277"/>
      <c r="BF725" s="277"/>
      <c r="BG725" s="277"/>
      <c r="BH725" s="277"/>
      <c r="BI725" s="277"/>
      <c r="BJ725" s="277"/>
      <c r="BK725" s="277"/>
      <c r="BL725" s="277"/>
      <c r="BM725" s="277"/>
      <c r="BN725" s="277"/>
      <c r="BO725" s="277"/>
      <c r="BP725" s="277"/>
      <c r="BQ725" s="277"/>
      <c r="BR725" s="277"/>
      <c r="BS725" s="277"/>
      <c r="BT725" s="277"/>
      <c r="BU725" s="277"/>
      <c r="BV725" s="277"/>
      <c r="BW725" s="277"/>
      <c r="BX725" s="277"/>
      <c r="BY725" s="277"/>
      <c r="BZ725" s="277"/>
      <c r="CA725" s="277"/>
      <c r="CB725" s="277"/>
      <c r="CC725" s="277"/>
      <c r="CD725" s="277"/>
      <c r="CE725" s="277"/>
      <c r="CF725" s="277"/>
      <c r="CG725" s="277"/>
      <c r="CH725" s="277"/>
      <c r="CI725" s="277"/>
      <c r="CJ725" s="277"/>
      <c r="CK725" s="277"/>
      <c r="CL725" s="277"/>
      <c r="CM725" s="277"/>
      <c r="CN725" s="277"/>
      <c r="CO725" s="277"/>
      <c r="CP725" s="277"/>
      <c r="CQ725" s="277"/>
      <c r="CR725" s="277"/>
      <c r="CS725" s="277"/>
      <c r="CT725" s="277"/>
      <c r="CU725" s="277"/>
      <c r="CV725" s="277"/>
      <c r="CW725" s="277"/>
      <c r="CX725" s="277"/>
      <c r="CY725" s="277"/>
      <c r="CZ725" s="277"/>
      <c r="DA725" s="277"/>
      <c r="DB725" s="277"/>
      <c r="DC725" s="277"/>
      <c r="DD725" s="277"/>
      <c r="DE725" s="277"/>
      <c r="DF725" s="277"/>
      <c r="DG725" s="277"/>
      <c r="DH725" s="277"/>
      <c r="DI725" s="277"/>
      <c r="DJ725" s="277"/>
      <c r="DK725" s="277"/>
      <c r="DL725" s="277"/>
      <c r="DM725" s="277"/>
      <c r="DN725" s="277"/>
      <c r="DO725" s="277"/>
      <c r="DP725" s="277"/>
      <c r="DQ725" s="277"/>
      <c r="DR725" s="277"/>
      <c r="DS725" s="277"/>
      <c r="DT725" s="277"/>
      <c r="DU725" s="277"/>
      <c r="DV725" s="277"/>
      <c r="DW725" s="277"/>
      <c r="DX725" s="277"/>
      <c r="DY725" s="277"/>
      <c r="DZ725" s="277"/>
      <c r="EA725" s="277"/>
      <c r="EB725" s="277"/>
      <c r="EC725" s="277"/>
      <c r="ED725" s="277"/>
      <c r="EE725" s="277"/>
      <c r="EF725" s="277"/>
      <c r="EG725" s="277"/>
      <c r="EH725" s="277"/>
      <c r="EI725" s="277"/>
      <c r="EJ725" s="277"/>
      <c r="EK725" s="277"/>
      <c r="EL725" s="277"/>
      <c r="EM725" s="277"/>
      <c r="EN725" s="277"/>
      <c r="EO725" s="277"/>
      <c r="EP725" s="277"/>
      <c r="EQ725" s="277"/>
      <c r="ER725" s="277"/>
      <c r="ES725" s="277"/>
      <c r="ET725" s="277"/>
      <c r="EU725" s="277"/>
      <c r="EV725" s="277"/>
      <c r="EW725" s="277"/>
      <c r="EX725" s="277"/>
      <c r="EY725" s="277"/>
      <c r="EZ725" s="277"/>
      <c r="FA725" s="277"/>
      <c r="FB725" s="277"/>
      <c r="FC725" s="277"/>
      <c r="FD725" s="277"/>
      <c r="FE725" s="277"/>
      <c r="FF725" s="277"/>
      <c r="FG725" s="277"/>
      <c r="FH725" s="277"/>
      <c r="FI725" s="277"/>
      <c r="FJ725" s="277"/>
      <c r="FK725" s="277"/>
      <c r="FL725" s="277"/>
      <c r="FM725" s="277"/>
      <c r="FN725" s="277"/>
      <c r="FO725" s="277"/>
      <c r="FP725" s="277"/>
      <c r="FQ725" s="277"/>
      <c r="FR725" s="277"/>
      <c r="FS725" s="277"/>
      <c r="FT725" s="277"/>
      <c r="FU725" s="277"/>
      <c r="FV725" s="277"/>
      <c r="FW725" s="277"/>
      <c r="FX725" s="277"/>
      <c r="FY725" s="277"/>
      <c r="FZ725" s="277"/>
      <c r="GA725" s="277"/>
      <c r="GB725" s="277"/>
      <c r="GC725" s="277"/>
      <c r="GD725" s="277"/>
      <c r="GE725" s="277"/>
      <c r="GF725" s="277"/>
      <c r="GG725" s="277"/>
      <c r="GH725" s="277"/>
      <c r="GI725" s="277"/>
      <c r="GJ725" s="277"/>
      <c r="GK725" s="277"/>
      <c r="GL725" s="277"/>
      <c r="GM725" s="277"/>
      <c r="GN725" s="277"/>
      <c r="GO725" s="277"/>
      <c r="GP725" s="277"/>
      <c r="GQ725" s="277"/>
      <c r="GR725" s="277"/>
      <c r="GS725" s="277"/>
      <c r="GT725" s="277"/>
      <c r="GU725" s="277"/>
      <c r="GV725" s="280"/>
      <c r="GW725" s="280"/>
      <c r="GX725" s="280"/>
      <c r="GY725" s="280"/>
      <c r="GZ725" s="280"/>
      <c r="HA725" s="280"/>
      <c r="HB725" s="280"/>
      <c r="HC725" s="280"/>
      <c r="HD725" s="280"/>
      <c r="HE725" s="280"/>
      <c r="HF725" s="280"/>
      <c r="HG725" s="280"/>
      <c r="HH725" s="280"/>
      <c r="HI725" s="280"/>
      <c r="HJ725" s="280"/>
      <c r="HK725" s="280"/>
      <c r="HL725" s="280"/>
      <c r="HM725" s="280"/>
      <c r="HN725" s="280"/>
      <c r="HO725" s="280"/>
      <c r="HP725" s="280"/>
      <c r="HQ725" s="280"/>
      <c r="HR725" s="280"/>
      <c r="HS725" s="280"/>
    </row>
    <row r="726" spans="1:227" s="278" customFormat="1" ht="47.1" customHeight="1">
      <c r="A726" s="521"/>
      <c r="B726" s="301" t="s">
        <v>682</v>
      </c>
      <c r="C726" s="302">
        <v>20</v>
      </c>
      <c r="D726" s="302"/>
      <c r="E726" s="290"/>
      <c r="F726" s="291">
        <f t="shared" si="108"/>
        <v>20</v>
      </c>
      <c r="G726" s="290"/>
      <c r="H726" s="291">
        <f t="shared" si="115"/>
        <v>20</v>
      </c>
      <c r="I726" s="296"/>
      <c r="J726" s="277"/>
      <c r="K726" s="277"/>
      <c r="L726" s="277"/>
      <c r="M726" s="277"/>
      <c r="N726" s="277"/>
      <c r="O726" s="277"/>
      <c r="P726" s="277"/>
      <c r="Q726" s="277"/>
      <c r="R726" s="277"/>
      <c r="S726" s="277"/>
      <c r="T726" s="277"/>
      <c r="U726" s="277"/>
      <c r="V726" s="277"/>
      <c r="W726" s="277"/>
      <c r="X726" s="277"/>
      <c r="Y726" s="277"/>
      <c r="Z726" s="277"/>
      <c r="AA726" s="277"/>
      <c r="AB726" s="277"/>
      <c r="AC726" s="277"/>
      <c r="AD726" s="277"/>
      <c r="AE726" s="277"/>
      <c r="AF726" s="277"/>
      <c r="AG726" s="277"/>
      <c r="AH726" s="277"/>
      <c r="AI726" s="277"/>
      <c r="AJ726" s="277"/>
      <c r="AK726" s="277"/>
      <c r="AL726" s="277"/>
      <c r="AM726" s="277"/>
      <c r="AN726" s="277"/>
      <c r="AO726" s="277"/>
      <c r="AP726" s="277"/>
      <c r="AQ726" s="277"/>
      <c r="AR726" s="277"/>
      <c r="AS726" s="277"/>
      <c r="AT726" s="277"/>
      <c r="AU726" s="277"/>
      <c r="AV726" s="277"/>
      <c r="AW726" s="277"/>
      <c r="AX726" s="277"/>
      <c r="AY726" s="277"/>
      <c r="AZ726" s="277"/>
      <c r="BA726" s="277"/>
      <c r="BB726" s="277"/>
      <c r="BC726" s="277"/>
      <c r="BD726" s="277"/>
      <c r="BE726" s="277"/>
      <c r="BF726" s="277"/>
      <c r="BG726" s="277"/>
      <c r="BH726" s="277"/>
      <c r="BI726" s="277"/>
      <c r="BJ726" s="277"/>
      <c r="BK726" s="277"/>
      <c r="BL726" s="277"/>
      <c r="BM726" s="277"/>
      <c r="BN726" s="277"/>
      <c r="BO726" s="277"/>
      <c r="BP726" s="277"/>
      <c r="BQ726" s="277"/>
      <c r="BR726" s="277"/>
      <c r="BS726" s="277"/>
      <c r="BT726" s="277"/>
      <c r="BU726" s="277"/>
      <c r="BV726" s="277"/>
      <c r="BW726" s="277"/>
      <c r="BX726" s="277"/>
      <c r="BY726" s="277"/>
      <c r="BZ726" s="277"/>
      <c r="CA726" s="277"/>
      <c r="CB726" s="277"/>
      <c r="CC726" s="277"/>
      <c r="CD726" s="277"/>
      <c r="CE726" s="277"/>
      <c r="CF726" s="277"/>
      <c r="CG726" s="277"/>
      <c r="CH726" s="277"/>
      <c r="CI726" s="277"/>
      <c r="CJ726" s="277"/>
      <c r="CK726" s="277"/>
      <c r="CL726" s="277"/>
      <c r="CM726" s="277"/>
      <c r="CN726" s="277"/>
      <c r="CO726" s="277"/>
      <c r="CP726" s="277"/>
      <c r="CQ726" s="277"/>
      <c r="CR726" s="277"/>
      <c r="CS726" s="277"/>
      <c r="CT726" s="277"/>
      <c r="CU726" s="277"/>
      <c r="CV726" s="277"/>
      <c r="CW726" s="277"/>
      <c r="CX726" s="277"/>
      <c r="CY726" s="277"/>
      <c r="CZ726" s="277"/>
      <c r="DA726" s="277"/>
      <c r="DB726" s="277"/>
      <c r="DC726" s="277"/>
      <c r="DD726" s="277"/>
      <c r="DE726" s="277"/>
      <c r="DF726" s="277"/>
      <c r="DG726" s="277"/>
      <c r="DH726" s="277"/>
      <c r="DI726" s="277"/>
      <c r="DJ726" s="277"/>
      <c r="DK726" s="277"/>
      <c r="DL726" s="277"/>
      <c r="DM726" s="277"/>
      <c r="DN726" s="277"/>
      <c r="DO726" s="277"/>
      <c r="DP726" s="277"/>
      <c r="DQ726" s="277"/>
      <c r="DR726" s="277"/>
      <c r="DS726" s="277"/>
      <c r="DT726" s="277"/>
      <c r="DU726" s="277"/>
      <c r="DV726" s="277"/>
      <c r="DW726" s="277"/>
      <c r="DX726" s="277"/>
      <c r="DY726" s="277"/>
      <c r="DZ726" s="277"/>
      <c r="EA726" s="277"/>
      <c r="EB726" s="277"/>
      <c r="EC726" s="277"/>
      <c r="ED726" s="277"/>
      <c r="EE726" s="277"/>
      <c r="EF726" s="277"/>
      <c r="EG726" s="277"/>
      <c r="EH726" s="277"/>
      <c r="EI726" s="277"/>
      <c r="EJ726" s="277"/>
      <c r="EK726" s="277"/>
      <c r="EL726" s="277"/>
      <c r="EM726" s="277"/>
      <c r="EN726" s="277"/>
      <c r="EO726" s="277"/>
      <c r="EP726" s="277"/>
      <c r="EQ726" s="277"/>
      <c r="ER726" s="277"/>
      <c r="ES726" s="277"/>
      <c r="ET726" s="277"/>
      <c r="EU726" s="277"/>
      <c r="EV726" s="277"/>
      <c r="EW726" s="277"/>
      <c r="EX726" s="277"/>
      <c r="EY726" s="277"/>
      <c r="EZ726" s="277"/>
      <c r="FA726" s="277"/>
      <c r="FB726" s="277"/>
      <c r="FC726" s="277"/>
      <c r="FD726" s="277"/>
      <c r="FE726" s="277"/>
      <c r="FF726" s="277"/>
      <c r="FG726" s="277"/>
      <c r="FH726" s="277"/>
      <c r="FI726" s="277"/>
      <c r="FJ726" s="277"/>
      <c r="FK726" s="277"/>
      <c r="FL726" s="277"/>
      <c r="FM726" s="277"/>
      <c r="FN726" s="277"/>
      <c r="FO726" s="277"/>
      <c r="FP726" s="277"/>
      <c r="FQ726" s="277"/>
      <c r="FR726" s="277"/>
      <c r="FS726" s="277"/>
      <c r="FT726" s="277"/>
      <c r="FU726" s="277"/>
      <c r="FV726" s="277"/>
      <c r="FW726" s="277"/>
      <c r="FX726" s="277"/>
      <c r="FY726" s="277"/>
      <c r="FZ726" s="277"/>
      <c r="GA726" s="277"/>
      <c r="GB726" s="277"/>
      <c r="GC726" s="277"/>
      <c r="GD726" s="277"/>
      <c r="GE726" s="277"/>
      <c r="GF726" s="277"/>
      <c r="GG726" s="277"/>
      <c r="GH726" s="277"/>
      <c r="GI726" s="277"/>
      <c r="GJ726" s="277"/>
      <c r="GK726" s="277"/>
      <c r="GL726" s="277"/>
      <c r="GM726" s="277"/>
      <c r="GN726" s="277"/>
      <c r="GO726" s="277"/>
      <c r="GP726" s="277"/>
      <c r="GQ726" s="277"/>
      <c r="GR726" s="277"/>
      <c r="GS726" s="277"/>
      <c r="GT726" s="277"/>
      <c r="GU726" s="277"/>
      <c r="GV726" s="280"/>
      <c r="GW726" s="280"/>
      <c r="GX726" s="280"/>
      <c r="GY726" s="280"/>
      <c r="GZ726" s="280"/>
      <c r="HA726" s="280"/>
      <c r="HB726" s="280"/>
      <c r="HC726" s="280"/>
      <c r="HD726" s="280"/>
      <c r="HE726" s="280"/>
      <c r="HF726" s="280"/>
      <c r="HG726" s="280"/>
      <c r="HH726" s="280"/>
      <c r="HI726" s="280"/>
      <c r="HJ726" s="280"/>
      <c r="HK726" s="280"/>
      <c r="HL726" s="280"/>
      <c r="HM726" s="280"/>
      <c r="HN726" s="280"/>
      <c r="HO726" s="280"/>
      <c r="HP726" s="280"/>
      <c r="HQ726" s="280"/>
      <c r="HR726" s="280"/>
      <c r="HS726" s="280"/>
    </row>
    <row r="727" spans="1:227" s="278" customFormat="1" ht="47.1" customHeight="1">
      <c r="A727" s="521"/>
      <c r="B727" s="301" t="s">
        <v>683</v>
      </c>
      <c r="C727" s="302">
        <v>100</v>
      </c>
      <c r="D727" s="302"/>
      <c r="E727" s="290"/>
      <c r="F727" s="291">
        <f t="shared" si="108"/>
        <v>100</v>
      </c>
      <c r="G727" s="290"/>
      <c r="H727" s="291">
        <f t="shared" si="115"/>
        <v>100</v>
      </c>
      <c r="I727" s="296"/>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277"/>
      <c r="AF727" s="277"/>
      <c r="AG727" s="277"/>
      <c r="AH727" s="277"/>
      <c r="AI727" s="277"/>
      <c r="AJ727" s="277"/>
      <c r="AK727" s="277"/>
      <c r="AL727" s="277"/>
      <c r="AM727" s="277"/>
      <c r="AN727" s="277"/>
      <c r="AO727" s="277"/>
      <c r="AP727" s="277"/>
      <c r="AQ727" s="277"/>
      <c r="AR727" s="277"/>
      <c r="AS727" s="277"/>
      <c r="AT727" s="277"/>
      <c r="AU727" s="277"/>
      <c r="AV727" s="277"/>
      <c r="AW727" s="277"/>
      <c r="AX727" s="277"/>
      <c r="AY727" s="277"/>
      <c r="AZ727" s="277"/>
      <c r="BA727" s="277"/>
      <c r="BB727" s="277"/>
      <c r="BC727" s="277"/>
      <c r="BD727" s="277"/>
      <c r="BE727" s="277"/>
      <c r="BF727" s="277"/>
      <c r="BG727" s="277"/>
      <c r="BH727" s="277"/>
      <c r="BI727" s="277"/>
      <c r="BJ727" s="277"/>
      <c r="BK727" s="277"/>
      <c r="BL727" s="277"/>
      <c r="BM727" s="277"/>
      <c r="BN727" s="277"/>
      <c r="BO727" s="277"/>
      <c r="BP727" s="277"/>
      <c r="BQ727" s="277"/>
      <c r="BR727" s="277"/>
      <c r="BS727" s="277"/>
      <c r="BT727" s="277"/>
      <c r="BU727" s="277"/>
      <c r="BV727" s="277"/>
      <c r="BW727" s="277"/>
      <c r="BX727" s="277"/>
      <c r="BY727" s="277"/>
      <c r="BZ727" s="277"/>
      <c r="CA727" s="277"/>
      <c r="CB727" s="277"/>
      <c r="CC727" s="277"/>
      <c r="CD727" s="277"/>
      <c r="CE727" s="277"/>
      <c r="CF727" s="277"/>
      <c r="CG727" s="277"/>
      <c r="CH727" s="277"/>
      <c r="CI727" s="277"/>
      <c r="CJ727" s="277"/>
      <c r="CK727" s="277"/>
      <c r="CL727" s="277"/>
      <c r="CM727" s="277"/>
      <c r="CN727" s="277"/>
      <c r="CO727" s="277"/>
      <c r="CP727" s="277"/>
      <c r="CQ727" s="277"/>
      <c r="CR727" s="277"/>
      <c r="CS727" s="277"/>
      <c r="CT727" s="277"/>
      <c r="CU727" s="277"/>
      <c r="CV727" s="277"/>
      <c r="CW727" s="277"/>
      <c r="CX727" s="277"/>
      <c r="CY727" s="277"/>
      <c r="CZ727" s="277"/>
      <c r="DA727" s="277"/>
      <c r="DB727" s="277"/>
      <c r="DC727" s="277"/>
      <c r="DD727" s="277"/>
      <c r="DE727" s="277"/>
      <c r="DF727" s="277"/>
      <c r="DG727" s="277"/>
      <c r="DH727" s="277"/>
      <c r="DI727" s="277"/>
      <c r="DJ727" s="277"/>
      <c r="DK727" s="277"/>
      <c r="DL727" s="277"/>
      <c r="DM727" s="277"/>
      <c r="DN727" s="277"/>
      <c r="DO727" s="277"/>
      <c r="DP727" s="277"/>
      <c r="DQ727" s="277"/>
      <c r="DR727" s="277"/>
      <c r="DS727" s="277"/>
      <c r="DT727" s="277"/>
      <c r="DU727" s="277"/>
      <c r="DV727" s="277"/>
      <c r="DW727" s="277"/>
      <c r="DX727" s="277"/>
      <c r="DY727" s="277"/>
      <c r="DZ727" s="277"/>
      <c r="EA727" s="277"/>
      <c r="EB727" s="277"/>
      <c r="EC727" s="277"/>
      <c r="ED727" s="277"/>
      <c r="EE727" s="277"/>
      <c r="EF727" s="277"/>
      <c r="EG727" s="277"/>
      <c r="EH727" s="277"/>
      <c r="EI727" s="277"/>
      <c r="EJ727" s="277"/>
      <c r="EK727" s="277"/>
      <c r="EL727" s="277"/>
      <c r="EM727" s="277"/>
      <c r="EN727" s="277"/>
      <c r="EO727" s="277"/>
      <c r="EP727" s="277"/>
      <c r="EQ727" s="277"/>
      <c r="ER727" s="277"/>
      <c r="ES727" s="277"/>
      <c r="ET727" s="277"/>
      <c r="EU727" s="277"/>
      <c r="EV727" s="277"/>
      <c r="EW727" s="277"/>
      <c r="EX727" s="277"/>
      <c r="EY727" s="277"/>
      <c r="EZ727" s="277"/>
      <c r="FA727" s="277"/>
      <c r="FB727" s="277"/>
      <c r="FC727" s="277"/>
      <c r="FD727" s="277"/>
      <c r="FE727" s="277"/>
      <c r="FF727" s="277"/>
      <c r="FG727" s="277"/>
      <c r="FH727" s="277"/>
      <c r="FI727" s="277"/>
      <c r="FJ727" s="277"/>
      <c r="FK727" s="277"/>
      <c r="FL727" s="277"/>
      <c r="FM727" s="277"/>
      <c r="FN727" s="277"/>
      <c r="FO727" s="277"/>
      <c r="FP727" s="277"/>
      <c r="FQ727" s="277"/>
      <c r="FR727" s="277"/>
      <c r="FS727" s="277"/>
      <c r="FT727" s="277"/>
      <c r="FU727" s="277"/>
      <c r="FV727" s="277"/>
      <c r="FW727" s="277"/>
      <c r="FX727" s="277"/>
      <c r="FY727" s="277"/>
      <c r="FZ727" s="277"/>
      <c r="GA727" s="277"/>
      <c r="GB727" s="277"/>
      <c r="GC727" s="277"/>
      <c r="GD727" s="277"/>
      <c r="GE727" s="277"/>
      <c r="GF727" s="277"/>
      <c r="GG727" s="277"/>
      <c r="GH727" s="277"/>
      <c r="GI727" s="277"/>
      <c r="GJ727" s="277"/>
      <c r="GK727" s="277"/>
      <c r="GL727" s="277"/>
      <c r="GM727" s="277"/>
      <c r="GN727" s="277"/>
      <c r="GO727" s="277"/>
      <c r="GP727" s="277"/>
      <c r="GQ727" s="277"/>
      <c r="GR727" s="277"/>
      <c r="GS727" s="277"/>
      <c r="GT727" s="277"/>
      <c r="GU727" s="277"/>
      <c r="GV727" s="280"/>
      <c r="GW727" s="280"/>
      <c r="GX727" s="280"/>
      <c r="GY727" s="280"/>
      <c r="GZ727" s="280"/>
      <c r="HA727" s="280"/>
      <c r="HB727" s="280"/>
      <c r="HC727" s="280"/>
      <c r="HD727" s="280"/>
      <c r="HE727" s="280"/>
      <c r="HF727" s="280"/>
      <c r="HG727" s="280"/>
      <c r="HH727" s="280"/>
      <c r="HI727" s="280"/>
      <c r="HJ727" s="280"/>
      <c r="HK727" s="280"/>
      <c r="HL727" s="280"/>
      <c r="HM727" s="280"/>
      <c r="HN727" s="280"/>
      <c r="HO727" s="280"/>
      <c r="HP727" s="280"/>
      <c r="HQ727" s="280"/>
      <c r="HR727" s="280"/>
      <c r="HS727" s="280"/>
    </row>
    <row r="728" spans="1:227" s="278" customFormat="1" ht="47.1" customHeight="1">
      <c r="A728" s="522"/>
      <c r="B728" s="296" t="s">
        <v>307</v>
      </c>
      <c r="C728" s="302"/>
      <c r="D728" s="302">
        <v>16.899999999999999</v>
      </c>
      <c r="E728" s="290"/>
      <c r="F728" s="291">
        <f t="shared" si="108"/>
        <v>16.899999999999999</v>
      </c>
      <c r="G728" s="290"/>
      <c r="H728" s="291">
        <f t="shared" si="115"/>
        <v>16.899999999999999</v>
      </c>
      <c r="I728" s="296" t="s">
        <v>267</v>
      </c>
      <c r="J728" s="277"/>
      <c r="K728" s="277"/>
      <c r="L728" s="277"/>
      <c r="M728" s="277"/>
      <c r="N728" s="277"/>
      <c r="O728" s="277"/>
      <c r="P728" s="277"/>
      <c r="Q728" s="277"/>
      <c r="R728" s="277"/>
      <c r="S728" s="277"/>
      <c r="T728" s="277"/>
      <c r="U728" s="277"/>
      <c r="V728" s="277"/>
      <c r="W728" s="277"/>
      <c r="X728" s="277"/>
      <c r="Y728" s="277"/>
      <c r="Z728" s="277"/>
      <c r="AA728" s="277"/>
      <c r="AB728" s="277"/>
      <c r="AC728" s="277"/>
      <c r="AD728" s="277"/>
      <c r="AE728" s="277"/>
      <c r="AF728" s="277"/>
      <c r="AG728" s="277"/>
      <c r="AH728" s="277"/>
      <c r="AI728" s="277"/>
      <c r="AJ728" s="277"/>
      <c r="AK728" s="277"/>
      <c r="AL728" s="277"/>
      <c r="AM728" s="277"/>
      <c r="AN728" s="277"/>
      <c r="AO728" s="277"/>
      <c r="AP728" s="277"/>
      <c r="AQ728" s="277"/>
      <c r="AR728" s="277"/>
      <c r="AS728" s="277"/>
      <c r="AT728" s="277"/>
      <c r="AU728" s="277"/>
      <c r="AV728" s="277"/>
      <c r="AW728" s="277"/>
      <c r="AX728" s="277"/>
      <c r="AY728" s="277"/>
      <c r="AZ728" s="277"/>
      <c r="BA728" s="277"/>
      <c r="BB728" s="277"/>
      <c r="BC728" s="277"/>
      <c r="BD728" s="277"/>
      <c r="BE728" s="277"/>
      <c r="BF728" s="277"/>
      <c r="BG728" s="277"/>
      <c r="BH728" s="277"/>
      <c r="BI728" s="277"/>
      <c r="BJ728" s="277"/>
      <c r="BK728" s="277"/>
      <c r="BL728" s="277"/>
      <c r="BM728" s="277"/>
      <c r="BN728" s="277"/>
      <c r="BO728" s="277"/>
      <c r="BP728" s="277"/>
      <c r="BQ728" s="277"/>
      <c r="BR728" s="277"/>
      <c r="BS728" s="277"/>
      <c r="BT728" s="277"/>
      <c r="BU728" s="277"/>
      <c r="BV728" s="277"/>
      <c r="BW728" s="277"/>
      <c r="BX728" s="277"/>
      <c r="BY728" s="277"/>
      <c r="BZ728" s="277"/>
      <c r="CA728" s="277"/>
      <c r="CB728" s="277"/>
      <c r="CC728" s="277"/>
      <c r="CD728" s="277"/>
      <c r="CE728" s="277"/>
      <c r="CF728" s="277"/>
      <c r="CG728" s="277"/>
      <c r="CH728" s="277"/>
      <c r="CI728" s="277"/>
      <c r="CJ728" s="277"/>
      <c r="CK728" s="277"/>
      <c r="CL728" s="277"/>
      <c r="CM728" s="277"/>
      <c r="CN728" s="277"/>
      <c r="CO728" s="277"/>
      <c r="CP728" s="277"/>
      <c r="CQ728" s="277"/>
      <c r="CR728" s="277"/>
      <c r="CS728" s="277"/>
      <c r="CT728" s="277"/>
      <c r="CU728" s="277"/>
      <c r="CV728" s="277"/>
      <c r="CW728" s="277"/>
      <c r="CX728" s="277"/>
      <c r="CY728" s="277"/>
      <c r="CZ728" s="277"/>
      <c r="DA728" s="277"/>
      <c r="DB728" s="277"/>
      <c r="DC728" s="277"/>
      <c r="DD728" s="277"/>
      <c r="DE728" s="277"/>
      <c r="DF728" s="277"/>
      <c r="DG728" s="277"/>
      <c r="DH728" s="277"/>
      <c r="DI728" s="277"/>
      <c r="DJ728" s="277"/>
      <c r="DK728" s="277"/>
      <c r="DL728" s="277"/>
      <c r="DM728" s="277"/>
      <c r="DN728" s="277"/>
      <c r="DO728" s="277"/>
      <c r="DP728" s="277"/>
      <c r="DQ728" s="277"/>
      <c r="DR728" s="277"/>
      <c r="DS728" s="277"/>
      <c r="DT728" s="277"/>
      <c r="DU728" s="277"/>
      <c r="DV728" s="277"/>
      <c r="DW728" s="277"/>
      <c r="DX728" s="277"/>
      <c r="DY728" s="277"/>
      <c r="DZ728" s="277"/>
      <c r="EA728" s="277"/>
      <c r="EB728" s="277"/>
      <c r="EC728" s="277"/>
      <c r="ED728" s="277"/>
      <c r="EE728" s="277"/>
      <c r="EF728" s="277"/>
      <c r="EG728" s="277"/>
      <c r="EH728" s="277"/>
      <c r="EI728" s="277"/>
      <c r="EJ728" s="277"/>
      <c r="EK728" s="277"/>
      <c r="EL728" s="277"/>
      <c r="EM728" s="277"/>
      <c r="EN728" s="277"/>
      <c r="EO728" s="277"/>
      <c r="EP728" s="277"/>
      <c r="EQ728" s="277"/>
      <c r="ER728" s="277"/>
      <c r="ES728" s="277"/>
      <c r="ET728" s="277"/>
      <c r="EU728" s="277"/>
      <c r="EV728" s="277"/>
      <c r="EW728" s="277"/>
      <c r="EX728" s="277"/>
      <c r="EY728" s="277"/>
      <c r="EZ728" s="277"/>
      <c r="FA728" s="277"/>
      <c r="FB728" s="277"/>
      <c r="FC728" s="277"/>
      <c r="FD728" s="277"/>
      <c r="FE728" s="277"/>
      <c r="FF728" s="277"/>
      <c r="FG728" s="277"/>
      <c r="FH728" s="277"/>
      <c r="FI728" s="277"/>
      <c r="FJ728" s="277"/>
      <c r="FK728" s="277"/>
      <c r="FL728" s="277"/>
      <c r="FM728" s="277"/>
      <c r="FN728" s="277"/>
      <c r="FO728" s="277"/>
      <c r="FP728" s="277"/>
      <c r="FQ728" s="277"/>
      <c r="FR728" s="277"/>
      <c r="FS728" s="277"/>
      <c r="FT728" s="277"/>
      <c r="FU728" s="277"/>
      <c r="FV728" s="277"/>
      <c r="FW728" s="277"/>
      <c r="FX728" s="277"/>
      <c r="FY728" s="277"/>
      <c r="FZ728" s="277"/>
      <c r="GA728" s="277"/>
      <c r="GB728" s="277"/>
      <c r="GC728" s="277"/>
      <c r="GD728" s="277"/>
      <c r="GE728" s="277"/>
      <c r="GF728" s="277"/>
      <c r="GG728" s="277"/>
      <c r="GH728" s="277"/>
      <c r="GI728" s="277"/>
      <c r="GJ728" s="277"/>
      <c r="GK728" s="277"/>
      <c r="GL728" s="277"/>
      <c r="GM728" s="277"/>
      <c r="GN728" s="277"/>
      <c r="GO728" s="277"/>
      <c r="GP728" s="277"/>
      <c r="GQ728" s="277"/>
      <c r="GR728" s="277"/>
      <c r="GS728" s="277"/>
      <c r="GT728" s="277"/>
      <c r="GU728" s="277"/>
      <c r="GV728" s="280"/>
      <c r="GW728" s="280"/>
      <c r="GX728" s="280"/>
      <c r="GY728" s="280"/>
      <c r="GZ728" s="280"/>
      <c r="HA728" s="280"/>
      <c r="HB728" s="280"/>
      <c r="HC728" s="280"/>
      <c r="HD728" s="280"/>
      <c r="HE728" s="280"/>
      <c r="HF728" s="280"/>
      <c r="HG728" s="280"/>
      <c r="HH728" s="280"/>
      <c r="HI728" s="280"/>
      <c r="HJ728" s="280"/>
      <c r="HK728" s="280"/>
      <c r="HL728" s="280"/>
      <c r="HM728" s="280"/>
      <c r="HN728" s="280"/>
      <c r="HO728" s="280"/>
      <c r="HP728" s="280"/>
      <c r="HQ728" s="280"/>
      <c r="HR728" s="280"/>
      <c r="HS728" s="280"/>
    </row>
    <row r="729" spans="1:227" s="278" customFormat="1" ht="38.1" customHeight="1">
      <c r="A729" s="520" t="s">
        <v>684</v>
      </c>
      <c r="B729" s="289" t="s">
        <v>81</v>
      </c>
      <c r="C729" s="302">
        <f t="shared" ref="C729:G729" si="118">C730+C731+C734+C739</f>
        <v>3890.25</v>
      </c>
      <c r="D729" s="302">
        <f t="shared" si="118"/>
        <v>-3218.7063579999999</v>
      </c>
      <c r="E729" s="302">
        <f t="shared" si="118"/>
        <v>1830</v>
      </c>
      <c r="F729" s="291">
        <f t="shared" si="108"/>
        <v>2501.5436420000001</v>
      </c>
      <c r="G729" s="302">
        <f t="shared" si="118"/>
        <v>329.41</v>
      </c>
      <c r="H729" s="291">
        <f t="shared" si="115"/>
        <v>2830.9536419999999</v>
      </c>
      <c r="I729" s="296"/>
      <c r="J729" s="277"/>
      <c r="K729" s="277"/>
      <c r="L729" s="277"/>
      <c r="M729" s="277"/>
      <c r="N729" s="277"/>
      <c r="O729" s="277"/>
      <c r="P729" s="277"/>
      <c r="Q729" s="277"/>
      <c r="R729" s="277"/>
      <c r="S729" s="277"/>
      <c r="T729" s="277"/>
      <c r="U729" s="277"/>
      <c r="V729" s="277"/>
      <c r="W729" s="277"/>
      <c r="X729" s="277"/>
      <c r="Y729" s="277"/>
      <c r="Z729" s="277"/>
      <c r="AA729" s="277"/>
      <c r="AB729" s="277"/>
      <c r="AC729" s="277"/>
      <c r="AD729" s="277"/>
      <c r="AE729" s="277"/>
      <c r="AF729" s="277"/>
      <c r="AG729" s="277"/>
      <c r="AH729" s="277"/>
      <c r="AI729" s="277"/>
      <c r="AJ729" s="277"/>
      <c r="AK729" s="277"/>
      <c r="AL729" s="277"/>
      <c r="AM729" s="277"/>
      <c r="AN729" s="277"/>
      <c r="AO729" s="277"/>
      <c r="AP729" s="277"/>
      <c r="AQ729" s="277"/>
      <c r="AR729" s="277"/>
      <c r="AS729" s="277"/>
      <c r="AT729" s="277"/>
      <c r="AU729" s="277"/>
      <c r="AV729" s="277"/>
      <c r="AW729" s="277"/>
      <c r="AX729" s="277"/>
      <c r="AY729" s="277"/>
      <c r="AZ729" s="277"/>
      <c r="BA729" s="277"/>
      <c r="BB729" s="277"/>
      <c r="BC729" s="277"/>
      <c r="BD729" s="277"/>
      <c r="BE729" s="277"/>
      <c r="BF729" s="277"/>
      <c r="BG729" s="277"/>
      <c r="BH729" s="277"/>
      <c r="BI729" s="277"/>
      <c r="BJ729" s="277"/>
      <c r="BK729" s="277"/>
      <c r="BL729" s="277"/>
      <c r="BM729" s="277"/>
      <c r="BN729" s="277"/>
      <c r="BO729" s="277"/>
      <c r="BP729" s="277"/>
      <c r="BQ729" s="277"/>
      <c r="BR729" s="277"/>
      <c r="BS729" s="277"/>
      <c r="BT729" s="277"/>
      <c r="BU729" s="277"/>
      <c r="BV729" s="277"/>
      <c r="BW729" s="277"/>
      <c r="BX729" s="277"/>
      <c r="BY729" s="277"/>
      <c r="BZ729" s="277"/>
      <c r="CA729" s="277"/>
      <c r="CB729" s="277"/>
      <c r="CC729" s="277"/>
      <c r="CD729" s="277"/>
      <c r="CE729" s="277"/>
      <c r="CF729" s="277"/>
      <c r="CG729" s="277"/>
      <c r="CH729" s="277"/>
      <c r="CI729" s="277"/>
      <c r="CJ729" s="277"/>
      <c r="CK729" s="277"/>
      <c r="CL729" s="277"/>
      <c r="CM729" s="277"/>
      <c r="CN729" s="277"/>
      <c r="CO729" s="277"/>
      <c r="CP729" s="277"/>
      <c r="CQ729" s="277"/>
      <c r="CR729" s="277"/>
      <c r="CS729" s="277"/>
      <c r="CT729" s="277"/>
      <c r="CU729" s="277"/>
      <c r="CV729" s="277"/>
      <c r="CW729" s="277"/>
      <c r="CX729" s="277"/>
      <c r="CY729" s="277"/>
      <c r="CZ729" s="277"/>
      <c r="DA729" s="277"/>
      <c r="DB729" s="277"/>
      <c r="DC729" s="277"/>
      <c r="DD729" s="277"/>
      <c r="DE729" s="277"/>
      <c r="DF729" s="277"/>
      <c r="DG729" s="277"/>
      <c r="DH729" s="277"/>
      <c r="DI729" s="277"/>
      <c r="DJ729" s="277"/>
      <c r="DK729" s="277"/>
      <c r="DL729" s="277"/>
      <c r="DM729" s="277"/>
      <c r="DN729" s="277"/>
      <c r="DO729" s="277"/>
      <c r="DP729" s="277"/>
      <c r="DQ729" s="277"/>
      <c r="DR729" s="277"/>
      <c r="DS729" s="277"/>
      <c r="DT729" s="277"/>
      <c r="DU729" s="277"/>
      <c r="DV729" s="277"/>
      <c r="DW729" s="277"/>
      <c r="DX729" s="277"/>
      <c r="DY729" s="277"/>
      <c r="DZ729" s="277"/>
      <c r="EA729" s="277"/>
      <c r="EB729" s="277"/>
      <c r="EC729" s="277"/>
      <c r="ED729" s="277"/>
      <c r="EE729" s="277"/>
      <c r="EF729" s="277"/>
      <c r="EG729" s="277"/>
      <c r="EH729" s="277"/>
      <c r="EI729" s="277"/>
      <c r="EJ729" s="277"/>
      <c r="EK729" s="277"/>
      <c r="EL729" s="277"/>
      <c r="EM729" s="277"/>
      <c r="EN729" s="277"/>
      <c r="EO729" s="277"/>
      <c r="EP729" s="277"/>
      <c r="EQ729" s="277"/>
      <c r="ER729" s="277"/>
      <c r="ES729" s="277"/>
      <c r="ET729" s="277"/>
      <c r="EU729" s="277"/>
      <c r="EV729" s="277"/>
      <c r="EW729" s="277"/>
      <c r="EX729" s="277"/>
      <c r="EY729" s="277"/>
      <c r="EZ729" s="277"/>
      <c r="FA729" s="277"/>
      <c r="FB729" s="277"/>
      <c r="FC729" s="277"/>
      <c r="FD729" s="277"/>
      <c r="FE729" s="277"/>
      <c r="FF729" s="277"/>
      <c r="FG729" s="277"/>
      <c r="FH729" s="277"/>
      <c r="FI729" s="277"/>
      <c r="FJ729" s="277"/>
      <c r="FK729" s="277"/>
      <c r="FL729" s="277"/>
      <c r="FM729" s="277"/>
      <c r="FN729" s="277"/>
      <c r="FO729" s="277"/>
      <c r="FP729" s="277"/>
      <c r="FQ729" s="277"/>
      <c r="FR729" s="277"/>
      <c r="FS729" s="277"/>
      <c r="FT729" s="277"/>
      <c r="FU729" s="277"/>
      <c r="FV729" s="277"/>
      <c r="FW729" s="277"/>
      <c r="FX729" s="277"/>
      <c r="FY729" s="277"/>
      <c r="FZ729" s="277"/>
      <c r="GA729" s="277"/>
      <c r="GB729" s="277"/>
      <c r="GC729" s="277"/>
      <c r="GD729" s="277"/>
      <c r="GE729" s="277"/>
      <c r="GF729" s="277"/>
      <c r="GG729" s="277"/>
      <c r="GH729" s="277"/>
      <c r="GI729" s="277"/>
      <c r="GJ729" s="277"/>
      <c r="GK729" s="277"/>
      <c r="GL729" s="277"/>
      <c r="GM729" s="277"/>
      <c r="GN729" s="277"/>
      <c r="GO729" s="277"/>
      <c r="GP729" s="277"/>
      <c r="GQ729" s="277"/>
      <c r="GR729" s="277"/>
      <c r="GS729" s="277"/>
      <c r="GT729" s="277"/>
      <c r="GU729" s="277"/>
      <c r="GV729" s="280"/>
      <c r="GW729" s="280"/>
      <c r="GX729" s="280"/>
      <c r="GY729" s="280"/>
      <c r="GZ729" s="280"/>
      <c r="HA729" s="280"/>
      <c r="HB729" s="280"/>
      <c r="HC729" s="280"/>
      <c r="HD729" s="280"/>
      <c r="HE729" s="280"/>
      <c r="HF729" s="280"/>
      <c r="HG729" s="280"/>
      <c r="HH729" s="280"/>
      <c r="HI729" s="280"/>
      <c r="HJ729" s="280"/>
      <c r="HK729" s="280"/>
      <c r="HL729" s="280"/>
      <c r="HM729" s="280"/>
      <c r="HN729" s="280"/>
      <c r="HO729" s="280"/>
      <c r="HP729" s="280"/>
      <c r="HQ729" s="280"/>
      <c r="HR729" s="280"/>
      <c r="HS729" s="280"/>
    </row>
    <row r="730" spans="1:227" s="278" customFormat="1" ht="38.1" customHeight="1">
      <c r="A730" s="521"/>
      <c r="B730" s="294" t="s">
        <v>253</v>
      </c>
      <c r="C730" s="302">
        <v>163.55000000000001</v>
      </c>
      <c r="D730" s="290">
        <f>92.567362+0.26628</f>
        <v>92.833641999999998</v>
      </c>
      <c r="E730" s="290"/>
      <c r="F730" s="291">
        <f t="shared" si="108"/>
        <v>256.38364200000001</v>
      </c>
      <c r="G730" s="290"/>
      <c r="H730" s="291">
        <f t="shared" si="115"/>
        <v>256.38364200000001</v>
      </c>
      <c r="I730" s="296" t="s">
        <v>685</v>
      </c>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277"/>
      <c r="AF730" s="277"/>
      <c r="AG730" s="277"/>
      <c r="AH730" s="277"/>
      <c r="AI730" s="277"/>
      <c r="AJ730" s="277"/>
      <c r="AK730" s="277"/>
      <c r="AL730" s="277"/>
      <c r="AM730" s="277"/>
      <c r="AN730" s="277"/>
      <c r="AO730" s="277"/>
      <c r="AP730" s="277"/>
      <c r="AQ730" s="277"/>
      <c r="AR730" s="277"/>
      <c r="AS730" s="277"/>
      <c r="AT730" s="277"/>
      <c r="AU730" s="277"/>
      <c r="AV730" s="277"/>
      <c r="AW730" s="277"/>
      <c r="AX730" s="277"/>
      <c r="AY730" s="277"/>
      <c r="AZ730" s="277"/>
      <c r="BA730" s="277"/>
      <c r="BB730" s="277"/>
      <c r="BC730" s="277"/>
      <c r="BD730" s="277"/>
      <c r="BE730" s="277"/>
      <c r="BF730" s="277"/>
      <c r="BG730" s="277"/>
      <c r="BH730" s="277"/>
      <c r="BI730" s="277"/>
      <c r="BJ730" s="277"/>
      <c r="BK730" s="277"/>
      <c r="BL730" s="277"/>
      <c r="BM730" s="277"/>
      <c r="BN730" s="277"/>
      <c r="BO730" s="277"/>
      <c r="BP730" s="277"/>
      <c r="BQ730" s="277"/>
      <c r="BR730" s="277"/>
      <c r="BS730" s="277"/>
      <c r="BT730" s="277"/>
      <c r="BU730" s="277"/>
      <c r="BV730" s="277"/>
      <c r="BW730" s="277"/>
      <c r="BX730" s="277"/>
      <c r="BY730" s="277"/>
      <c r="BZ730" s="277"/>
      <c r="CA730" s="277"/>
      <c r="CB730" s="277"/>
      <c r="CC730" s="277"/>
      <c r="CD730" s="277"/>
      <c r="CE730" s="277"/>
      <c r="CF730" s="277"/>
      <c r="CG730" s="277"/>
      <c r="CH730" s="277"/>
      <c r="CI730" s="277"/>
      <c r="CJ730" s="277"/>
      <c r="CK730" s="277"/>
      <c r="CL730" s="277"/>
      <c r="CM730" s="277"/>
      <c r="CN730" s="277"/>
      <c r="CO730" s="277"/>
      <c r="CP730" s="277"/>
      <c r="CQ730" s="277"/>
      <c r="CR730" s="277"/>
      <c r="CS730" s="277"/>
      <c r="CT730" s="277"/>
      <c r="CU730" s="277"/>
      <c r="CV730" s="277"/>
      <c r="CW730" s="277"/>
      <c r="CX730" s="277"/>
      <c r="CY730" s="277"/>
      <c r="CZ730" s="277"/>
      <c r="DA730" s="277"/>
      <c r="DB730" s="277"/>
      <c r="DC730" s="277"/>
      <c r="DD730" s="277"/>
      <c r="DE730" s="277"/>
      <c r="DF730" s="277"/>
      <c r="DG730" s="277"/>
      <c r="DH730" s="277"/>
      <c r="DI730" s="277"/>
      <c r="DJ730" s="277"/>
      <c r="DK730" s="277"/>
      <c r="DL730" s="277"/>
      <c r="DM730" s="277"/>
      <c r="DN730" s="277"/>
      <c r="DO730" s="277"/>
      <c r="DP730" s="277"/>
      <c r="DQ730" s="277"/>
      <c r="DR730" s="277"/>
      <c r="DS730" s="277"/>
      <c r="DT730" s="277"/>
      <c r="DU730" s="277"/>
      <c r="DV730" s="277"/>
      <c r="DW730" s="277"/>
      <c r="DX730" s="277"/>
      <c r="DY730" s="277"/>
      <c r="DZ730" s="277"/>
      <c r="EA730" s="277"/>
      <c r="EB730" s="277"/>
      <c r="EC730" s="277"/>
      <c r="ED730" s="277"/>
      <c r="EE730" s="277"/>
      <c r="EF730" s="277"/>
      <c r="EG730" s="277"/>
      <c r="EH730" s="277"/>
      <c r="EI730" s="277"/>
      <c r="EJ730" s="277"/>
      <c r="EK730" s="277"/>
      <c r="EL730" s="277"/>
      <c r="EM730" s="277"/>
      <c r="EN730" s="277"/>
      <c r="EO730" s="277"/>
      <c r="EP730" s="277"/>
      <c r="EQ730" s="277"/>
      <c r="ER730" s="277"/>
      <c r="ES730" s="277"/>
      <c r="ET730" s="277"/>
      <c r="EU730" s="277"/>
      <c r="EV730" s="277"/>
      <c r="EW730" s="277"/>
      <c r="EX730" s="277"/>
      <c r="EY730" s="277"/>
      <c r="EZ730" s="277"/>
      <c r="FA730" s="277"/>
      <c r="FB730" s="277"/>
      <c r="FC730" s="277"/>
      <c r="FD730" s="277"/>
      <c r="FE730" s="277"/>
      <c r="FF730" s="277"/>
      <c r="FG730" s="277"/>
      <c r="FH730" s="277"/>
      <c r="FI730" s="277"/>
      <c r="FJ730" s="277"/>
      <c r="FK730" s="277"/>
      <c r="FL730" s="277"/>
      <c r="FM730" s="277"/>
      <c r="FN730" s="277"/>
      <c r="FO730" s="277"/>
      <c r="FP730" s="277"/>
      <c r="FQ730" s="277"/>
      <c r="FR730" s="277"/>
      <c r="FS730" s="277"/>
      <c r="FT730" s="277"/>
      <c r="FU730" s="277"/>
      <c r="FV730" s="277"/>
      <c r="FW730" s="277"/>
      <c r="FX730" s="277"/>
      <c r="FY730" s="277"/>
      <c r="FZ730" s="277"/>
      <c r="GA730" s="277"/>
      <c r="GB730" s="277"/>
      <c r="GC730" s="277"/>
      <c r="GD730" s="277"/>
      <c r="GE730" s="277"/>
      <c r="GF730" s="277"/>
      <c r="GG730" s="277"/>
      <c r="GH730" s="277"/>
      <c r="GI730" s="277"/>
      <c r="GJ730" s="277"/>
      <c r="GK730" s="277"/>
      <c r="GL730" s="277"/>
      <c r="GM730" s="277"/>
      <c r="GN730" s="277"/>
      <c r="GO730" s="277"/>
      <c r="GP730" s="277"/>
      <c r="GQ730" s="277"/>
      <c r="GR730" s="277"/>
      <c r="GS730" s="277"/>
      <c r="GT730" s="277"/>
      <c r="GU730" s="277"/>
      <c r="GV730" s="280"/>
      <c r="GW730" s="280"/>
      <c r="GX730" s="280"/>
      <c r="GY730" s="280"/>
      <c r="GZ730" s="280"/>
      <c r="HA730" s="280"/>
      <c r="HB730" s="280"/>
      <c r="HC730" s="280"/>
      <c r="HD730" s="280"/>
      <c r="HE730" s="280"/>
      <c r="HF730" s="280"/>
      <c r="HG730" s="280"/>
      <c r="HH730" s="280"/>
      <c r="HI730" s="280"/>
      <c r="HJ730" s="280"/>
      <c r="HK730" s="280"/>
      <c r="HL730" s="280"/>
      <c r="HM730" s="280"/>
      <c r="HN730" s="280"/>
      <c r="HO730" s="280"/>
      <c r="HP730" s="280"/>
      <c r="HQ730" s="280"/>
      <c r="HR730" s="280"/>
      <c r="HS730" s="280"/>
    </row>
    <row r="731" spans="1:227" s="278" customFormat="1" ht="38.1" customHeight="1">
      <c r="A731" s="521"/>
      <c r="B731" s="294" t="s">
        <v>255</v>
      </c>
      <c r="C731" s="291">
        <v>26.7</v>
      </c>
      <c r="D731" s="290"/>
      <c r="E731" s="290"/>
      <c r="F731" s="291">
        <f t="shared" si="108"/>
        <v>26.7</v>
      </c>
      <c r="G731" s="290"/>
      <c r="H731" s="291">
        <f t="shared" si="115"/>
        <v>26.7</v>
      </c>
      <c r="I731" s="296"/>
      <c r="J731" s="277"/>
      <c r="K731" s="277"/>
      <c r="L731" s="277"/>
      <c r="M731" s="277"/>
      <c r="N731" s="277"/>
      <c r="O731" s="277"/>
      <c r="P731" s="277"/>
      <c r="Q731" s="277"/>
      <c r="R731" s="277"/>
      <c r="S731" s="277"/>
      <c r="T731" s="277"/>
      <c r="U731" s="277"/>
      <c r="V731" s="277"/>
      <c r="W731" s="277"/>
      <c r="X731" s="277"/>
      <c r="Y731" s="277"/>
      <c r="Z731" s="277"/>
      <c r="AA731" s="277"/>
      <c r="AB731" s="277"/>
      <c r="AC731" s="277"/>
      <c r="AD731" s="277"/>
      <c r="AE731" s="277"/>
      <c r="AF731" s="277"/>
      <c r="AG731" s="277"/>
      <c r="AH731" s="277"/>
      <c r="AI731" s="277"/>
      <c r="AJ731" s="277"/>
      <c r="AK731" s="277"/>
      <c r="AL731" s="277"/>
      <c r="AM731" s="277"/>
      <c r="AN731" s="277"/>
      <c r="AO731" s="277"/>
      <c r="AP731" s="277"/>
      <c r="AQ731" s="277"/>
      <c r="AR731" s="277"/>
      <c r="AS731" s="277"/>
      <c r="AT731" s="277"/>
      <c r="AU731" s="277"/>
      <c r="AV731" s="277"/>
      <c r="AW731" s="277"/>
      <c r="AX731" s="277"/>
      <c r="AY731" s="277"/>
      <c r="AZ731" s="277"/>
      <c r="BA731" s="277"/>
      <c r="BB731" s="277"/>
      <c r="BC731" s="277"/>
      <c r="BD731" s="277"/>
      <c r="BE731" s="277"/>
      <c r="BF731" s="277"/>
      <c r="BG731" s="277"/>
      <c r="BH731" s="277"/>
      <c r="BI731" s="277"/>
      <c r="BJ731" s="277"/>
      <c r="BK731" s="277"/>
      <c r="BL731" s="277"/>
      <c r="BM731" s="277"/>
      <c r="BN731" s="277"/>
      <c r="BO731" s="277"/>
      <c r="BP731" s="277"/>
      <c r="BQ731" s="277"/>
      <c r="BR731" s="277"/>
      <c r="BS731" s="277"/>
      <c r="BT731" s="277"/>
      <c r="BU731" s="277"/>
      <c r="BV731" s="277"/>
      <c r="BW731" s="277"/>
      <c r="BX731" s="277"/>
      <c r="BY731" s="277"/>
      <c r="BZ731" s="277"/>
      <c r="CA731" s="277"/>
      <c r="CB731" s="277"/>
      <c r="CC731" s="277"/>
      <c r="CD731" s="277"/>
      <c r="CE731" s="277"/>
      <c r="CF731" s="277"/>
      <c r="CG731" s="277"/>
      <c r="CH731" s="277"/>
      <c r="CI731" s="277"/>
      <c r="CJ731" s="277"/>
      <c r="CK731" s="277"/>
      <c r="CL731" s="277"/>
      <c r="CM731" s="277"/>
      <c r="CN731" s="277"/>
      <c r="CO731" s="277"/>
      <c r="CP731" s="277"/>
      <c r="CQ731" s="277"/>
      <c r="CR731" s="277"/>
      <c r="CS731" s="277"/>
      <c r="CT731" s="277"/>
      <c r="CU731" s="277"/>
      <c r="CV731" s="277"/>
      <c r="CW731" s="277"/>
      <c r="CX731" s="277"/>
      <c r="CY731" s="277"/>
      <c r="CZ731" s="277"/>
      <c r="DA731" s="277"/>
      <c r="DB731" s="277"/>
      <c r="DC731" s="277"/>
      <c r="DD731" s="277"/>
      <c r="DE731" s="277"/>
      <c r="DF731" s="277"/>
      <c r="DG731" s="277"/>
      <c r="DH731" s="277"/>
      <c r="DI731" s="277"/>
      <c r="DJ731" s="277"/>
      <c r="DK731" s="277"/>
      <c r="DL731" s="277"/>
      <c r="DM731" s="277"/>
      <c r="DN731" s="277"/>
      <c r="DO731" s="277"/>
      <c r="DP731" s="277"/>
      <c r="DQ731" s="277"/>
      <c r="DR731" s="277"/>
      <c r="DS731" s="277"/>
      <c r="DT731" s="277"/>
      <c r="DU731" s="277"/>
      <c r="DV731" s="277"/>
      <c r="DW731" s="277"/>
      <c r="DX731" s="277"/>
      <c r="DY731" s="277"/>
      <c r="DZ731" s="277"/>
      <c r="EA731" s="277"/>
      <c r="EB731" s="277"/>
      <c r="EC731" s="277"/>
      <c r="ED731" s="277"/>
      <c r="EE731" s="277"/>
      <c r="EF731" s="277"/>
      <c r="EG731" s="277"/>
      <c r="EH731" s="277"/>
      <c r="EI731" s="277"/>
      <c r="EJ731" s="277"/>
      <c r="EK731" s="277"/>
      <c r="EL731" s="277"/>
      <c r="EM731" s="277"/>
      <c r="EN731" s="277"/>
      <c r="EO731" s="277"/>
      <c r="EP731" s="277"/>
      <c r="EQ731" s="277"/>
      <c r="ER731" s="277"/>
      <c r="ES731" s="277"/>
      <c r="ET731" s="277"/>
      <c r="EU731" s="277"/>
      <c r="EV731" s="277"/>
      <c r="EW731" s="277"/>
      <c r="EX731" s="277"/>
      <c r="EY731" s="277"/>
      <c r="EZ731" s="277"/>
      <c r="FA731" s="277"/>
      <c r="FB731" s="277"/>
      <c r="FC731" s="277"/>
      <c r="FD731" s="277"/>
      <c r="FE731" s="277"/>
      <c r="FF731" s="277"/>
      <c r="FG731" s="277"/>
      <c r="FH731" s="277"/>
      <c r="FI731" s="277"/>
      <c r="FJ731" s="277"/>
      <c r="FK731" s="277"/>
      <c r="FL731" s="277"/>
      <c r="FM731" s="277"/>
      <c r="FN731" s="277"/>
      <c r="FO731" s="277"/>
      <c r="FP731" s="277"/>
      <c r="FQ731" s="277"/>
      <c r="FR731" s="277"/>
      <c r="FS731" s="277"/>
      <c r="FT731" s="277"/>
      <c r="FU731" s="277"/>
      <c r="FV731" s="277"/>
      <c r="FW731" s="277"/>
      <c r="FX731" s="277"/>
      <c r="FY731" s="277"/>
      <c r="FZ731" s="277"/>
      <c r="GA731" s="277"/>
      <c r="GB731" s="277"/>
      <c r="GC731" s="277"/>
      <c r="GD731" s="277"/>
      <c r="GE731" s="277"/>
      <c r="GF731" s="277"/>
      <c r="GG731" s="277"/>
      <c r="GH731" s="277"/>
      <c r="GI731" s="277"/>
      <c r="GJ731" s="277"/>
      <c r="GK731" s="277"/>
      <c r="GL731" s="277"/>
      <c r="GM731" s="277"/>
      <c r="GN731" s="277"/>
      <c r="GO731" s="277"/>
      <c r="GP731" s="277"/>
      <c r="GQ731" s="277"/>
      <c r="GR731" s="277"/>
      <c r="GS731" s="277"/>
      <c r="GT731" s="277"/>
      <c r="GU731" s="277"/>
      <c r="GV731" s="280"/>
      <c r="GW731" s="280"/>
      <c r="GX731" s="280"/>
      <c r="GY731" s="280"/>
      <c r="GZ731" s="280"/>
      <c r="HA731" s="280"/>
      <c r="HB731" s="280"/>
      <c r="HC731" s="280"/>
      <c r="HD731" s="280"/>
      <c r="HE731" s="280"/>
      <c r="HF731" s="280"/>
      <c r="HG731" s="280"/>
      <c r="HH731" s="280"/>
      <c r="HI731" s="280"/>
      <c r="HJ731" s="280"/>
      <c r="HK731" s="280"/>
      <c r="HL731" s="280"/>
      <c r="HM731" s="280"/>
      <c r="HN731" s="280"/>
      <c r="HO731" s="280"/>
      <c r="HP731" s="280"/>
      <c r="HQ731" s="280"/>
      <c r="HR731" s="280"/>
      <c r="HS731" s="280"/>
    </row>
    <row r="732" spans="1:227" s="278" customFormat="1" ht="38.1" customHeight="1">
      <c r="A732" s="521"/>
      <c r="B732" s="293" t="s">
        <v>256</v>
      </c>
      <c r="C732" s="291">
        <v>10.8</v>
      </c>
      <c r="D732" s="291"/>
      <c r="E732" s="291"/>
      <c r="F732" s="291">
        <f t="shared" si="108"/>
        <v>10.8</v>
      </c>
      <c r="G732" s="291"/>
      <c r="H732" s="291">
        <f t="shared" si="115"/>
        <v>10.8</v>
      </c>
      <c r="I732" s="296"/>
      <c r="J732" s="277"/>
      <c r="K732" s="277"/>
      <c r="L732" s="277"/>
      <c r="M732" s="277"/>
      <c r="N732" s="277"/>
      <c r="O732" s="277"/>
      <c r="P732" s="277"/>
      <c r="Q732" s="277"/>
      <c r="R732" s="277"/>
      <c r="S732" s="277"/>
      <c r="T732" s="277"/>
      <c r="U732" s="277"/>
      <c r="V732" s="277"/>
      <c r="W732" s="277"/>
      <c r="X732" s="277"/>
      <c r="Y732" s="277"/>
      <c r="Z732" s="277"/>
      <c r="AA732" s="277"/>
      <c r="AB732" s="277"/>
      <c r="AC732" s="277"/>
      <c r="AD732" s="277"/>
      <c r="AE732" s="277"/>
      <c r="AF732" s="277"/>
      <c r="AG732" s="277"/>
      <c r="AH732" s="277"/>
      <c r="AI732" s="277"/>
      <c r="AJ732" s="277"/>
      <c r="AK732" s="277"/>
      <c r="AL732" s="277"/>
      <c r="AM732" s="277"/>
      <c r="AN732" s="277"/>
      <c r="AO732" s="277"/>
      <c r="AP732" s="277"/>
      <c r="AQ732" s="277"/>
      <c r="AR732" s="277"/>
      <c r="AS732" s="277"/>
      <c r="AT732" s="277"/>
      <c r="AU732" s="277"/>
      <c r="AV732" s="277"/>
      <c r="AW732" s="277"/>
      <c r="AX732" s="277"/>
      <c r="AY732" s="277"/>
      <c r="AZ732" s="277"/>
      <c r="BA732" s="277"/>
      <c r="BB732" s="277"/>
      <c r="BC732" s="277"/>
      <c r="BD732" s="277"/>
      <c r="BE732" s="277"/>
      <c r="BF732" s="277"/>
      <c r="BG732" s="277"/>
      <c r="BH732" s="277"/>
      <c r="BI732" s="277"/>
      <c r="BJ732" s="277"/>
      <c r="BK732" s="277"/>
      <c r="BL732" s="277"/>
      <c r="BM732" s="277"/>
      <c r="BN732" s="277"/>
      <c r="BO732" s="277"/>
      <c r="BP732" s="277"/>
      <c r="BQ732" s="277"/>
      <c r="BR732" s="277"/>
      <c r="BS732" s="277"/>
      <c r="BT732" s="277"/>
      <c r="BU732" s="277"/>
      <c r="BV732" s="277"/>
      <c r="BW732" s="277"/>
      <c r="BX732" s="277"/>
      <c r="BY732" s="277"/>
      <c r="BZ732" s="277"/>
      <c r="CA732" s="277"/>
      <c r="CB732" s="277"/>
      <c r="CC732" s="277"/>
      <c r="CD732" s="277"/>
      <c r="CE732" s="277"/>
      <c r="CF732" s="277"/>
      <c r="CG732" s="277"/>
      <c r="CH732" s="277"/>
      <c r="CI732" s="277"/>
      <c r="CJ732" s="277"/>
      <c r="CK732" s="277"/>
      <c r="CL732" s="277"/>
      <c r="CM732" s="277"/>
      <c r="CN732" s="277"/>
      <c r="CO732" s="277"/>
      <c r="CP732" s="277"/>
      <c r="CQ732" s="277"/>
      <c r="CR732" s="277"/>
      <c r="CS732" s="277"/>
      <c r="CT732" s="277"/>
      <c r="CU732" s="277"/>
      <c r="CV732" s="277"/>
      <c r="CW732" s="277"/>
      <c r="CX732" s="277"/>
      <c r="CY732" s="277"/>
      <c r="CZ732" s="277"/>
      <c r="DA732" s="277"/>
      <c r="DB732" s="277"/>
      <c r="DC732" s="277"/>
      <c r="DD732" s="277"/>
      <c r="DE732" s="277"/>
      <c r="DF732" s="277"/>
      <c r="DG732" s="277"/>
      <c r="DH732" s="277"/>
      <c r="DI732" s="277"/>
      <c r="DJ732" s="277"/>
      <c r="DK732" s="277"/>
      <c r="DL732" s="277"/>
      <c r="DM732" s="277"/>
      <c r="DN732" s="277"/>
      <c r="DO732" s="277"/>
      <c r="DP732" s="277"/>
      <c r="DQ732" s="277"/>
      <c r="DR732" s="277"/>
      <c r="DS732" s="277"/>
      <c r="DT732" s="277"/>
      <c r="DU732" s="277"/>
      <c r="DV732" s="277"/>
      <c r="DW732" s="277"/>
      <c r="DX732" s="277"/>
      <c r="DY732" s="277"/>
      <c r="DZ732" s="277"/>
      <c r="EA732" s="277"/>
      <c r="EB732" s="277"/>
      <c r="EC732" s="277"/>
      <c r="ED732" s="277"/>
      <c r="EE732" s="277"/>
      <c r="EF732" s="277"/>
      <c r="EG732" s="277"/>
      <c r="EH732" s="277"/>
      <c r="EI732" s="277"/>
      <c r="EJ732" s="277"/>
      <c r="EK732" s="277"/>
      <c r="EL732" s="277"/>
      <c r="EM732" s="277"/>
      <c r="EN732" s="277"/>
      <c r="EO732" s="277"/>
      <c r="EP732" s="277"/>
      <c r="EQ732" s="277"/>
      <c r="ER732" s="277"/>
      <c r="ES732" s="277"/>
      <c r="ET732" s="277"/>
      <c r="EU732" s="277"/>
      <c r="EV732" s="277"/>
      <c r="EW732" s="277"/>
      <c r="EX732" s="277"/>
      <c r="EY732" s="277"/>
      <c r="EZ732" s="277"/>
      <c r="FA732" s="277"/>
      <c r="FB732" s="277"/>
      <c r="FC732" s="277"/>
      <c r="FD732" s="277"/>
      <c r="FE732" s="277"/>
      <c r="FF732" s="277"/>
      <c r="FG732" s="277"/>
      <c r="FH732" s="277"/>
      <c r="FI732" s="277"/>
      <c r="FJ732" s="277"/>
      <c r="FK732" s="277"/>
      <c r="FL732" s="277"/>
      <c r="FM732" s="277"/>
      <c r="FN732" s="277"/>
      <c r="FO732" s="277"/>
      <c r="FP732" s="277"/>
      <c r="FQ732" s="277"/>
      <c r="FR732" s="277"/>
      <c r="FS732" s="277"/>
      <c r="FT732" s="277"/>
      <c r="FU732" s="277"/>
      <c r="FV732" s="277"/>
      <c r="FW732" s="277"/>
      <c r="FX732" s="277"/>
      <c r="FY732" s="277"/>
      <c r="FZ732" s="277"/>
      <c r="GA732" s="277"/>
      <c r="GB732" s="277"/>
      <c r="GC732" s="277"/>
      <c r="GD732" s="277"/>
      <c r="GE732" s="277"/>
      <c r="GF732" s="277"/>
      <c r="GG732" s="277"/>
      <c r="GH732" s="277"/>
      <c r="GI732" s="277"/>
      <c r="GJ732" s="277"/>
      <c r="GK732" s="277"/>
      <c r="GL732" s="277"/>
      <c r="GM732" s="277"/>
      <c r="GN732" s="277"/>
      <c r="GO732" s="277"/>
      <c r="GP732" s="277"/>
      <c r="GQ732" s="277"/>
      <c r="GR732" s="277"/>
      <c r="GS732" s="277"/>
      <c r="GT732" s="277"/>
      <c r="GU732" s="277"/>
      <c r="GV732" s="280"/>
      <c r="GW732" s="280"/>
      <c r="GX732" s="280"/>
      <c r="GY732" s="280"/>
      <c r="GZ732" s="280"/>
      <c r="HA732" s="280"/>
      <c r="HB732" s="280"/>
      <c r="HC732" s="280"/>
      <c r="HD732" s="280"/>
      <c r="HE732" s="280"/>
      <c r="HF732" s="280"/>
      <c r="HG732" s="280"/>
      <c r="HH732" s="280"/>
      <c r="HI732" s="280"/>
      <c r="HJ732" s="280"/>
      <c r="HK732" s="280"/>
      <c r="HL732" s="280"/>
      <c r="HM732" s="280"/>
      <c r="HN732" s="280"/>
      <c r="HO732" s="280"/>
      <c r="HP732" s="280"/>
      <c r="HQ732" s="280"/>
      <c r="HR732" s="280"/>
      <c r="HS732" s="280"/>
    </row>
    <row r="733" spans="1:227" s="278" customFormat="1" ht="38.1" customHeight="1">
      <c r="A733" s="521"/>
      <c r="B733" s="296" t="s">
        <v>257</v>
      </c>
      <c r="C733" s="290">
        <v>15.9</v>
      </c>
      <c r="D733" s="290"/>
      <c r="E733" s="290"/>
      <c r="F733" s="291">
        <f t="shared" si="108"/>
        <v>15.9</v>
      </c>
      <c r="G733" s="290"/>
      <c r="H733" s="291">
        <f t="shared" si="115"/>
        <v>15.9</v>
      </c>
      <c r="I733" s="296"/>
      <c r="J733" s="277"/>
      <c r="K733" s="277"/>
      <c r="L733" s="277"/>
      <c r="M733" s="277"/>
      <c r="N733" s="277"/>
      <c r="O733" s="277"/>
      <c r="P733" s="277"/>
      <c r="Q733" s="277"/>
      <c r="R733" s="277"/>
      <c r="S733" s="277"/>
      <c r="T733" s="277"/>
      <c r="U733" s="277"/>
      <c r="V733" s="277"/>
      <c r="W733" s="277"/>
      <c r="X733" s="277"/>
      <c r="Y733" s="277"/>
      <c r="Z733" s="277"/>
      <c r="AA733" s="277"/>
      <c r="AB733" s="277"/>
      <c r="AC733" s="277"/>
      <c r="AD733" s="277"/>
      <c r="AE733" s="277"/>
      <c r="AF733" s="277"/>
      <c r="AG733" s="277"/>
      <c r="AH733" s="277"/>
      <c r="AI733" s="277"/>
      <c r="AJ733" s="277"/>
      <c r="AK733" s="277"/>
      <c r="AL733" s="277"/>
      <c r="AM733" s="277"/>
      <c r="AN733" s="277"/>
      <c r="AO733" s="277"/>
      <c r="AP733" s="277"/>
      <c r="AQ733" s="277"/>
      <c r="AR733" s="277"/>
      <c r="AS733" s="277"/>
      <c r="AT733" s="277"/>
      <c r="AU733" s="277"/>
      <c r="AV733" s="277"/>
      <c r="AW733" s="277"/>
      <c r="AX733" s="277"/>
      <c r="AY733" s="277"/>
      <c r="AZ733" s="277"/>
      <c r="BA733" s="277"/>
      <c r="BB733" s="277"/>
      <c r="BC733" s="277"/>
      <c r="BD733" s="277"/>
      <c r="BE733" s="277"/>
      <c r="BF733" s="277"/>
      <c r="BG733" s="277"/>
      <c r="BH733" s="277"/>
      <c r="BI733" s="277"/>
      <c r="BJ733" s="277"/>
      <c r="BK733" s="277"/>
      <c r="BL733" s="277"/>
      <c r="BM733" s="277"/>
      <c r="BN733" s="277"/>
      <c r="BO733" s="277"/>
      <c r="BP733" s="277"/>
      <c r="BQ733" s="277"/>
      <c r="BR733" s="277"/>
      <c r="BS733" s="277"/>
      <c r="BT733" s="277"/>
      <c r="BU733" s="277"/>
      <c r="BV733" s="277"/>
      <c r="BW733" s="277"/>
      <c r="BX733" s="277"/>
      <c r="BY733" s="277"/>
      <c r="BZ733" s="277"/>
      <c r="CA733" s="277"/>
      <c r="CB733" s="277"/>
      <c r="CC733" s="277"/>
      <c r="CD733" s="277"/>
      <c r="CE733" s="277"/>
      <c r="CF733" s="277"/>
      <c r="CG733" s="277"/>
      <c r="CH733" s="277"/>
      <c r="CI733" s="277"/>
      <c r="CJ733" s="277"/>
      <c r="CK733" s="277"/>
      <c r="CL733" s="277"/>
      <c r="CM733" s="277"/>
      <c r="CN733" s="277"/>
      <c r="CO733" s="277"/>
      <c r="CP733" s="277"/>
      <c r="CQ733" s="277"/>
      <c r="CR733" s="277"/>
      <c r="CS733" s="277"/>
      <c r="CT733" s="277"/>
      <c r="CU733" s="277"/>
      <c r="CV733" s="277"/>
      <c r="CW733" s="277"/>
      <c r="CX733" s="277"/>
      <c r="CY733" s="277"/>
      <c r="CZ733" s="277"/>
      <c r="DA733" s="277"/>
      <c r="DB733" s="277"/>
      <c r="DC733" s="277"/>
      <c r="DD733" s="277"/>
      <c r="DE733" s="277"/>
      <c r="DF733" s="277"/>
      <c r="DG733" s="277"/>
      <c r="DH733" s="277"/>
      <c r="DI733" s="277"/>
      <c r="DJ733" s="277"/>
      <c r="DK733" s="277"/>
      <c r="DL733" s="277"/>
      <c r="DM733" s="277"/>
      <c r="DN733" s="277"/>
      <c r="DO733" s="277"/>
      <c r="DP733" s="277"/>
      <c r="DQ733" s="277"/>
      <c r="DR733" s="277"/>
      <c r="DS733" s="277"/>
      <c r="DT733" s="277"/>
      <c r="DU733" s="277"/>
      <c r="DV733" s="277"/>
      <c r="DW733" s="277"/>
      <c r="DX733" s="277"/>
      <c r="DY733" s="277"/>
      <c r="DZ733" s="277"/>
      <c r="EA733" s="277"/>
      <c r="EB733" s="277"/>
      <c r="EC733" s="277"/>
      <c r="ED733" s="277"/>
      <c r="EE733" s="277"/>
      <c r="EF733" s="277"/>
      <c r="EG733" s="277"/>
      <c r="EH733" s="277"/>
      <c r="EI733" s="277"/>
      <c r="EJ733" s="277"/>
      <c r="EK733" s="277"/>
      <c r="EL733" s="277"/>
      <c r="EM733" s="277"/>
      <c r="EN733" s="277"/>
      <c r="EO733" s="277"/>
      <c r="EP733" s="277"/>
      <c r="EQ733" s="277"/>
      <c r="ER733" s="277"/>
      <c r="ES733" s="277"/>
      <c r="ET733" s="277"/>
      <c r="EU733" s="277"/>
      <c r="EV733" s="277"/>
      <c r="EW733" s="277"/>
      <c r="EX733" s="277"/>
      <c r="EY733" s="277"/>
      <c r="EZ733" s="277"/>
      <c r="FA733" s="277"/>
      <c r="FB733" s="277"/>
      <c r="FC733" s="277"/>
      <c r="FD733" s="277"/>
      <c r="FE733" s="277"/>
      <c r="FF733" s="277"/>
      <c r="FG733" s="277"/>
      <c r="FH733" s="277"/>
      <c r="FI733" s="277"/>
      <c r="FJ733" s="277"/>
      <c r="FK733" s="277"/>
      <c r="FL733" s="277"/>
      <c r="FM733" s="277"/>
      <c r="FN733" s="277"/>
      <c r="FO733" s="277"/>
      <c r="FP733" s="277"/>
      <c r="FQ733" s="277"/>
      <c r="FR733" s="277"/>
      <c r="FS733" s="277"/>
      <c r="FT733" s="277"/>
      <c r="FU733" s="277"/>
      <c r="FV733" s="277"/>
      <c r="FW733" s="277"/>
      <c r="FX733" s="277"/>
      <c r="FY733" s="277"/>
      <c r="FZ733" s="277"/>
      <c r="GA733" s="277"/>
      <c r="GB733" s="277"/>
      <c r="GC733" s="277"/>
      <c r="GD733" s="277"/>
      <c r="GE733" s="277"/>
      <c r="GF733" s="277"/>
      <c r="GG733" s="277"/>
      <c r="GH733" s="277"/>
      <c r="GI733" s="277"/>
      <c r="GJ733" s="277"/>
      <c r="GK733" s="277"/>
      <c r="GL733" s="277"/>
      <c r="GM733" s="277"/>
      <c r="GN733" s="277"/>
      <c r="GO733" s="277"/>
      <c r="GP733" s="277"/>
      <c r="GQ733" s="277"/>
      <c r="GR733" s="277"/>
      <c r="GS733" s="277"/>
      <c r="GT733" s="277"/>
      <c r="GU733" s="277"/>
      <c r="GV733" s="280"/>
      <c r="GW733" s="280"/>
      <c r="GX733" s="280"/>
      <c r="GY733" s="280"/>
      <c r="GZ733" s="280"/>
      <c r="HA733" s="280"/>
      <c r="HB733" s="280"/>
      <c r="HC733" s="280"/>
      <c r="HD733" s="280"/>
      <c r="HE733" s="280"/>
      <c r="HF733" s="280"/>
      <c r="HG733" s="280"/>
      <c r="HH733" s="280"/>
      <c r="HI733" s="280"/>
      <c r="HJ733" s="280"/>
      <c r="HK733" s="280"/>
      <c r="HL733" s="280"/>
      <c r="HM733" s="280"/>
      <c r="HN733" s="280"/>
      <c r="HO733" s="280"/>
      <c r="HP733" s="280"/>
      <c r="HQ733" s="280"/>
      <c r="HR733" s="280"/>
      <c r="HS733" s="280"/>
    </row>
    <row r="734" spans="1:227" s="278" customFormat="1" ht="38.1" customHeight="1">
      <c r="A734" s="521"/>
      <c r="B734" s="294" t="s">
        <v>258</v>
      </c>
      <c r="C734" s="290">
        <f t="shared" ref="C734:G734" si="119">SUM(C735:C738)</f>
        <v>3700</v>
      </c>
      <c r="D734" s="290">
        <f t="shared" si="119"/>
        <v>-3311.54</v>
      </c>
      <c r="E734" s="290">
        <f t="shared" si="119"/>
        <v>0</v>
      </c>
      <c r="F734" s="291">
        <f t="shared" si="108"/>
        <v>388.46</v>
      </c>
      <c r="G734" s="290">
        <f t="shared" si="119"/>
        <v>329.41</v>
      </c>
      <c r="H734" s="291">
        <f t="shared" si="115"/>
        <v>717.87</v>
      </c>
      <c r="I734" s="296"/>
      <c r="J734" s="277"/>
      <c r="K734" s="277"/>
      <c r="L734" s="277"/>
      <c r="M734" s="277"/>
      <c r="N734" s="277"/>
      <c r="O734" s="277"/>
      <c r="P734" s="277"/>
      <c r="Q734" s="277"/>
      <c r="R734" s="277"/>
      <c r="S734" s="277"/>
      <c r="T734" s="277"/>
      <c r="U734" s="277"/>
      <c r="V734" s="277"/>
      <c r="W734" s="277"/>
      <c r="X734" s="277"/>
      <c r="Y734" s="277"/>
      <c r="Z734" s="277"/>
      <c r="AA734" s="277"/>
      <c r="AB734" s="277"/>
      <c r="AC734" s="277"/>
      <c r="AD734" s="277"/>
      <c r="AE734" s="277"/>
      <c r="AF734" s="277"/>
      <c r="AG734" s="277"/>
      <c r="AH734" s="277"/>
      <c r="AI734" s="277"/>
      <c r="AJ734" s="277"/>
      <c r="AK734" s="277"/>
      <c r="AL734" s="277"/>
      <c r="AM734" s="277"/>
      <c r="AN734" s="277"/>
      <c r="AO734" s="277"/>
      <c r="AP734" s="277"/>
      <c r="AQ734" s="277"/>
      <c r="AR734" s="277"/>
      <c r="AS734" s="277"/>
      <c r="AT734" s="277"/>
      <c r="AU734" s="277"/>
      <c r="AV734" s="277"/>
      <c r="AW734" s="277"/>
      <c r="AX734" s="277"/>
      <c r="AY734" s="277"/>
      <c r="AZ734" s="277"/>
      <c r="BA734" s="277"/>
      <c r="BB734" s="277"/>
      <c r="BC734" s="277"/>
      <c r="BD734" s="277"/>
      <c r="BE734" s="277"/>
      <c r="BF734" s="277"/>
      <c r="BG734" s="277"/>
      <c r="BH734" s="277"/>
      <c r="BI734" s="277"/>
      <c r="BJ734" s="277"/>
      <c r="BK734" s="277"/>
      <c r="BL734" s="277"/>
      <c r="BM734" s="277"/>
      <c r="BN734" s="277"/>
      <c r="BO734" s="277"/>
      <c r="BP734" s="277"/>
      <c r="BQ734" s="277"/>
      <c r="BR734" s="277"/>
      <c r="BS734" s="277"/>
      <c r="BT734" s="277"/>
      <c r="BU734" s="277"/>
      <c r="BV734" s="277"/>
      <c r="BW734" s="277"/>
      <c r="BX734" s="277"/>
      <c r="BY734" s="277"/>
      <c r="BZ734" s="277"/>
      <c r="CA734" s="277"/>
      <c r="CB734" s="277"/>
      <c r="CC734" s="277"/>
      <c r="CD734" s="277"/>
      <c r="CE734" s="277"/>
      <c r="CF734" s="277"/>
      <c r="CG734" s="277"/>
      <c r="CH734" s="277"/>
      <c r="CI734" s="277"/>
      <c r="CJ734" s="277"/>
      <c r="CK734" s="277"/>
      <c r="CL734" s="277"/>
      <c r="CM734" s="277"/>
      <c r="CN734" s="277"/>
      <c r="CO734" s="277"/>
      <c r="CP734" s="277"/>
      <c r="CQ734" s="277"/>
      <c r="CR734" s="277"/>
      <c r="CS734" s="277"/>
      <c r="CT734" s="277"/>
      <c r="CU734" s="277"/>
      <c r="CV734" s="277"/>
      <c r="CW734" s="277"/>
      <c r="CX734" s="277"/>
      <c r="CY734" s="277"/>
      <c r="CZ734" s="277"/>
      <c r="DA734" s="277"/>
      <c r="DB734" s="277"/>
      <c r="DC734" s="277"/>
      <c r="DD734" s="277"/>
      <c r="DE734" s="277"/>
      <c r="DF734" s="277"/>
      <c r="DG734" s="277"/>
      <c r="DH734" s="277"/>
      <c r="DI734" s="277"/>
      <c r="DJ734" s="277"/>
      <c r="DK734" s="277"/>
      <c r="DL734" s="277"/>
      <c r="DM734" s="277"/>
      <c r="DN734" s="277"/>
      <c r="DO734" s="277"/>
      <c r="DP734" s="277"/>
      <c r="DQ734" s="277"/>
      <c r="DR734" s="277"/>
      <c r="DS734" s="277"/>
      <c r="DT734" s="277"/>
      <c r="DU734" s="277"/>
      <c r="DV734" s="277"/>
      <c r="DW734" s="277"/>
      <c r="DX734" s="277"/>
      <c r="DY734" s="277"/>
      <c r="DZ734" s="277"/>
      <c r="EA734" s="277"/>
      <c r="EB734" s="277"/>
      <c r="EC734" s="277"/>
      <c r="ED734" s="277"/>
      <c r="EE734" s="277"/>
      <c r="EF734" s="277"/>
      <c r="EG734" s="277"/>
      <c r="EH734" s="277"/>
      <c r="EI734" s="277"/>
      <c r="EJ734" s="277"/>
      <c r="EK734" s="277"/>
      <c r="EL734" s="277"/>
      <c r="EM734" s="277"/>
      <c r="EN734" s="277"/>
      <c r="EO734" s="277"/>
      <c r="EP734" s="277"/>
      <c r="EQ734" s="277"/>
      <c r="ER734" s="277"/>
      <c r="ES734" s="277"/>
      <c r="ET734" s="277"/>
      <c r="EU734" s="277"/>
      <c r="EV734" s="277"/>
      <c r="EW734" s="277"/>
      <c r="EX734" s="277"/>
      <c r="EY734" s="277"/>
      <c r="EZ734" s="277"/>
      <c r="FA734" s="277"/>
      <c r="FB734" s="277"/>
      <c r="FC734" s="277"/>
      <c r="FD734" s="277"/>
      <c r="FE734" s="277"/>
      <c r="FF734" s="277"/>
      <c r="FG734" s="277"/>
      <c r="FH734" s="277"/>
      <c r="FI734" s="277"/>
      <c r="FJ734" s="277"/>
      <c r="FK734" s="277"/>
      <c r="FL734" s="277"/>
      <c r="FM734" s="277"/>
      <c r="FN734" s="277"/>
      <c r="FO734" s="277"/>
      <c r="FP734" s="277"/>
      <c r="FQ734" s="277"/>
      <c r="FR734" s="277"/>
      <c r="FS734" s="277"/>
      <c r="FT734" s="277"/>
      <c r="FU734" s="277"/>
      <c r="FV734" s="277"/>
      <c r="FW734" s="277"/>
      <c r="FX734" s="277"/>
      <c r="FY734" s="277"/>
      <c r="FZ734" s="277"/>
      <c r="GA734" s="277"/>
      <c r="GB734" s="277"/>
      <c r="GC734" s="277"/>
      <c r="GD734" s="277"/>
      <c r="GE734" s="277"/>
      <c r="GF734" s="277"/>
      <c r="GG734" s="277"/>
      <c r="GH734" s="277"/>
      <c r="GI734" s="277"/>
      <c r="GJ734" s="277"/>
      <c r="GK734" s="277"/>
      <c r="GL734" s="277"/>
      <c r="GM734" s="277"/>
      <c r="GN734" s="277"/>
      <c r="GO734" s="277"/>
      <c r="GP734" s="277"/>
      <c r="GQ734" s="277"/>
      <c r="GR734" s="277"/>
      <c r="GS734" s="277"/>
      <c r="GT734" s="277"/>
      <c r="GU734" s="277"/>
      <c r="GV734" s="280"/>
      <c r="GW734" s="280"/>
      <c r="GX734" s="280"/>
      <c r="GY734" s="280"/>
      <c r="GZ734" s="280"/>
      <c r="HA734" s="280"/>
      <c r="HB734" s="280"/>
      <c r="HC734" s="280"/>
      <c r="HD734" s="280"/>
      <c r="HE734" s="280"/>
      <c r="HF734" s="280"/>
      <c r="HG734" s="280"/>
      <c r="HH734" s="280"/>
      <c r="HI734" s="280"/>
      <c r="HJ734" s="280"/>
      <c r="HK734" s="280"/>
      <c r="HL734" s="280"/>
      <c r="HM734" s="280"/>
      <c r="HN734" s="280"/>
      <c r="HO734" s="280"/>
      <c r="HP734" s="280"/>
      <c r="HQ734" s="280"/>
      <c r="HR734" s="280"/>
      <c r="HS734" s="280"/>
    </row>
    <row r="735" spans="1:227" s="278" customFormat="1" ht="38.1" customHeight="1">
      <c r="A735" s="521"/>
      <c r="B735" s="296" t="s">
        <v>686</v>
      </c>
      <c r="C735" s="290">
        <v>100</v>
      </c>
      <c r="D735" s="290"/>
      <c r="E735" s="290"/>
      <c r="F735" s="291">
        <f t="shared" si="108"/>
        <v>100</v>
      </c>
      <c r="G735" s="290"/>
      <c r="H735" s="291">
        <f t="shared" si="115"/>
        <v>100</v>
      </c>
      <c r="I735" s="296"/>
      <c r="J735" s="277"/>
      <c r="K735" s="277"/>
      <c r="L735" s="277"/>
      <c r="M735" s="277"/>
      <c r="N735" s="277"/>
      <c r="O735" s="277"/>
      <c r="P735" s="277"/>
      <c r="Q735" s="277"/>
      <c r="R735" s="277"/>
      <c r="S735" s="277"/>
      <c r="T735" s="277"/>
      <c r="U735" s="277"/>
      <c r="V735" s="277"/>
      <c r="W735" s="277"/>
      <c r="X735" s="277"/>
      <c r="Y735" s="277"/>
      <c r="Z735" s="277"/>
      <c r="AA735" s="277"/>
      <c r="AB735" s="277"/>
      <c r="AC735" s="277"/>
      <c r="AD735" s="277"/>
      <c r="AE735" s="277"/>
      <c r="AF735" s="277"/>
      <c r="AG735" s="277"/>
      <c r="AH735" s="277"/>
      <c r="AI735" s="277"/>
      <c r="AJ735" s="277"/>
      <c r="AK735" s="277"/>
      <c r="AL735" s="277"/>
      <c r="AM735" s="277"/>
      <c r="AN735" s="277"/>
      <c r="AO735" s="277"/>
      <c r="AP735" s="277"/>
      <c r="AQ735" s="277"/>
      <c r="AR735" s="277"/>
      <c r="AS735" s="277"/>
      <c r="AT735" s="277"/>
      <c r="AU735" s="277"/>
      <c r="AV735" s="277"/>
      <c r="AW735" s="277"/>
      <c r="AX735" s="277"/>
      <c r="AY735" s="277"/>
      <c r="AZ735" s="277"/>
      <c r="BA735" s="277"/>
      <c r="BB735" s="277"/>
      <c r="BC735" s="277"/>
      <c r="BD735" s="277"/>
      <c r="BE735" s="277"/>
      <c r="BF735" s="277"/>
      <c r="BG735" s="277"/>
      <c r="BH735" s="277"/>
      <c r="BI735" s="277"/>
      <c r="BJ735" s="277"/>
      <c r="BK735" s="277"/>
      <c r="BL735" s="277"/>
      <c r="BM735" s="277"/>
      <c r="BN735" s="277"/>
      <c r="BO735" s="277"/>
      <c r="BP735" s="277"/>
      <c r="BQ735" s="277"/>
      <c r="BR735" s="277"/>
      <c r="BS735" s="277"/>
      <c r="BT735" s="277"/>
      <c r="BU735" s="277"/>
      <c r="BV735" s="277"/>
      <c r="BW735" s="277"/>
      <c r="BX735" s="277"/>
      <c r="BY735" s="277"/>
      <c r="BZ735" s="277"/>
      <c r="CA735" s="277"/>
      <c r="CB735" s="277"/>
      <c r="CC735" s="277"/>
      <c r="CD735" s="277"/>
      <c r="CE735" s="277"/>
      <c r="CF735" s="277"/>
      <c r="CG735" s="277"/>
      <c r="CH735" s="277"/>
      <c r="CI735" s="277"/>
      <c r="CJ735" s="277"/>
      <c r="CK735" s="277"/>
      <c r="CL735" s="277"/>
      <c r="CM735" s="277"/>
      <c r="CN735" s="277"/>
      <c r="CO735" s="277"/>
      <c r="CP735" s="277"/>
      <c r="CQ735" s="277"/>
      <c r="CR735" s="277"/>
      <c r="CS735" s="277"/>
      <c r="CT735" s="277"/>
      <c r="CU735" s="277"/>
      <c r="CV735" s="277"/>
      <c r="CW735" s="277"/>
      <c r="CX735" s="277"/>
      <c r="CY735" s="277"/>
      <c r="CZ735" s="277"/>
      <c r="DA735" s="277"/>
      <c r="DB735" s="277"/>
      <c r="DC735" s="277"/>
      <c r="DD735" s="277"/>
      <c r="DE735" s="277"/>
      <c r="DF735" s="277"/>
      <c r="DG735" s="277"/>
      <c r="DH735" s="277"/>
      <c r="DI735" s="277"/>
      <c r="DJ735" s="277"/>
      <c r="DK735" s="277"/>
      <c r="DL735" s="277"/>
      <c r="DM735" s="277"/>
      <c r="DN735" s="277"/>
      <c r="DO735" s="277"/>
      <c r="DP735" s="277"/>
      <c r="DQ735" s="277"/>
      <c r="DR735" s="277"/>
      <c r="DS735" s="277"/>
      <c r="DT735" s="277"/>
      <c r="DU735" s="277"/>
      <c r="DV735" s="277"/>
      <c r="DW735" s="277"/>
      <c r="DX735" s="277"/>
      <c r="DY735" s="277"/>
      <c r="DZ735" s="277"/>
      <c r="EA735" s="277"/>
      <c r="EB735" s="277"/>
      <c r="EC735" s="277"/>
      <c r="ED735" s="277"/>
      <c r="EE735" s="277"/>
      <c r="EF735" s="277"/>
      <c r="EG735" s="277"/>
      <c r="EH735" s="277"/>
      <c r="EI735" s="277"/>
      <c r="EJ735" s="277"/>
      <c r="EK735" s="277"/>
      <c r="EL735" s="277"/>
      <c r="EM735" s="277"/>
      <c r="EN735" s="277"/>
      <c r="EO735" s="277"/>
      <c r="EP735" s="277"/>
      <c r="EQ735" s="277"/>
      <c r="ER735" s="277"/>
      <c r="ES735" s="277"/>
      <c r="ET735" s="277"/>
      <c r="EU735" s="277"/>
      <c r="EV735" s="277"/>
      <c r="EW735" s="277"/>
      <c r="EX735" s="277"/>
      <c r="EY735" s="277"/>
      <c r="EZ735" s="277"/>
      <c r="FA735" s="277"/>
      <c r="FB735" s="277"/>
      <c r="FC735" s="277"/>
      <c r="FD735" s="277"/>
      <c r="FE735" s="277"/>
      <c r="FF735" s="277"/>
      <c r="FG735" s="277"/>
      <c r="FH735" s="277"/>
      <c r="FI735" s="277"/>
      <c r="FJ735" s="277"/>
      <c r="FK735" s="277"/>
      <c r="FL735" s="277"/>
      <c r="FM735" s="277"/>
      <c r="FN735" s="277"/>
      <c r="FO735" s="277"/>
      <c r="FP735" s="277"/>
      <c r="FQ735" s="277"/>
      <c r="FR735" s="277"/>
      <c r="FS735" s="277"/>
      <c r="FT735" s="277"/>
      <c r="FU735" s="277"/>
      <c r="FV735" s="277"/>
      <c r="FW735" s="277"/>
      <c r="FX735" s="277"/>
      <c r="FY735" s="277"/>
      <c r="FZ735" s="277"/>
      <c r="GA735" s="277"/>
      <c r="GB735" s="277"/>
      <c r="GC735" s="277"/>
      <c r="GD735" s="277"/>
      <c r="GE735" s="277"/>
      <c r="GF735" s="277"/>
      <c r="GG735" s="277"/>
      <c r="GH735" s="277"/>
      <c r="GI735" s="277"/>
      <c r="GJ735" s="277"/>
      <c r="GK735" s="277"/>
      <c r="GL735" s="277"/>
      <c r="GM735" s="277"/>
      <c r="GN735" s="277"/>
      <c r="GO735" s="277"/>
      <c r="GP735" s="277"/>
      <c r="GQ735" s="277"/>
      <c r="GR735" s="277"/>
      <c r="GS735" s="277"/>
      <c r="GT735" s="277"/>
      <c r="GU735" s="277"/>
      <c r="GV735" s="280"/>
      <c r="GW735" s="280"/>
      <c r="GX735" s="280"/>
      <c r="GY735" s="280"/>
      <c r="GZ735" s="280"/>
      <c r="HA735" s="280"/>
      <c r="HB735" s="280"/>
      <c r="HC735" s="280"/>
      <c r="HD735" s="280"/>
      <c r="HE735" s="280"/>
      <c r="HF735" s="280"/>
      <c r="HG735" s="280"/>
      <c r="HH735" s="280"/>
      <c r="HI735" s="280"/>
      <c r="HJ735" s="280"/>
      <c r="HK735" s="280"/>
      <c r="HL735" s="280"/>
      <c r="HM735" s="280"/>
      <c r="HN735" s="280"/>
      <c r="HO735" s="280"/>
      <c r="HP735" s="280"/>
      <c r="HQ735" s="280"/>
      <c r="HR735" s="280"/>
      <c r="HS735" s="280"/>
    </row>
    <row r="736" spans="1:227" s="278" customFormat="1" ht="38.1" customHeight="1">
      <c r="A736" s="521"/>
      <c r="B736" s="296" t="s">
        <v>687</v>
      </c>
      <c r="C736" s="290">
        <v>3600</v>
      </c>
      <c r="D736" s="290">
        <v>-3400</v>
      </c>
      <c r="E736" s="290"/>
      <c r="F736" s="291">
        <f t="shared" si="108"/>
        <v>200</v>
      </c>
      <c r="G736" s="290"/>
      <c r="H736" s="291">
        <f t="shared" si="115"/>
        <v>200</v>
      </c>
      <c r="I736" s="296"/>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277"/>
      <c r="AF736" s="277"/>
      <c r="AG736" s="277"/>
      <c r="AH736" s="277"/>
      <c r="AI736" s="277"/>
      <c r="AJ736" s="277"/>
      <c r="AK736" s="277"/>
      <c r="AL736" s="277"/>
      <c r="AM736" s="277"/>
      <c r="AN736" s="277"/>
      <c r="AO736" s="277"/>
      <c r="AP736" s="277"/>
      <c r="AQ736" s="277"/>
      <c r="AR736" s="277"/>
      <c r="AS736" s="277"/>
      <c r="AT736" s="277"/>
      <c r="AU736" s="277"/>
      <c r="AV736" s="277"/>
      <c r="AW736" s="277"/>
      <c r="AX736" s="277"/>
      <c r="AY736" s="277"/>
      <c r="AZ736" s="277"/>
      <c r="BA736" s="277"/>
      <c r="BB736" s="277"/>
      <c r="BC736" s="277"/>
      <c r="BD736" s="277"/>
      <c r="BE736" s="277"/>
      <c r="BF736" s="277"/>
      <c r="BG736" s="277"/>
      <c r="BH736" s="277"/>
      <c r="BI736" s="277"/>
      <c r="BJ736" s="277"/>
      <c r="BK736" s="277"/>
      <c r="BL736" s="277"/>
      <c r="BM736" s="277"/>
      <c r="BN736" s="277"/>
      <c r="BO736" s="277"/>
      <c r="BP736" s="277"/>
      <c r="BQ736" s="277"/>
      <c r="BR736" s="277"/>
      <c r="BS736" s="277"/>
      <c r="BT736" s="277"/>
      <c r="BU736" s="277"/>
      <c r="BV736" s="277"/>
      <c r="BW736" s="277"/>
      <c r="BX736" s="277"/>
      <c r="BY736" s="277"/>
      <c r="BZ736" s="277"/>
      <c r="CA736" s="277"/>
      <c r="CB736" s="277"/>
      <c r="CC736" s="277"/>
      <c r="CD736" s="277"/>
      <c r="CE736" s="277"/>
      <c r="CF736" s="277"/>
      <c r="CG736" s="277"/>
      <c r="CH736" s="277"/>
      <c r="CI736" s="277"/>
      <c r="CJ736" s="277"/>
      <c r="CK736" s="277"/>
      <c r="CL736" s="277"/>
      <c r="CM736" s="277"/>
      <c r="CN736" s="277"/>
      <c r="CO736" s="277"/>
      <c r="CP736" s="277"/>
      <c r="CQ736" s="277"/>
      <c r="CR736" s="277"/>
      <c r="CS736" s="277"/>
      <c r="CT736" s="277"/>
      <c r="CU736" s="277"/>
      <c r="CV736" s="277"/>
      <c r="CW736" s="277"/>
      <c r="CX736" s="277"/>
      <c r="CY736" s="277"/>
      <c r="CZ736" s="277"/>
      <c r="DA736" s="277"/>
      <c r="DB736" s="277"/>
      <c r="DC736" s="277"/>
      <c r="DD736" s="277"/>
      <c r="DE736" s="277"/>
      <c r="DF736" s="277"/>
      <c r="DG736" s="277"/>
      <c r="DH736" s="277"/>
      <c r="DI736" s="277"/>
      <c r="DJ736" s="277"/>
      <c r="DK736" s="277"/>
      <c r="DL736" s="277"/>
      <c r="DM736" s="277"/>
      <c r="DN736" s="277"/>
      <c r="DO736" s="277"/>
      <c r="DP736" s="277"/>
      <c r="DQ736" s="277"/>
      <c r="DR736" s="277"/>
      <c r="DS736" s="277"/>
      <c r="DT736" s="277"/>
      <c r="DU736" s="277"/>
      <c r="DV736" s="277"/>
      <c r="DW736" s="277"/>
      <c r="DX736" s="277"/>
      <c r="DY736" s="277"/>
      <c r="DZ736" s="277"/>
      <c r="EA736" s="277"/>
      <c r="EB736" s="277"/>
      <c r="EC736" s="277"/>
      <c r="ED736" s="277"/>
      <c r="EE736" s="277"/>
      <c r="EF736" s="277"/>
      <c r="EG736" s="277"/>
      <c r="EH736" s="277"/>
      <c r="EI736" s="277"/>
      <c r="EJ736" s="277"/>
      <c r="EK736" s="277"/>
      <c r="EL736" s="277"/>
      <c r="EM736" s="277"/>
      <c r="EN736" s="277"/>
      <c r="EO736" s="277"/>
      <c r="EP736" s="277"/>
      <c r="EQ736" s="277"/>
      <c r="ER736" s="277"/>
      <c r="ES736" s="277"/>
      <c r="ET736" s="277"/>
      <c r="EU736" s="277"/>
      <c r="EV736" s="277"/>
      <c r="EW736" s="277"/>
      <c r="EX736" s="277"/>
      <c r="EY736" s="277"/>
      <c r="EZ736" s="277"/>
      <c r="FA736" s="277"/>
      <c r="FB736" s="277"/>
      <c r="FC736" s="277"/>
      <c r="FD736" s="277"/>
      <c r="FE736" s="277"/>
      <c r="FF736" s="277"/>
      <c r="FG736" s="277"/>
      <c r="FH736" s="277"/>
      <c r="FI736" s="277"/>
      <c r="FJ736" s="277"/>
      <c r="FK736" s="277"/>
      <c r="FL736" s="277"/>
      <c r="FM736" s="277"/>
      <c r="FN736" s="277"/>
      <c r="FO736" s="277"/>
      <c r="FP736" s="277"/>
      <c r="FQ736" s="277"/>
      <c r="FR736" s="277"/>
      <c r="FS736" s="277"/>
      <c r="FT736" s="277"/>
      <c r="FU736" s="277"/>
      <c r="FV736" s="277"/>
      <c r="FW736" s="277"/>
      <c r="FX736" s="277"/>
      <c r="FY736" s="277"/>
      <c r="FZ736" s="277"/>
      <c r="GA736" s="277"/>
      <c r="GB736" s="277"/>
      <c r="GC736" s="277"/>
      <c r="GD736" s="277"/>
      <c r="GE736" s="277"/>
      <c r="GF736" s="277"/>
      <c r="GG736" s="277"/>
      <c r="GH736" s="277"/>
      <c r="GI736" s="277"/>
      <c r="GJ736" s="277"/>
      <c r="GK736" s="277"/>
      <c r="GL736" s="277"/>
      <c r="GM736" s="277"/>
      <c r="GN736" s="277"/>
      <c r="GO736" s="277"/>
      <c r="GP736" s="277"/>
      <c r="GQ736" s="277"/>
      <c r="GR736" s="277"/>
      <c r="GS736" s="277"/>
      <c r="GT736" s="277"/>
      <c r="GU736" s="277"/>
      <c r="GV736" s="280"/>
      <c r="GW736" s="280"/>
      <c r="GX736" s="280"/>
      <c r="GY736" s="280"/>
      <c r="GZ736" s="280"/>
      <c r="HA736" s="280"/>
      <c r="HB736" s="280"/>
      <c r="HC736" s="280"/>
      <c r="HD736" s="280"/>
      <c r="HE736" s="280"/>
      <c r="HF736" s="280"/>
      <c r="HG736" s="280"/>
      <c r="HH736" s="280"/>
      <c r="HI736" s="280"/>
      <c r="HJ736" s="280"/>
      <c r="HK736" s="280"/>
      <c r="HL736" s="280"/>
      <c r="HM736" s="280"/>
      <c r="HN736" s="280"/>
      <c r="HO736" s="280"/>
      <c r="HP736" s="280"/>
      <c r="HQ736" s="280"/>
      <c r="HR736" s="280"/>
      <c r="HS736" s="280"/>
    </row>
    <row r="737" spans="1:227" s="278" customFormat="1" ht="38.1" customHeight="1">
      <c r="A737" s="521"/>
      <c r="B737" s="296" t="s">
        <v>350</v>
      </c>
      <c r="C737" s="290"/>
      <c r="D737" s="290"/>
      <c r="E737" s="290"/>
      <c r="F737" s="291">
        <f t="shared" si="108"/>
        <v>0</v>
      </c>
      <c r="G737" s="290">
        <v>329.41</v>
      </c>
      <c r="H737" s="291">
        <f t="shared" si="115"/>
        <v>329.41</v>
      </c>
      <c r="I737" s="296"/>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s="277"/>
      <c r="AG737" s="277"/>
      <c r="AH737" s="277"/>
      <c r="AI737" s="277"/>
      <c r="AJ737" s="277"/>
      <c r="AK737" s="277"/>
      <c r="AL737" s="277"/>
      <c r="AM737" s="277"/>
      <c r="AN737" s="277"/>
      <c r="AO737" s="277"/>
      <c r="AP737" s="277"/>
      <c r="AQ737" s="277"/>
      <c r="AR737" s="277"/>
      <c r="AS737" s="277"/>
      <c r="AT737" s="277"/>
      <c r="AU737" s="277"/>
      <c r="AV737" s="277"/>
      <c r="AW737" s="277"/>
      <c r="AX737" s="277"/>
      <c r="AY737" s="277"/>
      <c r="AZ737" s="277"/>
      <c r="BA737" s="277"/>
      <c r="BB737" s="277"/>
      <c r="BC737" s="277"/>
      <c r="BD737" s="277"/>
      <c r="BE737" s="277"/>
      <c r="BF737" s="277"/>
      <c r="BG737" s="277"/>
      <c r="BH737" s="277"/>
      <c r="BI737" s="277"/>
      <c r="BJ737" s="277"/>
      <c r="BK737" s="277"/>
      <c r="BL737" s="277"/>
      <c r="BM737" s="277"/>
      <c r="BN737" s="277"/>
      <c r="BO737" s="277"/>
      <c r="BP737" s="277"/>
      <c r="BQ737" s="277"/>
      <c r="BR737" s="277"/>
      <c r="BS737" s="277"/>
      <c r="BT737" s="277"/>
      <c r="BU737" s="277"/>
      <c r="BV737" s="277"/>
      <c r="BW737" s="277"/>
      <c r="BX737" s="277"/>
      <c r="BY737" s="277"/>
      <c r="BZ737" s="277"/>
      <c r="CA737" s="277"/>
      <c r="CB737" s="277"/>
      <c r="CC737" s="277"/>
      <c r="CD737" s="277"/>
      <c r="CE737" s="277"/>
      <c r="CF737" s="277"/>
      <c r="CG737" s="277"/>
      <c r="CH737" s="277"/>
      <c r="CI737" s="277"/>
      <c r="CJ737" s="277"/>
      <c r="CK737" s="277"/>
      <c r="CL737" s="277"/>
      <c r="CM737" s="277"/>
      <c r="CN737" s="277"/>
      <c r="CO737" s="277"/>
      <c r="CP737" s="277"/>
      <c r="CQ737" s="277"/>
      <c r="CR737" s="277"/>
      <c r="CS737" s="277"/>
      <c r="CT737" s="277"/>
      <c r="CU737" s="277"/>
      <c r="CV737" s="277"/>
      <c r="CW737" s="277"/>
      <c r="CX737" s="277"/>
      <c r="CY737" s="277"/>
      <c r="CZ737" s="277"/>
      <c r="DA737" s="277"/>
      <c r="DB737" s="277"/>
      <c r="DC737" s="277"/>
      <c r="DD737" s="277"/>
      <c r="DE737" s="277"/>
      <c r="DF737" s="277"/>
      <c r="DG737" s="277"/>
      <c r="DH737" s="277"/>
      <c r="DI737" s="277"/>
      <c r="DJ737" s="277"/>
      <c r="DK737" s="277"/>
      <c r="DL737" s="277"/>
      <c r="DM737" s="277"/>
      <c r="DN737" s="277"/>
      <c r="DO737" s="277"/>
      <c r="DP737" s="277"/>
      <c r="DQ737" s="277"/>
      <c r="DR737" s="277"/>
      <c r="DS737" s="277"/>
      <c r="DT737" s="277"/>
      <c r="DU737" s="277"/>
      <c r="DV737" s="277"/>
      <c r="DW737" s="277"/>
      <c r="DX737" s="277"/>
      <c r="DY737" s="277"/>
      <c r="DZ737" s="277"/>
      <c r="EA737" s="277"/>
      <c r="EB737" s="277"/>
      <c r="EC737" s="277"/>
      <c r="ED737" s="277"/>
      <c r="EE737" s="277"/>
      <c r="EF737" s="277"/>
      <c r="EG737" s="277"/>
      <c r="EH737" s="277"/>
      <c r="EI737" s="277"/>
      <c r="EJ737" s="277"/>
      <c r="EK737" s="277"/>
      <c r="EL737" s="277"/>
      <c r="EM737" s="277"/>
      <c r="EN737" s="277"/>
      <c r="EO737" s="277"/>
      <c r="EP737" s="277"/>
      <c r="EQ737" s="277"/>
      <c r="ER737" s="277"/>
      <c r="ES737" s="277"/>
      <c r="ET737" s="277"/>
      <c r="EU737" s="277"/>
      <c r="EV737" s="277"/>
      <c r="EW737" s="277"/>
      <c r="EX737" s="277"/>
      <c r="EY737" s="277"/>
      <c r="EZ737" s="277"/>
      <c r="FA737" s="277"/>
      <c r="FB737" s="277"/>
      <c r="FC737" s="277"/>
      <c r="FD737" s="277"/>
      <c r="FE737" s="277"/>
      <c r="FF737" s="277"/>
      <c r="FG737" s="277"/>
      <c r="FH737" s="277"/>
      <c r="FI737" s="277"/>
      <c r="FJ737" s="277"/>
      <c r="FK737" s="277"/>
      <c r="FL737" s="277"/>
      <c r="FM737" s="277"/>
      <c r="FN737" s="277"/>
      <c r="FO737" s="277"/>
      <c r="FP737" s="277"/>
      <c r="FQ737" s="277"/>
      <c r="FR737" s="277"/>
      <c r="FS737" s="277"/>
      <c r="FT737" s="277"/>
      <c r="FU737" s="277"/>
      <c r="FV737" s="277"/>
      <c r="FW737" s="277"/>
      <c r="FX737" s="277"/>
      <c r="FY737" s="277"/>
      <c r="FZ737" s="277"/>
      <c r="GA737" s="277"/>
      <c r="GB737" s="277"/>
      <c r="GC737" s="277"/>
      <c r="GD737" s="277"/>
      <c r="GE737" s="277"/>
      <c r="GF737" s="277"/>
      <c r="GG737" s="277"/>
      <c r="GH737" s="277"/>
      <c r="GI737" s="277"/>
      <c r="GJ737" s="277"/>
      <c r="GK737" s="277"/>
      <c r="GL737" s="277"/>
      <c r="GM737" s="277"/>
      <c r="GN737" s="277"/>
      <c r="GO737" s="277"/>
      <c r="GP737" s="277"/>
      <c r="GQ737" s="277"/>
      <c r="GR737" s="277"/>
      <c r="GS737" s="277"/>
      <c r="GT737" s="277"/>
      <c r="GU737" s="277"/>
      <c r="GV737" s="280"/>
      <c r="GW737" s="280"/>
      <c r="GX737" s="280"/>
      <c r="GY737" s="280"/>
      <c r="GZ737" s="280"/>
      <c r="HA737" s="280"/>
      <c r="HB737" s="280"/>
      <c r="HC737" s="280"/>
      <c r="HD737" s="280"/>
      <c r="HE737" s="280"/>
      <c r="HF737" s="280"/>
      <c r="HG737" s="280"/>
      <c r="HH737" s="280"/>
      <c r="HI737" s="280"/>
      <c r="HJ737" s="280"/>
      <c r="HK737" s="280"/>
      <c r="HL737" s="280"/>
      <c r="HM737" s="280"/>
      <c r="HN737" s="280"/>
      <c r="HO737" s="280"/>
      <c r="HP737" s="280"/>
      <c r="HQ737" s="280"/>
      <c r="HR737" s="280"/>
      <c r="HS737" s="280"/>
    </row>
    <row r="738" spans="1:227" s="278" customFormat="1" ht="38.1" customHeight="1">
      <c r="A738" s="521"/>
      <c r="B738" s="296" t="s">
        <v>302</v>
      </c>
      <c r="C738" s="290"/>
      <c r="D738" s="290">
        <v>88.46</v>
      </c>
      <c r="E738" s="290"/>
      <c r="F738" s="291">
        <f t="shared" si="108"/>
        <v>88.46</v>
      </c>
      <c r="G738" s="290"/>
      <c r="H738" s="291">
        <f t="shared" si="115"/>
        <v>88.46</v>
      </c>
      <c r="I738" s="296" t="s">
        <v>267</v>
      </c>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277"/>
      <c r="AF738" s="277"/>
      <c r="AG738" s="277"/>
      <c r="AH738" s="277"/>
      <c r="AI738" s="277"/>
      <c r="AJ738" s="277"/>
      <c r="AK738" s="277"/>
      <c r="AL738" s="277"/>
      <c r="AM738" s="277"/>
      <c r="AN738" s="277"/>
      <c r="AO738" s="277"/>
      <c r="AP738" s="277"/>
      <c r="AQ738" s="277"/>
      <c r="AR738" s="277"/>
      <c r="AS738" s="277"/>
      <c r="AT738" s="277"/>
      <c r="AU738" s="277"/>
      <c r="AV738" s="277"/>
      <c r="AW738" s="277"/>
      <c r="AX738" s="277"/>
      <c r="AY738" s="277"/>
      <c r="AZ738" s="277"/>
      <c r="BA738" s="277"/>
      <c r="BB738" s="277"/>
      <c r="BC738" s="277"/>
      <c r="BD738" s="277"/>
      <c r="BE738" s="277"/>
      <c r="BF738" s="277"/>
      <c r="BG738" s="277"/>
      <c r="BH738" s="277"/>
      <c r="BI738" s="277"/>
      <c r="BJ738" s="277"/>
      <c r="BK738" s="277"/>
      <c r="BL738" s="277"/>
      <c r="BM738" s="277"/>
      <c r="BN738" s="277"/>
      <c r="BO738" s="277"/>
      <c r="BP738" s="277"/>
      <c r="BQ738" s="277"/>
      <c r="BR738" s="277"/>
      <c r="BS738" s="277"/>
      <c r="BT738" s="277"/>
      <c r="BU738" s="277"/>
      <c r="BV738" s="277"/>
      <c r="BW738" s="277"/>
      <c r="BX738" s="277"/>
      <c r="BY738" s="277"/>
      <c r="BZ738" s="277"/>
      <c r="CA738" s="277"/>
      <c r="CB738" s="277"/>
      <c r="CC738" s="277"/>
      <c r="CD738" s="277"/>
      <c r="CE738" s="277"/>
      <c r="CF738" s="277"/>
      <c r="CG738" s="277"/>
      <c r="CH738" s="277"/>
      <c r="CI738" s="277"/>
      <c r="CJ738" s="277"/>
      <c r="CK738" s="277"/>
      <c r="CL738" s="277"/>
      <c r="CM738" s="277"/>
      <c r="CN738" s="277"/>
      <c r="CO738" s="277"/>
      <c r="CP738" s="277"/>
      <c r="CQ738" s="277"/>
      <c r="CR738" s="277"/>
      <c r="CS738" s="277"/>
      <c r="CT738" s="277"/>
      <c r="CU738" s="277"/>
      <c r="CV738" s="277"/>
      <c r="CW738" s="277"/>
      <c r="CX738" s="277"/>
      <c r="CY738" s="277"/>
      <c r="CZ738" s="277"/>
      <c r="DA738" s="277"/>
      <c r="DB738" s="277"/>
      <c r="DC738" s="277"/>
      <c r="DD738" s="277"/>
      <c r="DE738" s="277"/>
      <c r="DF738" s="277"/>
      <c r="DG738" s="277"/>
      <c r="DH738" s="277"/>
      <c r="DI738" s="277"/>
      <c r="DJ738" s="277"/>
      <c r="DK738" s="277"/>
      <c r="DL738" s="277"/>
      <c r="DM738" s="277"/>
      <c r="DN738" s="277"/>
      <c r="DO738" s="277"/>
      <c r="DP738" s="277"/>
      <c r="DQ738" s="277"/>
      <c r="DR738" s="277"/>
      <c r="DS738" s="277"/>
      <c r="DT738" s="277"/>
      <c r="DU738" s="277"/>
      <c r="DV738" s="277"/>
      <c r="DW738" s="277"/>
      <c r="DX738" s="277"/>
      <c r="DY738" s="277"/>
      <c r="DZ738" s="277"/>
      <c r="EA738" s="277"/>
      <c r="EB738" s="277"/>
      <c r="EC738" s="277"/>
      <c r="ED738" s="277"/>
      <c r="EE738" s="277"/>
      <c r="EF738" s="277"/>
      <c r="EG738" s="277"/>
      <c r="EH738" s="277"/>
      <c r="EI738" s="277"/>
      <c r="EJ738" s="277"/>
      <c r="EK738" s="277"/>
      <c r="EL738" s="277"/>
      <c r="EM738" s="277"/>
      <c r="EN738" s="277"/>
      <c r="EO738" s="277"/>
      <c r="EP738" s="277"/>
      <c r="EQ738" s="277"/>
      <c r="ER738" s="277"/>
      <c r="ES738" s="277"/>
      <c r="ET738" s="277"/>
      <c r="EU738" s="277"/>
      <c r="EV738" s="277"/>
      <c r="EW738" s="277"/>
      <c r="EX738" s="277"/>
      <c r="EY738" s="277"/>
      <c r="EZ738" s="277"/>
      <c r="FA738" s="277"/>
      <c r="FB738" s="277"/>
      <c r="FC738" s="277"/>
      <c r="FD738" s="277"/>
      <c r="FE738" s="277"/>
      <c r="FF738" s="277"/>
      <c r="FG738" s="277"/>
      <c r="FH738" s="277"/>
      <c r="FI738" s="277"/>
      <c r="FJ738" s="277"/>
      <c r="FK738" s="277"/>
      <c r="FL738" s="277"/>
      <c r="FM738" s="277"/>
      <c r="FN738" s="277"/>
      <c r="FO738" s="277"/>
      <c r="FP738" s="277"/>
      <c r="FQ738" s="277"/>
      <c r="FR738" s="277"/>
      <c r="FS738" s="277"/>
      <c r="FT738" s="277"/>
      <c r="FU738" s="277"/>
      <c r="FV738" s="277"/>
      <c r="FW738" s="277"/>
      <c r="FX738" s="277"/>
      <c r="FY738" s="277"/>
      <c r="FZ738" s="277"/>
      <c r="GA738" s="277"/>
      <c r="GB738" s="277"/>
      <c r="GC738" s="277"/>
      <c r="GD738" s="277"/>
      <c r="GE738" s="277"/>
      <c r="GF738" s="277"/>
      <c r="GG738" s="277"/>
      <c r="GH738" s="277"/>
      <c r="GI738" s="277"/>
      <c r="GJ738" s="277"/>
      <c r="GK738" s="277"/>
      <c r="GL738" s="277"/>
      <c r="GM738" s="277"/>
      <c r="GN738" s="277"/>
      <c r="GO738" s="277"/>
      <c r="GP738" s="277"/>
      <c r="GQ738" s="277"/>
      <c r="GR738" s="277"/>
      <c r="GS738" s="277"/>
      <c r="GT738" s="277"/>
      <c r="GU738" s="277"/>
      <c r="GV738" s="280"/>
      <c r="GW738" s="280"/>
      <c r="GX738" s="280"/>
      <c r="GY738" s="280"/>
      <c r="GZ738" s="280"/>
      <c r="HA738" s="280"/>
      <c r="HB738" s="280"/>
      <c r="HC738" s="280"/>
      <c r="HD738" s="280"/>
      <c r="HE738" s="280"/>
      <c r="HF738" s="280"/>
      <c r="HG738" s="280"/>
      <c r="HH738" s="280"/>
      <c r="HI738" s="280"/>
      <c r="HJ738" s="280"/>
      <c r="HK738" s="280"/>
      <c r="HL738" s="280"/>
      <c r="HM738" s="280"/>
      <c r="HN738" s="280"/>
      <c r="HO738" s="280"/>
      <c r="HP738" s="280"/>
      <c r="HQ738" s="280"/>
      <c r="HR738" s="280"/>
      <c r="HS738" s="280"/>
    </row>
    <row r="739" spans="1:227" s="278" customFormat="1" ht="38.1" customHeight="1">
      <c r="A739" s="522"/>
      <c r="B739" s="294" t="s">
        <v>317</v>
      </c>
      <c r="C739" s="290"/>
      <c r="D739" s="290"/>
      <c r="E739" s="290">
        <f>1056+774</f>
        <v>1830</v>
      </c>
      <c r="F739" s="291">
        <f t="shared" ref="F739:F802" si="120">C739+D739+E739</f>
        <v>1830</v>
      </c>
      <c r="G739" s="290"/>
      <c r="H739" s="291">
        <f t="shared" si="115"/>
        <v>1830</v>
      </c>
      <c r="I739" s="296" t="s">
        <v>688</v>
      </c>
      <c r="J739" s="277"/>
      <c r="K739" s="277"/>
      <c r="L739" s="277"/>
      <c r="M739" s="277"/>
      <c r="N739" s="277"/>
      <c r="O739" s="277"/>
      <c r="P739" s="277"/>
      <c r="Q739" s="277"/>
      <c r="R739" s="277"/>
      <c r="S739" s="277"/>
      <c r="T739" s="277"/>
      <c r="U739" s="277"/>
      <c r="V739" s="277"/>
      <c r="W739" s="277"/>
      <c r="X739" s="277"/>
      <c r="Y739" s="277"/>
      <c r="Z739" s="277"/>
      <c r="AA739" s="277"/>
      <c r="AB739" s="277"/>
      <c r="AC739" s="277"/>
      <c r="AD739" s="277"/>
      <c r="AE739" s="277"/>
      <c r="AF739" s="277"/>
      <c r="AG739" s="277"/>
      <c r="AH739" s="277"/>
      <c r="AI739" s="277"/>
      <c r="AJ739" s="277"/>
      <c r="AK739" s="277"/>
      <c r="AL739" s="277"/>
      <c r="AM739" s="277"/>
      <c r="AN739" s="277"/>
      <c r="AO739" s="277"/>
      <c r="AP739" s="277"/>
      <c r="AQ739" s="277"/>
      <c r="AR739" s="277"/>
      <c r="AS739" s="277"/>
      <c r="AT739" s="277"/>
      <c r="AU739" s="277"/>
      <c r="AV739" s="277"/>
      <c r="AW739" s="277"/>
      <c r="AX739" s="277"/>
      <c r="AY739" s="277"/>
      <c r="AZ739" s="277"/>
      <c r="BA739" s="277"/>
      <c r="BB739" s="277"/>
      <c r="BC739" s="277"/>
      <c r="BD739" s="277"/>
      <c r="BE739" s="277"/>
      <c r="BF739" s="277"/>
      <c r="BG739" s="277"/>
      <c r="BH739" s="277"/>
      <c r="BI739" s="277"/>
      <c r="BJ739" s="277"/>
      <c r="BK739" s="277"/>
      <c r="BL739" s="277"/>
      <c r="BM739" s="277"/>
      <c r="BN739" s="277"/>
      <c r="BO739" s="277"/>
      <c r="BP739" s="277"/>
      <c r="BQ739" s="277"/>
      <c r="BR739" s="277"/>
      <c r="BS739" s="277"/>
      <c r="BT739" s="277"/>
      <c r="BU739" s="277"/>
      <c r="BV739" s="277"/>
      <c r="BW739" s="277"/>
      <c r="BX739" s="277"/>
      <c r="BY739" s="277"/>
      <c r="BZ739" s="277"/>
      <c r="CA739" s="277"/>
      <c r="CB739" s="277"/>
      <c r="CC739" s="277"/>
      <c r="CD739" s="277"/>
      <c r="CE739" s="277"/>
      <c r="CF739" s="277"/>
      <c r="CG739" s="277"/>
      <c r="CH739" s="277"/>
      <c r="CI739" s="277"/>
      <c r="CJ739" s="277"/>
      <c r="CK739" s="277"/>
      <c r="CL739" s="277"/>
      <c r="CM739" s="277"/>
      <c r="CN739" s="277"/>
      <c r="CO739" s="277"/>
      <c r="CP739" s="277"/>
      <c r="CQ739" s="277"/>
      <c r="CR739" s="277"/>
      <c r="CS739" s="277"/>
      <c r="CT739" s="277"/>
      <c r="CU739" s="277"/>
      <c r="CV739" s="277"/>
      <c r="CW739" s="277"/>
      <c r="CX739" s="277"/>
      <c r="CY739" s="277"/>
      <c r="CZ739" s="277"/>
      <c r="DA739" s="277"/>
      <c r="DB739" s="277"/>
      <c r="DC739" s="277"/>
      <c r="DD739" s="277"/>
      <c r="DE739" s="277"/>
      <c r="DF739" s="277"/>
      <c r="DG739" s="277"/>
      <c r="DH739" s="277"/>
      <c r="DI739" s="277"/>
      <c r="DJ739" s="277"/>
      <c r="DK739" s="277"/>
      <c r="DL739" s="277"/>
      <c r="DM739" s="277"/>
      <c r="DN739" s="277"/>
      <c r="DO739" s="277"/>
      <c r="DP739" s="277"/>
      <c r="DQ739" s="277"/>
      <c r="DR739" s="277"/>
      <c r="DS739" s="277"/>
      <c r="DT739" s="277"/>
      <c r="DU739" s="277"/>
      <c r="DV739" s="277"/>
      <c r="DW739" s="277"/>
      <c r="DX739" s="277"/>
      <c r="DY739" s="277"/>
      <c r="DZ739" s="277"/>
      <c r="EA739" s="277"/>
      <c r="EB739" s="277"/>
      <c r="EC739" s="277"/>
      <c r="ED739" s="277"/>
      <c r="EE739" s="277"/>
      <c r="EF739" s="277"/>
      <c r="EG739" s="277"/>
      <c r="EH739" s="277"/>
      <c r="EI739" s="277"/>
      <c r="EJ739" s="277"/>
      <c r="EK739" s="277"/>
      <c r="EL739" s="277"/>
      <c r="EM739" s="277"/>
      <c r="EN739" s="277"/>
      <c r="EO739" s="277"/>
      <c r="EP739" s="277"/>
      <c r="EQ739" s="277"/>
      <c r="ER739" s="277"/>
      <c r="ES739" s="277"/>
      <c r="ET739" s="277"/>
      <c r="EU739" s="277"/>
      <c r="EV739" s="277"/>
      <c r="EW739" s="277"/>
      <c r="EX739" s="277"/>
      <c r="EY739" s="277"/>
      <c r="EZ739" s="277"/>
      <c r="FA739" s="277"/>
      <c r="FB739" s="277"/>
      <c r="FC739" s="277"/>
      <c r="FD739" s="277"/>
      <c r="FE739" s="277"/>
      <c r="FF739" s="277"/>
      <c r="FG739" s="277"/>
      <c r="FH739" s="277"/>
      <c r="FI739" s="277"/>
      <c r="FJ739" s="277"/>
      <c r="FK739" s="277"/>
      <c r="FL739" s="277"/>
      <c r="FM739" s="277"/>
      <c r="FN739" s="277"/>
      <c r="FO739" s="277"/>
      <c r="FP739" s="277"/>
      <c r="FQ739" s="277"/>
      <c r="FR739" s="277"/>
      <c r="FS739" s="277"/>
      <c r="FT739" s="277"/>
      <c r="FU739" s="277"/>
      <c r="FV739" s="277"/>
      <c r="FW739" s="277"/>
      <c r="FX739" s="277"/>
      <c r="FY739" s="277"/>
      <c r="FZ739" s="277"/>
      <c r="GA739" s="277"/>
      <c r="GB739" s="277"/>
      <c r="GC739" s="277"/>
      <c r="GD739" s="277"/>
      <c r="GE739" s="277"/>
      <c r="GF739" s="277"/>
      <c r="GG739" s="277"/>
      <c r="GH739" s="277"/>
      <c r="GI739" s="277"/>
      <c r="GJ739" s="277"/>
      <c r="GK739" s="277"/>
      <c r="GL739" s="277"/>
      <c r="GM739" s="277"/>
      <c r="GN739" s="277"/>
      <c r="GO739" s="277"/>
      <c r="GP739" s="277"/>
      <c r="GQ739" s="277"/>
      <c r="GR739" s="277"/>
      <c r="GS739" s="277"/>
      <c r="GT739" s="277"/>
      <c r="GU739" s="277"/>
      <c r="GV739" s="280"/>
      <c r="GW739" s="280"/>
      <c r="GX739" s="280"/>
      <c r="GY739" s="280"/>
      <c r="GZ739" s="280"/>
      <c r="HA739" s="280"/>
      <c r="HB739" s="280"/>
      <c r="HC739" s="280"/>
      <c r="HD739" s="280"/>
      <c r="HE739" s="280"/>
      <c r="HF739" s="280"/>
      <c r="HG739" s="280"/>
      <c r="HH739" s="280"/>
      <c r="HI739" s="280"/>
      <c r="HJ739" s="280"/>
      <c r="HK739" s="280"/>
      <c r="HL739" s="280"/>
      <c r="HM739" s="280"/>
      <c r="HN739" s="280"/>
      <c r="HO739" s="280"/>
      <c r="HP739" s="280"/>
      <c r="HQ739" s="280"/>
      <c r="HR739" s="280"/>
      <c r="HS739" s="280"/>
    </row>
    <row r="740" spans="1:227" s="278" customFormat="1" ht="47.1" customHeight="1">
      <c r="A740" s="520" t="s">
        <v>236</v>
      </c>
      <c r="B740" s="289" t="s">
        <v>81</v>
      </c>
      <c r="C740" s="290">
        <f>C741+C742+C744</f>
        <v>86.54</v>
      </c>
      <c r="D740" s="290">
        <f t="shared" ref="D740:G740" si="121">D741+D742+D744</f>
        <v>52.489781999999998</v>
      </c>
      <c r="E740" s="290">
        <f t="shared" si="121"/>
        <v>0</v>
      </c>
      <c r="F740" s="291">
        <f t="shared" si="120"/>
        <v>139.02978200000001</v>
      </c>
      <c r="G740" s="290">
        <f t="shared" si="121"/>
        <v>61.991</v>
      </c>
      <c r="H740" s="291">
        <f t="shared" si="115"/>
        <v>201.020782</v>
      </c>
      <c r="I740" s="296"/>
      <c r="J740" s="277"/>
      <c r="K740" s="277"/>
      <c r="L740" s="277"/>
      <c r="M740" s="277"/>
      <c r="N740" s="277"/>
      <c r="O740" s="277"/>
      <c r="P740" s="277"/>
      <c r="Q740" s="277"/>
      <c r="R740" s="277"/>
      <c r="S740" s="277"/>
      <c r="T740" s="277"/>
      <c r="U740" s="277"/>
      <c r="V740" s="277"/>
      <c r="W740" s="277"/>
      <c r="X740" s="277"/>
      <c r="Y740" s="277"/>
      <c r="Z740" s="277"/>
      <c r="AA740" s="277"/>
      <c r="AB740" s="277"/>
      <c r="AC740" s="277"/>
      <c r="AD740" s="277"/>
      <c r="AE740" s="277"/>
      <c r="AF740" s="277"/>
      <c r="AG740" s="277"/>
      <c r="AH740" s="277"/>
      <c r="AI740" s="277"/>
      <c r="AJ740" s="277"/>
      <c r="AK740" s="277"/>
      <c r="AL740" s="277"/>
      <c r="AM740" s="277"/>
      <c r="AN740" s="277"/>
      <c r="AO740" s="277"/>
      <c r="AP740" s="277"/>
      <c r="AQ740" s="277"/>
      <c r="AR740" s="277"/>
      <c r="AS740" s="277"/>
      <c r="AT740" s="277"/>
      <c r="AU740" s="277"/>
      <c r="AV740" s="277"/>
      <c r="AW740" s="277"/>
      <c r="AX740" s="277"/>
      <c r="AY740" s="277"/>
      <c r="AZ740" s="277"/>
      <c r="BA740" s="277"/>
      <c r="BB740" s="277"/>
      <c r="BC740" s="277"/>
      <c r="BD740" s="277"/>
      <c r="BE740" s="277"/>
      <c r="BF740" s="277"/>
      <c r="BG740" s="277"/>
      <c r="BH740" s="277"/>
      <c r="BI740" s="277"/>
      <c r="BJ740" s="277"/>
      <c r="BK740" s="277"/>
      <c r="BL740" s="277"/>
      <c r="BM740" s="277"/>
      <c r="BN740" s="277"/>
      <c r="BO740" s="277"/>
      <c r="BP740" s="277"/>
      <c r="BQ740" s="277"/>
      <c r="BR740" s="277"/>
      <c r="BS740" s="277"/>
      <c r="BT740" s="277"/>
      <c r="BU740" s="277"/>
      <c r="BV740" s="277"/>
      <c r="BW740" s="277"/>
      <c r="BX740" s="277"/>
      <c r="BY740" s="277"/>
      <c r="BZ740" s="277"/>
      <c r="CA740" s="277"/>
      <c r="CB740" s="277"/>
      <c r="CC740" s="277"/>
      <c r="CD740" s="277"/>
      <c r="CE740" s="277"/>
      <c r="CF740" s="277"/>
      <c r="CG740" s="277"/>
      <c r="CH740" s="277"/>
      <c r="CI740" s="277"/>
      <c r="CJ740" s="277"/>
      <c r="CK740" s="277"/>
      <c r="CL740" s="277"/>
      <c r="CM740" s="277"/>
      <c r="CN740" s="277"/>
      <c r="CO740" s="277"/>
      <c r="CP740" s="277"/>
      <c r="CQ740" s="277"/>
      <c r="CR740" s="277"/>
      <c r="CS740" s="277"/>
      <c r="CT740" s="277"/>
      <c r="CU740" s="277"/>
      <c r="CV740" s="277"/>
      <c r="CW740" s="277"/>
      <c r="CX740" s="277"/>
      <c r="CY740" s="277"/>
      <c r="CZ740" s="277"/>
      <c r="DA740" s="277"/>
      <c r="DB740" s="277"/>
      <c r="DC740" s="277"/>
      <c r="DD740" s="277"/>
      <c r="DE740" s="277"/>
      <c r="DF740" s="277"/>
      <c r="DG740" s="277"/>
      <c r="DH740" s="277"/>
      <c r="DI740" s="277"/>
      <c r="DJ740" s="277"/>
      <c r="DK740" s="277"/>
      <c r="DL740" s="277"/>
      <c r="DM740" s="277"/>
      <c r="DN740" s="277"/>
      <c r="DO740" s="277"/>
      <c r="DP740" s="277"/>
      <c r="DQ740" s="277"/>
      <c r="DR740" s="277"/>
      <c r="DS740" s="277"/>
      <c r="DT740" s="277"/>
      <c r="DU740" s="277"/>
      <c r="DV740" s="277"/>
      <c r="DW740" s="277"/>
      <c r="DX740" s="277"/>
      <c r="DY740" s="277"/>
      <c r="DZ740" s="277"/>
      <c r="EA740" s="277"/>
      <c r="EB740" s="277"/>
      <c r="EC740" s="277"/>
      <c r="ED740" s="277"/>
      <c r="EE740" s="277"/>
      <c r="EF740" s="277"/>
      <c r="EG740" s="277"/>
      <c r="EH740" s="277"/>
      <c r="EI740" s="277"/>
      <c r="EJ740" s="277"/>
      <c r="EK740" s="277"/>
      <c r="EL740" s="277"/>
      <c r="EM740" s="277"/>
      <c r="EN740" s="277"/>
      <c r="EO740" s="277"/>
      <c r="EP740" s="277"/>
      <c r="EQ740" s="277"/>
      <c r="ER740" s="277"/>
      <c r="ES740" s="277"/>
      <c r="ET740" s="277"/>
      <c r="EU740" s="277"/>
      <c r="EV740" s="277"/>
      <c r="EW740" s="277"/>
      <c r="EX740" s="277"/>
      <c r="EY740" s="277"/>
      <c r="EZ740" s="277"/>
      <c r="FA740" s="277"/>
      <c r="FB740" s="277"/>
      <c r="FC740" s="277"/>
      <c r="FD740" s="277"/>
      <c r="FE740" s="277"/>
      <c r="FF740" s="277"/>
      <c r="FG740" s="277"/>
      <c r="FH740" s="277"/>
      <c r="FI740" s="277"/>
      <c r="FJ740" s="277"/>
      <c r="FK740" s="277"/>
      <c r="FL740" s="277"/>
      <c r="FM740" s="277"/>
      <c r="FN740" s="277"/>
      <c r="FO740" s="277"/>
      <c r="FP740" s="277"/>
      <c r="FQ740" s="277"/>
      <c r="FR740" s="277"/>
      <c r="FS740" s="277"/>
      <c r="FT740" s="277"/>
      <c r="FU740" s="277"/>
      <c r="FV740" s="277"/>
      <c r="FW740" s="277"/>
      <c r="FX740" s="277"/>
      <c r="FY740" s="277"/>
      <c r="FZ740" s="277"/>
      <c r="GA740" s="277"/>
      <c r="GB740" s="277"/>
      <c r="GC740" s="277"/>
      <c r="GD740" s="277"/>
      <c r="GE740" s="277"/>
      <c r="GF740" s="277"/>
      <c r="GG740" s="277"/>
      <c r="GH740" s="277"/>
      <c r="GI740" s="277"/>
      <c r="GJ740" s="277"/>
      <c r="GK740" s="277"/>
      <c r="GL740" s="277"/>
      <c r="GM740" s="277"/>
      <c r="GN740" s="277"/>
      <c r="GO740" s="277"/>
      <c r="GP740" s="277"/>
      <c r="GQ740" s="277"/>
      <c r="GR740" s="277"/>
      <c r="GS740" s="277"/>
      <c r="GT740" s="277"/>
      <c r="GU740" s="277"/>
      <c r="GV740" s="280"/>
      <c r="GW740" s="280"/>
      <c r="GX740" s="280"/>
      <c r="GY740" s="280"/>
      <c r="GZ740" s="280"/>
      <c r="HA740" s="280"/>
      <c r="HB740" s="280"/>
      <c r="HC740" s="280"/>
      <c r="HD740" s="280"/>
      <c r="HE740" s="280"/>
      <c r="HF740" s="280"/>
      <c r="HG740" s="280"/>
      <c r="HH740" s="280"/>
      <c r="HI740" s="280"/>
      <c r="HJ740" s="280"/>
      <c r="HK740" s="280"/>
      <c r="HL740" s="280"/>
      <c r="HM740" s="280"/>
      <c r="HN740" s="280"/>
      <c r="HO740" s="280"/>
      <c r="HP740" s="280"/>
      <c r="HQ740" s="280"/>
      <c r="HR740" s="280"/>
      <c r="HS740" s="280"/>
    </row>
    <row r="741" spans="1:227" s="278" customFormat="1" ht="47.1" customHeight="1">
      <c r="A741" s="521"/>
      <c r="B741" s="294" t="s">
        <v>253</v>
      </c>
      <c r="C741" s="290">
        <v>41.14</v>
      </c>
      <c r="D741" s="290">
        <v>40.789782000000002</v>
      </c>
      <c r="E741" s="290"/>
      <c r="F741" s="291">
        <f t="shared" si="120"/>
        <v>81.929782000000003</v>
      </c>
      <c r="G741" s="290"/>
      <c r="H741" s="291">
        <f t="shared" si="115"/>
        <v>81.929782000000003</v>
      </c>
      <c r="I741" s="296" t="s">
        <v>689</v>
      </c>
      <c r="J741" s="277"/>
      <c r="K741" s="277"/>
      <c r="L741" s="277"/>
      <c r="M741" s="277"/>
      <c r="N741" s="277"/>
      <c r="O741" s="277"/>
      <c r="P741" s="277"/>
      <c r="Q741" s="277"/>
      <c r="R741" s="277"/>
      <c r="S741" s="277"/>
      <c r="T741" s="277"/>
      <c r="U741" s="277"/>
      <c r="V741" s="277"/>
      <c r="W741" s="277"/>
      <c r="X741" s="277"/>
      <c r="Y741" s="277"/>
      <c r="Z741" s="277"/>
      <c r="AA741" s="277"/>
      <c r="AB741" s="277"/>
      <c r="AC741" s="277"/>
      <c r="AD741" s="277"/>
      <c r="AE741" s="277"/>
      <c r="AF741" s="277"/>
      <c r="AG741" s="277"/>
      <c r="AH741" s="277"/>
      <c r="AI741" s="277"/>
      <c r="AJ741" s="277"/>
      <c r="AK741" s="277"/>
      <c r="AL741" s="277"/>
      <c r="AM741" s="277"/>
      <c r="AN741" s="277"/>
      <c r="AO741" s="277"/>
      <c r="AP741" s="277"/>
      <c r="AQ741" s="277"/>
      <c r="AR741" s="277"/>
      <c r="AS741" s="277"/>
      <c r="AT741" s="277"/>
      <c r="AU741" s="277"/>
      <c r="AV741" s="277"/>
      <c r="AW741" s="277"/>
      <c r="AX741" s="277"/>
      <c r="AY741" s="277"/>
      <c r="AZ741" s="277"/>
      <c r="BA741" s="277"/>
      <c r="BB741" s="277"/>
      <c r="BC741" s="277"/>
      <c r="BD741" s="277"/>
      <c r="BE741" s="277"/>
      <c r="BF741" s="277"/>
      <c r="BG741" s="277"/>
      <c r="BH741" s="277"/>
      <c r="BI741" s="277"/>
      <c r="BJ741" s="277"/>
      <c r="BK741" s="277"/>
      <c r="BL741" s="277"/>
      <c r="BM741" s="277"/>
      <c r="BN741" s="277"/>
      <c r="BO741" s="277"/>
      <c r="BP741" s="277"/>
      <c r="BQ741" s="277"/>
      <c r="BR741" s="277"/>
      <c r="BS741" s="277"/>
      <c r="BT741" s="277"/>
      <c r="BU741" s="277"/>
      <c r="BV741" s="277"/>
      <c r="BW741" s="277"/>
      <c r="BX741" s="277"/>
      <c r="BY741" s="277"/>
      <c r="BZ741" s="277"/>
      <c r="CA741" s="277"/>
      <c r="CB741" s="277"/>
      <c r="CC741" s="277"/>
      <c r="CD741" s="277"/>
      <c r="CE741" s="277"/>
      <c r="CF741" s="277"/>
      <c r="CG741" s="277"/>
      <c r="CH741" s="277"/>
      <c r="CI741" s="277"/>
      <c r="CJ741" s="277"/>
      <c r="CK741" s="277"/>
      <c r="CL741" s="277"/>
      <c r="CM741" s="277"/>
      <c r="CN741" s="277"/>
      <c r="CO741" s="277"/>
      <c r="CP741" s="277"/>
      <c r="CQ741" s="277"/>
      <c r="CR741" s="277"/>
      <c r="CS741" s="277"/>
      <c r="CT741" s="277"/>
      <c r="CU741" s="277"/>
      <c r="CV741" s="277"/>
      <c r="CW741" s="277"/>
      <c r="CX741" s="277"/>
      <c r="CY741" s="277"/>
      <c r="CZ741" s="277"/>
      <c r="DA741" s="277"/>
      <c r="DB741" s="277"/>
      <c r="DC741" s="277"/>
      <c r="DD741" s="277"/>
      <c r="DE741" s="277"/>
      <c r="DF741" s="277"/>
      <c r="DG741" s="277"/>
      <c r="DH741" s="277"/>
      <c r="DI741" s="277"/>
      <c r="DJ741" s="277"/>
      <c r="DK741" s="277"/>
      <c r="DL741" s="277"/>
      <c r="DM741" s="277"/>
      <c r="DN741" s="277"/>
      <c r="DO741" s="277"/>
      <c r="DP741" s="277"/>
      <c r="DQ741" s="277"/>
      <c r="DR741" s="277"/>
      <c r="DS741" s="277"/>
      <c r="DT741" s="277"/>
      <c r="DU741" s="277"/>
      <c r="DV741" s="277"/>
      <c r="DW741" s="277"/>
      <c r="DX741" s="277"/>
      <c r="DY741" s="277"/>
      <c r="DZ741" s="277"/>
      <c r="EA741" s="277"/>
      <c r="EB741" s="277"/>
      <c r="EC741" s="277"/>
      <c r="ED741" s="277"/>
      <c r="EE741" s="277"/>
      <c r="EF741" s="277"/>
      <c r="EG741" s="277"/>
      <c r="EH741" s="277"/>
      <c r="EI741" s="277"/>
      <c r="EJ741" s="277"/>
      <c r="EK741" s="277"/>
      <c r="EL741" s="277"/>
      <c r="EM741" s="277"/>
      <c r="EN741" s="277"/>
      <c r="EO741" s="277"/>
      <c r="EP741" s="277"/>
      <c r="EQ741" s="277"/>
      <c r="ER741" s="277"/>
      <c r="ES741" s="277"/>
      <c r="ET741" s="277"/>
      <c r="EU741" s="277"/>
      <c r="EV741" s="277"/>
      <c r="EW741" s="277"/>
      <c r="EX741" s="277"/>
      <c r="EY741" s="277"/>
      <c r="EZ741" s="277"/>
      <c r="FA741" s="277"/>
      <c r="FB741" s="277"/>
      <c r="FC741" s="277"/>
      <c r="FD741" s="277"/>
      <c r="FE741" s="277"/>
      <c r="FF741" s="277"/>
      <c r="FG741" s="277"/>
      <c r="FH741" s="277"/>
      <c r="FI741" s="277"/>
      <c r="FJ741" s="277"/>
      <c r="FK741" s="277"/>
      <c r="FL741" s="277"/>
      <c r="FM741" s="277"/>
      <c r="FN741" s="277"/>
      <c r="FO741" s="277"/>
      <c r="FP741" s="277"/>
      <c r="FQ741" s="277"/>
      <c r="FR741" s="277"/>
      <c r="FS741" s="277"/>
      <c r="FT741" s="277"/>
      <c r="FU741" s="277"/>
      <c r="FV741" s="277"/>
      <c r="FW741" s="277"/>
      <c r="FX741" s="277"/>
      <c r="FY741" s="277"/>
      <c r="FZ741" s="277"/>
      <c r="GA741" s="277"/>
      <c r="GB741" s="277"/>
      <c r="GC741" s="277"/>
      <c r="GD741" s="277"/>
      <c r="GE741" s="277"/>
      <c r="GF741" s="277"/>
      <c r="GG741" s="277"/>
      <c r="GH741" s="277"/>
      <c r="GI741" s="277"/>
      <c r="GJ741" s="277"/>
      <c r="GK741" s="277"/>
      <c r="GL741" s="277"/>
      <c r="GM741" s="277"/>
      <c r="GN741" s="277"/>
      <c r="GO741" s="277"/>
      <c r="GP741" s="277"/>
      <c r="GQ741" s="277"/>
      <c r="GR741" s="277"/>
      <c r="GS741" s="277"/>
      <c r="GT741" s="277"/>
      <c r="GU741" s="277"/>
      <c r="GV741" s="280"/>
      <c r="GW741" s="280"/>
      <c r="GX741" s="280"/>
      <c r="GY741" s="280"/>
      <c r="GZ741" s="280"/>
      <c r="HA741" s="280"/>
      <c r="HB741" s="280"/>
      <c r="HC741" s="280"/>
      <c r="HD741" s="280"/>
      <c r="HE741" s="280"/>
      <c r="HF741" s="280"/>
      <c r="HG741" s="280"/>
      <c r="HH741" s="280"/>
      <c r="HI741" s="280"/>
      <c r="HJ741" s="280"/>
      <c r="HK741" s="280"/>
      <c r="HL741" s="280"/>
      <c r="HM741" s="280"/>
      <c r="HN741" s="280"/>
      <c r="HO741" s="280"/>
      <c r="HP741" s="280"/>
      <c r="HQ741" s="280"/>
      <c r="HR741" s="280"/>
      <c r="HS741" s="280"/>
    </row>
    <row r="742" spans="1:227" s="278" customFormat="1" ht="47.1" customHeight="1">
      <c r="A742" s="521"/>
      <c r="B742" s="294" t="s">
        <v>255</v>
      </c>
      <c r="C742" s="291">
        <v>5.4</v>
      </c>
      <c r="D742" s="290"/>
      <c r="E742" s="290"/>
      <c r="F742" s="291">
        <f t="shared" si="120"/>
        <v>5.4</v>
      </c>
      <c r="G742" s="290"/>
      <c r="H742" s="291">
        <f t="shared" si="115"/>
        <v>5.4</v>
      </c>
      <c r="I742" s="296"/>
      <c r="J742" s="277"/>
      <c r="K742" s="277"/>
      <c r="L742" s="277"/>
      <c r="M742" s="277"/>
      <c r="N742" s="277"/>
      <c r="O742" s="277"/>
      <c r="P742" s="277"/>
      <c r="Q742" s="277"/>
      <c r="R742" s="277"/>
      <c r="S742" s="277"/>
      <c r="T742" s="277"/>
      <c r="U742" s="277"/>
      <c r="V742" s="277"/>
      <c r="W742" s="277"/>
      <c r="X742" s="277"/>
      <c r="Y742" s="277"/>
      <c r="Z742" s="277"/>
      <c r="AA742" s="277"/>
      <c r="AB742" s="277"/>
      <c r="AC742" s="277"/>
      <c r="AD742" s="277"/>
      <c r="AE742" s="277"/>
      <c r="AF742" s="277"/>
      <c r="AG742" s="277"/>
      <c r="AH742" s="277"/>
      <c r="AI742" s="277"/>
      <c r="AJ742" s="277"/>
      <c r="AK742" s="277"/>
      <c r="AL742" s="277"/>
      <c r="AM742" s="277"/>
      <c r="AN742" s="277"/>
      <c r="AO742" s="277"/>
      <c r="AP742" s="277"/>
      <c r="AQ742" s="277"/>
      <c r="AR742" s="277"/>
      <c r="AS742" s="277"/>
      <c r="AT742" s="277"/>
      <c r="AU742" s="277"/>
      <c r="AV742" s="277"/>
      <c r="AW742" s="277"/>
      <c r="AX742" s="277"/>
      <c r="AY742" s="277"/>
      <c r="AZ742" s="277"/>
      <c r="BA742" s="277"/>
      <c r="BB742" s="277"/>
      <c r="BC742" s="277"/>
      <c r="BD742" s="277"/>
      <c r="BE742" s="277"/>
      <c r="BF742" s="277"/>
      <c r="BG742" s="277"/>
      <c r="BH742" s="277"/>
      <c r="BI742" s="277"/>
      <c r="BJ742" s="277"/>
      <c r="BK742" s="277"/>
      <c r="BL742" s="277"/>
      <c r="BM742" s="277"/>
      <c r="BN742" s="277"/>
      <c r="BO742" s="277"/>
      <c r="BP742" s="277"/>
      <c r="BQ742" s="277"/>
      <c r="BR742" s="277"/>
      <c r="BS742" s="277"/>
      <c r="BT742" s="277"/>
      <c r="BU742" s="277"/>
      <c r="BV742" s="277"/>
      <c r="BW742" s="277"/>
      <c r="BX742" s="277"/>
      <c r="BY742" s="277"/>
      <c r="BZ742" s="277"/>
      <c r="CA742" s="277"/>
      <c r="CB742" s="277"/>
      <c r="CC742" s="277"/>
      <c r="CD742" s="277"/>
      <c r="CE742" s="277"/>
      <c r="CF742" s="277"/>
      <c r="CG742" s="277"/>
      <c r="CH742" s="277"/>
      <c r="CI742" s="277"/>
      <c r="CJ742" s="277"/>
      <c r="CK742" s="277"/>
      <c r="CL742" s="277"/>
      <c r="CM742" s="277"/>
      <c r="CN742" s="277"/>
      <c r="CO742" s="277"/>
      <c r="CP742" s="277"/>
      <c r="CQ742" s="277"/>
      <c r="CR742" s="277"/>
      <c r="CS742" s="277"/>
      <c r="CT742" s="277"/>
      <c r="CU742" s="277"/>
      <c r="CV742" s="277"/>
      <c r="CW742" s="277"/>
      <c r="CX742" s="277"/>
      <c r="CY742" s="277"/>
      <c r="CZ742" s="277"/>
      <c r="DA742" s="277"/>
      <c r="DB742" s="277"/>
      <c r="DC742" s="277"/>
      <c r="DD742" s="277"/>
      <c r="DE742" s="277"/>
      <c r="DF742" s="277"/>
      <c r="DG742" s="277"/>
      <c r="DH742" s="277"/>
      <c r="DI742" s="277"/>
      <c r="DJ742" s="277"/>
      <c r="DK742" s="277"/>
      <c r="DL742" s="277"/>
      <c r="DM742" s="277"/>
      <c r="DN742" s="277"/>
      <c r="DO742" s="277"/>
      <c r="DP742" s="277"/>
      <c r="DQ742" s="277"/>
      <c r="DR742" s="277"/>
      <c r="DS742" s="277"/>
      <c r="DT742" s="277"/>
      <c r="DU742" s="277"/>
      <c r="DV742" s="277"/>
      <c r="DW742" s="277"/>
      <c r="DX742" s="277"/>
      <c r="DY742" s="277"/>
      <c r="DZ742" s="277"/>
      <c r="EA742" s="277"/>
      <c r="EB742" s="277"/>
      <c r="EC742" s="277"/>
      <c r="ED742" s="277"/>
      <c r="EE742" s="277"/>
      <c r="EF742" s="277"/>
      <c r="EG742" s="277"/>
      <c r="EH742" s="277"/>
      <c r="EI742" s="277"/>
      <c r="EJ742" s="277"/>
      <c r="EK742" s="277"/>
      <c r="EL742" s="277"/>
      <c r="EM742" s="277"/>
      <c r="EN742" s="277"/>
      <c r="EO742" s="277"/>
      <c r="EP742" s="277"/>
      <c r="EQ742" s="277"/>
      <c r="ER742" s="277"/>
      <c r="ES742" s="277"/>
      <c r="ET742" s="277"/>
      <c r="EU742" s="277"/>
      <c r="EV742" s="277"/>
      <c r="EW742" s="277"/>
      <c r="EX742" s="277"/>
      <c r="EY742" s="277"/>
      <c r="EZ742" s="277"/>
      <c r="FA742" s="277"/>
      <c r="FB742" s="277"/>
      <c r="FC742" s="277"/>
      <c r="FD742" s="277"/>
      <c r="FE742" s="277"/>
      <c r="FF742" s="277"/>
      <c r="FG742" s="277"/>
      <c r="FH742" s="277"/>
      <c r="FI742" s="277"/>
      <c r="FJ742" s="277"/>
      <c r="FK742" s="277"/>
      <c r="FL742" s="277"/>
      <c r="FM742" s="277"/>
      <c r="FN742" s="277"/>
      <c r="FO742" s="277"/>
      <c r="FP742" s="277"/>
      <c r="FQ742" s="277"/>
      <c r="FR742" s="277"/>
      <c r="FS742" s="277"/>
      <c r="FT742" s="277"/>
      <c r="FU742" s="277"/>
      <c r="FV742" s="277"/>
      <c r="FW742" s="277"/>
      <c r="FX742" s="277"/>
      <c r="FY742" s="277"/>
      <c r="FZ742" s="277"/>
      <c r="GA742" s="277"/>
      <c r="GB742" s="277"/>
      <c r="GC742" s="277"/>
      <c r="GD742" s="277"/>
      <c r="GE742" s="277"/>
      <c r="GF742" s="277"/>
      <c r="GG742" s="277"/>
      <c r="GH742" s="277"/>
      <c r="GI742" s="277"/>
      <c r="GJ742" s="277"/>
      <c r="GK742" s="277"/>
      <c r="GL742" s="277"/>
      <c r="GM742" s="277"/>
      <c r="GN742" s="277"/>
      <c r="GO742" s="277"/>
      <c r="GP742" s="277"/>
      <c r="GQ742" s="277"/>
      <c r="GR742" s="277"/>
      <c r="GS742" s="277"/>
      <c r="GT742" s="277"/>
      <c r="GU742" s="277"/>
      <c r="GV742" s="280"/>
      <c r="GW742" s="280"/>
      <c r="GX742" s="280"/>
      <c r="GY742" s="280"/>
      <c r="GZ742" s="280"/>
      <c r="HA742" s="280"/>
      <c r="HB742" s="280"/>
      <c r="HC742" s="280"/>
      <c r="HD742" s="280"/>
      <c r="HE742" s="280"/>
      <c r="HF742" s="280"/>
      <c r="HG742" s="280"/>
      <c r="HH742" s="280"/>
      <c r="HI742" s="280"/>
      <c r="HJ742" s="280"/>
      <c r="HK742" s="280"/>
      <c r="HL742" s="280"/>
      <c r="HM742" s="280"/>
      <c r="HN742" s="280"/>
      <c r="HO742" s="280"/>
      <c r="HP742" s="280"/>
      <c r="HQ742" s="280"/>
      <c r="HR742" s="280"/>
      <c r="HS742" s="280"/>
    </row>
    <row r="743" spans="1:227" s="278" customFormat="1" ht="47.1" customHeight="1">
      <c r="A743" s="521"/>
      <c r="B743" s="293" t="s">
        <v>256</v>
      </c>
      <c r="C743" s="291">
        <v>5.4</v>
      </c>
      <c r="D743" s="291"/>
      <c r="E743" s="291"/>
      <c r="F743" s="291">
        <f t="shared" si="120"/>
        <v>5.4</v>
      </c>
      <c r="G743" s="291"/>
      <c r="H743" s="291">
        <f t="shared" si="115"/>
        <v>5.4</v>
      </c>
      <c r="I743" s="296"/>
      <c r="J743" s="277"/>
      <c r="K743" s="277"/>
      <c r="L743" s="277"/>
      <c r="M743" s="277"/>
      <c r="N743" s="277"/>
      <c r="O743" s="277"/>
      <c r="P743" s="277"/>
      <c r="Q743" s="277"/>
      <c r="R743" s="277"/>
      <c r="S743" s="277"/>
      <c r="T743" s="277"/>
      <c r="U743" s="277"/>
      <c r="V743" s="277"/>
      <c r="W743" s="277"/>
      <c r="X743" s="277"/>
      <c r="Y743" s="277"/>
      <c r="Z743" s="277"/>
      <c r="AA743" s="277"/>
      <c r="AB743" s="277"/>
      <c r="AC743" s="277"/>
      <c r="AD743" s="277"/>
      <c r="AE743" s="277"/>
      <c r="AF743" s="277"/>
      <c r="AG743" s="277"/>
      <c r="AH743" s="277"/>
      <c r="AI743" s="277"/>
      <c r="AJ743" s="277"/>
      <c r="AK743" s="277"/>
      <c r="AL743" s="277"/>
      <c r="AM743" s="277"/>
      <c r="AN743" s="277"/>
      <c r="AO743" s="277"/>
      <c r="AP743" s="277"/>
      <c r="AQ743" s="277"/>
      <c r="AR743" s="277"/>
      <c r="AS743" s="277"/>
      <c r="AT743" s="277"/>
      <c r="AU743" s="277"/>
      <c r="AV743" s="277"/>
      <c r="AW743" s="277"/>
      <c r="AX743" s="277"/>
      <c r="AY743" s="277"/>
      <c r="AZ743" s="277"/>
      <c r="BA743" s="277"/>
      <c r="BB743" s="277"/>
      <c r="BC743" s="277"/>
      <c r="BD743" s="277"/>
      <c r="BE743" s="277"/>
      <c r="BF743" s="277"/>
      <c r="BG743" s="277"/>
      <c r="BH743" s="277"/>
      <c r="BI743" s="277"/>
      <c r="BJ743" s="277"/>
      <c r="BK743" s="277"/>
      <c r="BL743" s="277"/>
      <c r="BM743" s="277"/>
      <c r="BN743" s="277"/>
      <c r="BO743" s="277"/>
      <c r="BP743" s="277"/>
      <c r="BQ743" s="277"/>
      <c r="BR743" s="277"/>
      <c r="BS743" s="277"/>
      <c r="BT743" s="277"/>
      <c r="BU743" s="277"/>
      <c r="BV743" s="277"/>
      <c r="BW743" s="277"/>
      <c r="BX743" s="277"/>
      <c r="BY743" s="277"/>
      <c r="BZ743" s="277"/>
      <c r="CA743" s="277"/>
      <c r="CB743" s="277"/>
      <c r="CC743" s="277"/>
      <c r="CD743" s="277"/>
      <c r="CE743" s="277"/>
      <c r="CF743" s="277"/>
      <c r="CG743" s="277"/>
      <c r="CH743" s="277"/>
      <c r="CI743" s="277"/>
      <c r="CJ743" s="277"/>
      <c r="CK743" s="277"/>
      <c r="CL743" s="277"/>
      <c r="CM743" s="277"/>
      <c r="CN743" s="277"/>
      <c r="CO743" s="277"/>
      <c r="CP743" s="277"/>
      <c r="CQ743" s="277"/>
      <c r="CR743" s="277"/>
      <c r="CS743" s="277"/>
      <c r="CT743" s="277"/>
      <c r="CU743" s="277"/>
      <c r="CV743" s="277"/>
      <c r="CW743" s="277"/>
      <c r="CX743" s="277"/>
      <c r="CY743" s="277"/>
      <c r="CZ743" s="277"/>
      <c r="DA743" s="277"/>
      <c r="DB743" s="277"/>
      <c r="DC743" s="277"/>
      <c r="DD743" s="277"/>
      <c r="DE743" s="277"/>
      <c r="DF743" s="277"/>
      <c r="DG743" s="277"/>
      <c r="DH743" s="277"/>
      <c r="DI743" s="277"/>
      <c r="DJ743" s="277"/>
      <c r="DK743" s="277"/>
      <c r="DL743" s="277"/>
      <c r="DM743" s="277"/>
      <c r="DN743" s="277"/>
      <c r="DO743" s="277"/>
      <c r="DP743" s="277"/>
      <c r="DQ743" s="277"/>
      <c r="DR743" s="277"/>
      <c r="DS743" s="277"/>
      <c r="DT743" s="277"/>
      <c r="DU743" s="277"/>
      <c r="DV743" s="277"/>
      <c r="DW743" s="277"/>
      <c r="DX743" s="277"/>
      <c r="DY743" s="277"/>
      <c r="DZ743" s="277"/>
      <c r="EA743" s="277"/>
      <c r="EB743" s="277"/>
      <c r="EC743" s="277"/>
      <c r="ED743" s="277"/>
      <c r="EE743" s="277"/>
      <c r="EF743" s="277"/>
      <c r="EG743" s="277"/>
      <c r="EH743" s="277"/>
      <c r="EI743" s="277"/>
      <c r="EJ743" s="277"/>
      <c r="EK743" s="277"/>
      <c r="EL743" s="277"/>
      <c r="EM743" s="277"/>
      <c r="EN743" s="277"/>
      <c r="EO743" s="277"/>
      <c r="EP743" s="277"/>
      <c r="EQ743" s="277"/>
      <c r="ER743" s="277"/>
      <c r="ES743" s="277"/>
      <c r="ET743" s="277"/>
      <c r="EU743" s="277"/>
      <c r="EV743" s="277"/>
      <c r="EW743" s="277"/>
      <c r="EX743" s="277"/>
      <c r="EY743" s="277"/>
      <c r="EZ743" s="277"/>
      <c r="FA743" s="277"/>
      <c r="FB743" s="277"/>
      <c r="FC743" s="277"/>
      <c r="FD743" s="277"/>
      <c r="FE743" s="277"/>
      <c r="FF743" s="277"/>
      <c r="FG743" s="277"/>
      <c r="FH743" s="277"/>
      <c r="FI743" s="277"/>
      <c r="FJ743" s="277"/>
      <c r="FK743" s="277"/>
      <c r="FL743" s="277"/>
      <c r="FM743" s="277"/>
      <c r="FN743" s="277"/>
      <c r="FO743" s="277"/>
      <c r="FP743" s="277"/>
      <c r="FQ743" s="277"/>
      <c r="FR743" s="277"/>
      <c r="FS743" s="277"/>
      <c r="FT743" s="277"/>
      <c r="FU743" s="277"/>
      <c r="FV743" s="277"/>
      <c r="FW743" s="277"/>
      <c r="FX743" s="277"/>
      <c r="FY743" s="277"/>
      <c r="FZ743" s="277"/>
      <c r="GA743" s="277"/>
      <c r="GB743" s="277"/>
      <c r="GC743" s="277"/>
      <c r="GD743" s="277"/>
      <c r="GE743" s="277"/>
      <c r="GF743" s="277"/>
      <c r="GG743" s="277"/>
      <c r="GH743" s="277"/>
      <c r="GI743" s="277"/>
      <c r="GJ743" s="277"/>
      <c r="GK743" s="277"/>
      <c r="GL743" s="277"/>
      <c r="GM743" s="277"/>
      <c r="GN743" s="277"/>
      <c r="GO743" s="277"/>
      <c r="GP743" s="277"/>
      <c r="GQ743" s="277"/>
      <c r="GR743" s="277"/>
      <c r="GS743" s="277"/>
      <c r="GT743" s="277"/>
      <c r="GU743" s="277"/>
      <c r="GV743" s="280"/>
      <c r="GW743" s="280"/>
      <c r="GX743" s="280"/>
      <c r="GY743" s="280"/>
      <c r="GZ743" s="280"/>
      <c r="HA743" s="280"/>
      <c r="HB743" s="280"/>
      <c r="HC743" s="280"/>
      <c r="HD743" s="280"/>
      <c r="HE743" s="280"/>
      <c r="HF743" s="280"/>
      <c r="HG743" s="280"/>
      <c r="HH743" s="280"/>
      <c r="HI743" s="280"/>
      <c r="HJ743" s="280"/>
      <c r="HK743" s="280"/>
      <c r="HL743" s="280"/>
      <c r="HM743" s="280"/>
      <c r="HN743" s="280"/>
      <c r="HO743" s="280"/>
      <c r="HP743" s="280"/>
      <c r="HQ743" s="280"/>
      <c r="HR743" s="280"/>
      <c r="HS743" s="280"/>
    </row>
    <row r="744" spans="1:227" s="278" customFormat="1" ht="47.1" customHeight="1">
      <c r="A744" s="521"/>
      <c r="B744" s="294" t="s">
        <v>258</v>
      </c>
      <c r="C744" s="291">
        <f>SUM(C745:C748)</f>
        <v>40</v>
      </c>
      <c r="D744" s="291">
        <f t="shared" ref="D744:G744" si="122">SUM(D745:D748)</f>
        <v>11.7</v>
      </c>
      <c r="E744" s="291">
        <f t="shared" si="122"/>
        <v>0</v>
      </c>
      <c r="F744" s="291">
        <f t="shared" si="120"/>
        <v>51.7</v>
      </c>
      <c r="G744" s="291">
        <f t="shared" si="122"/>
        <v>61.991</v>
      </c>
      <c r="H744" s="291">
        <f t="shared" si="115"/>
        <v>113.691</v>
      </c>
      <c r="I744" s="296"/>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s="277"/>
      <c r="AG744" s="277"/>
      <c r="AH744" s="277"/>
      <c r="AI744" s="277"/>
      <c r="AJ744" s="277"/>
      <c r="AK744" s="277"/>
      <c r="AL744" s="277"/>
      <c r="AM744" s="277"/>
      <c r="AN744" s="277"/>
      <c r="AO744" s="277"/>
      <c r="AP744" s="277"/>
      <c r="AQ744" s="277"/>
      <c r="AR744" s="277"/>
      <c r="AS744" s="277"/>
      <c r="AT744" s="277"/>
      <c r="AU744" s="277"/>
      <c r="AV744" s="277"/>
      <c r="AW744" s="277"/>
      <c r="AX744" s="277"/>
      <c r="AY744" s="277"/>
      <c r="AZ744" s="277"/>
      <c r="BA744" s="277"/>
      <c r="BB744" s="277"/>
      <c r="BC744" s="277"/>
      <c r="BD744" s="277"/>
      <c r="BE744" s="277"/>
      <c r="BF744" s="277"/>
      <c r="BG744" s="277"/>
      <c r="BH744" s="277"/>
      <c r="BI744" s="277"/>
      <c r="BJ744" s="277"/>
      <c r="BK744" s="277"/>
      <c r="BL744" s="277"/>
      <c r="BM744" s="277"/>
      <c r="BN744" s="277"/>
      <c r="BO744" s="277"/>
      <c r="BP744" s="277"/>
      <c r="BQ744" s="277"/>
      <c r="BR744" s="277"/>
      <c r="BS744" s="277"/>
      <c r="BT744" s="277"/>
      <c r="BU744" s="277"/>
      <c r="BV744" s="277"/>
      <c r="BW744" s="277"/>
      <c r="BX744" s="277"/>
      <c r="BY744" s="277"/>
      <c r="BZ744" s="277"/>
      <c r="CA744" s="277"/>
      <c r="CB744" s="277"/>
      <c r="CC744" s="277"/>
      <c r="CD744" s="277"/>
      <c r="CE744" s="277"/>
      <c r="CF744" s="277"/>
      <c r="CG744" s="277"/>
      <c r="CH744" s="277"/>
      <c r="CI744" s="277"/>
      <c r="CJ744" s="277"/>
      <c r="CK744" s="277"/>
      <c r="CL744" s="277"/>
      <c r="CM744" s="277"/>
      <c r="CN744" s="277"/>
      <c r="CO744" s="277"/>
      <c r="CP744" s="277"/>
      <c r="CQ744" s="277"/>
      <c r="CR744" s="277"/>
      <c r="CS744" s="277"/>
      <c r="CT744" s="277"/>
      <c r="CU744" s="277"/>
      <c r="CV744" s="277"/>
      <c r="CW744" s="277"/>
      <c r="CX744" s="277"/>
      <c r="CY744" s="277"/>
      <c r="CZ744" s="277"/>
      <c r="DA744" s="277"/>
      <c r="DB744" s="277"/>
      <c r="DC744" s="277"/>
      <c r="DD744" s="277"/>
      <c r="DE744" s="277"/>
      <c r="DF744" s="277"/>
      <c r="DG744" s="277"/>
      <c r="DH744" s="277"/>
      <c r="DI744" s="277"/>
      <c r="DJ744" s="277"/>
      <c r="DK744" s="277"/>
      <c r="DL744" s="277"/>
      <c r="DM744" s="277"/>
      <c r="DN744" s="277"/>
      <c r="DO744" s="277"/>
      <c r="DP744" s="277"/>
      <c r="DQ744" s="277"/>
      <c r="DR744" s="277"/>
      <c r="DS744" s="277"/>
      <c r="DT744" s="277"/>
      <c r="DU744" s="277"/>
      <c r="DV744" s="277"/>
      <c r="DW744" s="277"/>
      <c r="DX744" s="277"/>
      <c r="DY744" s="277"/>
      <c r="DZ744" s="277"/>
      <c r="EA744" s="277"/>
      <c r="EB744" s="277"/>
      <c r="EC744" s="277"/>
      <c r="ED744" s="277"/>
      <c r="EE744" s="277"/>
      <c r="EF744" s="277"/>
      <c r="EG744" s="277"/>
      <c r="EH744" s="277"/>
      <c r="EI744" s="277"/>
      <c r="EJ744" s="277"/>
      <c r="EK744" s="277"/>
      <c r="EL744" s="277"/>
      <c r="EM744" s="277"/>
      <c r="EN744" s="277"/>
      <c r="EO744" s="277"/>
      <c r="EP744" s="277"/>
      <c r="EQ744" s="277"/>
      <c r="ER744" s="277"/>
      <c r="ES744" s="277"/>
      <c r="ET744" s="277"/>
      <c r="EU744" s="277"/>
      <c r="EV744" s="277"/>
      <c r="EW744" s="277"/>
      <c r="EX744" s="277"/>
      <c r="EY744" s="277"/>
      <c r="EZ744" s="277"/>
      <c r="FA744" s="277"/>
      <c r="FB744" s="277"/>
      <c r="FC744" s="277"/>
      <c r="FD744" s="277"/>
      <c r="FE744" s="277"/>
      <c r="FF744" s="277"/>
      <c r="FG744" s="277"/>
      <c r="FH744" s="277"/>
      <c r="FI744" s="277"/>
      <c r="FJ744" s="277"/>
      <c r="FK744" s="277"/>
      <c r="FL744" s="277"/>
      <c r="FM744" s="277"/>
      <c r="FN744" s="277"/>
      <c r="FO744" s="277"/>
      <c r="FP744" s="277"/>
      <c r="FQ744" s="277"/>
      <c r="FR744" s="277"/>
      <c r="FS744" s="277"/>
      <c r="FT744" s="277"/>
      <c r="FU744" s="277"/>
      <c r="FV744" s="277"/>
      <c r="FW744" s="277"/>
      <c r="FX744" s="277"/>
      <c r="FY744" s="277"/>
      <c r="FZ744" s="277"/>
      <c r="GA744" s="277"/>
      <c r="GB744" s="277"/>
      <c r="GC744" s="277"/>
      <c r="GD744" s="277"/>
      <c r="GE744" s="277"/>
      <c r="GF744" s="277"/>
      <c r="GG744" s="277"/>
      <c r="GH744" s="277"/>
      <c r="GI744" s="277"/>
      <c r="GJ744" s="277"/>
      <c r="GK744" s="277"/>
      <c r="GL744" s="277"/>
      <c r="GM744" s="277"/>
      <c r="GN744" s="277"/>
      <c r="GO744" s="277"/>
      <c r="GP744" s="277"/>
      <c r="GQ744" s="277"/>
      <c r="GR744" s="277"/>
      <c r="GS744" s="277"/>
      <c r="GT744" s="277"/>
      <c r="GU744" s="277"/>
      <c r="GV744" s="280"/>
      <c r="GW744" s="280"/>
      <c r="GX744" s="280"/>
      <c r="GY744" s="280"/>
      <c r="GZ744" s="280"/>
      <c r="HA744" s="280"/>
      <c r="HB744" s="280"/>
      <c r="HC744" s="280"/>
      <c r="HD744" s="280"/>
      <c r="HE744" s="280"/>
      <c r="HF744" s="280"/>
      <c r="HG744" s="280"/>
      <c r="HH744" s="280"/>
      <c r="HI744" s="280"/>
      <c r="HJ744" s="280"/>
      <c r="HK744" s="280"/>
      <c r="HL744" s="280"/>
      <c r="HM744" s="280"/>
      <c r="HN744" s="280"/>
      <c r="HO744" s="280"/>
      <c r="HP744" s="280"/>
      <c r="HQ744" s="280"/>
      <c r="HR744" s="280"/>
      <c r="HS744" s="280"/>
    </row>
    <row r="745" spans="1:227" s="278" customFormat="1" ht="47.1" customHeight="1">
      <c r="A745" s="521"/>
      <c r="B745" s="296" t="s">
        <v>451</v>
      </c>
      <c r="C745" s="291">
        <v>40</v>
      </c>
      <c r="D745" s="290"/>
      <c r="E745" s="290"/>
      <c r="F745" s="291">
        <f t="shared" si="120"/>
        <v>40</v>
      </c>
      <c r="G745" s="290"/>
      <c r="H745" s="291">
        <f t="shared" si="115"/>
        <v>40</v>
      </c>
      <c r="I745" s="296"/>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277"/>
      <c r="AF745" s="277"/>
      <c r="AG745" s="277"/>
      <c r="AH745" s="277"/>
      <c r="AI745" s="277"/>
      <c r="AJ745" s="277"/>
      <c r="AK745" s="277"/>
      <c r="AL745" s="277"/>
      <c r="AM745" s="277"/>
      <c r="AN745" s="277"/>
      <c r="AO745" s="277"/>
      <c r="AP745" s="277"/>
      <c r="AQ745" s="277"/>
      <c r="AR745" s="277"/>
      <c r="AS745" s="277"/>
      <c r="AT745" s="277"/>
      <c r="AU745" s="277"/>
      <c r="AV745" s="277"/>
      <c r="AW745" s="277"/>
      <c r="AX745" s="277"/>
      <c r="AY745" s="277"/>
      <c r="AZ745" s="277"/>
      <c r="BA745" s="277"/>
      <c r="BB745" s="277"/>
      <c r="BC745" s="277"/>
      <c r="BD745" s="277"/>
      <c r="BE745" s="277"/>
      <c r="BF745" s="277"/>
      <c r="BG745" s="277"/>
      <c r="BH745" s="277"/>
      <c r="BI745" s="277"/>
      <c r="BJ745" s="277"/>
      <c r="BK745" s="277"/>
      <c r="BL745" s="277"/>
      <c r="BM745" s="277"/>
      <c r="BN745" s="277"/>
      <c r="BO745" s="277"/>
      <c r="BP745" s="277"/>
      <c r="BQ745" s="277"/>
      <c r="BR745" s="277"/>
      <c r="BS745" s="277"/>
      <c r="BT745" s="277"/>
      <c r="BU745" s="277"/>
      <c r="BV745" s="277"/>
      <c r="BW745" s="277"/>
      <c r="BX745" s="277"/>
      <c r="BY745" s="277"/>
      <c r="BZ745" s="277"/>
      <c r="CA745" s="277"/>
      <c r="CB745" s="277"/>
      <c r="CC745" s="277"/>
      <c r="CD745" s="277"/>
      <c r="CE745" s="277"/>
      <c r="CF745" s="277"/>
      <c r="CG745" s="277"/>
      <c r="CH745" s="277"/>
      <c r="CI745" s="277"/>
      <c r="CJ745" s="277"/>
      <c r="CK745" s="277"/>
      <c r="CL745" s="277"/>
      <c r="CM745" s="277"/>
      <c r="CN745" s="277"/>
      <c r="CO745" s="277"/>
      <c r="CP745" s="277"/>
      <c r="CQ745" s="277"/>
      <c r="CR745" s="277"/>
      <c r="CS745" s="277"/>
      <c r="CT745" s="277"/>
      <c r="CU745" s="277"/>
      <c r="CV745" s="277"/>
      <c r="CW745" s="277"/>
      <c r="CX745" s="277"/>
      <c r="CY745" s="277"/>
      <c r="CZ745" s="277"/>
      <c r="DA745" s="277"/>
      <c r="DB745" s="277"/>
      <c r="DC745" s="277"/>
      <c r="DD745" s="277"/>
      <c r="DE745" s="277"/>
      <c r="DF745" s="277"/>
      <c r="DG745" s="277"/>
      <c r="DH745" s="277"/>
      <c r="DI745" s="277"/>
      <c r="DJ745" s="277"/>
      <c r="DK745" s="277"/>
      <c r="DL745" s="277"/>
      <c r="DM745" s="277"/>
      <c r="DN745" s="277"/>
      <c r="DO745" s="277"/>
      <c r="DP745" s="277"/>
      <c r="DQ745" s="277"/>
      <c r="DR745" s="277"/>
      <c r="DS745" s="277"/>
      <c r="DT745" s="277"/>
      <c r="DU745" s="277"/>
      <c r="DV745" s="277"/>
      <c r="DW745" s="277"/>
      <c r="DX745" s="277"/>
      <c r="DY745" s="277"/>
      <c r="DZ745" s="277"/>
      <c r="EA745" s="277"/>
      <c r="EB745" s="277"/>
      <c r="EC745" s="277"/>
      <c r="ED745" s="277"/>
      <c r="EE745" s="277"/>
      <c r="EF745" s="277"/>
      <c r="EG745" s="277"/>
      <c r="EH745" s="277"/>
      <c r="EI745" s="277"/>
      <c r="EJ745" s="277"/>
      <c r="EK745" s="277"/>
      <c r="EL745" s="277"/>
      <c r="EM745" s="277"/>
      <c r="EN745" s="277"/>
      <c r="EO745" s="277"/>
      <c r="EP745" s="277"/>
      <c r="EQ745" s="277"/>
      <c r="ER745" s="277"/>
      <c r="ES745" s="277"/>
      <c r="ET745" s="277"/>
      <c r="EU745" s="277"/>
      <c r="EV745" s="277"/>
      <c r="EW745" s="277"/>
      <c r="EX745" s="277"/>
      <c r="EY745" s="277"/>
      <c r="EZ745" s="277"/>
      <c r="FA745" s="277"/>
      <c r="FB745" s="277"/>
      <c r="FC745" s="277"/>
      <c r="FD745" s="277"/>
      <c r="FE745" s="277"/>
      <c r="FF745" s="277"/>
      <c r="FG745" s="277"/>
      <c r="FH745" s="277"/>
      <c r="FI745" s="277"/>
      <c r="FJ745" s="277"/>
      <c r="FK745" s="277"/>
      <c r="FL745" s="277"/>
      <c r="FM745" s="277"/>
      <c r="FN745" s="277"/>
      <c r="FO745" s="277"/>
      <c r="FP745" s="277"/>
      <c r="FQ745" s="277"/>
      <c r="FR745" s="277"/>
      <c r="FS745" s="277"/>
      <c r="FT745" s="277"/>
      <c r="FU745" s="277"/>
      <c r="FV745" s="277"/>
      <c r="FW745" s="277"/>
      <c r="FX745" s="277"/>
      <c r="FY745" s="277"/>
      <c r="FZ745" s="277"/>
      <c r="GA745" s="277"/>
      <c r="GB745" s="277"/>
      <c r="GC745" s="277"/>
      <c r="GD745" s="277"/>
      <c r="GE745" s="277"/>
      <c r="GF745" s="277"/>
      <c r="GG745" s="277"/>
      <c r="GH745" s="277"/>
      <c r="GI745" s="277"/>
      <c r="GJ745" s="277"/>
      <c r="GK745" s="277"/>
      <c r="GL745" s="277"/>
      <c r="GM745" s="277"/>
      <c r="GN745" s="277"/>
      <c r="GO745" s="277"/>
      <c r="GP745" s="277"/>
      <c r="GQ745" s="277"/>
      <c r="GR745" s="277"/>
      <c r="GS745" s="277"/>
      <c r="GT745" s="277"/>
      <c r="GU745" s="277"/>
      <c r="GV745" s="280"/>
      <c r="GW745" s="280"/>
      <c r="GX745" s="280"/>
      <c r="GY745" s="280"/>
      <c r="GZ745" s="280"/>
      <c r="HA745" s="280"/>
      <c r="HB745" s="280"/>
      <c r="HC745" s="280"/>
      <c r="HD745" s="280"/>
      <c r="HE745" s="280"/>
      <c r="HF745" s="280"/>
      <c r="HG745" s="280"/>
      <c r="HH745" s="280"/>
      <c r="HI745" s="280"/>
      <c r="HJ745" s="280"/>
      <c r="HK745" s="280"/>
      <c r="HL745" s="280"/>
      <c r="HM745" s="280"/>
      <c r="HN745" s="280"/>
      <c r="HO745" s="280"/>
      <c r="HP745" s="280"/>
      <c r="HQ745" s="280"/>
      <c r="HR745" s="280"/>
      <c r="HS745" s="280"/>
    </row>
    <row r="746" spans="1:227" s="278" customFormat="1" ht="47.1" customHeight="1">
      <c r="A746" s="521"/>
      <c r="B746" s="296" t="s">
        <v>346</v>
      </c>
      <c r="C746" s="291"/>
      <c r="D746" s="290">
        <v>11.7</v>
      </c>
      <c r="E746" s="290"/>
      <c r="F746" s="291">
        <f t="shared" si="120"/>
        <v>11.7</v>
      </c>
      <c r="G746" s="290"/>
      <c r="H746" s="291">
        <f t="shared" si="115"/>
        <v>11.7</v>
      </c>
      <c r="I746" s="296" t="s">
        <v>267</v>
      </c>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277"/>
      <c r="AF746" s="277"/>
      <c r="AG746" s="277"/>
      <c r="AH746" s="277"/>
      <c r="AI746" s="277"/>
      <c r="AJ746" s="277"/>
      <c r="AK746" s="277"/>
      <c r="AL746" s="277"/>
      <c r="AM746" s="277"/>
      <c r="AN746" s="277"/>
      <c r="AO746" s="277"/>
      <c r="AP746" s="277"/>
      <c r="AQ746" s="277"/>
      <c r="AR746" s="277"/>
      <c r="AS746" s="277"/>
      <c r="AT746" s="277"/>
      <c r="AU746" s="277"/>
      <c r="AV746" s="277"/>
      <c r="AW746" s="277"/>
      <c r="AX746" s="277"/>
      <c r="AY746" s="277"/>
      <c r="AZ746" s="277"/>
      <c r="BA746" s="277"/>
      <c r="BB746" s="277"/>
      <c r="BC746" s="277"/>
      <c r="BD746" s="277"/>
      <c r="BE746" s="277"/>
      <c r="BF746" s="277"/>
      <c r="BG746" s="277"/>
      <c r="BH746" s="277"/>
      <c r="BI746" s="277"/>
      <c r="BJ746" s="277"/>
      <c r="BK746" s="277"/>
      <c r="BL746" s="277"/>
      <c r="BM746" s="277"/>
      <c r="BN746" s="277"/>
      <c r="BO746" s="277"/>
      <c r="BP746" s="277"/>
      <c r="BQ746" s="277"/>
      <c r="BR746" s="277"/>
      <c r="BS746" s="277"/>
      <c r="BT746" s="277"/>
      <c r="BU746" s="277"/>
      <c r="BV746" s="277"/>
      <c r="BW746" s="277"/>
      <c r="BX746" s="277"/>
      <c r="BY746" s="277"/>
      <c r="BZ746" s="277"/>
      <c r="CA746" s="277"/>
      <c r="CB746" s="277"/>
      <c r="CC746" s="277"/>
      <c r="CD746" s="277"/>
      <c r="CE746" s="277"/>
      <c r="CF746" s="277"/>
      <c r="CG746" s="277"/>
      <c r="CH746" s="277"/>
      <c r="CI746" s="277"/>
      <c r="CJ746" s="277"/>
      <c r="CK746" s="277"/>
      <c r="CL746" s="277"/>
      <c r="CM746" s="277"/>
      <c r="CN746" s="277"/>
      <c r="CO746" s="277"/>
      <c r="CP746" s="277"/>
      <c r="CQ746" s="277"/>
      <c r="CR746" s="277"/>
      <c r="CS746" s="277"/>
      <c r="CT746" s="277"/>
      <c r="CU746" s="277"/>
      <c r="CV746" s="277"/>
      <c r="CW746" s="277"/>
      <c r="CX746" s="277"/>
      <c r="CY746" s="277"/>
      <c r="CZ746" s="277"/>
      <c r="DA746" s="277"/>
      <c r="DB746" s="277"/>
      <c r="DC746" s="277"/>
      <c r="DD746" s="277"/>
      <c r="DE746" s="277"/>
      <c r="DF746" s="277"/>
      <c r="DG746" s="277"/>
      <c r="DH746" s="277"/>
      <c r="DI746" s="277"/>
      <c r="DJ746" s="277"/>
      <c r="DK746" s="277"/>
      <c r="DL746" s="277"/>
      <c r="DM746" s="277"/>
      <c r="DN746" s="277"/>
      <c r="DO746" s="277"/>
      <c r="DP746" s="277"/>
      <c r="DQ746" s="277"/>
      <c r="DR746" s="277"/>
      <c r="DS746" s="277"/>
      <c r="DT746" s="277"/>
      <c r="DU746" s="277"/>
      <c r="DV746" s="277"/>
      <c r="DW746" s="277"/>
      <c r="DX746" s="277"/>
      <c r="DY746" s="277"/>
      <c r="DZ746" s="277"/>
      <c r="EA746" s="277"/>
      <c r="EB746" s="277"/>
      <c r="EC746" s="277"/>
      <c r="ED746" s="277"/>
      <c r="EE746" s="277"/>
      <c r="EF746" s="277"/>
      <c r="EG746" s="277"/>
      <c r="EH746" s="277"/>
      <c r="EI746" s="277"/>
      <c r="EJ746" s="277"/>
      <c r="EK746" s="277"/>
      <c r="EL746" s="277"/>
      <c r="EM746" s="277"/>
      <c r="EN746" s="277"/>
      <c r="EO746" s="277"/>
      <c r="EP746" s="277"/>
      <c r="EQ746" s="277"/>
      <c r="ER746" s="277"/>
      <c r="ES746" s="277"/>
      <c r="ET746" s="277"/>
      <c r="EU746" s="277"/>
      <c r="EV746" s="277"/>
      <c r="EW746" s="277"/>
      <c r="EX746" s="277"/>
      <c r="EY746" s="277"/>
      <c r="EZ746" s="277"/>
      <c r="FA746" s="277"/>
      <c r="FB746" s="277"/>
      <c r="FC746" s="277"/>
      <c r="FD746" s="277"/>
      <c r="FE746" s="277"/>
      <c r="FF746" s="277"/>
      <c r="FG746" s="277"/>
      <c r="FH746" s="277"/>
      <c r="FI746" s="277"/>
      <c r="FJ746" s="277"/>
      <c r="FK746" s="277"/>
      <c r="FL746" s="277"/>
      <c r="FM746" s="277"/>
      <c r="FN746" s="277"/>
      <c r="FO746" s="277"/>
      <c r="FP746" s="277"/>
      <c r="FQ746" s="277"/>
      <c r="FR746" s="277"/>
      <c r="FS746" s="277"/>
      <c r="FT746" s="277"/>
      <c r="FU746" s="277"/>
      <c r="FV746" s="277"/>
      <c r="FW746" s="277"/>
      <c r="FX746" s="277"/>
      <c r="FY746" s="277"/>
      <c r="FZ746" s="277"/>
      <c r="GA746" s="277"/>
      <c r="GB746" s="277"/>
      <c r="GC746" s="277"/>
      <c r="GD746" s="277"/>
      <c r="GE746" s="277"/>
      <c r="GF746" s="277"/>
      <c r="GG746" s="277"/>
      <c r="GH746" s="277"/>
      <c r="GI746" s="277"/>
      <c r="GJ746" s="277"/>
      <c r="GK746" s="277"/>
      <c r="GL746" s="277"/>
      <c r="GM746" s="277"/>
      <c r="GN746" s="277"/>
      <c r="GO746" s="277"/>
      <c r="GP746" s="277"/>
      <c r="GQ746" s="277"/>
      <c r="GR746" s="277"/>
      <c r="GS746" s="277"/>
      <c r="GT746" s="277"/>
      <c r="GU746" s="277"/>
      <c r="GV746" s="280"/>
      <c r="GW746" s="280"/>
      <c r="GX746" s="280"/>
      <c r="GY746" s="280"/>
      <c r="GZ746" s="280"/>
      <c r="HA746" s="280"/>
      <c r="HB746" s="280"/>
      <c r="HC746" s="280"/>
      <c r="HD746" s="280"/>
      <c r="HE746" s="280"/>
      <c r="HF746" s="280"/>
      <c r="HG746" s="280"/>
      <c r="HH746" s="280"/>
      <c r="HI746" s="280"/>
      <c r="HJ746" s="280"/>
      <c r="HK746" s="280"/>
      <c r="HL746" s="280"/>
      <c r="HM746" s="280"/>
      <c r="HN746" s="280"/>
      <c r="HO746" s="280"/>
      <c r="HP746" s="280"/>
      <c r="HQ746" s="280"/>
      <c r="HR746" s="280"/>
      <c r="HS746" s="280"/>
    </row>
    <row r="747" spans="1:227" s="278" customFormat="1" ht="47.1" customHeight="1">
      <c r="A747" s="521"/>
      <c r="B747" s="296" t="s">
        <v>690</v>
      </c>
      <c r="C747" s="291"/>
      <c r="D747" s="290"/>
      <c r="E747" s="290"/>
      <c r="F747" s="291">
        <f t="shared" si="120"/>
        <v>0</v>
      </c>
      <c r="G747" s="290">
        <v>-2714.6</v>
      </c>
      <c r="H747" s="291">
        <f t="shared" si="115"/>
        <v>-2714.6</v>
      </c>
      <c r="I747" s="296"/>
      <c r="J747" s="277"/>
      <c r="K747" s="277"/>
      <c r="L747" s="277"/>
      <c r="M747" s="277"/>
      <c r="N747" s="277"/>
      <c r="O747" s="277"/>
      <c r="P747" s="277"/>
      <c r="Q747" s="277"/>
      <c r="R747" s="277"/>
      <c r="S747" s="277"/>
      <c r="T747" s="277"/>
      <c r="U747" s="277"/>
      <c r="V747" s="277"/>
      <c r="W747" s="277"/>
      <c r="X747" s="277"/>
      <c r="Y747" s="277"/>
      <c r="Z747" s="277"/>
      <c r="AA747" s="277"/>
      <c r="AB747" s="277"/>
      <c r="AC747" s="277"/>
      <c r="AD747" s="277"/>
      <c r="AE747" s="277"/>
      <c r="AF747" s="277"/>
      <c r="AG747" s="277"/>
      <c r="AH747" s="277"/>
      <c r="AI747" s="277"/>
      <c r="AJ747" s="277"/>
      <c r="AK747" s="277"/>
      <c r="AL747" s="277"/>
      <c r="AM747" s="277"/>
      <c r="AN747" s="277"/>
      <c r="AO747" s="277"/>
      <c r="AP747" s="277"/>
      <c r="AQ747" s="277"/>
      <c r="AR747" s="277"/>
      <c r="AS747" s="277"/>
      <c r="AT747" s="277"/>
      <c r="AU747" s="277"/>
      <c r="AV747" s="277"/>
      <c r="AW747" s="277"/>
      <c r="AX747" s="277"/>
      <c r="AY747" s="277"/>
      <c r="AZ747" s="277"/>
      <c r="BA747" s="277"/>
      <c r="BB747" s="277"/>
      <c r="BC747" s="277"/>
      <c r="BD747" s="277"/>
      <c r="BE747" s="277"/>
      <c r="BF747" s="277"/>
      <c r="BG747" s="277"/>
      <c r="BH747" s="277"/>
      <c r="BI747" s="277"/>
      <c r="BJ747" s="277"/>
      <c r="BK747" s="277"/>
      <c r="BL747" s="277"/>
      <c r="BM747" s="277"/>
      <c r="BN747" s="277"/>
      <c r="BO747" s="277"/>
      <c r="BP747" s="277"/>
      <c r="BQ747" s="277"/>
      <c r="BR747" s="277"/>
      <c r="BS747" s="277"/>
      <c r="BT747" s="277"/>
      <c r="BU747" s="277"/>
      <c r="BV747" s="277"/>
      <c r="BW747" s="277"/>
      <c r="BX747" s="277"/>
      <c r="BY747" s="277"/>
      <c r="BZ747" s="277"/>
      <c r="CA747" s="277"/>
      <c r="CB747" s="277"/>
      <c r="CC747" s="277"/>
      <c r="CD747" s="277"/>
      <c r="CE747" s="277"/>
      <c r="CF747" s="277"/>
      <c r="CG747" s="277"/>
      <c r="CH747" s="277"/>
      <c r="CI747" s="277"/>
      <c r="CJ747" s="277"/>
      <c r="CK747" s="277"/>
      <c r="CL747" s="277"/>
      <c r="CM747" s="277"/>
      <c r="CN747" s="277"/>
      <c r="CO747" s="277"/>
      <c r="CP747" s="277"/>
      <c r="CQ747" s="277"/>
      <c r="CR747" s="277"/>
      <c r="CS747" s="277"/>
      <c r="CT747" s="277"/>
      <c r="CU747" s="277"/>
      <c r="CV747" s="277"/>
      <c r="CW747" s="277"/>
      <c r="CX747" s="277"/>
      <c r="CY747" s="277"/>
      <c r="CZ747" s="277"/>
      <c r="DA747" s="277"/>
      <c r="DB747" s="277"/>
      <c r="DC747" s="277"/>
      <c r="DD747" s="277"/>
      <c r="DE747" s="277"/>
      <c r="DF747" s="277"/>
      <c r="DG747" s="277"/>
      <c r="DH747" s="277"/>
      <c r="DI747" s="277"/>
      <c r="DJ747" s="277"/>
      <c r="DK747" s="277"/>
      <c r="DL747" s="277"/>
      <c r="DM747" s="277"/>
      <c r="DN747" s="277"/>
      <c r="DO747" s="277"/>
      <c r="DP747" s="277"/>
      <c r="DQ747" s="277"/>
      <c r="DR747" s="277"/>
      <c r="DS747" s="277"/>
      <c r="DT747" s="277"/>
      <c r="DU747" s="277"/>
      <c r="DV747" s="277"/>
      <c r="DW747" s="277"/>
      <c r="DX747" s="277"/>
      <c r="DY747" s="277"/>
      <c r="DZ747" s="277"/>
      <c r="EA747" s="277"/>
      <c r="EB747" s="277"/>
      <c r="EC747" s="277"/>
      <c r="ED747" s="277"/>
      <c r="EE747" s="277"/>
      <c r="EF747" s="277"/>
      <c r="EG747" s="277"/>
      <c r="EH747" s="277"/>
      <c r="EI747" s="277"/>
      <c r="EJ747" s="277"/>
      <c r="EK747" s="277"/>
      <c r="EL747" s="277"/>
      <c r="EM747" s="277"/>
      <c r="EN747" s="277"/>
      <c r="EO747" s="277"/>
      <c r="EP747" s="277"/>
      <c r="EQ747" s="277"/>
      <c r="ER747" s="277"/>
      <c r="ES747" s="277"/>
      <c r="ET747" s="277"/>
      <c r="EU747" s="277"/>
      <c r="EV747" s="277"/>
      <c r="EW747" s="277"/>
      <c r="EX747" s="277"/>
      <c r="EY747" s="277"/>
      <c r="EZ747" s="277"/>
      <c r="FA747" s="277"/>
      <c r="FB747" s="277"/>
      <c r="FC747" s="277"/>
      <c r="FD747" s="277"/>
      <c r="FE747" s="277"/>
      <c r="FF747" s="277"/>
      <c r="FG747" s="277"/>
      <c r="FH747" s="277"/>
      <c r="FI747" s="277"/>
      <c r="FJ747" s="277"/>
      <c r="FK747" s="277"/>
      <c r="FL747" s="277"/>
      <c r="FM747" s="277"/>
      <c r="FN747" s="277"/>
      <c r="FO747" s="277"/>
      <c r="FP747" s="277"/>
      <c r="FQ747" s="277"/>
      <c r="FR747" s="277"/>
      <c r="FS747" s="277"/>
      <c r="FT747" s="277"/>
      <c r="FU747" s="277"/>
      <c r="FV747" s="277"/>
      <c r="FW747" s="277"/>
      <c r="FX747" s="277"/>
      <c r="FY747" s="277"/>
      <c r="FZ747" s="277"/>
      <c r="GA747" s="277"/>
      <c r="GB747" s="277"/>
      <c r="GC747" s="277"/>
      <c r="GD747" s="277"/>
      <c r="GE747" s="277"/>
      <c r="GF747" s="277"/>
      <c r="GG747" s="277"/>
      <c r="GH747" s="277"/>
      <c r="GI747" s="277"/>
      <c r="GJ747" s="277"/>
      <c r="GK747" s="277"/>
      <c r="GL747" s="277"/>
      <c r="GM747" s="277"/>
      <c r="GN747" s="277"/>
      <c r="GO747" s="277"/>
      <c r="GP747" s="277"/>
      <c r="GQ747" s="277"/>
      <c r="GR747" s="277"/>
      <c r="GS747" s="277"/>
      <c r="GT747" s="277"/>
      <c r="GU747" s="277"/>
      <c r="GV747" s="280"/>
      <c r="GW747" s="280"/>
      <c r="GX747" s="280"/>
      <c r="GY747" s="280"/>
      <c r="GZ747" s="280"/>
      <c r="HA747" s="280"/>
      <c r="HB747" s="280"/>
      <c r="HC747" s="280"/>
      <c r="HD747" s="280"/>
      <c r="HE747" s="280"/>
      <c r="HF747" s="280"/>
      <c r="HG747" s="280"/>
      <c r="HH747" s="280"/>
      <c r="HI747" s="280"/>
      <c r="HJ747" s="280"/>
      <c r="HK747" s="280"/>
      <c r="HL747" s="280"/>
      <c r="HM747" s="280"/>
      <c r="HN747" s="280"/>
      <c r="HO747" s="280"/>
      <c r="HP747" s="280"/>
      <c r="HQ747" s="280"/>
      <c r="HR747" s="280"/>
      <c r="HS747" s="280"/>
    </row>
    <row r="748" spans="1:227" s="278" customFormat="1" ht="47.1" customHeight="1">
      <c r="A748" s="522"/>
      <c r="B748" s="296" t="s">
        <v>308</v>
      </c>
      <c r="C748" s="291"/>
      <c r="D748" s="290"/>
      <c r="E748" s="290"/>
      <c r="F748" s="291">
        <f t="shared" si="120"/>
        <v>0</v>
      </c>
      <c r="G748" s="290">
        <v>2776.5909999999999</v>
      </c>
      <c r="H748" s="291">
        <f t="shared" si="115"/>
        <v>2776.5909999999999</v>
      </c>
      <c r="I748" s="296"/>
      <c r="J748" s="277"/>
      <c r="K748" s="277"/>
      <c r="L748" s="277"/>
      <c r="M748" s="277"/>
      <c r="N748" s="277"/>
      <c r="O748" s="277"/>
      <c r="P748" s="277"/>
      <c r="Q748" s="277"/>
      <c r="R748" s="277"/>
      <c r="S748" s="277"/>
      <c r="T748" s="277"/>
      <c r="U748" s="277"/>
      <c r="V748" s="277"/>
      <c r="W748" s="277"/>
      <c r="X748" s="277"/>
      <c r="Y748" s="277"/>
      <c r="Z748" s="277"/>
      <c r="AA748" s="277"/>
      <c r="AB748" s="277"/>
      <c r="AC748" s="277"/>
      <c r="AD748" s="277"/>
      <c r="AE748" s="277"/>
      <c r="AF748" s="277"/>
      <c r="AG748" s="277"/>
      <c r="AH748" s="277"/>
      <c r="AI748" s="277"/>
      <c r="AJ748" s="277"/>
      <c r="AK748" s="277"/>
      <c r="AL748" s="277"/>
      <c r="AM748" s="277"/>
      <c r="AN748" s="277"/>
      <c r="AO748" s="277"/>
      <c r="AP748" s="277"/>
      <c r="AQ748" s="277"/>
      <c r="AR748" s="277"/>
      <c r="AS748" s="277"/>
      <c r="AT748" s="277"/>
      <c r="AU748" s="277"/>
      <c r="AV748" s="277"/>
      <c r="AW748" s="277"/>
      <c r="AX748" s="277"/>
      <c r="AY748" s="277"/>
      <c r="AZ748" s="277"/>
      <c r="BA748" s="277"/>
      <c r="BB748" s="277"/>
      <c r="BC748" s="277"/>
      <c r="BD748" s="277"/>
      <c r="BE748" s="277"/>
      <c r="BF748" s="277"/>
      <c r="BG748" s="277"/>
      <c r="BH748" s="277"/>
      <c r="BI748" s="277"/>
      <c r="BJ748" s="277"/>
      <c r="BK748" s="277"/>
      <c r="BL748" s="277"/>
      <c r="BM748" s="277"/>
      <c r="BN748" s="277"/>
      <c r="BO748" s="277"/>
      <c r="BP748" s="277"/>
      <c r="BQ748" s="277"/>
      <c r="BR748" s="277"/>
      <c r="BS748" s="277"/>
      <c r="BT748" s="277"/>
      <c r="BU748" s="277"/>
      <c r="BV748" s="277"/>
      <c r="BW748" s="277"/>
      <c r="BX748" s="277"/>
      <c r="BY748" s="277"/>
      <c r="BZ748" s="277"/>
      <c r="CA748" s="277"/>
      <c r="CB748" s="277"/>
      <c r="CC748" s="277"/>
      <c r="CD748" s="277"/>
      <c r="CE748" s="277"/>
      <c r="CF748" s="277"/>
      <c r="CG748" s="277"/>
      <c r="CH748" s="277"/>
      <c r="CI748" s="277"/>
      <c r="CJ748" s="277"/>
      <c r="CK748" s="277"/>
      <c r="CL748" s="277"/>
      <c r="CM748" s="277"/>
      <c r="CN748" s="277"/>
      <c r="CO748" s="277"/>
      <c r="CP748" s="277"/>
      <c r="CQ748" s="277"/>
      <c r="CR748" s="277"/>
      <c r="CS748" s="277"/>
      <c r="CT748" s="277"/>
      <c r="CU748" s="277"/>
      <c r="CV748" s="277"/>
      <c r="CW748" s="277"/>
      <c r="CX748" s="277"/>
      <c r="CY748" s="277"/>
      <c r="CZ748" s="277"/>
      <c r="DA748" s="277"/>
      <c r="DB748" s="277"/>
      <c r="DC748" s="277"/>
      <c r="DD748" s="277"/>
      <c r="DE748" s="277"/>
      <c r="DF748" s="277"/>
      <c r="DG748" s="277"/>
      <c r="DH748" s="277"/>
      <c r="DI748" s="277"/>
      <c r="DJ748" s="277"/>
      <c r="DK748" s="277"/>
      <c r="DL748" s="277"/>
      <c r="DM748" s="277"/>
      <c r="DN748" s="277"/>
      <c r="DO748" s="277"/>
      <c r="DP748" s="277"/>
      <c r="DQ748" s="277"/>
      <c r="DR748" s="277"/>
      <c r="DS748" s="277"/>
      <c r="DT748" s="277"/>
      <c r="DU748" s="277"/>
      <c r="DV748" s="277"/>
      <c r="DW748" s="277"/>
      <c r="DX748" s="277"/>
      <c r="DY748" s="277"/>
      <c r="DZ748" s="277"/>
      <c r="EA748" s="277"/>
      <c r="EB748" s="277"/>
      <c r="EC748" s="277"/>
      <c r="ED748" s="277"/>
      <c r="EE748" s="277"/>
      <c r="EF748" s="277"/>
      <c r="EG748" s="277"/>
      <c r="EH748" s="277"/>
      <c r="EI748" s="277"/>
      <c r="EJ748" s="277"/>
      <c r="EK748" s="277"/>
      <c r="EL748" s="277"/>
      <c r="EM748" s="277"/>
      <c r="EN748" s="277"/>
      <c r="EO748" s="277"/>
      <c r="EP748" s="277"/>
      <c r="EQ748" s="277"/>
      <c r="ER748" s="277"/>
      <c r="ES748" s="277"/>
      <c r="ET748" s="277"/>
      <c r="EU748" s="277"/>
      <c r="EV748" s="277"/>
      <c r="EW748" s="277"/>
      <c r="EX748" s="277"/>
      <c r="EY748" s="277"/>
      <c r="EZ748" s="277"/>
      <c r="FA748" s="277"/>
      <c r="FB748" s="277"/>
      <c r="FC748" s="277"/>
      <c r="FD748" s="277"/>
      <c r="FE748" s="277"/>
      <c r="FF748" s="277"/>
      <c r="FG748" s="277"/>
      <c r="FH748" s="277"/>
      <c r="FI748" s="277"/>
      <c r="FJ748" s="277"/>
      <c r="FK748" s="277"/>
      <c r="FL748" s="277"/>
      <c r="FM748" s="277"/>
      <c r="FN748" s="277"/>
      <c r="FO748" s="277"/>
      <c r="FP748" s="277"/>
      <c r="FQ748" s="277"/>
      <c r="FR748" s="277"/>
      <c r="FS748" s="277"/>
      <c r="FT748" s="277"/>
      <c r="FU748" s="277"/>
      <c r="FV748" s="277"/>
      <c r="FW748" s="277"/>
      <c r="FX748" s="277"/>
      <c r="FY748" s="277"/>
      <c r="FZ748" s="277"/>
      <c r="GA748" s="277"/>
      <c r="GB748" s="277"/>
      <c r="GC748" s="277"/>
      <c r="GD748" s="277"/>
      <c r="GE748" s="277"/>
      <c r="GF748" s="277"/>
      <c r="GG748" s="277"/>
      <c r="GH748" s="277"/>
      <c r="GI748" s="277"/>
      <c r="GJ748" s="277"/>
      <c r="GK748" s="277"/>
      <c r="GL748" s="277"/>
      <c r="GM748" s="277"/>
      <c r="GN748" s="277"/>
      <c r="GO748" s="277"/>
      <c r="GP748" s="277"/>
      <c r="GQ748" s="277"/>
      <c r="GR748" s="277"/>
      <c r="GS748" s="277"/>
      <c r="GT748" s="277"/>
      <c r="GU748" s="277"/>
      <c r="GV748" s="280"/>
      <c r="GW748" s="280"/>
      <c r="GX748" s="280"/>
      <c r="GY748" s="280"/>
      <c r="GZ748" s="280"/>
      <c r="HA748" s="280"/>
      <c r="HB748" s="280"/>
      <c r="HC748" s="280"/>
      <c r="HD748" s="280"/>
      <c r="HE748" s="280"/>
      <c r="HF748" s="280"/>
      <c r="HG748" s="280"/>
      <c r="HH748" s="280"/>
      <c r="HI748" s="280"/>
      <c r="HJ748" s="280"/>
      <c r="HK748" s="280"/>
      <c r="HL748" s="280"/>
      <c r="HM748" s="280"/>
      <c r="HN748" s="280"/>
      <c r="HO748" s="280"/>
      <c r="HP748" s="280"/>
      <c r="HQ748" s="280"/>
      <c r="HR748" s="280"/>
      <c r="HS748" s="280"/>
    </row>
    <row r="749" spans="1:227" s="278" customFormat="1" ht="30" customHeight="1">
      <c r="A749" s="520" t="s">
        <v>237</v>
      </c>
      <c r="B749" s="289" t="s">
        <v>81</v>
      </c>
      <c r="C749" s="291">
        <f>C750+C751+C754</f>
        <v>146.26</v>
      </c>
      <c r="D749" s="291">
        <f t="shared" ref="D749:G749" si="123">D750+D751+D754</f>
        <v>16.617846</v>
      </c>
      <c r="E749" s="291">
        <f t="shared" si="123"/>
        <v>0</v>
      </c>
      <c r="F749" s="291">
        <f t="shared" si="120"/>
        <v>162.87784600000001</v>
      </c>
      <c r="G749" s="291">
        <f t="shared" si="123"/>
        <v>0</v>
      </c>
      <c r="H749" s="291">
        <f t="shared" si="115"/>
        <v>162.87784600000001</v>
      </c>
      <c r="I749" s="296"/>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277"/>
      <c r="AF749" s="277"/>
      <c r="AG749" s="277"/>
      <c r="AH749" s="277"/>
      <c r="AI749" s="277"/>
      <c r="AJ749" s="277"/>
      <c r="AK749" s="277"/>
      <c r="AL749" s="277"/>
      <c r="AM749" s="277"/>
      <c r="AN749" s="277"/>
      <c r="AO749" s="277"/>
      <c r="AP749" s="277"/>
      <c r="AQ749" s="277"/>
      <c r="AR749" s="277"/>
      <c r="AS749" s="277"/>
      <c r="AT749" s="277"/>
      <c r="AU749" s="277"/>
      <c r="AV749" s="277"/>
      <c r="AW749" s="277"/>
      <c r="AX749" s="277"/>
      <c r="AY749" s="277"/>
      <c r="AZ749" s="277"/>
      <c r="BA749" s="277"/>
      <c r="BB749" s="277"/>
      <c r="BC749" s="277"/>
      <c r="BD749" s="277"/>
      <c r="BE749" s="277"/>
      <c r="BF749" s="277"/>
      <c r="BG749" s="277"/>
      <c r="BH749" s="277"/>
      <c r="BI749" s="277"/>
      <c r="BJ749" s="277"/>
      <c r="BK749" s="277"/>
      <c r="BL749" s="277"/>
      <c r="BM749" s="277"/>
      <c r="BN749" s="277"/>
      <c r="BO749" s="277"/>
      <c r="BP749" s="277"/>
      <c r="BQ749" s="277"/>
      <c r="BR749" s="277"/>
      <c r="BS749" s="277"/>
      <c r="BT749" s="277"/>
      <c r="BU749" s="277"/>
      <c r="BV749" s="277"/>
      <c r="BW749" s="277"/>
      <c r="BX749" s="277"/>
      <c r="BY749" s="277"/>
      <c r="BZ749" s="277"/>
      <c r="CA749" s="277"/>
      <c r="CB749" s="277"/>
      <c r="CC749" s="277"/>
      <c r="CD749" s="277"/>
      <c r="CE749" s="277"/>
      <c r="CF749" s="277"/>
      <c r="CG749" s="277"/>
      <c r="CH749" s="277"/>
      <c r="CI749" s="277"/>
      <c r="CJ749" s="277"/>
      <c r="CK749" s="277"/>
      <c r="CL749" s="277"/>
      <c r="CM749" s="277"/>
      <c r="CN749" s="277"/>
      <c r="CO749" s="277"/>
      <c r="CP749" s="277"/>
      <c r="CQ749" s="277"/>
      <c r="CR749" s="277"/>
      <c r="CS749" s="277"/>
      <c r="CT749" s="277"/>
      <c r="CU749" s="277"/>
      <c r="CV749" s="277"/>
      <c r="CW749" s="277"/>
      <c r="CX749" s="277"/>
      <c r="CY749" s="277"/>
      <c r="CZ749" s="277"/>
      <c r="DA749" s="277"/>
      <c r="DB749" s="277"/>
      <c r="DC749" s="277"/>
      <c r="DD749" s="277"/>
      <c r="DE749" s="277"/>
      <c r="DF749" s="277"/>
      <c r="DG749" s="277"/>
      <c r="DH749" s="277"/>
      <c r="DI749" s="277"/>
      <c r="DJ749" s="277"/>
      <c r="DK749" s="277"/>
      <c r="DL749" s="277"/>
      <c r="DM749" s="277"/>
      <c r="DN749" s="277"/>
      <c r="DO749" s="277"/>
      <c r="DP749" s="277"/>
      <c r="DQ749" s="277"/>
      <c r="DR749" s="277"/>
      <c r="DS749" s="277"/>
      <c r="DT749" s="277"/>
      <c r="DU749" s="277"/>
      <c r="DV749" s="277"/>
      <c r="DW749" s="277"/>
      <c r="DX749" s="277"/>
      <c r="DY749" s="277"/>
      <c r="DZ749" s="277"/>
      <c r="EA749" s="277"/>
      <c r="EB749" s="277"/>
      <c r="EC749" s="277"/>
      <c r="ED749" s="277"/>
      <c r="EE749" s="277"/>
      <c r="EF749" s="277"/>
      <c r="EG749" s="277"/>
      <c r="EH749" s="277"/>
      <c r="EI749" s="277"/>
      <c r="EJ749" s="277"/>
      <c r="EK749" s="277"/>
      <c r="EL749" s="277"/>
      <c r="EM749" s="277"/>
      <c r="EN749" s="277"/>
      <c r="EO749" s="277"/>
      <c r="EP749" s="277"/>
      <c r="EQ749" s="277"/>
      <c r="ER749" s="277"/>
      <c r="ES749" s="277"/>
      <c r="ET749" s="277"/>
      <c r="EU749" s="277"/>
      <c r="EV749" s="277"/>
      <c r="EW749" s="277"/>
      <c r="EX749" s="277"/>
      <c r="EY749" s="277"/>
      <c r="EZ749" s="277"/>
      <c r="FA749" s="277"/>
      <c r="FB749" s="277"/>
      <c r="FC749" s="277"/>
      <c r="FD749" s="277"/>
      <c r="FE749" s="277"/>
      <c r="FF749" s="277"/>
      <c r="FG749" s="277"/>
      <c r="FH749" s="277"/>
      <c r="FI749" s="277"/>
      <c r="FJ749" s="277"/>
      <c r="FK749" s="277"/>
      <c r="FL749" s="277"/>
      <c r="FM749" s="277"/>
      <c r="FN749" s="277"/>
      <c r="FO749" s="277"/>
      <c r="FP749" s="277"/>
      <c r="FQ749" s="277"/>
      <c r="FR749" s="277"/>
      <c r="FS749" s="277"/>
      <c r="FT749" s="277"/>
      <c r="FU749" s="277"/>
      <c r="FV749" s="277"/>
      <c r="FW749" s="277"/>
      <c r="FX749" s="277"/>
      <c r="FY749" s="277"/>
      <c r="FZ749" s="277"/>
      <c r="GA749" s="277"/>
      <c r="GB749" s="277"/>
      <c r="GC749" s="277"/>
      <c r="GD749" s="277"/>
      <c r="GE749" s="277"/>
      <c r="GF749" s="277"/>
      <c r="GG749" s="277"/>
      <c r="GH749" s="277"/>
      <c r="GI749" s="277"/>
      <c r="GJ749" s="277"/>
      <c r="GK749" s="277"/>
      <c r="GL749" s="277"/>
      <c r="GM749" s="277"/>
      <c r="GN749" s="277"/>
      <c r="GO749" s="277"/>
      <c r="GP749" s="277"/>
      <c r="GQ749" s="277"/>
      <c r="GR749" s="277"/>
      <c r="GS749" s="277"/>
      <c r="GT749" s="277"/>
      <c r="GU749" s="277"/>
      <c r="GV749" s="280"/>
      <c r="GW749" s="280"/>
      <c r="GX749" s="280"/>
      <c r="GY749" s="280"/>
      <c r="GZ749" s="280"/>
      <c r="HA749" s="280"/>
      <c r="HB749" s="280"/>
      <c r="HC749" s="280"/>
      <c r="HD749" s="280"/>
      <c r="HE749" s="280"/>
      <c r="HF749" s="280"/>
      <c r="HG749" s="280"/>
      <c r="HH749" s="280"/>
      <c r="HI749" s="280"/>
      <c r="HJ749" s="280"/>
      <c r="HK749" s="280"/>
      <c r="HL749" s="280"/>
      <c r="HM749" s="280"/>
      <c r="HN749" s="280"/>
      <c r="HO749" s="280"/>
      <c r="HP749" s="280"/>
      <c r="HQ749" s="280"/>
      <c r="HR749" s="280"/>
      <c r="HS749" s="280"/>
    </row>
    <row r="750" spans="1:227" s="278" customFormat="1" ht="30" customHeight="1">
      <c r="A750" s="521"/>
      <c r="B750" s="294" t="s">
        <v>253</v>
      </c>
      <c r="C750" s="291">
        <v>41.28</v>
      </c>
      <c r="D750" s="328">
        <v>16.617846</v>
      </c>
      <c r="E750" s="290"/>
      <c r="F750" s="291">
        <f t="shared" si="120"/>
        <v>57.897846000000001</v>
      </c>
      <c r="G750" s="290"/>
      <c r="H750" s="291">
        <f t="shared" si="115"/>
        <v>57.897846000000001</v>
      </c>
      <c r="I750" s="296" t="s">
        <v>691</v>
      </c>
      <c r="J750" s="277"/>
      <c r="K750" s="277"/>
      <c r="L750" s="277"/>
      <c r="M750" s="277"/>
      <c r="N750" s="277"/>
      <c r="O750" s="277"/>
      <c r="P750" s="277"/>
      <c r="Q750" s="277"/>
      <c r="R750" s="277"/>
      <c r="S750" s="277"/>
      <c r="T750" s="277"/>
      <c r="U750" s="277"/>
      <c r="V750" s="277"/>
      <c r="W750" s="277"/>
      <c r="X750" s="277"/>
      <c r="Y750" s="277"/>
      <c r="Z750" s="277"/>
      <c r="AA750" s="277"/>
      <c r="AB750" s="277"/>
      <c r="AC750" s="277"/>
      <c r="AD750" s="277"/>
      <c r="AE750" s="277"/>
      <c r="AF750" s="277"/>
      <c r="AG750" s="277"/>
      <c r="AH750" s="277"/>
      <c r="AI750" s="277"/>
      <c r="AJ750" s="277"/>
      <c r="AK750" s="277"/>
      <c r="AL750" s="277"/>
      <c r="AM750" s="277"/>
      <c r="AN750" s="277"/>
      <c r="AO750" s="277"/>
      <c r="AP750" s="277"/>
      <c r="AQ750" s="277"/>
      <c r="AR750" s="277"/>
      <c r="AS750" s="277"/>
      <c r="AT750" s="277"/>
      <c r="AU750" s="277"/>
      <c r="AV750" s="277"/>
      <c r="AW750" s="277"/>
      <c r="AX750" s="277"/>
      <c r="AY750" s="277"/>
      <c r="AZ750" s="277"/>
      <c r="BA750" s="277"/>
      <c r="BB750" s="277"/>
      <c r="BC750" s="277"/>
      <c r="BD750" s="277"/>
      <c r="BE750" s="277"/>
      <c r="BF750" s="277"/>
      <c r="BG750" s="277"/>
      <c r="BH750" s="277"/>
      <c r="BI750" s="277"/>
      <c r="BJ750" s="277"/>
      <c r="BK750" s="277"/>
      <c r="BL750" s="277"/>
      <c r="BM750" s="277"/>
      <c r="BN750" s="277"/>
      <c r="BO750" s="277"/>
      <c r="BP750" s="277"/>
      <c r="BQ750" s="277"/>
      <c r="BR750" s="277"/>
      <c r="BS750" s="277"/>
      <c r="BT750" s="277"/>
      <c r="BU750" s="277"/>
      <c r="BV750" s="277"/>
      <c r="BW750" s="277"/>
      <c r="BX750" s="277"/>
      <c r="BY750" s="277"/>
      <c r="BZ750" s="277"/>
      <c r="CA750" s="277"/>
      <c r="CB750" s="277"/>
      <c r="CC750" s="277"/>
      <c r="CD750" s="277"/>
      <c r="CE750" s="277"/>
      <c r="CF750" s="277"/>
      <c r="CG750" s="277"/>
      <c r="CH750" s="277"/>
      <c r="CI750" s="277"/>
      <c r="CJ750" s="277"/>
      <c r="CK750" s="277"/>
      <c r="CL750" s="277"/>
      <c r="CM750" s="277"/>
      <c r="CN750" s="277"/>
      <c r="CO750" s="277"/>
      <c r="CP750" s="277"/>
      <c r="CQ750" s="277"/>
      <c r="CR750" s="277"/>
      <c r="CS750" s="277"/>
      <c r="CT750" s="277"/>
      <c r="CU750" s="277"/>
      <c r="CV750" s="277"/>
      <c r="CW750" s="277"/>
      <c r="CX750" s="277"/>
      <c r="CY750" s="277"/>
      <c r="CZ750" s="277"/>
      <c r="DA750" s="277"/>
      <c r="DB750" s="277"/>
      <c r="DC750" s="277"/>
      <c r="DD750" s="277"/>
      <c r="DE750" s="277"/>
      <c r="DF750" s="277"/>
      <c r="DG750" s="277"/>
      <c r="DH750" s="277"/>
      <c r="DI750" s="277"/>
      <c r="DJ750" s="277"/>
      <c r="DK750" s="277"/>
      <c r="DL750" s="277"/>
      <c r="DM750" s="277"/>
      <c r="DN750" s="277"/>
      <c r="DO750" s="277"/>
      <c r="DP750" s="277"/>
      <c r="DQ750" s="277"/>
      <c r="DR750" s="277"/>
      <c r="DS750" s="277"/>
      <c r="DT750" s="277"/>
      <c r="DU750" s="277"/>
      <c r="DV750" s="277"/>
      <c r="DW750" s="277"/>
      <c r="DX750" s="277"/>
      <c r="DY750" s="277"/>
      <c r="DZ750" s="277"/>
      <c r="EA750" s="277"/>
      <c r="EB750" s="277"/>
      <c r="EC750" s="277"/>
      <c r="ED750" s="277"/>
      <c r="EE750" s="277"/>
      <c r="EF750" s="277"/>
      <c r="EG750" s="277"/>
      <c r="EH750" s="277"/>
      <c r="EI750" s="277"/>
      <c r="EJ750" s="277"/>
      <c r="EK750" s="277"/>
      <c r="EL750" s="277"/>
      <c r="EM750" s="277"/>
      <c r="EN750" s="277"/>
      <c r="EO750" s="277"/>
      <c r="EP750" s="277"/>
      <c r="EQ750" s="277"/>
      <c r="ER750" s="277"/>
      <c r="ES750" s="277"/>
      <c r="ET750" s="277"/>
      <c r="EU750" s="277"/>
      <c r="EV750" s="277"/>
      <c r="EW750" s="277"/>
      <c r="EX750" s="277"/>
      <c r="EY750" s="277"/>
      <c r="EZ750" s="277"/>
      <c r="FA750" s="277"/>
      <c r="FB750" s="277"/>
      <c r="FC750" s="277"/>
      <c r="FD750" s="277"/>
      <c r="FE750" s="277"/>
      <c r="FF750" s="277"/>
      <c r="FG750" s="277"/>
      <c r="FH750" s="277"/>
      <c r="FI750" s="277"/>
      <c r="FJ750" s="277"/>
      <c r="FK750" s="277"/>
      <c r="FL750" s="277"/>
      <c r="FM750" s="277"/>
      <c r="FN750" s="277"/>
      <c r="FO750" s="277"/>
      <c r="FP750" s="277"/>
      <c r="FQ750" s="277"/>
      <c r="FR750" s="277"/>
      <c r="FS750" s="277"/>
      <c r="FT750" s="277"/>
      <c r="FU750" s="277"/>
      <c r="FV750" s="277"/>
      <c r="FW750" s="277"/>
      <c r="FX750" s="277"/>
      <c r="FY750" s="277"/>
      <c r="FZ750" s="277"/>
      <c r="GA750" s="277"/>
      <c r="GB750" s="277"/>
      <c r="GC750" s="277"/>
      <c r="GD750" s="277"/>
      <c r="GE750" s="277"/>
      <c r="GF750" s="277"/>
      <c r="GG750" s="277"/>
      <c r="GH750" s="277"/>
      <c r="GI750" s="277"/>
      <c r="GJ750" s="277"/>
      <c r="GK750" s="277"/>
      <c r="GL750" s="277"/>
      <c r="GM750" s="277"/>
      <c r="GN750" s="277"/>
      <c r="GO750" s="277"/>
      <c r="GP750" s="277"/>
      <c r="GQ750" s="277"/>
      <c r="GR750" s="277"/>
      <c r="GS750" s="277"/>
      <c r="GT750" s="277"/>
      <c r="GU750" s="277"/>
      <c r="GV750" s="280"/>
      <c r="GW750" s="280"/>
      <c r="GX750" s="280"/>
      <c r="GY750" s="280"/>
      <c r="GZ750" s="280"/>
      <c r="HA750" s="280"/>
      <c r="HB750" s="280"/>
      <c r="HC750" s="280"/>
      <c r="HD750" s="280"/>
      <c r="HE750" s="280"/>
      <c r="HF750" s="280"/>
      <c r="HG750" s="280"/>
      <c r="HH750" s="280"/>
      <c r="HI750" s="280"/>
      <c r="HJ750" s="280"/>
      <c r="HK750" s="280"/>
      <c r="HL750" s="280"/>
      <c r="HM750" s="280"/>
      <c r="HN750" s="280"/>
      <c r="HO750" s="280"/>
      <c r="HP750" s="280"/>
      <c r="HQ750" s="280"/>
      <c r="HR750" s="280"/>
      <c r="HS750" s="280"/>
    </row>
    <row r="751" spans="1:227" s="278" customFormat="1" ht="30" customHeight="1">
      <c r="A751" s="521"/>
      <c r="B751" s="294" t="s">
        <v>255</v>
      </c>
      <c r="C751" s="290">
        <v>4.9800000000000004</v>
      </c>
      <c r="D751" s="290"/>
      <c r="E751" s="290"/>
      <c r="F751" s="291">
        <f t="shared" si="120"/>
        <v>4.9800000000000004</v>
      </c>
      <c r="G751" s="290"/>
      <c r="H751" s="291">
        <f t="shared" si="115"/>
        <v>4.9800000000000004</v>
      </c>
      <c r="I751" s="296"/>
      <c r="J751" s="277"/>
      <c r="K751" s="277"/>
      <c r="L751" s="277"/>
      <c r="M751" s="277"/>
      <c r="N751" s="277"/>
      <c r="O751" s="277"/>
      <c r="P751" s="277"/>
      <c r="Q751" s="277"/>
      <c r="R751" s="277"/>
      <c r="S751" s="277"/>
      <c r="T751" s="277"/>
      <c r="U751" s="277"/>
      <c r="V751" s="277"/>
      <c r="W751" s="277"/>
      <c r="X751" s="277"/>
      <c r="Y751" s="277"/>
      <c r="Z751" s="277"/>
      <c r="AA751" s="277"/>
      <c r="AB751" s="277"/>
      <c r="AC751" s="277"/>
      <c r="AD751" s="277"/>
      <c r="AE751" s="277"/>
      <c r="AF751" s="277"/>
      <c r="AG751" s="277"/>
      <c r="AH751" s="277"/>
      <c r="AI751" s="277"/>
      <c r="AJ751" s="277"/>
      <c r="AK751" s="277"/>
      <c r="AL751" s="277"/>
      <c r="AM751" s="277"/>
      <c r="AN751" s="277"/>
      <c r="AO751" s="277"/>
      <c r="AP751" s="277"/>
      <c r="AQ751" s="277"/>
      <c r="AR751" s="277"/>
      <c r="AS751" s="277"/>
      <c r="AT751" s="277"/>
      <c r="AU751" s="277"/>
      <c r="AV751" s="277"/>
      <c r="AW751" s="277"/>
      <c r="AX751" s="277"/>
      <c r="AY751" s="277"/>
      <c r="AZ751" s="277"/>
      <c r="BA751" s="277"/>
      <c r="BB751" s="277"/>
      <c r="BC751" s="277"/>
      <c r="BD751" s="277"/>
      <c r="BE751" s="277"/>
      <c r="BF751" s="277"/>
      <c r="BG751" s="277"/>
      <c r="BH751" s="277"/>
      <c r="BI751" s="277"/>
      <c r="BJ751" s="277"/>
      <c r="BK751" s="277"/>
      <c r="BL751" s="277"/>
      <c r="BM751" s="277"/>
      <c r="BN751" s="277"/>
      <c r="BO751" s="277"/>
      <c r="BP751" s="277"/>
      <c r="BQ751" s="277"/>
      <c r="BR751" s="277"/>
      <c r="BS751" s="277"/>
      <c r="BT751" s="277"/>
      <c r="BU751" s="277"/>
      <c r="BV751" s="277"/>
      <c r="BW751" s="277"/>
      <c r="BX751" s="277"/>
      <c r="BY751" s="277"/>
      <c r="BZ751" s="277"/>
      <c r="CA751" s="277"/>
      <c r="CB751" s="277"/>
      <c r="CC751" s="277"/>
      <c r="CD751" s="277"/>
      <c r="CE751" s="277"/>
      <c r="CF751" s="277"/>
      <c r="CG751" s="277"/>
      <c r="CH751" s="277"/>
      <c r="CI751" s="277"/>
      <c r="CJ751" s="277"/>
      <c r="CK751" s="277"/>
      <c r="CL751" s="277"/>
      <c r="CM751" s="277"/>
      <c r="CN751" s="277"/>
      <c r="CO751" s="277"/>
      <c r="CP751" s="277"/>
      <c r="CQ751" s="277"/>
      <c r="CR751" s="277"/>
      <c r="CS751" s="277"/>
      <c r="CT751" s="277"/>
      <c r="CU751" s="277"/>
      <c r="CV751" s="277"/>
      <c r="CW751" s="277"/>
      <c r="CX751" s="277"/>
      <c r="CY751" s="277"/>
      <c r="CZ751" s="277"/>
      <c r="DA751" s="277"/>
      <c r="DB751" s="277"/>
      <c r="DC751" s="277"/>
      <c r="DD751" s="277"/>
      <c r="DE751" s="277"/>
      <c r="DF751" s="277"/>
      <c r="DG751" s="277"/>
      <c r="DH751" s="277"/>
      <c r="DI751" s="277"/>
      <c r="DJ751" s="277"/>
      <c r="DK751" s="277"/>
      <c r="DL751" s="277"/>
      <c r="DM751" s="277"/>
      <c r="DN751" s="277"/>
      <c r="DO751" s="277"/>
      <c r="DP751" s="277"/>
      <c r="DQ751" s="277"/>
      <c r="DR751" s="277"/>
      <c r="DS751" s="277"/>
      <c r="DT751" s="277"/>
      <c r="DU751" s="277"/>
      <c r="DV751" s="277"/>
      <c r="DW751" s="277"/>
      <c r="DX751" s="277"/>
      <c r="DY751" s="277"/>
      <c r="DZ751" s="277"/>
      <c r="EA751" s="277"/>
      <c r="EB751" s="277"/>
      <c r="EC751" s="277"/>
      <c r="ED751" s="277"/>
      <c r="EE751" s="277"/>
      <c r="EF751" s="277"/>
      <c r="EG751" s="277"/>
      <c r="EH751" s="277"/>
      <c r="EI751" s="277"/>
      <c r="EJ751" s="277"/>
      <c r="EK751" s="277"/>
      <c r="EL751" s="277"/>
      <c r="EM751" s="277"/>
      <c r="EN751" s="277"/>
      <c r="EO751" s="277"/>
      <c r="EP751" s="277"/>
      <c r="EQ751" s="277"/>
      <c r="ER751" s="277"/>
      <c r="ES751" s="277"/>
      <c r="ET751" s="277"/>
      <c r="EU751" s="277"/>
      <c r="EV751" s="277"/>
      <c r="EW751" s="277"/>
      <c r="EX751" s="277"/>
      <c r="EY751" s="277"/>
      <c r="EZ751" s="277"/>
      <c r="FA751" s="277"/>
      <c r="FB751" s="277"/>
      <c r="FC751" s="277"/>
      <c r="FD751" s="277"/>
      <c r="FE751" s="277"/>
      <c r="FF751" s="277"/>
      <c r="FG751" s="277"/>
      <c r="FH751" s="277"/>
      <c r="FI751" s="277"/>
      <c r="FJ751" s="277"/>
      <c r="FK751" s="277"/>
      <c r="FL751" s="277"/>
      <c r="FM751" s="277"/>
      <c r="FN751" s="277"/>
      <c r="FO751" s="277"/>
      <c r="FP751" s="277"/>
      <c r="FQ751" s="277"/>
      <c r="FR751" s="277"/>
      <c r="FS751" s="277"/>
      <c r="FT751" s="277"/>
      <c r="FU751" s="277"/>
      <c r="FV751" s="277"/>
      <c r="FW751" s="277"/>
      <c r="FX751" s="277"/>
      <c r="FY751" s="277"/>
      <c r="FZ751" s="277"/>
      <c r="GA751" s="277"/>
      <c r="GB751" s="277"/>
      <c r="GC751" s="277"/>
      <c r="GD751" s="277"/>
      <c r="GE751" s="277"/>
      <c r="GF751" s="277"/>
      <c r="GG751" s="277"/>
      <c r="GH751" s="277"/>
      <c r="GI751" s="277"/>
      <c r="GJ751" s="277"/>
      <c r="GK751" s="277"/>
      <c r="GL751" s="277"/>
      <c r="GM751" s="277"/>
      <c r="GN751" s="277"/>
      <c r="GO751" s="277"/>
      <c r="GP751" s="277"/>
      <c r="GQ751" s="277"/>
      <c r="GR751" s="277"/>
      <c r="GS751" s="277"/>
      <c r="GT751" s="277"/>
      <c r="GU751" s="277"/>
      <c r="GV751" s="280"/>
      <c r="GW751" s="280"/>
      <c r="GX751" s="280"/>
      <c r="GY751" s="280"/>
      <c r="GZ751" s="280"/>
      <c r="HA751" s="280"/>
      <c r="HB751" s="280"/>
      <c r="HC751" s="280"/>
      <c r="HD751" s="280"/>
      <c r="HE751" s="280"/>
      <c r="HF751" s="280"/>
      <c r="HG751" s="280"/>
      <c r="HH751" s="280"/>
      <c r="HI751" s="280"/>
      <c r="HJ751" s="280"/>
      <c r="HK751" s="280"/>
      <c r="HL751" s="280"/>
      <c r="HM751" s="280"/>
      <c r="HN751" s="280"/>
      <c r="HO751" s="280"/>
      <c r="HP751" s="280"/>
      <c r="HQ751" s="280"/>
      <c r="HR751" s="280"/>
      <c r="HS751" s="280"/>
    </row>
    <row r="752" spans="1:227" s="278" customFormat="1" ht="30" customHeight="1">
      <c r="A752" s="521"/>
      <c r="B752" s="293" t="s">
        <v>256</v>
      </c>
      <c r="C752" s="291">
        <v>4.2</v>
      </c>
      <c r="D752" s="291"/>
      <c r="E752" s="291"/>
      <c r="F752" s="291">
        <f t="shared" si="120"/>
        <v>4.2</v>
      </c>
      <c r="G752" s="291"/>
      <c r="H752" s="291">
        <f t="shared" si="115"/>
        <v>4.2</v>
      </c>
      <c r="I752" s="296"/>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s="277"/>
      <c r="AG752" s="277"/>
      <c r="AH752" s="277"/>
      <c r="AI752" s="277"/>
      <c r="AJ752" s="277"/>
      <c r="AK752" s="277"/>
      <c r="AL752" s="277"/>
      <c r="AM752" s="277"/>
      <c r="AN752" s="277"/>
      <c r="AO752" s="277"/>
      <c r="AP752" s="277"/>
      <c r="AQ752" s="277"/>
      <c r="AR752" s="277"/>
      <c r="AS752" s="277"/>
      <c r="AT752" s="277"/>
      <c r="AU752" s="277"/>
      <c r="AV752" s="277"/>
      <c r="AW752" s="277"/>
      <c r="AX752" s="277"/>
      <c r="AY752" s="277"/>
      <c r="AZ752" s="277"/>
      <c r="BA752" s="277"/>
      <c r="BB752" s="277"/>
      <c r="BC752" s="277"/>
      <c r="BD752" s="277"/>
      <c r="BE752" s="277"/>
      <c r="BF752" s="277"/>
      <c r="BG752" s="277"/>
      <c r="BH752" s="277"/>
      <c r="BI752" s="277"/>
      <c r="BJ752" s="277"/>
      <c r="BK752" s="277"/>
      <c r="BL752" s="277"/>
      <c r="BM752" s="277"/>
      <c r="BN752" s="277"/>
      <c r="BO752" s="277"/>
      <c r="BP752" s="277"/>
      <c r="BQ752" s="277"/>
      <c r="BR752" s="277"/>
      <c r="BS752" s="277"/>
      <c r="BT752" s="277"/>
      <c r="BU752" s="277"/>
      <c r="BV752" s="277"/>
      <c r="BW752" s="277"/>
      <c r="BX752" s="277"/>
      <c r="BY752" s="277"/>
      <c r="BZ752" s="277"/>
      <c r="CA752" s="277"/>
      <c r="CB752" s="277"/>
      <c r="CC752" s="277"/>
      <c r="CD752" s="277"/>
      <c r="CE752" s="277"/>
      <c r="CF752" s="277"/>
      <c r="CG752" s="277"/>
      <c r="CH752" s="277"/>
      <c r="CI752" s="277"/>
      <c r="CJ752" s="277"/>
      <c r="CK752" s="277"/>
      <c r="CL752" s="277"/>
      <c r="CM752" s="277"/>
      <c r="CN752" s="277"/>
      <c r="CO752" s="277"/>
      <c r="CP752" s="277"/>
      <c r="CQ752" s="277"/>
      <c r="CR752" s="277"/>
      <c r="CS752" s="277"/>
      <c r="CT752" s="277"/>
      <c r="CU752" s="277"/>
      <c r="CV752" s="277"/>
      <c r="CW752" s="277"/>
      <c r="CX752" s="277"/>
      <c r="CY752" s="277"/>
      <c r="CZ752" s="277"/>
      <c r="DA752" s="277"/>
      <c r="DB752" s="277"/>
      <c r="DC752" s="277"/>
      <c r="DD752" s="277"/>
      <c r="DE752" s="277"/>
      <c r="DF752" s="277"/>
      <c r="DG752" s="277"/>
      <c r="DH752" s="277"/>
      <c r="DI752" s="277"/>
      <c r="DJ752" s="277"/>
      <c r="DK752" s="277"/>
      <c r="DL752" s="277"/>
      <c r="DM752" s="277"/>
      <c r="DN752" s="277"/>
      <c r="DO752" s="277"/>
      <c r="DP752" s="277"/>
      <c r="DQ752" s="277"/>
      <c r="DR752" s="277"/>
      <c r="DS752" s="277"/>
      <c r="DT752" s="277"/>
      <c r="DU752" s="277"/>
      <c r="DV752" s="277"/>
      <c r="DW752" s="277"/>
      <c r="DX752" s="277"/>
      <c r="DY752" s="277"/>
      <c r="DZ752" s="277"/>
      <c r="EA752" s="277"/>
      <c r="EB752" s="277"/>
      <c r="EC752" s="277"/>
      <c r="ED752" s="277"/>
      <c r="EE752" s="277"/>
      <c r="EF752" s="277"/>
      <c r="EG752" s="277"/>
      <c r="EH752" s="277"/>
      <c r="EI752" s="277"/>
      <c r="EJ752" s="277"/>
      <c r="EK752" s="277"/>
      <c r="EL752" s="277"/>
      <c r="EM752" s="277"/>
      <c r="EN752" s="277"/>
      <c r="EO752" s="277"/>
      <c r="EP752" s="277"/>
      <c r="EQ752" s="277"/>
      <c r="ER752" s="277"/>
      <c r="ES752" s="277"/>
      <c r="ET752" s="277"/>
      <c r="EU752" s="277"/>
      <c r="EV752" s="277"/>
      <c r="EW752" s="277"/>
      <c r="EX752" s="277"/>
      <c r="EY752" s="277"/>
      <c r="EZ752" s="277"/>
      <c r="FA752" s="277"/>
      <c r="FB752" s="277"/>
      <c r="FC752" s="277"/>
      <c r="FD752" s="277"/>
      <c r="FE752" s="277"/>
      <c r="FF752" s="277"/>
      <c r="FG752" s="277"/>
      <c r="FH752" s="277"/>
      <c r="FI752" s="277"/>
      <c r="FJ752" s="277"/>
      <c r="FK752" s="277"/>
      <c r="FL752" s="277"/>
      <c r="FM752" s="277"/>
      <c r="FN752" s="277"/>
      <c r="FO752" s="277"/>
      <c r="FP752" s="277"/>
      <c r="FQ752" s="277"/>
      <c r="FR752" s="277"/>
      <c r="FS752" s="277"/>
      <c r="FT752" s="277"/>
      <c r="FU752" s="277"/>
      <c r="FV752" s="277"/>
      <c r="FW752" s="277"/>
      <c r="FX752" s="277"/>
      <c r="FY752" s="277"/>
      <c r="FZ752" s="277"/>
      <c r="GA752" s="277"/>
      <c r="GB752" s="277"/>
      <c r="GC752" s="277"/>
      <c r="GD752" s="277"/>
      <c r="GE752" s="277"/>
      <c r="GF752" s="277"/>
      <c r="GG752" s="277"/>
      <c r="GH752" s="277"/>
      <c r="GI752" s="277"/>
      <c r="GJ752" s="277"/>
      <c r="GK752" s="277"/>
      <c r="GL752" s="277"/>
      <c r="GM752" s="277"/>
      <c r="GN752" s="277"/>
      <c r="GO752" s="277"/>
      <c r="GP752" s="277"/>
      <c r="GQ752" s="277"/>
      <c r="GR752" s="277"/>
      <c r="GS752" s="277"/>
      <c r="GT752" s="277"/>
      <c r="GU752" s="277"/>
      <c r="GV752" s="280"/>
      <c r="GW752" s="280"/>
      <c r="GX752" s="280"/>
      <c r="GY752" s="280"/>
      <c r="GZ752" s="280"/>
      <c r="HA752" s="280"/>
      <c r="HB752" s="280"/>
      <c r="HC752" s="280"/>
      <c r="HD752" s="280"/>
      <c r="HE752" s="280"/>
      <c r="HF752" s="280"/>
      <c r="HG752" s="280"/>
      <c r="HH752" s="280"/>
      <c r="HI752" s="280"/>
      <c r="HJ752" s="280"/>
      <c r="HK752" s="280"/>
      <c r="HL752" s="280"/>
      <c r="HM752" s="280"/>
      <c r="HN752" s="280"/>
      <c r="HO752" s="280"/>
      <c r="HP752" s="280"/>
      <c r="HQ752" s="280"/>
      <c r="HR752" s="280"/>
      <c r="HS752" s="280"/>
    </row>
    <row r="753" spans="1:227" s="278" customFormat="1" ht="30" customHeight="1">
      <c r="A753" s="521"/>
      <c r="B753" s="296" t="s">
        <v>257</v>
      </c>
      <c r="C753" s="290">
        <v>0.78</v>
      </c>
      <c r="D753" s="290"/>
      <c r="E753" s="290"/>
      <c r="F753" s="291">
        <f t="shared" si="120"/>
        <v>0.78</v>
      </c>
      <c r="G753" s="290"/>
      <c r="H753" s="291">
        <f t="shared" si="115"/>
        <v>0.78</v>
      </c>
      <c r="I753" s="296"/>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277"/>
      <c r="AF753" s="277"/>
      <c r="AG753" s="277"/>
      <c r="AH753" s="277"/>
      <c r="AI753" s="277"/>
      <c r="AJ753" s="277"/>
      <c r="AK753" s="277"/>
      <c r="AL753" s="277"/>
      <c r="AM753" s="277"/>
      <c r="AN753" s="277"/>
      <c r="AO753" s="277"/>
      <c r="AP753" s="277"/>
      <c r="AQ753" s="277"/>
      <c r="AR753" s="277"/>
      <c r="AS753" s="277"/>
      <c r="AT753" s="277"/>
      <c r="AU753" s="277"/>
      <c r="AV753" s="277"/>
      <c r="AW753" s="277"/>
      <c r="AX753" s="277"/>
      <c r="AY753" s="277"/>
      <c r="AZ753" s="277"/>
      <c r="BA753" s="277"/>
      <c r="BB753" s="277"/>
      <c r="BC753" s="277"/>
      <c r="BD753" s="277"/>
      <c r="BE753" s="277"/>
      <c r="BF753" s="277"/>
      <c r="BG753" s="277"/>
      <c r="BH753" s="277"/>
      <c r="BI753" s="277"/>
      <c r="BJ753" s="277"/>
      <c r="BK753" s="277"/>
      <c r="BL753" s="277"/>
      <c r="BM753" s="277"/>
      <c r="BN753" s="277"/>
      <c r="BO753" s="277"/>
      <c r="BP753" s="277"/>
      <c r="BQ753" s="277"/>
      <c r="BR753" s="277"/>
      <c r="BS753" s="277"/>
      <c r="BT753" s="277"/>
      <c r="BU753" s="277"/>
      <c r="BV753" s="277"/>
      <c r="BW753" s="277"/>
      <c r="BX753" s="277"/>
      <c r="BY753" s="277"/>
      <c r="BZ753" s="277"/>
      <c r="CA753" s="277"/>
      <c r="CB753" s="277"/>
      <c r="CC753" s="277"/>
      <c r="CD753" s="277"/>
      <c r="CE753" s="277"/>
      <c r="CF753" s="277"/>
      <c r="CG753" s="277"/>
      <c r="CH753" s="277"/>
      <c r="CI753" s="277"/>
      <c r="CJ753" s="277"/>
      <c r="CK753" s="277"/>
      <c r="CL753" s="277"/>
      <c r="CM753" s="277"/>
      <c r="CN753" s="277"/>
      <c r="CO753" s="277"/>
      <c r="CP753" s="277"/>
      <c r="CQ753" s="277"/>
      <c r="CR753" s="277"/>
      <c r="CS753" s="277"/>
      <c r="CT753" s="277"/>
      <c r="CU753" s="277"/>
      <c r="CV753" s="277"/>
      <c r="CW753" s="277"/>
      <c r="CX753" s="277"/>
      <c r="CY753" s="277"/>
      <c r="CZ753" s="277"/>
      <c r="DA753" s="277"/>
      <c r="DB753" s="277"/>
      <c r="DC753" s="277"/>
      <c r="DD753" s="277"/>
      <c r="DE753" s="277"/>
      <c r="DF753" s="277"/>
      <c r="DG753" s="277"/>
      <c r="DH753" s="277"/>
      <c r="DI753" s="277"/>
      <c r="DJ753" s="277"/>
      <c r="DK753" s="277"/>
      <c r="DL753" s="277"/>
      <c r="DM753" s="277"/>
      <c r="DN753" s="277"/>
      <c r="DO753" s="277"/>
      <c r="DP753" s="277"/>
      <c r="DQ753" s="277"/>
      <c r="DR753" s="277"/>
      <c r="DS753" s="277"/>
      <c r="DT753" s="277"/>
      <c r="DU753" s="277"/>
      <c r="DV753" s="277"/>
      <c r="DW753" s="277"/>
      <c r="DX753" s="277"/>
      <c r="DY753" s="277"/>
      <c r="DZ753" s="277"/>
      <c r="EA753" s="277"/>
      <c r="EB753" s="277"/>
      <c r="EC753" s="277"/>
      <c r="ED753" s="277"/>
      <c r="EE753" s="277"/>
      <c r="EF753" s="277"/>
      <c r="EG753" s="277"/>
      <c r="EH753" s="277"/>
      <c r="EI753" s="277"/>
      <c r="EJ753" s="277"/>
      <c r="EK753" s="277"/>
      <c r="EL753" s="277"/>
      <c r="EM753" s="277"/>
      <c r="EN753" s="277"/>
      <c r="EO753" s="277"/>
      <c r="EP753" s="277"/>
      <c r="EQ753" s="277"/>
      <c r="ER753" s="277"/>
      <c r="ES753" s="277"/>
      <c r="ET753" s="277"/>
      <c r="EU753" s="277"/>
      <c r="EV753" s="277"/>
      <c r="EW753" s="277"/>
      <c r="EX753" s="277"/>
      <c r="EY753" s="277"/>
      <c r="EZ753" s="277"/>
      <c r="FA753" s="277"/>
      <c r="FB753" s="277"/>
      <c r="FC753" s="277"/>
      <c r="FD753" s="277"/>
      <c r="FE753" s="277"/>
      <c r="FF753" s="277"/>
      <c r="FG753" s="277"/>
      <c r="FH753" s="277"/>
      <c r="FI753" s="277"/>
      <c r="FJ753" s="277"/>
      <c r="FK753" s="277"/>
      <c r="FL753" s="277"/>
      <c r="FM753" s="277"/>
      <c r="FN753" s="277"/>
      <c r="FO753" s="277"/>
      <c r="FP753" s="277"/>
      <c r="FQ753" s="277"/>
      <c r="FR753" s="277"/>
      <c r="FS753" s="277"/>
      <c r="FT753" s="277"/>
      <c r="FU753" s="277"/>
      <c r="FV753" s="277"/>
      <c r="FW753" s="277"/>
      <c r="FX753" s="277"/>
      <c r="FY753" s="277"/>
      <c r="FZ753" s="277"/>
      <c r="GA753" s="277"/>
      <c r="GB753" s="277"/>
      <c r="GC753" s="277"/>
      <c r="GD753" s="277"/>
      <c r="GE753" s="277"/>
      <c r="GF753" s="277"/>
      <c r="GG753" s="277"/>
      <c r="GH753" s="277"/>
      <c r="GI753" s="277"/>
      <c r="GJ753" s="277"/>
      <c r="GK753" s="277"/>
      <c r="GL753" s="277"/>
      <c r="GM753" s="277"/>
      <c r="GN753" s="277"/>
      <c r="GO753" s="277"/>
      <c r="GP753" s="277"/>
      <c r="GQ753" s="277"/>
      <c r="GR753" s="277"/>
      <c r="GS753" s="277"/>
      <c r="GT753" s="277"/>
      <c r="GU753" s="277"/>
      <c r="GV753" s="280"/>
      <c r="GW753" s="280"/>
      <c r="GX753" s="280"/>
      <c r="GY753" s="280"/>
      <c r="GZ753" s="280"/>
      <c r="HA753" s="280"/>
      <c r="HB753" s="280"/>
      <c r="HC753" s="280"/>
      <c r="HD753" s="280"/>
      <c r="HE753" s="280"/>
      <c r="HF753" s="280"/>
      <c r="HG753" s="280"/>
      <c r="HH753" s="280"/>
      <c r="HI753" s="280"/>
      <c r="HJ753" s="280"/>
      <c r="HK753" s="280"/>
      <c r="HL753" s="280"/>
      <c r="HM753" s="280"/>
      <c r="HN753" s="280"/>
      <c r="HO753" s="280"/>
      <c r="HP753" s="280"/>
      <c r="HQ753" s="280"/>
      <c r="HR753" s="280"/>
      <c r="HS753" s="280"/>
    </row>
    <row r="754" spans="1:227" s="278" customFormat="1" ht="30" customHeight="1">
      <c r="A754" s="521"/>
      <c r="B754" s="294" t="s">
        <v>258</v>
      </c>
      <c r="C754" s="290">
        <v>100</v>
      </c>
      <c r="D754" s="290"/>
      <c r="E754" s="290"/>
      <c r="F754" s="291">
        <f t="shared" si="120"/>
        <v>100</v>
      </c>
      <c r="G754" s="290"/>
      <c r="H754" s="291">
        <f t="shared" si="115"/>
        <v>100</v>
      </c>
      <c r="I754" s="296"/>
      <c r="J754" s="277"/>
      <c r="K754" s="277"/>
      <c r="L754" s="277"/>
      <c r="M754" s="277"/>
      <c r="N754" s="277"/>
      <c r="O754" s="277"/>
      <c r="P754" s="277"/>
      <c r="Q754" s="277"/>
      <c r="R754" s="277"/>
      <c r="S754" s="277"/>
      <c r="T754" s="277"/>
      <c r="U754" s="277"/>
      <c r="V754" s="277"/>
      <c r="W754" s="277"/>
      <c r="X754" s="277"/>
      <c r="Y754" s="277"/>
      <c r="Z754" s="277"/>
      <c r="AA754" s="277"/>
      <c r="AB754" s="277"/>
      <c r="AC754" s="277"/>
      <c r="AD754" s="277"/>
      <c r="AE754" s="277"/>
      <c r="AF754" s="277"/>
      <c r="AG754" s="277"/>
      <c r="AH754" s="277"/>
      <c r="AI754" s="277"/>
      <c r="AJ754" s="277"/>
      <c r="AK754" s="277"/>
      <c r="AL754" s="277"/>
      <c r="AM754" s="277"/>
      <c r="AN754" s="277"/>
      <c r="AO754" s="277"/>
      <c r="AP754" s="277"/>
      <c r="AQ754" s="277"/>
      <c r="AR754" s="277"/>
      <c r="AS754" s="277"/>
      <c r="AT754" s="277"/>
      <c r="AU754" s="277"/>
      <c r="AV754" s="277"/>
      <c r="AW754" s="277"/>
      <c r="AX754" s="277"/>
      <c r="AY754" s="277"/>
      <c r="AZ754" s="277"/>
      <c r="BA754" s="277"/>
      <c r="BB754" s="277"/>
      <c r="BC754" s="277"/>
      <c r="BD754" s="277"/>
      <c r="BE754" s="277"/>
      <c r="BF754" s="277"/>
      <c r="BG754" s="277"/>
      <c r="BH754" s="277"/>
      <c r="BI754" s="277"/>
      <c r="BJ754" s="277"/>
      <c r="BK754" s="277"/>
      <c r="BL754" s="277"/>
      <c r="BM754" s="277"/>
      <c r="BN754" s="277"/>
      <c r="BO754" s="277"/>
      <c r="BP754" s="277"/>
      <c r="BQ754" s="277"/>
      <c r="BR754" s="277"/>
      <c r="BS754" s="277"/>
      <c r="BT754" s="277"/>
      <c r="BU754" s="277"/>
      <c r="BV754" s="277"/>
      <c r="BW754" s="277"/>
      <c r="BX754" s="277"/>
      <c r="BY754" s="277"/>
      <c r="BZ754" s="277"/>
      <c r="CA754" s="277"/>
      <c r="CB754" s="277"/>
      <c r="CC754" s="277"/>
      <c r="CD754" s="277"/>
      <c r="CE754" s="277"/>
      <c r="CF754" s="277"/>
      <c r="CG754" s="277"/>
      <c r="CH754" s="277"/>
      <c r="CI754" s="277"/>
      <c r="CJ754" s="277"/>
      <c r="CK754" s="277"/>
      <c r="CL754" s="277"/>
      <c r="CM754" s="277"/>
      <c r="CN754" s="277"/>
      <c r="CO754" s="277"/>
      <c r="CP754" s="277"/>
      <c r="CQ754" s="277"/>
      <c r="CR754" s="277"/>
      <c r="CS754" s="277"/>
      <c r="CT754" s="277"/>
      <c r="CU754" s="277"/>
      <c r="CV754" s="277"/>
      <c r="CW754" s="277"/>
      <c r="CX754" s="277"/>
      <c r="CY754" s="277"/>
      <c r="CZ754" s="277"/>
      <c r="DA754" s="277"/>
      <c r="DB754" s="277"/>
      <c r="DC754" s="277"/>
      <c r="DD754" s="277"/>
      <c r="DE754" s="277"/>
      <c r="DF754" s="277"/>
      <c r="DG754" s="277"/>
      <c r="DH754" s="277"/>
      <c r="DI754" s="277"/>
      <c r="DJ754" s="277"/>
      <c r="DK754" s="277"/>
      <c r="DL754" s="277"/>
      <c r="DM754" s="277"/>
      <c r="DN754" s="277"/>
      <c r="DO754" s="277"/>
      <c r="DP754" s="277"/>
      <c r="DQ754" s="277"/>
      <c r="DR754" s="277"/>
      <c r="DS754" s="277"/>
      <c r="DT754" s="277"/>
      <c r="DU754" s="277"/>
      <c r="DV754" s="277"/>
      <c r="DW754" s="277"/>
      <c r="DX754" s="277"/>
      <c r="DY754" s="277"/>
      <c r="DZ754" s="277"/>
      <c r="EA754" s="277"/>
      <c r="EB754" s="277"/>
      <c r="EC754" s="277"/>
      <c r="ED754" s="277"/>
      <c r="EE754" s="277"/>
      <c r="EF754" s="277"/>
      <c r="EG754" s="277"/>
      <c r="EH754" s="277"/>
      <c r="EI754" s="277"/>
      <c r="EJ754" s="277"/>
      <c r="EK754" s="277"/>
      <c r="EL754" s="277"/>
      <c r="EM754" s="277"/>
      <c r="EN754" s="277"/>
      <c r="EO754" s="277"/>
      <c r="EP754" s="277"/>
      <c r="EQ754" s="277"/>
      <c r="ER754" s="277"/>
      <c r="ES754" s="277"/>
      <c r="ET754" s="277"/>
      <c r="EU754" s="277"/>
      <c r="EV754" s="277"/>
      <c r="EW754" s="277"/>
      <c r="EX754" s="277"/>
      <c r="EY754" s="277"/>
      <c r="EZ754" s="277"/>
      <c r="FA754" s="277"/>
      <c r="FB754" s="277"/>
      <c r="FC754" s="277"/>
      <c r="FD754" s="277"/>
      <c r="FE754" s="277"/>
      <c r="FF754" s="277"/>
      <c r="FG754" s="277"/>
      <c r="FH754" s="277"/>
      <c r="FI754" s="277"/>
      <c r="FJ754" s="277"/>
      <c r="FK754" s="277"/>
      <c r="FL754" s="277"/>
      <c r="FM754" s="277"/>
      <c r="FN754" s="277"/>
      <c r="FO754" s="277"/>
      <c r="FP754" s="277"/>
      <c r="FQ754" s="277"/>
      <c r="FR754" s="277"/>
      <c r="FS754" s="277"/>
      <c r="FT754" s="277"/>
      <c r="FU754" s="277"/>
      <c r="FV754" s="277"/>
      <c r="FW754" s="277"/>
      <c r="FX754" s="277"/>
      <c r="FY754" s="277"/>
      <c r="FZ754" s="277"/>
      <c r="GA754" s="277"/>
      <c r="GB754" s="277"/>
      <c r="GC754" s="277"/>
      <c r="GD754" s="277"/>
      <c r="GE754" s="277"/>
      <c r="GF754" s="277"/>
      <c r="GG754" s="277"/>
      <c r="GH754" s="277"/>
      <c r="GI754" s="277"/>
      <c r="GJ754" s="277"/>
      <c r="GK754" s="277"/>
      <c r="GL754" s="277"/>
      <c r="GM754" s="277"/>
      <c r="GN754" s="277"/>
      <c r="GO754" s="277"/>
      <c r="GP754" s="277"/>
      <c r="GQ754" s="277"/>
      <c r="GR754" s="277"/>
      <c r="GS754" s="277"/>
      <c r="GT754" s="277"/>
      <c r="GU754" s="277"/>
      <c r="GV754" s="280"/>
      <c r="GW754" s="280"/>
      <c r="GX754" s="280"/>
      <c r="GY754" s="280"/>
      <c r="GZ754" s="280"/>
      <c r="HA754" s="280"/>
      <c r="HB754" s="280"/>
      <c r="HC754" s="280"/>
      <c r="HD754" s="280"/>
      <c r="HE754" s="280"/>
      <c r="HF754" s="280"/>
      <c r="HG754" s="280"/>
      <c r="HH754" s="280"/>
      <c r="HI754" s="280"/>
      <c r="HJ754" s="280"/>
      <c r="HK754" s="280"/>
      <c r="HL754" s="280"/>
      <c r="HM754" s="280"/>
      <c r="HN754" s="280"/>
      <c r="HO754" s="280"/>
      <c r="HP754" s="280"/>
      <c r="HQ754" s="280"/>
      <c r="HR754" s="280"/>
      <c r="HS754" s="280"/>
    </row>
    <row r="755" spans="1:227" s="278" customFormat="1" ht="30" customHeight="1">
      <c r="A755" s="521"/>
      <c r="B755" s="296" t="s">
        <v>692</v>
      </c>
      <c r="C755" s="290">
        <v>85</v>
      </c>
      <c r="D755" s="290"/>
      <c r="E755" s="290"/>
      <c r="F755" s="291">
        <f t="shared" si="120"/>
        <v>85</v>
      </c>
      <c r="G755" s="290"/>
      <c r="H755" s="291">
        <f t="shared" si="115"/>
        <v>85</v>
      </c>
      <c r="I755" s="296"/>
      <c r="J755" s="277"/>
      <c r="K755" s="277"/>
      <c r="L755" s="277"/>
      <c r="M755" s="277"/>
      <c r="N755" s="277"/>
      <c r="O755" s="277"/>
      <c r="P755" s="277"/>
      <c r="Q755" s="277"/>
      <c r="R755" s="277"/>
      <c r="S755" s="277"/>
      <c r="T755" s="277"/>
      <c r="U755" s="277"/>
      <c r="V755" s="277"/>
      <c r="W755" s="277"/>
      <c r="X755" s="277"/>
      <c r="Y755" s="277"/>
      <c r="Z755" s="277"/>
      <c r="AA755" s="277"/>
      <c r="AB755" s="277"/>
      <c r="AC755" s="277"/>
      <c r="AD755" s="277"/>
      <c r="AE755" s="277"/>
      <c r="AF755" s="277"/>
      <c r="AG755" s="277"/>
      <c r="AH755" s="277"/>
      <c r="AI755" s="277"/>
      <c r="AJ755" s="277"/>
      <c r="AK755" s="277"/>
      <c r="AL755" s="277"/>
      <c r="AM755" s="277"/>
      <c r="AN755" s="277"/>
      <c r="AO755" s="277"/>
      <c r="AP755" s="277"/>
      <c r="AQ755" s="277"/>
      <c r="AR755" s="277"/>
      <c r="AS755" s="277"/>
      <c r="AT755" s="277"/>
      <c r="AU755" s="277"/>
      <c r="AV755" s="277"/>
      <c r="AW755" s="277"/>
      <c r="AX755" s="277"/>
      <c r="AY755" s="277"/>
      <c r="AZ755" s="277"/>
      <c r="BA755" s="277"/>
      <c r="BB755" s="277"/>
      <c r="BC755" s="277"/>
      <c r="BD755" s="277"/>
      <c r="BE755" s="277"/>
      <c r="BF755" s="277"/>
      <c r="BG755" s="277"/>
      <c r="BH755" s="277"/>
      <c r="BI755" s="277"/>
      <c r="BJ755" s="277"/>
      <c r="BK755" s="277"/>
      <c r="BL755" s="277"/>
      <c r="BM755" s="277"/>
      <c r="BN755" s="277"/>
      <c r="BO755" s="277"/>
      <c r="BP755" s="277"/>
      <c r="BQ755" s="277"/>
      <c r="BR755" s="277"/>
      <c r="BS755" s="277"/>
      <c r="BT755" s="277"/>
      <c r="BU755" s="277"/>
      <c r="BV755" s="277"/>
      <c r="BW755" s="277"/>
      <c r="BX755" s="277"/>
      <c r="BY755" s="277"/>
      <c r="BZ755" s="277"/>
      <c r="CA755" s="277"/>
      <c r="CB755" s="277"/>
      <c r="CC755" s="277"/>
      <c r="CD755" s="277"/>
      <c r="CE755" s="277"/>
      <c r="CF755" s="277"/>
      <c r="CG755" s="277"/>
      <c r="CH755" s="277"/>
      <c r="CI755" s="277"/>
      <c r="CJ755" s="277"/>
      <c r="CK755" s="277"/>
      <c r="CL755" s="277"/>
      <c r="CM755" s="277"/>
      <c r="CN755" s="277"/>
      <c r="CO755" s="277"/>
      <c r="CP755" s="277"/>
      <c r="CQ755" s="277"/>
      <c r="CR755" s="277"/>
      <c r="CS755" s="277"/>
      <c r="CT755" s="277"/>
      <c r="CU755" s="277"/>
      <c r="CV755" s="277"/>
      <c r="CW755" s="277"/>
      <c r="CX755" s="277"/>
      <c r="CY755" s="277"/>
      <c r="CZ755" s="277"/>
      <c r="DA755" s="277"/>
      <c r="DB755" s="277"/>
      <c r="DC755" s="277"/>
      <c r="DD755" s="277"/>
      <c r="DE755" s="277"/>
      <c r="DF755" s="277"/>
      <c r="DG755" s="277"/>
      <c r="DH755" s="277"/>
      <c r="DI755" s="277"/>
      <c r="DJ755" s="277"/>
      <c r="DK755" s="277"/>
      <c r="DL755" s="277"/>
      <c r="DM755" s="277"/>
      <c r="DN755" s="277"/>
      <c r="DO755" s="277"/>
      <c r="DP755" s="277"/>
      <c r="DQ755" s="277"/>
      <c r="DR755" s="277"/>
      <c r="DS755" s="277"/>
      <c r="DT755" s="277"/>
      <c r="DU755" s="277"/>
      <c r="DV755" s="277"/>
      <c r="DW755" s="277"/>
      <c r="DX755" s="277"/>
      <c r="DY755" s="277"/>
      <c r="DZ755" s="277"/>
      <c r="EA755" s="277"/>
      <c r="EB755" s="277"/>
      <c r="EC755" s="277"/>
      <c r="ED755" s="277"/>
      <c r="EE755" s="277"/>
      <c r="EF755" s="277"/>
      <c r="EG755" s="277"/>
      <c r="EH755" s="277"/>
      <c r="EI755" s="277"/>
      <c r="EJ755" s="277"/>
      <c r="EK755" s="277"/>
      <c r="EL755" s="277"/>
      <c r="EM755" s="277"/>
      <c r="EN755" s="277"/>
      <c r="EO755" s="277"/>
      <c r="EP755" s="277"/>
      <c r="EQ755" s="277"/>
      <c r="ER755" s="277"/>
      <c r="ES755" s="277"/>
      <c r="ET755" s="277"/>
      <c r="EU755" s="277"/>
      <c r="EV755" s="277"/>
      <c r="EW755" s="277"/>
      <c r="EX755" s="277"/>
      <c r="EY755" s="277"/>
      <c r="EZ755" s="277"/>
      <c r="FA755" s="277"/>
      <c r="FB755" s="277"/>
      <c r="FC755" s="277"/>
      <c r="FD755" s="277"/>
      <c r="FE755" s="277"/>
      <c r="FF755" s="277"/>
      <c r="FG755" s="277"/>
      <c r="FH755" s="277"/>
      <c r="FI755" s="277"/>
      <c r="FJ755" s="277"/>
      <c r="FK755" s="277"/>
      <c r="FL755" s="277"/>
      <c r="FM755" s="277"/>
      <c r="FN755" s="277"/>
      <c r="FO755" s="277"/>
      <c r="FP755" s="277"/>
      <c r="FQ755" s="277"/>
      <c r="FR755" s="277"/>
      <c r="FS755" s="277"/>
      <c r="FT755" s="277"/>
      <c r="FU755" s="277"/>
      <c r="FV755" s="277"/>
      <c r="FW755" s="277"/>
      <c r="FX755" s="277"/>
      <c r="FY755" s="277"/>
      <c r="FZ755" s="277"/>
      <c r="GA755" s="277"/>
      <c r="GB755" s="277"/>
      <c r="GC755" s="277"/>
      <c r="GD755" s="277"/>
      <c r="GE755" s="277"/>
      <c r="GF755" s="277"/>
      <c r="GG755" s="277"/>
      <c r="GH755" s="277"/>
      <c r="GI755" s="277"/>
      <c r="GJ755" s="277"/>
      <c r="GK755" s="277"/>
      <c r="GL755" s="277"/>
      <c r="GM755" s="277"/>
      <c r="GN755" s="277"/>
      <c r="GO755" s="277"/>
      <c r="GP755" s="277"/>
      <c r="GQ755" s="277"/>
      <c r="GR755" s="277"/>
      <c r="GS755" s="277"/>
      <c r="GT755" s="277"/>
      <c r="GU755" s="277"/>
      <c r="GV755" s="280"/>
      <c r="GW755" s="280"/>
      <c r="GX755" s="280"/>
      <c r="GY755" s="280"/>
      <c r="GZ755" s="280"/>
      <c r="HA755" s="280"/>
      <c r="HB755" s="280"/>
      <c r="HC755" s="280"/>
      <c r="HD755" s="280"/>
      <c r="HE755" s="280"/>
      <c r="HF755" s="280"/>
      <c r="HG755" s="280"/>
      <c r="HH755" s="280"/>
      <c r="HI755" s="280"/>
      <c r="HJ755" s="280"/>
      <c r="HK755" s="280"/>
      <c r="HL755" s="280"/>
      <c r="HM755" s="280"/>
      <c r="HN755" s="280"/>
      <c r="HO755" s="280"/>
      <c r="HP755" s="280"/>
      <c r="HQ755" s="280"/>
      <c r="HR755" s="280"/>
      <c r="HS755" s="280"/>
    </row>
    <row r="756" spans="1:227" s="278" customFormat="1" ht="30" customHeight="1">
      <c r="A756" s="522"/>
      <c r="B756" s="296" t="s">
        <v>693</v>
      </c>
      <c r="C756" s="290">
        <v>15</v>
      </c>
      <c r="D756" s="290"/>
      <c r="E756" s="290"/>
      <c r="F756" s="291">
        <f t="shared" si="120"/>
        <v>15</v>
      </c>
      <c r="G756" s="290"/>
      <c r="H756" s="291">
        <f t="shared" si="115"/>
        <v>15</v>
      </c>
      <c r="I756" s="296"/>
      <c r="J756" s="277"/>
      <c r="K756" s="277"/>
      <c r="L756" s="277"/>
      <c r="M756" s="277"/>
      <c r="N756" s="277"/>
      <c r="O756" s="277"/>
      <c r="P756" s="277"/>
      <c r="Q756" s="277"/>
      <c r="R756" s="277"/>
      <c r="S756" s="277"/>
      <c r="T756" s="277"/>
      <c r="U756" s="277"/>
      <c r="V756" s="277"/>
      <c r="W756" s="277"/>
      <c r="X756" s="277"/>
      <c r="Y756" s="277"/>
      <c r="Z756" s="277"/>
      <c r="AA756" s="277"/>
      <c r="AB756" s="277"/>
      <c r="AC756" s="277"/>
      <c r="AD756" s="277"/>
      <c r="AE756" s="277"/>
      <c r="AF756" s="277"/>
      <c r="AG756" s="277"/>
      <c r="AH756" s="277"/>
      <c r="AI756" s="277"/>
      <c r="AJ756" s="277"/>
      <c r="AK756" s="277"/>
      <c r="AL756" s="277"/>
      <c r="AM756" s="277"/>
      <c r="AN756" s="277"/>
      <c r="AO756" s="277"/>
      <c r="AP756" s="277"/>
      <c r="AQ756" s="277"/>
      <c r="AR756" s="277"/>
      <c r="AS756" s="277"/>
      <c r="AT756" s="277"/>
      <c r="AU756" s="277"/>
      <c r="AV756" s="277"/>
      <c r="AW756" s="277"/>
      <c r="AX756" s="277"/>
      <c r="AY756" s="277"/>
      <c r="AZ756" s="277"/>
      <c r="BA756" s="277"/>
      <c r="BB756" s="277"/>
      <c r="BC756" s="277"/>
      <c r="BD756" s="277"/>
      <c r="BE756" s="277"/>
      <c r="BF756" s="277"/>
      <c r="BG756" s="277"/>
      <c r="BH756" s="277"/>
      <c r="BI756" s="277"/>
      <c r="BJ756" s="277"/>
      <c r="BK756" s="277"/>
      <c r="BL756" s="277"/>
      <c r="BM756" s="277"/>
      <c r="BN756" s="277"/>
      <c r="BO756" s="277"/>
      <c r="BP756" s="277"/>
      <c r="BQ756" s="277"/>
      <c r="BR756" s="277"/>
      <c r="BS756" s="277"/>
      <c r="BT756" s="277"/>
      <c r="BU756" s="277"/>
      <c r="BV756" s="277"/>
      <c r="BW756" s="277"/>
      <c r="BX756" s="277"/>
      <c r="BY756" s="277"/>
      <c r="BZ756" s="277"/>
      <c r="CA756" s="277"/>
      <c r="CB756" s="277"/>
      <c r="CC756" s="277"/>
      <c r="CD756" s="277"/>
      <c r="CE756" s="277"/>
      <c r="CF756" s="277"/>
      <c r="CG756" s="277"/>
      <c r="CH756" s="277"/>
      <c r="CI756" s="277"/>
      <c r="CJ756" s="277"/>
      <c r="CK756" s="277"/>
      <c r="CL756" s="277"/>
      <c r="CM756" s="277"/>
      <c r="CN756" s="277"/>
      <c r="CO756" s="277"/>
      <c r="CP756" s="277"/>
      <c r="CQ756" s="277"/>
      <c r="CR756" s="277"/>
      <c r="CS756" s="277"/>
      <c r="CT756" s="277"/>
      <c r="CU756" s="277"/>
      <c r="CV756" s="277"/>
      <c r="CW756" s="277"/>
      <c r="CX756" s="277"/>
      <c r="CY756" s="277"/>
      <c r="CZ756" s="277"/>
      <c r="DA756" s="277"/>
      <c r="DB756" s="277"/>
      <c r="DC756" s="277"/>
      <c r="DD756" s="277"/>
      <c r="DE756" s="277"/>
      <c r="DF756" s="277"/>
      <c r="DG756" s="277"/>
      <c r="DH756" s="277"/>
      <c r="DI756" s="277"/>
      <c r="DJ756" s="277"/>
      <c r="DK756" s="277"/>
      <c r="DL756" s="277"/>
      <c r="DM756" s="277"/>
      <c r="DN756" s="277"/>
      <c r="DO756" s="277"/>
      <c r="DP756" s="277"/>
      <c r="DQ756" s="277"/>
      <c r="DR756" s="277"/>
      <c r="DS756" s="277"/>
      <c r="DT756" s="277"/>
      <c r="DU756" s="277"/>
      <c r="DV756" s="277"/>
      <c r="DW756" s="277"/>
      <c r="DX756" s="277"/>
      <c r="DY756" s="277"/>
      <c r="DZ756" s="277"/>
      <c r="EA756" s="277"/>
      <c r="EB756" s="277"/>
      <c r="EC756" s="277"/>
      <c r="ED756" s="277"/>
      <c r="EE756" s="277"/>
      <c r="EF756" s="277"/>
      <c r="EG756" s="277"/>
      <c r="EH756" s="277"/>
      <c r="EI756" s="277"/>
      <c r="EJ756" s="277"/>
      <c r="EK756" s="277"/>
      <c r="EL756" s="277"/>
      <c r="EM756" s="277"/>
      <c r="EN756" s="277"/>
      <c r="EO756" s="277"/>
      <c r="EP756" s="277"/>
      <c r="EQ756" s="277"/>
      <c r="ER756" s="277"/>
      <c r="ES756" s="277"/>
      <c r="ET756" s="277"/>
      <c r="EU756" s="277"/>
      <c r="EV756" s="277"/>
      <c r="EW756" s="277"/>
      <c r="EX756" s="277"/>
      <c r="EY756" s="277"/>
      <c r="EZ756" s="277"/>
      <c r="FA756" s="277"/>
      <c r="FB756" s="277"/>
      <c r="FC756" s="277"/>
      <c r="FD756" s="277"/>
      <c r="FE756" s="277"/>
      <c r="FF756" s="277"/>
      <c r="FG756" s="277"/>
      <c r="FH756" s="277"/>
      <c r="FI756" s="277"/>
      <c r="FJ756" s="277"/>
      <c r="FK756" s="277"/>
      <c r="FL756" s="277"/>
      <c r="FM756" s="277"/>
      <c r="FN756" s="277"/>
      <c r="FO756" s="277"/>
      <c r="FP756" s="277"/>
      <c r="FQ756" s="277"/>
      <c r="FR756" s="277"/>
      <c r="FS756" s="277"/>
      <c r="FT756" s="277"/>
      <c r="FU756" s="277"/>
      <c r="FV756" s="277"/>
      <c r="FW756" s="277"/>
      <c r="FX756" s="277"/>
      <c r="FY756" s="277"/>
      <c r="FZ756" s="277"/>
      <c r="GA756" s="277"/>
      <c r="GB756" s="277"/>
      <c r="GC756" s="277"/>
      <c r="GD756" s="277"/>
      <c r="GE756" s="277"/>
      <c r="GF756" s="277"/>
      <c r="GG756" s="277"/>
      <c r="GH756" s="277"/>
      <c r="GI756" s="277"/>
      <c r="GJ756" s="277"/>
      <c r="GK756" s="277"/>
      <c r="GL756" s="277"/>
      <c r="GM756" s="277"/>
      <c r="GN756" s="277"/>
      <c r="GO756" s="277"/>
      <c r="GP756" s="277"/>
      <c r="GQ756" s="277"/>
      <c r="GR756" s="277"/>
      <c r="GS756" s="277"/>
      <c r="GT756" s="277"/>
      <c r="GU756" s="277"/>
      <c r="GV756" s="280"/>
      <c r="GW756" s="280"/>
      <c r="GX756" s="280"/>
      <c r="GY756" s="280"/>
      <c r="GZ756" s="280"/>
      <c r="HA756" s="280"/>
      <c r="HB756" s="280"/>
      <c r="HC756" s="280"/>
      <c r="HD756" s="280"/>
      <c r="HE756" s="280"/>
      <c r="HF756" s="280"/>
      <c r="HG756" s="280"/>
      <c r="HH756" s="280"/>
      <c r="HI756" s="280"/>
      <c r="HJ756" s="280"/>
      <c r="HK756" s="280"/>
      <c r="HL756" s="280"/>
      <c r="HM756" s="280"/>
      <c r="HN756" s="280"/>
      <c r="HO756" s="280"/>
      <c r="HP756" s="280"/>
      <c r="HQ756" s="280"/>
      <c r="HR756" s="280"/>
      <c r="HS756" s="280"/>
    </row>
    <row r="757" spans="1:227" s="278" customFormat="1" ht="30" customHeight="1">
      <c r="A757" s="520" t="s">
        <v>238</v>
      </c>
      <c r="B757" s="289" t="s">
        <v>81</v>
      </c>
      <c r="C757" s="290">
        <f>C758+C759</f>
        <v>34.450000000000003</v>
      </c>
      <c r="D757" s="290">
        <f t="shared" ref="D757:G757" si="124">D758+D759</f>
        <v>0</v>
      </c>
      <c r="E757" s="290">
        <f t="shared" si="124"/>
        <v>0</v>
      </c>
      <c r="F757" s="291">
        <f t="shared" si="120"/>
        <v>34.450000000000003</v>
      </c>
      <c r="G757" s="290">
        <f t="shared" si="124"/>
        <v>81.912280999999993</v>
      </c>
      <c r="H757" s="291">
        <f t="shared" si="115"/>
        <v>116.362281</v>
      </c>
      <c r="I757" s="296"/>
      <c r="J757" s="277"/>
      <c r="K757" s="277"/>
      <c r="L757" s="277"/>
      <c r="M757" s="277"/>
      <c r="N757" s="277"/>
      <c r="O757" s="277"/>
      <c r="P757" s="277"/>
      <c r="Q757" s="277"/>
      <c r="R757" s="277"/>
      <c r="S757" s="277"/>
      <c r="T757" s="277"/>
      <c r="U757" s="277"/>
      <c r="V757" s="277"/>
      <c r="W757" s="277"/>
      <c r="X757" s="277"/>
      <c r="Y757" s="277"/>
      <c r="Z757" s="277"/>
      <c r="AA757" s="277"/>
      <c r="AB757" s="277"/>
      <c r="AC757" s="277"/>
      <c r="AD757" s="277"/>
      <c r="AE757" s="277"/>
      <c r="AF757" s="277"/>
      <c r="AG757" s="277"/>
      <c r="AH757" s="277"/>
      <c r="AI757" s="277"/>
      <c r="AJ757" s="277"/>
      <c r="AK757" s="277"/>
      <c r="AL757" s="277"/>
      <c r="AM757" s="277"/>
      <c r="AN757" s="277"/>
      <c r="AO757" s="277"/>
      <c r="AP757" s="277"/>
      <c r="AQ757" s="277"/>
      <c r="AR757" s="277"/>
      <c r="AS757" s="277"/>
      <c r="AT757" s="277"/>
      <c r="AU757" s="277"/>
      <c r="AV757" s="277"/>
      <c r="AW757" s="277"/>
      <c r="AX757" s="277"/>
      <c r="AY757" s="277"/>
      <c r="AZ757" s="277"/>
      <c r="BA757" s="277"/>
      <c r="BB757" s="277"/>
      <c r="BC757" s="277"/>
      <c r="BD757" s="277"/>
      <c r="BE757" s="277"/>
      <c r="BF757" s="277"/>
      <c r="BG757" s="277"/>
      <c r="BH757" s="277"/>
      <c r="BI757" s="277"/>
      <c r="BJ757" s="277"/>
      <c r="BK757" s="277"/>
      <c r="BL757" s="277"/>
      <c r="BM757" s="277"/>
      <c r="BN757" s="277"/>
      <c r="BO757" s="277"/>
      <c r="BP757" s="277"/>
      <c r="BQ757" s="277"/>
      <c r="BR757" s="277"/>
      <c r="BS757" s="277"/>
      <c r="BT757" s="277"/>
      <c r="BU757" s="277"/>
      <c r="BV757" s="277"/>
      <c r="BW757" s="277"/>
      <c r="BX757" s="277"/>
      <c r="BY757" s="277"/>
      <c r="BZ757" s="277"/>
      <c r="CA757" s="277"/>
      <c r="CB757" s="277"/>
      <c r="CC757" s="277"/>
      <c r="CD757" s="277"/>
      <c r="CE757" s="277"/>
      <c r="CF757" s="277"/>
      <c r="CG757" s="277"/>
      <c r="CH757" s="277"/>
      <c r="CI757" s="277"/>
      <c r="CJ757" s="277"/>
      <c r="CK757" s="277"/>
      <c r="CL757" s="277"/>
      <c r="CM757" s="277"/>
      <c r="CN757" s="277"/>
      <c r="CO757" s="277"/>
      <c r="CP757" s="277"/>
      <c r="CQ757" s="277"/>
      <c r="CR757" s="277"/>
      <c r="CS757" s="277"/>
      <c r="CT757" s="277"/>
      <c r="CU757" s="277"/>
      <c r="CV757" s="277"/>
      <c r="CW757" s="277"/>
      <c r="CX757" s="277"/>
      <c r="CY757" s="277"/>
      <c r="CZ757" s="277"/>
      <c r="DA757" s="277"/>
      <c r="DB757" s="277"/>
      <c r="DC757" s="277"/>
      <c r="DD757" s="277"/>
      <c r="DE757" s="277"/>
      <c r="DF757" s="277"/>
      <c r="DG757" s="277"/>
      <c r="DH757" s="277"/>
      <c r="DI757" s="277"/>
      <c r="DJ757" s="277"/>
      <c r="DK757" s="277"/>
      <c r="DL757" s="277"/>
      <c r="DM757" s="277"/>
      <c r="DN757" s="277"/>
      <c r="DO757" s="277"/>
      <c r="DP757" s="277"/>
      <c r="DQ757" s="277"/>
      <c r="DR757" s="277"/>
      <c r="DS757" s="277"/>
      <c r="DT757" s="277"/>
      <c r="DU757" s="277"/>
      <c r="DV757" s="277"/>
      <c r="DW757" s="277"/>
      <c r="DX757" s="277"/>
      <c r="DY757" s="277"/>
      <c r="DZ757" s="277"/>
      <c r="EA757" s="277"/>
      <c r="EB757" s="277"/>
      <c r="EC757" s="277"/>
      <c r="ED757" s="277"/>
      <c r="EE757" s="277"/>
      <c r="EF757" s="277"/>
      <c r="EG757" s="277"/>
      <c r="EH757" s="277"/>
      <c r="EI757" s="277"/>
      <c r="EJ757" s="277"/>
      <c r="EK757" s="277"/>
      <c r="EL757" s="277"/>
      <c r="EM757" s="277"/>
      <c r="EN757" s="277"/>
      <c r="EO757" s="277"/>
      <c r="EP757" s="277"/>
      <c r="EQ757" s="277"/>
      <c r="ER757" s="277"/>
      <c r="ES757" s="277"/>
      <c r="ET757" s="277"/>
      <c r="EU757" s="277"/>
      <c r="EV757" s="277"/>
      <c r="EW757" s="277"/>
      <c r="EX757" s="277"/>
      <c r="EY757" s="277"/>
      <c r="EZ757" s="277"/>
      <c r="FA757" s="277"/>
      <c r="FB757" s="277"/>
      <c r="FC757" s="277"/>
      <c r="FD757" s="277"/>
      <c r="FE757" s="277"/>
      <c r="FF757" s="277"/>
      <c r="FG757" s="277"/>
      <c r="FH757" s="277"/>
      <c r="FI757" s="277"/>
      <c r="FJ757" s="277"/>
      <c r="FK757" s="277"/>
      <c r="FL757" s="277"/>
      <c r="FM757" s="277"/>
      <c r="FN757" s="277"/>
      <c r="FO757" s="277"/>
      <c r="FP757" s="277"/>
      <c r="FQ757" s="277"/>
      <c r="FR757" s="277"/>
      <c r="FS757" s="277"/>
      <c r="FT757" s="277"/>
      <c r="FU757" s="277"/>
      <c r="FV757" s="277"/>
      <c r="FW757" s="277"/>
      <c r="FX757" s="277"/>
      <c r="FY757" s="277"/>
      <c r="FZ757" s="277"/>
      <c r="GA757" s="277"/>
      <c r="GB757" s="277"/>
      <c r="GC757" s="277"/>
      <c r="GD757" s="277"/>
      <c r="GE757" s="277"/>
      <c r="GF757" s="277"/>
      <c r="GG757" s="277"/>
      <c r="GH757" s="277"/>
      <c r="GI757" s="277"/>
      <c r="GJ757" s="277"/>
      <c r="GK757" s="277"/>
      <c r="GL757" s="277"/>
      <c r="GM757" s="277"/>
      <c r="GN757" s="277"/>
      <c r="GO757" s="277"/>
      <c r="GP757" s="277"/>
      <c r="GQ757" s="277"/>
      <c r="GR757" s="277"/>
      <c r="GS757" s="277"/>
      <c r="GT757" s="277"/>
      <c r="GU757" s="277"/>
      <c r="GV757" s="280"/>
      <c r="GW757" s="280"/>
      <c r="GX757" s="280"/>
      <c r="GY757" s="280"/>
      <c r="GZ757" s="280"/>
      <c r="HA757" s="280"/>
      <c r="HB757" s="280"/>
      <c r="HC757" s="280"/>
      <c r="HD757" s="280"/>
      <c r="HE757" s="280"/>
      <c r="HF757" s="280"/>
      <c r="HG757" s="280"/>
      <c r="HH757" s="280"/>
      <c r="HI757" s="280"/>
      <c r="HJ757" s="280"/>
      <c r="HK757" s="280"/>
      <c r="HL757" s="280"/>
      <c r="HM757" s="280"/>
      <c r="HN757" s="280"/>
      <c r="HO757" s="280"/>
      <c r="HP757" s="280"/>
      <c r="HQ757" s="280"/>
      <c r="HR757" s="280"/>
      <c r="HS757" s="280"/>
    </row>
    <row r="758" spans="1:227" s="278" customFormat="1" ht="30" customHeight="1">
      <c r="A758" s="521"/>
      <c r="B758" s="292" t="s">
        <v>253</v>
      </c>
      <c r="C758" s="291">
        <v>18.45</v>
      </c>
      <c r="D758" s="290"/>
      <c r="E758" s="290"/>
      <c r="F758" s="291">
        <f t="shared" si="120"/>
        <v>18.45</v>
      </c>
      <c r="G758" s="290"/>
      <c r="H758" s="291">
        <f t="shared" si="115"/>
        <v>18.45</v>
      </c>
      <c r="I758" s="296"/>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s="277"/>
      <c r="AG758" s="277"/>
      <c r="AH758" s="277"/>
      <c r="AI758" s="277"/>
      <c r="AJ758" s="277"/>
      <c r="AK758" s="277"/>
      <c r="AL758" s="277"/>
      <c r="AM758" s="277"/>
      <c r="AN758" s="277"/>
      <c r="AO758" s="277"/>
      <c r="AP758" s="277"/>
      <c r="AQ758" s="277"/>
      <c r="AR758" s="277"/>
      <c r="AS758" s="277"/>
      <c r="AT758" s="277"/>
      <c r="AU758" s="277"/>
      <c r="AV758" s="277"/>
      <c r="AW758" s="277"/>
      <c r="AX758" s="277"/>
      <c r="AY758" s="277"/>
      <c r="AZ758" s="277"/>
      <c r="BA758" s="277"/>
      <c r="BB758" s="277"/>
      <c r="BC758" s="277"/>
      <c r="BD758" s="277"/>
      <c r="BE758" s="277"/>
      <c r="BF758" s="277"/>
      <c r="BG758" s="277"/>
      <c r="BH758" s="277"/>
      <c r="BI758" s="277"/>
      <c r="BJ758" s="277"/>
      <c r="BK758" s="277"/>
      <c r="BL758" s="277"/>
      <c r="BM758" s="277"/>
      <c r="BN758" s="277"/>
      <c r="BO758" s="277"/>
      <c r="BP758" s="277"/>
      <c r="BQ758" s="277"/>
      <c r="BR758" s="277"/>
      <c r="BS758" s="277"/>
      <c r="BT758" s="277"/>
      <c r="BU758" s="277"/>
      <c r="BV758" s="277"/>
      <c r="BW758" s="277"/>
      <c r="BX758" s="277"/>
      <c r="BY758" s="277"/>
      <c r="BZ758" s="277"/>
      <c r="CA758" s="277"/>
      <c r="CB758" s="277"/>
      <c r="CC758" s="277"/>
      <c r="CD758" s="277"/>
      <c r="CE758" s="277"/>
      <c r="CF758" s="277"/>
      <c r="CG758" s="277"/>
      <c r="CH758" s="277"/>
      <c r="CI758" s="277"/>
      <c r="CJ758" s="277"/>
      <c r="CK758" s="277"/>
      <c r="CL758" s="277"/>
      <c r="CM758" s="277"/>
      <c r="CN758" s="277"/>
      <c r="CO758" s="277"/>
      <c r="CP758" s="277"/>
      <c r="CQ758" s="277"/>
      <c r="CR758" s="277"/>
      <c r="CS758" s="277"/>
      <c r="CT758" s="277"/>
      <c r="CU758" s="277"/>
      <c r="CV758" s="277"/>
      <c r="CW758" s="277"/>
      <c r="CX758" s="277"/>
      <c r="CY758" s="277"/>
      <c r="CZ758" s="277"/>
      <c r="DA758" s="277"/>
      <c r="DB758" s="277"/>
      <c r="DC758" s="277"/>
      <c r="DD758" s="277"/>
      <c r="DE758" s="277"/>
      <c r="DF758" s="277"/>
      <c r="DG758" s="277"/>
      <c r="DH758" s="277"/>
      <c r="DI758" s="277"/>
      <c r="DJ758" s="277"/>
      <c r="DK758" s="277"/>
      <c r="DL758" s="277"/>
      <c r="DM758" s="277"/>
      <c r="DN758" s="277"/>
      <c r="DO758" s="277"/>
      <c r="DP758" s="277"/>
      <c r="DQ758" s="277"/>
      <c r="DR758" s="277"/>
      <c r="DS758" s="277"/>
      <c r="DT758" s="277"/>
      <c r="DU758" s="277"/>
      <c r="DV758" s="277"/>
      <c r="DW758" s="277"/>
      <c r="DX758" s="277"/>
      <c r="DY758" s="277"/>
      <c r="DZ758" s="277"/>
      <c r="EA758" s="277"/>
      <c r="EB758" s="277"/>
      <c r="EC758" s="277"/>
      <c r="ED758" s="277"/>
      <c r="EE758" s="277"/>
      <c r="EF758" s="277"/>
      <c r="EG758" s="277"/>
      <c r="EH758" s="277"/>
      <c r="EI758" s="277"/>
      <c r="EJ758" s="277"/>
      <c r="EK758" s="277"/>
      <c r="EL758" s="277"/>
      <c r="EM758" s="277"/>
      <c r="EN758" s="277"/>
      <c r="EO758" s="277"/>
      <c r="EP758" s="277"/>
      <c r="EQ758" s="277"/>
      <c r="ER758" s="277"/>
      <c r="ES758" s="277"/>
      <c r="ET758" s="277"/>
      <c r="EU758" s="277"/>
      <c r="EV758" s="277"/>
      <c r="EW758" s="277"/>
      <c r="EX758" s="277"/>
      <c r="EY758" s="277"/>
      <c r="EZ758" s="277"/>
      <c r="FA758" s="277"/>
      <c r="FB758" s="277"/>
      <c r="FC758" s="277"/>
      <c r="FD758" s="277"/>
      <c r="FE758" s="277"/>
      <c r="FF758" s="277"/>
      <c r="FG758" s="277"/>
      <c r="FH758" s="277"/>
      <c r="FI758" s="277"/>
      <c r="FJ758" s="277"/>
      <c r="FK758" s="277"/>
      <c r="FL758" s="277"/>
      <c r="FM758" s="277"/>
      <c r="FN758" s="277"/>
      <c r="FO758" s="277"/>
      <c r="FP758" s="277"/>
      <c r="FQ758" s="277"/>
      <c r="FR758" s="277"/>
      <c r="FS758" s="277"/>
      <c r="FT758" s="277"/>
      <c r="FU758" s="277"/>
      <c r="FV758" s="277"/>
      <c r="FW758" s="277"/>
      <c r="FX758" s="277"/>
      <c r="FY758" s="277"/>
      <c r="FZ758" s="277"/>
      <c r="GA758" s="277"/>
      <c r="GB758" s="277"/>
      <c r="GC758" s="277"/>
      <c r="GD758" s="277"/>
      <c r="GE758" s="277"/>
      <c r="GF758" s="277"/>
      <c r="GG758" s="277"/>
      <c r="GH758" s="277"/>
      <c r="GI758" s="277"/>
      <c r="GJ758" s="277"/>
      <c r="GK758" s="277"/>
      <c r="GL758" s="277"/>
      <c r="GM758" s="277"/>
      <c r="GN758" s="277"/>
      <c r="GO758" s="277"/>
      <c r="GP758" s="277"/>
      <c r="GQ758" s="277"/>
      <c r="GR758" s="277"/>
      <c r="GS758" s="277"/>
      <c r="GT758" s="277"/>
      <c r="GU758" s="277"/>
      <c r="GV758" s="280"/>
      <c r="GW758" s="280"/>
      <c r="GX758" s="280"/>
      <c r="GY758" s="280"/>
      <c r="GZ758" s="280"/>
      <c r="HA758" s="280"/>
      <c r="HB758" s="280"/>
      <c r="HC758" s="280"/>
      <c r="HD758" s="280"/>
      <c r="HE758" s="280"/>
      <c r="HF758" s="280"/>
      <c r="HG758" s="280"/>
      <c r="HH758" s="280"/>
      <c r="HI758" s="280"/>
      <c r="HJ758" s="280"/>
      <c r="HK758" s="280"/>
      <c r="HL758" s="280"/>
      <c r="HM758" s="280"/>
      <c r="HN758" s="280"/>
      <c r="HO758" s="280"/>
      <c r="HP758" s="280"/>
      <c r="HQ758" s="280"/>
      <c r="HR758" s="280"/>
      <c r="HS758" s="280"/>
    </row>
    <row r="759" spans="1:227" s="278" customFormat="1" ht="30" customHeight="1">
      <c r="A759" s="521"/>
      <c r="B759" s="292" t="s">
        <v>694</v>
      </c>
      <c r="C759" s="291">
        <f>SUM(C760:C762)</f>
        <v>16</v>
      </c>
      <c r="D759" s="291">
        <f t="shared" ref="D759:G759" si="125">SUM(D760:D762)</f>
        <v>0</v>
      </c>
      <c r="E759" s="291">
        <f t="shared" si="125"/>
        <v>0</v>
      </c>
      <c r="F759" s="291">
        <f t="shared" si="120"/>
        <v>16</v>
      </c>
      <c r="G759" s="291">
        <f t="shared" si="125"/>
        <v>81.912280999999993</v>
      </c>
      <c r="H759" s="291">
        <f t="shared" si="115"/>
        <v>97.912280999999993</v>
      </c>
      <c r="I759" s="296"/>
      <c r="J759" s="277"/>
      <c r="K759" s="277"/>
      <c r="L759" s="277"/>
      <c r="M759" s="277"/>
      <c r="N759" s="277"/>
      <c r="O759" s="277"/>
      <c r="P759" s="277"/>
      <c r="Q759" s="277"/>
      <c r="R759" s="277"/>
      <c r="S759" s="277"/>
      <c r="T759" s="277"/>
      <c r="U759" s="277"/>
      <c r="V759" s="277"/>
      <c r="W759" s="277"/>
      <c r="X759" s="277"/>
      <c r="Y759" s="277"/>
      <c r="Z759" s="277"/>
      <c r="AA759" s="277"/>
      <c r="AB759" s="277"/>
      <c r="AC759" s="277"/>
      <c r="AD759" s="277"/>
      <c r="AE759" s="277"/>
      <c r="AF759" s="277"/>
      <c r="AG759" s="277"/>
      <c r="AH759" s="277"/>
      <c r="AI759" s="277"/>
      <c r="AJ759" s="277"/>
      <c r="AK759" s="277"/>
      <c r="AL759" s="277"/>
      <c r="AM759" s="277"/>
      <c r="AN759" s="277"/>
      <c r="AO759" s="277"/>
      <c r="AP759" s="277"/>
      <c r="AQ759" s="277"/>
      <c r="AR759" s="277"/>
      <c r="AS759" s="277"/>
      <c r="AT759" s="277"/>
      <c r="AU759" s="277"/>
      <c r="AV759" s="277"/>
      <c r="AW759" s="277"/>
      <c r="AX759" s="277"/>
      <c r="AY759" s="277"/>
      <c r="AZ759" s="277"/>
      <c r="BA759" s="277"/>
      <c r="BB759" s="277"/>
      <c r="BC759" s="277"/>
      <c r="BD759" s="277"/>
      <c r="BE759" s="277"/>
      <c r="BF759" s="277"/>
      <c r="BG759" s="277"/>
      <c r="BH759" s="277"/>
      <c r="BI759" s="277"/>
      <c r="BJ759" s="277"/>
      <c r="BK759" s="277"/>
      <c r="BL759" s="277"/>
      <c r="BM759" s="277"/>
      <c r="BN759" s="277"/>
      <c r="BO759" s="277"/>
      <c r="BP759" s="277"/>
      <c r="BQ759" s="277"/>
      <c r="BR759" s="277"/>
      <c r="BS759" s="277"/>
      <c r="BT759" s="277"/>
      <c r="BU759" s="277"/>
      <c r="BV759" s="277"/>
      <c r="BW759" s="277"/>
      <c r="BX759" s="277"/>
      <c r="BY759" s="277"/>
      <c r="BZ759" s="277"/>
      <c r="CA759" s="277"/>
      <c r="CB759" s="277"/>
      <c r="CC759" s="277"/>
      <c r="CD759" s="277"/>
      <c r="CE759" s="277"/>
      <c r="CF759" s="277"/>
      <c r="CG759" s="277"/>
      <c r="CH759" s="277"/>
      <c r="CI759" s="277"/>
      <c r="CJ759" s="277"/>
      <c r="CK759" s="277"/>
      <c r="CL759" s="277"/>
      <c r="CM759" s="277"/>
      <c r="CN759" s="277"/>
      <c r="CO759" s="277"/>
      <c r="CP759" s="277"/>
      <c r="CQ759" s="277"/>
      <c r="CR759" s="277"/>
      <c r="CS759" s="277"/>
      <c r="CT759" s="277"/>
      <c r="CU759" s="277"/>
      <c r="CV759" s="277"/>
      <c r="CW759" s="277"/>
      <c r="CX759" s="277"/>
      <c r="CY759" s="277"/>
      <c r="CZ759" s="277"/>
      <c r="DA759" s="277"/>
      <c r="DB759" s="277"/>
      <c r="DC759" s="277"/>
      <c r="DD759" s="277"/>
      <c r="DE759" s="277"/>
      <c r="DF759" s="277"/>
      <c r="DG759" s="277"/>
      <c r="DH759" s="277"/>
      <c r="DI759" s="277"/>
      <c r="DJ759" s="277"/>
      <c r="DK759" s="277"/>
      <c r="DL759" s="277"/>
      <c r="DM759" s="277"/>
      <c r="DN759" s="277"/>
      <c r="DO759" s="277"/>
      <c r="DP759" s="277"/>
      <c r="DQ759" s="277"/>
      <c r="DR759" s="277"/>
      <c r="DS759" s="277"/>
      <c r="DT759" s="277"/>
      <c r="DU759" s="277"/>
      <c r="DV759" s="277"/>
      <c r="DW759" s="277"/>
      <c r="DX759" s="277"/>
      <c r="DY759" s="277"/>
      <c r="DZ759" s="277"/>
      <c r="EA759" s="277"/>
      <c r="EB759" s="277"/>
      <c r="EC759" s="277"/>
      <c r="ED759" s="277"/>
      <c r="EE759" s="277"/>
      <c r="EF759" s="277"/>
      <c r="EG759" s="277"/>
      <c r="EH759" s="277"/>
      <c r="EI759" s="277"/>
      <c r="EJ759" s="277"/>
      <c r="EK759" s="277"/>
      <c r="EL759" s="277"/>
      <c r="EM759" s="277"/>
      <c r="EN759" s="277"/>
      <c r="EO759" s="277"/>
      <c r="EP759" s="277"/>
      <c r="EQ759" s="277"/>
      <c r="ER759" s="277"/>
      <c r="ES759" s="277"/>
      <c r="ET759" s="277"/>
      <c r="EU759" s="277"/>
      <c r="EV759" s="277"/>
      <c r="EW759" s="277"/>
      <c r="EX759" s="277"/>
      <c r="EY759" s="277"/>
      <c r="EZ759" s="277"/>
      <c r="FA759" s="277"/>
      <c r="FB759" s="277"/>
      <c r="FC759" s="277"/>
      <c r="FD759" s="277"/>
      <c r="FE759" s="277"/>
      <c r="FF759" s="277"/>
      <c r="FG759" s="277"/>
      <c r="FH759" s="277"/>
      <c r="FI759" s="277"/>
      <c r="FJ759" s="277"/>
      <c r="FK759" s="277"/>
      <c r="FL759" s="277"/>
      <c r="FM759" s="277"/>
      <c r="FN759" s="277"/>
      <c r="FO759" s="277"/>
      <c r="FP759" s="277"/>
      <c r="FQ759" s="277"/>
      <c r="FR759" s="277"/>
      <c r="FS759" s="277"/>
      <c r="FT759" s="277"/>
      <c r="FU759" s="277"/>
      <c r="FV759" s="277"/>
      <c r="FW759" s="277"/>
      <c r="FX759" s="277"/>
      <c r="FY759" s="277"/>
      <c r="FZ759" s="277"/>
      <c r="GA759" s="277"/>
      <c r="GB759" s="277"/>
      <c r="GC759" s="277"/>
      <c r="GD759" s="277"/>
      <c r="GE759" s="277"/>
      <c r="GF759" s="277"/>
      <c r="GG759" s="277"/>
      <c r="GH759" s="277"/>
      <c r="GI759" s="277"/>
      <c r="GJ759" s="277"/>
      <c r="GK759" s="277"/>
      <c r="GL759" s="277"/>
      <c r="GM759" s="277"/>
      <c r="GN759" s="277"/>
      <c r="GO759" s="277"/>
      <c r="GP759" s="277"/>
      <c r="GQ759" s="277"/>
      <c r="GR759" s="277"/>
      <c r="GS759" s="277"/>
      <c r="GT759" s="277"/>
      <c r="GU759" s="277"/>
      <c r="GV759" s="280"/>
      <c r="GW759" s="280"/>
      <c r="GX759" s="280"/>
      <c r="GY759" s="280"/>
      <c r="GZ759" s="280"/>
      <c r="HA759" s="280"/>
      <c r="HB759" s="280"/>
      <c r="HC759" s="280"/>
      <c r="HD759" s="280"/>
      <c r="HE759" s="280"/>
      <c r="HF759" s="280"/>
      <c r="HG759" s="280"/>
      <c r="HH759" s="280"/>
      <c r="HI759" s="280"/>
      <c r="HJ759" s="280"/>
      <c r="HK759" s="280"/>
      <c r="HL759" s="280"/>
      <c r="HM759" s="280"/>
      <c r="HN759" s="280"/>
      <c r="HO759" s="280"/>
      <c r="HP759" s="280"/>
      <c r="HQ759" s="280"/>
      <c r="HR759" s="280"/>
      <c r="HS759" s="280"/>
    </row>
    <row r="760" spans="1:227" s="278" customFormat="1" ht="30" customHeight="1">
      <c r="A760" s="521"/>
      <c r="B760" s="301" t="s">
        <v>695</v>
      </c>
      <c r="C760" s="291">
        <v>10</v>
      </c>
      <c r="D760" s="290"/>
      <c r="E760" s="290"/>
      <c r="F760" s="291">
        <f t="shared" si="120"/>
        <v>10</v>
      </c>
      <c r="G760" s="290"/>
      <c r="H760" s="291">
        <f t="shared" si="115"/>
        <v>10</v>
      </c>
      <c r="I760" s="296"/>
      <c r="J760" s="277"/>
      <c r="K760" s="277"/>
      <c r="L760" s="277"/>
      <c r="M760" s="277"/>
      <c r="N760" s="277"/>
      <c r="O760" s="277"/>
      <c r="P760" s="277"/>
      <c r="Q760" s="277"/>
      <c r="R760" s="277"/>
      <c r="S760" s="277"/>
      <c r="T760" s="277"/>
      <c r="U760" s="277"/>
      <c r="V760" s="277"/>
      <c r="W760" s="277"/>
      <c r="X760" s="277"/>
      <c r="Y760" s="277"/>
      <c r="Z760" s="277"/>
      <c r="AA760" s="277"/>
      <c r="AB760" s="277"/>
      <c r="AC760" s="277"/>
      <c r="AD760" s="277"/>
      <c r="AE760" s="277"/>
      <c r="AF760" s="277"/>
      <c r="AG760" s="277"/>
      <c r="AH760" s="277"/>
      <c r="AI760" s="277"/>
      <c r="AJ760" s="277"/>
      <c r="AK760" s="277"/>
      <c r="AL760" s="277"/>
      <c r="AM760" s="277"/>
      <c r="AN760" s="277"/>
      <c r="AO760" s="277"/>
      <c r="AP760" s="277"/>
      <c r="AQ760" s="277"/>
      <c r="AR760" s="277"/>
      <c r="AS760" s="277"/>
      <c r="AT760" s="277"/>
      <c r="AU760" s="277"/>
      <c r="AV760" s="277"/>
      <c r="AW760" s="277"/>
      <c r="AX760" s="277"/>
      <c r="AY760" s="277"/>
      <c r="AZ760" s="277"/>
      <c r="BA760" s="277"/>
      <c r="BB760" s="277"/>
      <c r="BC760" s="277"/>
      <c r="BD760" s="277"/>
      <c r="BE760" s="277"/>
      <c r="BF760" s="277"/>
      <c r="BG760" s="277"/>
      <c r="BH760" s="277"/>
      <c r="BI760" s="277"/>
      <c r="BJ760" s="277"/>
      <c r="BK760" s="277"/>
      <c r="BL760" s="277"/>
      <c r="BM760" s="277"/>
      <c r="BN760" s="277"/>
      <c r="BO760" s="277"/>
      <c r="BP760" s="277"/>
      <c r="BQ760" s="277"/>
      <c r="BR760" s="277"/>
      <c r="BS760" s="277"/>
      <c r="BT760" s="277"/>
      <c r="BU760" s="277"/>
      <c r="BV760" s="277"/>
      <c r="BW760" s="277"/>
      <c r="BX760" s="277"/>
      <c r="BY760" s="277"/>
      <c r="BZ760" s="277"/>
      <c r="CA760" s="277"/>
      <c r="CB760" s="277"/>
      <c r="CC760" s="277"/>
      <c r="CD760" s="277"/>
      <c r="CE760" s="277"/>
      <c r="CF760" s="277"/>
      <c r="CG760" s="277"/>
      <c r="CH760" s="277"/>
      <c r="CI760" s="277"/>
      <c r="CJ760" s="277"/>
      <c r="CK760" s="277"/>
      <c r="CL760" s="277"/>
      <c r="CM760" s="277"/>
      <c r="CN760" s="277"/>
      <c r="CO760" s="277"/>
      <c r="CP760" s="277"/>
      <c r="CQ760" s="277"/>
      <c r="CR760" s="277"/>
      <c r="CS760" s="277"/>
      <c r="CT760" s="277"/>
      <c r="CU760" s="277"/>
      <c r="CV760" s="277"/>
      <c r="CW760" s="277"/>
      <c r="CX760" s="277"/>
      <c r="CY760" s="277"/>
      <c r="CZ760" s="277"/>
      <c r="DA760" s="277"/>
      <c r="DB760" s="277"/>
      <c r="DC760" s="277"/>
      <c r="DD760" s="277"/>
      <c r="DE760" s="277"/>
      <c r="DF760" s="277"/>
      <c r="DG760" s="277"/>
      <c r="DH760" s="277"/>
      <c r="DI760" s="277"/>
      <c r="DJ760" s="277"/>
      <c r="DK760" s="277"/>
      <c r="DL760" s="277"/>
      <c r="DM760" s="277"/>
      <c r="DN760" s="277"/>
      <c r="DO760" s="277"/>
      <c r="DP760" s="277"/>
      <c r="DQ760" s="277"/>
      <c r="DR760" s="277"/>
      <c r="DS760" s="277"/>
      <c r="DT760" s="277"/>
      <c r="DU760" s="277"/>
      <c r="DV760" s="277"/>
      <c r="DW760" s="277"/>
      <c r="DX760" s="277"/>
      <c r="DY760" s="277"/>
      <c r="DZ760" s="277"/>
      <c r="EA760" s="277"/>
      <c r="EB760" s="277"/>
      <c r="EC760" s="277"/>
      <c r="ED760" s="277"/>
      <c r="EE760" s="277"/>
      <c r="EF760" s="277"/>
      <c r="EG760" s="277"/>
      <c r="EH760" s="277"/>
      <c r="EI760" s="277"/>
      <c r="EJ760" s="277"/>
      <c r="EK760" s="277"/>
      <c r="EL760" s="277"/>
      <c r="EM760" s="277"/>
      <c r="EN760" s="277"/>
      <c r="EO760" s="277"/>
      <c r="EP760" s="277"/>
      <c r="EQ760" s="277"/>
      <c r="ER760" s="277"/>
      <c r="ES760" s="277"/>
      <c r="ET760" s="277"/>
      <c r="EU760" s="277"/>
      <c r="EV760" s="277"/>
      <c r="EW760" s="277"/>
      <c r="EX760" s="277"/>
      <c r="EY760" s="277"/>
      <c r="EZ760" s="277"/>
      <c r="FA760" s="277"/>
      <c r="FB760" s="277"/>
      <c r="FC760" s="277"/>
      <c r="FD760" s="277"/>
      <c r="FE760" s="277"/>
      <c r="FF760" s="277"/>
      <c r="FG760" s="277"/>
      <c r="FH760" s="277"/>
      <c r="FI760" s="277"/>
      <c r="FJ760" s="277"/>
      <c r="FK760" s="277"/>
      <c r="FL760" s="277"/>
      <c r="FM760" s="277"/>
      <c r="FN760" s="277"/>
      <c r="FO760" s="277"/>
      <c r="FP760" s="277"/>
      <c r="FQ760" s="277"/>
      <c r="FR760" s="277"/>
      <c r="FS760" s="277"/>
      <c r="FT760" s="277"/>
      <c r="FU760" s="277"/>
      <c r="FV760" s="277"/>
      <c r="FW760" s="277"/>
      <c r="FX760" s="277"/>
      <c r="FY760" s="277"/>
      <c r="FZ760" s="277"/>
      <c r="GA760" s="277"/>
      <c r="GB760" s="277"/>
      <c r="GC760" s="277"/>
      <c r="GD760" s="277"/>
      <c r="GE760" s="277"/>
      <c r="GF760" s="277"/>
      <c r="GG760" s="277"/>
      <c r="GH760" s="277"/>
      <c r="GI760" s="277"/>
      <c r="GJ760" s="277"/>
      <c r="GK760" s="277"/>
      <c r="GL760" s="277"/>
      <c r="GM760" s="277"/>
      <c r="GN760" s="277"/>
      <c r="GO760" s="277"/>
      <c r="GP760" s="277"/>
      <c r="GQ760" s="277"/>
      <c r="GR760" s="277"/>
      <c r="GS760" s="277"/>
      <c r="GT760" s="277"/>
      <c r="GU760" s="277"/>
      <c r="GV760" s="280"/>
      <c r="GW760" s="280"/>
      <c r="GX760" s="280"/>
      <c r="GY760" s="280"/>
      <c r="GZ760" s="280"/>
      <c r="HA760" s="280"/>
      <c r="HB760" s="280"/>
      <c r="HC760" s="280"/>
      <c r="HD760" s="280"/>
      <c r="HE760" s="280"/>
      <c r="HF760" s="280"/>
      <c r="HG760" s="280"/>
      <c r="HH760" s="280"/>
      <c r="HI760" s="280"/>
      <c r="HJ760" s="280"/>
      <c r="HK760" s="280"/>
      <c r="HL760" s="280"/>
      <c r="HM760" s="280"/>
      <c r="HN760" s="280"/>
      <c r="HO760" s="280"/>
      <c r="HP760" s="280"/>
      <c r="HQ760" s="280"/>
      <c r="HR760" s="280"/>
      <c r="HS760" s="280"/>
    </row>
    <row r="761" spans="1:227" s="278" customFormat="1" ht="30" customHeight="1">
      <c r="A761" s="521"/>
      <c r="B761" s="301" t="s">
        <v>696</v>
      </c>
      <c r="C761" s="291">
        <v>6</v>
      </c>
      <c r="D761" s="290"/>
      <c r="E761" s="290"/>
      <c r="F761" s="291">
        <f t="shared" si="120"/>
        <v>6</v>
      </c>
      <c r="G761" s="290"/>
      <c r="H761" s="291">
        <f t="shared" si="115"/>
        <v>6</v>
      </c>
      <c r="I761" s="296"/>
      <c r="J761" s="277"/>
      <c r="K761" s="277"/>
      <c r="L761" s="277"/>
      <c r="M761" s="277"/>
      <c r="N761" s="277"/>
      <c r="O761" s="277"/>
      <c r="P761" s="277"/>
      <c r="Q761" s="277"/>
      <c r="R761" s="277"/>
      <c r="S761" s="277"/>
      <c r="T761" s="277"/>
      <c r="U761" s="277"/>
      <c r="V761" s="277"/>
      <c r="W761" s="277"/>
      <c r="X761" s="277"/>
      <c r="Y761" s="277"/>
      <c r="Z761" s="277"/>
      <c r="AA761" s="277"/>
      <c r="AB761" s="277"/>
      <c r="AC761" s="277"/>
      <c r="AD761" s="277"/>
      <c r="AE761" s="277"/>
      <c r="AF761" s="277"/>
      <c r="AG761" s="277"/>
      <c r="AH761" s="277"/>
      <c r="AI761" s="277"/>
      <c r="AJ761" s="277"/>
      <c r="AK761" s="277"/>
      <c r="AL761" s="277"/>
      <c r="AM761" s="277"/>
      <c r="AN761" s="277"/>
      <c r="AO761" s="277"/>
      <c r="AP761" s="277"/>
      <c r="AQ761" s="277"/>
      <c r="AR761" s="277"/>
      <c r="AS761" s="277"/>
      <c r="AT761" s="277"/>
      <c r="AU761" s="277"/>
      <c r="AV761" s="277"/>
      <c r="AW761" s="277"/>
      <c r="AX761" s="277"/>
      <c r="AY761" s="277"/>
      <c r="AZ761" s="277"/>
      <c r="BA761" s="277"/>
      <c r="BB761" s="277"/>
      <c r="BC761" s="277"/>
      <c r="BD761" s="277"/>
      <c r="BE761" s="277"/>
      <c r="BF761" s="277"/>
      <c r="BG761" s="277"/>
      <c r="BH761" s="277"/>
      <c r="BI761" s="277"/>
      <c r="BJ761" s="277"/>
      <c r="BK761" s="277"/>
      <c r="BL761" s="277"/>
      <c r="BM761" s="277"/>
      <c r="BN761" s="277"/>
      <c r="BO761" s="277"/>
      <c r="BP761" s="277"/>
      <c r="BQ761" s="277"/>
      <c r="BR761" s="277"/>
      <c r="BS761" s="277"/>
      <c r="BT761" s="277"/>
      <c r="BU761" s="277"/>
      <c r="BV761" s="277"/>
      <c r="BW761" s="277"/>
      <c r="BX761" s="277"/>
      <c r="BY761" s="277"/>
      <c r="BZ761" s="277"/>
      <c r="CA761" s="277"/>
      <c r="CB761" s="277"/>
      <c r="CC761" s="277"/>
      <c r="CD761" s="277"/>
      <c r="CE761" s="277"/>
      <c r="CF761" s="277"/>
      <c r="CG761" s="277"/>
      <c r="CH761" s="277"/>
      <c r="CI761" s="277"/>
      <c r="CJ761" s="277"/>
      <c r="CK761" s="277"/>
      <c r="CL761" s="277"/>
      <c r="CM761" s="277"/>
      <c r="CN761" s="277"/>
      <c r="CO761" s="277"/>
      <c r="CP761" s="277"/>
      <c r="CQ761" s="277"/>
      <c r="CR761" s="277"/>
      <c r="CS761" s="277"/>
      <c r="CT761" s="277"/>
      <c r="CU761" s="277"/>
      <c r="CV761" s="277"/>
      <c r="CW761" s="277"/>
      <c r="CX761" s="277"/>
      <c r="CY761" s="277"/>
      <c r="CZ761" s="277"/>
      <c r="DA761" s="277"/>
      <c r="DB761" s="277"/>
      <c r="DC761" s="277"/>
      <c r="DD761" s="277"/>
      <c r="DE761" s="277"/>
      <c r="DF761" s="277"/>
      <c r="DG761" s="277"/>
      <c r="DH761" s="277"/>
      <c r="DI761" s="277"/>
      <c r="DJ761" s="277"/>
      <c r="DK761" s="277"/>
      <c r="DL761" s="277"/>
      <c r="DM761" s="277"/>
      <c r="DN761" s="277"/>
      <c r="DO761" s="277"/>
      <c r="DP761" s="277"/>
      <c r="DQ761" s="277"/>
      <c r="DR761" s="277"/>
      <c r="DS761" s="277"/>
      <c r="DT761" s="277"/>
      <c r="DU761" s="277"/>
      <c r="DV761" s="277"/>
      <c r="DW761" s="277"/>
      <c r="DX761" s="277"/>
      <c r="DY761" s="277"/>
      <c r="DZ761" s="277"/>
      <c r="EA761" s="277"/>
      <c r="EB761" s="277"/>
      <c r="EC761" s="277"/>
      <c r="ED761" s="277"/>
      <c r="EE761" s="277"/>
      <c r="EF761" s="277"/>
      <c r="EG761" s="277"/>
      <c r="EH761" s="277"/>
      <c r="EI761" s="277"/>
      <c r="EJ761" s="277"/>
      <c r="EK761" s="277"/>
      <c r="EL761" s="277"/>
      <c r="EM761" s="277"/>
      <c r="EN761" s="277"/>
      <c r="EO761" s="277"/>
      <c r="EP761" s="277"/>
      <c r="EQ761" s="277"/>
      <c r="ER761" s="277"/>
      <c r="ES761" s="277"/>
      <c r="ET761" s="277"/>
      <c r="EU761" s="277"/>
      <c r="EV761" s="277"/>
      <c r="EW761" s="277"/>
      <c r="EX761" s="277"/>
      <c r="EY761" s="277"/>
      <c r="EZ761" s="277"/>
      <c r="FA761" s="277"/>
      <c r="FB761" s="277"/>
      <c r="FC761" s="277"/>
      <c r="FD761" s="277"/>
      <c r="FE761" s="277"/>
      <c r="FF761" s="277"/>
      <c r="FG761" s="277"/>
      <c r="FH761" s="277"/>
      <c r="FI761" s="277"/>
      <c r="FJ761" s="277"/>
      <c r="FK761" s="277"/>
      <c r="FL761" s="277"/>
      <c r="FM761" s="277"/>
      <c r="FN761" s="277"/>
      <c r="FO761" s="277"/>
      <c r="FP761" s="277"/>
      <c r="FQ761" s="277"/>
      <c r="FR761" s="277"/>
      <c r="FS761" s="277"/>
      <c r="FT761" s="277"/>
      <c r="FU761" s="277"/>
      <c r="FV761" s="277"/>
      <c r="FW761" s="277"/>
      <c r="FX761" s="277"/>
      <c r="FY761" s="277"/>
      <c r="FZ761" s="277"/>
      <c r="GA761" s="277"/>
      <c r="GB761" s="277"/>
      <c r="GC761" s="277"/>
      <c r="GD761" s="277"/>
      <c r="GE761" s="277"/>
      <c r="GF761" s="277"/>
      <c r="GG761" s="277"/>
      <c r="GH761" s="277"/>
      <c r="GI761" s="277"/>
      <c r="GJ761" s="277"/>
      <c r="GK761" s="277"/>
      <c r="GL761" s="277"/>
      <c r="GM761" s="277"/>
      <c r="GN761" s="277"/>
      <c r="GO761" s="277"/>
      <c r="GP761" s="277"/>
      <c r="GQ761" s="277"/>
      <c r="GR761" s="277"/>
      <c r="GS761" s="277"/>
      <c r="GT761" s="277"/>
      <c r="GU761" s="277"/>
      <c r="GV761" s="280"/>
      <c r="GW761" s="280"/>
      <c r="GX761" s="280"/>
      <c r="GY761" s="280"/>
      <c r="GZ761" s="280"/>
      <c r="HA761" s="280"/>
      <c r="HB761" s="280"/>
      <c r="HC761" s="280"/>
      <c r="HD761" s="280"/>
      <c r="HE761" s="280"/>
      <c r="HF761" s="280"/>
      <c r="HG761" s="280"/>
      <c r="HH761" s="280"/>
      <c r="HI761" s="280"/>
      <c r="HJ761" s="280"/>
      <c r="HK761" s="280"/>
      <c r="HL761" s="280"/>
      <c r="HM761" s="280"/>
      <c r="HN761" s="280"/>
      <c r="HO761" s="280"/>
      <c r="HP761" s="280"/>
      <c r="HQ761" s="280"/>
      <c r="HR761" s="280"/>
      <c r="HS761" s="280"/>
    </row>
    <row r="762" spans="1:227" s="278" customFormat="1" ht="30" customHeight="1">
      <c r="A762" s="522"/>
      <c r="B762" s="301" t="s">
        <v>350</v>
      </c>
      <c r="C762" s="302"/>
      <c r="D762" s="302"/>
      <c r="E762" s="290"/>
      <c r="F762" s="291">
        <f t="shared" si="120"/>
        <v>0</v>
      </c>
      <c r="G762" s="290">
        <v>81.912280999999993</v>
      </c>
      <c r="H762" s="291">
        <f t="shared" si="115"/>
        <v>81.912280999999993</v>
      </c>
      <c r="I762" s="296"/>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277"/>
      <c r="AF762" s="277"/>
      <c r="AG762" s="277"/>
      <c r="AH762" s="277"/>
      <c r="AI762" s="277"/>
      <c r="AJ762" s="277"/>
      <c r="AK762" s="277"/>
      <c r="AL762" s="277"/>
      <c r="AM762" s="277"/>
      <c r="AN762" s="277"/>
      <c r="AO762" s="277"/>
      <c r="AP762" s="277"/>
      <c r="AQ762" s="277"/>
      <c r="AR762" s="277"/>
      <c r="AS762" s="277"/>
      <c r="AT762" s="277"/>
      <c r="AU762" s="277"/>
      <c r="AV762" s="277"/>
      <c r="AW762" s="277"/>
      <c r="AX762" s="277"/>
      <c r="AY762" s="277"/>
      <c r="AZ762" s="277"/>
      <c r="BA762" s="277"/>
      <c r="BB762" s="277"/>
      <c r="BC762" s="277"/>
      <c r="BD762" s="277"/>
      <c r="BE762" s="277"/>
      <c r="BF762" s="277"/>
      <c r="BG762" s="277"/>
      <c r="BH762" s="277"/>
      <c r="BI762" s="277"/>
      <c r="BJ762" s="277"/>
      <c r="BK762" s="277"/>
      <c r="BL762" s="277"/>
      <c r="BM762" s="277"/>
      <c r="BN762" s="277"/>
      <c r="BO762" s="277"/>
      <c r="BP762" s="277"/>
      <c r="BQ762" s="277"/>
      <c r="BR762" s="277"/>
      <c r="BS762" s="277"/>
      <c r="BT762" s="277"/>
      <c r="BU762" s="277"/>
      <c r="BV762" s="277"/>
      <c r="BW762" s="277"/>
      <c r="BX762" s="277"/>
      <c r="BY762" s="277"/>
      <c r="BZ762" s="277"/>
      <c r="CA762" s="277"/>
      <c r="CB762" s="277"/>
      <c r="CC762" s="277"/>
      <c r="CD762" s="277"/>
      <c r="CE762" s="277"/>
      <c r="CF762" s="277"/>
      <c r="CG762" s="277"/>
      <c r="CH762" s="277"/>
      <c r="CI762" s="277"/>
      <c r="CJ762" s="277"/>
      <c r="CK762" s="277"/>
      <c r="CL762" s="277"/>
      <c r="CM762" s="277"/>
      <c r="CN762" s="277"/>
      <c r="CO762" s="277"/>
      <c r="CP762" s="277"/>
      <c r="CQ762" s="277"/>
      <c r="CR762" s="277"/>
      <c r="CS762" s="277"/>
      <c r="CT762" s="277"/>
      <c r="CU762" s="277"/>
      <c r="CV762" s="277"/>
      <c r="CW762" s="277"/>
      <c r="CX762" s="277"/>
      <c r="CY762" s="277"/>
      <c r="CZ762" s="277"/>
      <c r="DA762" s="277"/>
      <c r="DB762" s="277"/>
      <c r="DC762" s="277"/>
      <c r="DD762" s="277"/>
      <c r="DE762" s="277"/>
      <c r="DF762" s="277"/>
      <c r="DG762" s="277"/>
      <c r="DH762" s="277"/>
      <c r="DI762" s="277"/>
      <c r="DJ762" s="277"/>
      <c r="DK762" s="277"/>
      <c r="DL762" s="277"/>
      <c r="DM762" s="277"/>
      <c r="DN762" s="277"/>
      <c r="DO762" s="277"/>
      <c r="DP762" s="277"/>
      <c r="DQ762" s="277"/>
      <c r="DR762" s="277"/>
      <c r="DS762" s="277"/>
      <c r="DT762" s="277"/>
      <c r="DU762" s="277"/>
      <c r="DV762" s="277"/>
      <c r="DW762" s="277"/>
      <c r="DX762" s="277"/>
      <c r="DY762" s="277"/>
      <c r="DZ762" s="277"/>
      <c r="EA762" s="277"/>
      <c r="EB762" s="277"/>
      <c r="EC762" s="277"/>
      <c r="ED762" s="277"/>
      <c r="EE762" s="277"/>
      <c r="EF762" s="277"/>
      <c r="EG762" s="277"/>
      <c r="EH762" s="277"/>
      <c r="EI762" s="277"/>
      <c r="EJ762" s="277"/>
      <c r="EK762" s="277"/>
      <c r="EL762" s="277"/>
      <c r="EM762" s="277"/>
      <c r="EN762" s="277"/>
      <c r="EO762" s="277"/>
      <c r="EP762" s="277"/>
      <c r="EQ762" s="277"/>
      <c r="ER762" s="277"/>
      <c r="ES762" s="277"/>
      <c r="ET762" s="277"/>
      <c r="EU762" s="277"/>
      <c r="EV762" s="277"/>
      <c r="EW762" s="277"/>
      <c r="EX762" s="277"/>
      <c r="EY762" s="277"/>
      <c r="EZ762" s="277"/>
      <c r="FA762" s="277"/>
      <c r="FB762" s="277"/>
      <c r="FC762" s="277"/>
      <c r="FD762" s="277"/>
      <c r="FE762" s="277"/>
      <c r="FF762" s="277"/>
      <c r="FG762" s="277"/>
      <c r="FH762" s="277"/>
      <c r="FI762" s="277"/>
      <c r="FJ762" s="277"/>
      <c r="FK762" s="277"/>
      <c r="FL762" s="277"/>
      <c r="FM762" s="277"/>
      <c r="FN762" s="277"/>
      <c r="FO762" s="277"/>
      <c r="FP762" s="277"/>
      <c r="FQ762" s="277"/>
      <c r="FR762" s="277"/>
      <c r="FS762" s="277"/>
      <c r="FT762" s="277"/>
      <c r="FU762" s="277"/>
      <c r="FV762" s="277"/>
      <c r="FW762" s="277"/>
      <c r="FX762" s="277"/>
      <c r="FY762" s="277"/>
      <c r="FZ762" s="277"/>
      <c r="GA762" s="277"/>
      <c r="GB762" s="277"/>
      <c r="GC762" s="277"/>
      <c r="GD762" s="277"/>
      <c r="GE762" s="277"/>
      <c r="GF762" s="277"/>
      <c r="GG762" s="277"/>
      <c r="GH762" s="277"/>
      <c r="GI762" s="277"/>
      <c r="GJ762" s="277"/>
      <c r="GK762" s="277"/>
      <c r="GL762" s="277"/>
      <c r="GM762" s="277"/>
      <c r="GN762" s="277"/>
      <c r="GO762" s="277"/>
      <c r="GP762" s="277"/>
      <c r="GQ762" s="277"/>
      <c r="GR762" s="277"/>
      <c r="GS762" s="277"/>
      <c r="GT762" s="277"/>
      <c r="GU762" s="277"/>
      <c r="GV762" s="280"/>
      <c r="GW762" s="280"/>
      <c r="GX762" s="280"/>
      <c r="GY762" s="280"/>
      <c r="GZ762" s="280"/>
      <c r="HA762" s="280"/>
      <c r="HB762" s="280"/>
      <c r="HC762" s="280"/>
      <c r="HD762" s="280"/>
      <c r="HE762" s="280"/>
      <c r="HF762" s="280"/>
      <c r="HG762" s="280"/>
      <c r="HH762" s="280"/>
      <c r="HI762" s="280"/>
      <c r="HJ762" s="280"/>
      <c r="HK762" s="280"/>
      <c r="HL762" s="280"/>
      <c r="HM762" s="280"/>
      <c r="HN762" s="280"/>
      <c r="HO762" s="280"/>
      <c r="HP762" s="280"/>
      <c r="HQ762" s="280"/>
      <c r="HR762" s="280"/>
      <c r="HS762" s="280"/>
    </row>
    <row r="763" spans="1:227" s="278" customFormat="1" ht="30" customHeight="1">
      <c r="A763" s="527" t="s">
        <v>163</v>
      </c>
      <c r="B763" s="329" t="s">
        <v>81</v>
      </c>
      <c r="C763" s="330">
        <f>C764</f>
        <v>5</v>
      </c>
      <c r="D763" s="302"/>
      <c r="E763" s="290"/>
      <c r="F763" s="291">
        <f t="shared" si="120"/>
        <v>5</v>
      </c>
      <c r="G763" s="290">
        <v>-5</v>
      </c>
      <c r="H763" s="291">
        <f t="shared" si="115"/>
        <v>0</v>
      </c>
      <c r="I763" s="296"/>
      <c r="J763" s="277"/>
      <c r="K763" s="277"/>
      <c r="L763" s="277"/>
      <c r="M763" s="277"/>
      <c r="N763" s="277"/>
      <c r="O763" s="277"/>
      <c r="P763" s="277"/>
      <c r="Q763" s="277"/>
      <c r="R763" s="277"/>
      <c r="S763" s="277"/>
      <c r="T763" s="277"/>
      <c r="U763" s="277"/>
      <c r="V763" s="277"/>
      <c r="W763" s="277"/>
      <c r="X763" s="277"/>
      <c r="Y763" s="277"/>
      <c r="Z763" s="277"/>
      <c r="AA763" s="277"/>
      <c r="AB763" s="277"/>
      <c r="AC763" s="277"/>
      <c r="AD763" s="277"/>
      <c r="AE763" s="277"/>
      <c r="AF763" s="277"/>
      <c r="AG763" s="277"/>
      <c r="AH763" s="277"/>
      <c r="AI763" s="277"/>
      <c r="AJ763" s="277"/>
      <c r="AK763" s="277"/>
      <c r="AL763" s="277"/>
      <c r="AM763" s="277"/>
      <c r="AN763" s="277"/>
      <c r="AO763" s="277"/>
      <c r="AP763" s="277"/>
      <c r="AQ763" s="277"/>
      <c r="AR763" s="277"/>
      <c r="AS763" s="277"/>
      <c r="AT763" s="277"/>
      <c r="AU763" s="277"/>
      <c r="AV763" s="277"/>
      <c r="AW763" s="277"/>
      <c r="AX763" s="277"/>
      <c r="AY763" s="277"/>
      <c r="AZ763" s="277"/>
      <c r="BA763" s="277"/>
      <c r="BB763" s="277"/>
      <c r="BC763" s="277"/>
      <c r="BD763" s="277"/>
      <c r="BE763" s="277"/>
      <c r="BF763" s="277"/>
      <c r="BG763" s="277"/>
      <c r="BH763" s="277"/>
      <c r="BI763" s="277"/>
      <c r="BJ763" s="277"/>
      <c r="BK763" s="277"/>
      <c r="BL763" s="277"/>
      <c r="BM763" s="277"/>
      <c r="BN763" s="277"/>
      <c r="BO763" s="277"/>
      <c r="BP763" s="277"/>
      <c r="BQ763" s="277"/>
      <c r="BR763" s="277"/>
      <c r="BS763" s="277"/>
      <c r="BT763" s="277"/>
      <c r="BU763" s="277"/>
      <c r="BV763" s="277"/>
      <c r="BW763" s="277"/>
      <c r="BX763" s="277"/>
      <c r="BY763" s="277"/>
      <c r="BZ763" s="277"/>
      <c r="CA763" s="277"/>
      <c r="CB763" s="277"/>
      <c r="CC763" s="277"/>
      <c r="CD763" s="277"/>
      <c r="CE763" s="277"/>
      <c r="CF763" s="277"/>
      <c r="CG763" s="277"/>
      <c r="CH763" s="277"/>
      <c r="CI763" s="277"/>
      <c r="CJ763" s="277"/>
      <c r="CK763" s="277"/>
      <c r="CL763" s="277"/>
      <c r="CM763" s="277"/>
      <c r="CN763" s="277"/>
      <c r="CO763" s="277"/>
      <c r="CP763" s="277"/>
      <c r="CQ763" s="277"/>
      <c r="CR763" s="277"/>
      <c r="CS763" s="277"/>
      <c r="CT763" s="277"/>
      <c r="CU763" s="277"/>
      <c r="CV763" s="277"/>
      <c r="CW763" s="277"/>
      <c r="CX763" s="277"/>
      <c r="CY763" s="277"/>
      <c r="CZ763" s="277"/>
      <c r="DA763" s="277"/>
      <c r="DB763" s="277"/>
      <c r="DC763" s="277"/>
      <c r="DD763" s="277"/>
      <c r="DE763" s="277"/>
      <c r="DF763" s="277"/>
      <c r="DG763" s="277"/>
      <c r="DH763" s="277"/>
      <c r="DI763" s="277"/>
      <c r="DJ763" s="277"/>
      <c r="DK763" s="277"/>
      <c r="DL763" s="277"/>
      <c r="DM763" s="277"/>
      <c r="DN763" s="277"/>
      <c r="DO763" s="277"/>
      <c r="DP763" s="277"/>
      <c r="DQ763" s="277"/>
      <c r="DR763" s="277"/>
      <c r="DS763" s="277"/>
      <c r="DT763" s="277"/>
      <c r="DU763" s="277"/>
      <c r="DV763" s="277"/>
      <c r="DW763" s="277"/>
      <c r="DX763" s="277"/>
      <c r="DY763" s="277"/>
      <c r="DZ763" s="277"/>
      <c r="EA763" s="277"/>
      <c r="EB763" s="277"/>
      <c r="EC763" s="277"/>
      <c r="ED763" s="277"/>
      <c r="EE763" s="277"/>
      <c r="EF763" s="277"/>
      <c r="EG763" s="277"/>
      <c r="EH763" s="277"/>
      <c r="EI763" s="277"/>
      <c r="EJ763" s="277"/>
      <c r="EK763" s="277"/>
      <c r="EL763" s="277"/>
      <c r="EM763" s="277"/>
      <c r="EN763" s="277"/>
      <c r="EO763" s="277"/>
      <c r="EP763" s="277"/>
      <c r="EQ763" s="277"/>
      <c r="ER763" s="277"/>
      <c r="ES763" s="277"/>
      <c r="ET763" s="277"/>
      <c r="EU763" s="277"/>
      <c r="EV763" s="277"/>
      <c r="EW763" s="277"/>
      <c r="EX763" s="277"/>
      <c r="EY763" s="277"/>
      <c r="EZ763" s="277"/>
      <c r="FA763" s="277"/>
      <c r="FB763" s="277"/>
      <c r="FC763" s="277"/>
      <c r="FD763" s="277"/>
      <c r="FE763" s="277"/>
      <c r="FF763" s="277"/>
      <c r="FG763" s="277"/>
      <c r="FH763" s="277"/>
      <c r="FI763" s="277"/>
      <c r="FJ763" s="277"/>
      <c r="FK763" s="277"/>
      <c r="FL763" s="277"/>
      <c r="FM763" s="277"/>
      <c r="FN763" s="277"/>
      <c r="FO763" s="277"/>
      <c r="FP763" s="277"/>
      <c r="FQ763" s="277"/>
      <c r="FR763" s="277"/>
      <c r="FS763" s="277"/>
      <c r="FT763" s="277"/>
      <c r="FU763" s="277"/>
      <c r="FV763" s="277"/>
      <c r="FW763" s="277"/>
      <c r="FX763" s="277"/>
      <c r="FY763" s="277"/>
      <c r="FZ763" s="277"/>
      <c r="GA763" s="277"/>
      <c r="GB763" s="277"/>
      <c r="GC763" s="277"/>
      <c r="GD763" s="277"/>
      <c r="GE763" s="277"/>
      <c r="GF763" s="277"/>
      <c r="GG763" s="277"/>
      <c r="GH763" s="277"/>
      <c r="GI763" s="277"/>
      <c r="GJ763" s="277"/>
      <c r="GK763" s="277"/>
      <c r="GL763" s="277"/>
      <c r="GM763" s="277"/>
      <c r="GN763" s="277"/>
      <c r="GO763" s="277"/>
      <c r="GP763" s="277"/>
      <c r="GQ763" s="277"/>
      <c r="GR763" s="277"/>
      <c r="GS763" s="277"/>
      <c r="GT763" s="277"/>
      <c r="GU763" s="277"/>
      <c r="GV763" s="280"/>
      <c r="GW763" s="280"/>
      <c r="GX763" s="280"/>
      <c r="GY763" s="280"/>
      <c r="GZ763" s="280"/>
      <c r="HA763" s="280"/>
      <c r="HB763" s="280"/>
      <c r="HC763" s="280"/>
      <c r="HD763" s="280"/>
      <c r="HE763" s="280"/>
      <c r="HF763" s="280"/>
      <c r="HG763" s="280"/>
      <c r="HH763" s="280"/>
      <c r="HI763" s="280"/>
      <c r="HJ763" s="280"/>
      <c r="HK763" s="280"/>
      <c r="HL763" s="280"/>
      <c r="HM763" s="280"/>
      <c r="HN763" s="280"/>
      <c r="HO763" s="280"/>
      <c r="HP763" s="280"/>
      <c r="HQ763" s="280"/>
      <c r="HR763" s="280"/>
      <c r="HS763" s="280"/>
    </row>
    <row r="764" spans="1:227" s="278" customFormat="1" ht="30" customHeight="1">
      <c r="A764" s="528"/>
      <c r="B764" s="331" t="s">
        <v>477</v>
      </c>
      <c r="C764" s="332">
        <f>C765</f>
        <v>5</v>
      </c>
      <c r="D764" s="302"/>
      <c r="E764" s="290"/>
      <c r="F764" s="291">
        <f t="shared" si="120"/>
        <v>5</v>
      </c>
      <c r="G764" s="290">
        <v>-5</v>
      </c>
      <c r="H764" s="291">
        <f t="shared" si="115"/>
        <v>0</v>
      </c>
      <c r="I764" s="296"/>
      <c r="J764" s="277"/>
      <c r="K764" s="277"/>
      <c r="L764" s="277"/>
      <c r="M764" s="277"/>
      <c r="N764" s="277"/>
      <c r="O764" s="277"/>
      <c r="P764" s="277"/>
      <c r="Q764" s="277"/>
      <c r="R764" s="277"/>
      <c r="S764" s="277"/>
      <c r="T764" s="277"/>
      <c r="U764" s="277"/>
      <c r="V764" s="277"/>
      <c r="W764" s="277"/>
      <c r="X764" s="277"/>
      <c r="Y764" s="277"/>
      <c r="Z764" s="277"/>
      <c r="AA764" s="277"/>
      <c r="AB764" s="277"/>
      <c r="AC764" s="277"/>
      <c r="AD764" s="277"/>
      <c r="AE764" s="277"/>
      <c r="AF764" s="277"/>
      <c r="AG764" s="277"/>
      <c r="AH764" s="277"/>
      <c r="AI764" s="277"/>
      <c r="AJ764" s="277"/>
      <c r="AK764" s="277"/>
      <c r="AL764" s="277"/>
      <c r="AM764" s="277"/>
      <c r="AN764" s="277"/>
      <c r="AO764" s="277"/>
      <c r="AP764" s="277"/>
      <c r="AQ764" s="277"/>
      <c r="AR764" s="277"/>
      <c r="AS764" s="277"/>
      <c r="AT764" s="277"/>
      <c r="AU764" s="277"/>
      <c r="AV764" s="277"/>
      <c r="AW764" s="277"/>
      <c r="AX764" s="277"/>
      <c r="AY764" s="277"/>
      <c r="AZ764" s="277"/>
      <c r="BA764" s="277"/>
      <c r="BB764" s="277"/>
      <c r="BC764" s="277"/>
      <c r="BD764" s="277"/>
      <c r="BE764" s="277"/>
      <c r="BF764" s="277"/>
      <c r="BG764" s="277"/>
      <c r="BH764" s="277"/>
      <c r="BI764" s="277"/>
      <c r="BJ764" s="277"/>
      <c r="BK764" s="277"/>
      <c r="BL764" s="277"/>
      <c r="BM764" s="277"/>
      <c r="BN764" s="277"/>
      <c r="BO764" s="277"/>
      <c r="BP764" s="277"/>
      <c r="BQ764" s="277"/>
      <c r="BR764" s="277"/>
      <c r="BS764" s="277"/>
      <c r="BT764" s="277"/>
      <c r="BU764" s="277"/>
      <c r="BV764" s="277"/>
      <c r="BW764" s="277"/>
      <c r="BX764" s="277"/>
      <c r="BY764" s="277"/>
      <c r="BZ764" s="277"/>
      <c r="CA764" s="277"/>
      <c r="CB764" s="277"/>
      <c r="CC764" s="277"/>
      <c r="CD764" s="277"/>
      <c r="CE764" s="277"/>
      <c r="CF764" s="277"/>
      <c r="CG764" s="277"/>
      <c r="CH764" s="277"/>
      <c r="CI764" s="277"/>
      <c r="CJ764" s="277"/>
      <c r="CK764" s="277"/>
      <c r="CL764" s="277"/>
      <c r="CM764" s="277"/>
      <c r="CN764" s="277"/>
      <c r="CO764" s="277"/>
      <c r="CP764" s="277"/>
      <c r="CQ764" s="277"/>
      <c r="CR764" s="277"/>
      <c r="CS764" s="277"/>
      <c r="CT764" s="277"/>
      <c r="CU764" s="277"/>
      <c r="CV764" s="277"/>
      <c r="CW764" s="277"/>
      <c r="CX764" s="277"/>
      <c r="CY764" s="277"/>
      <c r="CZ764" s="277"/>
      <c r="DA764" s="277"/>
      <c r="DB764" s="277"/>
      <c r="DC764" s="277"/>
      <c r="DD764" s="277"/>
      <c r="DE764" s="277"/>
      <c r="DF764" s="277"/>
      <c r="DG764" s="277"/>
      <c r="DH764" s="277"/>
      <c r="DI764" s="277"/>
      <c r="DJ764" s="277"/>
      <c r="DK764" s="277"/>
      <c r="DL764" s="277"/>
      <c r="DM764" s="277"/>
      <c r="DN764" s="277"/>
      <c r="DO764" s="277"/>
      <c r="DP764" s="277"/>
      <c r="DQ764" s="277"/>
      <c r="DR764" s="277"/>
      <c r="DS764" s="277"/>
      <c r="DT764" s="277"/>
      <c r="DU764" s="277"/>
      <c r="DV764" s="277"/>
      <c r="DW764" s="277"/>
      <c r="DX764" s="277"/>
      <c r="DY764" s="277"/>
      <c r="DZ764" s="277"/>
      <c r="EA764" s="277"/>
      <c r="EB764" s="277"/>
      <c r="EC764" s="277"/>
      <c r="ED764" s="277"/>
      <c r="EE764" s="277"/>
      <c r="EF764" s="277"/>
      <c r="EG764" s="277"/>
      <c r="EH764" s="277"/>
      <c r="EI764" s="277"/>
      <c r="EJ764" s="277"/>
      <c r="EK764" s="277"/>
      <c r="EL764" s="277"/>
      <c r="EM764" s="277"/>
      <c r="EN764" s="277"/>
      <c r="EO764" s="277"/>
      <c r="EP764" s="277"/>
      <c r="EQ764" s="277"/>
      <c r="ER764" s="277"/>
      <c r="ES764" s="277"/>
      <c r="ET764" s="277"/>
      <c r="EU764" s="277"/>
      <c r="EV764" s="277"/>
      <c r="EW764" s="277"/>
      <c r="EX764" s="277"/>
      <c r="EY764" s="277"/>
      <c r="EZ764" s="277"/>
      <c r="FA764" s="277"/>
      <c r="FB764" s="277"/>
      <c r="FC764" s="277"/>
      <c r="FD764" s="277"/>
      <c r="FE764" s="277"/>
      <c r="FF764" s="277"/>
      <c r="FG764" s="277"/>
      <c r="FH764" s="277"/>
      <c r="FI764" s="277"/>
      <c r="FJ764" s="277"/>
      <c r="FK764" s="277"/>
      <c r="FL764" s="277"/>
      <c r="FM764" s="277"/>
      <c r="FN764" s="277"/>
      <c r="FO764" s="277"/>
      <c r="FP764" s="277"/>
      <c r="FQ764" s="277"/>
      <c r="FR764" s="277"/>
      <c r="FS764" s="277"/>
      <c r="FT764" s="277"/>
      <c r="FU764" s="277"/>
      <c r="FV764" s="277"/>
      <c r="FW764" s="277"/>
      <c r="FX764" s="277"/>
      <c r="FY764" s="277"/>
      <c r="FZ764" s="277"/>
      <c r="GA764" s="277"/>
      <c r="GB764" s="277"/>
      <c r="GC764" s="277"/>
      <c r="GD764" s="277"/>
      <c r="GE764" s="277"/>
      <c r="GF764" s="277"/>
      <c r="GG764" s="277"/>
      <c r="GH764" s="277"/>
      <c r="GI764" s="277"/>
      <c r="GJ764" s="277"/>
      <c r="GK764" s="277"/>
      <c r="GL764" s="277"/>
      <c r="GM764" s="277"/>
      <c r="GN764" s="277"/>
      <c r="GO764" s="277"/>
      <c r="GP764" s="277"/>
      <c r="GQ764" s="277"/>
      <c r="GR764" s="277"/>
      <c r="GS764" s="277"/>
      <c r="GT764" s="277"/>
      <c r="GU764" s="277"/>
      <c r="GV764" s="280"/>
      <c r="GW764" s="280"/>
      <c r="GX764" s="280"/>
      <c r="GY764" s="280"/>
      <c r="GZ764" s="280"/>
      <c r="HA764" s="280"/>
      <c r="HB764" s="280"/>
      <c r="HC764" s="280"/>
      <c r="HD764" s="280"/>
      <c r="HE764" s="280"/>
      <c r="HF764" s="280"/>
      <c r="HG764" s="280"/>
      <c r="HH764" s="280"/>
      <c r="HI764" s="280"/>
      <c r="HJ764" s="280"/>
      <c r="HK764" s="280"/>
      <c r="HL764" s="280"/>
      <c r="HM764" s="280"/>
      <c r="HN764" s="280"/>
      <c r="HO764" s="280"/>
      <c r="HP764" s="280"/>
      <c r="HQ764" s="280"/>
      <c r="HR764" s="280"/>
      <c r="HS764" s="280"/>
    </row>
    <row r="765" spans="1:227" s="278" customFormat="1" ht="30" customHeight="1">
      <c r="A765" s="529"/>
      <c r="B765" s="333" t="s">
        <v>697</v>
      </c>
      <c r="C765" s="334">
        <v>5</v>
      </c>
      <c r="D765" s="302"/>
      <c r="E765" s="290"/>
      <c r="F765" s="291">
        <f t="shared" si="120"/>
        <v>5</v>
      </c>
      <c r="G765" s="290">
        <v>-5</v>
      </c>
      <c r="H765" s="291">
        <f t="shared" si="115"/>
        <v>0</v>
      </c>
      <c r="I765" s="296"/>
      <c r="J765" s="277"/>
      <c r="K765" s="277"/>
      <c r="L765" s="277"/>
      <c r="M765" s="277"/>
      <c r="N765" s="277"/>
      <c r="O765" s="277"/>
      <c r="P765" s="277"/>
      <c r="Q765" s="277"/>
      <c r="R765" s="277"/>
      <c r="S765" s="277"/>
      <c r="T765" s="277"/>
      <c r="U765" s="277"/>
      <c r="V765" s="277"/>
      <c r="W765" s="277"/>
      <c r="X765" s="277"/>
      <c r="Y765" s="277"/>
      <c r="Z765" s="277"/>
      <c r="AA765" s="277"/>
      <c r="AB765" s="277"/>
      <c r="AC765" s="277"/>
      <c r="AD765" s="277"/>
      <c r="AE765" s="277"/>
      <c r="AF765" s="277"/>
      <c r="AG765" s="277"/>
      <c r="AH765" s="277"/>
      <c r="AI765" s="277"/>
      <c r="AJ765" s="277"/>
      <c r="AK765" s="277"/>
      <c r="AL765" s="277"/>
      <c r="AM765" s="277"/>
      <c r="AN765" s="277"/>
      <c r="AO765" s="277"/>
      <c r="AP765" s="277"/>
      <c r="AQ765" s="277"/>
      <c r="AR765" s="277"/>
      <c r="AS765" s="277"/>
      <c r="AT765" s="277"/>
      <c r="AU765" s="277"/>
      <c r="AV765" s="277"/>
      <c r="AW765" s="277"/>
      <c r="AX765" s="277"/>
      <c r="AY765" s="277"/>
      <c r="AZ765" s="277"/>
      <c r="BA765" s="277"/>
      <c r="BB765" s="277"/>
      <c r="BC765" s="277"/>
      <c r="BD765" s="277"/>
      <c r="BE765" s="277"/>
      <c r="BF765" s="277"/>
      <c r="BG765" s="277"/>
      <c r="BH765" s="277"/>
      <c r="BI765" s="277"/>
      <c r="BJ765" s="277"/>
      <c r="BK765" s="277"/>
      <c r="BL765" s="277"/>
      <c r="BM765" s="277"/>
      <c r="BN765" s="277"/>
      <c r="BO765" s="277"/>
      <c r="BP765" s="277"/>
      <c r="BQ765" s="277"/>
      <c r="BR765" s="277"/>
      <c r="BS765" s="277"/>
      <c r="BT765" s="277"/>
      <c r="BU765" s="277"/>
      <c r="BV765" s="277"/>
      <c r="BW765" s="277"/>
      <c r="BX765" s="277"/>
      <c r="BY765" s="277"/>
      <c r="BZ765" s="277"/>
      <c r="CA765" s="277"/>
      <c r="CB765" s="277"/>
      <c r="CC765" s="277"/>
      <c r="CD765" s="277"/>
      <c r="CE765" s="277"/>
      <c r="CF765" s="277"/>
      <c r="CG765" s="277"/>
      <c r="CH765" s="277"/>
      <c r="CI765" s="277"/>
      <c r="CJ765" s="277"/>
      <c r="CK765" s="277"/>
      <c r="CL765" s="277"/>
      <c r="CM765" s="277"/>
      <c r="CN765" s="277"/>
      <c r="CO765" s="277"/>
      <c r="CP765" s="277"/>
      <c r="CQ765" s="277"/>
      <c r="CR765" s="277"/>
      <c r="CS765" s="277"/>
      <c r="CT765" s="277"/>
      <c r="CU765" s="277"/>
      <c r="CV765" s="277"/>
      <c r="CW765" s="277"/>
      <c r="CX765" s="277"/>
      <c r="CY765" s="277"/>
      <c r="CZ765" s="277"/>
      <c r="DA765" s="277"/>
      <c r="DB765" s="277"/>
      <c r="DC765" s="277"/>
      <c r="DD765" s="277"/>
      <c r="DE765" s="277"/>
      <c r="DF765" s="277"/>
      <c r="DG765" s="277"/>
      <c r="DH765" s="277"/>
      <c r="DI765" s="277"/>
      <c r="DJ765" s="277"/>
      <c r="DK765" s="277"/>
      <c r="DL765" s="277"/>
      <c r="DM765" s="277"/>
      <c r="DN765" s="277"/>
      <c r="DO765" s="277"/>
      <c r="DP765" s="277"/>
      <c r="DQ765" s="277"/>
      <c r="DR765" s="277"/>
      <c r="DS765" s="277"/>
      <c r="DT765" s="277"/>
      <c r="DU765" s="277"/>
      <c r="DV765" s="277"/>
      <c r="DW765" s="277"/>
      <c r="DX765" s="277"/>
      <c r="DY765" s="277"/>
      <c r="DZ765" s="277"/>
      <c r="EA765" s="277"/>
      <c r="EB765" s="277"/>
      <c r="EC765" s="277"/>
      <c r="ED765" s="277"/>
      <c r="EE765" s="277"/>
      <c r="EF765" s="277"/>
      <c r="EG765" s="277"/>
      <c r="EH765" s="277"/>
      <c r="EI765" s="277"/>
      <c r="EJ765" s="277"/>
      <c r="EK765" s="277"/>
      <c r="EL765" s="277"/>
      <c r="EM765" s="277"/>
      <c r="EN765" s="277"/>
      <c r="EO765" s="277"/>
      <c r="EP765" s="277"/>
      <c r="EQ765" s="277"/>
      <c r="ER765" s="277"/>
      <c r="ES765" s="277"/>
      <c r="ET765" s="277"/>
      <c r="EU765" s="277"/>
      <c r="EV765" s="277"/>
      <c r="EW765" s="277"/>
      <c r="EX765" s="277"/>
      <c r="EY765" s="277"/>
      <c r="EZ765" s="277"/>
      <c r="FA765" s="277"/>
      <c r="FB765" s="277"/>
      <c r="FC765" s="277"/>
      <c r="FD765" s="277"/>
      <c r="FE765" s="277"/>
      <c r="FF765" s="277"/>
      <c r="FG765" s="277"/>
      <c r="FH765" s="277"/>
      <c r="FI765" s="277"/>
      <c r="FJ765" s="277"/>
      <c r="FK765" s="277"/>
      <c r="FL765" s="277"/>
      <c r="FM765" s="277"/>
      <c r="FN765" s="277"/>
      <c r="FO765" s="277"/>
      <c r="FP765" s="277"/>
      <c r="FQ765" s="277"/>
      <c r="FR765" s="277"/>
      <c r="FS765" s="277"/>
      <c r="FT765" s="277"/>
      <c r="FU765" s="277"/>
      <c r="FV765" s="277"/>
      <c r="FW765" s="277"/>
      <c r="FX765" s="277"/>
      <c r="FY765" s="277"/>
      <c r="FZ765" s="277"/>
      <c r="GA765" s="277"/>
      <c r="GB765" s="277"/>
      <c r="GC765" s="277"/>
      <c r="GD765" s="277"/>
      <c r="GE765" s="277"/>
      <c r="GF765" s="277"/>
      <c r="GG765" s="277"/>
      <c r="GH765" s="277"/>
      <c r="GI765" s="277"/>
      <c r="GJ765" s="277"/>
      <c r="GK765" s="277"/>
      <c r="GL765" s="277"/>
      <c r="GM765" s="277"/>
      <c r="GN765" s="277"/>
      <c r="GO765" s="277"/>
      <c r="GP765" s="277"/>
      <c r="GQ765" s="277"/>
      <c r="GR765" s="277"/>
      <c r="GS765" s="277"/>
      <c r="GT765" s="277"/>
      <c r="GU765" s="277"/>
      <c r="GV765" s="280"/>
      <c r="GW765" s="280"/>
      <c r="GX765" s="280"/>
      <c r="GY765" s="280"/>
      <c r="GZ765" s="280"/>
      <c r="HA765" s="280"/>
      <c r="HB765" s="280"/>
      <c r="HC765" s="280"/>
      <c r="HD765" s="280"/>
      <c r="HE765" s="280"/>
      <c r="HF765" s="280"/>
      <c r="HG765" s="280"/>
      <c r="HH765" s="280"/>
      <c r="HI765" s="280"/>
      <c r="HJ765" s="280"/>
      <c r="HK765" s="280"/>
      <c r="HL765" s="280"/>
      <c r="HM765" s="280"/>
      <c r="HN765" s="280"/>
      <c r="HO765" s="280"/>
      <c r="HP765" s="280"/>
      <c r="HQ765" s="280"/>
      <c r="HR765" s="280"/>
      <c r="HS765" s="280"/>
    </row>
    <row r="766" spans="1:227" s="278" customFormat="1" ht="30" customHeight="1">
      <c r="A766" s="520" t="s">
        <v>165</v>
      </c>
      <c r="B766" s="289" t="s">
        <v>81</v>
      </c>
      <c r="C766" s="302">
        <f>C767+C768+C771+C776</f>
        <v>76.709999999999994</v>
      </c>
      <c r="D766" s="302">
        <f t="shared" ref="D766:G766" si="126">D767+D768+D771+D776</f>
        <v>53.297947999999998</v>
      </c>
      <c r="E766" s="302">
        <f t="shared" si="126"/>
        <v>69</v>
      </c>
      <c r="F766" s="291">
        <f t="shared" si="120"/>
        <v>199.007948</v>
      </c>
      <c r="G766" s="302">
        <f t="shared" si="126"/>
        <v>23.181840000000001</v>
      </c>
      <c r="H766" s="291">
        <f t="shared" si="115"/>
        <v>222.18978799999999</v>
      </c>
      <c r="I766" s="296"/>
      <c r="J766" s="277"/>
      <c r="K766" s="277"/>
      <c r="L766" s="277"/>
      <c r="M766" s="277"/>
      <c r="N766" s="277"/>
      <c r="O766" s="277"/>
      <c r="P766" s="277"/>
      <c r="Q766" s="277"/>
      <c r="R766" s="277"/>
      <c r="S766" s="277"/>
      <c r="T766" s="277"/>
      <c r="U766" s="277"/>
      <c r="V766" s="277"/>
      <c r="W766" s="277"/>
      <c r="X766" s="277"/>
      <c r="Y766" s="277"/>
      <c r="Z766" s="277"/>
      <c r="AA766" s="277"/>
      <c r="AB766" s="277"/>
      <c r="AC766" s="277"/>
      <c r="AD766" s="277"/>
      <c r="AE766" s="277"/>
      <c r="AF766" s="277"/>
      <c r="AG766" s="277"/>
      <c r="AH766" s="277"/>
      <c r="AI766" s="277"/>
      <c r="AJ766" s="277"/>
      <c r="AK766" s="277"/>
      <c r="AL766" s="277"/>
      <c r="AM766" s="277"/>
      <c r="AN766" s="277"/>
      <c r="AO766" s="277"/>
      <c r="AP766" s="277"/>
      <c r="AQ766" s="277"/>
      <c r="AR766" s="277"/>
      <c r="AS766" s="277"/>
      <c r="AT766" s="277"/>
      <c r="AU766" s="277"/>
      <c r="AV766" s="277"/>
      <c r="AW766" s="277"/>
      <c r="AX766" s="277"/>
      <c r="AY766" s="277"/>
      <c r="AZ766" s="277"/>
      <c r="BA766" s="277"/>
      <c r="BB766" s="277"/>
      <c r="BC766" s="277"/>
      <c r="BD766" s="277"/>
      <c r="BE766" s="277"/>
      <c r="BF766" s="277"/>
      <c r="BG766" s="277"/>
      <c r="BH766" s="277"/>
      <c r="BI766" s="277"/>
      <c r="BJ766" s="277"/>
      <c r="BK766" s="277"/>
      <c r="BL766" s="277"/>
      <c r="BM766" s="277"/>
      <c r="BN766" s="277"/>
      <c r="BO766" s="277"/>
      <c r="BP766" s="277"/>
      <c r="BQ766" s="277"/>
      <c r="BR766" s="277"/>
      <c r="BS766" s="277"/>
      <c r="BT766" s="277"/>
      <c r="BU766" s="277"/>
      <c r="BV766" s="277"/>
      <c r="BW766" s="277"/>
      <c r="BX766" s="277"/>
      <c r="BY766" s="277"/>
      <c r="BZ766" s="277"/>
      <c r="CA766" s="277"/>
      <c r="CB766" s="277"/>
      <c r="CC766" s="277"/>
      <c r="CD766" s="277"/>
      <c r="CE766" s="277"/>
      <c r="CF766" s="277"/>
      <c r="CG766" s="277"/>
      <c r="CH766" s="277"/>
      <c r="CI766" s="277"/>
      <c r="CJ766" s="277"/>
      <c r="CK766" s="277"/>
      <c r="CL766" s="277"/>
      <c r="CM766" s="277"/>
      <c r="CN766" s="277"/>
      <c r="CO766" s="277"/>
      <c r="CP766" s="277"/>
      <c r="CQ766" s="277"/>
      <c r="CR766" s="277"/>
      <c r="CS766" s="277"/>
      <c r="CT766" s="277"/>
      <c r="CU766" s="277"/>
      <c r="CV766" s="277"/>
      <c r="CW766" s="277"/>
      <c r="CX766" s="277"/>
      <c r="CY766" s="277"/>
      <c r="CZ766" s="277"/>
      <c r="DA766" s="277"/>
      <c r="DB766" s="277"/>
      <c r="DC766" s="277"/>
      <c r="DD766" s="277"/>
      <c r="DE766" s="277"/>
      <c r="DF766" s="277"/>
      <c r="DG766" s="277"/>
      <c r="DH766" s="277"/>
      <c r="DI766" s="277"/>
      <c r="DJ766" s="277"/>
      <c r="DK766" s="277"/>
      <c r="DL766" s="277"/>
      <c r="DM766" s="277"/>
      <c r="DN766" s="277"/>
      <c r="DO766" s="277"/>
      <c r="DP766" s="277"/>
      <c r="DQ766" s="277"/>
      <c r="DR766" s="277"/>
      <c r="DS766" s="277"/>
      <c r="DT766" s="277"/>
      <c r="DU766" s="277"/>
      <c r="DV766" s="277"/>
      <c r="DW766" s="277"/>
      <c r="DX766" s="277"/>
      <c r="DY766" s="277"/>
      <c r="DZ766" s="277"/>
      <c r="EA766" s="277"/>
      <c r="EB766" s="277"/>
      <c r="EC766" s="277"/>
      <c r="ED766" s="277"/>
      <c r="EE766" s="277"/>
      <c r="EF766" s="277"/>
      <c r="EG766" s="277"/>
      <c r="EH766" s="277"/>
      <c r="EI766" s="277"/>
      <c r="EJ766" s="277"/>
      <c r="EK766" s="277"/>
      <c r="EL766" s="277"/>
      <c r="EM766" s="277"/>
      <c r="EN766" s="277"/>
      <c r="EO766" s="277"/>
      <c r="EP766" s="277"/>
      <c r="EQ766" s="277"/>
      <c r="ER766" s="277"/>
      <c r="ES766" s="277"/>
      <c r="ET766" s="277"/>
      <c r="EU766" s="277"/>
      <c r="EV766" s="277"/>
      <c r="EW766" s="277"/>
      <c r="EX766" s="277"/>
      <c r="EY766" s="277"/>
      <c r="EZ766" s="277"/>
      <c r="FA766" s="277"/>
      <c r="FB766" s="277"/>
      <c r="FC766" s="277"/>
      <c r="FD766" s="277"/>
      <c r="FE766" s="277"/>
      <c r="FF766" s="277"/>
      <c r="FG766" s="277"/>
      <c r="FH766" s="277"/>
      <c r="FI766" s="277"/>
      <c r="FJ766" s="277"/>
      <c r="FK766" s="277"/>
      <c r="FL766" s="277"/>
      <c r="FM766" s="277"/>
      <c r="FN766" s="277"/>
      <c r="FO766" s="277"/>
      <c r="FP766" s="277"/>
      <c r="FQ766" s="277"/>
      <c r="FR766" s="277"/>
      <c r="FS766" s="277"/>
      <c r="FT766" s="277"/>
      <c r="FU766" s="277"/>
      <c r="FV766" s="277"/>
      <c r="FW766" s="277"/>
      <c r="FX766" s="277"/>
      <c r="FY766" s="277"/>
      <c r="FZ766" s="277"/>
      <c r="GA766" s="277"/>
      <c r="GB766" s="277"/>
      <c r="GC766" s="277"/>
      <c r="GD766" s="277"/>
      <c r="GE766" s="277"/>
      <c r="GF766" s="277"/>
      <c r="GG766" s="277"/>
      <c r="GH766" s="277"/>
      <c r="GI766" s="277"/>
      <c r="GJ766" s="277"/>
      <c r="GK766" s="277"/>
      <c r="GL766" s="277"/>
      <c r="GM766" s="277"/>
      <c r="GN766" s="277"/>
      <c r="GO766" s="277"/>
      <c r="GP766" s="277"/>
      <c r="GQ766" s="277"/>
      <c r="GR766" s="277"/>
      <c r="GS766" s="277"/>
      <c r="GT766" s="277"/>
      <c r="GU766" s="277"/>
      <c r="GV766" s="280"/>
      <c r="GW766" s="280"/>
      <c r="GX766" s="280"/>
      <c r="GY766" s="280"/>
      <c r="GZ766" s="280"/>
      <c r="HA766" s="280"/>
      <c r="HB766" s="280"/>
      <c r="HC766" s="280"/>
      <c r="HD766" s="280"/>
      <c r="HE766" s="280"/>
      <c r="HF766" s="280"/>
      <c r="HG766" s="280"/>
      <c r="HH766" s="280"/>
      <c r="HI766" s="280"/>
      <c r="HJ766" s="280"/>
      <c r="HK766" s="280"/>
      <c r="HL766" s="280"/>
      <c r="HM766" s="280"/>
      <c r="HN766" s="280"/>
      <c r="HO766" s="280"/>
      <c r="HP766" s="280"/>
      <c r="HQ766" s="280"/>
      <c r="HR766" s="280"/>
      <c r="HS766" s="280"/>
    </row>
    <row r="767" spans="1:227" s="278" customFormat="1" ht="30" customHeight="1">
      <c r="A767" s="521"/>
      <c r="B767" s="294" t="s">
        <v>253</v>
      </c>
      <c r="C767" s="302">
        <v>57.33</v>
      </c>
      <c r="D767" s="290">
        <v>43.222948000000002</v>
      </c>
      <c r="E767" s="290"/>
      <c r="F767" s="291">
        <f t="shared" si="120"/>
        <v>100.552948</v>
      </c>
      <c r="G767" s="290"/>
      <c r="H767" s="291">
        <f t="shared" si="115"/>
        <v>100.552948</v>
      </c>
      <c r="I767" s="296" t="s">
        <v>698</v>
      </c>
      <c r="J767" s="277"/>
      <c r="K767" s="277"/>
      <c r="L767" s="277"/>
      <c r="M767" s="277"/>
      <c r="N767" s="277"/>
      <c r="O767" s="277"/>
      <c r="P767" s="277"/>
      <c r="Q767" s="277"/>
      <c r="R767" s="277"/>
      <c r="S767" s="277"/>
      <c r="T767" s="277"/>
      <c r="U767" s="277"/>
      <c r="V767" s="277"/>
      <c r="W767" s="277"/>
      <c r="X767" s="277"/>
      <c r="Y767" s="277"/>
      <c r="Z767" s="277"/>
      <c r="AA767" s="277"/>
      <c r="AB767" s="277"/>
      <c r="AC767" s="277"/>
      <c r="AD767" s="277"/>
      <c r="AE767" s="277"/>
      <c r="AF767" s="277"/>
      <c r="AG767" s="277"/>
      <c r="AH767" s="277"/>
      <c r="AI767" s="277"/>
      <c r="AJ767" s="277"/>
      <c r="AK767" s="277"/>
      <c r="AL767" s="277"/>
      <c r="AM767" s="277"/>
      <c r="AN767" s="277"/>
      <c r="AO767" s="277"/>
      <c r="AP767" s="277"/>
      <c r="AQ767" s="277"/>
      <c r="AR767" s="277"/>
      <c r="AS767" s="277"/>
      <c r="AT767" s="277"/>
      <c r="AU767" s="277"/>
      <c r="AV767" s="277"/>
      <c r="AW767" s="277"/>
      <c r="AX767" s="277"/>
      <c r="AY767" s="277"/>
      <c r="AZ767" s="277"/>
      <c r="BA767" s="277"/>
      <c r="BB767" s="277"/>
      <c r="BC767" s="277"/>
      <c r="BD767" s="277"/>
      <c r="BE767" s="277"/>
      <c r="BF767" s="277"/>
      <c r="BG767" s="277"/>
      <c r="BH767" s="277"/>
      <c r="BI767" s="277"/>
      <c r="BJ767" s="277"/>
      <c r="BK767" s="277"/>
      <c r="BL767" s="277"/>
      <c r="BM767" s="277"/>
      <c r="BN767" s="277"/>
      <c r="BO767" s="277"/>
      <c r="BP767" s="277"/>
      <c r="BQ767" s="277"/>
      <c r="BR767" s="277"/>
      <c r="BS767" s="277"/>
      <c r="BT767" s="277"/>
      <c r="BU767" s="277"/>
      <c r="BV767" s="277"/>
      <c r="BW767" s="277"/>
      <c r="BX767" s="277"/>
      <c r="BY767" s="277"/>
      <c r="BZ767" s="277"/>
      <c r="CA767" s="277"/>
      <c r="CB767" s="277"/>
      <c r="CC767" s="277"/>
      <c r="CD767" s="277"/>
      <c r="CE767" s="277"/>
      <c r="CF767" s="277"/>
      <c r="CG767" s="277"/>
      <c r="CH767" s="277"/>
      <c r="CI767" s="277"/>
      <c r="CJ767" s="277"/>
      <c r="CK767" s="277"/>
      <c r="CL767" s="277"/>
      <c r="CM767" s="277"/>
      <c r="CN767" s="277"/>
      <c r="CO767" s="277"/>
      <c r="CP767" s="277"/>
      <c r="CQ767" s="277"/>
      <c r="CR767" s="277"/>
      <c r="CS767" s="277"/>
      <c r="CT767" s="277"/>
      <c r="CU767" s="277"/>
      <c r="CV767" s="277"/>
      <c r="CW767" s="277"/>
      <c r="CX767" s="277"/>
      <c r="CY767" s="277"/>
      <c r="CZ767" s="277"/>
      <c r="DA767" s="277"/>
      <c r="DB767" s="277"/>
      <c r="DC767" s="277"/>
      <c r="DD767" s="277"/>
      <c r="DE767" s="277"/>
      <c r="DF767" s="277"/>
      <c r="DG767" s="277"/>
      <c r="DH767" s="277"/>
      <c r="DI767" s="277"/>
      <c r="DJ767" s="277"/>
      <c r="DK767" s="277"/>
      <c r="DL767" s="277"/>
      <c r="DM767" s="277"/>
      <c r="DN767" s="277"/>
      <c r="DO767" s="277"/>
      <c r="DP767" s="277"/>
      <c r="DQ767" s="277"/>
      <c r="DR767" s="277"/>
      <c r="DS767" s="277"/>
      <c r="DT767" s="277"/>
      <c r="DU767" s="277"/>
      <c r="DV767" s="277"/>
      <c r="DW767" s="277"/>
      <c r="DX767" s="277"/>
      <c r="DY767" s="277"/>
      <c r="DZ767" s="277"/>
      <c r="EA767" s="277"/>
      <c r="EB767" s="277"/>
      <c r="EC767" s="277"/>
      <c r="ED767" s="277"/>
      <c r="EE767" s="277"/>
      <c r="EF767" s="277"/>
      <c r="EG767" s="277"/>
      <c r="EH767" s="277"/>
      <c r="EI767" s="277"/>
      <c r="EJ767" s="277"/>
      <c r="EK767" s="277"/>
      <c r="EL767" s="277"/>
      <c r="EM767" s="277"/>
      <c r="EN767" s="277"/>
      <c r="EO767" s="277"/>
      <c r="EP767" s="277"/>
      <c r="EQ767" s="277"/>
      <c r="ER767" s="277"/>
      <c r="ES767" s="277"/>
      <c r="ET767" s="277"/>
      <c r="EU767" s="277"/>
      <c r="EV767" s="277"/>
      <c r="EW767" s="277"/>
      <c r="EX767" s="277"/>
      <c r="EY767" s="277"/>
      <c r="EZ767" s="277"/>
      <c r="FA767" s="277"/>
      <c r="FB767" s="277"/>
      <c r="FC767" s="277"/>
      <c r="FD767" s="277"/>
      <c r="FE767" s="277"/>
      <c r="FF767" s="277"/>
      <c r="FG767" s="277"/>
      <c r="FH767" s="277"/>
      <c r="FI767" s="277"/>
      <c r="FJ767" s="277"/>
      <c r="FK767" s="277"/>
      <c r="FL767" s="277"/>
      <c r="FM767" s="277"/>
      <c r="FN767" s="277"/>
      <c r="FO767" s="277"/>
      <c r="FP767" s="277"/>
      <c r="FQ767" s="277"/>
      <c r="FR767" s="277"/>
      <c r="FS767" s="277"/>
      <c r="FT767" s="277"/>
      <c r="FU767" s="277"/>
      <c r="FV767" s="277"/>
      <c r="FW767" s="277"/>
      <c r="FX767" s="277"/>
      <c r="FY767" s="277"/>
      <c r="FZ767" s="277"/>
      <c r="GA767" s="277"/>
      <c r="GB767" s="277"/>
      <c r="GC767" s="277"/>
      <c r="GD767" s="277"/>
      <c r="GE767" s="277"/>
      <c r="GF767" s="277"/>
      <c r="GG767" s="277"/>
      <c r="GH767" s="277"/>
      <c r="GI767" s="277"/>
      <c r="GJ767" s="277"/>
      <c r="GK767" s="277"/>
      <c r="GL767" s="277"/>
      <c r="GM767" s="277"/>
      <c r="GN767" s="277"/>
      <c r="GO767" s="277"/>
      <c r="GP767" s="277"/>
      <c r="GQ767" s="277"/>
      <c r="GR767" s="277"/>
      <c r="GS767" s="277"/>
      <c r="GT767" s="277"/>
      <c r="GU767" s="277"/>
      <c r="GV767" s="280"/>
      <c r="GW767" s="280"/>
      <c r="GX767" s="280"/>
      <c r="GY767" s="280"/>
      <c r="GZ767" s="280"/>
      <c r="HA767" s="280"/>
      <c r="HB767" s="280"/>
      <c r="HC767" s="280"/>
      <c r="HD767" s="280"/>
      <c r="HE767" s="280"/>
      <c r="HF767" s="280"/>
      <c r="HG767" s="280"/>
      <c r="HH767" s="280"/>
      <c r="HI767" s="280"/>
      <c r="HJ767" s="280"/>
      <c r="HK767" s="280"/>
      <c r="HL767" s="280"/>
      <c r="HM767" s="280"/>
      <c r="HN767" s="280"/>
      <c r="HO767" s="280"/>
      <c r="HP767" s="280"/>
      <c r="HQ767" s="280"/>
      <c r="HR767" s="280"/>
      <c r="HS767" s="280"/>
    </row>
    <row r="768" spans="1:227" s="278" customFormat="1" ht="30" customHeight="1">
      <c r="A768" s="521"/>
      <c r="B768" s="294" t="s">
        <v>255</v>
      </c>
      <c r="C768" s="291">
        <v>5.88</v>
      </c>
      <c r="D768" s="290"/>
      <c r="E768" s="290"/>
      <c r="F768" s="291">
        <f t="shared" si="120"/>
        <v>5.88</v>
      </c>
      <c r="G768" s="290"/>
      <c r="H768" s="291">
        <f t="shared" si="115"/>
        <v>5.88</v>
      </c>
      <c r="I768" s="296"/>
      <c r="J768" s="277"/>
      <c r="K768" s="277"/>
      <c r="L768" s="277"/>
      <c r="M768" s="277"/>
      <c r="N768" s="277"/>
      <c r="O768" s="277"/>
      <c r="P768" s="277"/>
      <c r="Q768" s="277"/>
      <c r="R768" s="277"/>
      <c r="S768" s="277"/>
      <c r="T768" s="277"/>
      <c r="U768" s="277"/>
      <c r="V768" s="277"/>
      <c r="W768" s="277"/>
      <c r="X768" s="277"/>
      <c r="Y768" s="277"/>
      <c r="Z768" s="277"/>
      <c r="AA768" s="277"/>
      <c r="AB768" s="277"/>
      <c r="AC768" s="277"/>
      <c r="AD768" s="277"/>
      <c r="AE768" s="277"/>
      <c r="AF768" s="277"/>
      <c r="AG768" s="277"/>
      <c r="AH768" s="277"/>
      <c r="AI768" s="277"/>
      <c r="AJ768" s="277"/>
      <c r="AK768" s="277"/>
      <c r="AL768" s="277"/>
      <c r="AM768" s="277"/>
      <c r="AN768" s="277"/>
      <c r="AO768" s="277"/>
      <c r="AP768" s="277"/>
      <c r="AQ768" s="277"/>
      <c r="AR768" s="277"/>
      <c r="AS768" s="277"/>
      <c r="AT768" s="277"/>
      <c r="AU768" s="277"/>
      <c r="AV768" s="277"/>
      <c r="AW768" s="277"/>
      <c r="AX768" s="277"/>
      <c r="AY768" s="277"/>
      <c r="AZ768" s="277"/>
      <c r="BA768" s="277"/>
      <c r="BB768" s="277"/>
      <c r="BC768" s="277"/>
      <c r="BD768" s="277"/>
      <c r="BE768" s="277"/>
      <c r="BF768" s="277"/>
      <c r="BG768" s="277"/>
      <c r="BH768" s="277"/>
      <c r="BI768" s="277"/>
      <c r="BJ768" s="277"/>
      <c r="BK768" s="277"/>
      <c r="BL768" s="277"/>
      <c r="BM768" s="277"/>
      <c r="BN768" s="277"/>
      <c r="BO768" s="277"/>
      <c r="BP768" s="277"/>
      <c r="BQ768" s="277"/>
      <c r="BR768" s="277"/>
      <c r="BS768" s="277"/>
      <c r="BT768" s="277"/>
      <c r="BU768" s="277"/>
      <c r="BV768" s="277"/>
      <c r="BW768" s="277"/>
      <c r="BX768" s="277"/>
      <c r="BY768" s="277"/>
      <c r="BZ768" s="277"/>
      <c r="CA768" s="277"/>
      <c r="CB768" s="277"/>
      <c r="CC768" s="277"/>
      <c r="CD768" s="277"/>
      <c r="CE768" s="277"/>
      <c r="CF768" s="277"/>
      <c r="CG768" s="277"/>
      <c r="CH768" s="277"/>
      <c r="CI768" s="277"/>
      <c r="CJ768" s="277"/>
      <c r="CK768" s="277"/>
      <c r="CL768" s="277"/>
      <c r="CM768" s="277"/>
      <c r="CN768" s="277"/>
      <c r="CO768" s="277"/>
      <c r="CP768" s="277"/>
      <c r="CQ768" s="277"/>
      <c r="CR768" s="277"/>
      <c r="CS768" s="277"/>
      <c r="CT768" s="277"/>
      <c r="CU768" s="277"/>
      <c r="CV768" s="277"/>
      <c r="CW768" s="277"/>
      <c r="CX768" s="277"/>
      <c r="CY768" s="277"/>
      <c r="CZ768" s="277"/>
      <c r="DA768" s="277"/>
      <c r="DB768" s="277"/>
      <c r="DC768" s="277"/>
      <c r="DD768" s="277"/>
      <c r="DE768" s="277"/>
      <c r="DF768" s="277"/>
      <c r="DG768" s="277"/>
      <c r="DH768" s="277"/>
      <c r="DI768" s="277"/>
      <c r="DJ768" s="277"/>
      <c r="DK768" s="277"/>
      <c r="DL768" s="277"/>
      <c r="DM768" s="277"/>
      <c r="DN768" s="277"/>
      <c r="DO768" s="277"/>
      <c r="DP768" s="277"/>
      <c r="DQ768" s="277"/>
      <c r="DR768" s="277"/>
      <c r="DS768" s="277"/>
      <c r="DT768" s="277"/>
      <c r="DU768" s="277"/>
      <c r="DV768" s="277"/>
      <c r="DW768" s="277"/>
      <c r="DX768" s="277"/>
      <c r="DY768" s="277"/>
      <c r="DZ768" s="277"/>
      <c r="EA768" s="277"/>
      <c r="EB768" s="277"/>
      <c r="EC768" s="277"/>
      <c r="ED768" s="277"/>
      <c r="EE768" s="277"/>
      <c r="EF768" s="277"/>
      <c r="EG768" s="277"/>
      <c r="EH768" s="277"/>
      <c r="EI768" s="277"/>
      <c r="EJ768" s="277"/>
      <c r="EK768" s="277"/>
      <c r="EL768" s="277"/>
      <c r="EM768" s="277"/>
      <c r="EN768" s="277"/>
      <c r="EO768" s="277"/>
      <c r="EP768" s="277"/>
      <c r="EQ768" s="277"/>
      <c r="ER768" s="277"/>
      <c r="ES768" s="277"/>
      <c r="ET768" s="277"/>
      <c r="EU768" s="277"/>
      <c r="EV768" s="277"/>
      <c r="EW768" s="277"/>
      <c r="EX768" s="277"/>
      <c r="EY768" s="277"/>
      <c r="EZ768" s="277"/>
      <c r="FA768" s="277"/>
      <c r="FB768" s="277"/>
      <c r="FC768" s="277"/>
      <c r="FD768" s="277"/>
      <c r="FE768" s="277"/>
      <c r="FF768" s="277"/>
      <c r="FG768" s="277"/>
      <c r="FH768" s="277"/>
      <c r="FI768" s="277"/>
      <c r="FJ768" s="277"/>
      <c r="FK768" s="277"/>
      <c r="FL768" s="277"/>
      <c r="FM768" s="277"/>
      <c r="FN768" s="277"/>
      <c r="FO768" s="277"/>
      <c r="FP768" s="277"/>
      <c r="FQ768" s="277"/>
      <c r="FR768" s="277"/>
      <c r="FS768" s="277"/>
      <c r="FT768" s="277"/>
      <c r="FU768" s="277"/>
      <c r="FV768" s="277"/>
      <c r="FW768" s="277"/>
      <c r="FX768" s="277"/>
      <c r="FY768" s="277"/>
      <c r="FZ768" s="277"/>
      <c r="GA768" s="277"/>
      <c r="GB768" s="277"/>
      <c r="GC768" s="277"/>
      <c r="GD768" s="277"/>
      <c r="GE768" s="277"/>
      <c r="GF768" s="277"/>
      <c r="GG768" s="277"/>
      <c r="GH768" s="277"/>
      <c r="GI768" s="277"/>
      <c r="GJ768" s="277"/>
      <c r="GK768" s="277"/>
      <c r="GL768" s="277"/>
      <c r="GM768" s="277"/>
      <c r="GN768" s="277"/>
      <c r="GO768" s="277"/>
      <c r="GP768" s="277"/>
      <c r="GQ768" s="277"/>
      <c r="GR768" s="277"/>
      <c r="GS768" s="277"/>
      <c r="GT768" s="277"/>
      <c r="GU768" s="277"/>
      <c r="GV768" s="280"/>
      <c r="GW768" s="280"/>
      <c r="GX768" s="280"/>
      <c r="GY768" s="280"/>
      <c r="GZ768" s="280"/>
      <c r="HA768" s="280"/>
      <c r="HB768" s="280"/>
      <c r="HC768" s="280"/>
      <c r="HD768" s="280"/>
      <c r="HE768" s="280"/>
      <c r="HF768" s="280"/>
      <c r="HG768" s="280"/>
      <c r="HH768" s="280"/>
      <c r="HI768" s="280"/>
      <c r="HJ768" s="280"/>
      <c r="HK768" s="280"/>
      <c r="HL768" s="280"/>
      <c r="HM768" s="280"/>
      <c r="HN768" s="280"/>
      <c r="HO768" s="280"/>
      <c r="HP768" s="280"/>
      <c r="HQ768" s="280"/>
      <c r="HR768" s="280"/>
      <c r="HS768" s="280"/>
    </row>
    <row r="769" spans="1:227" s="278" customFormat="1" ht="30" customHeight="1">
      <c r="A769" s="521"/>
      <c r="B769" s="293" t="s">
        <v>256</v>
      </c>
      <c r="C769" s="291">
        <v>3</v>
      </c>
      <c r="D769" s="291"/>
      <c r="E769" s="291"/>
      <c r="F769" s="291">
        <f t="shared" si="120"/>
        <v>3</v>
      </c>
      <c r="G769" s="291"/>
      <c r="H769" s="291">
        <f t="shared" si="115"/>
        <v>3</v>
      </c>
      <c r="I769" s="296"/>
      <c r="J769" s="277"/>
      <c r="K769" s="277"/>
      <c r="L769" s="277"/>
      <c r="M769" s="277"/>
      <c r="N769" s="277"/>
      <c r="O769" s="277"/>
      <c r="P769" s="277"/>
      <c r="Q769" s="277"/>
      <c r="R769" s="277"/>
      <c r="S769" s="277"/>
      <c r="T769" s="277"/>
      <c r="U769" s="277"/>
      <c r="V769" s="277"/>
      <c r="W769" s="277"/>
      <c r="X769" s="277"/>
      <c r="Y769" s="277"/>
      <c r="Z769" s="277"/>
      <c r="AA769" s="277"/>
      <c r="AB769" s="277"/>
      <c r="AC769" s="277"/>
      <c r="AD769" s="277"/>
      <c r="AE769" s="277"/>
      <c r="AF769" s="277"/>
      <c r="AG769" s="277"/>
      <c r="AH769" s="277"/>
      <c r="AI769" s="277"/>
      <c r="AJ769" s="277"/>
      <c r="AK769" s="277"/>
      <c r="AL769" s="277"/>
      <c r="AM769" s="277"/>
      <c r="AN769" s="277"/>
      <c r="AO769" s="277"/>
      <c r="AP769" s="277"/>
      <c r="AQ769" s="277"/>
      <c r="AR769" s="277"/>
      <c r="AS769" s="277"/>
      <c r="AT769" s="277"/>
      <c r="AU769" s="277"/>
      <c r="AV769" s="277"/>
      <c r="AW769" s="277"/>
      <c r="AX769" s="277"/>
      <c r="AY769" s="277"/>
      <c r="AZ769" s="277"/>
      <c r="BA769" s="277"/>
      <c r="BB769" s="277"/>
      <c r="BC769" s="277"/>
      <c r="BD769" s="277"/>
      <c r="BE769" s="277"/>
      <c r="BF769" s="277"/>
      <c r="BG769" s="277"/>
      <c r="BH769" s="277"/>
      <c r="BI769" s="277"/>
      <c r="BJ769" s="277"/>
      <c r="BK769" s="277"/>
      <c r="BL769" s="277"/>
      <c r="BM769" s="277"/>
      <c r="BN769" s="277"/>
      <c r="BO769" s="277"/>
      <c r="BP769" s="277"/>
      <c r="BQ769" s="277"/>
      <c r="BR769" s="277"/>
      <c r="BS769" s="277"/>
      <c r="BT769" s="277"/>
      <c r="BU769" s="277"/>
      <c r="BV769" s="277"/>
      <c r="BW769" s="277"/>
      <c r="BX769" s="277"/>
      <c r="BY769" s="277"/>
      <c r="BZ769" s="277"/>
      <c r="CA769" s="277"/>
      <c r="CB769" s="277"/>
      <c r="CC769" s="277"/>
      <c r="CD769" s="277"/>
      <c r="CE769" s="277"/>
      <c r="CF769" s="277"/>
      <c r="CG769" s="277"/>
      <c r="CH769" s="277"/>
      <c r="CI769" s="277"/>
      <c r="CJ769" s="277"/>
      <c r="CK769" s="277"/>
      <c r="CL769" s="277"/>
      <c r="CM769" s="277"/>
      <c r="CN769" s="277"/>
      <c r="CO769" s="277"/>
      <c r="CP769" s="277"/>
      <c r="CQ769" s="277"/>
      <c r="CR769" s="277"/>
      <c r="CS769" s="277"/>
      <c r="CT769" s="277"/>
      <c r="CU769" s="277"/>
      <c r="CV769" s="277"/>
      <c r="CW769" s="277"/>
      <c r="CX769" s="277"/>
      <c r="CY769" s="277"/>
      <c r="CZ769" s="277"/>
      <c r="DA769" s="277"/>
      <c r="DB769" s="277"/>
      <c r="DC769" s="277"/>
      <c r="DD769" s="277"/>
      <c r="DE769" s="277"/>
      <c r="DF769" s="277"/>
      <c r="DG769" s="277"/>
      <c r="DH769" s="277"/>
      <c r="DI769" s="277"/>
      <c r="DJ769" s="277"/>
      <c r="DK769" s="277"/>
      <c r="DL769" s="277"/>
      <c r="DM769" s="277"/>
      <c r="DN769" s="277"/>
      <c r="DO769" s="277"/>
      <c r="DP769" s="277"/>
      <c r="DQ769" s="277"/>
      <c r="DR769" s="277"/>
      <c r="DS769" s="277"/>
      <c r="DT769" s="277"/>
      <c r="DU769" s="277"/>
      <c r="DV769" s="277"/>
      <c r="DW769" s="277"/>
      <c r="DX769" s="277"/>
      <c r="DY769" s="277"/>
      <c r="DZ769" s="277"/>
      <c r="EA769" s="277"/>
      <c r="EB769" s="277"/>
      <c r="EC769" s="277"/>
      <c r="ED769" s="277"/>
      <c r="EE769" s="277"/>
      <c r="EF769" s="277"/>
      <c r="EG769" s="277"/>
      <c r="EH769" s="277"/>
      <c r="EI769" s="277"/>
      <c r="EJ769" s="277"/>
      <c r="EK769" s="277"/>
      <c r="EL769" s="277"/>
      <c r="EM769" s="277"/>
      <c r="EN769" s="277"/>
      <c r="EO769" s="277"/>
      <c r="EP769" s="277"/>
      <c r="EQ769" s="277"/>
      <c r="ER769" s="277"/>
      <c r="ES769" s="277"/>
      <c r="ET769" s="277"/>
      <c r="EU769" s="277"/>
      <c r="EV769" s="277"/>
      <c r="EW769" s="277"/>
      <c r="EX769" s="277"/>
      <c r="EY769" s="277"/>
      <c r="EZ769" s="277"/>
      <c r="FA769" s="277"/>
      <c r="FB769" s="277"/>
      <c r="FC769" s="277"/>
      <c r="FD769" s="277"/>
      <c r="FE769" s="277"/>
      <c r="FF769" s="277"/>
      <c r="FG769" s="277"/>
      <c r="FH769" s="277"/>
      <c r="FI769" s="277"/>
      <c r="FJ769" s="277"/>
      <c r="FK769" s="277"/>
      <c r="FL769" s="277"/>
      <c r="FM769" s="277"/>
      <c r="FN769" s="277"/>
      <c r="FO769" s="277"/>
      <c r="FP769" s="277"/>
      <c r="FQ769" s="277"/>
      <c r="FR769" s="277"/>
      <c r="FS769" s="277"/>
      <c r="FT769" s="277"/>
      <c r="FU769" s="277"/>
      <c r="FV769" s="277"/>
      <c r="FW769" s="277"/>
      <c r="FX769" s="277"/>
      <c r="FY769" s="277"/>
      <c r="FZ769" s="277"/>
      <c r="GA769" s="277"/>
      <c r="GB769" s="277"/>
      <c r="GC769" s="277"/>
      <c r="GD769" s="277"/>
      <c r="GE769" s="277"/>
      <c r="GF769" s="277"/>
      <c r="GG769" s="277"/>
      <c r="GH769" s="277"/>
      <c r="GI769" s="277"/>
      <c r="GJ769" s="277"/>
      <c r="GK769" s="277"/>
      <c r="GL769" s="277"/>
      <c r="GM769" s="277"/>
      <c r="GN769" s="277"/>
      <c r="GO769" s="277"/>
      <c r="GP769" s="277"/>
      <c r="GQ769" s="277"/>
      <c r="GR769" s="277"/>
      <c r="GS769" s="277"/>
      <c r="GT769" s="277"/>
      <c r="GU769" s="277"/>
      <c r="GV769" s="280"/>
      <c r="GW769" s="280"/>
      <c r="GX769" s="280"/>
      <c r="GY769" s="280"/>
      <c r="GZ769" s="280"/>
      <c r="HA769" s="280"/>
      <c r="HB769" s="280"/>
      <c r="HC769" s="280"/>
      <c r="HD769" s="280"/>
      <c r="HE769" s="280"/>
      <c r="HF769" s="280"/>
      <c r="HG769" s="280"/>
      <c r="HH769" s="280"/>
      <c r="HI769" s="280"/>
      <c r="HJ769" s="280"/>
      <c r="HK769" s="280"/>
      <c r="HL769" s="280"/>
      <c r="HM769" s="280"/>
      <c r="HN769" s="280"/>
      <c r="HO769" s="280"/>
      <c r="HP769" s="280"/>
      <c r="HQ769" s="280"/>
      <c r="HR769" s="280"/>
      <c r="HS769" s="280"/>
    </row>
    <row r="770" spans="1:227" s="278" customFormat="1" ht="30" customHeight="1">
      <c r="A770" s="521"/>
      <c r="B770" s="296" t="s">
        <v>257</v>
      </c>
      <c r="C770" s="291">
        <v>2.88</v>
      </c>
      <c r="D770" s="290"/>
      <c r="E770" s="290"/>
      <c r="F770" s="291">
        <f t="shared" si="120"/>
        <v>2.88</v>
      </c>
      <c r="G770" s="290"/>
      <c r="H770" s="291">
        <f t="shared" si="115"/>
        <v>2.88</v>
      </c>
      <c r="I770" s="296"/>
      <c r="J770" s="277"/>
      <c r="K770" s="277"/>
      <c r="L770" s="277"/>
      <c r="M770" s="277"/>
      <c r="N770" s="277"/>
      <c r="O770" s="277"/>
      <c r="P770" s="277"/>
      <c r="Q770" s="277"/>
      <c r="R770" s="277"/>
      <c r="S770" s="277"/>
      <c r="T770" s="277"/>
      <c r="U770" s="277"/>
      <c r="V770" s="277"/>
      <c r="W770" s="277"/>
      <c r="X770" s="277"/>
      <c r="Y770" s="277"/>
      <c r="Z770" s="277"/>
      <c r="AA770" s="277"/>
      <c r="AB770" s="277"/>
      <c r="AC770" s="277"/>
      <c r="AD770" s="277"/>
      <c r="AE770" s="277"/>
      <c r="AF770" s="277"/>
      <c r="AG770" s="277"/>
      <c r="AH770" s="277"/>
      <c r="AI770" s="277"/>
      <c r="AJ770" s="277"/>
      <c r="AK770" s="277"/>
      <c r="AL770" s="277"/>
      <c r="AM770" s="277"/>
      <c r="AN770" s="277"/>
      <c r="AO770" s="277"/>
      <c r="AP770" s="277"/>
      <c r="AQ770" s="277"/>
      <c r="AR770" s="277"/>
      <c r="AS770" s="277"/>
      <c r="AT770" s="277"/>
      <c r="AU770" s="277"/>
      <c r="AV770" s="277"/>
      <c r="AW770" s="277"/>
      <c r="AX770" s="277"/>
      <c r="AY770" s="277"/>
      <c r="AZ770" s="277"/>
      <c r="BA770" s="277"/>
      <c r="BB770" s="277"/>
      <c r="BC770" s="277"/>
      <c r="BD770" s="277"/>
      <c r="BE770" s="277"/>
      <c r="BF770" s="277"/>
      <c r="BG770" s="277"/>
      <c r="BH770" s="277"/>
      <c r="BI770" s="277"/>
      <c r="BJ770" s="277"/>
      <c r="BK770" s="277"/>
      <c r="BL770" s="277"/>
      <c r="BM770" s="277"/>
      <c r="BN770" s="277"/>
      <c r="BO770" s="277"/>
      <c r="BP770" s="277"/>
      <c r="BQ770" s="277"/>
      <c r="BR770" s="277"/>
      <c r="BS770" s="277"/>
      <c r="BT770" s="277"/>
      <c r="BU770" s="277"/>
      <c r="BV770" s="277"/>
      <c r="BW770" s="277"/>
      <c r="BX770" s="277"/>
      <c r="BY770" s="277"/>
      <c r="BZ770" s="277"/>
      <c r="CA770" s="277"/>
      <c r="CB770" s="277"/>
      <c r="CC770" s="277"/>
      <c r="CD770" s="277"/>
      <c r="CE770" s="277"/>
      <c r="CF770" s="277"/>
      <c r="CG770" s="277"/>
      <c r="CH770" s="277"/>
      <c r="CI770" s="277"/>
      <c r="CJ770" s="277"/>
      <c r="CK770" s="277"/>
      <c r="CL770" s="277"/>
      <c r="CM770" s="277"/>
      <c r="CN770" s="277"/>
      <c r="CO770" s="277"/>
      <c r="CP770" s="277"/>
      <c r="CQ770" s="277"/>
      <c r="CR770" s="277"/>
      <c r="CS770" s="277"/>
      <c r="CT770" s="277"/>
      <c r="CU770" s="277"/>
      <c r="CV770" s="277"/>
      <c r="CW770" s="277"/>
      <c r="CX770" s="277"/>
      <c r="CY770" s="277"/>
      <c r="CZ770" s="277"/>
      <c r="DA770" s="277"/>
      <c r="DB770" s="277"/>
      <c r="DC770" s="277"/>
      <c r="DD770" s="277"/>
      <c r="DE770" s="277"/>
      <c r="DF770" s="277"/>
      <c r="DG770" s="277"/>
      <c r="DH770" s="277"/>
      <c r="DI770" s="277"/>
      <c r="DJ770" s="277"/>
      <c r="DK770" s="277"/>
      <c r="DL770" s="277"/>
      <c r="DM770" s="277"/>
      <c r="DN770" s="277"/>
      <c r="DO770" s="277"/>
      <c r="DP770" s="277"/>
      <c r="DQ770" s="277"/>
      <c r="DR770" s="277"/>
      <c r="DS770" s="277"/>
      <c r="DT770" s="277"/>
      <c r="DU770" s="277"/>
      <c r="DV770" s="277"/>
      <c r="DW770" s="277"/>
      <c r="DX770" s="277"/>
      <c r="DY770" s="277"/>
      <c r="DZ770" s="277"/>
      <c r="EA770" s="277"/>
      <c r="EB770" s="277"/>
      <c r="EC770" s="277"/>
      <c r="ED770" s="277"/>
      <c r="EE770" s="277"/>
      <c r="EF770" s="277"/>
      <c r="EG770" s="277"/>
      <c r="EH770" s="277"/>
      <c r="EI770" s="277"/>
      <c r="EJ770" s="277"/>
      <c r="EK770" s="277"/>
      <c r="EL770" s="277"/>
      <c r="EM770" s="277"/>
      <c r="EN770" s="277"/>
      <c r="EO770" s="277"/>
      <c r="EP770" s="277"/>
      <c r="EQ770" s="277"/>
      <c r="ER770" s="277"/>
      <c r="ES770" s="277"/>
      <c r="ET770" s="277"/>
      <c r="EU770" s="277"/>
      <c r="EV770" s="277"/>
      <c r="EW770" s="277"/>
      <c r="EX770" s="277"/>
      <c r="EY770" s="277"/>
      <c r="EZ770" s="277"/>
      <c r="FA770" s="277"/>
      <c r="FB770" s="277"/>
      <c r="FC770" s="277"/>
      <c r="FD770" s="277"/>
      <c r="FE770" s="277"/>
      <c r="FF770" s="277"/>
      <c r="FG770" s="277"/>
      <c r="FH770" s="277"/>
      <c r="FI770" s="277"/>
      <c r="FJ770" s="277"/>
      <c r="FK770" s="277"/>
      <c r="FL770" s="277"/>
      <c r="FM770" s="277"/>
      <c r="FN770" s="277"/>
      <c r="FO770" s="277"/>
      <c r="FP770" s="277"/>
      <c r="FQ770" s="277"/>
      <c r="FR770" s="277"/>
      <c r="FS770" s="277"/>
      <c r="FT770" s="277"/>
      <c r="FU770" s="277"/>
      <c r="FV770" s="277"/>
      <c r="FW770" s="277"/>
      <c r="FX770" s="277"/>
      <c r="FY770" s="277"/>
      <c r="FZ770" s="277"/>
      <c r="GA770" s="277"/>
      <c r="GB770" s="277"/>
      <c r="GC770" s="277"/>
      <c r="GD770" s="277"/>
      <c r="GE770" s="277"/>
      <c r="GF770" s="277"/>
      <c r="GG770" s="277"/>
      <c r="GH770" s="277"/>
      <c r="GI770" s="277"/>
      <c r="GJ770" s="277"/>
      <c r="GK770" s="277"/>
      <c r="GL770" s="277"/>
      <c r="GM770" s="277"/>
      <c r="GN770" s="277"/>
      <c r="GO770" s="277"/>
      <c r="GP770" s="277"/>
      <c r="GQ770" s="277"/>
      <c r="GR770" s="277"/>
      <c r="GS770" s="277"/>
      <c r="GT770" s="277"/>
      <c r="GU770" s="277"/>
      <c r="GV770" s="280"/>
      <c r="GW770" s="280"/>
      <c r="GX770" s="280"/>
      <c r="GY770" s="280"/>
      <c r="GZ770" s="280"/>
      <c r="HA770" s="280"/>
      <c r="HB770" s="280"/>
      <c r="HC770" s="280"/>
      <c r="HD770" s="280"/>
      <c r="HE770" s="280"/>
      <c r="HF770" s="280"/>
      <c r="HG770" s="280"/>
      <c r="HH770" s="280"/>
      <c r="HI770" s="280"/>
      <c r="HJ770" s="280"/>
      <c r="HK770" s="280"/>
      <c r="HL770" s="280"/>
      <c r="HM770" s="280"/>
      <c r="HN770" s="280"/>
      <c r="HO770" s="280"/>
      <c r="HP770" s="280"/>
      <c r="HQ770" s="280"/>
      <c r="HR770" s="280"/>
      <c r="HS770" s="280"/>
    </row>
    <row r="771" spans="1:227" s="278" customFormat="1" ht="30" customHeight="1">
      <c r="A771" s="521"/>
      <c r="B771" s="294" t="s">
        <v>258</v>
      </c>
      <c r="C771" s="291">
        <f>SUM(C772:C775)</f>
        <v>13.5</v>
      </c>
      <c r="D771" s="291">
        <f t="shared" ref="D771:G771" si="127">SUM(D772:D775)</f>
        <v>10.074999999999999</v>
      </c>
      <c r="E771" s="291">
        <f t="shared" si="127"/>
        <v>0</v>
      </c>
      <c r="F771" s="291">
        <f t="shared" si="120"/>
        <v>23.574999999999999</v>
      </c>
      <c r="G771" s="291">
        <f t="shared" si="127"/>
        <v>23.181840000000001</v>
      </c>
      <c r="H771" s="291">
        <f t="shared" si="115"/>
        <v>46.756839999999997</v>
      </c>
      <c r="I771" s="296"/>
      <c r="J771" s="277"/>
      <c r="K771" s="277"/>
      <c r="L771" s="277"/>
      <c r="M771" s="277"/>
      <c r="N771" s="277"/>
      <c r="O771" s="277"/>
      <c r="P771" s="277"/>
      <c r="Q771" s="277"/>
      <c r="R771" s="277"/>
      <c r="S771" s="277"/>
      <c r="T771" s="277"/>
      <c r="U771" s="277"/>
      <c r="V771" s="277"/>
      <c r="W771" s="277"/>
      <c r="X771" s="277"/>
      <c r="Y771" s="277"/>
      <c r="Z771" s="277"/>
      <c r="AA771" s="277"/>
      <c r="AB771" s="277"/>
      <c r="AC771" s="277"/>
      <c r="AD771" s="277"/>
      <c r="AE771" s="277"/>
      <c r="AF771" s="277"/>
      <c r="AG771" s="277"/>
      <c r="AH771" s="277"/>
      <c r="AI771" s="277"/>
      <c r="AJ771" s="277"/>
      <c r="AK771" s="277"/>
      <c r="AL771" s="277"/>
      <c r="AM771" s="277"/>
      <c r="AN771" s="277"/>
      <c r="AO771" s="277"/>
      <c r="AP771" s="277"/>
      <c r="AQ771" s="277"/>
      <c r="AR771" s="277"/>
      <c r="AS771" s="277"/>
      <c r="AT771" s="277"/>
      <c r="AU771" s="277"/>
      <c r="AV771" s="277"/>
      <c r="AW771" s="277"/>
      <c r="AX771" s="277"/>
      <c r="AY771" s="277"/>
      <c r="AZ771" s="277"/>
      <c r="BA771" s="277"/>
      <c r="BB771" s="277"/>
      <c r="BC771" s="277"/>
      <c r="BD771" s="277"/>
      <c r="BE771" s="277"/>
      <c r="BF771" s="277"/>
      <c r="BG771" s="277"/>
      <c r="BH771" s="277"/>
      <c r="BI771" s="277"/>
      <c r="BJ771" s="277"/>
      <c r="BK771" s="277"/>
      <c r="BL771" s="277"/>
      <c r="BM771" s="277"/>
      <c r="BN771" s="277"/>
      <c r="BO771" s="277"/>
      <c r="BP771" s="277"/>
      <c r="BQ771" s="277"/>
      <c r="BR771" s="277"/>
      <c r="BS771" s="277"/>
      <c r="BT771" s="277"/>
      <c r="BU771" s="277"/>
      <c r="BV771" s="277"/>
      <c r="BW771" s="277"/>
      <c r="BX771" s="277"/>
      <c r="BY771" s="277"/>
      <c r="BZ771" s="277"/>
      <c r="CA771" s="277"/>
      <c r="CB771" s="277"/>
      <c r="CC771" s="277"/>
      <c r="CD771" s="277"/>
      <c r="CE771" s="277"/>
      <c r="CF771" s="277"/>
      <c r="CG771" s="277"/>
      <c r="CH771" s="277"/>
      <c r="CI771" s="277"/>
      <c r="CJ771" s="277"/>
      <c r="CK771" s="277"/>
      <c r="CL771" s="277"/>
      <c r="CM771" s="277"/>
      <c r="CN771" s="277"/>
      <c r="CO771" s="277"/>
      <c r="CP771" s="277"/>
      <c r="CQ771" s="277"/>
      <c r="CR771" s="277"/>
      <c r="CS771" s="277"/>
      <c r="CT771" s="277"/>
      <c r="CU771" s="277"/>
      <c r="CV771" s="277"/>
      <c r="CW771" s="277"/>
      <c r="CX771" s="277"/>
      <c r="CY771" s="277"/>
      <c r="CZ771" s="277"/>
      <c r="DA771" s="277"/>
      <c r="DB771" s="277"/>
      <c r="DC771" s="277"/>
      <c r="DD771" s="277"/>
      <c r="DE771" s="277"/>
      <c r="DF771" s="277"/>
      <c r="DG771" s="277"/>
      <c r="DH771" s="277"/>
      <c r="DI771" s="277"/>
      <c r="DJ771" s="277"/>
      <c r="DK771" s="277"/>
      <c r="DL771" s="277"/>
      <c r="DM771" s="277"/>
      <c r="DN771" s="277"/>
      <c r="DO771" s="277"/>
      <c r="DP771" s="277"/>
      <c r="DQ771" s="277"/>
      <c r="DR771" s="277"/>
      <c r="DS771" s="277"/>
      <c r="DT771" s="277"/>
      <c r="DU771" s="277"/>
      <c r="DV771" s="277"/>
      <c r="DW771" s="277"/>
      <c r="DX771" s="277"/>
      <c r="DY771" s="277"/>
      <c r="DZ771" s="277"/>
      <c r="EA771" s="277"/>
      <c r="EB771" s="277"/>
      <c r="EC771" s="277"/>
      <c r="ED771" s="277"/>
      <c r="EE771" s="277"/>
      <c r="EF771" s="277"/>
      <c r="EG771" s="277"/>
      <c r="EH771" s="277"/>
      <c r="EI771" s="277"/>
      <c r="EJ771" s="277"/>
      <c r="EK771" s="277"/>
      <c r="EL771" s="277"/>
      <c r="EM771" s="277"/>
      <c r="EN771" s="277"/>
      <c r="EO771" s="277"/>
      <c r="EP771" s="277"/>
      <c r="EQ771" s="277"/>
      <c r="ER771" s="277"/>
      <c r="ES771" s="277"/>
      <c r="ET771" s="277"/>
      <c r="EU771" s="277"/>
      <c r="EV771" s="277"/>
      <c r="EW771" s="277"/>
      <c r="EX771" s="277"/>
      <c r="EY771" s="277"/>
      <c r="EZ771" s="277"/>
      <c r="FA771" s="277"/>
      <c r="FB771" s="277"/>
      <c r="FC771" s="277"/>
      <c r="FD771" s="277"/>
      <c r="FE771" s="277"/>
      <c r="FF771" s="277"/>
      <c r="FG771" s="277"/>
      <c r="FH771" s="277"/>
      <c r="FI771" s="277"/>
      <c r="FJ771" s="277"/>
      <c r="FK771" s="277"/>
      <c r="FL771" s="277"/>
      <c r="FM771" s="277"/>
      <c r="FN771" s="277"/>
      <c r="FO771" s="277"/>
      <c r="FP771" s="277"/>
      <c r="FQ771" s="277"/>
      <c r="FR771" s="277"/>
      <c r="FS771" s="277"/>
      <c r="FT771" s="277"/>
      <c r="FU771" s="277"/>
      <c r="FV771" s="277"/>
      <c r="FW771" s="277"/>
      <c r="FX771" s="277"/>
      <c r="FY771" s="277"/>
      <c r="FZ771" s="277"/>
      <c r="GA771" s="277"/>
      <c r="GB771" s="277"/>
      <c r="GC771" s="277"/>
      <c r="GD771" s="277"/>
      <c r="GE771" s="277"/>
      <c r="GF771" s="277"/>
      <c r="GG771" s="277"/>
      <c r="GH771" s="277"/>
      <c r="GI771" s="277"/>
      <c r="GJ771" s="277"/>
      <c r="GK771" s="277"/>
      <c r="GL771" s="277"/>
      <c r="GM771" s="277"/>
      <c r="GN771" s="277"/>
      <c r="GO771" s="277"/>
      <c r="GP771" s="277"/>
      <c r="GQ771" s="277"/>
      <c r="GR771" s="277"/>
      <c r="GS771" s="277"/>
      <c r="GT771" s="277"/>
      <c r="GU771" s="277"/>
      <c r="GV771" s="280"/>
      <c r="GW771" s="280"/>
      <c r="GX771" s="280"/>
      <c r="GY771" s="280"/>
      <c r="GZ771" s="280"/>
      <c r="HA771" s="280"/>
      <c r="HB771" s="280"/>
      <c r="HC771" s="280"/>
      <c r="HD771" s="280"/>
      <c r="HE771" s="280"/>
      <c r="HF771" s="280"/>
      <c r="HG771" s="280"/>
      <c r="HH771" s="280"/>
      <c r="HI771" s="280"/>
      <c r="HJ771" s="280"/>
      <c r="HK771" s="280"/>
      <c r="HL771" s="280"/>
      <c r="HM771" s="280"/>
      <c r="HN771" s="280"/>
      <c r="HO771" s="280"/>
      <c r="HP771" s="280"/>
      <c r="HQ771" s="280"/>
      <c r="HR771" s="280"/>
      <c r="HS771" s="280"/>
    </row>
    <row r="772" spans="1:227" s="278" customFormat="1" ht="30" customHeight="1">
      <c r="A772" s="521"/>
      <c r="B772" s="296" t="s">
        <v>699</v>
      </c>
      <c r="C772" s="291">
        <v>1.5</v>
      </c>
      <c r="D772" s="290"/>
      <c r="E772" s="290"/>
      <c r="F772" s="291">
        <f t="shared" si="120"/>
        <v>1.5</v>
      </c>
      <c r="G772" s="290"/>
      <c r="H772" s="291">
        <f t="shared" si="115"/>
        <v>1.5</v>
      </c>
      <c r="I772" s="296"/>
      <c r="J772" s="277"/>
      <c r="K772" s="277"/>
      <c r="L772" s="277"/>
      <c r="M772" s="277"/>
      <c r="N772" s="277"/>
      <c r="O772" s="277"/>
      <c r="P772" s="277"/>
      <c r="Q772" s="277"/>
      <c r="R772" s="277"/>
      <c r="S772" s="277"/>
      <c r="T772" s="277"/>
      <c r="U772" s="277"/>
      <c r="V772" s="277"/>
      <c r="W772" s="277"/>
      <c r="X772" s="277"/>
      <c r="Y772" s="277"/>
      <c r="Z772" s="277"/>
      <c r="AA772" s="277"/>
      <c r="AB772" s="277"/>
      <c r="AC772" s="277"/>
      <c r="AD772" s="277"/>
      <c r="AE772" s="277"/>
      <c r="AF772" s="277"/>
      <c r="AG772" s="277"/>
      <c r="AH772" s="277"/>
      <c r="AI772" s="277"/>
      <c r="AJ772" s="277"/>
      <c r="AK772" s="277"/>
      <c r="AL772" s="277"/>
      <c r="AM772" s="277"/>
      <c r="AN772" s="277"/>
      <c r="AO772" s="277"/>
      <c r="AP772" s="277"/>
      <c r="AQ772" s="277"/>
      <c r="AR772" s="277"/>
      <c r="AS772" s="277"/>
      <c r="AT772" s="277"/>
      <c r="AU772" s="277"/>
      <c r="AV772" s="277"/>
      <c r="AW772" s="277"/>
      <c r="AX772" s="277"/>
      <c r="AY772" s="277"/>
      <c r="AZ772" s="277"/>
      <c r="BA772" s="277"/>
      <c r="BB772" s="277"/>
      <c r="BC772" s="277"/>
      <c r="BD772" s="277"/>
      <c r="BE772" s="277"/>
      <c r="BF772" s="277"/>
      <c r="BG772" s="277"/>
      <c r="BH772" s="277"/>
      <c r="BI772" s="277"/>
      <c r="BJ772" s="277"/>
      <c r="BK772" s="277"/>
      <c r="BL772" s="277"/>
      <c r="BM772" s="277"/>
      <c r="BN772" s="277"/>
      <c r="BO772" s="277"/>
      <c r="BP772" s="277"/>
      <c r="BQ772" s="277"/>
      <c r="BR772" s="277"/>
      <c r="BS772" s="277"/>
      <c r="BT772" s="277"/>
      <c r="BU772" s="277"/>
      <c r="BV772" s="277"/>
      <c r="BW772" s="277"/>
      <c r="BX772" s="277"/>
      <c r="BY772" s="277"/>
      <c r="BZ772" s="277"/>
      <c r="CA772" s="277"/>
      <c r="CB772" s="277"/>
      <c r="CC772" s="277"/>
      <c r="CD772" s="277"/>
      <c r="CE772" s="277"/>
      <c r="CF772" s="277"/>
      <c r="CG772" s="277"/>
      <c r="CH772" s="277"/>
      <c r="CI772" s="277"/>
      <c r="CJ772" s="277"/>
      <c r="CK772" s="277"/>
      <c r="CL772" s="277"/>
      <c r="CM772" s="277"/>
      <c r="CN772" s="277"/>
      <c r="CO772" s="277"/>
      <c r="CP772" s="277"/>
      <c r="CQ772" s="277"/>
      <c r="CR772" s="277"/>
      <c r="CS772" s="277"/>
      <c r="CT772" s="277"/>
      <c r="CU772" s="277"/>
      <c r="CV772" s="277"/>
      <c r="CW772" s="277"/>
      <c r="CX772" s="277"/>
      <c r="CY772" s="277"/>
      <c r="CZ772" s="277"/>
      <c r="DA772" s="277"/>
      <c r="DB772" s="277"/>
      <c r="DC772" s="277"/>
      <c r="DD772" s="277"/>
      <c r="DE772" s="277"/>
      <c r="DF772" s="277"/>
      <c r="DG772" s="277"/>
      <c r="DH772" s="277"/>
      <c r="DI772" s="277"/>
      <c r="DJ772" s="277"/>
      <c r="DK772" s="277"/>
      <c r="DL772" s="277"/>
      <c r="DM772" s="277"/>
      <c r="DN772" s="277"/>
      <c r="DO772" s="277"/>
      <c r="DP772" s="277"/>
      <c r="DQ772" s="277"/>
      <c r="DR772" s="277"/>
      <c r="DS772" s="277"/>
      <c r="DT772" s="277"/>
      <c r="DU772" s="277"/>
      <c r="DV772" s="277"/>
      <c r="DW772" s="277"/>
      <c r="DX772" s="277"/>
      <c r="DY772" s="277"/>
      <c r="DZ772" s="277"/>
      <c r="EA772" s="277"/>
      <c r="EB772" s="277"/>
      <c r="EC772" s="277"/>
      <c r="ED772" s="277"/>
      <c r="EE772" s="277"/>
      <c r="EF772" s="277"/>
      <c r="EG772" s="277"/>
      <c r="EH772" s="277"/>
      <c r="EI772" s="277"/>
      <c r="EJ772" s="277"/>
      <c r="EK772" s="277"/>
      <c r="EL772" s="277"/>
      <c r="EM772" s="277"/>
      <c r="EN772" s="277"/>
      <c r="EO772" s="277"/>
      <c r="EP772" s="277"/>
      <c r="EQ772" s="277"/>
      <c r="ER772" s="277"/>
      <c r="ES772" s="277"/>
      <c r="ET772" s="277"/>
      <c r="EU772" s="277"/>
      <c r="EV772" s="277"/>
      <c r="EW772" s="277"/>
      <c r="EX772" s="277"/>
      <c r="EY772" s="277"/>
      <c r="EZ772" s="277"/>
      <c r="FA772" s="277"/>
      <c r="FB772" s="277"/>
      <c r="FC772" s="277"/>
      <c r="FD772" s="277"/>
      <c r="FE772" s="277"/>
      <c r="FF772" s="277"/>
      <c r="FG772" s="277"/>
      <c r="FH772" s="277"/>
      <c r="FI772" s="277"/>
      <c r="FJ772" s="277"/>
      <c r="FK772" s="277"/>
      <c r="FL772" s="277"/>
      <c r="FM772" s="277"/>
      <c r="FN772" s="277"/>
      <c r="FO772" s="277"/>
      <c r="FP772" s="277"/>
      <c r="FQ772" s="277"/>
      <c r="FR772" s="277"/>
      <c r="FS772" s="277"/>
      <c r="FT772" s="277"/>
      <c r="FU772" s="277"/>
      <c r="FV772" s="277"/>
      <c r="FW772" s="277"/>
      <c r="FX772" s="277"/>
      <c r="FY772" s="277"/>
      <c r="FZ772" s="277"/>
      <c r="GA772" s="277"/>
      <c r="GB772" s="277"/>
      <c r="GC772" s="277"/>
      <c r="GD772" s="277"/>
      <c r="GE772" s="277"/>
      <c r="GF772" s="277"/>
      <c r="GG772" s="277"/>
      <c r="GH772" s="277"/>
      <c r="GI772" s="277"/>
      <c r="GJ772" s="277"/>
      <c r="GK772" s="277"/>
      <c r="GL772" s="277"/>
      <c r="GM772" s="277"/>
      <c r="GN772" s="277"/>
      <c r="GO772" s="277"/>
      <c r="GP772" s="277"/>
      <c r="GQ772" s="277"/>
      <c r="GR772" s="277"/>
      <c r="GS772" s="277"/>
      <c r="GT772" s="277"/>
      <c r="GU772" s="277"/>
      <c r="GV772" s="280"/>
      <c r="GW772" s="280"/>
      <c r="GX772" s="280"/>
      <c r="GY772" s="280"/>
      <c r="GZ772" s="280"/>
      <c r="HA772" s="280"/>
      <c r="HB772" s="280"/>
      <c r="HC772" s="280"/>
      <c r="HD772" s="280"/>
      <c r="HE772" s="280"/>
      <c r="HF772" s="280"/>
      <c r="HG772" s="280"/>
      <c r="HH772" s="280"/>
      <c r="HI772" s="280"/>
      <c r="HJ772" s="280"/>
      <c r="HK772" s="280"/>
      <c r="HL772" s="280"/>
      <c r="HM772" s="280"/>
      <c r="HN772" s="280"/>
      <c r="HO772" s="280"/>
      <c r="HP772" s="280"/>
      <c r="HQ772" s="280"/>
      <c r="HR772" s="280"/>
      <c r="HS772" s="280"/>
    </row>
    <row r="773" spans="1:227" s="278" customFormat="1" ht="30" customHeight="1">
      <c r="A773" s="521"/>
      <c r="B773" s="296" t="s">
        <v>700</v>
      </c>
      <c r="C773" s="291">
        <v>12</v>
      </c>
      <c r="D773" s="290"/>
      <c r="E773" s="290"/>
      <c r="F773" s="291">
        <f t="shared" si="120"/>
        <v>12</v>
      </c>
      <c r="G773" s="290"/>
      <c r="H773" s="291">
        <f t="shared" si="115"/>
        <v>12</v>
      </c>
      <c r="I773" s="296"/>
      <c r="J773" s="277"/>
      <c r="K773" s="277"/>
      <c r="L773" s="277"/>
      <c r="M773" s="277"/>
      <c r="N773" s="277"/>
      <c r="O773" s="277"/>
      <c r="P773" s="277"/>
      <c r="Q773" s="277"/>
      <c r="R773" s="277"/>
      <c r="S773" s="277"/>
      <c r="T773" s="277"/>
      <c r="U773" s="277"/>
      <c r="V773" s="277"/>
      <c r="W773" s="277"/>
      <c r="X773" s="277"/>
      <c r="Y773" s="277"/>
      <c r="Z773" s="277"/>
      <c r="AA773" s="277"/>
      <c r="AB773" s="277"/>
      <c r="AC773" s="277"/>
      <c r="AD773" s="277"/>
      <c r="AE773" s="277"/>
      <c r="AF773" s="277"/>
      <c r="AG773" s="277"/>
      <c r="AH773" s="277"/>
      <c r="AI773" s="277"/>
      <c r="AJ773" s="277"/>
      <c r="AK773" s="277"/>
      <c r="AL773" s="277"/>
      <c r="AM773" s="277"/>
      <c r="AN773" s="277"/>
      <c r="AO773" s="277"/>
      <c r="AP773" s="277"/>
      <c r="AQ773" s="277"/>
      <c r="AR773" s="277"/>
      <c r="AS773" s="277"/>
      <c r="AT773" s="277"/>
      <c r="AU773" s="277"/>
      <c r="AV773" s="277"/>
      <c r="AW773" s="277"/>
      <c r="AX773" s="277"/>
      <c r="AY773" s="277"/>
      <c r="AZ773" s="277"/>
      <c r="BA773" s="277"/>
      <c r="BB773" s="277"/>
      <c r="BC773" s="277"/>
      <c r="BD773" s="277"/>
      <c r="BE773" s="277"/>
      <c r="BF773" s="277"/>
      <c r="BG773" s="277"/>
      <c r="BH773" s="277"/>
      <c r="BI773" s="277"/>
      <c r="BJ773" s="277"/>
      <c r="BK773" s="277"/>
      <c r="BL773" s="277"/>
      <c r="BM773" s="277"/>
      <c r="BN773" s="277"/>
      <c r="BO773" s="277"/>
      <c r="BP773" s="277"/>
      <c r="BQ773" s="277"/>
      <c r="BR773" s="277"/>
      <c r="BS773" s="277"/>
      <c r="BT773" s="277"/>
      <c r="BU773" s="277"/>
      <c r="BV773" s="277"/>
      <c r="BW773" s="277"/>
      <c r="BX773" s="277"/>
      <c r="BY773" s="277"/>
      <c r="BZ773" s="277"/>
      <c r="CA773" s="277"/>
      <c r="CB773" s="277"/>
      <c r="CC773" s="277"/>
      <c r="CD773" s="277"/>
      <c r="CE773" s="277"/>
      <c r="CF773" s="277"/>
      <c r="CG773" s="277"/>
      <c r="CH773" s="277"/>
      <c r="CI773" s="277"/>
      <c r="CJ773" s="277"/>
      <c r="CK773" s="277"/>
      <c r="CL773" s="277"/>
      <c r="CM773" s="277"/>
      <c r="CN773" s="277"/>
      <c r="CO773" s="277"/>
      <c r="CP773" s="277"/>
      <c r="CQ773" s="277"/>
      <c r="CR773" s="277"/>
      <c r="CS773" s="277"/>
      <c r="CT773" s="277"/>
      <c r="CU773" s="277"/>
      <c r="CV773" s="277"/>
      <c r="CW773" s="277"/>
      <c r="CX773" s="277"/>
      <c r="CY773" s="277"/>
      <c r="CZ773" s="277"/>
      <c r="DA773" s="277"/>
      <c r="DB773" s="277"/>
      <c r="DC773" s="277"/>
      <c r="DD773" s="277"/>
      <c r="DE773" s="277"/>
      <c r="DF773" s="277"/>
      <c r="DG773" s="277"/>
      <c r="DH773" s="277"/>
      <c r="DI773" s="277"/>
      <c r="DJ773" s="277"/>
      <c r="DK773" s="277"/>
      <c r="DL773" s="277"/>
      <c r="DM773" s="277"/>
      <c r="DN773" s="277"/>
      <c r="DO773" s="277"/>
      <c r="DP773" s="277"/>
      <c r="DQ773" s="277"/>
      <c r="DR773" s="277"/>
      <c r="DS773" s="277"/>
      <c r="DT773" s="277"/>
      <c r="DU773" s="277"/>
      <c r="DV773" s="277"/>
      <c r="DW773" s="277"/>
      <c r="DX773" s="277"/>
      <c r="DY773" s="277"/>
      <c r="DZ773" s="277"/>
      <c r="EA773" s="277"/>
      <c r="EB773" s="277"/>
      <c r="EC773" s="277"/>
      <c r="ED773" s="277"/>
      <c r="EE773" s="277"/>
      <c r="EF773" s="277"/>
      <c r="EG773" s="277"/>
      <c r="EH773" s="277"/>
      <c r="EI773" s="277"/>
      <c r="EJ773" s="277"/>
      <c r="EK773" s="277"/>
      <c r="EL773" s="277"/>
      <c r="EM773" s="277"/>
      <c r="EN773" s="277"/>
      <c r="EO773" s="277"/>
      <c r="EP773" s="277"/>
      <c r="EQ773" s="277"/>
      <c r="ER773" s="277"/>
      <c r="ES773" s="277"/>
      <c r="ET773" s="277"/>
      <c r="EU773" s="277"/>
      <c r="EV773" s="277"/>
      <c r="EW773" s="277"/>
      <c r="EX773" s="277"/>
      <c r="EY773" s="277"/>
      <c r="EZ773" s="277"/>
      <c r="FA773" s="277"/>
      <c r="FB773" s="277"/>
      <c r="FC773" s="277"/>
      <c r="FD773" s="277"/>
      <c r="FE773" s="277"/>
      <c r="FF773" s="277"/>
      <c r="FG773" s="277"/>
      <c r="FH773" s="277"/>
      <c r="FI773" s="277"/>
      <c r="FJ773" s="277"/>
      <c r="FK773" s="277"/>
      <c r="FL773" s="277"/>
      <c r="FM773" s="277"/>
      <c r="FN773" s="277"/>
      <c r="FO773" s="277"/>
      <c r="FP773" s="277"/>
      <c r="FQ773" s="277"/>
      <c r="FR773" s="277"/>
      <c r="FS773" s="277"/>
      <c r="FT773" s="277"/>
      <c r="FU773" s="277"/>
      <c r="FV773" s="277"/>
      <c r="FW773" s="277"/>
      <c r="FX773" s="277"/>
      <c r="FY773" s="277"/>
      <c r="FZ773" s="277"/>
      <c r="GA773" s="277"/>
      <c r="GB773" s="277"/>
      <c r="GC773" s="277"/>
      <c r="GD773" s="277"/>
      <c r="GE773" s="277"/>
      <c r="GF773" s="277"/>
      <c r="GG773" s="277"/>
      <c r="GH773" s="277"/>
      <c r="GI773" s="277"/>
      <c r="GJ773" s="277"/>
      <c r="GK773" s="277"/>
      <c r="GL773" s="277"/>
      <c r="GM773" s="277"/>
      <c r="GN773" s="277"/>
      <c r="GO773" s="277"/>
      <c r="GP773" s="277"/>
      <c r="GQ773" s="277"/>
      <c r="GR773" s="277"/>
      <c r="GS773" s="277"/>
      <c r="GT773" s="277"/>
      <c r="GU773" s="277"/>
      <c r="GV773" s="280"/>
      <c r="GW773" s="280"/>
      <c r="GX773" s="280"/>
      <c r="GY773" s="280"/>
      <c r="GZ773" s="280"/>
      <c r="HA773" s="280"/>
      <c r="HB773" s="280"/>
      <c r="HC773" s="280"/>
      <c r="HD773" s="280"/>
      <c r="HE773" s="280"/>
      <c r="HF773" s="280"/>
      <c r="HG773" s="280"/>
      <c r="HH773" s="280"/>
      <c r="HI773" s="280"/>
      <c r="HJ773" s="280"/>
      <c r="HK773" s="280"/>
      <c r="HL773" s="280"/>
      <c r="HM773" s="280"/>
      <c r="HN773" s="280"/>
      <c r="HO773" s="280"/>
      <c r="HP773" s="280"/>
      <c r="HQ773" s="280"/>
      <c r="HR773" s="280"/>
      <c r="HS773" s="280"/>
    </row>
    <row r="774" spans="1:227" s="278" customFormat="1" ht="30" customHeight="1">
      <c r="A774" s="521"/>
      <c r="B774" s="296" t="s">
        <v>307</v>
      </c>
      <c r="C774" s="291"/>
      <c r="D774" s="290">
        <v>10.074999999999999</v>
      </c>
      <c r="E774" s="290"/>
      <c r="F774" s="291">
        <f t="shared" si="120"/>
        <v>10.074999999999999</v>
      </c>
      <c r="G774" s="290"/>
      <c r="H774" s="291">
        <f t="shared" si="115"/>
        <v>10.074999999999999</v>
      </c>
      <c r="I774" s="296" t="s">
        <v>267</v>
      </c>
      <c r="J774" s="277"/>
      <c r="K774" s="277"/>
      <c r="L774" s="277"/>
      <c r="M774" s="277"/>
      <c r="N774" s="277"/>
      <c r="O774" s="277"/>
      <c r="P774" s="277"/>
      <c r="Q774" s="277"/>
      <c r="R774" s="277"/>
      <c r="S774" s="277"/>
      <c r="T774" s="277"/>
      <c r="U774" s="277"/>
      <c r="V774" s="277"/>
      <c r="W774" s="277"/>
      <c r="X774" s="277"/>
      <c r="Y774" s="277"/>
      <c r="Z774" s="277"/>
      <c r="AA774" s="277"/>
      <c r="AB774" s="277"/>
      <c r="AC774" s="277"/>
      <c r="AD774" s="277"/>
      <c r="AE774" s="277"/>
      <c r="AF774" s="277"/>
      <c r="AG774" s="277"/>
      <c r="AH774" s="277"/>
      <c r="AI774" s="277"/>
      <c r="AJ774" s="277"/>
      <c r="AK774" s="277"/>
      <c r="AL774" s="277"/>
      <c r="AM774" s="277"/>
      <c r="AN774" s="277"/>
      <c r="AO774" s="277"/>
      <c r="AP774" s="277"/>
      <c r="AQ774" s="277"/>
      <c r="AR774" s="277"/>
      <c r="AS774" s="277"/>
      <c r="AT774" s="277"/>
      <c r="AU774" s="277"/>
      <c r="AV774" s="277"/>
      <c r="AW774" s="277"/>
      <c r="AX774" s="277"/>
      <c r="AY774" s="277"/>
      <c r="AZ774" s="277"/>
      <c r="BA774" s="277"/>
      <c r="BB774" s="277"/>
      <c r="BC774" s="277"/>
      <c r="BD774" s="277"/>
      <c r="BE774" s="277"/>
      <c r="BF774" s="277"/>
      <c r="BG774" s="277"/>
      <c r="BH774" s="277"/>
      <c r="BI774" s="277"/>
      <c r="BJ774" s="277"/>
      <c r="BK774" s="277"/>
      <c r="BL774" s="277"/>
      <c r="BM774" s="277"/>
      <c r="BN774" s="277"/>
      <c r="BO774" s="277"/>
      <c r="BP774" s="277"/>
      <c r="BQ774" s="277"/>
      <c r="BR774" s="277"/>
      <c r="BS774" s="277"/>
      <c r="BT774" s="277"/>
      <c r="BU774" s="277"/>
      <c r="BV774" s="277"/>
      <c r="BW774" s="277"/>
      <c r="BX774" s="277"/>
      <c r="BY774" s="277"/>
      <c r="BZ774" s="277"/>
      <c r="CA774" s="277"/>
      <c r="CB774" s="277"/>
      <c r="CC774" s="277"/>
      <c r="CD774" s="277"/>
      <c r="CE774" s="277"/>
      <c r="CF774" s="277"/>
      <c r="CG774" s="277"/>
      <c r="CH774" s="277"/>
      <c r="CI774" s="277"/>
      <c r="CJ774" s="277"/>
      <c r="CK774" s="277"/>
      <c r="CL774" s="277"/>
      <c r="CM774" s="277"/>
      <c r="CN774" s="277"/>
      <c r="CO774" s="277"/>
      <c r="CP774" s="277"/>
      <c r="CQ774" s="277"/>
      <c r="CR774" s="277"/>
      <c r="CS774" s="277"/>
      <c r="CT774" s="277"/>
      <c r="CU774" s="277"/>
      <c r="CV774" s="277"/>
      <c r="CW774" s="277"/>
      <c r="CX774" s="277"/>
      <c r="CY774" s="277"/>
      <c r="CZ774" s="277"/>
      <c r="DA774" s="277"/>
      <c r="DB774" s="277"/>
      <c r="DC774" s="277"/>
      <c r="DD774" s="277"/>
      <c r="DE774" s="277"/>
      <c r="DF774" s="277"/>
      <c r="DG774" s="277"/>
      <c r="DH774" s="277"/>
      <c r="DI774" s="277"/>
      <c r="DJ774" s="277"/>
      <c r="DK774" s="277"/>
      <c r="DL774" s="277"/>
      <c r="DM774" s="277"/>
      <c r="DN774" s="277"/>
      <c r="DO774" s="277"/>
      <c r="DP774" s="277"/>
      <c r="DQ774" s="277"/>
      <c r="DR774" s="277"/>
      <c r="DS774" s="277"/>
      <c r="DT774" s="277"/>
      <c r="DU774" s="277"/>
      <c r="DV774" s="277"/>
      <c r="DW774" s="277"/>
      <c r="DX774" s="277"/>
      <c r="DY774" s="277"/>
      <c r="DZ774" s="277"/>
      <c r="EA774" s="277"/>
      <c r="EB774" s="277"/>
      <c r="EC774" s="277"/>
      <c r="ED774" s="277"/>
      <c r="EE774" s="277"/>
      <c r="EF774" s="277"/>
      <c r="EG774" s="277"/>
      <c r="EH774" s="277"/>
      <c r="EI774" s="277"/>
      <c r="EJ774" s="277"/>
      <c r="EK774" s="277"/>
      <c r="EL774" s="277"/>
      <c r="EM774" s="277"/>
      <c r="EN774" s="277"/>
      <c r="EO774" s="277"/>
      <c r="EP774" s="277"/>
      <c r="EQ774" s="277"/>
      <c r="ER774" s="277"/>
      <c r="ES774" s="277"/>
      <c r="ET774" s="277"/>
      <c r="EU774" s="277"/>
      <c r="EV774" s="277"/>
      <c r="EW774" s="277"/>
      <c r="EX774" s="277"/>
      <c r="EY774" s="277"/>
      <c r="EZ774" s="277"/>
      <c r="FA774" s="277"/>
      <c r="FB774" s="277"/>
      <c r="FC774" s="277"/>
      <c r="FD774" s="277"/>
      <c r="FE774" s="277"/>
      <c r="FF774" s="277"/>
      <c r="FG774" s="277"/>
      <c r="FH774" s="277"/>
      <c r="FI774" s="277"/>
      <c r="FJ774" s="277"/>
      <c r="FK774" s="277"/>
      <c r="FL774" s="277"/>
      <c r="FM774" s="277"/>
      <c r="FN774" s="277"/>
      <c r="FO774" s="277"/>
      <c r="FP774" s="277"/>
      <c r="FQ774" s="277"/>
      <c r="FR774" s="277"/>
      <c r="FS774" s="277"/>
      <c r="FT774" s="277"/>
      <c r="FU774" s="277"/>
      <c r="FV774" s="277"/>
      <c r="FW774" s="277"/>
      <c r="FX774" s="277"/>
      <c r="FY774" s="277"/>
      <c r="FZ774" s="277"/>
      <c r="GA774" s="277"/>
      <c r="GB774" s="277"/>
      <c r="GC774" s="277"/>
      <c r="GD774" s="277"/>
      <c r="GE774" s="277"/>
      <c r="GF774" s="277"/>
      <c r="GG774" s="277"/>
      <c r="GH774" s="277"/>
      <c r="GI774" s="277"/>
      <c r="GJ774" s="277"/>
      <c r="GK774" s="277"/>
      <c r="GL774" s="277"/>
      <c r="GM774" s="277"/>
      <c r="GN774" s="277"/>
      <c r="GO774" s="277"/>
      <c r="GP774" s="277"/>
      <c r="GQ774" s="277"/>
      <c r="GR774" s="277"/>
      <c r="GS774" s="277"/>
      <c r="GT774" s="277"/>
      <c r="GU774" s="277"/>
      <c r="GV774" s="280"/>
      <c r="GW774" s="280"/>
      <c r="GX774" s="280"/>
      <c r="GY774" s="280"/>
      <c r="GZ774" s="280"/>
      <c r="HA774" s="280"/>
      <c r="HB774" s="280"/>
      <c r="HC774" s="280"/>
      <c r="HD774" s="280"/>
      <c r="HE774" s="280"/>
      <c r="HF774" s="280"/>
      <c r="HG774" s="280"/>
      <c r="HH774" s="280"/>
      <c r="HI774" s="280"/>
      <c r="HJ774" s="280"/>
      <c r="HK774" s="280"/>
      <c r="HL774" s="280"/>
      <c r="HM774" s="280"/>
      <c r="HN774" s="280"/>
      <c r="HO774" s="280"/>
      <c r="HP774" s="280"/>
      <c r="HQ774" s="280"/>
      <c r="HR774" s="280"/>
      <c r="HS774" s="280"/>
    </row>
    <row r="775" spans="1:227" s="278" customFormat="1" ht="30" customHeight="1">
      <c r="A775" s="521"/>
      <c r="B775" s="296" t="s">
        <v>308</v>
      </c>
      <c r="C775" s="291"/>
      <c r="D775" s="290"/>
      <c r="E775" s="290"/>
      <c r="F775" s="291">
        <f t="shared" si="120"/>
        <v>0</v>
      </c>
      <c r="G775" s="290">
        <v>23.181840000000001</v>
      </c>
      <c r="H775" s="291">
        <f t="shared" ref="H775:H821" si="128">F775+G775</f>
        <v>23.181840000000001</v>
      </c>
      <c r="I775" s="296"/>
      <c r="J775" s="277"/>
      <c r="K775" s="277"/>
      <c r="L775" s="277"/>
      <c r="M775" s="277"/>
      <c r="N775" s="277"/>
      <c r="O775" s="277"/>
      <c r="P775" s="277"/>
      <c r="Q775" s="277"/>
      <c r="R775" s="277"/>
      <c r="S775" s="277"/>
      <c r="T775" s="277"/>
      <c r="U775" s="277"/>
      <c r="V775" s="277"/>
      <c r="W775" s="277"/>
      <c r="X775" s="277"/>
      <c r="Y775" s="277"/>
      <c r="Z775" s="277"/>
      <c r="AA775" s="277"/>
      <c r="AB775" s="277"/>
      <c r="AC775" s="277"/>
      <c r="AD775" s="277"/>
      <c r="AE775" s="277"/>
      <c r="AF775" s="277"/>
      <c r="AG775" s="277"/>
      <c r="AH775" s="277"/>
      <c r="AI775" s="277"/>
      <c r="AJ775" s="277"/>
      <c r="AK775" s="277"/>
      <c r="AL775" s="277"/>
      <c r="AM775" s="277"/>
      <c r="AN775" s="277"/>
      <c r="AO775" s="277"/>
      <c r="AP775" s="277"/>
      <c r="AQ775" s="277"/>
      <c r="AR775" s="277"/>
      <c r="AS775" s="277"/>
      <c r="AT775" s="277"/>
      <c r="AU775" s="277"/>
      <c r="AV775" s="277"/>
      <c r="AW775" s="277"/>
      <c r="AX775" s="277"/>
      <c r="AY775" s="277"/>
      <c r="AZ775" s="277"/>
      <c r="BA775" s="277"/>
      <c r="BB775" s="277"/>
      <c r="BC775" s="277"/>
      <c r="BD775" s="277"/>
      <c r="BE775" s="277"/>
      <c r="BF775" s="277"/>
      <c r="BG775" s="277"/>
      <c r="BH775" s="277"/>
      <c r="BI775" s="277"/>
      <c r="BJ775" s="277"/>
      <c r="BK775" s="277"/>
      <c r="BL775" s="277"/>
      <c r="BM775" s="277"/>
      <c r="BN775" s="277"/>
      <c r="BO775" s="277"/>
      <c r="BP775" s="277"/>
      <c r="BQ775" s="277"/>
      <c r="BR775" s="277"/>
      <c r="BS775" s="277"/>
      <c r="BT775" s="277"/>
      <c r="BU775" s="277"/>
      <c r="BV775" s="277"/>
      <c r="BW775" s="277"/>
      <c r="BX775" s="277"/>
      <c r="BY775" s="277"/>
      <c r="BZ775" s="277"/>
      <c r="CA775" s="277"/>
      <c r="CB775" s="277"/>
      <c r="CC775" s="277"/>
      <c r="CD775" s="277"/>
      <c r="CE775" s="277"/>
      <c r="CF775" s="277"/>
      <c r="CG775" s="277"/>
      <c r="CH775" s="277"/>
      <c r="CI775" s="277"/>
      <c r="CJ775" s="277"/>
      <c r="CK775" s="277"/>
      <c r="CL775" s="277"/>
      <c r="CM775" s="277"/>
      <c r="CN775" s="277"/>
      <c r="CO775" s="277"/>
      <c r="CP775" s="277"/>
      <c r="CQ775" s="277"/>
      <c r="CR775" s="277"/>
      <c r="CS775" s="277"/>
      <c r="CT775" s="277"/>
      <c r="CU775" s="277"/>
      <c r="CV775" s="277"/>
      <c r="CW775" s="277"/>
      <c r="CX775" s="277"/>
      <c r="CY775" s="277"/>
      <c r="CZ775" s="277"/>
      <c r="DA775" s="277"/>
      <c r="DB775" s="277"/>
      <c r="DC775" s="277"/>
      <c r="DD775" s="277"/>
      <c r="DE775" s="277"/>
      <c r="DF775" s="277"/>
      <c r="DG775" s="277"/>
      <c r="DH775" s="277"/>
      <c r="DI775" s="277"/>
      <c r="DJ775" s="277"/>
      <c r="DK775" s="277"/>
      <c r="DL775" s="277"/>
      <c r="DM775" s="277"/>
      <c r="DN775" s="277"/>
      <c r="DO775" s="277"/>
      <c r="DP775" s="277"/>
      <c r="DQ775" s="277"/>
      <c r="DR775" s="277"/>
      <c r="DS775" s="277"/>
      <c r="DT775" s="277"/>
      <c r="DU775" s="277"/>
      <c r="DV775" s="277"/>
      <c r="DW775" s="277"/>
      <c r="DX775" s="277"/>
      <c r="DY775" s="277"/>
      <c r="DZ775" s="277"/>
      <c r="EA775" s="277"/>
      <c r="EB775" s="277"/>
      <c r="EC775" s="277"/>
      <c r="ED775" s="277"/>
      <c r="EE775" s="277"/>
      <c r="EF775" s="277"/>
      <c r="EG775" s="277"/>
      <c r="EH775" s="277"/>
      <c r="EI775" s="277"/>
      <c r="EJ775" s="277"/>
      <c r="EK775" s="277"/>
      <c r="EL775" s="277"/>
      <c r="EM775" s="277"/>
      <c r="EN775" s="277"/>
      <c r="EO775" s="277"/>
      <c r="EP775" s="277"/>
      <c r="EQ775" s="277"/>
      <c r="ER775" s="277"/>
      <c r="ES775" s="277"/>
      <c r="ET775" s="277"/>
      <c r="EU775" s="277"/>
      <c r="EV775" s="277"/>
      <c r="EW775" s="277"/>
      <c r="EX775" s="277"/>
      <c r="EY775" s="277"/>
      <c r="EZ775" s="277"/>
      <c r="FA775" s="277"/>
      <c r="FB775" s="277"/>
      <c r="FC775" s="277"/>
      <c r="FD775" s="277"/>
      <c r="FE775" s="277"/>
      <c r="FF775" s="277"/>
      <c r="FG775" s="277"/>
      <c r="FH775" s="277"/>
      <c r="FI775" s="277"/>
      <c r="FJ775" s="277"/>
      <c r="FK775" s="277"/>
      <c r="FL775" s="277"/>
      <c r="FM775" s="277"/>
      <c r="FN775" s="277"/>
      <c r="FO775" s="277"/>
      <c r="FP775" s="277"/>
      <c r="FQ775" s="277"/>
      <c r="FR775" s="277"/>
      <c r="FS775" s="277"/>
      <c r="FT775" s="277"/>
      <c r="FU775" s="277"/>
      <c r="FV775" s="277"/>
      <c r="FW775" s="277"/>
      <c r="FX775" s="277"/>
      <c r="FY775" s="277"/>
      <c r="FZ775" s="277"/>
      <c r="GA775" s="277"/>
      <c r="GB775" s="277"/>
      <c r="GC775" s="277"/>
      <c r="GD775" s="277"/>
      <c r="GE775" s="277"/>
      <c r="GF775" s="277"/>
      <c r="GG775" s="277"/>
      <c r="GH775" s="277"/>
      <c r="GI775" s="277"/>
      <c r="GJ775" s="277"/>
      <c r="GK775" s="277"/>
      <c r="GL775" s="277"/>
      <c r="GM775" s="277"/>
      <c r="GN775" s="277"/>
      <c r="GO775" s="277"/>
      <c r="GP775" s="277"/>
      <c r="GQ775" s="277"/>
      <c r="GR775" s="277"/>
      <c r="GS775" s="277"/>
      <c r="GT775" s="277"/>
      <c r="GU775" s="277"/>
      <c r="GV775" s="280"/>
      <c r="GW775" s="280"/>
      <c r="GX775" s="280"/>
      <c r="GY775" s="280"/>
      <c r="GZ775" s="280"/>
      <c r="HA775" s="280"/>
      <c r="HB775" s="280"/>
      <c r="HC775" s="280"/>
      <c r="HD775" s="280"/>
      <c r="HE775" s="280"/>
      <c r="HF775" s="280"/>
      <c r="HG775" s="280"/>
      <c r="HH775" s="280"/>
      <c r="HI775" s="280"/>
      <c r="HJ775" s="280"/>
      <c r="HK775" s="280"/>
      <c r="HL775" s="280"/>
      <c r="HM775" s="280"/>
      <c r="HN775" s="280"/>
      <c r="HO775" s="280"/>
      <c r="HP775" s="280"/>
      <c r="HQ775" s="280"/>
      <c r="HR775" s="280"/>
      <c r="HS775" s="280"/>
    </row>
    <row r="776" spans="1:227" s="278" customFormat="1" ht="30" customHeight="1">
      <c r="A776" s="522"/>
      <c r="B776" s="294" t="s">
        <v>317</v>
      </c>
      <c r="C776" s="291"/>
      <c r="D776" s="290"/>
      <c r="E776" s="290">
        <v>69</v>
      </c>
      <c r="F776" s="291">
        <f t="shared" si="120"/>
        <v>69</v>
      </c>
      <c r="G776" s="290"/>
      <c r="H776" s="291">
        <f t="shared" si="128"/>
        <v>69</v>
      </c>
      <c r="I776" s="296" t="s">
        <v>701</v>
      </c>
      <c r="J776" s="277"/>
      <c r="K776" s="277"/>
      <c r="L776" s="277"/>
      <c r="M776" s="277"/>
      <c r="N776" s="277"/>
      <c r="O776" s="277"/>
      <c r="P776" s="277"/>
      <c r="Q776" s="277"/>
      <c r="R776" s="277"/>
      <c r="S776" s="277"/>
      <c r="T776" s="277"/>
      <c r="U776" s="277"/>
      <c r="V776" s="277"/>
      <c r="W776" s="277"/>
      <c r="X776" s="277"/>
      <c r="Y776" s="277"/>
      <c r="Z776" s="277"/>
      <c r="AA776" s="277"/>
      <c r="AB776" s="277"/>
      <c r="AC776" s="277"/>
      <c r="AD776" s="277"/>
      <c r="AE776" s="277"/>
      <c r="AF776" s="277"/>
      <c r="AG776" s="277"/>
      <c r="AH776" s="277"/>
      <c r="AI776" s="277"/>
      <c r="AJ776" s="277"/>
      <c r="AK776" s="277"/>
      <c r="AL776" s="277"/>
      <c r="AM776" s="277"/>
      <c r="AN776" s="277"/>
      <c r="AO776" s="277"/>
      <c r="AP776" s="277"/>
      <c r="AQ776" s="277"/>
      <c r="AR776" s="277"/>
      <c r="AS776" s="277"/>
      <c r="AT776" s="277"/>
      <c r="AU776" s="277"/>
      <c r="AV776" s="277"/>
      <c r="AW776" s="277"/>
      <c r="AX776" s="277"/>
      <c r="AY776" s="277"/>
      <c r="AZ776" s="277"/>
      <c r="BA776" s="277"/>
      <c r="BB776" s="277"/>
      <c r="BC776" s="277"/>
      <c r="BD776" s="277"/>
      <c r="BE776" s="277"/>
      <c r="BF776" s="277"/>
      <c r="BG776" s="277"/>
      <c r="BH776" s="277"/>
      <c r="BI776" s="277"/>
      <c r="BJ776" s="277"/>
      <c r="BK776" s="277"/>
      <c r="BL776" s="277"/>
      <c r="BM776" s="277"/>
      <c r="BN776" s="277"/>
      <c r="BO776" s="277"/>
      <c r="BP776" s="277"/>
      <c r="BQ776" s="277"/>
      <c r="BR776" s="277"/>
      <c r="BS776" s="277"/>
      <c r="BT776" s="277"/>
      <c r="BU776" s="277"/>
      <c r="BV776" s="277"/>
      <c r="BW776" s="277"/>
      <c r="BX776" s="277"/>
      <c r="BY776" s="277"/>
      <c r="BZ776" s="277"/>
      <c r="CA776" s="277"/>
      <c r="CB776" s="277"/>
      <c r="CC776" s="277"/>
      <c r="CD776" s="277"/>
      <c r="CE776" s="277"/>
      <c r="CF776" s="277"/>
      <c r="CG776" s="277"/>
      <c r="CH776" s="277"/>
      <c r="CI776" s="277"/>
      <c r="CJ776" s="277"/>
      <c r="CK776" s="277"/>
      <c r="CL776" s="277"/>
      <c r="CM776" s="277"/>
      <c r="CN776" s="277"/>
      <c r="CO776" s="277"/>
      <c r="CP776" s="277"/>
      <c r="CQ776" s="277"/>
      <c r="CR776" s="277"/>
      <c r="CS776" s="277"/>
      <c r="CT776" s="277"/>
      <c r="CU776" s="277"/>
      <c r="CV776" s="277"/>
      <c r="CW776" s="277"/>
      <c r="CX776" s="277"/>
      <c r="CY776" s="277"/>
      <c r="CZ776" s="277"/>
      <c r="DA776" s="277"/>
      <c r="DB776" s="277"/>
      <c r="DC776" s="277"/>
      <c r="DD776" s="277"/>
      <c r="DE776" s="277"/>
      <c r="DF776" s="277"/>
      <c r="DG776" s="277"/>
      <c r="DH776" s="277"/>
      <c r="DI776" s="277"/>
      <c r="DJ776" s="277"/>
      <c r="DK776" s="277"/>
      <c r="DL776" s="277"/>
      <c r="DM776" s="277"/>
      <c r="DN776" s="277"/>
      <c r="DO776" s="277"/>
      <c r="DP776" s="277"/>
      <c r="DQ776" s="277"/>
      <c r="DR776" s="277"/>
      <c r="DS776" s="277"/>
      <c r="DT776" s="277"/>
      <c r="DU776" s="277"/>
      <c r="DV776" s="277"/>
      <c r="DW776" s="277"/>
      <c r="DX776" s="277"/>
      <c r="DY776" s="277"/>
      <c r="DZ776" s="277"/>
      <c r="EA776" s="277"/>
      <c r="EB776" s="277"/>
      <c r="EC776" s="277"/>
      <c r="ED776" s="277"/>
      <c r="EE776" s="277"/>
      <c r="EF776" s="277"/>
      <c r="EG776" s="277"/>
      <c r="EH776" s="277"/>
      <c r="EI776" s="277"/>
      <c r="EJ776" s="277"/>
      <c r="EK776" s="277"/>
      <c r="EL776" s="277"/>
      <c r="EM776" s="277"/>
      <c r="EN776" s="277"/>
      <c r="EO776" s="277"/>
      <c r="EP776" s="277"/>
      <c r="EQ776" s="277"/>
      <c r="ER776" s="277"/>
      <c r="ES776" s="277"/>
      <c r="ET776" s="277"/>
      <c r="EU776" s="277"/>
      <c r="EV776" s="277"/>
      <c r="EW776" s="277"/>
      <c r="EX776" s="277"/>
      <c r="EY776" s="277"/>
      <c r="EZ776" s="277"/>
      <c r="FA776" s="277"/>
      <c r="FB776" s="277"/>
      <c r="FC776" s="277"/>
      <c r="FD776" s="277"/>
      <c r="FE776" s="277"/>
      <c r="FF776" s="277"/>
      <c r="FG776" s="277"/>
      <c r="FH776" s="277"/>
      <c r="FI776" s="277"/>
      <c r="FJ776" s="277"/>
      <c r="FK776" s="277"/>
      <c r="FL776" s="277"/>
      <c r="FM776" s="277"/>
      <c r="FN776" s="277"/>
      <c r="FO776" s="277"/>
      <c r="FP776" s="277"/>
      <c r="FQ776" s="277"/>
      <c r="FR776" s="277"/>
      <c r="FS776" s="277"/>
      <c r="FT776" s="277"/>
      <c r="FU776" s="277"/>
      <c r="FV776" s="277"/>
      <c r="FW776" s="277"/>
      <c r="FX776" s="277"/>
      <c r="FY776" s="277"/>
      <c r="FZ776" s="277"/>
      <c r="GA776" s="277"/>
      <c r="GB776" s="277"/>
      <c r="GC776" s="277"/>
      <c r="GD776" s="277"/>
      <c r="GE776" s="277"/>
      <c r="GF776" s="277"/>
      <c r="GG776" s="277"/>
      <c r="GH776" s="277"/>
      <c r="GI776" s="277"/>
      <c r="GJ776" s="277"/>
      <c r="GK776" s="277"/>
      <c r="GL776" s="277"/>
      <c r="GM776" s="277"/>
      <c r="GN776" s="277"/>
      <c r="GO776" s="277"/>
      <c r="GP776" s="277"/>
      <c r="GQ776" s="277"/>
      <c r="GR776" s="277"/>
      <c r="GS776" s="277"/>
      <c r="GT776" s="277"/>
      <c r="GU776" s="277"/>
      <c r="GV776" s="280"/>
      <c r="GW776" s="280"/>
      <c r="GX776" s="280"/>
      <c r="GY776" s="280"/>
      <c r="GZ776" s="280"/>
      <c r="HA776" s="280"/>
      <c r="HB776" s="280"/>
      <c r="HC776" s="280"/>
      <c r="HD776" s="280"/>
      <c r="HE776" s="280"/>
      <c r="HF776" s="280"/>
      <c r="HG776" s="280"/>
      <c r="HH776" s="280"/>
      <c r="HI776" s="280"/>
      <c r="HJ776" s="280"/>
      <c r="HK776" s="280"/>
      <c r="HL776" s="280"/>
      <c r="HM776" s="280"/>
      <c r="HN776" s="280"/>
      <c r="HO776" s="280"/>
      <c r="HP776" s="280"/>
      <c r="HQ776" s="280"/>
      <c r="HR776" s="280"/>
      <c r="HS776" s="280"/>
    </row>
    <row r="777" spans="1:227" s="278" customFormat="1" ht="35.1" customHeight="1">
      <c r="A777" s="520" t="s">
        <v>702</v>
      </c>
      <c r="B777" s="289" t="s">
        <v>81</v>
      </c>
      <c r="C777" s="291">
        <f>C778+C779+C782</f>
        <v>314.87</v>
      </c>
      <c r="D777" s="291">
        <f t="shared" ref="D777:G777" si="129">D778+D779+D782</f>
        <v>93.638343000000006</v>
      </c>
      <c r="E777" s="291">
        <f t="shared" si="129"/>
        <v>0</v>
      </c>
      <c r="F777" s="291">
        <f t="shared" si="120"/>
        <v>408.50834300000002</v>
      </c>
      <c r="G777" s="291">
        <f t="shared" si="129"/>
        <v>99.521000000000001</v>
      </c>
      <c r="H777" s="291">
        <f t="shared" si="128"/>
        <v>508.02934299999998</v>
      </c>
      <c r="I777" s="296"/>
      <c r="J777" s="277"/>
      <c r="K777" s="277"/>
      <c r="L777" s="277"/>
      <c r="M777" s="277"/>
      <c r="N777" s="277"/>
      <c r="O777" s="277"/>
      <c r="P777" s="277"/>
      <c r="Q777" s="277"/>
      <c r="R777" s="277"/>
      <c r="S777" s="277"/>
      <c r="T777" s="277"/>
      <c r="U777" s="277"/>
      <c r="V777" s="277"/>
      <c r="W777" s="277"/>
      <c r="X777" s="277"/>
      <c r="Y777" s="277"/>
      <c r="Z777" s="277"/>
      <c r="AA777" s="277"/>
      <c r="AB777" s="277"/>
      <c r="AC777" s="277"/>
      <c r="AD777" s="277"/>
      <c r="AE777" s="277"/>
      <c r="AF777" s="277"/>
      <c r="AG777" s="277"/>
      <c r="AH777" s="277"/>
      <c r="AI777" s="277"/>
      <c r="AJ777" s="277"/>
      <c r="AK777" s="277"/>
      <c r="AL777" s="277"/>
      <c r="AM777" s="277"/>
      <c r="AN777" s="277"/>
      <c r="AO777" s="277"/>
      <c r="AP777" s="277"/>
      <c r="AQ777" s="277"/>
      <c r="AR777" s="277"/>
      <c r="AS777" s="277"/>
      <c r="AT777" s="277"/>
      <c r="AU777" s="277"/>
      <c r="AV777" s="277"/>
      <c r="AW777" s="277"/>
      <c r="AX777" s="277"/>
      <c r="AY777" s="277"/>
      <c r="AZ777" s="277"/>
      <c r="BA777" s="277"/>
      <c r="BB777" s="277"/>
      <c r="BC777" s="277"/>
      <c r="BD777" s="277"/>
      <c r="BE777" s="277"/>
      <c r="BF777" s="277"/>
      <c r="BG777" s="277"/>
      <c r="BH777" s="277"/>
      <c r="BI777" s="277"/>
      <c r="BJ777" s="277"/>
      <c r="BK777" s="277"/>
      <c r="BL777" s="277"/>
      <c r="BM777" s="277"/>
      <c r="BN777" s="277"/>
      <c r="BO777" s="277"/>
      <c r="BP777" s="277"/>
      <c r="BQ777" s="277"/>
      <c r="BR777" s="277"/>
      <c r="BS777" s="277"/>
      <c r="BT777" s="277"/>
      <c r="BU777" s="277"/>
      <c r="BV777" s="277"/>
      <c r="BW777" s="277"/>
      <c r="BX777" s="277"/>
      <c r="BY777" s="277"/>
      <c r="BZ777" s="277"/>
      <c r="CA777" s="277"/>
      <c r="CB777" s="277"/>
      <c r="CC777" s="277"/>
      <c r="CD777" s="277"/>
      <c r="CE777" s="277"/>
      <c r="CF777" s="277"/>
      <c r="CG777" s="277"/>
      <c r="CH777" s="277"/>
      <c r="CI777" s="277"/>
      <c r="CJ777" s="277"/>
      <c r="CK777" s="277"/>
      <c r="CL777" s="277"/>
      <c r="CM777" s="277"/>
      <c r="CN777" s="277"/>
      <c r="CO777" s="277"/>
      <c r="CP777" s="277"/>
      <c r="CQ777" s="277"/>
      <c r="CR777" s="277"/>
      <c r="CS777" s="277"/>
      <c r="CT777" s="277"/>
      <c r="CU777" s="277"/>
      <c r="CV777" s="277"/>
      <c r="CW777" s="277"/>
      <c r="CX777" s="277"/>
      <c r="CY777" s="277"/>
      <c r="CZ777" s="277"/>
      <c r="DA777" s="277"/>
      <c r="DB777" s="277"/>
      <c r="DC777" s="277"/>
      <c r="DD777" s="277"/>
      <c r="DE777" s="277"/>
      <c r="DF777" s="277"/>
      <c r="DG777" s="277"/>
      <c r="DH777" s="277"/>
      <c r="DI777" s="277"/>
      <c r="DJ777" s="277"/>
      <c r="DK777" s="277"/>
      <c r="DL777" s="277"/>
      <c r="DM777" s="277"/>
      <c r="DN777" s="277"/>
      <c r="DO777" s="277"/>
      <c r="DP777" s="277"/>
      <c r="DQ777" s="277"/>
      <c r="DR777" s="277"/>
      <c r="DS777" s="277"/>
      <c r="DT777" s="277"/>
      <c r="DU777" s="277"/>
      <c r="DV777" s="277"/>
      <c r="DW777" s="277"/>
      <c r="DX777" s="277"/>
      <c r="DY777" s="277"/>
      <c r="DZ777" s="277"/>
      <c r="EA777" s="277"/>
      <c r="EB777" s="277"/>
      <c r="EC777" s="277"/>
      <c r="ED777" s="277"/>
      <c r="EE777" s="277"/>
      <c r="EF777" s="277"/>
      <c r="EG777" s="277"/>
      <c r="EH777" s="277"/>
      <c r="EI777" s="277"/>
      <c r="EJ777" s="277"/>
      <c r="EK777" s="277"/>
      <c r="EL777" s="277"/>
      <c r="EM777" s="277"/>
      <c r="EN777" s="277"/>
      <c r="EO777" s="277"/>
      <c r="EP777" s="277"/>
      <c r="EQ777" s="277"/>
      <c r="ER777" s="277"/>
      <c r="ES777" s="277"/>
      <c r="ET777" s="277"/>
      <c r="EU777" s="277"/>
      <c r="EV777" s="277"/>
      <c r="EW777" s="277"/>
      <c r="EX777" s="277"/>
      <c r="EY777" s="277"/>
      <c r="EZ777" s="277"/>
      <c r="FA777" s="277"/>
      <c r="FB777" s="277"/>
      <c r="FC777" s="277"/>
      <c r="FD777" s="277"/>
      <c r="FE777" s="277"/>
      <c r="FF777" s="277"/>
      <c r="FG777" s="277"/>
      <c r="FH777" s="277"/>
      <c r="FI777" s="277"/>
      <c r="FJ777" s="277"/>
      <c r="FK777" s="277"/>
      <c r="FL777" s="277"/>
      <c r="FM777" s="277"/>
      <c r="FN777" s="277"/>
      <c r="FO777" s="277"/>
      <c r="FP777" s="277"/>
      <c r="FQ777" s="277"/>
      <c r="FR777" s="277"/>
      <c r="FS777" s="277"/>
      <c r="FT777" s="277"/>
      <c r="FU777" s="277"/>
      <c r="FV777" s="277"/>
      <c r="FW777" s="277"/>
      <c r="FX777" s="277"/>
      <c r="FY777" s="277"/>
      <c r="FZ777" s="277"/>
      <c r="GA777" s="277"/>
      <c r="GB777" s="277"/>
      <c r="GC777" s="277"/>
      <c r="GD777" s="277"/>
      <c r="GE777" s="277"/>
      <c r="GF777" s="277"/>
      <c r="GG777" s="277"/>
      <c r="GH777" s="277"/>
      <c r="GI777" s="277"/>
      <c r="GJ777" s="277"/>
      <c r="GK777" s="277"/>
      <c r="GL777" s="277"/>
      <c r="GM777" s="277"/>
      <c r="GN777" s="277"/>
      <c r="GO777" s="277"/>
      <c r="GP777" s="277"/>
      <c r="GQ777" s="277"/>
      <c r="GR777" s="277"/>
      <c r="GS777" s="277"/>
      <c r="GT777" s="277"/>
      <c r="GU777" s="277"/>
      <c r="GV777" s="280"/>
      <c r="GW777" s="280"/>
      <c r="GX777" s="280"/>
      <c r="GY777" s="280"/>
      <c r="GZ777" s="280"/>
      <c r="HA777" s="280"/>
      <c r="HB777" s="280"/>
      <c r="HC777" s="280"/>
      <c r="HD777" s="280"/>
      <c r="HE777" s="280"/>
      <c r="HF777" s="280"/>
      <c r="HG777" s="280"/>
      <c r="HH777" s="280"/>
      <c r="HI777" s="280"/>
      <c r="HJ777" s="280"/>
      <c r="HK777" s="280"/>
      <c r="HL777" s="280"/>
      <c r="HM777" s="280"/>
      <c r="HN777" s="280"/>
      <c r="HO777" s="280"/>
      <c r="HP777" s="280"/>
      <c r="HQ777" s="280"/>
      <c r="HR777" s="280"/>
      <c r="HS777" s="280"/>
    </row>
    <row r="778" spans="1:227" s="278" customFormat="1" ht="35.1" customHeight="1">
      <c r="A778" s="521"/>
      <c r="B778" s="294" t="s">
        <v>253</v>
      </c>
      <c r="C778" s="291">
        <v>190.75</v>
      </c>
      <c r="D778" s="290">
        <v>46.988343</v>
      </c>
      <c r="E778" s="290"/>
      <c r="F778" s="291">
        <f t="shared" si="120"/>
        <v>237.73834299999999</v>
      </c>
      <c r="G778" s="290"/>
      <c r="H778" s="291">
        <f t="shared" si="128"/>
        <v>237.73834299999999</v>
      </c>
      <c r="I778" s="296" t="s">
        <v>703</v>
      </c>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277"/>
      <c r="AF778" s="277"/>
      <c r="AG778" s="277"/>
      <c r="AH778" s="277"/>
      <c r="AI778" s="277"/>
      <c r="AJ778" s="277"/>
      <c r="AK778" s="277"/>
      <c r="AL778" s="277"/>
      <c r="AM778" s="277"/>
      <c r="AN778" s="277"/>
      <c r="AO778" s="277"/>
      <c r="AP778" s="277"/>
      <c r="AQ778" s="277"/>
      <c r="AR778" s="277"/>
      <c r="AS778" s="277"/>
      <c r="AT778" s="277"/>
      <c r="AU778" s="277"/>
      <c r="AV778" s="277"/>
      <c r="AW778" s="277"/>
      <c r="AX778" s="277"/>
      <c r="AY778" s="277"/>
      <c r="AZ778" s="277"/>
      <c r="BA778" s="277"/>
      <c r="BB778" s="277"/>
      <c r="BC778" s="277"/>
      <c r="BD778" s="277"/>
      <c r="BE778" s="277"/>
      <c r="BF778" s="277"/>
      <c r="BG778" s="277"/>
      <c r="BH778" s="277"/>
      <c r="BI778" s="277"/>
      <c r="BJ778" s="277"/>
      <c r="BK778" s="277"/>
      <c r="BL778" s="277"/>
      <c r="BM778" s="277"/>
      <c r="BN778" s="277"/>
      <c r="BO778" s="277"/>
      <c r="BP778" s="277"/>
      <c r="BQ778" s="277"/>
      <c r="BR778" s="277"/>
      <c r="BS778" s="277"/>
      <c r="BT778" s="277"/>
      <c r="BU778" s="277"/>
      <c r="BV778" s="277"/>
      <c r="BW778" s="277"/>
      <c r="BX778" s="277"/>
      <c r="BY778" s="277"/>
      <c r="BZ778" s="277"/>
      <c r="CA778" s="277"/>
      <c r="CB778" s="277"/>
      <c r="CC778" s="277"/>
      <c r="CD778" s="277"/>
      <c r="CE778" s="277"/>
      <c r="CF778" s="277"/>
      <c r="CG778" s="277"/>
      <c r="CH778" s="277"/>
      <c r="CI778" s="277"/>
      <c r="CJ778" s="277"/>
      <c r="CK778" s="277"/>
      <c r="CL778" s="277"/>
      <c r="CM778" s="277"/>
      <c r="CN778" s="277"/>
      <c r="CO778" s="277"/>
      <c r="CP778" s="277"/>
      <c r="CQ778" s="277"/>
      <c r="CR778" s="277"/>
      <c r="CS778" s="277"/>
      <c r="CT778" s="277"/>
      <c r="CU778" s="277"/>
      <c r="CV778" s="277"/>
      <c r="CW778" s="277"/>
      <c r="CX778" s="277"/>
      <c r="CY778" s="277"/>
      <c r="CZ778" s="277"/>
      <c r="DA778" s="277"/>
      <c r="DB778" s="277"/>
      <c r="DC778" s="277"/>
      <c r="DD778" s="277"/>
      <c r="DE778" s="277"/>
      <c r="DF778" s="277"/>
      <c r="DG778" s="277"/>
      <c r="DH778" s="277"/>
      <c r="DI778" s="277"/>
      <c r="DJ778" s="277"/>
      <c r="DK778" s="277"/>
      <c r="DL778" s="277"/>
      <c r="DM778" s="277"/>
      <c r="DN778" s="277"/>
      <c r="DO778" s="277"/>
      <c r="DP778" s="277"/>
      <c r="DQ778" s="277"/>
      <c r="DR778" s="277"/>
      <c r="DS778" s="277"/>
      <c r="DT778" s="277"/>
      <c r="DU778" s="277"/>
      <c r="DV778" s="277"/>
      <c r="DW778" s="277"/>
      <c r="DX778" s="277"/>
      <c r="DY778" s="277"/>
      <c r="DZ778" s="277"/>
      <c r="EA778" s="277"/>
      <c r="EB778" s="277"/>
      <c r="EC778" s="277"/>
      <c r="ED778" s="277"/>
      <c r="EE778" s="277"/>
      <c r="EF778" s="277"/>
      <c r="EG778" s="277"/>
      <c r="EH778" s="277"/>
      <c r="EI778" s="277"/>
      <c r="EJ778" s="277"/>
      <c r="EK778" s="277"/>
      <c r="EL778" s="277"/>
      <c r="EM778" s="277"/>
      <c r="EN778" s="277"/>
      <c r="EO778" s="277"/>
      <c r="EP778" s="277"/>
      <c r="EQ778" s="277"/>
      <c r="ER778" s="277"/>
      <c r="ES778" s="277"/>
      <c r="ET778" s="277"/>
      <c r="EU778" s="277"/>
      <c r="EV778" s="277"/>
      <c r="EW778" s="277"/>
      <c r="EX778" s="277"/>
      <c r="EY778" s="277"/>
      <c r="EZ778" s="277"/>
      <c r="FA778" s="277"/>
      <c r="FB778" s="277"/>
      <c r="FC778" s="277"/>
      <c r="FD778" s="277"/>
      <c r="FE778" s="277"/>
      <c r="FF778" s="277"/>
      <c r="FG778" s="277"/>
      <c r="FH778" s="277"/>
      <c r="FI778" s="277"/>
      <c r="FJ778" s="277"/>
      <c r="FK778" s="277"/>
      <c r="FL778" s="277"/>
      <c r="FM778" s="277"/>
      <c r="FN778" s="277"/>
      <c r="FO778" s="277"/>
      <c r="FP778" s="277"/>
      <c r="FQ778" s="277"/>
      <c r="FR778" s="277"/>
      <c r="FS778" s="277"/>
      <c r="FT778" s="277"/>
      <c r="FU778" s="277"/>
      <c r="FV778" s="277"/>
      <c r="FW778" s="277"/>
      <c r="FX778" s="277"/>
      <c r="FY778" s="277"/>
      <c r="FZ778" s="277"/>
      <c r="GA778" s="277"/>
      <c r="GB778" s="277"/>
      <c r="GC778" s="277"/>
      <c r="GD778" s="277"/>
      <c r="GE778" s="277"/>
      <c r="GF778" s="277"/>
      <c r="GG778" s="277"/>
      <c r="GH778" s="277"/>
      <c r="GI778" s="277"/>
      <c r="GJ778" s="277"/>
      <c r="GK778" s="277"/>
      <c r="GL778" s="277"/>
      <c r="GM778" s="277"/>
      <c r="GN778" s="277"/>
      <c r="GO778" s="277"/>
      <c r="GP778" s="277"/>
      <c r="GQ778" s="277"/>
      <c r="GR778" s="277"/>
      <c r="GS778" s="277"/>
      <c r="GT778" s="277"/>
      <c r="GU778" s="277"/>
      <c r="GV778" s="280"/>
      <c r="GW778" s="280"/>
      <c r="GX778" s="280"/>
      <c r="GY778" s="280"/>
      <c r="GZ778" s="280"/>
      <c r="HA778" s="280"/>
      <c r="HB778" s="280"/>
      <c r="HC778" s="280"/>
      <c r="HD778" s="280"/>
      <c r="HE778" s="280"/>
      <c r="HF778" s="280"/>
      <c r="HG778" s="280"/>
      <c r="HH778" s="280"/>
      <c r="HI778" s="280"/>
      <c r="HJ778" s="280"/>
      <c r="HK778" s="280"/>
      <c r="HL778" s="280"/>
      <c r="HM778" s="280"/>
      <c r="HN778" s="280"/>
      <c r="HO778" s="280"/>
      <c r="HP778" s="280"/>
      <c r="HQ778" s="280"/>
      <c r="HR778" s="280"/>
      <c r="HS778" s="280"/>
    </row>
    <row r="779" spans="1:227" s="278" customFormat="1" ht="35.1" customHeight="1">
      <c r="A779" s="521"/>
      <c r="B779" s="294" t="s">
        <v>255</v>
      </c>
      <c r="C779" s="291">
        <v>24.12</v>
      </c>
      <c r="D779" s="290"/>
      <c r="E779" s="290"/>
      <c r="F779" s="291">
        <f t="shared" si="120"/>
        <v>24.12</v>
      </c>
      <c r="G779" s="290"/>
      <c r="H779" s="291">
        <f t="shared" si="128"/>
        <v>24.12</v>
      </c>
      <c r="I779" s="296"/>
      <c r="J779" s="277"/>
      <c r="K779" s="277"/>
      <c r="L779" s="277"/>
      <c r="M779" s="277"/>
      <c r="N779" s="277"/>
      <c r="O779" s="277"/>
      <c r="P779" s="277"/>
      <c r="Q779" s="277"/>
      <c r="R779" s="277"/>
      <c r="S779" s="277"/>
      <c r="T779" s="277"/>
      <c r="U779" s="277"/>
      <c r="V779" s="277"/>
      <c r="W779" s="277"/>
      <c r="X779" s="277"/>
      <c r="Y779" s="277"/>
      <c r="Z779" s="277"/>
      <c r="AA779" s="277"/>
      <c r="AB779" s="277"/>
      <c r="AC779" s="277"/>
      <c r="AD779" s="277"/>
      <c r="AE779" s="277"/>
      <c r="AF779" s="277"/>
      <c r="AG779" s="277"/>
      <c r="AH779" s="277"/>
      <c r="AI779" s="277"/>
      <c r="AJ779" s="277"/>
      <c r="AK779" s="277"/>
      <c r="AL779" s="277"/>
      <c r="AM779" s="277"/>
      <c r="AN779" s="277"/>
      <c r="AO779" s="277"/>
      <c r="AP779" s="277"/>
      <c r="AQ779" s="277"/>
      <c r="AR779" s="277"/>
      <c r="AS779" s="277"/>
      <c r="AT779" s="277"/>
      <c r="AU779" s="277"/>
      <c r="AV779" s="277"/>
      <c r="AW779" s="277"/>
      <c r="AX779" s="277"/>
      <c r="AY779" s="277"/>
      <c r="AZ779" s="277"/>
      <c r="BA779" s="277"/>
      <c r="BB779" s="277"/>
      <c r="BC779" s="277"/>
      <c r="BD779" s="277"/>
      <c r="BE779" s="277"/>
      <c r="BF779" s="277"/>
      <c r="BG779" s="277"/>
      <c r="BH779" s="277"/>
      <c r="BI779" s="277"/>
      <c r="BJ779" s="277"/>
      <c r="BK779" s="277"/>
      <c r="BL779" s="277"/>
      <c r="BM779" s="277"/>
      <c r="BN779" s="277"/>
      <c r="BO779" s="277"/>
      <c r="BP779" s="277"/>
      <c r="BQ779" s="277"/>
      <c r="BR779" s="277"/>
      <c r="BS779" s="277"/>
      <c r="BT779" s="277"/>
      <c r="BU779" s="277"/>
      <c r="BV779" s="277"/>
      <c r="BW779" s="277"/>
      <c r="BX779" s="277"/>
      <c r="BY779" s="277"/>
      <c r="BZ779" s="277"/>
      <c r="CA779" s="277"/>
      <c r="CB779" s="277"/>
      <c r="CC779" s="277"/>
      <c r="CD779" s="277"/>
      <c r="CE779" s="277"/>
      <c r="CF779" s="277"/>
      <c r="CG779" s="277"/>
      <c r="CH779" s="277"/>
      <c r="CI779" s="277"/>
      <c r="CJ779" s="277"/>
      <c r="CK779" s="277"/>
      <c r="CL779" s="277"/>
      <c r="CM779" s="277"/>
      <c r="CN779" s="277"/>
      <c r="CO779" s="277"/>
      <c r="CP779" s="277"/>
      <c r="CQ779" s="277"/>
      <c r="CR779" s="277"/>
      <c r="CS779" s="277"/>
      <c r="CT779" s="277"/>
      <c r="CU779" s="277"/>
      <c r="CV779" s="277"/>
      <c r="CW779" s="277"/>
      <c r="CX779" s="277"/>
      <c r="CY779" s="277"/>
      <c r="CZ779" s="277"/>
      <c r="DA779" s="277"/>
      <c r="DB779" s="277"/>
      <c r="DC779" s="277"/>
      <c r="DD779" s="277"/>
      <c r="DE779" s="277"/>
      <c r="DF779" s="277"/>
      <c r="DG779" s="277"/>
      <c r="DH779" s="277"/>
      <c r="DI779" s="277"/>
      <c r="DJ779" s="277"/>
      <c r="DK779" s="277"/>
      <c r="DL779" s="277"/>
      <c r="DM779" s="277"/>
      <c r="DN779" s="277"/>
      <c r="DO779" s="277"/>
      <c r="DP779" s="277"/>
      <c r="DQ779" s="277"/>
      <c r="DR779" s="277"/>
      <c r="DS779" s="277"/>
      <c r="DT779" s="277"/>
      <c r="DU779" s="277"/>
      <c r="DV779" s="277"/>
      <c r="DW779" s="277"/>
      <c r="DX779" s="277"/>
      <c r="DY779" s="277"/>
      <c r="DZ779" s="277"/>
      <c r="EA779" s="277"/>
      <c r="EB779" s="277"/>
      <c r="EC779" s="277"/>
      <c r="ED779" s="277"/>
      <c r="EE779" s="277"/>
      <c r="EF779" s="277"/>
      <c r="EG779" s="277"/>
      <c r="EH779" s="277"/>
      <c r="EI779" s="277"/>
      <c r="EJ779" s="277"/>
      <c r="EK779" s="277"/>
      <c r="EL779" s="277"/>
      <c r="EM779" s="277"/>
      <c r="EN779" s="277"/>
      <c r="EO779" s="277"/>
      <c r="EP779" s="277"/>
      <c r="EQ779" s="277"/>
      <c r="ER779" s="277"/>
      <c r="ES779" s="277"/>
      <c r="ET779" s="277"/>
      <c r="EU779" s="277"/>
      <c r="EV779" s="277"/>
      <c r="EW779" s="277"/>
      <c r="EX779" s="277"/>
      <c r="EY779" s="277"/>
      <c r="EZ779" s="277"/>
      <c r="FA779" s="277"/>
      <c r="FB779" s="277"/>
      <c r="FC779" s="277"/>
      <c r="FD779" s="277"/>
      <c r="FE779" s="277"/>
      <c r="FF779" s="277"/>
      <c r="FG779" s="277"/>
      <c r="FH779" s="277"/>
      <c r="FI779" s="277"/>
      <c r="FJ779" s="277"/>
      <c r="FK779" s="277"/>
      <c r="FL779" s="277"/>
      <c r="FM779" s="277"/>
      <c r="FN779" s="277"/>
      <c r="FO779" s="277"/>
      <c r="FP779" s="277"/>
      <c r="FQ779" s="277"/>
      <c r="FR779" s="277"/>
      <c r="FS779" s="277"/>
      <c r="FT779" s="277"/>
      <c r="FU779" s="277"/>
      <c r="FV779" s="277"/>
      <c r="FW779" s="277"/>
      <c r="FX779" s="277"/>
      <c r="FY779" s="277"/>
      <c r="FZ779" s="277"/>
      <c r="GA779" s="277"/>
      <c r="GB779" s="277"/>
      <c r="GC779" s="277"/>
      <c r="GD779" s="277"/>
      <c r="GE779" s="277"/>
      <c r="GF779" s="277"/>
      <c r="GG779" s="277"/>
      <c r="GH779" s="277"/>
      <c r="GI779" s="277"/>
      <c r="GJ779" s="277"/>
      <c r="GK779" s="277"/>
      <c r="GL779" s="277"/>
      <c r="GM779" s="277"/>
      <c r="GN779" s="277"/>
      <c r="GO779" s="277"/>
      <c r="GP779" s="277"/>
      <c r="GQ779" s="277"/>
      <c r="GR779" s="277"/>
      <c r="GS779" s="277"/>
      <c r="GT779" s="277"/>
      <c r="GU779" s="277"/>
      <c r="GV779" s="280"/>
      <c r="GW779" s="280"/>
      <c r="GX779" s="280"/>
      <c r="GY779" s="280"/>
      <c r="GZ779" s="280"/>
      <c r="HA779" s="280"/>
      <c r="HB779" s="280"/>
      <c r="HC779" s="280"/>
      <c r="HD779" s="280"/>
      <c r="HE779" s="280"/>
      <c r="HF779" s="280"/>
      <c r="HG779" s="280"/>
      <c r="HH779" s="280"/>
      <c r="HI779" s="280"/>
      <c r="HJ779" s="280"/>
      <c r="HK779" s="280"/>
      <c r="HL779" s="280"/>
      <c r="HM779" s="280"/>
      <c r="HN779" s="280"/>
      <c r="HO779" s="280"/>
      <c r="HP779" s="280"/>
      <c r="HQ779" s="280"/>
      <c r="HR779" s="280"/>
      <c r="HS779" s="280"/>
    </row>
    <row r="780" spans="1:227" s="278" customFormat="1" ht="35.1" customHeight="1">
      <c r="A780" s="521"/>
      <c r="B780" s="293" t="s">
        <v>256</v>
      </c>
      <c r="C780" s="291">
        <v>19.8</v>
      </c>
      <c r="D780" s="291"/>
      <c r="E780" s="291"/>
      <c r="F780" s="291">
        <f t="shared" si="120"/>
        <v>19.8</v>
      </c>
      <c r="G780" s="291"/>
      <c r="H780" s="291">
        <f t="shared" si="128"/>
        <v>19.8</v>
      </c>
      <c r="I780" s="296"/>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s="277"/>
      <c r="AG780" s="277"/>
      <c r="AH780" s="277"/>
      <c r="AI780" s="277"/>
      <c r="AJ780" s="277"/>
      <c r="AK780" s="277"/>
      <c r="AL780" s="277"/>
      <c r="AM780" s="277"/>
      <c r="AN780" s="277"/>
      <c r="AO780" s="277"/>
      <c r="AP780" s="277"/>
      <c r="AQ780" s="277"/>
      <c r="AR780" s="277"/>
      <c r="AS780" s="277"/>
      <c r="AT780" s="277"/>
      <c r="AU780" s="277"/>
      <c r="AV780" s="277"/>
      <c r="AW780" s="277"/>
      <c r="AX780" s="277"/>
      <c r="AY780" s="277"/>
      <c r="AZ780" s="277"/>
      <c r="BA780" s="277"/>
      <c r="BB780" s="277"/>
      <c r="BC780" s="277"/>
      <c r="BD780" s="277"/>
      <c r="BE780" s="277"/>
      <c r="BF780" s="277"/>
      <c r="BG780" s="277"/>
      <c r="BH780" s="277"/>
      <c r="BI780" s="277"/>
      <c r="BJ780" s="277"/>
      <c r="BK780" s="277"/>
      <c r="BL780" s="277"/>
      <c r="BM780" s="277"/>
      <c r="BN780" s="277"/>
      <c r="BO780" s="277"/>
      <c r="BP780" s="277"/>
      <c r="BQ780" s="277"/>
      <c r="BR780" s="277"/>
      <c r="BS780" s="277"/>
      <c r="BT780" s="277"/>
      <c r="BU780" s="277"/>
      <c r="BV780" s="277"/>
      <c r="BW780" s="277"/>
      <c r="BX780" s="277"/>
      <c r="BY780" s="277"/>
      <c r="BZ780" s="277"/>
      <c r="CA780" s="277"/>
      <c r="CB780" s="277"/>
      <c r="CC780" s="277"/>
      <c r="CD780" s="277"/>
      <c r="CE780" s="277"/>
      <c r="CF780" s="277"/>
      <c r="CG780" s="277"/>
      <c r="CH780" s="277"/>
      <c r="CI780" s="277"/>
      <c r="CJ780" s="277"/>
      <c r="CK780" s="277"/>
      <c r="CL780" s="277"/>
      <c r="CM780" s="277"/>
      <c r="CN780" s="277"/>
      <c r="CO780" s="277"/>
      <c r="CP780" s="277"/>
      <c r="CQ780" s="277"/>
      <c r="CR780" s="277"/>
      <c r="CS780" s="277"/>
      <c r="CT780" s="277"/>
      <c r="CU780" s="277"/>
      <c r="CV780" s="277"/>
      <c r="CW780" s="277"/>
      <c r="CX780" s="277"/>
      <c r="CY780" s="277"/>
      <c r="CZ780" s="277"/>
      <c r="DA780" s="277"/>
      <c r="DB780" s="277"/>
      <c r="DC780" s="277"/>
      <c r="DD780" s="277"/>
      <c r="DE780" s="277"/>
      <c r="DF780" s="277"/>
      <c r="DG780" s="277"/>
      <c r="DH780" s="277"/>
      <c r="DI780" s="277"/>
      <c r="DJ780" s="277"/>
      <c r="DK780" s="277"/>
      <c r="DL780" s="277"/>
      <c r="DM780" s="277"/>
      <c r="DN780" s="277"/>
      <c r="DO780" s="277"/>
      <c r="DP780" s="277"/>
      <c r="DQ780" s="277"/>
      <c r="DR780" s="277"/>
      <c r="DS780" s="277"/>
      <c r="DT780" s="277"/>
      <c r="DU780" s="277"/>
      <c r="DV780" s="277"/>
      <c r="DW780" s="277"/>
      <c r="DX780" s="277"/>
      <c r="DY780" s="277"/>
      <c r="DZ780" s="277"/>
      <c r="EA780" s="277"/>
      <c r="EB780" s="277"/>
      <c r="EC780" s="277"/>
      <c r="ED780" s="277"/>
      <c r="EE780" s="277"/>
      <c r="EF780" s="277"/>
      <c r="EG780" s="277"/>
      <c r="EH780" s="277"/>
      <c r="EI780" s="277"/>
      <c r="EJ780" s="277"/>
      <c r="EK780" s="277"/>
      <c r="EL780" s="277"/>
      <c r="EM780" s="277"/>
      <c r="EN780" s="277"/>
      <c r="EO780" s="277"/>
      <c r="EP780" s="277"/>
      <c r="EQ780" s="277"/>
      <c r="ER780" s="277"/>
      <c r="ES780" s="277"/>
      <c r="ET780" s="277"/>
      <c r="EU780" s="277"/>
      <c r="EV780" s="277"/>
      <c r="EW780" s="277"/>
      <c r="EX780" s="277"/>
      <c r="EY780" s="277"/>
      <c r="EZ780" s="277"/>
      <c r="FA780" s="277"/>
      <c r="FB780" s="277"/>
      <c r="FC780" s="277"/>
      <c r="FD780" s="277"/>
      <c r="FE780" s="277"/>
      <c r="FF780" s="277"/>
      <c r="FG780" s="277"/>
      <c r="FH780" s="277"/>
      <c r="FI780" s="277"/>
      <c r="FJ780" s="277"/>
      <c r="FK780" s="277"/>
      <c r="FL780" s="277"/>
      <c r="FM780" s="277"/>
      <c r="FN780" s="277"/>
      <c r="FO780" s="277"/>
      <c r="FP780" s="277"/>
      <c r="FQ780" s="277"/>
      <c r="FR780" s="277"/>
      <c r="FS780" s="277"/>
      <c r="FT780" s="277"/>
      <c r="FU780" s="277"/>
      <c r="FV780" s="277"/>
      <c r="FW780" s="277"/>
      <c r="FX780" s="277"/>
      <c r="FY780" s="277"/>
      <c r="FZ780" s="277"/>
      <c r="GA780" s="277"/>
      <c r="GB780" s="277"/>
      <c r="GC780" s="277"/>
      <c r="GD780" s="277"/>
      <c r="GE780" s="277"/>
      <c r="GF780" s="277"/>
      <c r="GG780" s="277"/>
      <c r="GH780" s="277"/>
      <c r="GI780" s="277"/>
      <c r="GJ780" s="277"/>
      <c r="GK780" s="277"/>
      <c r="GL780" s="277"/>
      <c r="GM780" s="277"/>
      <c r="GN780" s="277"/>
      <c r="GO780" s="277"/>
      <c r="GP780" s="277"/>
      <c r="GQ780" s="277"/>
      <c r="GR780" s="277"/>
      <c r="GS780" s="277"/>
      <c r="GT780" s="277"/>
      <c r="GU780" s="277"/>
      <c r="GV780" s="280"/>
      <c r="GW780" s="280"/>
      <c r="GX780" s="280"/>
      <c r="GY780" s="280"/>
      <c r="GZ780" s="280"/>
      <c r="HA780" s="280"/>
      <c r="HB780" s="280"/>
      <c r="HC780" s="280"/>
      <c r="HD780" s="280"/>
      <c r="HE780" s="280"/>
      <c r="HF780" s="280"/>
      <c r="HG780" s="280"/>
      <c r="HH780" s="280"/>
      <c r="HI780" s="280"/>
      <c r="HJ780" s="280"/>
      <c r="HK780" s="280"/>
      <c r="HL780" s="280"/>
      <c r="HM780" s="280"/>
      <c r="HN780" s="280"/>
      <c r="HO780" s="280"/>
      <c r="HP780" s="280"/>
      <c r="HQ780" s="280"/>
      <c r="HR780" s="280"/>
      <c r="HS780" s="280"/>
    </row>
    <row r="781" spans="1:227" s="278" customFormat="1" ht="35.1" customHeight="1">
      <c r="A781" s="521"/>
      <c r="B781" s="296" t="s">
        <v>257</v>
      </c>
      <c r="C781" s="290">
        <v>4.32</v>
      </c>
      <c r="D781" s="290"/>
      <c r="E781" s="290"/>
      <c r="F781" s="291">
        <f t="shared" si="120"/>
        <v>4.32</v>
      </c>
      <c r="G781" s="290"/>
      <c r="H781" s="291">
        <f t="shared" si="128"/>
        <v>4.32</v>
      </c>
      <c r="I781" s="296"/>
      <c r="J781" s="277"/>
      <c r="K781" s="277"/>
      <c r="L781" s="277"/>
      <c r="M781" s="277"/>
      <c r="N781" s="277"/>
      <c r="O781" s="277"/>
      <c r="P781" s="277"/>
      <c r="Q781" s="277"/>
      <c r="R781" s="277"/>
      <c r="S781" s="277"/>
      <c r="T781" s="277"/>
      <c r="U781" s="277"/>
      <c r="V781" s="277"/>
      <c r="W781" s="277"/>
      <c r="X781" s="277"/>
      <c r="Y781" s="277"/>
      <c r="Z781" s="277"/>
      <c r="AA781" s="277"/>
      <c r="AB781" s="277"/>
      <c r="AC781" s="277"/>
      <c r="AD781" s="277"/>
      <c r="AE781" s="277"/>
      <c r="AF781" s="277"/>
      <c r="AG781" s="277"/>
      <c r="AH781" s="277"/>
      <c r="AI781" s="277"/>
      <c r="AJ781" s="277"/>
      <c r="AK781" s="277"/>
      <c r="AL781" s="277"/>
      <c r="AM781" s="277"/>
      <c r="AN781" s="277"/>
      <c r="AO781" s="277"/>
      <c r="AP781" s="277"/>
      <c r="AQ781" s="277"/>
      <c r="AR781" s="277"/>
      <c r="AS781" s="277"/>
      <c r="AT781" s="277"/>
      <c r="AU781" s="277"/>
      <c r="AV781" s="277"/>
      <c r="AW781" s="277"/>
      <c r="AX781" s="277"/>
      <c r="AY781" s="277"/>
      <c r="AZ781" s="277"/>
      <c r="BA781" s="277"/>
      <c r="BB781" s="277"/>
      <c r="BC781" s="277"/>
      <c r="BD781" s="277"/>
      <c r="BE781" s="277"/>
      <c r="BF781" s="277"/>
      <c r="BG781" s="277"/>
      <c r="BH781" s="277"/>
      <c r="BI781" s="277"/>
      <c r="BJ781" s="277"/>
      <c r="BK781" s="277"/>
      <c r="BL781" s="277"/>
      <c r="BM781" s="277"/>
      <c r="BN781" s="277"/>
      <c r="BO781" s="277"/>
      <c r="BP781" s="277"/>
      <c r="BQ781" s="277"/>
      <c r="BR781" s="277"/>
      <c r="BS781" s="277"/>
      <c r="BT781" s="277"/>
      <c r="BU781" s="277"/>
      <c r="BV781" s="277"/>
      <c r="BW781" s="277"/>
      <c r="BX781" s="277"/>
      <c r="BY781" s="277"/>
      <c r="BZ781" s="277"/>
      <c r="CA781" s="277"/>
      <c r="CB781" s="277"/>
      <c r="CC781" s="277"/>
      <c r="CD781" s="277"/>
      <c r="CE781" s="277"/>
      <c r="CF781" s="277"/>
      <c r="CG781" s="277"/>
      <c r="CH781" s="277"/>
      <c r="CI781" s="277"/>
      <c r="CJ781" s="277"/>
      <c r="CK781" s="277"/>
      <c r="CL781" s="277"/>
      <c r="CM781" s="277"/>
      <c r="CN781" s="277"/>
      <c r="CO781" s="277"/>
      <c r="CP781" s="277"/>
      <c r="CQ781" s="277"/>
      <c r="CR781" s="277"/>
      <c r="CS781" s="277"/>
      <c r="CT781" s="277"/>
      <c r="CU781" s="277"/>
      <c r="CV781" s="277"/>
      <c r="CW781" s="277"/>
      <c r="CX781" s="277"/>
      <c r="CY781" s="277"/>
      <c r="CZ781" s="277"/>
      <c r="DA781" s="277"/>
      <c r="DB781" s="277"/>
      <c r="DC781" s="277"/>
      <c r="DD781" s="277"/>
      <c r="DE781" s="277"/>
      <c r="DF781" s="277"/>
      <c r="DG781" s="277"/>
      <c r="DH781" s="277"/>
      <c r="DI781" s="277"/>
      <c r="DJ781" s="277"/>
      <c r="DK781" s="277"/>
      <c r="DL781" s="277"/>
      <c r="DM781" s="277"/>
      <c r="DN781" s="277"/>
      <c r="DO781" s="277"/>
      <c r="DP781" s="277"/>
      <c r="DQ781" s="277"/>
      <c r="DR781" s="277"/>
      <c r="DS781" s="277"/>
      <c r="DT781" s="277"/>
      <c r="DU781" s="277"/>
      <c r="DV781" s="277"/>
      <c r="DW781" s="277"/>
      <c r="DX781" s="277"/>
      <c r="DY781" s="277"/>
      <c r="DZ781" s="277"/>
      <c r="EA781" s="277"/>
      <c r="EB781" s="277"/>
      <c r="EC781" s="277"/>
      <c r="ED781" s="277"/>
      <c r="EE781" s="277"/>
      <c r="EF781" s="277"/>
      <c r="EG781" s="277"/>
      <c r="EH781" s="277"/>
      <c r="EI781" s="277"/>
      <c r="EJ781" s="277"/>
      <c r="EK781" s="277"/>
      <c r="EL781" s="277"/>
      <c r="EM781" s="277"/>
      <c r="EN781" s="277"/>
      <c r="EO781" s="277"/>
      <c r="EP781" s="277"/>
      <c r="EQ781" s="277"/>
      <c r="ER781" s="277"/>
      <c r="ES781" s="277"/>
      <c r="ET781" s="277"/>
      <c r="EU781" s="277"/>
      <c r="EV781" s="277"/>
      <c r="EW781" s="277"/>
      <c r="EX781" s="277"/>
      <c r="EY781" s="277"/>
      <c r="EZ781" s="277"/>
      <c r="FA781" s="277"/>
      <c r="FB781" s="277"/>
      <c r="FC781" s="277"/>
      <c r="FD781" s="277"/>
      <c r="FE781" s="277"/>
      <c r="FF781" s="277"/>
      <c r="FG781" s="277"/>
      <c r="FH781" s="277"/>
      <c r="FI781" s="277"/>
      <c r="FJ781" s="277"/>
      <c r="FK781" s="277"/>
      <c r="FL781" s="277"/>
      <c r="FM781" s="277"/>
      <c r="FN781" s="277"/>
      <c r="FO781" s="277"/>
      <c r="FP781" s="277"/>
      <c r="FQ781" s="277"/>
      <c r="FR781" s="277"/>
      <c r="FS781" s="277"/>
      <c r="FT781" s="277"/>
      <c r="FU781" s="277"/>
      <c r="FV781" s="277"/>
      <c r="FW781" s="277"/>
      <c r="FX781" s="277"/>
      <c r="FY781" s="277"/>
      <c r="FZ781" s="277"/>
      <c r="GA781" s="277"/>
      <c r="GB781" s="277"/>
      <c r="GC781" s="277"/>
      <c r="GD781" s="277"/>
      <c r="GE781" s="277"/>
      <c r="GF781" s="277"/>
      <c r="GG781" s="277"/>
      <c r="GH781" s="277"/>
      <c r="GI781" s="277"/>
      <c r="GJ781" s="277"/>
      <c r="GK781" s="277"/>
      <c r="GL781" s="277"/>
      <c r="GM781" s="277"/>
      <c r="GN781" s="277"/>
      <c r="GO781" s="277"/>
      <c r="GP781" s="277"/>
      <c r="GQ781" s="277"/>
      <c r="GR781" s="277"/>
      <c r="GS781" s="277"/>
      <c r="GT781" s="277"/>
      <c r="GU781" s="277"/>
      <c r="GV781" s="280"/>
      <c r="GW781" s="280"/>
      <c r="GX781" s="280"/>
      <c r="GY781" s="280"/>
      <c r="GZ781" s="280"/>
      <c r="HA781" s="280"/>
      <c r="HB781" s="280"/>
      <c r="HC781" s="280"/>
      <c r="HD781" s="280"/>
      <c r="HE781" s="280"/>
      <c r="HF781" s="280"/>
      <c r="HG781" s="280"/>
      <c r="HH781" s="280"/>
      <c r="HI781" s="280"/>
      <c r="HJ781" s="280"/>
      <c r="HK781" s="280"/>
      <c r="HL781" s="280"/>
      <c r="HM781" s="280"/>
      <c r="HN781" s="280"/>
      <c r="HO781" s="280"/>
      <c r="HP781" s="280"/>
      <c r="HQ781" s="280"/>
      <c r="HR781" s="280"/>
      <c r="HS781" s="280"/>
    </row>
    <row r="782" spans="1:227" s="278" customFormat="1" ht="35.1" customHeight="1">
      <c r="A782" s="521"/>
      <c r="B782" s="294" t="s">
        <v>258</v>
      </c>
      <c r="C782" s="290">
        <f>SUM(C783:C785)</f>
        <v>100</v>
      </c>
      <c r="D782" s="290">
        <f t="shared" ref="D782:G782" si="130">SUM(D783:D785)</f>
        <v>46.65</v>
      </c>
      <c r="E782" s="290">
        <f t="shared" si="130"/>
        <v>0</v>
      </c>
      <c r="F782" s="291">
        <f t="shared" si="120"/>
        <v>146.65</v>
      </c>
      <c r="G782" s="290">
        <f t="shared" si="130"/>
        <v>99.521000000000001</v>
      </c>
      <c r="H782" s="291">
        <f t="shared" si="128"/>
        <v>246.17099999999999</v>
      </c>
      <c r="I782" s="296"/>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277"/>
      <c r="AF782" s="277"/>
      <c r="AG782" s="277"/>
      <c r="AH782" s="277"/>
      <c r="AI782" s="277"/>
      <c r="AJ782" s="277"/>
      <c r="AK782" s="277"/>
      <c r="AL782" s="277"/>
      <c r="AM782" s="277"/>
      <c r="AN782" s="277"/>
      <c r="AO782" s="277"/>
      <c r="AP782" s="277"/>
      <c r="AQ782" s="277"/>
      <c r="AR782" s="277"/>
      <c r="AS782" s="277"/>
      <c r="AT782" s="277"/>
      <c r="AU782" s="277"/>
      <c r="AV782" s="277"/>
      <c r="AW782" s="277"/>
      <c r="AX782" s="277"/>
      <c r="AY782" s="277"/>
      <c r="AZ782" s="277"/>
      <c r="BA782" s="277"/>
      <c r="BB782" s="277"/>
      <c r="BC782" s="277"/>
      <c r="BD782" s="277"/>
      <c r="BE782" s="277"/>
      <c r="BF782" s="277"/>
      <c r="BG782" s="277"/>
      <c r="BH782" s="277"/>
      <c r="BI782" s="277"/>
      <c r="BJ782" s="277"/>
      <c r="BK782" s="277"/>
      <c r="BL782" s="277"/>
      <c r="BM782" s="277"/>
      <c r="BN782" s="277"/>
      <c r="BO782" s="277"/>
      <c r="BP782" s="277"/>
      <c r="BQ782" s="277"/>
      <c r="BR782" s="277"/>
      <c r="BS782" s="277"/>
      <c r="BT782" s="277"/>
      <c r="BU782" s="277"/>
      <c r="BV782" s="277"/>
      <c r="BW782" s="277"/>
      <c r="BX782" s="277"/>
      <c r="BY782" s="277"/>
      <c r="BZ782" s="277"/>
      <c r="CA782" s="277"/>
      <c r="CB782" s="277"/>
      <c r="CC782" s="277"/>
      <c r="CD782" s="277"/>
      <c r="CE782" s="277"/>
      <c r="CF782" s="277"/>
      <c r="CG782" s="277"/>
      <c r="CH782" s="277"/>
      <c r="CI782" s="277"/>
      <c r="CJ782" s="277"/>
      <c r="CK782" s="277"/>
      <c r="CL782" s="277"/>
      <c r="CM782" s="277"/>
      <c r="CN782" s="277"/>
      <c r="CO782" s="277"/>
      <c r="CP782" s="277"/>
      <c r="CQ782" s="277"/>
      <c r="CR782" s="277"/>
      <c r="CS782" s="277"/>
      <c r="CT782" s="277"/>
      <c r="CU782" s="277"/>
      <c r="CV782" s="277"/>
      <c r="CW782" s="277"/>
      <c r="CX782" s="277"/>
      <c r="CY782" s="277"/>
      <c r="CZ782" s="277"/>
      <c r="DA782" s="277"/>
      <c r="DB782" s="277"/>
      <c r="DC782" s="277"/>
      <c r="DD782" s="277"/>
      <c r="DE782" s="277"/>
      <c r="DF782" s="277"/>
      <c r="DG782" s="277"/>
      <c r="DH782" s="277"/>
      <c r="DI782" s="277"/>
      <c r="DJ782" s="277"/>
      <c r="DK782" s="277"/>
      <c r="DL782" s="277"/>
      <c r="DM782" s="277"/>
      <c r="DN782" s="277"/>
      <c r="DO782" s="277"/>
      <c r="DP782" s="277"/>
      <c r="DQ782" s="277"/>
      <c r="DR782" s="277"/>
      <c r="DS782" s="277"/>
      <c r="DT782" s="277"/>
      <c r="DU782" s="277"/>
      <c r="DV782" s="277"/>
      <c r="DW782" s="277"/>
      <c r="DX782" s="277"/>
      <c r="DY782" s="277"/>
      <c r="DZ782" s="277"/>
      <c r="EA782" s="277"/>
      <c r="EB782" s="277"/>
      <c r="EC782" s="277"/>
      <c r="ED782" s="277"/>
      <c r="EE782" s="277"/>
      <c r="EF782" s="277"/>
      <c r="EG782" s="277"/>
      <c r="EH782" s="277"/>
      <c r="EI782" s="277"/>
      <c r="EJ782" s="277"/>
      <c r="EK782" s="277"/>
      <c r="EL782" s="277"/>
      <c r="EM782" s="277"/>
      <c r="EN782" s="277"/>
      <c r="EO782" s="277"/>
      <c r="EP782" s="277"/>
      <c r="EQ782" s="277"/>
      <c r="ER782" s="277"/>
      <c r="ES782" s="277"/>
      <c r="ET782" s="277"/>
      <c r="EU782" s="277"/>
      <c r="EV782" s="277"/>
      <c r="EW782" s="277"/>
      <c r="EX782" s="277"/>
      <c r="EY782" s="277"/>
      <c r="EZ782" s="277"/>
      <c r="FA782" s="277"/>
      <c r="FB782" s="277"/>
      <c r="FC782" s="277"/>
      <c r="FD782" s="277"/>
      <c r="FE782" s="277"/>
      <c r="FF782" s="277"/>
      <c r="FG782" s="277"/>
      <c r="FH782" s="277"/>
      <c r="FI782" s="277"/>
      <c r="FJ782" s="277"/>
      <c r="FK782" s="277"/>
      <c r="FL782" s="277"/>
      <c r="FM782" s="277"/>
      <c r="FN782" s="277"/>
      <c r="FO782" s="277"/>
      <c r="FP782" s="277"/>
      <c r="FQ782" s="277"/>
      <c r="FR782" s="277"/>
      <c r="FS782" s="277"/>
      <c r="FT782" s="277"/>
      <c r="FU782" s="277"/>
      <c r="FV782" s="277"/>
      <c r="FW782" s="277"/>
      <c r="FX782" s="277"/>
      <c r="FY782" s="277"/>
      <c r="FZ782" s="277"/>
      <c r="GA782" s="277"/>
      <c r="GB782" s="277"/>
      <c r="GC782" s="277"/>
      <c r="GD782" s="277"/>
      <c r="GE782" s="277"/>
      <c r="GF782" s="277"/>
      <c r="GG782" s="277"/>
      <c r="GH782" s="277"/>
      <c r="GI782" s="277"/>
      <c r="GJ782" s="277"/>
      <c r="GK782" s="277"/>
      <c r="GL782" s="277"/>
      <c r="GM782" s="277"/>
      <c r="GN782" s="277"/>
      <c r="GO782" s="277"/>
      <c r="GP782" s="277"/>
      <c r="GQ782" s="277"/>
      <c r="GR782" s="277"/>
      <c r="GS782" s="277"/>
      <c r="GT782" s="277"/>
      <c r="GU782" s="277"/>
      <c r="GV782" s="280"/>
      <c r="GW782" s="280"/>
      <c r="GX782" s="280"/>
      <c r="GY782" s="280"/>
      <c r="GZ782" s="280"/>
      <c r="HA782" s="280"/>
      <c r="HB782" s="280"/>
      <c r="HC782" s="280"/>
      <c r="HD782" s="280"/>
      <c r="HE782" s="280"/>
      <c r="HF782" s="280"/>
      <c r="HG782" s="280"/>
      <c r="HH782" s="280"/>
      <c r="HI782" s="280"/>
      <c r="HJ782" s="280"/>
      <c r="HK782" s="280"/>
      <c r="HL782" s="280"/>
      <c r="HM782" s="280"/>
      <c r="HN782" s="280"/>
      <c r="HO782" s="280"/>
      <c r="HP782" s="280"/>
      <c r="HQ782" s="280"/>
      <c r="HR782" s="280"/>
      <c r="HS782" s="280"/>
    </row>
    <row r="783" spans="1:227" s="278" customFormat="1" ht="35.1" customHeight="1">
      <c r="A783" s="521"/>
      <c r="B783" s="296" t="s">
        <v>704</v>
      </c>
      <c r="C783" s="290">
        <v>10</v>
      </c>
      <c r="D783" s="290"/>
      <c r="E783" s="290"/>
      <c r="F783" s="291">
        <f t="shared" si="120"/>
        <v>10</v>
      </c>
      <c r="G783" s="290"/>
      <c r="H783" s="291">
        <f t="shared" si="128"/>
        <v>10</v>
      </c>
      <c r="I783" s="296"/>
      <c r="J783" s="277"/>
      <c r="K783" s="277"/>
      <c r="L783" s="277"/>
      <c r="M783" s="277"/>
      <c r="N783" s="277"/>
      <c r="O783" s="277"/>
      <c r="P783" s="277"/>
      <c r="Q783" s="277"/>
      <c r="R783" s="277"/>
      <c r="S783" s="277"/>
      <c r="T783" s="277"/>
      <c r="U783" s="277"/>
      <c r="V783" s="277"/>
      <c r="W783" s="277"/>
      <c r="X783" s="277"/>
      <c r="Y783" s="277"/>
      <c r="Z783" s="277"/>
      <c r="AA783" s="277"/>
      <c r="AB783" s="277"/>
      <c r="AC783" s="277"/>
      <c r="AD783" s="277"/>
      <c r="AE783" s="277"/>
      <c r="AF783" s="277"/>
      <c r="AG783" s="277"/>
      <c r="AH783" s="277"/>
      <c r="AI783" s="277"/>
      <c r="AJ783" s="277"/>
      <c r="AK783" s="277"/>
      <c r="AL783" s="277"/>
      <c r="AM783" s="277"/>
      <c r="AN783" s="277"/>
      <c r="AO783" s="277"/>
      <c r="AP783" s="277"/>
      <c r="AQ783" s="277"/>
      <c r="AR783" s="277"/>
      <c r="AS783" s="277"/>
      <c r="AT783" s="277"/>
      <c r="AU783" s="277"/>
      <c r="AV783" s="277"/>
      <c r="AW783" s="277"/>
      <c r="AX783" s="277"/>
      <c r="AY783" s="277"/>
      <c r="AZ783" s="277"/>
      <c r="BA783" s="277"/>
      <c r="BB783" s="277"/>
      <c r="BC783" s="277"/>
      <c r="BD783" s="277"/>
      <c r="BE783" s="277"/>
      <c r="BF783" s="277"/>
      <c r="BG783" s="277"/>
      <c r="BH783" s="277"/>
      <c r="BI783" s="277"/>
      <c r="BJ783" s="277"/>
      <c r="BK783" s="277"/>
      <c r="BL783" s="277"/>
      <c r="BM783" s="277"/>
      <c r="BN783" s="277"/>
      <c r="BO783" s="277"/>
      <c r="BP783" s="277"/>
      <c r="BQ783" s="277"/>
      <c r="BR783" s="277"/>
      <c r="BS783" s="277"/>
      <c r="BT783" s="277"/>
      <c r="BU783" s="277"/>
      <c r="BV783" s="277"/>
      <c r="BW783" s="277"/>
      <c r="BX783" s="277"/>
      <c r="BY783" s="277"/>
      <c r="BZ783" s="277"/>
      <c r="CA783" s="277"/>
      <c r="CB783" s="277"/>
      <c r="CC783" s="277"/>
      <c r="CD783" s="277"/>
      <c r="CE783" s="277"/>
      <c r="CF783" s="277"/>
      <c r="CG783" s="277"/>
      <c r="CH783" s="277"/>
      <c r="CI783" s="277"/>
      <c r="CJ783" s="277"/>
      <c r="CK783" s="277"/>
      <c r="CL783" s="277"/>
      <c r="CM783" s="277"/>
      <c r="CN783" s="277"/>
      <c r="CO783" s="277"/>
      <c r="CP783" s="277"/>
      <c r="CQ783" s="277"/>
      <c r="CR783" s="277"/>
      <c r="CS783" s="277"/>
      <c r="CT783" s="277"/>
      <c r="CU783" s="277"/>
      <c r="CV783" s="277"/>
      <c r="CW783" s="277"/>
      <c r="CX783" s="277"/>
      <c r="CY783" s="277"/>
      <c r="CZ783" s="277"/>
      <c r="DA783" s="277"/>
      <c r="DB783" s="277"/>
      <c r="DC783" s="277"/>
      <c r="DD783" s="277"/>
      <c r="DE783" s="277"/>
      <c r="DF783" s="277"/>
      <c r="DG783" s="277"/>
      <c r="DH783" s="277"/>
      <c r="DI783" s="277"/>
      <c r="DJ783" s="277"/>
      <c r="DK783" s="277"/>
      <c r="DL783" s="277"/>
      <c r="DM783" s="277"/>
      <c r="DN783" s="277"/>
      <c r="DO783" s="277"/>
      <c r="DP783" s="277"/>
      <c r="DQ783" s="277"/>
      <c r="DR783" s="277"/>
      <c r="DS783" s="277"/>
      <c r="DT783" s="277"/>
      <c r="DU783" s="277"/>
      <c r="DV783" s="277"/>
      <c r="DW783" s="277"/>
      <c r="DX783" s="277"/>
      <c r="DY783" s="277"/>
      <c r="DZ783" s="277"/>
      <c r="EA783" s="277"/>
      <c r="EB783" s="277"/>
      <c r="EC783" s="277"/>
      <c r="ED783" s="277"/>
      <c r="EE783" s="277"/>
      <c r="EF783" s="277"/>
      <c r="EG783" s="277"/>
      <c r="EH783" s="277"/>
      <c r="EI783" s="277"/>
      <c r="EJ783" s="277"/>
      <c r="EK783" s="277"/>
      <c r="EL783" s="277"/>
      <c r="EM783" s="277"/>
      <c r="EN783" s="277"/>
      <c r="EO783" s="277"/>
      <c r="EP783" s="277"/>
      <c r="EQ783" s="277"/>
      <c r="ER783" s="277"/>
      <c r="ES783" s="277"/>
      <c r="ET783" s="277"/>
      <c r="EU783" s="277"/>
      <c r="EV783" s="277"/>
      <c r="EW783" s="277"/>
      <c r="EX783" s="277"/>
      <c r="EY783" s="277"/>
      <c r="EZ783" s="277"/>
      <c r="FA783" s="277"/>
      <c r="FB783" s="277"/>
      <c r="FC783" s="277"/>
      <c r="FD783" s="277"/>
      <c r="FE783" s="277"/>
      <c r="FF783" s="277"/>
      <c r="FG783" s="277"/>
      <c r="FH783" s="277"/>
      <c r="FI783" s="277"/>
      <c r="FJ783" s="277"/>
      <c r="FK783" s="277"/>
      <c r="FL783" s="277"/>
      <c r="FM783" s="277"/>
      <c r="FN783" s="277"/>
      <c r="FO783" s="277"/>
      <c r="FP783" s="277"/>
      <c r="FQ783" s="277"/>
      <c r="FR783" s="277"/>
      <c r="FS783" s="277"/>
      <c r="FT783" s="277"/>
      <c r="FU783" s="277"/>
      <c r="FV783" s="277"/>
      <c r="FW783" s="277"/>
      <c r="FX783" s="277"/>
      <c r="FY783" s="277"/>
      <c r="FZ783" s="277"/>
      <c r="GA783" s="277"/>
      <c r="GB783" s="277"/>
      <c r="GC783" s="277"/>
      <c r="GD783" s="277"/>
      <c r="GE783" s="277"/>
      <c r="GF783" s="277"/>
      <c r="GG783" s="277"/>
      <c r="GH783" s="277"/>
      <c r="GI783" s="277"/>
      <c r="GJ783" s="277"/>
      <c r="GK783" s="277"/>
      <c r="GL783" s="277"/>
      <c r="GM783" s="277"/>
      <c r="GN783" s="277"/>
      <c r="GO783" s="277"/>
      <c r="GP783" s="277"/>
      <c r="GQ783" s="277"/>
      <c r="GR783" s="277"/>
      <c r="GS783" s="277"/>
      <c r="GT783" s="277"/>
      <c r="GU783" s="277"/>
      <c r="GV783" s="280"/>
      <c r="GW783" s="280"/>
      <c r="GX783" s="280"/>
      <c r="GY783" s="280"/>
      <c r="GZ783" s="280"/>
      <c r="HA783" s="280"/>
      <c r="HB783" s="280"/>
      <c r="HC783" s="280"/>
      <c r="HD783" s="280"/>
      <c r="HE783" s="280"/>
      <c r="HF783" s="280"/>
      <c r="HG783" s="280"/>
      <c r="HH783" s="280"/>
      <c r="HI783" s="280"/>
      <c r="HJ783" s="280"/>
      <c r="HK783" s="280"/>
      <c r="HL783" s="280"/>
      <c r="HM783" s="280"/>
      <c r="HN783" s="280"/>
      <c r="HO783" s="280"/>
      <c r="HP783" s="280"/>
      <c r="HQ783" s="280"/>
      <c r="HR783" s="280"/>
      <c r="HS783" s="280"/>
    </row>
    <row r="784" spans="1:227" s="278" customFormat="1" ht="35.1" customHeight="1">
      <c r="A784" s="521"/>
      <c r="B784" s="296" t="s">
        <v>705</v>
      </c>
      <c r="C784" s="290">
        <v>90</v>
      </c>
      <c r="D784" s="290">
        <v>46.65</v>
      </c>
      <c r="E784" s="290"/>
      <c r="F784" s="291">
        <f t="shared" si="120"/>
        <v>136.65</v>
      </c>
      <c r="G784" s="290"/>
      <c r="H784" s="291">
        <f t="shared" si="128"/>
        <v>136.65</v>
      </c>
      <c r="I784" s="296" t="s">
        <v>267</v>
      </c>
      <c r="J784" s="277"/>
      <c r="K784" s="277"/>
      <c r="L784" s="277"/>
      <c r="M784" s="277"/>
      <c r="N784" s="277"/>
      <c r="O784" s="277"/>
      <c r="P784" s="277"/>
      <c r="Q784" s="277"/>
      <c r="R784" s="277"/>
      <c r="S784" s="277"/>
      <c r="T784" s="277"/>
      <c r="U784" s="277"/>
      <c r="V784" s="277"/>
      <c r="W784" s="277"/>
      <c r="X784" s="277"/>
      <c r="Y784" s="277"/>
      <c r="Z784" s="277"/>
      <c r="AA784" s="277"/>
      <c r="AB784" s="277"/>
      <c r="AC784" s="277"/>
      <c r="AD784" s="277"/>
      <c r="AE784" s="277"/>
      <c r="AF784" s="277"/>
      <c r="AG784" s="277"/>
      <c r="AH784" s="277"/>
      <c r="AI784" s="277"/>
      <c r="AJ784" s="277"/>
      <c r="AK784" s="277"/>
      <c r="AL784" s="277"/>
      <c r="AM784" s="277"/>
      <c r="AN784" s="277"/>
      <c r="AO784" s="277"/>
      <c r="AP784" s="277"/>
      <c r="AQ784" s="277"/>
      <c r="AR784" s="277"/>
      <c r="AS784" s="277"/>
      <c r="AT784" s="277"/>
      <c r="AU784" s="277"/>
      <c r="AV784" s="277"/>
      <c r="AW784" s="277"/>
      <c r="AX784" s="277"/>
      <c r="AY784" s="277"/>
      <c r="AZ784" s="277"/>
      <c r="BA784" s="277"/>
      <c r="BB784" s="277"/>
      <c r="BC784" s="277"/>
      <c r="BD784" s="277"/>
      <c r="BE784" s="277"/>
      <c r="BF784" s="277"/>
      <c r="BG784" s="277"/>
      <c r="BH784" s="277"/>
      <c r="BI784" s="277"/>
      <c r="BJ784" s="277"/>
      <c r="BK784" s="277"/>
      <c r="BL784" s="277"/>
      <c r="BM784" s="277"/>
      <c r="BN784" s="277"/>
      <c r="BO784" s="277"/>
      <c r="BP784" s="277"/>
      <c r="BQ784" s="277"/>
      <c r="BR784" s="277"/>
      <c r="BS784" s="277"/>
      <c r="BT784" s="277"/>
      <c r="BU784" s="277"/>
      <c r="BV784" s="277"/>
      <c r="BW784" s="277"/>
      <c r="BX784" s="277"/>
      <c r="BY784" s="277"/>
      <c r="BZ784" s="277"/>
      <c r="CA784" s="277"/>
      <c r="CB784" s="277"/>
      <c r="CC784" s="277"/>
      <c r="CD784" s="277"/>
      <c r="CE784" s="277"/>
      <c r="CF784" s="277"/>
      <c r="CG784" s="277"/>
      <c r="CH784" s="277"/>
      <c r="CI784" s="277"/>
      <c r="CJ784" s="277"/>
      <c r="CK784" s="277"/>
      <c r="CL784" s="277"/>
      <c r="CM784" s="277"/>
      <c r="CN784" s="277"/>
      <c r="CO784" s="277"/>
      <c r="CP784" s="277"/>
      <c r="CQ784" s="277"/>
      <c r="CR784" s="277"/>
      <c r="CS784" s="277"/>
      <c r="CT784" s="277"/>
      <c r="CU784" s="277"/>
      <c r="CV784" s="277"/>
      <c r="CW784" s="277"/>
      <c r="CX784" s="277"/>
      <c r="CY784" s="277"/>
      <c r="CZ784" s="277"/>
      <c r="DA784" s="277"/>
      <c r="DB784" s="277"/>
      <c r="DC784" s="277"/>
      <c r="DD784" s="277"/>
      <c r="DE784" s="277"/>
      <c r="DF784" s="277"/>
      <c r="DG784" s="277"/>
      <c r="DH784" s="277"/>
      <c r="DI784" s="277"/>
      <c r="DJ784" s="277"/>
      <c r="DK784" s="277"/>
      <c r="DL784" s="277"/>
      <c r="DM784" s="277"/>
      <c r="DN784" s="277"/>
      <c r="DO784" s="277"/>
      <c r="DP784" s="277"/>
      <c r="DQ784" s="277"/>
      <c r="DR784" s="277"/>
      <c r="DS784" s="277"/>
      <c r="DT784" s="277"/>
      <c r="DU784" s="277"/>
      <c r="DV784" s="277"/>
      <c r="DW784" s="277"/>
      <c r="DX784" s="277"/>
      <c r="DY784" s="277"/>
      <c r="DZ784" s="277"/>
      <c r="EA784" s="277"/>
      <c r="EB784" s="277"/>
      <c r="EC784" s="277"/>
      <c r="ED784" s="277"/>
      <c r="EE784" s="277"/>
      <c r="EF784" s="277"/>
      <c r="EG784" s="277"/>
      <c r="EH784" s="277"/>
      <c r="EI784" s="277"/>
      <c r="EJ784" s="277"/>
      <c r="EK784" s="277"/>
      <c r="EL784" s="277"/>
      <c r="EM784" s="277"/>
      <c r="EN784" s="277"/>
      <c r="EO784" s="277"/>
      <c r="EP784" s="277"/>
      <c r="EQ784" s="277"/>
      <c r="ER784" s="277"/>
      <c r="ES784" s="277"/>
      <c r="ET784" s="277"/>
      <c r="EU784" s="277"/>
      <c r="EV784" s="277"/>
      <c r="EW784" s="277"/>
      <c r="EX784" s="277"/>
      <c r="EY784" s="277"/>
      <c r="EZ784" s="277"/>
      <c r="FA784" s="277"/>
      <c r="FB784" s="277"/>
      <c r="FC784" s="277"/>
      <c r="FD784" s="277"/>
      <c r="FE784" s="277"/>
      <c r="FF784" s="277"/>
      <c r="FG784" s="277"/>
      <c r="FH784" s="277"/>
      <c r="FI784" s="277"/>
      <c r="FJ784" s="277"/>
      <c r="FK784" s="277"/>
      <c r="FL784" s="277"/>
      <c r="FM784" s="277"/>
      <c r="FN784" s="277"/>
      <c r="FO784" s="277"/>
      <c r="FP784" s="277"/>
      <c r="FQ784" s="277"/>
      <c r="FR784" s="277"/>
      <c r="FS784" s="277"/>
      <c r="FT784" s="277"/>
      <c r="FU784" s="277"/>
      <c r="FV784" s="277"/>
      <c r="FW784" s="277"/>
      <c r="FX784" s="277"/>
      <c r="FY784" s="277"/>
      <c r="FZ784" s="277"/>
      <c r="GA784" s="277"/>
      <c r="GB784" s="277"/>
      <c r="GC784" s="277"/>
      <c r="GD784" s="277"/>
      <c r="GE784" s="277"/>
      <c r="GF784" s="277"/>
      <c r="GG784" s="277"/>
      <c r="GH784" s="277"/>
      <c r="GI784" s="277"/>
      <c r="GJ784" s="277"/>
      <c r="GK784" s="277"/>
      <c r="GL784" s="277"/>
      <c r="GM784" s="277"/>
      <c r="GN784" s="277"/>
      <c r="GO784" s="277"/>
      <c r="GP784" s="277"/>
      <c r="GQ784" s="277"/>
      <c r="GR784" s="277"/>
      <c r="GS784" s="277"/>
      <c r="GT784" s="277"/>
      <c r="GU784" s="277"/>
      <c r="GV784" s="280"/>
      <c r="GW784" s="280"/>
      <c r="GX784" s="280"/>
      <c r="GY784" s="280"/>
      <c r="GZ784" s="280"/>
      <c r="HA784" s="280"/>
      <c r="HB784" s="280"/>
      <c r="HC784" s="280"/>
      <c r="HD784" s="280"/>
      <c r="HE784" s="280"/>
      <c r="HF784" s="280"/>
      <c r="HG784" s="280"/>
      <c r="HH784" s="280"/>
      <c r="HI784" s="280"/>
      <c r="HJ784" s="280"/>
      <c r="HK784" s="280"/>
      <c r="HL784" s="280"/>
      <c r="HM784" s="280"/>
      <c r="HN784" s="280"/>
      <c r="HO784" s="280"/>
      <c r="HP784" s="280"/>
      <c r="HQ784" s="280"/>
      <c r="HR784" s="280"/>
      <c r="HS784" s="280"/>
    </row>
    <row r="785" spans="1:227" s="278" customFormat="1" ht="35.1" customHeight="1">
      <c r="A785" s="522"/>
      <c r="B785" s="296" t="s">
        <v>350</v>
      </c>
      <c r="C785" s="290"/>
      <c r="D785" s="290"/>
      <c r="E785" s="290"/>
      <c r="F785" s="291">
        <f t="shared" si="120"/>
        <v>0</v>
      </c>
      <c r="G785" s="290">
        <v>99.521000000000001</v>
      </c>
      <c r="H785" s="291">
        <f t="shared" si="128"/>
        <v>99.521000000000001</v>
      </c>
      <c r="I785" s="296"/>
      <c r="J785" s="277"/>
      <c r="K785" s="277"/>
      <c r="L785" s="277"/>
      <c r="M785" s="277"/>
      <c r="N785" s="277"/>
      <c r="O785" s="277"/>
      <c r="P785" s="277"/>
      <c r="Q785" s="277"/>
      <c r="R785" s="277"/>
      <c r="S785" s="277"/>
      <c r="T785" s="277"/>
      <c r="U785" s="277"/>
      <c r="V785" s="277"/>
      <c r="W785" s="277"/>
      <c r="X785" s="277"/>
      <c r="Y785" s="277"/>
      <c r="Z785" s="277"/>
      <c r="AA785" s="277"/>
      <c r="AB785" s="277"/>
      <c r="AC785" s="277"/>
      <c r="AD785" s="277"/>
      <c r="AE785" s="277"/>
      <c r="AF785" s="277"/>
      <c r="AG785" s="277"/>
      <c r="AH785" s="277"/>
      <c r="AI785" s="277"/>
      <c r="AJ785" s="277"/>
      <c r="AK785" s="277"/>
      <c r="AL785" s="277"/>
      <c r="AM785" s="277"/>
      <c r="AN785" s="277"/>
      <c r="AO785" s="277"/>
      <c r="AP785" s="277"/>
      <c r="AQ785" s="277"/>
      <c r="AR785" s="277"/>
      <c r="AS785" s="277"/>
      <c r="AT785" s="277"/>
      <c r="AU785" s="277"/>
      <c r="AV785" s="277"/>
      <c r="AW785" s="277"/>
      <c r="AX785" s="277"/>
      <c r="AY785" s="277"/>
      <c r="AZ785" s="277"/>
      <c r="BA785" s="277"/>
      <c r="BB785" s="277"/>
      <c r="BC785" s="277"/>
      <c r="BD785" s="277"/>
      <c r="BE785" s="277"/>
      <c r="BF785" s="277"/>
      <c r="BG785" s="277"/>
      <c r="BH785" s="277"/>
      <c r="BI785" s="277"/>
      <c r="BJ785" s="277"/>
      <c r="BK785" s="277"/>
      <c r="BL785" s="277"/>
      <c r="BM785" s="277"/>
      <c r="BN785" s="277"/>
      <c r="BO785" s="277"/>
      <c r="BP785" s="277"/>
      <c r="BQ785" s="277"/>
      <c r="BR785" s="277"/>
      <c r="BS785" s="277"/>
      <c r="BT785" s="277"/>
      <c r="BU785" s="277"/>
      <c r="BV785" s="277"/>
      <c r="BW785" s="277"/>
      <c r="BX785" s="277"/>
      <c r="BY785" s="277"/>
      <c r="BZ785" s="277"/>
      <c r="CA785" s="277"/>
      <c r="CB785" s="277"/>
      <c r="CC785" s="277"/>
      <c r="CD785" s="277"/>
      <c r="CE785" s="277"/>
      <c r="CF785" s="277"/>
      <c r="CG785" s="277"/>
      <c r="CH785" s="277"/>
      <c r="CI785" s="277"/>
      <c r="CJ785" s="277"/>
      <c r="CK785" s="277"/>
      <c r="CL785" s="277"/>
      <c r="CM785" s="277"/>
      <c r="CN785" s="277"/>
      <c r="CO785" s="277"/>
      <c r="CP785" s="277"/>
      <c r="CQ785" s="277"/>
      <c r="CR785" s="277"/>
      <c r="CS785" s="277"/>
      <c r="CT785" s="277"/>
      <c r="CU785" s="277"/>
      <c r="CV785" s="277"/>
      <c r="CW785" s="277"/>
      <c r="CX785" s="277"/>
      <c r="CY785" s="277"/>
      <c r="CZ785" s="277"/>
      <c r="DA785" s="277"/>
      <c r="DB785" s="277"/>
      <c r="DC785" s="277"/>
      <c r="DD785" s="277"/>
      <c r="DE785" s="277"/>
      <c r="DF785" s="277"/>
      <c r="DG785" s="277"/>
      <c r="DH785" s="277"/>
      <c r="DI785" s="277"/>
      <c r="DJ785" s="277"/>
      <c r="DK785" s="277"/>
      <c r="DL785" s="277"/>
      <c r="DM785" s="277"/>
      <c r="DN785" s="277"/>
      <c r="DO785" s="277"/>
      <c r="DP785" s="277"/>
      <c r="DQ785" s="277"/>
      <c r="DR785" s="277"/>
      <c r="DS785" s="277"/>
      <c r="DT785" s="277"/>
      <c r="DU785" s="277"/>
      <c r="DV785" s="277"/>
      <c r="DW785" s="277"/>
      <c r="DX785" s="277"/>
      <c r="DY785" s="277"/>
      <c r="DZ785" s="277"/>
      <c r="EA785" s="277"/>
      <c r="EB785" s="277"/>
      <c r="EC785" s="277"/>
      <c r="ED785" s="277"/>
      <c r="EE785" s="277"/>
      <c r="EF785" s="277"/>
      <c r="EG785" s="277"/>
      <c r="EH785" s="277"/>
      <c r="EI785" s="277"/>
      <c r="EJ785" s="277"/>
      <c r="EK785" s="277"/>
      <c r="EL785" s="277"/>
      <c r="EM785" s="277"/>
      <c r="EN785" s="277"/>
      <c r="EO785" s="277"/>
      <c r="EP785" s="277"/>
      <c r="EQ785" s="277"/>
      <c r="ER785" s="277"/>
      <c r="ES785" s="277"/>
      <c r="ET785" s="277"/>
      <c r="EU785" s="277"/>
      <c r="EV785" s="277"/>
      <c r="EW785" s="277"/>
      <c r="EX785" s="277"/>
      <c r="EY785" s="277"/>
      <c r="EZ785" s="277"/>
      <c r="FA785" s="277"/>
      <c r="FB785" s="277"/>
      <c r="FC785" s="277"/>
      <c r="FD785" s="277"/>
      <c r="FE785" s="277"/>
      <c r="FF785" s="277"/>
      <c r="FG785" s="277"/>
      <c r="FH785" s="277"/>
      <c r="FI785" s="277"/>
      <c r="FJ785" s="277"/>
      <c r="FK785" s="277"/>
      <c r="FL785" s="277"/>
      <c r="FM785" s="277"/>
      <c r="FN785" s="277"/>
      <c r="FO785" s="277"/>
      <c r="FP785" s="277"/>
      <c r="FQ785" s="277"/>
      <c r="FR785" s="277"/>
      <c r="FS785" s="277"/>
      <c r="FT785" s="277"/>
      <c r="FU785" s="277"/>
      <c r="FV785" s="277"/>
      <c r="FW785" s="277"/>
      <c r="FX785" s="277"/>
      <c r="FY785" s="277"/>
      <c r="FZ785" s="277"/>
      <c r="GA785" s="277"/>
      <c r="GB785" s="277"/>
      <c r="GC785" s="277"/>
      <c r="GD785" s="277"/>
      <c r="GE785" s="277"/>
      <c r="GF785" s="277"/>
      <c r="GG785" s="277"/>
      <c r="GH785" s="277"/>
      <c r="GI785" s="277"/>
      <c r="GJ785" s="277"/>
      <c r="GK785" s="277"/>
      <c r="GL785" s="277"/>
      <c r="GM785" s="277"/>
      <c r="GN785" s="277"/>
      <c r="GO785" s="277"/>
      <c r="GP785" s="277"/>
      <c r="GQ785" s="277"/>
      <c r="GR785" s="277"/>
      <c r="GS785" s="277"/>
      <c r="GT785" s="277"/>
      <c r="GU785" s="277"/>
      <c r="GV785" s="280"/>
      <c r="GW785" s="280"/>
      <c r="GX785" s="280"/>
      <c r="GY785" s="280"/>
      <c r="GZ785" s="280"/>
      <c r="HA785" s="280"/>
      <c r="HB785" s="280"/>
      <c r="HC785" s="280"/>
      <c r="HD785" s="280"/>
      <c r="HE785" s="280"/>
      <c r="HF785" s="280"/>
      <c r="HG785" s="280"/>
      <c r="HH785" s="280"/>
      <c r="HI785" s="280"/>
      <c r="HJ785" s="280"/>
      <c r="HK785" s="280"/>
      <c r="HL785" s="280"/>
      <c r="HM785" s="280"/>
      <c r="HN785" s="280"/>
      <c r="HO785" s="280"/>
      <c r="HP785" s="280"/>
      <c r="HQ785" s="280"/>
      <c r="HR785" s="280"/>
      <c r="HS785" s="280"/>
    </row>
    <row r="786" spans="1:227" s="278" customFormat="1" ht="35.1" customHeight="1">
      <c r="A786" s="520" t="s">
        <v>169</v>
      </c>
      <c r="B786" s="289" t="s">
        <v>81</v>
      </c>
      <c r="C786" s="291">
        <f>C787</f>
        <v>17</v>
      </c>
      <c r="D786" s="290"/>
      <c r="E786" s="290"/>
      <c r="F786" s="291">
        <f t="shared" si="120"/>
        <v>17</v>
      </c>
      <c r="G786" s="290"/>
      <c r="H786" s="291">
        <f t="shared" si="128"/>
        <v>17</v>
      </c>
      <c r="I786" s="296"/>
      <c r="J786" s="277"/>
      <c r="K786" s="277"/>
      <c r="L786" s="277"/>
      <c r="M786" s="277"/>
      <c r="N786" s="277"/>
      <c r="O786" s="277"/>
      <c r="P786" s="277"/>
      <c r="Q786" s="277"/>
      <c r="R786" s="277"/>
      <c r="S786" s="277"/>
      <c r="T786" s="277"/>
      <c r="U786" s="277"/>
      <c r="V786" s="277"/>
      <c r="W786" s="277"/>
      <c r="X786" s="277"/>
      <c r="Y786" s="277"/>
      <c r="Z786" s="277"/>
      <c r="AA786" s="277"/>
      <c r="AB786" s="277"/>
      <c r="AC786" s="277"/>
      <c r="AD786" s="277"/>
      <c r="AE786" s="277"/>
      <c r="AF786" s="277"/>
      <c r="AG786" s="277"/>
      <c r="AH786" s="277"/>
      <c r="AI786" s="277"/>
      <c r="AJ786" s="277"/>
      <c r="AK786" s="277"/>
      <c r="AL786" s="277"/>
      <c r="AM786" s="277"/>
      <c r="AN786" s="277"/>
      <c r="AO786" s="277"/>
      <c r="AP786" s="277"/>
      <c r="AQ786" s="277"/>
      <c r="AR786" s="277"/>
      <c r="AS786" s="277"/>
      <c r="AT786" s="277"/>
      <c r="AU786" s="277"/>
      <c r="AV786" s="277"/>
      <c r="AW786" s="277"/>
      <c r="AX786" s="277"/>
      <c r="AY786" s="277"/>
      <c r="AZ786" s="277"/>
      <c r="BA786" s="277"/>
      <c r="BB786" s="277"/>
      <c r="BC786" s="277"/>
      <c r="BD786" s="277"/>
      <c r="BE786" s="277"/>
      <c r="BF786" s="277"/>
      <c r="BG786" s="277"/>
      <c r="BH786" s="277"/>
      <c r="BI786" s="277"/>
      <c r="BJ786" s="277"/>
      <c r="BK786" s="277"/>
      <c r="BL786" s="277"/>
      <c r="BM786" s="277"/>
      <c r="BN786" s="277"/>
      <c r="BO786" s="277"/>
      <c r="BP786" s="277"/>
      <c r="BQ786" s="277"/>
      <c r="BR786" s="277"/>
      <c r="BS786" s="277"/>
      <c r="BT786" s="277"/>
      <c r="BU786" s="277"/>
      <c r="BV786" s="277"/>
      <c r="BW786" s="277"/>
      <c r="BX786" s="277"/>
      <c r="BY786" s="277"/>
      <c r="BZ786" s="277"/>
      <c r="CA786" s="277"/>
      <c r="CB786" s="277"/>
      <c r="CC786" s="277"/>
      <c r="CD786" s="277"/>
      <c r="CE786" s="277"/>
      <c r="CF786" s="277"/>
      <c r="CG786" s="277"/>
      <c r="CH786" s="277"/>
      <c r="CI786" s="277"/>
      <c r="CJ786" s="277"/>
      <c r="CK786" s="277"/>
      <c r="CL786" s="277"/>
      <c r="CM786" s="277"/>
      <c r="CN786" s="277"/>
      <c r="CO786" s="277"/>
      <c r="CP786" s="277"/>
      <c r="CQ786" s="277"/>
      <c r="CR786" s="277"/>
      <c r="CS786" s="277"/>
      <c r="CT786" s="277"/>
      <c r="CU786" s="277"/>
      <c r="CV786" s="277"/>
      <c r="CW786" s="277"/>
      <c r="CX786" s="277"/>
      <c r="CY786" s="277"/>
      <c r="CZ786" s="277"/>
      <c r="DA786" s="277"/>
      <c r="DB786" s="277"/>
      <c r="DC786" s="277"/>
      <c r="DD786" s="277"/>
      <c r="DE786" s="277"/>
      <c r="DF786" s="277"/>
      <c r="DG786" s="277"/>
      <c r="DH786" s="277"/>
      <c r="DI786" s="277"/>
      <c r="DJ786" s="277"/>
      <c r="DK786" s="277"/>
      <c r="DL786" s="277"/>
      <c r="DM786" s="277"/>
      <c r="DN786" s="277"/>
      <c r="DO786" s="277"/>
      <c r="DP786" s="277"/>
      <c r="DQ786" s="277"/>
      <c r="DR786" s="277"/>
      <c r="DS786" s="277"/>
      <c r="DT786" s="277"/>
      <c r="DU786" s="277"/>
      <c r="DV786" s="277"/>
      <c r="DW786" s="277"/>
      <c r="DX786" s="277"/>
      <c r="DY786" s="277"/>
      <c r="DZ786" s="277"/>
      <c r="EA786" s="277"/>
      <c r="EB786" s="277"/>
      <c r="EC786" s="277"/>
      <c r="ED786" s="277"/>
      <c r="EE786" s="277"/>
      <c r="EF786" s="277"/>
      <c r="EG786" s="277"/>
      <c r="EH786" s="277"/>
      <c r="EI786" s="277"/>
      <c r="EJ786" s="277"/>
      <c r="EK786" s="277"/>
      <c r="EL786" s="277"/>
      <c r="EM786" s="277"/>
      <c r="EN786" s="277"/>
      <c r="EO786" s="277"/>
      <c r="EP786" s="277"/>
      <c r="EQ786" s="277"/>
      <c r="ER786" s="277"/>
      <c r="ES786" s="277"/>
      <c r="ET786" s="277"/>
      <c r="EU786" s="277"/>
      <c r="EV786" s="277"/>
      <c r="EW786" s="277"/>
      <c r="EX786" s="277"/>
      <c r="EY786" s="277"/>
      <c r="EZ786" s="277"/>
      <c r="FA786" s="277"/>
      <c r="FB786" s="277"/>
      <c r="FC786" s="277"/>
      <c r="FD786" s="277"/>
      <c r="FE786" s="277"/>
      <c r="FF786" s="277"/>
      <c r="FG786" s="277"/>
      <c r="FH786" s="277"/>
      <c r="FI786" s="277"/>
      <c r="FJ786" s="277"/>
      <c r="FK786" s="277"/>
      <c r="FL786" s="277"/>
      <c r="FM786" s="277"/>
      <c r="FN786" s="277"/>
      <c r="FO786" s="277"/>
      <c r="FP786" s="277"/>
      <c r="FQ786" s="277"/>
      <c r="FR786" s="277"/>
      <c r="FS786" s="277"/>
      <c r="FT786" s="277"/>
      <c r="FU786" s="277"/>
      <c r="FV786" s="277"/>
      <c r="FW786" s="277"/>
      <c r="FX786" s="277"/>
      <c r="FY786" s="277"/>
      <c r="FZ786" s="277"/>
      <c r="GA786" s="277"/>
      <c r="GB786" s="277"/>
      <c r="GC786" s="277"/>
      <c r="GD786" s="277"/>
      <c r="GE786" s="277"/>
      <c r="GF786" s="277"/>
      <c r="GG786" s="277"/>
      <c r="GH786" s="277"/>
      <c r="GI786" s="277"/>
      <c r="GJ786" s="277"/>
      <c r="GK786" s="277"/>
      <c r="GL786" s="277"/>
      <c r="GM786" s="277"/>
      <c r="GN786" s="277"/>
      <c r="GO786" s="277"/>
      <c r="GP786" s="277"/>
      <c r="GQ786" s="277"/>
      <c r="GR786" s="277"/>
      <c r="GS786" s="277"/>
      <c r="GT786" s="277"/>
      <c r="GU786" s="277"/>
      <c r="GV786" s="280"/>
      <c r="GW786" s="280"/>
      <c r="GX786" s="280"/>
      <c r="GY786" s="280"/>
      <c r="GZ786" s="280"/>
      <c r="HA786" s="280"/>
      <c r="HB786" s="280"/>
      <c r="HC786" s="280"/>
      <c r="HD786" s="280"/>
      <c r="HE786" s="280"/>
      <c r="HF786" s="280"/>
      <c r="HG786" s="280"/>
      <c r="HH786" s="280"/>
      <c r="HI786" s="280"/>
      <c r="HJ786" s="280"/>
      <c r="HK786" s="280"/>
      <c r="HL786" s="280"/>
      <c r="HM786" s="280"/>
      <c r="HN786" s="280"/>
      <c r="HO786" s="280"/>
      <c r="HP786" s="280"/>
      <c r="HQ786" s="280"/>
      <c r="HR786" s="280"/>
      <c r="HS786" s="280"/>
    </row>
    <row r="787" spans="1:227" s="278" customFormat="1" ht="35.1" customHeight="1">
      <c r="A787" s="521"/>
      <c r="B787" s="292" t="s">
        <v>477</v>
      </c>
      <c r="C787" s="291">
        <f>SUM(C788)</f>
        <v>17</v>
      </c>
      <c r="D787" s="290"/>
      <c r="E787" s="290"/>
      <c r="F787" s="291">
        <f t="shared" si="120"/>
        <v>17</v>
      </c>
      <c r="G787" s="290"/>
      <c r="H787" s="291">
        <f t="shared" si="128"/>
        <v>17</v>
      </c>
      <c r="I787" s="296"/>
      <c r="J787" s="277"/>
      <c r="K787" s="277"/>
      <c r="L787" s="277"/>
      <c r="M787" s="277"/>
      <c r="N787" s="277"/>
      <c r="O787" s="277"/>
      <c r="P787" s="277"/>
      <c r="Q787" s="277"/>
      <c r="R787" s="277"/>
      <c r="S787" s="277"/>
      <c r="T787" s="277"/>
      <c r="U787" s="277"/>
      <c r="V787" s="277"/>
      <c r="W787" s="277"/>
      <c r="X787" s="277"/>
      <c r="Y787" s="277"/>
      <c r="Z787" s="277"/>
      <c r="AA787" s="277"/>
      <c r="AB787" s="277"/>
      <c r="AC787" s="277"/>
      <c r="AD787" s="277"/>
      <c r="AE787" s="277"/>
      <c r="AF787" s="277"/>
      <c r="AG787" s="277"/>
      <c r="AH787" s="277"/>
      <c r="AI787" s="277"/>
      <c r="AJ787" s="277"/>
      <c r="AK787" s="277"/>
      <c r="AL787" s="277"/>
      <c r="AM787" s="277"/>
      <c r="AN787" s="277"/>
      <c r="AO787" s="277"/>
      <c r="AP787" s="277"/>
      <c r="AQ787" s="277"/>
      <c r="AR787" s="277"/>
      <c r="AS787" s="277"/>
      <c r="AT787" s="277"/>
      <c r="AU787" s="277"/>
      <c r="AV787" s="277"/>
      <c r="AW787" s="277"/>
      <c r="AX787" s="277"/>
      <c r="AY787" s="277"/>
      <c r="AZ787" s="277"/>
      <c r="BA787" s="277"/>
      <c r="BB787" s="277"/>
      <c r="BC787" s="277"/>
      <c r="BD787" s="277"/>
      <c r="BE787" s="277"/>
      <c r="BF787" s="277"/>
      <c r="BG787" s="277"/>
      <c r="BH787" s="277"/>
      <c r="BI787" s="277"/>
      <c r="BJ787" s="277"/>
      <c r="BK787" s="277"/>
      <c r="BL787" s="277"/>
      <c r="BM787" s="277"/>
      <c r="BN787" s="277"/>
      <c r="BO787" s="277"/>
      <c r="BP787" s="277"/>
      <c r="BQ787" s="277"/>
      <c r="BR787" s="277"/>
      <c r="BS787" s="277"/>
      <c r="BT787" s="277"/>
      <c r="BU787" s="277"/>
      <c r="BV787" s="277"/>
      <c r="BW787" s="277"/>
      <c r="BX787" s="277"/>
      <c r="BY787" s="277"/>
      <c r="BZ787" s="277"/>
      <c r="CA787" s="277"/>
      <c r="CB787" s="277"/>
      <c r="CC787" s="277"/>
      <c r="CD787" s="277"/>
      <c r="CE787" s="277"/>
      <c r="CF787" s="277"/>
      <c r="CG787" s="277"/>
      <c r="CH787" s="277"/>
      <c r="CI787" s="277"/>
      <c r="CJ787" s="277"/>
      <c r="CK787" s="277"/>
      <c r="CL787" s="277"/>
      <c r="CM787" s="277"/>
      <c r="CN787" s="277"/>
      <c r="CO787" s="277"/>
      <c r="CP787" s="277"/>
      <c r="CQ787" s="277"/>
      <c r="CR787" s="277"/>
      <c r="CS787" s="277"/>
      <c r="CT787" s="277"/>
      <c r="CU787" s="277"/>
      <c r="CV787" s="277"/>
      <c r="CW787" s="277"/>
      <c r="CX787" s="277"/>
      <c r="CY787" s="277"/>
      <c r="CZ787" s="277"/>
      <c r="DA787" s="277"/>
      <c r="DB787" s="277"/>
      <c r="DC787" s="277"/>
      <c r="DD787" s="277"/>
      <c r="DE787" s="277"/>
      <c r="DF787" s="277"/>
      <c r="DG787" s="277"/>
      <c r="DH787" s="277"/>
      <c r="DI787" s="277"/>
      <c r="DJ787" s="277"/>
      <c r="DK787" s="277"/>
      <c r="DL787" s="277"/>
      <c r="DM787" s="277"/>
      <c r="DN787" s="277"/>
      <c r="DO787" s="277"/>
      <c r="DP787" s="277"/>
      <c r="DQ787" s="277"/>
      <c r="DR787" s="277"/>
      <c r="DS787" s="277"/>
      <c r="DT787" s="277"/>
      <c r="DU787" s="277"/>
      <c r="DV787" s="277"/>
      <c r="DW787" s="277"/>
      <c r="DX787" s="277"/>
      <c r="DY787" s="277"/>
      <c r="DZ787" s="277"/>
      <c r="EA787" s="277"/>
      <c r="EB787" s="277"/>
      <c r="EC787" s="277"/>
      <c r="ED787" s="277"/>
      <c r="EE787" s="277"/>
      <c r="EF787" s="277"/>
      <c r="EG787" s="277"/>
      <c r="EH787" s="277"/>
      <c r="EI787" s="277"/>
      <c r="EJ787" s="277"/>
      <c r="EK787" s="277"/>
      <c r="EL787" s="277"/>
      <c r="EM787" s="277"/>
      <c r="EN787" s="277"/>
      <c r="EO787" s="277"/>
      <c r="EP787" s="277"/>
      <c r="EQ787" s="277"/>
      <c r="ER787" s="277"/>
      <c r="ES787" s="277"/>
      <c r="ET787" s="277"/>
      <c r="EU787" s="277"/>
      <c r="EV787" s="277"/>
      <c r="EW787" s="277"/>
      <c r="EX787" s="277"/>
      <c r="EY787" s="277"/>
      <c r="EZ787" s="277"/>
      <c r="FA787" s="277"/>
      <c r="FB787" s="277"/>
      <c r="FC787" s="277"/>
      <c r="FD787" s="277"/>
      <c r="FE787" s="277"/>
      <c r="FF787" s="277"/>
      <c r="FG787" s="277"/>
      <c r="FH787" s="277"/>
      <c r="FI787" s="277"/>
      <c r="FJ787" s="277"/>
      <c r="FK787" s="277"/>
      <c r="FL787" s="277"/>
      <c r="FM787" s="277"/>
      <c r="FN787" s="277"/>
      <c r="FO787" s="277"/>
      <c r="FP787" s="277"/>
      <c r="FQ787" s="277"/>
      <c r="FR787" s="277"/>
      <c r="FS787" s="277"/>
      <c r="FT787" s="277"/>
      <c r="FU787" s="277"/>
      <c r="FV787" s="277"/>
      <c r="FW787" s="277"/>
      <c r="FX787" s="277"/>
      <c r="FY787" s="277"/>
      <c r="FZ787" s="277"/>
      <c r="GA787" s="277"/>
      <c r="GB787" s="277"/>
      <c r="GC787" s="277"/>
      <c r="GD787" s="277"/>
      <c r="GE787" s="277"/>
      <c r="GF787" s="277"/>
      <c r="GG787" s="277"/>
      <c r="GH787" s="277"/>
      <c r="GI787" s="277"/>
      <c r="GJ787" s="277"/>
      <c r="GK787" s="277"/>
      <c r="GL787" s="277"/>
      <c r="GM787" s="277"/>
      <c r="GN787" s="277"/>
      <c r="GO787" s="277"/>
      <c r="GP787" s="277"/>
      <c r="GQ787" s="277"/>
      <c r="GR787" s="277"/>
      <c r="GS787" s="277"/>
      <c r="GT787" s="277"/>
      <c r="GU787" s="277"/>
      <c r="GV787" s="280"/>
      <c r="GW787" s="280"/>
      <c r="GX787" s="280"/>
      <c r="GY787" s="280"/>
      <c r="GZ787" s="280"/>
      <c r="HA787" s="280"/>
      <c r="HB787" s="280"/>
      <c r="HC787" s="280"/>
      <c r="HD787" s="280"/>
      <c r="HE787" s="280"/>
      <c r="HF787" s="280"/>
      <c r="HG787" s="280"/>
      <c r="HH787" s="280"/>
      <c r="HI787" s="280"/>
      <c r="HJ787" s="280"/>
      <c r="HK787" s="280"/>
      <c r="HL787" s="280"/>
      <c r="HM787" s="280"/>
      <c r="HN787" s="280"/>
      <c r="HO787" s="280"/>
      <c r="HP787" s="280"/>
      <c r="HQ787" s="280"/>
      <c r="HR787" s="280"/>
      <c r="HS787" s="280"/>
    </row>
    <row r="788" spans="1:227" s="278" customFormat="1" ht="35.1" customHeight="1">
      <c r="A788" s="522"/>
      <c r="B788" s="296" t="s">
        <v>706</v>
      </c>
      <c r="C788" s="290">
        <v>17</v>
      </c>
      <c r="D788" s="290"/>
      <c r="E788" s="290"/>
      <c r="F788" s="291">
        <f t="shared" si="120"/>
        <v>17</v>
      </c>
      <c r="G788" s="290"/>
      <c r="H788" s="291">
        <f t="shared" si="128"/>
        <v>17</v>
      </c>
      <c r="I788" s="296"/>
      <c r="J788" s="277"/>
      <c r="K788" s="277"/>
      <c r="L788" s="277"/>
      <c r="M788" s="277"/>
      <c r="N788" s="277"/>
      <c r="O788" s="277"/>
      <c r="P788" s="277"/>
      <c r="Q788" s="277"/>
      <c r="R788" s="277"/>
      <c r="S788" s="277"/>
      <c r="T788" s="277"/>
      <c r="U788" s="277"/>
      <c r="V788" s="277"/>
      <c r="W788" s="277"/>
      <c r="X788" s="277"/>
      <c r="Y788" s="277"/>
      <c r="Z788" s="277"/>
      <c r="AA788" s="277"/>
      <c r="AB788" s="277"/>
      <c r="AC788" s="277"/>
      <c r="AD788" s="277"/>
      <c r="AE788" s="277"/>
      <c r="AF788" s="277"/>
      <c r="AG788" s="277"/>
      <c r="AH788" s="277"/>
      <c r="AI788" s="277"/>
      <c r="AJ788" s="277"/>
      <c r="AK788" s="277"/>
      <c r="AL788" s="277"/>
      <c r="AM788" s="277"/>
      <c r="AN788" s="277"/>
      <c r="AO788" s="277"/>
      <c r="AP788" s="277"/>
      <c r="AQ788" s="277"/>
      <c r="AR788" s="277"/>
      <c r="AS788" s="277"/>
      <c r="AT788" s="277"/>
      <c r="AU788" s="277"/>
      <c r="AV788" s="277"/>
      <c r="AW788" s="277"/>
      <c r="AX788" s="277"/>
      <c r="AY788" s="277"/>
      <c r="AZ788" s="277"/>
      <c r="BA788" s="277"/>
      <c r="BB788" s="277"/>
      <c r="BC788" s="277"/>
      <c r="BD788" s="277"/>
      <c r="BE788" s="277"/>
      <c r="BF788" s="277"/>
      <c r="BG788" s="277"/>
      <c r="BH788" s="277"/>
      <c r="BI788" s="277"/>
      <c r="BJ788" s="277"/>
      <c r="BK788" s="277"/>
      <c r="BL788" s="277"/>
      <c r="BM788" s="277"/>
      <c r="BN788" s="277"/>
      <c r="BO788" s="277"/>
      <c r="BP788" s="277"/>
      <c r="BQ788" s="277"/>
      <c r="BR788" s="277"/>
      <c r="BS788" s="277"/>
      <c r="BT788" s="277"/>
      <c r="BU788" s="277"/>
      <c r="BV788" s="277"/>
      <c r="BW788" s="277"/>
      <c r="BX788" s="277"/>
      <c r="BY788" s="277"/>
      <c r="BZ788" s="277"/>
      <c r="CA788" s="277"/>
      <c r="CB788" s="277"/>
      <c r="CC788" s="277"/>
      <c r="CD788" s="277"/>
      <c r="CE788" s="277"/>
      <c r="CF788" s="277"/>
      <c r="CG788" s="277"/>
      <c r="CH788" s="277"/>
      <c r="CI788" s="277"/>
      <c r="CJ788" s="277"/>
      <c r="CK788" s="277"/>
      <c r="CL788" s="277"/>
      <c r="CM788" s="277"/>
      <c r="CN788" s="277"/>
      <c r="CO788" s="277"/>
      <c r="CP788" s="277"/>
      <c r="CQ788" s="277"/>
      <c r="CR788" s="277"/>
      <c r="CS788" s="277"/>
      <c r="CT788" s="277"/>
      <c r="CU788" s="277"/>
      <c r="CV788" s="277"/>
      <c r="CW788" s="277"/>
      <c r="CX788" s="277"/>
      <c r="CY788" s="277"/>
      <c r="CZ788" s="277"/>
      <c r="DA788" s="277"/>
      <c r="DB788" s="277"/>
      <c r="DC788" s="277"/>
      <c r="DD788" s="277"/>
      <c r="DE788" s="277"/>
      <c r="DF788" s="277"/>
      <c r="DG788" s="277"/>
      <c r="DH788" s="277"/>
      <c r="DI788" s="277"/>
      <c r="DJ788" s="277"/>
      <c r="DK788" s="277"/>
      <c r="DL788" s="277"/>
      <c r="DM788" s="277"/>
      <c r="DN788" s="277"/>
      <c r="DO788" s="277"/>
      <c r="DP788" s="277"/>
      <c r="DQ788" s="277"/>
      <c r="DR788" s="277"/>
      <c r="DS788" s="277"/>
      <c r="DT788" s="277"/>
      <c r="DU788" s="277"/>
      <c r="DV788" s="277"/>
      <c r="DW788" s="277"/>
      <c r="DX788" s="277"/>
      <c r="DY788" s="277"/>
      <c r="DZ788" s="277"/>
      <c r="EA788" s="277"/>
      <c r="EB788" s="277"/>
      <c r="EC788" s="277"/>
      <c r="ED788" s="277"/>
      <c r="EE788" s="277"/>
      <c r="EF788" s="277"/>
      <c r="EG788" s="277"/>
      <c r="EH788" s="277"/>
      <c r="EI788" s="277"/>
      <c r="EJ788" s="277"/>
      <c r="EK788" s="277"/>
      <c r="EL788" s="277"/>
      <c r="EM788" s="277"/>
      <c r="EN788" s="277"/>
      <c r="EO788" s="277"/>
      <c r="EP788" s="277"/>
      <c r="EQ788" s="277"/>
      <c r="ER788" s="277"/>
      <c r="ES788" s="277"/>
      <c r="ET788" s="277"/>
      <c r="EU788" s="277"/>
      <c r="EV788" s="277"/>
      <c r="EW788" s="277"/>
      <c r="EX788" s="277"/>
      <c r="EY788" s="277"/>
      <c r="EZ788" s="277"/>
      <c r="FA788" s="277"/>
      <c r="FB788" s="277"/>
      <c r="FC788" s="277"/>
      <c r="FD788" s="277"/>
      <c r="FE788" s="277"/>
      <c r="FF788" s="277"/>
      <c r="FG788" s="277"/>
      <c r="FH788" s="277"/>
      <c r="FI788" s="277"/>
      <c r="FJ788" s="277"/>
      <c r="FK788" s="277"/>
      <c r="FL788" s="277"/>
      <c r="FM788" s="277"/>
      <c r="FN788" s="277"/>
      <c r="FO788" s="277"/>
      <c r="FP788" s="277"/>
      <c r="FQ788" s="277"/>
      <c r="FR788" s="277"/>
      <c r="FS788" s="277"/>
      <c r="FT788" s="277"/>
      <c r="FU788" s="277"/>
      <c r="FV788" s="277"/>
      <c r="FW788" s="277"/>
      <c r="FX788" s="277"/>
      <c r="FY788" s="277"/>
      <c r="FZ788" s="277"/>
      <c r="GA788" s="277"/>
      <c r="GB788" s="277"/>
      <c r="GC788" s="277"/>
      <c r="GD788" s="277"/>
      <c r="GE788" s="277"/>
      <c r="GF788" s="277"/>
      <c r="GG788" s="277"/>
      <c r="GH788" s="277"/>
      <c r="GI788" s="277"/>
      <c r="GJ788" s="277"/>
      <c r="GK788" s="277"/>
      <c r="GL788" s="277"/>
      <c r="GM788" s="277"/>
      <c r="GN788" s="277"/>
      <c r="GO788" s="277"/>
      <c r="GP788" s="277"/>
      <c r="GQ788" s="277"/>
      <c r="GR788" s="277"/>
      <c r="GS788" s="277"/>
      <c r="GT788" s="277"/>
      <c r="GU788" s="277"/>
      <c r="GV788" s="280"/>
      <c r="GW788" s="280"/>
      <c r="GX788" s="280"/>
      <c r="GY788" s="280"/>
      <c r="GZ788" s="280"/>
      <c r="HA788" s="280"/>
      <c r="HB788" s="280"/>
      <c r="HC788" s="280"/>
      <c r="HD788" s="280"/>
      <c r="HE788" s="280"/>
      <c r="HF788" s="280"/>
      <c r="HG788" s="280"/>
      <c r="HH788" s="280"/>
      <c r="HI788" s="280"/>
      <c r="HJ788" s="280"/>
      <c r="HK788" s="280"/>
      <c r="HL788" s="280"/>
      <c r="HM788" s="280"/>
      <c r="HN788" s="280"/>
      <c r="HO788" s="280"/>
      <c r="HP788" s="280"/>
      <c r="HQ788" s="280"/>
      <c r="HR788" s="280"/>
      <c r="HS788" s="280"/>
    </row>
    <row r="789" spans="1:227" s="278" customFormat="1" ht="30" customHeight="1">
      <c r="A789" s="520" t="s">
        <v>707</v>
      </c>
      <c r="B789" s="289" t="s">
        <v>81</v>
      </c>
      <c r="C789" s="290">
        <f>C790+C791+C793+C795</f>
        <v>60.43</v>
      </c>
      <c r="D789" s="290">
        <f t="shared" ref="D789:G789" si="131">D790+D791+D793+D795</f>
        <v>14.154793</v>
      </c>
      <c r="E789" s="290">
        <f t="shared" si="131"/>
        <v>500</v>
      </c>
      <c r="F789" s="291">
        <f t="shared" si="120"/>
        <v>574.58479299999999</v>
      </c>
      <c r="G789" s="290">
        <f t="shared" si="131"/>
        <v>0</v>
      </c>
      <c r="H789" s="291">
        <f t="shared" si="128"/>
        <v>574.58479299999999</v>
      </c>
      <c r="I789" s="296"/>
      <c r="J789" s="277"/>
      <c r="K789" s="277"/>
      <c r="L789" s="277"/>
      <c r="M789" s="277"/>
      <c r="N789" s="277"/>
      <c r="O789" s="277"/>
      <c r="P789" s="277"/>
      <c r="Q789" s="277"/>
      <c r="R789" s="277"/>
      <c r="S789" s="277"/>
      <c r="T789" s="277"/>
      <c r="U789" s="277"/>
      <c r="V789" s="277"/>
      <c r="W789" s="277"/>
      <c r="X789" s="277"/>
      <c r="Y789" s="277"/>
      <c r="Z789" s="277"/>
      <c r="AA789" s="277"/>
      <c r="AB789" s="277"/>
      <c r="AC789" s="277"/>
      <c r="AD789" s="277"/>
      <c r="AE789" s="277"/>
      <c r="AF789" s="277"/>
      <c r="AG789" s="277"/>
      <c r="AH789" s="277"/>
      <c r="AI789" s="277"/>
      <c r="AJ789" s="277"/>
      <c r="AK789" s="277"/>
      <c r="AL789" s="277"/>
      <c r="AM789" s="277"/>
      <c r="AN789" s="277"/>
      <c r="AO789" s="277"/>
      <c r="AP789" s="277"/>
      <c r="AQ789" s="277"/>
      <c r="AR789" s="277"/>
      <c r="AS789" s="277"/>
      <c r="AT789" s="277"/>
      <c r="AU789" s="277"/>
      <c r="AV789" s="277"/>
      <c r="AW789" s="277"/>
      <c r="AX789" s="277"/>
      <c r="AY789" s="277"/>
      <c r="AZ789" s="277"/>
      <c r="BA789" s="277"/>
      <c r="BB789" s="277"/>
      <c r="BC789" s="277"/>
      <c r="BD789" s="277"/>
      <c r="BE789" s="277"/>
      <c r="BF789" s="277"/>
      <c r="BG789" s="277"/>
      <c r="BH789" s="277"/>
      <c r="BI789" s="277"/>
      <c r="BJ789" s="277"/>
      <c r="BK789" s="277"/>
      <c r="BL789" s="277"/>
      <c r="BM789" s="277"/>
      <c r="BN789" s="277"/>
      <c r="BO789" s="277"/>
      <c r="BP789" s="277"/>
      <c r="BQ789" s="277"/>
      <c r="BR789" s="277"/>
      <c r="BS789" s="277"/>
      <c r="BT789" s="277"/>
      <c r="BU789" s="277"/>
      <c r="BV789" s="277"/>
      <c r="BW789" s="277"/>
      <c r="BX789" s="277"/>
      <c r="BY789" s="277"/>
      <c r="BZ789" s="277"/>
      <c r="CA789" s="277"/>
      <c r="CB789" s="277"/>
      <c r="CC789" s="277"/>
      <c r="CD789" s="277"/>
      <c r="CE789" s="277"/>
      <c r="CF789" s="277"/>
      <c r="CG789" s="277"/>
      <c r="CH789" s="277"/>
      <c r="CI789" s="277"/>
      <c r="CJ789" s="277"/>
      <c r="CK789" s="277"/>
      <c r="CL789" s="277"/>
      <c r="CM789" s="277"/>
      <c r="CN789" s="277"/>
      <c r="CO789" s="277"/>
      <c r="CP789" s="277"/>
      <c r="CQ789" s="277"/>
      <c r="CR789" s="277"/>
      <c r="CS789" s="277"/>
      <c r="CT789" s="277"/>
      <c r="CU789" s="277"/>
      <c r="CV789" s="277"/>
      <c r="CW789" s="277"/>
      <c r="CX789" s="277"/>
      <c r="CY789" s="277"/>
      <c r="CZ789" s="277"/>
      <c r="DA789" s="277"/>
      <c r="DB789" s="277"/>
      <c r="DC789" s="277"/>
      <c r="DD789" s="277"/>
      <c r="DE789" s="277"/>
      <c r="DF789" s="277"/>
      <c r="DG789" s="277"/>
      <c r="DH789" s="277"/>
      <c r="DI789" s="277"/>
      <c r="DJ789" s="277"/>
      <c r="DK789" s="277"/>
      <c r="DL789" s="277"/>
      <c r="DM789" s="277"/>
      <c r="DN789" s="277"/>
      <c r="DO789" s="277"/>
      <c r="DP789" s="277"/>
      <c r="DQ789" s="277"/>
      <c r="DR789" s="277"/>
      <c r="DS789" s="277"/>
      <c r="DT789" s="277"/>
      <c r="DU789" s="277"/>
      <c r="DV789" s="277"/>
      <c r="DW789" s="277"/>
      <c r="DX789" s="277"/>
      <c r="DY789" s="277"/>
      <c r="DZ789" s="277"/>
      <c r="EA789" s="277"/>
      <c r="EB789" s="277"/>
      <c r="EC789" s="277"/>
      <c r="ED789" s="277"/>
      <c r="EE789" s="277"/>
      <c r="EF789" s="277"/>
      <c r="EG789" s="277"/>
      <c r="EH789" s="277"/>
      <c r="EI789" s="277"/>
      <c r="EJ789" s="277"/>
      <c r="EK789" s="277"/>
      <c r="EL789" s="277"/>
      <c r="EM789" s="277"/>
      <c r="EN789" s="277"/>
      <c r="EO789" s="277"/>
      <c r="EP789" s="277"/>
      <c r="EQ789" s="277"/>
      <c r="ER789" s="277"/>
      <c r="ES789" s="277"/>
      <c r="ET789" s="277"/>
      <c r="EU789" s="277"/>
      <c r="EV789" s="277"/>
      <c r="EW789" s="277"/>
      <c r="EX789" s="277"/>
      <c r="EY789" s="277"/>
      <c r="EZ789" s="277"/>
      <c r="FA789" s="277"/>
      <c r="FB789" s="277"/>
      <c r="FC789" s="277"/>
      <c r="FD789" s="277"/>
      <c r="FE789" s="277"/>
      <c r="FF789" s="277"/>
      <c r="FG789" s="277"/>
      <c r="FH789" s="277"/>
      <c r="FI789" s="277"/>
      <c r="FJ789" s="277"/>
      <c r="FK789" s="277"/>
      <c r="FL789" s="277"/>
      <c r="FM789" s="277"/>
      <c r="FN789" s="277"/>
      <c r="FO789" s="277"/>
      <c r="FP789" s="277"/>
      <c r="FQ789" s="277"/>
      <c r="FR789" s="277"/>
      <c r="FS789" s="277"/>
      <c r="FT789" s="277"/>
      <c r="FU789" s="277"/>
      <c r="FV789" s="277"/>
      <c r="FW789" s="277"/>
      <c r="FX789" s="277"/>
      <c r="FY789" s="277"/>
      <c r="FZ789" s="277"/>
      <c r="GA789" s="277"/>
      <c r="GB789" s="277"/>
      <c r="GC789" s="277"/>
      <c r="GD789" s="277"/>
      <c r="GE789" s="277"/>
      <c r="GF789" s="277"/>
      <c r="GG789" s="277"/>
      <c r="GH789" s="277"/>
      <c r="GI789" s="277"/>
      <c r="GJ789" s="277"/>
      <c r="GK789" s="277"/>
      <c r="GL789" s="277"/>
      <c r="GM789" s="277"/>
      <c r="GN789" s="277"/>
      <c r="GO789" s="277"/>
      <c r="GP789" s="277"/>
      <c r="GQ789" s="277"/>
      <c r="GR789" s="277"/>
      <c r="GS789" s="277"/>
      <c r="GT789" s="277"/>
      <c r="GU789" s="277"/>
      <c r="GV789" s="280"/>
      <c r="GW789" s="280"/>
      <c r="GX789" s="280"/>
      <c r="GY789" s="280"/>
      <c r="GZ789" s="280"/>
      <c r="HA789" s="280"/>
      <c r="HB789" s="280"/>
      <c r="HC789" s="280"/>
      <c r="HD789" s="280"/>
      <c r="HE789" s="280"/>
      <c r="HF789" s="280"/>
      <c r="HG789" s="280"/>
      <c r="HH789" s="280"/>
      <c r="HI789" s="280"/>
      <c r="HJ789" s="280"/>
      <c r="HK789" s="280"/>
      <c r="HL789" s="280"/>
      <c r="HM789" s="280"/>
      <c r="HN789" s="280"/>
      <c r="HO789" s="280"/>
      <c r="HP789" s="280"/>
      <c r="HQ789" s="280"/>
      <c r="HR789" s="280"/>
      <c r="HS789" s="280"/>
    </row>
    <row r="790" spans="1:227" s="278" customFormat="1" ht="30" customHeight="1">
      <c r="A790" s="521"/>
      <c r="B790" s="294" t="s">
        <v>253</v>
      </c>
      <c r="C790" s="290">
        <v>26.83</v>
      </c>
      <c r="D790" s="290">
        <v>14.154793</v>
      </c>
      <c r="E790" s="290"/>
      <c r="F790" s="291">
        <f t="shared" si="120"/>
        <v>40.984793000000003</v>
      </c>
      <c r="G790" s="290"/>
      <c r="H790" s="291">
        <f t="shared" si="128"/>
        <v>40.984793000000003</v>
      </c>
      <c r="I790" s="296" t="s">
        <v>708</v>
      </c>
      <c r="J790" s="277"/>
      <c r="K790" s="277"/>
      <c r="L790" s="277"/>
      <c r="M790" s="277"/>
      <c r="N790" s="277"/>
      <c r="O790" s="277"/>
      <c r="P790" s="277"/>
      <c r="Q790" s="277"/>
      <c r="R790" s="277"/>
      <c r="S790" s="277"/>
      <c r="T790" s="277"/>
      <c r="U790" s="277"/>
      <c r="V790" s="277"/>
      <c r="W790" s="277"/>
      <c r="X790" s="277"/>
      <c r="Y790" s="277"/>
      <c r="Z790" s="277"/>
      <c r="AA790" s="277"/>
      <c r="AB790" s="277"/>
      <c r="AC790" s="277"/>
      <c r="AD790" s="277"/>
      <c r="AE790" s="277"/>
      <c r="AF790" s="277"/>
      <c r="AG790" s="277"/>
      <c r="AH790" s="277"/>
      <c r="AI790" s="277"/>
      <c r="AJ790" s="277"/>
      <c r="AK790" s="277"/>
      <c r="AL790" s="277"/>
      <c r="AM790" s="277"/>
      <c r="AN790" s="277"/>
      <c r="AO790" s="277"/>
      <c r="AP790" s="277"/>
      <c r="AQ790" s="277"/>
      <c r="AR790" s="277"/>
      <c r="AS790" s="277"/>
      <c r="AT790" s="277"/>
      <c r="AU790" s="277"/>
      <c r="AV790" s="277"/>
      <c r="AW790" s="277"/>
      <c r="AX790" s="277"/>
      <c r="AY790" s="277"/>
      <c r="AZ790" s="277"/>
      <c r="BA790" s="277"/>
      <c r="BB790" s="277"/>
      <c r="BC790" s="277"/>
      <c r="BD790" s="277"/>
      <c r="BE790" s="277"/>
      <c r="BF790" s="277"/>
      <c r="BG790" s="277"/>
      <c r="BH790" s="277"/>
      <c r="BI790" s="277"/>
      <c r="BJ790" s="277"/>
      <c r="BK790" s="277"/>
      <c r="BL790" s="277"/>
      <c r="BM790" s="277"/>
      <c r="BN790" s="277"/>
      <c r="BO790" s="277"/>
      <c r="BP790" s="277"/>
      <c r="BQ790" s="277"/>
      <c r="BR790" s="277"/>
      <c r="BS790" s="277"/>
      <c r="BT790" s="277"/>
      <c r="BU790" s="277"/>
      <c r="BV790" s="277"/>
      <c r="BW790" s="277"/>
      <c r="BX790" s="277"/>
      <c r="BY790" s="277"/>
      <c r="BZ790" s="277"/>
      <c r="CA790" s="277"/>
      <c r="CB790" s="277"/>
      <c r="CC790" s="277"/>
      <c r="CD790" s="277"/>
      <c r="CE790" s="277"/>
      <c r="CF790" s="277"/>
      <c r="CG790" s="277"/>
      <c r="CH790" s="277"/>
      <c r="CI790" s="277"/>
      <c r="CJ790" s="277"/>
      <c r="CK790" s="277"/>
      <c r="CL790" s="277"/>
      <c r="CM790" s="277"/>
      <c r="CN790" s="277"/>
      <c r="CO790" s="277"/>
      <c r="CP790" s="277"/>
      <c r="CQ790" s="277"/>
      <c r="CR790" s="277"/>
      <c r="CS790" s="277"/>
      <c r="CT790" s="277"/>
      <c r="CU790" s="277"/>
      <c r="CV790" s="277"/>
      <c r="CW790" s="277"/>
      <c r="CX790" s="277"/>
      <c r="CY790" s="277"/>
      <c r="CZ790" s="277"/>
      <c r="DA790" s="277"/>
      <c r="DB790" s="277"/>
      <c r="DC790" s="277"/>
      <c r="DD790" s="277"/>
      <c r="DE790" s="277"/>
      <c r="DF790" s="277"/>
      <c r="DG790" s="277"/>
      <c r="DH790" s="277"/>
      <c r="DI790" s="277"/>
      <c r="DJ790" s="277"/>
      <c r="DK790" s="277"/>
      <c r="DL790" s="277"/>
      <c r="DM790" s="277"/>
      <c r="DN790" s="277"/>
      <c r="DO790" s="277"/>
      <c r="DP790" s="277"/>
      <c r="DQ790" s="277"/>
      <c r="DR790" s="277"/>
      <c r="DS790" s="277"/>
      <c r="DT790" s="277"/>
      <c r="DU790" s="277"/>
      <c r="DV790" s="277"/>
      <c r="DW790" s="277"/>
      <c r="DX790" s="277"/>
      <c r="DY790" s="277"/>
      <c r="DZ790" s="277"/>
      <c r="EA790" s="277"/>
      <c r="EB790" s="277"/>
      <c r="EC790" s="277"/>
      <c r="ED790" s="277"/>
      <c r="EE790" s="277"/>
      <c r="EF790" s="277"/>
      <c r="EG790" s="277"/>
      <c r="EH790" s="277"/>
      <c r="EI790" s="277"/>
      <c r="EJ790" s="277"/>
      <c r="EK790" s="277"/>
      <c r="EL790" s="277"/>
      <c r="EM790" s="277"/>
      <c r="EN790" s="277"/>
      <c r="EO790" s="277"/>
      <c r="EP790" s="277"/>
      <c r="EQ790" s="277"/>
      <c r="ER790" s="277"/>
      <c r="ES790" s="277"/>
      <c r="ET790" s="277"/>
      <c r="EU790" s="277"/>
      <c r="EV790" s="277"/>
      <c r="EW790" s="277"/>
      <c r="EX790" s="277"/>
      <c r="EY790" s="277"/>
      <c r="EZ790" s="277"/>
      <c r="FA790" s="277"/>
      <c r="FB790" s="277"/>
      <c r="FC790" s="277"/>
      <c r="FD790" s="277"/>
      <c r="FE790" s="277"/>
      <c r="FF790" s="277"/>
      <c r="FG790" s="277"/>
      <c r="FH790" s="277"/>
      <c r="FI790" s="277"/>
      <c r="FJ790" s="277"/>
      <c r="FK790" s="277"/>
      <c r="FL790" s="277"/>
      <c r="FM790" s="277"/>
      <c r="FN790" s="277"/>
      <c r="FO790" s="277"/>
      <c r="FP790" s="277"/>
      <c r="FQ790" s="277"/>
      <c r="FR790" s="277"/>
      <c r="FS790" s="277"/>
      <c r="FT790" s="277"/>
      <c r="FU790" s="277"/>
      <c r="FV790" s="277"/>
      <c r="FW790" s="277"/>
      <c r="FX790" s="277"/>
      <c r="FY790" s="277"/>
      <c r="FZ790" s="277"/>
      <c r="GA790" s="277"/>
      <c r="GB790" s="277"/>
      <c r="GC790" s="277"/>
      <c r="GD790" s="277"/>
      <c r="GE790" s="277"/>
      <c r="GF790" s="277"/>
      <c r="GG790" s="277"/>
      <c r="GH790" s="277"/>
      <c r="GI790" s="277"/>
      <c r="GJ790" s="277"/>
      <c r="GK790" s="277"/>
      <c r="GL790" s="277"/>
      <c r="GM790" s="277"/>
      <c r="GN790" s="277"/>
      <c r="GO790" s="277"/>
      <c r="GP790" s="277"/>
      <c r="GQ790" s="277"/>
      <c r="GR790" s="277"/>
      <c r="GS790" s="277"/>
      <c r="GT790" s="277"/>
      <c r="GU790" s="277"/>
      <c r="GV790" s="280"/>
      <c r="GW790" s="280"/>
      <c r="GX790" s="280"/>
      <c r="GY790" s="280"/>
      <c r="GZ790" s="280"/>
      <c r="HA790" s="280"/>
      <c r="HB790" s="280"/>
      <c r="HC790" s="280"/>
      <c r="HD790" s="280"/>
      <c r="HE790" s="280"/>
      <c r="HF790" s="280"/>
      <c r="HG790" s="280"/>
      <c r="HH790" s="280"/>
      <c r="HI790" s="280"/>
      <c r="HJ790" s="280"/>
      <c r="HK790" s="280"/>
      <c r="HL790" s="280"/>
      <c r="HM790" s="280"/>
      <c r="HN790" s="280"/>
      <c r="HO790" s="280"/>
      <c r="HP790" s="280"/>
      <c r="HQ790" s="280"/>
      <c r="HR790" s="280"/>
      <c r="HS790" s="280"/>
    </row>
    <row r="791" spans="1:227" s="278" customFormat="1" ht="30" customHeight="1">
      <c r="A791" s="521"/>
      <c r="B791" s="294" t="s">
        <v>255</v>
      </c>
      <c r="C791" s="290">
        <v>3.6</v>
      </c>
      <c r="D791" s="290"/>
      <c r="E791" s="290"/>
      <c r="F791" s="291">
        <f t="shared" si="120"/>
        <v>3.6</v>
      </c>
      <c r="G791" s="290"/>
      <c r="H791" s="291">
        <f t="shared" si="128"/>
        <v>3.6</v>
      </c>
      <c r="I791" s="296"/>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277"/>
      <c r="AF791" s="277"/>
      <c r="AG791" s="277"/>
      <c r="AH791" s="277"/>
      <c r="AI791" s="277"/>
      <c r="AJ791" s="277"/>
      <c r="AK791" s="277"/>
      <c r="AL791" s="277"/>
      <c r="AM791" s="277"/>
      <c r="AN791" s="277"/>
      <c r="AO791" s="277"/>
      <c r="AP791" s="277"/>
      <c r="AQ791" s="277"/>
      <c r="AR791" s="277"/>
      <c r="AS791" s="277"/>
      <c r="AT791" s="277"/>
      <c r="AU791" s="277"/>
      <c r="AV791" s="277"/>
      <c r="AW791" s="277"/>
      <c r="AX791" s="277"/>
      <c r="AY791" s="277"/>
      <c r="AZ791" s="277"/>
      <c r="BA791" s="277"/>
      <c r="BB791" s="277"/>
      <c r="BC791" s="277"/>
      <c r="BD791" s="277"/>
      <c r="BE791" s="277"/>
      <c r="BF791" s="277"/>
      <c r="BG791" s="277"/>
      <c r="BH791" s="277"/>
      <c r="BI791" s="277"/>
      <c r="BJ791" s="277"/>
      <c r="BK791" s="277"/>
      <c r="BL791" s="277"/>
      <c r="BM791" s="277"/>
      <c r="BN791" s="277"/>
      <c r="BO791" s="277"/>
      <c r="BP791" s="277"/>
      <c r="BQ791" s="277"/>
      <c r="BR791" s="277"/>
      <c r="BS791" s="277"/>
      <c r="BT791" s="277"/>
      <c r="BU791" s="277"/>
      <c r="BV791" s="277"/>
      <c r="BW791" s="277"/>
      <c r="BX791" s="277"/>
      <c r="BY791" s="277"/>
      <c r="BZ791" s="277"/>
      <c r="CA791" s="277"/>
      <c r="CB791" s="277"/>
      <c r="CC791" s="277"/>
      <c r="CD791" s="277"/>
      <c r="CE791" s="277"/>
      <c r="CF791" s="277"/>
      <c r="CG791" s="277"/>
      <c r="CH791" s="277"/>
      <c r="CI791" s="277"/>
      <c r="CJ791" s="277"/>
      <c r="CK791" s="277"/>
      <c r="CL791" s="277"/>
      <c r="CM791" s="277"/>
      <c r="CN791" s="277"/>
      <c r="CO791" s="277"/>
      <c r="CP791" s="277"/>
      <c r="CQ791" s="277"/>
      <c r="CR791" s="277"/>
      <c r="CS791" s="277"/>
      <c r="CT791" s="277"/>
      <c r="CU791" s="277"/>
      <c r="CV791" s="277"/>
      <c r="CW791" s="277"/>
      <c r="CX791" s="277"/>
      <c r="CY791" s="277"/>
      <c r="CZ791" s="277"/>
      <c r="DA791" s="277"/>
      <c r="DB791" s="277"/>
      <c r="DC791" s="277"/>
      <c r="DD791" s="277"/>
      <c r="DE791" s="277"/>
      <c r="DF791" s="277"/>
      <c r="DG791" s="277"/>
      <c r="DH791" s="277"/>
      <c r="DI791" s="277"/>
      <c r="DJ791" s="277"/>
      <c r="DK791" s="277"/>
      <c r="DL791" s="277"/>
      <c r="DM791" s="277"/>
      <c r="DN791" s="277"/>
      <c r="DO791" s="277"/>
      <c r="DP791" s="277"/>
      <c r="DQ791" s="277"/>
      <c r="DR791" s="277"/>
      <c r="DS791" s="277"/>
      <c r="DT791" s="277"/>
      <c r="DU791" s="277"/>
      <c r="DV791" s="277"/>
      <c r="DW791" s="277"/>
      <c r="DX791" s="277"/>
      <c r="DY791" s="277"/>
      <c r="DZ791" s="277"/>
      <c r="EA791" s="277"/>
      <c r="EB791" s="277"/>
      <c r="EC791" s="277"/>
      <c r="ED791" s="277"/>
      <c r="EE791" s="277"/>
      <c r="EF791" s="277"/>
      <c r="EG791" s="277"/>
      <c r="EH791" s="277"/>
      <c r="EI791" s="277"/>
      <c r="EJ791" s="277"/>
      <c r="EK791" s="277"/>
      <c r="EL791" s="277"/>
      <c r="EM791" s="277"/>
      <c r="EN791" s="277"/>
      <c r="EO791" s="277"/>
      <c r="EP791" s="277"/>
      <c r="EQ791" s="277"/>
      <c r="ER791" s="277"/>
      <c r="ES791" s="277"/>
      <c r="ET791" s="277"/>
      <c r="EU791" s="277"/>
      <c r="EV791" s="277"/>
      <c r="EW791" s="277"/>
      <c r="EX791" s="277"/>
      <c r="EY791" s="277"/>
      <c r="EZ791" s="277"/>
      <c r="FA791" s="277"/>
      <c r="FB791" s="277"/>
      <c r="FC791" s="277"/>
      <c r="FD791" s="277"/>
      <c r="FE791" s="277"/>
      <c r="FF791" s="277"/>
      <c r="FG791" s="277"/>
      <c r="FH791" s="277"/>
      <c r="FI791" s="277"/>
      <c r="FJ791" s="277"/>
      <c r="FK791" s="277"/>
      <c r="FL791" s="277"/>
      <c r="FM791" s="277"/>
      <c r="FN791" s="277"/>
      <c r="FO791" s="277"/>
      <c r="FP791" s="277"/>
      <c r="FQ791" s="277"/>
      <c r="FR791" s="277"/>
      <c r="FS791" s="277"/>
      <c r="FT791" s="277"/>
      <c r="FU791" s="277"/>
      <c r="FV791" s="277"/>
      <c r="FW791" s="277"/>
      <c r="FX791" s="277"/>
      <c r="FY791" s="277"/>
      <c r="FZ791" s="277"/>
      <c r="GA791" s="277"/>
      <c r="GB791" s="277"/>
      <c r="GC791" s="277"/>
      <c r="GD791" s="277"/>
      <c r="GE791" s="277"/>
      <c r="GF791" s="277"/>
      <c r="GG791" s="277"/>
      <c r="GH791" s="277"/>
      <c r="GI791" s="277"/>
      <c r="GJ791" s="277"/>
      <c r="GK791" s="277"/>
      <c r="GL791" s="277"/>
      <c r="GM791" s="277"/>
      <c r="GN791" s="277"/>
      <c r="GO791" s="277"/>
      <c r="GP791" s="277"/>
      <c r="GQ791" s="277"/>
      <c r="GR791" s="277"/>
      <c r="GS791" s="277"/>
      <c r="GT791" s="277"/>
      <c r="GU791" s="277"/>
      <c r="GV791" s="280"/>
      <c r="GW791" s="280"/>
      <c r="GX791" s="280"/>
      <c r="GY791" s="280"/>
      <c r="GZ791" s="280"/>
      <c r="HA791" s="280"/>
      <c r="HB791" s="280"/>
      <c r="HC791" s="280"/>
      <c r="HD791" s="280"/>
      <c r="HE791" s="280"/>
      <c r="HF791" s="280"/>
      <c r="HG791" s="280"/>
      <c r="HH791" s="280"/>
      <c r="HI791" s="280"/>
      <c r="HJ791" s="280"/>
      <c r="HK791" s="280"/>
      <c r="HL791" s="280"/>
      <c r="HM791" s="280"/>
      <c r="HN791" s="280"/>
      <c r="HO791" s="280"/>
      <c r="HP791" s="280"/>
      <c r="HQ791" s="280"/>
      <c r="HR791" s="280"/>
      <c r="HS791" s="280"/>
    </row>
    <row r="792" spans="1:227" s="278" customFormat="1" ht="30" customHeight="1">
      <c r="A792" s="521"/>
      <c r="B792" s="293" t="s">
        <v>256</v>
      </c>
      <c r="C792" s="290">
        <v>3.6</v>
      </c>
      <c r="D792" s="290"/>
      <c r="E792" s="290"/>
      <c r="F792" s="291">
        <f t="shared" si="120"/>
        <v>3.6</v>
      </c>
      <c r="G792" s="290"/>
      <c r="H792" s="291">
        <f t="shared" si="128"/>
        <v>3.6</v>
      </c>
      <c r="I792" s="296"/>
      <c r="J792" s="277"/>
      <c r="K792" s="277"/>
      <c r="L792" s="277"/>
      <c r="M792" s="277"/>
      <c r="N792" s="277"/>
      <c r="O792" s="277"/>
      <c r="P792" s="277"/>
      <c r="Q792" s="277"/>
      <c r="R792" s="277"/>
      <c r="S792" s="277"/>
      <c r="T792" s="277"/>
      <c r="U792" s="277"/>
      <c r="V792" s="277"/>
      <c r="W792" s="277"/>
      <c r="X792" s="277"/>
      <c r="Y792" s="277"/>
      <c r="Z792" s="277"/>
      <c r="AA792" s="277"/>
      <c r="AB792" s="277"/>
      <c r="AC792" s="277"/>
      <c r="AD792" s="277"/>
      <c r="AE792" s="277"/>
      <c r="AF792" s="277"/>
      <c r="AG792" s="277"/>
      <c r="AH792" s="277"/>
      <c r="AI792" s="277"/>
      <c r="AJ792" s="277"/>
      <c r="AK792" s="277"/>
      <c r="AL792" s="277"/>
      <c r="AM792" s="277"/>
      <c r="AN792" s="277"/>
      <c r="AO792" s="277"/>
      <c r="AP792" s="277"/>
      <c r="AQ792" s="277"/>
      <c r="AR792" s="277"/>
      <c r="AS792" s="277"/>
      <c r="AT792" s="277"/>
      <c r="AU792" s="277"/>
      <c r="AV792" s="277"/>
      <c r="AW792" s="277"/>
      <c r="AX792" s="277"/>
      <c r="AY792" s="277"/>
      <c r="AZ792" s="277"/>
      <c r="BA792" s="277"/>
      <c r="BB792" s="277"/>
      <c r="BC792" s="277"/>
      <c r="BD792" s="277"/>
      <c r="BE792" s="277"/>
      <c r="BF792" s="277"/>
      <c r="BG792" s="277"/>
      <c r="BH792" s="277"/>
      <c r="BI792" s="277"/>
      <c r="BJ792" s="277"/>
      <c r="BK792" s="277"/>
      <c r="BL792" s="277"/>
      <c r="BM792" s="277"/>
      <c r="BN792" s="277"/>
      <c r="BO792" s="277"/>
      <c r="BP792" s="277"/>
      <c r="BQ792" s="277"/>
      <c r="BR792" s="277"/>
      <c r="BS792" s="277"/>
      <c r="BT792" s="277"/>
      <c r="BU792" s="277"/>
      <c r="BV792" s="277"/>
      <c r="BW792" s="277"/>
      <c r="BX792" s="277"/>
      <c r="BY792" s="277"/>
      <c r="BZ792" s="277"/>
      <c r="CA792" s="277"/>
      <c r="CB792" s="277"/>
      <c r="CC792" s="277"/>
      <c r="CD792" s="277"/>
      <c r="CE792" s="277"/>
      <c r="CF792" s="277"/>
      <c r="CG792" s="277"/>
      <c r="CH792" s="277"/>
      <c r="CI792" s="277"/>
      <c r="CJ792" s="277"/>
      <c r="CK792" s="277"/>
      <c r="CL792" s="277"/>
      <c r="CM792" s="277"/>
      <c r="CN792" s="277"/>
      <c r="CO792" s="277"/>
      <c r="CP792" s="277"/>
      <c r="CQ792" s="277"/>
      <c r="CR792" s="277"/>
      <c r="CS792" s="277"/>
      <c r="CT792" s="277"/>
      <c r="CU792" s="277"/>
      <c r="CV792" s="277"/>
      <c r="CW792" s="277"/>
      <c r="CX792" s="277"/>
      <c r="CY792" s="277"/>
      <c r="CZ792" s="277"/>
      <c r="DA792" s="277"/>
      <c r="DB792" s="277"/>
      <c r="DC792" s="277"/>
      <c r="DD792" s="277"/>
      <c r="DE792" s="277"/>
      <c r="DF792" s="277"/>
      <c r="DG792" s="277"/>
      <c r="DH792" s="277"/>
      <c r="DI792" s="277"/>
      <c r="DJ792" s="277"/>
      <c r="DK792" s="277"/>
      <c r="DL792" s="277"/>
      <c r="DM792" s="277"/>
      <c r="DN792" s="277"/>
      <c r="DO792" s="277"/>
      <c r="DP792" s="277"/>
      <c r="DQ792" s="277"/>
      <c r="DR792" s="277"/>
      <c r="DS792" s="277"/>
      <c r="DT792" s="277"/>
      <c r="DU792" s="277"/>
      <c r="DV792" s="277"/>
      <c r="DW792" s="277"/>
      <c r="DX792" s="277"/>
      <c r="DY792" s="277"/>
      <c r="DZ792" s="277"/>
      <c r="EA792" s="277"/>
      <c r="EB792" s="277"/>
      <c r="EC792" s="277"/>
      <c r="ED792" s="277"/>
      <c r="EE792" s="277"/>
      <c r="EF792" s="277"/>
      <c r="EG792" s="277"/>
      <c r="EH792" s="277"/>
      <c r="EI792" s="277"/>
      <c r="EJ792" s="277"/>
      <c r="EK792" s="277"/>
      <c r="EL792" s="277"/>
      <c r="EM792" s="277"/>
      <c r="EN792" s="277"/>
      <c r="EO792" s="277"/>
      <c r="EP792" s="277"/>
      <c r="EQ792" s="277"/>
      <c r="ER792" s="277"/>
      <c r="ES792" s="277"/>
      <c r="ET792" s="277"/>
      <c r="EU792" s="277"/>
      <c r="EV792" s="277"/>
      <c r="EW792" s="277"/>
      <c r="EX792" s="277"/>
      <c r="EY792" s="277"/>
      <c r="EZ792" s="277"/>
      <c r="FA792" s="277"/>
      <c r="FB792" s="277"/>
      <c r="FC792" s="277"/>
      <c r="FD792" s="277"/>
      <c r="FE792" s="277"/>
      <c r="FF792" s="277"/>
      <c r="FG792" s="277"/>
      <c r="FH792" s="277"/>
      <c r="FI792" s="277"/>
      <c r="FJ792" s="277"/>
      <c r="FK792" s="277"/>
      <c r="FL792" s="277"/>
      <c r="FM792" s="277"/>
      <c r="FN792" s="277"/>
      <c r="FO792" s="277"/>
      <c r="FP792" s="277"/>
      <c r="FQ792" s="277"/>
      <c r="FR792" s="277"/>
      <c r="FS792" s="277"/>
      <c r="FT792" s="277"/>
      <c r="FU792" s="277"/>
      <c r="FV792" s="277"/>
      <c r="FW792" s="277"/>
      <c r="FX792" s="277"/>
      <c r="FY792" s="277"/>
      <c r="FZ792" s="277"/>
      <c r="GA792" s="277"/>
      <c r="GB792" s="277"/>
      <c r="GC792" s="277"/>
      <c r="GD792" s="277"/>
      <c r="GE792" s="277"/>
      <c r="GF792" s="277"/>
      <c r="GG792" s="277"/>
      <c r="GH792" s="277"/>
      <c r="GI792" s="277"/>
      <c r="GJ792" s="277"/>
      <c r="GK792" s="277"/>
      <c r="GL792" s="277"/>
      <c r="GM792" s="277"/>
      <c r="GN792" s="277"/>
      <c r="GO792" s="277"/>
      <c r="GP792" s="277"/>
      <c r="GQ792" s="277"/>
      <c r="GR792" s="277"/>
      <c r="GS792" s="277"/>
      <c r="GT792" s="277"/>
      <c r="GU792" s="277"/>
      <c r="GV792" s="280"/>
      <c r="GW792" s="280"/>
      <c r="GX792" s="280"/>
      <c r="GY792" s="280"/>
      <c r="GZ792" s="280"/>
      <c r="HA792" s="280"/>
      <c r="HB792" s="280"/>
      <c r="HC792" s="280"/>
      <c r="HD792" s="280"/>
      <c r="HE792" s="280"/>
      <c r="HF792" s="280"/>
      <c r="HG792" s="280"/>
      <c r="HH792" s="280"/>
      <c r="HI792" s="280"/>
      <c r="HJ792" s="280"/>
      <c r="HK792" s="280"/>
      <c r="HL792" s="280"/>
      <c r="HM792" s="280"/>
      <c r="HN792" s="280"/>
      <c r="HO792" s="280"/>
      <c r="HP792" s="280"/>
      <c r="HQ792" s="280"/>
      <c r="HR792" s="280"/>
      <c r="HS792" s="280"/>
    </row>
    <row r="793" spans="1:227" s="278" customFormat="1" ht="30" customHeight="1">
      <c r="A793" s="521"/>
      <c r="B793" s="294" t="s">
        <v>258</v>
      </c>
      <c r="C793" s="290">
        <v>30</v>
      </c>
      <c r="D793" s="290"/>
      <c r="E793" s="290"/>
      <c r="F793" s="291">
        <f t="shared" si="120"/>
        <v>30</v>
      </c>
      <c r="G793" s="290"/>
      <c r="H793" s="291">
        <f t="shared" si="128"/>
        <v>30</v>
      </c>
      <c r="I793" s="296"/>
      <c r="J793" s="277"/>
      <c r="K793" s="277"/>
      <c r="L793" s="277"/>
      <c r="M793" s="277"/>
      <c r="N793" s="277"/>
      <c r="O793" s="277"/>
      <c r="P793" s="277"/>
      <c r="Q793" s="277"/>
      <c r="R793" s="277"/>
      <c r="S793" s="277"/>
      <c r="T793" s="277"/>
      <c r="U793" s="277"/>
      <c r="V793" s="277"/>
      <c r="W793" s="277"/>
      <c r="X793" s="277"/>
      <c r="Y793" s="277"/>
      <c r="Z793" s="277"/>
      <c r="AA793" s="277"/>
      <c r="AB793" s="277"/>
      <c r="AC793" s="277"/>
      <c r="AD793" s="277"/>
      <c r="AE793" s="277"/>
      <c r="AF793" s="277"/>
      <c r="AG793" s="277"/>
      <c r="AH793" s="277"/>
      <c r="AI793" s="277"/>
      <c r="AJ793" s="277"/>
      <c r="AK793" s="277"/>
      <c r="AL793" s="277"/>
      <c r="AM793" s="277"/>
      <c r="AN793" s="277"/>
      <c r="AO793" s="277"/>
      <c r="AP793" s="277"/>
      <c r="AQ793" s="277"/>
      <c r="AR793" s="277"/>
      <c r="AS793" s="277"/>
      <c r="AT793" s="277"/>
      <c r="AU793" s="277"/>
      <c r="AV793" s="277"/>
      <c r="AW793" s="277"/>
      <c r="AX793" s="277"/>
      <c r="AY793" s="277"/>
      <c r="AZ793" s="277"/>
      <c r="BA793" s="277"/>
      <c r="BB793" s="277"/>
      <c r="BC793" s="277"/>
      <c r="BD793" s="277"/>
      <c r="BE793" s="277"/>
      <c r="BF793" s="277"/>
      <c r="BG793" s="277"/>
      <c r="BH793" s="277"/>
      <c r="BI793" s="277"/>
      <c r="BJ793" s="277"/>
      <c r="BK793" s="277"/>
      <c r="BL793" s="277"/>
      <c r="BM793" s="277"/>
      <c r="BN793" s="277"/>
      <c r="BO793" s="277"/>
      <c r="BP793" s="277"/>
      <c r="BQ793" s="277"/>
      <c r="BR793" s="277"/>
      <c r="BS793" s="277"/>
      <c r="BT793" s="277"/>
      <c r="BU793" s="277"/>
      <c r="BV793" s="277"/>
      <c r="BW793" s="277"/>
      <c r="BX793" s="277"/>
      <c r="BY793" s="277"/>
      <c r="BZ793" s="277"/>
      <c r="CA793" s="277"/>
      <c r="CB793" s="277"/>
      <c r="CC793" s="277"/>
      <c r="CD793" s="277"/>
      <c r="CE793" s="277"/>
      <c r="CF793" s="277"/>
      <c r="CG793" s="277"/>
      <c r="CH793" s="277"/>
      <c r="CI793" s="277"/>
      <c r="CJ793" s="277"/>
      <c r="CK793" s="277"/>
      <c r="CL793" s="277"/>
      <c r="CM793" s="277"/>
      <c r="CN793" s="277"/>
      <c r="CO793" s="277"/>
      <c r="CP793" s="277"/>
      <c r="CQ793" s="277"/>
      <c r="CR793" s="277"/>
      <c r="CS793" s="277"/>
      <c r="CT793" s="277"/>
      <c r="CU793" s="277"/>
      <c r="CV793" s="277"/>
      <c r="CW793" s="277"/>
      <c r="CX793" s="277"/>
      <c r="CY793" s="277"/>
      <c r="CZ793" s="277"/>
      <c r="DA793" s="277"/>
      <c r="DB793" s="277"/>
      <c r="DC793" s="277"/>
      <c r="DD793" s="277"/>
      <c r="DE793" s="277"/>
      <c r="DF793" s="277"/>
      <c r="DG793" s="277"/>
      <c r="DH793" s="277"/>
      <c r="DI793" s="277"/>
      <c r="DJ793" s="277"/>
      <c r="DK793" s="277"/>
      <c r="DL793" s="277"/>
      <c r="DM793" s="277"/>
      <c r="DN793" s="277"/>
      <c r="DO793" s="277"/>
      <c r="DP793" s="277"/>
      <c r="DQ793" s="277"/>
      <c r="DR793" s="277"/>
      <c r="DS793" s="277"/>
      <c r="DT793" s="277"/>
      <c r="DU793" s="277"/>
      <c r="DV793" s="277"/>
      <c r="DW793" s="277"/>
      <c r="DX793" s="277"/>
      <c r="DY793" s="277"/>
      <c r="DZ793" s="277"/>
      <c r="EA793" s="277"/>
      <c r="EB793" s="277"/>
      <c r="EC793" s="277"/>
      <c r="ED793" s="277"/>
      <c r="EE793" s="277"/>
      <c r="EF793" s="277"/>
      <c r="EG793" s="277"/>
      <c r="EH793" s="277"/>
      <c r="EI793" s="277"/>
      <c r="EJ793" s="277"/>
      <c r="EK793" s="277"/>
      <c r="EL793" s="277"/>
      <c r="EM793" s="277"/>
      <c r="EN793" s="277"/>
      <c r="EO793" s="277"/>
      <c r="EP793" s="277"/>
      <c r="EQ793" s="277"/>
      <c r="ER793" s="277"/>
      <c r="ES793" s="277"/>
      <c r="ET793" s="277"/>
      <c r="EU793" s="277"/>
      <c r="EV793" s="277"/>
      <c r="EW793" s="277"/>
      <c r="EX793" s="277"/>
      <c r="EY793" s="277"/>
      <c r="EZ793" s="277"/>
      <c r="FA793" s="277"/>
      <c r="FB793" s="277"/>
      <c r="FC793" s="277"/>
      <c r="FD793" s="277"/>
      <c r="FE793" s="277"/>
      <c r="FF793" s="277"/>
      <c r="FG793" s="277"/>
      <c r="FH793" s="277"/>
      <c r="FI793" s="277"/>
      <c r="FJ793" s="277"/>
      <c r="FK793" s="277"/>
      <c r="FL793" s="277"/>
      <c r="FM793" s="277"/>
      <c r="FN793" s="277"/>
      <c r="FO793" s="277"/>
      <c r="FP793" s="277"/>
      <c r="FQ793" s="277"/>
      <c r="FR793" s="277"/>
      <c r="FS793" s="277"/>
      <c r="FT793" s="277"/>
      <c r="FU793" s="277"/>
      <c r="FV793" s="277"/>
      <c r="FW793" s="277"/>
      <c r="FX793" s="277"/>
      <c r="FY793" s="277"/>
      <c r="FZ793" s="277"/>
      <c r="GA793" s="277"/>
      <c r="GB793" s="277"/>
      <c r="GC793" s="277"/>
      <c r="GD793" s="277"/>
      <c r="GE793" s="277"/>
      <c r="GF793" s="277"/>
      <c r="GG793" s="277"/>
      <c r="GH793" s="277"/>
      <c r="GI793" s="277"/>
      <c r="GJ793" s="277"/>
      <c r="GK793" s="277"/>
      <c r="GL793" s="277"/>
      <c r="GM793" s="277"/>
      <c r="GN793" s="277"/>
      <c r="GO793" s="277"/>
      <c r="GP793" s="277"/>
      <c r="GQ793" s="277"/>
      <c r="GR793" s="277"/>
      <c r="GS793" s="277"/>
      <c r="GT793" s="277"/>
      <c r="GU793" s="277"/>
      <c r="GV793" s="280"/>
      <c r="GW793" s="280"/>
      <c r="GX793" s="280"/>
      <c r="GY793" s="280"/>
      <c r="GZ793" s="280"/>
      <c r="HA793" s="280"/>
      <c r="HB793" s="280"/>
      <c r="HC793" s="280"/>
      <c r="HD793" s="280"/>
      <c r="HE793" s="280"/>
      <c r="HF793" s="280"/>
      <c r="HG793" s="280"/>
      <c r="HH793" s="280"/>
      <c r="HI793" s="280"/>
      <c r="HJ793" s="280"/>
      <c r="HK793" s="280"/>
      <c r="HL793" s="280"/>
      <c r="HM793" s="280"/>
      <c r="HN793" s="280"/>
      <c r="HO793" s="280"/>
      <c r="HP793" s="280"/>
      <c r="HQ793" s="280"/>
      <c r="HR793" s="280"/>
      <c r="HS793" s="280"/>
    </row>
    <row r="794" spans="1:227" s="278" customFormat="1" ht="30" customHeight="1">
      <c r="A794" s="521"/>
      <c r="B794" s="296" t="s">
        <v>709</v>
      </c>
      <c r="C794" s="290">
        <v>30</v>
      </c>
      <c r="D794" s="290"/>
      <c r="E794" s="290"/>
      <c r="F794" s="291">
        <f t="shared" si="120"/>
        <v>30</v>
      </c>
      <c r="G794" s="290"/>
      <c r="H794" s="291">
        <f t="shared" si="128"/>
        <v>30</v>
      </c>
      <c r="I794" s="296"/>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c r="AN794" s="277"/>
      <c r="AO794" s="277"/>
      <c r="AP794" s="277"/>
      <c r="AQ794" s="277"/>
      <c r="AR794" s="277"/>
      <c r="AS794" s="277"/>
      <c r="AT794" s="277"/>
      <c r="AU794" s="277"/>
      <c r="AV794" s="277"/>
      <c r="AW794" s="277"/>
      <c r="AX794" s="277"/>
      <c r="AY794" s="277"/>
      <c r="AZ794" s="277"/>
      <c r="BA794" s="277"/>
      <c r="BB794" s="277"/>
      <c r="BC794" s="277"/>
      <c r="BD794" s="277"/>
      <c r="BE794" s="277"/>
      <c r="BF794" s="277"/>
      <c r="BG794" s="277"/>
      <c r="BH794" s="277"/>
      <c r="BI794" s="277"/>
      <c r="BJ794" s="277"/>
      <c r="BK794" s="277"/>
      <c r="BL794" s="277"/>
      <c r="BM794" s="277"/>
      <c r="BN794" s="277"/>
      <c r="BO794" s="277"/>
      <c r="BP794" s="277"/>
      <c r="BQ794" s="277"/>
      <c r="BR794" s="277"/>
      <c r="BS794" s="277"/>
      <c r="BT794" s="277"/>
      <c r="BU794" s="277"/>
      <c r="BV794" s="277"/>
      <c r="BW794" s="277"/>
      <c r="BX794" s="277"/>
      <c r="BY794" s="277"/>
      <c r="BZ794" s="277"/>
      <c r="CA794" s="277"/>
      <c r="CB794" s="277"/>
      <c r="CC794" s="277"/>
      <c r="CD794" s="277"/>
      <c r="CE794" s="277"/>
      <c r="CF794" s="277"/>
      <c r="CG794" s="277"/>
      <c r="CH794" s="277"/>
      <c r="CI794" s="277"/>
      <c r="CJ794" s="277"/>
      <c r="CK794" s="277"/>
      <c r="CL794" s="277"/>
      <c r="CM794" s="277"/>
      <c r="CN794" s="277"/>
      <c r="CO794" s="277"/>
      <c r="CP794" s="277"/>
      <c r="CQ794" s="277"/>
      <c r="CR794" s="277"/>
      <c r="CS794" s="277"/>
      <c r="CT794" s="277"/>
      <c r="CU794" s="277"/>
      <c r="CV794" s="277"/>
      <c r="CW794" s="277"/>
      <c r="CX794" s="277"/>
      <c r="CY794" s="277"/>
      <c r="CZ794" s="277"/>
      <c r="DA794" s="277"/>
      <c r="DB794" s="277"/>
      <c r="DC794" s="277"/>
      <c r="DD794" s="277"/>
      <c r="DE794" s="277"/>
      <c r="DF794" s="277"/>
      <c r="DG794" s="277"/>
      <c r="DH794" s="277"/>
      <c r="DI794" s="277"/>
      <c r="DJ794" s="277"/>
      <c r="DK794" s="277"/>
      <c r="DL794" s="277"/>
      <c r="DM794" s="277"/>
      <c r="DN794" s="277"/>
      <c r="DO794" s="277"/>
      <c r="DP794" s="277"/>
      <c r="DQ794" s="277"/>
      <c r="DR794" s="277"/>
      <c r="DS794" s="277"/>
      <c r="DT794" s="277"/>
      <c r="DU794" s="277"/>
      <c r="DV794" s="277"/>
      <c r="DW794" s="277"/>
      <c r="DX794" s="277"/>
      <c r="DY794" s="277"/>
      <c r="DZ794" s="277"/>
      <c r="EA794" s="277"/>
      <c r="EB794" s="277"/>
      <c r="EC794" s="277"/>
      <c r="ED794" s="277"/>
      <c r="EE794" s="277"/>
      <c r="EF794" s="277"/>
      <c r="EG794" s="277"/>
      <c r="EH794" s="277"/>
      <c r="EI794" s="277"/>
      <c r="EJ794" s="277"/>
      <c r="EK794" s="277"/>
      <c r="EL794" s="277"/>
      <c r="EM794" s="277"/>
      <c r="EN794" s="277"/>
      <c r="EO794" s="277"/>
      <c r="EP794" s="277"/>
      <c r="EQ794" s="277"/>
      <c r="ER794" s="277"/>
      <c r="ES794" s="277"/>
      <c r="ET794" s="277"/>
      <c r="EU794" s="277"/>
      <c r="EV794" s="277"/>
      <c r="EW794" s="277"/>
      <c r="EX794" s="277"/>
      <c r="EY794" s="277"/>
      <c r="EZ794" s="277"/>
      <c r="FA794" s="277"/>
      <c r="FB794" s="277"/>
      <c r="FC794" s="277"/>
      <c r="FD794" s="277"/>
      <c r="FE794" s="277"/>
      <c r="FF794" s="277"/>
      <c r="FG794" s="277"/>
      <c r="FH794" s="277"/>
      <c r="FI794" s="277"/>
      <c r="FJ794" s="277"/>
      <c r="FK794" s="277"/>
      <c r="FL794" s="277"/>
      <c r="FM794" s="277"/>
      <c r="FN794" s="277"/>
      <c r="FO794" s="277"/>
      <c r="FP794" s="277"/>
      <c r="FQ794" s="277"/>
      <c r="FR794" s="277"/>
      <c r="FS794" s="277"/>
      <c r="FT794" s="277"/>
      <c r="FU794" s="277"/>
      <c r="FV794" s="277"/>
      <c r="FW794" s="277"/>
      <c r="FX794" s="277"/>
      <c r="FY794" s="277"/>
      <c r="FZ794" s="277"/>
      <c r="GA794" s="277"/>
      <c r="GB794" s="277"/>
      <c r="GC794" s="277"/>
      <c r="GD794" s="277"/>
      <c r="GE794" s="277"/>
      <c r="GF794" s="277"/>
      <c r="GG794" s="277"/>
      <c r="GH794" s="277"/>
      <c r="GI794" s="277"/>
      <c r="GJ794" s="277"/>
      <c r="GK794" s="277"/>
      <c r="GL794" s="277"/>
      <c r="GM794" s="277"/>
      <c r="GN794" s="277"/>
      <c r="GO794" s="277"/>
      <c r="GP794" s="277"/>
      <c r="GQ794" s="277"/>
      <c r="GR794" s="277"/>
      <c r="GS794" s="277"/>
      <c r="GT794" s="277"/>
      <c r="GU794" s="277"/>
      <c r="GV794" s="280"/>
      <c r="GW794" s="280"/>
      <c r="GX794" s="280"/>
      <c r="GY794" s="280"/>
      <c r="GZ794" s="280"/>
      <c r="HA794" s="280"/>
      <c r="HB794" s="280"/>
      <c r="HC794" s="280"/>
      <c r="HD794" s="280"/>
      <c r="HE794" s="280"/>
      <c r="HF794" s="280"/>
      <c r="HG794" s="280"/>
      <c r="HH794" s="280"/>
      <c r="HI794" s="280"/>
      <c r="HJ794" s="280"/>
      <c r="HK794" s="280"/>
      <c r="HL794" s="280"/>
      <c r="HM794" s="280"/>
      <c r="HN794" s="280"/>
      <c r="HO794" s="280"/>
      <c r="HP794" s="280"/>
      <c r="HQ794" s="280"/>
      <c r="HR794" s="280"/>
      <c r="HS794" s="280"/>
    </row>
    <row r="795" spans="1:227" s="278" customFormat="1" ht="30" customHeight="1">
      <c r="A795" s="522"/>
      <c r="B795" s="294" t="s">
        <v>317</v>
      </c>
      <c r="C795" s="290"/>
      <c r="D795" s="290"/>
      <c r="E795" s="290">
        <v>500</v>
      </c>
      <c r="F795" s="291">
        <f t="shared" si="120"/>
        <v>500</v>
      </c>
      <c r="G795" s="290"/>
      <c r="H795" s="291">
        <f t="shared" si="128"/>
        <v>500</v>
      </c>
      <c r="I795" s="296" t="s">
        <v>710</v>
      </c>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7"/>
      <c r="DY795" s="277"/>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7"/>
      <c r="FL795" s="277"/>
      <c r="FM795" s="277"/>
      <c r="FN795" s="277"/>
      <c r="FO795" s="277"/>
      <c r="FP795" s="277"/>
      <c r="FQ795" s="277"/>
      <c r="FR795" s="277"/>
      <c r="FS795" s="277"/>
      <c r="FT795" s="277"/>
      <c r="FU795" s="277"/>
      <c r="FV795" s="277"/>
      <c r="FW795" s="277"/>
      <c r="FX795" s="277"/>
      <c r="FY795" s="277"/>
      <c r="FZ795" s="277"/>
      <c r="GA795" s="277"/>
      <c r="GB795" s="277"/>
      <c r="GC795" s="277"/>
      <c r="GD795" s="277"/>
      <c r="GE795" s="277"/>
      <c r="GF795" s="277"/>
      <c r="GG795" s="277"/>
      <c r="GH795" s="277"/>
      <c r="GI795" s="277"/>
      <c r="GJ795" s="277"/>
      <c r="GK795" s="277"/>
      <c r="GL795" s="277"/>
      <c r="GM795" s="277"/>
      <c r="GN795" s="277"/>
      <c r="GO795" s="277"/>
      <c r="GP795" s="277"/>
      <c r="GQ795" s="277"/>
      <c r="GR795" s="277"/>
      <c r="GS795" s="277"/>
      <c r="GT795" s="277"/>
      <c r="GU795" s="277"/>
      <c r="GV795" s="280"/>
      <c r="GW795" s="280"/>
      <c r="GX795" s="280"/>
      <c r="GY795" s="280"/>
      <c r="GZ795" s="280"/>
      <c r="HA795" s="280"/>
      <c r="HB795" s="280"/>
      <c r="HC795" s="280"/>
      <c r="HD795" s="280"/>
      <c r="HE795" s="280"/>
      <c r="HF795" s="280"/>
      <c r="HG795" s="280"/>
      <c r="HH795" s="280"/>
      <c r="HI795" s="280"/>
      <c r="HJ795" s="280"/>
      <c r="HK795" s="280"/>
      <c r="HL795" s="280"/>
      <c r="HM795" s="280"/>
      <c r="HN795" s="280"/>
      <c r="HO795" s="280"/>
      <c r="HP795" s="280"/>
      <c r="HQ795" s="280"/>
      <c r="HR795" s="280"/>
      <c r="HS795" s="280"/>
    </row>
    <row r="796" spans="1:227" s="278" customFormat="1" ht="30" customHeight="1">
      <c r="A796" s="520" t="s">
        <v>170</v>
      </c>
      <c r="B796" s="289" t="s">
        <v>81</v>
      </c>
      <c r="C796" s="290">
        <f>C797</f>
        <v>8</v>
      </c>
      <c r="D796" s="290"/>
      <c r="E796" s="290"/>
      <c r="F796" s="291">
        <f t="shared" si="120"/>
        <v>8</v>
      </c>
      <c r="G796" s="290">
        <v>5</v>
      </c>
      <c r="H796" s="291">
        <f t="shared" si="128"/>
        <v>13</v>
      </c>
      <c r="I796" s="296"/>
      <c r="J796" s="277"/>
      <c r="K796" s="277"/>
      <c r="L796" s="277"/>
      <c r="M796" s="277"/>
      <c r="N796" s="277"/>
      <c r="O796" s="277"/>
      <c r="P796" s="277"/>
      <c r="Q796" s="277"/>
      <c r="R796" s="277"/>
      <c r="S796" s="277"/>
      <c r="T796" s="277"/>
      <c r="U796" s="277"/>
      <c r="V796" s="277"/>
      <c r="W796" s="277"/>
      <c r="X796" s="277"/>
      <c r="Y796" s="277"/>
      <c r="Z796" s="277"/>
      <c r="AA796" s="277"/>
      <c r="AB796" s="277"/>
      <c r="AC796" s="277"/>
      <c r="AD796" s="277"/>
      <c r="AE796" s="277"/>
      <c r="AF796" s="277"/>
      <c r="AG796" s="277"/>
      <c r="AH796" s="277"/>
      <c r="AI796" s="277"/>
      <c r="AJ796" s="277"/>
      <c r="AK796" s="277"/>
      <c r="AL796" s="277"/>
      <c r="AM796" s="277"/>
      <c r="AN796" s="277"/>
      <c r="AO796" s="277"/>
      <c r="AP796" s="277"/>
      <c r="AQ796" s="277"/>
      <c r="AR796" s="277"/>
      <c r="AS796" s="277"/>
      <c r="AT796" s="277"/>
      <c r="AU796" s="277"/>
      <c r="AV796" s="277"/>
      <c r="AW796" s="277"/>
      <c r="AX796" s="277"/>
      <c r="AY796" s="277"/>
      <c r="AZ796" s="277"/>
      <c r="BA796" s="277"/>
      <c r="BB796" s="277"/>
      <c r="BC796" s="277"/>
      <c r="BD796" s="277"/>
      <c r="BE796" s="277"/>
      <c r="BF796" s="277"/>
      <c r="BG796" s="277"/>
      <c r="BH796" s="277"/>
      <c r="BI796" s="277"/>
      <c r="BJ796" s="277"/>
      <c r="BK796" s="277"/>
      <c r="BL796" s="277"/>
      <c r="BM796" s="277"/>
      <c r="BN796" s="277"/>
      <c r="BO796" s="277"/>
      <c r="BP796" s="277"/>
      <c r="BQ796" s="277"/>
      <c r="BR796" s="277"/>
      <c r="BS796" s="277"/>
      <c r="BT796" s="277"/>
      <c r="BU796" s="277"/>
      <c r="BV796" s="277"/>
      <c r="BW796" s="277"/>
      <c r="BX796" s="277"/>
      <c r="BY796" s="277"/>
      <c r="BZ796" s="277"/>
      <c r="CA796" s="277"/>
      <c r="CB796" s="277"/>
      <c r="CC796" s="277"/>
      <c r="CD796" s="277"/>
      <c r="CE796" s="277"/>
      <c r="CF796" s="277"/>
      <c r="CG796" s="277"/>
      <c r="CH796" s="277"/>
      <c r="CI796" s="277"/>
      <c r="CJ796" s="277"/>
      <c r="CK796" s="277"/>
      <c r="CL796" s="277"/>
      <c r="CM796" s="277"/>
      <c r="CN796" s="277"/>
      <c r="CO796" s="277"/>
      <c r="CP796" s="277"/>
      <c r="CQ796" s="277"/>
      <c r="CR796" s="277"/>
      <c r="CS796" s="277"/>
      <c r="CT796" s="277"/>
      <c r="CU796" s="277"/>
      <c r="CV796" s="277"/>
      <c r="CW796" s="277"/>
      <c r="CX796" s="277"/>
      <c r="CY796" s="277"/>
      <c r="CZ796" s="277"/>
      <c r="DA796" s="277"/>
      <c r="DB796" s="277"/>
      <c r="DC796" s="277"/>
      <c r="DD796" s="277"/>
      <c r="DE796" s="277"/>
      <c r="DF796" s="277"/>
      <c r="DG796" s="277"/>
      <c r="DH796" s="277"/>
      <c r="DI796" s="277"/>
      <c r="DJ796" s="277"/>
      <c r="DK796" s="277"/>
      <c r="DL796" s="277"/>
      <c r="DM796" s="277"/>
      <c r="DN796" s="277"/>
      <c r="DO796" s="277"/>
      <c r="DP796" s="277"/>
      <c r="DQ796" s="277"/>
      <c r="DR796" s="277"/>
      <c r="DS796" s="277"/>
      <c r="DT796" s="277"/>
      <c r="DU796" s="277"/>
      <c r="DV796" s="277"/>
      <c r="DW796" s="277"/>
      <c r="DX796" s="277"/>
      <c r="DY796" s="277"/>
      <c r="DZ796" s="277"/>
      <c r="EA796" s="277"/>
      <c r="EB796" s="277"/>
      <c r="EC796" s="277"/>
      <c r="ED796" s="277"/>
      <c r="EE796" s="277"/>
      <c r="EF796" s="277"/>
      <c r="EG796" s="277"/>
      <c r="EH796" s="277"/>
      <c r="EI796" s="277"/>
      <c r="EJ796" s="277"/>
      <c r="EK796" s="277"/>
      <c r="EL796" s="277"/>
      <c r="EM796" s="277"/>
      <c r="EN796" s="277"/>
      <c r="EO796" s="277"/>
      <c r="EP796" s="277"/>
      <c r="EQ796" s="277"/>
      <c r="ER796" s="277"/>
      <c r="ES796" s="277"/>
      <c r="ET796" s="277"/>
      <c r="EU796" s="277"/>
      <c r="EV796" s="277"/>
      <c r="EW796" s="277"/>
      <c r="EX796" s="277"/>
      <c r="EY796" s="277"/>
      <c r="EZ796" s="277"/>
      <c r="FA796" s="277"/>
      <c r="FB796" s="277"/>
      <c r="FC796" s="277"/>
      <c r="FD796" s="277"/>
      <c r="FE796" s="277"/>
      <c r="FF796" s="277"/>
      <c r="FG796" s="277"/>
      <c r="FH796" s="277"/>
      <c r="FI796" s="277"/>
      <c r="FJ796" s="277"/>
      <c r="FK796" s="277"/>
      <c r="FL796" s="277"/>
      <c r="FM796" s="277"/>
      <c r="FN796" s="277"/>
      <c r="FO796" s="277"/>
      <c r="FP796" s="277"/>
      <c r="FQ796" s="277"/>
      <c r="FR796" s="277"/>
      <c r="FS796" s="277"/>
      <c r="FT796" s="277"/>
      <c r="FU796" s="277"/>
      <c r="FV796" s="277"/>
      <c r="FW796" s="277"/>
      <c r="FX796" s="277"/>
      <c r="FY796" s="277"/>
      <c r="FZ796" s="277"/>
      <c r="GA796" s="277"/>
      <c r="GB796" s="277"/>
      <c r="GC796" s="277"/>
      <c r="GD796" s="277"/>
      <c r="GE796" s="277"/>
      <c r="GF796" s="277"/>
      <c r="GG796" s="277"/>
      <c r="GH796" s="277"/>
      <c r="GI796" s="277"/>
      <c r="GJ796" s="277"/>
      <c r="GK796" s="277"/>
      <c r="GL796" s="277"/>
      <c r="GM796" s="277"/>
      <c r="GN796" s="277"/>
      <c r="GO796" s="277"/>
      <c r="GP796" s="277"/>
      <c r="GQ796" s="277"/>
      <c r="GR796" s="277"/>
      <c r="GS796" s="277"/>
      <c r="GT796" s="277"/>
      <c r="GU796" s="277"/>
      <c r="GV796" s="280"/>
      <c r="GW796" s="280"/>
      <c r="GX796" s="280"/>
      <c r="GY796" s="280"/>
      <c r="GZ796" s="280"/>
      <c r="HA796" s="280"/>
      <c r="HB796" s="280"/>
      <c r="HC796" s="280"/>
      <c r="HD796" s="280"/>
      <c r="HE796" s="280"/>
      <c r="HF796" s="280"/>
      <c r="HG796" s="280"/>
      <c r="HH796" s="280"/>
      <c r="HI796" s="280"/>
      <c r="HJ796" s="280"/>
      <c r="HK796" s="280"/>
      <c r="HL796" s="280"/>
      <c r="HM796" s="280"/>
      <c r="HN796" s="280"/>
      <c r="HO796" s="280"/>
      <c r="HP796" s="280"/>
      <c r="HQ796" s="280"/>
      <c r="HR796" s="280"/>
      <c r="HS796" s="280"/>
    </row>
    <row r="797" spans="1:227" s="278" customFormat="1" ht="30" customHeight="1">
      <c r="A797" s="521"/>
      <c r="B797" s="292" t="s">
        <v>477</v>
      </c>
      <c r="C797" s="291">
        <f>SUM(C798)</f>
        <v>8</v>
      </c>
      <c r="D797" s="290"/>
      <c r="E797" s="290"/>
      <c r="F797" s="291">
        <f t="shared" si="120"/>
        <v>8</v>
      </c>
      <c r="G797" s="290">
        <v>5</v>
      </c>
      <c r="H797" s="291">
        <f t="shared" si="128"/>
        <v>13</v>
      </c>
      <c r="I797" s="296"/>
      <c r="J797" s="277"/>
      <c r="K797" s="277"/>
      <c r="L797" s="277"/>
      <c r="M797" s="277"/>
      <c r="N797" s="277"/>
      <c r="O797" s="277"/>
      <c r="P797" s="277"/>
      <c r="Q797" s="277"/>
      <c r="R797" s="277"/>
      <c r="S797" s="277"/>
      <c r="T797" s="277"/>
      <c r="U797" s="277"/>
      <c r="V797" s="277"/>
      <c r="W797" s="277"/>
      <c r="X797" s="277"/>
      <c r="Y797" s="277"/>
      <c r="Z797" s="277"/>
      <c r="AA797" s="277"/>
      <c r="AB797" s="277"/>
      <c r="AC797" s="277"/>
      <c r="AD797" s="277"/>
      <c r="AE797" s="277"/>
      <c r="AF797" s="277"/>
      <c r="AG797" s="277"/>
      <c r="AH797" s="277"/>
      <c r="AI797" s="277"/>
      <c r="AJ797" s="277"/>
      <c r="AK797" s="277"/>
      <c r="AL797" s="277"/>
      <c r="AM797" s="277"/>
      <c r="AN797" s="277"/>
      <c r="AO797" s="277"/>
      <c r="AP797" s="277"/>
      <c r="AQ797" s="277"/>
      <c r="AR797" s="277"/>
      <c r="AS797" s="277"/>
      <c r="AT797" s="277"/>
      <c r="AU797" s="277"/>
      <c r="AV797" s="277"/>
      <c r="AW797" s="277"/>
      <c r="AX797" s="277"/>
      <c r="AY797" s="277"/>
      <c r="AZ797" s="277"/>
      <c r="BA797" s="277"/>
      <c r="BB797" s="277"/>
      <c r="BC797" s="277"/>
      <c r="BD797" s="277"/>
      <c r="BE797" s="277"/>
      <c r="BF797" s="277"/>
      <c r="BG797" s="277"/>
      <c r="BH797" s="277"/>
      <c r="BI797" s="277"/>
      <c r="BJ797" s="277"/>
      <c r="BK797" s="277"/>
      <c r="BL797" s="277"/>
      <c r="BM797" s="277"/>
      <c r="BN797" s="277"/>
      <c r="BO797" s="277"/>
      <c r="BP797" s="277"/>
      <c r="BQ797" s="277"/>
      <c r="BR797" s="277"/>
      <c r="BS797" s="277"/>
      <c r="BT797" s="277"/>
      <c r="BU797" s="277"/>
      <c r="BV797" s="277"/>
      <c r="BW797" s="277"/>
      <c r="BX797" s="277"/>
      <c r="BY797" s="277"/>
      <c r="BZ797" s="277"/>
      <c r="CA797" s="277"/>
      <c r="CB797" s="277"/>
      <c r="CC797" s="277"/>
      <c r="CD797" s="277"/>
      <c r="CE797" s="277"/>
      <c r="CF797" s="277"/>
      <c r="CG797" s="277"/>
      <c r="CH797" s="277"/>
      <c r="CI797" s="277"/>
      <c r="CJ797" s="277"/>
      <c r="CK797" s="277"/>
      <c r="CL797" s="277"/>
      <c r="CM797" s="277"/>
      <c r="CN797" s="277"/>
      <c r="CO797" s="277"/>
      <c r="CP797" s="277"/>
      <c r="CQ797" s="277"/>
      <c r="CR797" s="277"/>
      <c r="CS797" s="277"/>
      <c r="CT797" s="277"/>
      <c r="CU797" s="277"/>
      <c r="CV797" s="277"/>
      <c r="CW797" s="277"/>
      <c r="CX797" s="277"/>
      <c r="CY797" s="277"/>
      <c r="CZ797" s="277"/>
      <c r="DA797" s="277"/>
      <c r="DB797" s="277"/>
      <c r="DC797" s="277"/>
      <c r="DD797" s="277"/>
      <c r="DE797" s="277"/>
      <c r="DF797" s="277"/>
      <c r="DG797" s="277"/>
      <c r="DH797" s="277"/>
      <c r="DI797" s="277"/>
      <c r="DJ797" s="277"/>
      <c r="DK797" s="277"/>
      <c r="DL797" s="277"/>
      <c r="DM797" s="277"/>
      <c r="DN797" s="277"/>
      <c r="DO797" s="277"/>
      <c r="DP797" s="277"/>
      <c r="DQ797" s="277"/>
      <c r="DR797" s="277"/>
      <c r="DS797" s="277"/>
      <c r="DT797" s="277"/>
      <c r="DU797" s="277"/>
      <c r="DV797" s="277"/>
      <c r="DW797" s="277"/>
      <c r="DX797" s="277"/>
      <c r="DY797" s="277"/>
      <c r="DZ797" s="277"/>
      <c r="EA797" s="277"/>
      <c r="EB797" s="277"/>
      <c r="EC797" s="277"/>
      <c r="ED797" s="277"/>
      <c r="EE797" s="277"/>
      <c r="EF797" s="277"/>
      <c r="EG797" s="277"/>
      <c r="EH797" s="277"/>
      <c r="EI797" s="277"/>
      <c r="EJ797" s="277"/>
      <c r="EK797" s="277"/>
      <c r="EL797" s="277"/>
      <c r="EM797" s="277"/>
      <c r="EN797" s="277"/>
      <c r="EO797" s="277"/>
      <c r="EP797" s="277"/>
      <c r="EQ797" s="277"/>
      <c r="ER797" s="277"/>
      <c r="ES797" s="277"/>
      <c r="ET797" s="277"/>
      <c r="EU797" s="277"/>
      <c r="EV797" s="277"/>
      <c r="EW797" s="277"/>
      <c r="EX797" s="277"/>
      <c r="EY797" s="277"/>
      <c r="EZ797" s="277"/>
      <c r="FA797" s="277"/>
      <c r="FB797" s="277"/>
      <c r="FC797" s="277"/>
      <c r="FD797" s="277"/>
      <c r="FE797" s="277"/>
      <c r="FF797" s="277"/>
      <c r="FG797" s="277"/>
      <c r="FH797" s="277"/>
      <c r="FI797" s="277"/>
      <c r="FJ797" s="277"/>
      <c r="FK797" s="277"/>
      <c r="FL797" s="277"/>
      <c r="FM797" s="277"/>
      <c r="FN797" s="277"/>
      <c r="FO797" s="277"/>
      <c r="FP797" s="277"/>
      <c r="FQ797" s="277"/>
      <c r="FR797" s="277"/>
      <c r="FS797" s="277"/>
      <c r="FT797" s="277"/>
      <c r="FU797" s="277"/>
      <c r="FV797" s="277"/>
      <c r="FW797" s="277"/>
      <c r="FX797" s="277"/>
      <c r="FY797" s="277"/>
      <c r="FZ797" s="277"/>
      <c r="GA797" s="277"/>
      <c r="GB797" s="277"/>
      <c r="GC797" s="277"/>
      <c r="GD797" s="277"/>
      <c r="GE797" s="277"/>
      <c r="GF797" s="277"/>
      <c r="GG797" s="277"/>
      <c r="GH797" s="277"/>
      <c r="GI797" s="277"/>
      <c r="GJ797" s="277"/>
      <c r="GK797" s="277"/>
      <c r="GL797" s="277"/>
      <c r="GM797" s="277"/>
      <c r="GN797" s="277"/>
      <c r="GO797" s="277"/>
      <c r="GP797" s="277"/>
      <c r="GQ797" s="277"/>
      <c r="GR797" s="277"/>
      <c r="GS797" s="277"/>
      <c r="GT797" s="277"/>
      <c r="GU797" s="277"/>
      <c r="GV797" s="280"/>
      <c r="GW797" s="280"/>
      <c r="GX797" s="280"/>
      <c r="GY797" s="280"/>
      <c r="GZ797" s="280"/>
      <c r="HA797" s="280"/>
      <c r="HB797" s="280"/>
      <c r="HC797" s="280"/>
      <c r="HD797" s="280"/>
      <c r="HE797" s="280"/>
      <c r="HF797" s="280"/>
      <c r="HG797" s="280"/>
      <c r="HH797" s="280"/>
      <c r="HI797" s="280"/>
      <c r="HJ797" s="280"/>
      <c r="HK797" s="280"/>
      <c r="HL797" s="280"/>
      <c r="HM797" s="280"/>
      <c r="HN797" s="280"/>
      <c r="HO797" s="280"/>
      <c r="HP797" s="280"/>
      <c r="HQ797" s="280"/>
      <c r="HR797" s="280"/>
      <c r="HS797" s="280"/>
    </row>
    <row r="798" spans="1:227" s="278" customFormat="1" ht="30" customHeight="1">
      <c r="A798" s="522"/>
      <c r="B798" s="296" t="s">
        <v>711</v>
      </c>
      <c r="C798" s="290">
        <v>8</v>
      </c>
      <c r="D798" s="291"/>
      <c r="E798" s="290"/>
      <c r="F798" s="291">
        <f t="shared" si="120"/>
        <v>8</v>
      </c>
      <c r="G798" s="290">
        <v>5</v>
      </c>
      <c r="H798" s="291">
        <f t="shared" si="128"/>
        <v>13</v>
      </c>
      <c r="I798" s="296"/>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c r="AN798" s="277"/>
      <c r="AO798" s="277"/>
      <c r="AP798" s="277"/>
      <c r="AQ798" s="277"/>
      <c r="AR798" s="277"/>
      <c r="AS798" s="277"/>
      <c r="AT798" s="277"/>
      <c r="AU798" s="277"/>
      <c r="AV798" s="277"/>
      <c r="AW798" s="277"/>
      <c r="AX798" s="277"/>
      <c r="AY798" s="277"/>
      <c r="AZ798" s="277"/>
      <c r="BA798" s="277"/>
      <c r="BB798" s="277"/>
      <c r="BC798" s="277"/>
      <c r="BD798" s="277"/>
      <c r="BE798" s="277"/>
      <c r="BF798" s="277"/>
      <c r="BG798" s="277"/>
      <c r="BH798" s="277"/>
      <c r="BI798" s="277"/>
      <c r="BJ798" s="277"/>
      <c r="BK798" s="277"/>
      <c r="BL798" s="277"/>
      <c r="BM798" s="277"/>
      <c r="BN798" s="277"/>
      <c r="BO798" s="277"/>
      <c r="BP798" s="277"/>
      <c r="BQ798" s="277"/>
      <c r="BR798" s="277"/>
      <c r="BS798" s="277"/>
      <c r="BT798" s="277"/>
      <c r="BU798" s="277"/>
      <c r="BV798" s="277"/>
      <c r="BW798" s="277"/>
      <c r="BX798" s="277"/>
      <c r="BY798" s="277"/>
      <c r="BZ798" s="277"/>
      <c r="CA798" s="277"/>
      <c r="CB798" s="277"/>
      <c r="CC798" s="277"/>
      <c r="CD798" s="277"/>
      <c r="CE798" s="277"/>
      <c r="CF798" s="277"/>
      <c r="CG798" s="277"/>
      <c r="CH798" s="277"/>
      <c r="CI798" s="277"/>
      <c r="CJ798" s="277"/>
      <c r="CK798" s="277"/>
      <c r="CL798" s="277"/>
      <c r="CM798" s="277"/>
      <c r="CN798" s="277"/>
      <c r="CO798" s="277"/>
      <c r="CP798" s="277"/>
      <c r="CQ798" s="277"/>
      <c r="CR798" s="277"/>
      <c r="CS798" s="277"/>
      <c r="CT798" s="277"/>
      <c r="CU798" s="277"/>
      <c r="CV798" s="277"/>
      <c r="CW798" s="277"/>
      <c r="CX798" s="277"/>
      <c r="CY798" s="277"/>
      <c r="CZ798" s="277"/>
      <c r="DA798" s="277"/>
      <c r="DB798" s="277"/>
      <c r="DC798" s="277"/>
      <c r="DD798" s="277"/>
      <c r="DE798" s="277"/>
      <c r="DF798" s="277"/>
      <c r="DG798" s="277"/>
      <c r="DH798" s="277"/>
      <c r="DI798" s="277"/>
      <c r="DJ798" s="277"/>
      <c r="DK798" s="277"/>
      <c r="DL798" s="277"/>
      <c r="DM798" s="277"/>
      <c r="DN798" s="277"/>
      <c r="DO798" s="277"/>
      <c r="DP798" s="277"/>
      <c r="DQ798" s="277"/>
      <c r="DR798" s="277"/>
      <c r="DS798" s="277"/>
      <c r="DT798" s="277"/>
      <c r="DU798" s="277"/>
      <c r="DV798" s="277"/>
      <c r="DW798" s="277"/>
      <c r="DX798" s="277"/>
      <c r="DY798" s="277"/>
      <c r="DZ798" s="277"/>
      <c r="EA798" s="277"/>
      <c r="EB798" s="277"/>
      <c r="EC798" s="277"/>
      <c r="ED798" s="277"/>
      <c r="EE798" s="277"/>
      <c r="EF798" s="277"/>
      <c r="EG798" s="277"/>
      <c r="EH798" s="277"/>
      <c r="EI798" s="277"/>
      <c r="EJ798" s="277"/>
      <c r="EK798" s="277"/>
      <c r="EL798" s="277"/>
      <c r="EM798" s="277"/>
      <c r="EN798" s="277"/>
      <c r="EO798" s="277"/>
      <c r="EP798" s="277"/>
      <c r="EQ798" s="277"/>
      <c r="ER798" s="277"/>
      <c r="ES798" s="277"/>
      <c r="ET798" s="277"/>
      <c r="EU798" s="277"/>
      <c r="EV798" s="277"/>
      <c r="EW798" s="277"/>
      <c r="EX798" s="277"/>
      <c r="EY798" s="277"/>
      <c r="EZ798" s="277"/>
      <c r="FA798" s="277"/>
      <c r="FB798" s="277"/>
      <c r="FC798" s="277"/>
      <c r="FD798" s="277"/>
      <c r="FE798" s="277"/>
      <c r="FF798" s="277"/>
      <c r="FG798" s="277"/>
      <c r="FH798" s="277"/>
      <c r="FI798" s="277"/>
      <c r="FJ798" s="277"/>
      <c r="FK798" s="277"/>
      <c r="FL798" s="277"/>
      <c r="FM798" s="277"/>
      <c r="FN798" s="277"/>
      <c r="FO798" s="277"/>
      <c r="FP798" s="277"/>
      <c r="FQ798" s="277"/>
      <c r="FR798" s="277"/>
      <c r="FS798" s="277"/>
      <c r="FT798" s="277"/>
      <c r="FU798" s="277"/>
      <c r="FV798" s="277"/>
      <c r="FW798" s="277"/>
      <c r="FX798" s="277"/>
      <c r="FY798" s="277"/>
      <c r="FZ798" s="277"/>
      <c r="GA798" s="277"/>
      <c r="GB798" s="277"/>
      <c r="GC798" s="277"/>
      <c r="GD798" s="277"/>
      <c r="GE798" s="277"/>
      <c r="GF798" s="277"/>
      <c r="GG798" s="277"/>
      <c r="GH798" s="277"/>
      <c r="GI798" s="277"/>
      <c r="GJ798" s="277"/>
      <c r="GK798" s="277"/>
      <c r="GL798" s="277"/>
      <c r="GM798" s="277"/>
      <c r="GN798" s="277"/>
      <c r="GO798" s="277"/>
      <c r="GP798" s="277"/>
      <c r="GQ798" s="277"/>
      <c r="GR798" s="277"/>
      <c r="GS798" s="277"/>
      <c r="GT798" s="277"/>
      <c r="GU798" s="277"/>
      <c r="GV798" s="280"/>
      <c r="GW798" s="280"/>
      <c r="GX798" s="280"/>
      <c r="GY798" s="280"/>
      <c r="GZ798" s="280"/>
      <c r="HA798" s="280"/>
      <c r="HB798" s="280"/>
      <c r="HC798" s="280"/>
      <c r="HD798" s="280"/>
      <c r="HE798" s="280"/>
      <c r="HF798" s="280"/>
      <c r="HG798" s="280"/>
      <c r="HH798" s="280"/>
      <c r="HI798" s="280"/>
      <c r="HJ798" s="280"/>
      <c r="HK798" s="280"/>
      <c r="HL798" s="280"/>
      <c r="HM798" s="280"/>
      <c r="HN798" s="280"/>
      <c r="HO798" s="280"/>
      <c r="HP798" s="280"/>
      <c r="HQ798" s="280"/>
      <c r="HR798" s="280"/>
      <c r="HS798" s="280"/>
    </row>
    <row r="799" spans="1:227" s="277" customFormat="1" ht="30" customHeight="1">
      <c r="A799" s="520" t="s">
        <v>241</v>
      </c>
      <c r="B799" s="289" t="s">
        <v>81</v>
      </c>
      <c r="C799" s="290">
        <f t="shared" ref="C799:G799" si="132">C800+C801+C802</f>
        <v>1.8</v>
      </c>
      <c r="D799" s="290">
        <f t="shared" si="132"/>
        <v>36.137658999999999</v>
      </c>
      <c r="E799" s="290">
        <f t="shared" si="132"/>
        <v>5</v>
      </c>
      <c r="F799" s="291">
        <f t="shared" si="120"/>
        <v>42.937658999999996</v>
      </c>
      <c r="G799" s="290">
        <f t="shared" si="132"/>
        <v>0</v>
      </c>
      <c r="H799" s="291">
        <f t="shared" si="128"/>
        <v>42.937658999999996</v>
      </c>
      <c r="I799" s="296"/>
      <c r="GV799" s="280"/>
      <c r="GW799" s="280"/>
      <c r="GX799" s="280"/>
      <c r="GY799" s="280"/>
      <c r="GZ799" s="280"/>
      <c r="HA799" s="280"/>
      <c r="HB799" s="280"/>
      <c r="HC799" s="280"/>
      <c r="HD799" s="280"/>
      <c r="HE799" s="280"/>
      <c r="HF799" s="280"/>
      <c r="HG799" s="280"/>
      <c r="HH799" s="280"/>
      <c r="HI799" s="280"/>
      <c r="HJ799" s="280"/>
      <c r="HK799" s="280"/>
      <c r="HL799" s="280"/>
      <c r="HM799" s="280"/>
      <c r="HN799" s="280"/>
      <c r="HO799" s="280"/>
      <c r="HP799" s="280"/>
      <c r="HQ799" s="280"/>
      <c r="HR799" s="280"/>
      <c r="HS799" s="280"/>
    </row>
    <row r="800" spans="1:227" s="277" customFormat="1" ht="30" customHeight="1">
      <c r="A800" s="521"/>
      <c r="B800" s="294" t="s">
        <v>253</v>
      </c>
      <c r="C800" s="290">
        <v>0</v>
      </c>
      <c r="D800" s="290">
        <v>36.137658999999999</v>
      </c>
      <c r="E800" s="290"/>
      <c r="F800" s="291">
        <f t="shared" si="120"/>
        <v>36.137658999999999</v>
      </c>
      <c r="G800" s="290"/>
      <c r="H800" s="291">
        <f t="shared" si="128"/>
        <v>36.137658999999999</v>
      </c>
      <c r="I800" s="296" t="s">
        <v>712</v>
      </c>
      <c r="GV800" s="280"/>
      <c r="GW800" s="280"/>
      <c r="GX800" s="280"/>
      <c r="GY800" s="280"/>
      <c r="GZ800" s="280"/>
      <c r="HA800" s="280"/>
      <c r="HB800" s="280"/>
      <c r="HC800" s="280"/>
      <c r="HD800" s="280"/>
      <c r="HE800" s="280"/>
      <c r="HF800" s="280"/>
      <c r="HG800" s="280"/>
      <c r="HH800" s="280"/>
      <c r="HI800" s="280"/>
      <c r="HJ800" s="280"/>
      <c r="HK800" s="280"/>
      <c r="HL800" s="280"/>
      <c r="HM800" s="280"/>
      <c r="HN800" s="280"/>
      <c r="HO800" s="280"/>
      <c r="HP800" s="280"/>
      <c r="HQ800" s="280"/>
      <c r="HR800" s="280"/>
      <c r="HS800" s="280"/>
    </row>
    <row r="801" spans="1:227" s="278" customFormat="1" ht="30" customHeight="1">
      <c r="A801" s="521"/>
      <c r="B801" s="294" t="s">
        <v>255</v>
      </c>
      <c r="C801" s="290">
        <v>1.8</v>
      </c>
      <c r="D801" s="290"/>
      <c r="E801" s="290"/>
      <c r="F801" s="291">
        <f t="shared" si="120"/>
        <v>1.8</v>
      </c>
      <c r="G801" s="290"/>
      <c r="H801" s="291">
        <f t="shared" si="128"/>
        <v>1.8</v>
      </c>
      <c r="I801" s="296"/>
      <c r="J801" s="277"/>
      <c r="K801" s="277"/>
      <c r="L801" s="277"/>
      <c r="M801" s="277"/>
      <c r="N801" s="277"/>
      <c r="O801" s="277"/>
      <c r="P801" s="277"/>
      <c r="Q801" s="277"/>
      <c r="R801" s="277"/>
      <c r="S801" s="277"/>
      <c r="T801" s="277"/>
      <c r="U801" s="277"/>
      <c r="V801" s="277"/>
      <c r="W801" s="277"/>
      <c r="X801" s="277"/>
      <c r="Y801" s="277"/>
      <c r="Z801" s="277"/>
      <c r="AA801" s="277"/>
      <c r="AB801" s="277"/>
      <c r="AC801" s="277"/>
      <c r="AD801" s="277"/>
      <c r="AE801" s="277"/>
      <c r="AF801" s="277"/>
      <c r="AG801" s="277"/>
      <c r="AH801" s="277"/>
      <c r="AI801" s="277"/>
      <c r="AJ801" s="277"/>
      <c r="AK801" s="277"/>
      <c r="AL801" s="277"/>
      <c r="AM801" s="277"/>
      <c r="AN801" s="277"/>
      <c r="AO801" s="277"/>
      <c r="AP801" s="277"/>
      <c r="AQ801" s="277"/>
      <c r="AR801" s="277"/>
      <c r="AS801" s="277"/>
      <c r="AT801" s="277"/>
      <c r="AU801" s="277"/>
      <c r="AV801" s="277"/>
      <c r="AW801" s="277"/>
      <c r="AX801" s="277"/>
      <c r="AY801" s="277"/>
      <c r="AZ801" s="277"/>
      <c r="BA801" s="277"/>
      <c r="BB801" s="277"/>
      <c r="BC801" s="277"/>
      <c r="BD801" s="277"/>
      <c r="BE801" s="277"/>
      <c r="BF801" s="277"/>
      <c r="BG801" s="277"/>
      <c r="BH801" s="277"/>
      <c r="BI801" s="277"/>
      <c r="BJ801" s="277"/>
      <c r="BK801" s="277"/>
      <c r="BL801" s="277"/>
      <c r="BM801" s="277"/>
      <c r="BN801" s="277"/>
      <c r="BO801" s="277"/>
      <c r="BP801" s="277"/>
      <c r="BQ801" s="277"/>
      <c r="BR801" s="277"/>
      <c r="BS801" s="277"/>
      <c r="BT801" s="277"/>
      <c r="BU801" s="277"/>
      <c r="BV801" s="277"/>
      <c r="BW801" s="277"/>
      <c r="BX801" s="277"/>
      <c r="BY801" s="277"/>
      <c r="BZ801" s="277"/>
      <c r="CA801" s="277"/>
      <c r="CB801" s="277"/>
      <c r="CC801" s="277"/>
      <c r="CD801" s="277"/>
      <c r="CE801" s="277"/>
      <c r="CF801" s="277"/>
      <c r="CG801" s="277"/>
      <c r="CH801" s="277"/>
      <c r="CI801" s="277"/>
      <c r="CJ801" s="277"/>
      <c r="CK801" s="277"/>
      <c r="CL801" s="277"/>
      <c r="CM801" s="277"/>
      <c r="CN801" s="277"/>
      <c r="CO801" s="277"/>
      <c r="CP801" s="277"/>
      <c r="CQ801" s="277"/>
      <c r="CR801" s="277"/>
      <c r="CS801" s="277"/>
      <c r="CT801" s="277"/>
      <c r="CU801" s="277"/>
      <c r="CV801" s="277"/>
      <c r="CW801" s="277"/>
      <c r="CX801" s="277"/>
      <c r="CY801" s="277"/>
      <c r="CZ801" s="277"/>
      <c r="DA801" s="277"/>
      <c r="DB801" s="277"/>
      <c r="DC801" s="277"/>
      <c r="DD801" s="277"/>
      <c r="DE801" s="277"/>
      <c r="DF801" s="277"/>
      <c r="DG801" s="277"/>
      <c r="DH801" s="277"/>
      <c r="DI801" s="277"/>
      <c r="DJ801" s="277"/>
      <c r="DK801" s="277"/>
      <c r="DL801" s="277"/>
      <c r="DM801" s="277"/>
      <c r="DN801" s="277"/>
      <c r="DO801" s="277"/>
      <c r="DP801" s="277"/>
      <c r="DQ801" s="277"/>
      <c r="DR801" s="277"/>
      <c r="DS801" s="277"/>
      <c r="DT801" s="277"/>
      <c r="DU801" s="277"/>
      <c r="DV801" s="277"/>
      <c r="DW801" s="277"/>
      <c r="DX801" s="277"/>
      <c r="DY801" s="277"/>
      <c r="DZ801" s="277"/>
      <c r="EA801" s="277"/>
      <c r="EB801" s="277"/>
      <c r="EC801" s="277"/>
      <c r="ED801" s="277"/>
      <c r="EE801" s="277"/>
      <c r="EF801" s="277"/>
      <c r="EG801" s="277"/>
      <c r="EH801" s="277"/>
      <c r="EI801" s="277"/>
      <c r="EJ801" s="277"/>
      <c r="EK801" s="277"/>
      <c r="EL801" s="277"/>
      <c r="EM801" s="277"/>
      <c r="EN801" s="277"/>
      <c r="EO801" s="277"/>
      <c r="EP801" s="277"/>
      <c r="EQ801" s="277"/>
      <c r="ER801" s="277"/>
      <c r="ES801" s="277"/>
      <c r="ET801" s="277"/>
      <c r="EU801" s="277"/>
      <c r="EV801" s="277"/>
      <c r="EW801" s="277"/>
      <c r="EX801" s="277"/>
      <c r="EY801" s="277"/>
      <c r="EZ801" s="277"/>
      <c r="FA801" s="277"/>
      <c r="FB801" s="277"/>
      <c r="FC801" s="277"/>
      <c r="FD801" s="277"/>
      <c r="FE801" s="277"/>
      <c r="FF801" s="277"/>
      <c r="FG801" s="277"/>
      <c r="FH801" s="277"/>
      <c r="FI801" s="277"/>
      <c r="FJ801" s="277"/>
      <c r="FK801" s="277"/>
      <c r="FL801" s="277"/>
      <c r="FM801" s="277"/>
      <c r="FN801" s="277"/>
      <c r="FO801" s="277"/>
      <c r="FP801" s="277"/>
      <c r="FQ801" s="277"/>
      <c r="FR801" s="277"/>
      <c r="FS801" s="277"/>
      <c r="FT801" s="277"/>
      <c r="FU801" s="277"/>
      <c r="FV801" s="277"/>
      <c r="FW801" s="277"/>
      <c r="FX801" s="277"/>
      <c r="FY801" s="277"/>
      <c r="FZ801" s="277"/>
      <c r="GA801" s="277"/>
      <c r="GB801" s="277"/>
      <c r="GC801" s="277"/>
      <c r="GD801" s="277"/>
      <c r="GE801" s="277"/>
      <c r="GF801" s="277"/>
      <c r="GG801" s="277"/>
      <c r="GH801" s="277"/>
      <c r="GI801" s="277"/>
      <c r="GJ801" s="277"/>
      <c r="GK801" s="277"/>
      <c r="GL801" s="277"/>
      <c r="GM801" s="277"/>
      <c r="GN801" s="277"/>
      <c r="GO801" s="277"/>
      <c r="GP801" s="277"/>
      <c r="GQ801" s="277"/>
      <c r="GR801" s="277"/>
      <c r="GS801" s="277"/>
      <c r="GT801" s="277"/>
      <c r="GU801" s="277"/>
      <c r="GV801" s="280"/>
      <c r="GW801" s="280"/>
      <c r="GX801" s="280"/>
      <c r="GY801" s="280"/>
      <c r="GZ801" s="280"/>
      <c r="HA801" s="280"/>
      <c r="HB801" s="280"/>
      <c r="HC801" s="280"/>
      <c r="HD801" s="280"/>
      <c r="HE801" s="280"/>
      <c r="HF801" s="280"/>
      <c r="HG801" s="280"/>
      <c r="HH801" s="280"/>
      <c r="HI801" s="280"/>
      <c r="HJ801" s="280"/>
      <c r="HK801" s="280"/>
      <c r="HL801" s="280"/>
      <c r="HM801" s="280"/>
      <c r="HN801" s="280"/>
      <c r="HO801" s="280"/>
      <c r="HP801" s="280"/>
      <c r="HQ801" s="280"/>
      <c r="HR801" s="280"/>
      <c r="HS801" s="280"/>
    </row>
    <row r="802" spans="1:227" s="278" customFormat="1" ht="30" customHeight="1">
      <c r="A802" s="522"/>
      <c r="B802" s="294" t="s">
        <v>713</v>
      </c>
      <c r="C802" s="290"/>
      <c r="D802" s="290"/>
      <c r="E802" s="290">
        <v>5</v>
      </c>
      <c r="F802" s="291">
        <f t="shared" si="120"/>
        <v>5</v>
      </c>
      <c r="G802" s="290"/>
      <c r="H802" s="291">
        <f t="shared" si="128"/>
        <v>5</v>
      </c>
      <c r="I802" s="296" t="s">
        <v>506</v>
      </c>
      <c r="J802" s="277"/>
      <c r="K802" s="277"/>
      <c r="L802" s="277"/>
      <c r="M802" s="277"/>
      <c r="N802" s="277"/>
      <c r="O802" s="277"/>
      <c r="P802" s="277"/>
      <c r="Q802" s="277"/>
      <c r="R802" s="277"/>
      <c r="S802" s="277"/>
      <c r="T802" s="277"/>
      <c r="U802" s="277"/>
      <c r="V802" s="277"/>
      <c r="W802" s="277"/>
      <c r="X802" s="277"/>
      <c r="Y802" s="277"/>
      <c r="Z802" s="277"/>
      <c r="AA802" s="277"/>
      <c r="AB802" s="277"/>
      <c r="AC802" s="277"/>
      <c r="AD802" s="277"/>
      <c r="AE802" s="277"/>
      <c r="AF802" s="277"/>
      <c r="AG802" s="277"/>
      <c r="AH802" s="277"/>
      <c r="AI802" s="277"/>
      <c r="AJ802" s="277"/>
      <c r="AK802" s="277"/>
      <c r="AL802" s="277"/>
      <c r="AM802" s="277"/>
      <c r="AN802" s="277"/>
      <c r="AO802" s="277"/>
      <c r="AP802" s="277"/>
      <c r="AQ802" s="277"/>
      <c r="AR802" s="277"/>
      <c r="AS802" s="277"/>
      <c r="AT802" s="277"/>
      <c r="AU802" s="277"/>
      <c r="AV802" s="277"/>
      <c r="AW802" s="277"/>
      <c r="AX802" s="277"/>
      <c r="AY802" s="277"/>
      <c r="AZ802" s="277"/>
      <c r="BA802" s="277"/>
      <c r="BB802" s="277"/>
      <c r="BC802" s="277"/>
      <c r="BD802" s="277"/>
      <c r="BE802" s="277"/>
      <c r="BF802" s="277"/>
      <c r="BG802" s="277"/>
      <c r="BH802" s="277"/>
      <c r="BI802" s="277"/>
      <c r="BJ802" s="277"/>
      <c r="BK802" s="277"/>
      <c r="BL802" s="277"/>
      <c r="BM802" s="277"/>
      <c r="BN802" s="277"/>
      <c r="BO802" s="277"/>
      <c r="BP802" s="277"/>
      <c r="BQ802" s="277"/>
      <c r="BR802" s="277"/>
      <c r="BS802" s="277"/>
      <c r="BT802" s="277"/>
      <c r="BU802" s="277"/>
      <c r="BV802" s="277"/>
      <c r="BW802" s="277"/>
      <c r="BX802" s="277"/>
      <c r="BY802" s="277"/>
      <c r="BZ802" s="277"/>
      <c r="CA802" s="277"/>
      <c r="CB802" s="277"/>
      <c r="CC802" s="277"/>
      <c r="CD802" s="277"/>
      <c r="CE802" s="277"/>
      <c r="CF802" s="277"/>
      <c r="CG802" s="277"/>
      <c r="CH802" s="277"/>
      <c r="CI802" s="277"/>
      <c r="CJ802" s="277"/>
      <c r="CK802" s="277"/>
      <c r="CL802" s="277"/>
      <c r="CM802" s="277"/>
      <c r="CN802" s="277"/>
      <c r="CO802" s="277"/>
      <c r="CP802" s="277"/>
      <c r="CQ802" s="277"/>
      <c r="CR802" s="277"/>
      <c r="CS802" s="277"/>
      <c r="CT802" s="277"/>
      <c r="CU802" s="277"/>
      <c r="CV802" s="277"/>
      <c r="CW802" s="277"/>
      <c r="CX802" s="277"/>
      <c r="CY802" s="277"/>
      <c r="CZ802" s="277"/>
      <c r="DA802" s="277"/>
      <c r="DB802" s="277"/>
      <c r="DC802" s="277"/>
      <c r="DD802" s="277"/>
      <c r="DE802" s="277"/>
      <c r="DF802" s="277"/>
      <c r="DG802" s="277"/>
      <c r="DH802" s="277"/>
      <c r="DI802" s="277"/>
      <c r="DJ802" s="277"/>
      <c r="DK802" s="277"/>
      <c r="DL802" s="277"/>
      <c r="DM802" s="277"/>
      <c r="DN802" s="277"/>
      <c r="DO802" s="277"/>
      <c r="DP802" s="277"/>
      <c r="DQ802" s="277"/>
      <c r="DR802" s="277"/>
      <c r="DS802" s="277"/>
      <c r="DT802" s="277"/>
      <c r="DU802" s="277"/>
      <c r="DV802" s="277"/>
      <c r="DW802" s="277"/>
      <c r="DX802" s="277"/>
      <c r="DY802" s="277"/>
      <c r="DZ802" s="277"/>
      <c r="EA802" s="277"/>
      <c r="EB802" s="277"/>
      <c r="EC802" s="277"/>
      <c r="ED802" s="277"/>
      <c r="EE802" s="277"/>
      <c r="EF802" s="277"/>
      <c r="EG802" s="277"/>
      <c r="EH802" s="277"/>
      <c r="EI802" s="277"/>
      <c r="EJ802" s="277"/>
      <c r="EK802" s="277"/>
      <c r="EL802" s="277"/>
      <c r="EM802" s="277"/>
      <c r="EN802" s="277"/>
      <c r="EO802" s="277"/>
      <c r="EP802" s="277"/>
      <c r="EQ802" s="277"/>
      <c r="ER802" s="277"/>
      <c r="ES802" s="277"/>
      <c r="ET802" s="277"/>
      <c r="EU802" s="277"/>
      <c r="EV802" s="277"/>
      <c r="EW802" s="277"/>
      <c r="EX802" s="277"/>
      <c r="EY802" s="277"/>
      <c r="EZ802" s="277"/>
      <c r="FA802" s="277"/>
      <c r="FB802" s="277"/>
      <c r="FC802" s="277"/>
      <c r="FD802" s="277"/>
      <c r="FE802" s="277"/>
      <c r="FF802" s="277"/>
      <c r="FG802" s="277"/>
      <c r="FH802" s="277"/>
      <c r="FI802" s="277"/>
      <c r="FJ802" s="277"/>
      <c r="FK802" s="277"/>
      <c r="FL802" s="277"/>
      <c r="FM802" s="277"/>
      <c r="FN802" s="277"/>
      <c r="FO802" s="277"/>
      <c r="FP802" s="277"/>
      <c r="FQ802" s="277"/>
      <c r="FR802" s="277"/>
      <c r="FS802" s="277"/>
      <c r="FT802" s="277"/>
      <c r="FU802" s="277"/>
      <c r="FV802" s="277"/>
      <c r="FW802" s="277"/>
      <c r="FX802" s="277"/>
      <c r="FY802" s="277"/>
      <c r="FZ802" s="277"/>
      <c r="GA802" s="277"/>
      <c r="GB802" s="277"/>
      <c r="GC802" s="277"/>
      <c r="GD802" s="277"/>
      <c r="GE802" s="277"/>
      <c r="GF802" s="277"/>
      <c r="GG802" s="277"/>
      <c r="GH802" s="277"/>
      <c r="GI802" s="277"/>
      <c r="GJ802" s="277"/>
      <c r="GK802" s="277"/>
      <c r="GL802" s="277"/>
      <c r="GM802" s="277"/>
      <c r="GN802" s="277"/>
      <c r="GO802" s="277"/>
      <c r="GP802" s="277"/>
      <c r="GQ802" s="277"/>
      <c r="GR802" s="277"/>
      <c r="GS802" s="277"/>
      <c r="GT802" s="277"/>
      <c r="GU802" s="277"/>
      <c r="GV802" s="280"/>
      <c r="GW802" s="280"/>
      <c r="GX802" s="280"/>
      <c r="GY802" s="280"/>
      <c r="GZ802" s="280"/>
      <c r="HA802" s="280"/>
      <c r="HB802" s="280"/>
      <c r="HC802" s="280"/>
      <c r="HD802" s="280"/>
      <c r="HE802" s="280"/>
      <c r="HF802" s="280"/>
      <c r="HG802" s="280"/>
      <c r="HH802" s="280"/>
      <c r="HI802" s="280"/>
      <c r="HJ802" s="280"/>
      <c r="HK802" s="280"/>
      <c r="HL802" s="280"/>
      <c r="HM802" s="280"/>
      <c r="HN802" s="280"/>
      <c r="HO802" s="280"/>
      <c r="HP802" s="280"/>
      <c r="HQ802" s="280"/>
      <c r="HR802" s="280"/>
      <c r="HS802" s="280"/>
    </row>
    <row r="803" spans="1:227" s="277" customFormat="1" ht="30.95" customHeight="1">
      <c r="A803" s="530" t="s">
        <v>173</v>
      </c>
      <c r="B803" s="335" t="s">
        <v>81</v>
      </c>
      <c r="C803" s="290">
        <f t="shared" ref="C803:E803" si="133">C804</f>
        <v>22331</v>
      </c>
      <c r="D803" s="336">
        <f t="shared" si="133"/>
        <v>-21185</v>
      </c>
      <c r="E803" s="290">
        <f t="shared" si="133"/>
        <v>0</v>
      </c>
      <c r="F803" s="291">
        <f t="shared" ref="F803:F821" si="134">C803+D803+E803</f>
        <v>1146</v>
      </c>
      <c r="G803" s="290">
        <f>G804</f>
        <v>-1146</v>
      </c>
      <c r="H803" s="291">
        <f t="shared" si="128"/>
        <v>0</v>
      </c>
      <c r="I803" s="296"/>
      <c r="GV803" s="280"/>
      <c r="GW803" s="280"/>
      <c r="GX803" s="280"/>
      <c r="GY803" s="280"/>
      <c r="GZ803" s="280"/>
      <c r="HA803" s="280"/>
      <c r="HB803" s="280"/>
      <c r="HC803" s="280"/>
      <c r="HD803" s="280"/>
      <c r="HE803" s="280"/>
      <c r="HF803" s="280"/>
      <c r="HG803" s="280"/>
      <c r="HH803" s="280"/>
      <c r="HI803" s="280"/>
      <c r="HJ803" s="280"/>
      <c r="HK803" s="280"/>
      <c r="HL803" s="280"/>
      <c r="HM803" s="280"/>
      <c r="HN803" s="280"/>
      <c r="HO803" s="280"/>
      <c r="HP803" s="280"/>
      <c r="HQ803" s="280"/>
      <c r="HR803" s="280"/>
      <c r="HS803" s="280"/>
    </row>
    <row r="804" spans="1:227" s="277" customFormat="1" ht="30.95" customHeight="1">
      <c r="A804" s="531"/>
      <c r="B804" s="337" t="s">
        <v>253</v>
      </c>
      <c r="C804" s="338">
        <v>22331</v>
      </c>
      <c r="D804" s="336">
        <f>-1185-20000</f>
        <v>-21185</v>
      </c>
      <c r="E804" s="290"/>
      <c r="F804" s="291">
        <f t="shared" si="134"/>
        <v>1146</v>
      </c>
      <c r="G804" s="290">
        <v>-1146</v>
      </c>
      <c r="H804" s="291">
        <f t="shared" si="128"/>
        <v>0</v>
      </c>
      <c r="I804" s="296"/>
      <c r="GV804" s="280"/>
      <c r="GW804" s="280"/>
      <c r="GX804" s="280"/>
      <c r="GY804" s="280"/>
      <c r="GZ804" s="280"/>
      <c r="HA804" s="280"/>
      <c r="HB804" s="280"/>
      <c r="HC804" s="280"/>
      <c r="HD804" s="280"/>
      <c r="HE804" s="280"/>
      <c r="HF804" s="280"/>
      <c r="HG804" s="280"/>
      <c r="HH804" s="280"/>
      <c r="HI804" s="280"/>
      <c r="HJ804" s="280"/>
      <c r="HK804" s="280"/>
      <c r="HL804" s="280"/>
      <c r="HM804" s="280"/>
      <c r="HN804" s="280"/>
      <c r="HO804" s="280"/>
      <c r="HP804" s="280"/>
      <c r="HQ804" s="280"/>
      <c r="HR804" s="280"/>
      <c r="HS804" s="280"/>
    </row>
    <row r="805" spans="1:227" s="277" customFormat="1" ht="30.95" customHeight="1">
      <c r="A805" s="530" t="s">
        <v>242</v>
      </c>
      <c r="B805" s="335" t="s">
        <v>81</v>
      </c>
      <c r="C805" s="338">
        <f>SUM(C806)</f>
        <v>17760</v>
      </c>
      <c r="D805" s="339">
        <f t="shared" ref="D805:E805" si="135">SUM(D806)</f>
        <v>14240</v>
      </c>
      <c r="E805" s="338">
        <f t="shared" si="135"/>
        <v>-33320</v>
      </c>
      <c r="F805" s="291">
        <f t="shared" si="134"/>
        <v>-1320</v>
      </c>
      <c r="G805" s="290">
        <f>G806</f>
        <v>13708.465700000001</v>
      </c>
      <c r="H805" s="291">
        <f t="shared" si="128"/>
        <v>12388.465700000001</v>
      </c>
      <c r="I805" s="296"/>
      <c r="GV805" s="280"/>
      <c r="GW805" s="280"/>
      <c r="GX805" s="280"/>
      <c r="GY805" s="280"/>
      <c r="GZ805" s="280"/>
      <c r="HA805" s="280"/>
      <c r="HB805" s="280"/>
      <c r="HC805" s="280"/>
      <c r="HD805" s="280"/>
      <c r="HE805" s="280"/>
      <c r="HF805" s="280"/>
      <c r="HG805" s="280"/>
      <c r="HH805" s="280"/>
      <c r="HI805" s="280"/>
      <c r="HJ805" s="280"/>
      <c r="HK805" s="280"/>
      <c r="HL805" s="280"/>
      <c r="HM805" s="280"/>
      <c r="HN805" s="280"/>
      <c r="HO805" s="280"/>
      <c r="HP805" s="280"/>
      <c r="HQ805" s="280"/>
      <c r="HR805" s="280"/>
      <c r="HS805" s="280"/>
    </row>
    <row r="806" spans="1:227" s="277" customFormat="1" ht="30.95" customHeight="1">
      <c r="A806" s="531"/>
      <c r="B806" s="340" t="s">
        <v>714</v>
      </c>
      <c r="C806" s="338">
        <v>17760</v>
      </c>
      <c r="D806" s="336">
        <f>-5760+20000</f>
        <v>14240</v>
      </c>
      <c r="E806" s="290">
        <f>-20000-13320</f>
        <v>-33320</v>
      </c>
      <c r="F806" s="291">
        <f t="shared" si="134"/>
        <v>-1320</v>
      </c>
      <c r="G806" s="290">
        <f>388.4657+13320</f>
        <v>13708.465700000001</v>
      </c>
      <c r="H806" s="291">
        <f t="shared" si="128"/>
        <v>12388.465700000001</v>
      </c>
      <c r="I806" s="348" t="s">
        <v>715</v>
      </c>
      <c r="GV806" s="280"/>
      <c r="GW806" s="280"/>
      <c r="GX806" s="280"/>
      <c r="GY806" s="280"/>
      <c r="GZ806" s="280"/>
      <c r="HA806" s="280"/>
      <c r="HB806" s="280"/>
      <c r="HC806" s="280"/>
      <c r="HD806" s="280"/>
      <c r="HE806" s="280"/>
      <c r="HF806" s="280"/>
      <c r="HG806" s="280"/>
      <c r="HH806" s="280"/>
      <c r="HI806" s="280"/>
      <c r="HJ806" s="280"/>
      <c r="HK806" s="280"/>
      <c r="HL806" s="280"/>
      <c r="HM806" s="280"/>
      <c r="HN806" s="280"/>
      <c r="HO806" s="280"/>
      <c r="HP806" s="280"/>
      <c r="HQ806" s="280"/>
      <c r="HR806" s="280"/>
      <c r="HS806" s="280"/>
    </row>
    <row r="807" spans="1:227" s="280" customFormat="1" ht="30.95" customHeight="1">
      <c r="A807" s="532" t="s">
        <v>243</v>
      </c>
      <c r="B807" s="341" t="s">
        <v>81</v>
      </c>
      <c r="C807" s="342">
        <v>0</v>
      </c>
      <c r="D807" s="342"/>
      <c r="E807" s="342">
        <v>0</v>
      </c>
      <c r="F807" s="291">
        <f t="shared" si="134"/>
        <v>0</v>
      </c>
      <c r="G807" s="343">
        <v>2910.7145529999998</v>
      </c>
      <c r="H807" s="291">
        <f t="shared" si="128"/>
        <v>2910.7145529999998</v>
      </c>
      <c r="I807" s="349"/>
      <c r="J807" s="277"/>
      <c r="K807" s="277"/>
      <c r="L807" s="277"/>
      <c r="M807" s="277"/>
      <c r="N807" s="277"/>
      <c r="O807" s="277"/>
      <c r="P807" s="277"/>
      <c r="Q807" s="277"/>
      <c r="R807" s="277"/>
      <c r="S807" s="277"/>
      <c r="T807" s="277"/>
      <c r="U807" s="277"/>
      <c r="V807" s="277"/>
      <c r="W807" s="277"/>
      <c r="X807" s="277"/>
      <c r="Y807" s="277"/>
      <c r="Z807" s="277"/>
      <c r="AA807" s="277"/>
      <c r="AB807" s="277"/>
      <c r="AC807" s="277"/>
      <c r="AD807" s="277"/>
      <c r="AE807" s="277"/>
      <c r="AF807" s="277"/>
      <c r="AG807" s="277"/>
      <c r="AH807" s="277"/>
      <c r="AI807" s="277"/>
      <c r="AJ807" s="277"/>
      <c r="AK807" s="277"/>
      <c r="AL807" s="277"/>
      <c r="AM807" s="277"/>
      <c r="AN807" s="277"/>
      <c r="AO807" s="277"/>
      <c r="AP807" s="277"/>
      <c r="AQ807" s="277"/>
      <c r="AR807" s="277"/>
      <c r="AS807" s="277"/>
      <c r="AT807" s="277"/>
      <c r="AU807" s="277"/>
      <c r="AV807" s="277"/>
      <c r="AW807" s="277"/>
      <c r="AX807" s="277"/>
      <c r="AY807" s="277"/>
      <c r="AZ807" s="277"/>
      <c r="BA807" s="277"/>
      <c r="BB807" s="277"/>
      <c r="BC807" s="277"/>
      <c r="BD807" s="277"/>
      <c r="BE807" s="277"/>
      <c r="BF807" s="277"/>
      <c r="BG807" s="277"/>
      <c r="BH807" s="277"/>
      <c r="BI807" s="277"/>
      <c r="BJ807" s="277"/>
      <c r="BK807" s="277"/>
      <c r="BL807" s="277"/>
      <c r="BM807" s="277"/>
      <c r="BN807" s="277"/>
      <c r="BO807" s="277"/>
      <c r="BP807" s="277"/>
      <c r="BQ807" s="277"/>
      <c r="BR807" s="277"/>
      <c r="BS807" s="277"/>
      <c r="BT807" s="277"/>
      <c r="BU807" s="277"/>
      <c r="BV807" s="277"/>
      <c r="BW807" s="277"/>
      <c r="BX807" s="277"/>
      <c r="BY807" s="277"/>
      <c r="BZ807" s="277"/>
      <c r="CA807" s="277"/>
      <c r="CB807" s="277"/>
      <c r="CC807" s="277"/>
      <c r="CD807" s="277"/>
      <c r="CE807" s="277"/>
      <c r="CF807" s="277"/>
      <c r="CG807" s="277"/>
      <c r="CH807" s="277"/>
      <c r="CI807" s="277"/>
      <c r="CJ807" s="277"/>
      <c r="CK807" s="277"/>
      <c r="CL807" s="277"/>
      <c r="CM807" s="277"/>
      <c r="CN807" s="277"/>
      <c r="CO807" s="277"/>
      <c r="CP807" s="277"/>
      <c r="CQ807" s="277"/>
      <c r="CR807" s="277"/>
      <c r="CS807" s="277"/>
      <c r="CT807" s="277"/>
      <c r="CU807" s="277"/>
      <c r="CV807" s="277"/>
      <c r="CW807" s="277"/>
      <c r="CX807" s="277"/>
      <c r="CY807" s="277"/>
      <c r="CZ807" s="277"/>
      <c r="DA807" s="277"/>
      <c r="DB807" s="277"/>
      <c r="DC807" s="277"/>
      <c r="DD807" s="277"/>
      <c r="DE807" s="277"/>
      <c r="DF807" s="277"/>
      <c r="DG807" s="277"/>
      <c r="DH807" s="277"/>
      <c r="DI807" s="277"/>
      <c r="DJ807" s="277"/>
      <c r="DK807" s="277"/>
      <c r="DL807" s="277"/>
      <c r="DM807" s="277"/>
      <c r="DN807" s="277"/>
      <c r="DO807" s="277"/>
      <c r="DP807" s="277"/>
      <c r="DQ807" s="277"/>
      <c r="DR807" s="277"/>
      <c r="DS807" s="277"/>
      <c r="DT807" s="277"/>
      <c r="DU807" s="277"/>
      <c r="DV807" s="277"/>
      <c r="DW807" s="277"/>
      <c r="DX807" s="277"/>
      <c r="DY807" s="277"/>
      <c r="DZ807" s="277"/>
      <c r="EA807" s="277"/>
      <c r="EB807" s="277"/>
      <c r="EC807" s="277"/>
      <c r="ED807" s="277"/>
      <c r="EE807" s="277"/>
      <c r="EF807" s="277"/>
      <c r="EG807" s="277"/>
      <c r="EH807" s="277"/>
      <c r="EI807" s="277"/>
      <c r="EJ807" s="277"/>
      <c r="EK807" s="277"/>
      <c r="EL807" s="277"/>
      <c r="EM807" s="277"/>
      <c r="EN807" s="277"/>
      <c r="EO807" s="277"/>
      <c r="EP807" s="277"/>
      <c r="EQ807" s="277"/>
      <c r="ER807" s="277"/>
      <c r="ES807" s="277"/>
      <c r="ET807" s="277"/>
      <c r="EU807" s="277"/>
      <c r="EV807" s="277"/>
      <c r="EW807" s="277"/>
      <c r="EX807" s="277"/>
      <c r="EY807" s="277"/>
      <c r="EZ807" s="277"/>
      <c r="FA807" s="277"/>
      <c r="FB807" s="277"/>
      <c r="FC807" s="277"/>
      <c r="FD807" s="277"/>
      <c r="FE807" s="277"/>
      <c r="FF807" s="277"/>
      <c r="FG807" s="277"/>
      <c r="FH807" s="277"/>
      <c r="FI807" s="277"/>
      <c r="FJ807" s="277"/>
      <c r="FK807" s="277"/>
      <c r="FL807" s="277"/>
      <c r="FM807" s="277"/>
      <c r="FN807" s="277"/>
      <c r="FO807" s="277"/>
      <c r="FP807" s="277"/>
      <c r="FQ807" s="277"/>
      <c r="FR807" s="277"/>
      <c r="FS807" s="277"/>
      <c r="FT807" s="277"/>
      <c r="FU807" s="277"/>
      <c r="FV807" s="277"/>
      <c r="FW807" s="277"/>
      <c r="FX807" s="277"/>
      <c r="FY807" s="277"/>
      <c r="FZ807" s="277"/>
      <c r="GA807" s="277"/>
      <c r="GB807" s="277"/>
      <c r="GC807" s="277"/>
      <c r="GD807" s="277"/>
      <c r="GE807" s="277"/>
      <c r="GF807" s="277"/>
      <c r="GG807" s="277"/>
      <c r="GH807" s="277"/>
      <c r="GI807" s="277"/>
      <c r="GJ807" s="277"/>
      <c r="GK807" s="277"/>
      <c r="GL807" s="277"/>
      <c r="GM807" s="277"/>
      <c r="GN807" s="277"/>
      <c r="GO807" s="277"/>
      <c r="GP807" s="277"/>
      <c r="GQ807" s="277"/>
      <c r="GR807" s="277"/>
      <c r="GS807" s="277"/>
      <c r="GT807" s="277"/>
      <c r="GU807" s="277"/>
    </row>
    <row r="808" spans="1:227" s="280" customFormat="1" ht="30.95" customHeight="1">
      <c r="A808" s="533"/>
      <c r="B808" s="344" t="s">
        <v>477</v>
      </c>
      <c r="C808" s="342">
        <v>0</v>
      </c>
      <c r="D808" s="342"/>
      <c r="E808" s="342">
        <v>0</v>
      </c>
      <c r="F808" s="291">
        <f t="shared" si="134"/>
        <v>0</v>
      </c>
      <c r="G808" s="343">
        <v>2910.7145529999998</v>
      </c>
      <c r="H808" s="291">
        <f t="shared" si="128"/>
        <v>2910.7145529999998</v>
      </c>
      <c r="I808" s="349"/>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s="277"/>
      <c r="AG808" s="277"/>
      <c r="AH808" s="277"/>
      <c r="AI808" s="277"/>
      <c r="AJ808" s="277"/>
      <c r="AK808" s="277"/>
      <c r="AL808" s="277"/>
      <c r="AM808" s="277"/>
      <c r="AN808" s="277"/>
      <c r="AO808" s="277"/>
      <c r="AP808" s="277"/>
      <c r="AQ808" s="277"/>
      <c r="AR808" s="277"/>
      <c r="AS808" s="277"/>
      <c r="AT808" s="277"/>
      <c r="AU808" s="277"/>
      <c r="AV808" s="277"/>
      <c r="AW808" s="277"/>
      <c r="AX808" s="277"/>
      <c r="AY808" s="277"/>
      <c r="AZ808" s="277"/>
      <c r="BA808" s="277"/>
      <c r="BB808" s="277"/>
      <c r="BC808" s="277"/>
      <c r="BD808" s="277"/>
      <c r="BE808" s="277"/>
      <c r="BF808" s="277"/>
      <c r="BG808" s="277"/>
      <c r="BH808" s="277"/>
      <c r="BI808" s="277"/>
      <c r="BJ808" s="277"/>
      <c r="BK808" s="277"/>
      <c r="BL808" s="277"/>
      <c r="BM808" s="277"/>
      <c r="BN808" s="277"/>
      <c r="BO808" s="277"/>
      <c r="BP808" s="277"/>
      <c r="BQ808" s="277"/>
      <c r="BR808" s="277"/>
      <c r="BS808" s="277"/>
      <c r="BT808" s="277"/>
      <c r="BU808" s="277"/>
      <c r="BV808" s="277"/>
      <c r="BW808" s="277"/>
      <c r="BX808" s="277"/>
      <c r="BY808" s="277"/>
      <c r="BZ808" s="277"/>
      <c r="CA808" s="277"/>
      <c r="CB808" s="277"/>
      <c r="CC808" s="277"/>
      <c r="CD808" s="277"/>
      <c r="CE808" s="277"/>
      <c r="CF808" s="277"/>
      <c r="CG808" s="277"/>
      <c r="CH808" s="277"/>
      <c r="CI808" s="277"/>
      <c r="CJ808" s="277"/>
      <c r="CK808" s="277"/>
      <c r="CL808" s="277"/>
      <c r="CM808" s="277"/>
      <c r="CN808" s="277"/>
      <c r="CO808" s="277"/>
      <c r="CP808" s="277"/>
      <c r="CQ808" s="277"/>
      <c r="CR808" s="277"/>
      <c r="CS808" s="277"/>
      <c r="CT808" s="277"/>
      <c r="CU808" s="277"/>
      <c r="CV808" s="277"/>
      <c r="CW808" s="277"/>
      <c r="CX808" s="277"/>
      <c r="CY808" s="277"/>
      <c r="CZ808" s="277"/>
      <c r="DA808" s="277"/>
      <c r="DB808" s="277"/>
      <c r="DC808" s="277"/>
      <c r="DD808" s="277"/>
      <c r="DE808" s="277"/>
      <c r="DF808" s="277"/>
      <c r="DG808" s="277"/>
      <c r="DH808" s="277"/>
      <c r="DI808" s="277"/>
      <c r="DJ808" s="277"/>
      <c r="DK808" s="277"/>
      <c r="DL808" s="277"/>
      <c r="DM808" s="277"/>
      <c r="DN808" s="277"/>
      <c r="DO808" s="277"/>
      <c r="DP808" s="277"/>
      <c r="DQ808" s="277"/>
      <c r="DR808" s="277"/>
      <c r="DS808" s="277"/>
      <c r="DT808" s="277"/>
      <c r="DU808" s="277"/>
      <c r="DV808" s="277"/>
      <c r="DW808" s="277"/>
      <c r="DX808" s="277"/>
      <c r="DY808" s="277"/>
      <c r="DZ808" s="277"/>
      <c r="EA808" s="277"/>
      <c r="EB808" s="277"/>
      <c r="EC808" s="277"/>
      <c r="ED808" s="277"/>
      <c r="EE808" s="277"/>
      <c r="EF808" s="277"/>
      <c r="EG808" s="277"/>
      <c r="EH808" s="277"/>
      <c r="EI808" s="277"/>
      <c r="EJ808" s="277"/>
      <c r="EK808" s="277"/>
      <c r="EL808" s="277"/>
      <c r="EM808" s="277"/>
      <c r="EN808" s="277"/>
      <c r="EO808" s="277"/>
      <c r="EP808" s="277"/>
      <c r="EQ808" s="277"/>
      <c r="ER808" s="277"/>
      <c r="ES808" s="277"/>
      <c r="ET808" s="277"/>
      <c r="EU808" s="277"/>
      <c r="EV808" s="277"/>
      <c r="EW808" s="277"/>
      <c r="EX808" s="277"/>
      <c r="EY808" s="277"/>
      <c r="EZ808" s="277"/>
      <c r="FA808" s="277"/>
      <c r="FB808" s="277"/>
      <c r="FC808" s="277"/>
      <c r="FD808" s="277"/>
      <c r="FE808" s="277"/>
      <c r="FF808" s="277"/>
      <c r="FG808" s="277"/>
      <c r="FH808" s="277"/>
      <c r="FI808" s="277"/>
      <c r="FJ808" s="277"/>
      <c r="FK808" s="277"/>
      <c r="FL808" s="277"/>
      <c r="FM808" s="277"/>
      <c r="FN808" s="277"/>
      <c r="FO808" s="277"/>
      <c r="FP808" s="277"/>
      <c r="FQ808" s="277"/>
      <c r="FR808" s="277"/>
      <c r="FS808" s="277"/>
      <c r="FT808" s="277"/>
      <c r="FU808" s="277"/>
      <c r="FV808" s="277"/>
      <c r="FW808" s="277"/>
      <c r="FX808" s="277"/>
      <c r="FY808" s="277"/>
      <c r="FZ808" s="277"/>
      <c r="GA808" s="277"/>
      <c r="GB808" s="277"/>
      <c r="GC808" s="277"/>
      <c r="GD808" s="277"/>
      <c r="GE808" s="277"/>
      <c r="GF808" s="277"/>
      <c r="GG808" s="277"/>
      <c r="GH808" s="277"/>
      <c r="GI808" s="277"/>
      <c r="GJ808" s="277"/>
      <c r="GK808" s="277"/>
      <c r="GL808" s="277"/>
      <c r="GM808" s="277"/>
      <c r="GN808" s="277"/>
      <c r="GO808" s="277"/>
      <c r="GP808" s="277"/>
      <c r="GQ808" s="277"/>
      <c r="GR808" s="277"/>
      <c r="GS808" s="277"/>
      <c r="GT808" s="277"/>
      <c r="GU808" s="277"/>
    </row>
    <row r="809" spans="1:227" s="280" customFormat="1" ht="30.95" customHeight="1">
      <c r="A809" s="534"/>
      <c r="B809" s="345" t="s">
        <v>716</v>
      </c>
      <c r="C809" s="342"/>
      <c r="D809" s="342"/>
      <c r="E809" s="342"/>
      <c r="F809" s="291">
        <f t="shared" si="134"/>
        <v>0</v>
      </c>
      <c r="G809" s="343">
        <v>2910.7145529999998</v>
      </c>
      <c r="H809" s="291">
        <f t="shared" si="128"/>
        <v>2910.7145529999998</v>
      </c>
      <c r="I809" s="349"/>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277"/>
      <c r="AF809" s="277"/>
      <c r="AG809" s="277"/>
      <c r="AH809" s="277"/>
      <c r="AI809" s="277"/>
      <c r="AJ809" s="277"/>
      <c r="AK809" s="277"/>
      <c r="AL809" s="277"/>
      <c r="AM809" s="277"/>
      <c r="AN809" s="277"/>
      <c r="AO809" s="277"/>
      <c r="AP809" s="277"/>
      <c r="AQ809" s="277"/>
      <c r="AR809" s="277"/>
      <c r="AS809" s="277"/>
      <c r="AT809" s="277"/>
      <c r="AU809" s="277"/>
      <c r="AV809" s="277"/>
      <c r="AW809" s="277"/>
      <c r="AX809" s="277"/>
      <c r="AY809" s="277"/>
      <c r="AZ809" s="277"/>
      <c r="BA809" s="277"/>
      <c r="BB809" s="277"/>
      <c r="BC809" s="277"/>
      <c r="BD809" s="277"/>
      <c r="BE809" s="277"/>
      <c r="BF809" s="277"/>
      <c r="BG809" s="277"/>
      <c r="BH809" s="277"/>
      <c r="BI809" s="277"/>
      <c r="BJ809" s="277"/>
      <c r="BK809" s="277"/>
      <c r="BL809" s="277"/>
      <c r="BM809" s="277"/>
      <c r="BN809" s="277"/>
      <c r="BO809" s="277"/>
      <c r="BP809" s="277"/>
      <c r="BQ809" s="277"/>
      <c r="BR809" s="277"/>
      <c r="BS809" s="277"/>
      <c r="BT809" s="277"/>
      <c r="BU809" s="277"/>
      <c r="BV809" s="277"/>
      <c r="BW809" s="277"/>
      <c r="BX809" s="277"/>
      <c r="BY809" s="277"/>
      <c r="BZ809" s="277"/>
      <c r="CA809" s="277"/>
      <c r="CB809" s="277"/>
      <c r="CC809" s="277"/>
      <c r="CD809" s="277"/>
      <c r="CE809" s="277"/>
      <c r="CF809" s="277"/>
      <c r="CG809" s="277"/>
      <c r="CH809" s="277"/>
      <c r="CI809" s="277"/>
      <c r="CJ809" s="277"/>
      <c r="CK809" s="277"/>
      <c r="CL809" s="277"/>
      <c r="CM809" s="277"/>
      <c r="CN809" s="277"/>
      <c r="CO809" s="277"/>
      <c r="CP809" s="277"/>
      <c r="CQ809" s="277"/>
      <c r="CR809" s="277"/>
      <c r="CS809" s="277"/>
      <c r="CT809" s="277"/>
      <c r="CU809" s="277"/>
      <c r="CV809" s="277"/>
      <c r="CW809" s="277"/>
      <c r="CX809" s="277"/>
      <c r="CY809" s="277"/>
      <c r="CZ809" s="277"/>
      <c r="DA809" s="277"/>
      <c r="DB809" s="277"/>
      <c r="DC809" s="277"/>
      <c r="DD809" s="277"/>
      <c r="DE809" s="277"/>
      <c r="DF809" s="277"/>
      <c r="DG809" s="277"/>
      <c r="DH809" s="277"/>
      <c r="DI809" s="277"/>
      <c r="DJ809" s="277"/>
      <c r="DK809" s="277"/>
      <c r="DL809" s="277"/>
      <c r="DM809" s="277"/>
      <c r="DN809" s="277"/>
      <c r="DO809" s="277"/>
      <c r="DP809" s="277"/>
      <c r="DQ809" s="277"/>
      <c r="DR809" s="277"/>
      <c r="DS809" s="277"/>
      <c r="DT809" s="277"/>
      <c r="DU809" s="277"/>
      <c r="DV809" s="277"/>
      <c r="DW809" s="277"/>
      <c r="DX809" s="277"/>
      <c r="DY809" s="277"/>
      <c r="DZ809" s="277"/>
      <c r="EA809" s="277"/>
      <c r="EB809" s="277"/>
      <c r="EC809" s="277"/>
      <c r="ED809" s="277"/>
      <c r="EE809" s="277"/>
      <c r="EF809" s="277"/>
      <c r="EG809" s="277"/>
      <c r="EH809" s="277"/>
      <c r="EI809" s="277"/>
      <c r="EJ809" s="277"/>
      <c r="EK809" s="277"/>
      <c r="EL809" s="277"/>
      <c r="EM809" s="277"/>
      <c r="EN809" s="277"/>
      <c r="EO809" s="277"/>
      <c r="EP809" s="277"/>
      <c r="EQ809" s="277"/>
      <c r="ER809" s="277"/>
      <c r="ES809" s="277"/>
      <c r="ET809" s="277"/>
      <c r="EU809" s="277"/>
      <c r="EV809" s="277"/>
      <c r="EW809" s="277"/>
      <c r="EX809" s="277"/>
      <c r="EY809" s="277"/>
      <c r="EZ809" s="277"/>
      <c r="FA809" s="277"/>
      <c r="FB809" s="277"/>
      <c r="FC809" s="277"/>
      <c r="FD809" s="277"/>
      <c r="FE809" s="277"/>
      <c r="FF809" s="277"/>
      <c r="FG809" s="277"/>
      <c r="FH809" s="277"/>
      <c r="FI809" s="277"/>
      <c r="FJ809" s="277"/>
      <c r="FK809" s="277"/>
      <c r="FL809" s="277"/>
      <c r="FM809" s="277"/>
      <c r="FN809" s="277"/>
      <c r="FO809" s="277"/>
      <c r="FP809" s="277"/>
      <c r="FQ809" s="277"/>
      <c r="FR809" s="277"/>
      <c r="FS809" s="277"/>
      <c r="FT809" s="277"/>
      <c r="FU809" s="277"/>
      <c r="FV809" s="277"/>
      <c r="FW809" s="277"/>
      <c r="FX809" s="277"/>
      <c r="FY809" s="277"/>
      <c r="FZ809" s="277"/>
      <c r="GA809" s="277"/>
      <c r="GB809" s="277"/>
      <c r="GC809" s="277"/>
      <c r="GD809" s="277"/>
      <c r="GE809" s="277"/>
      <c r="GF809" s="277"/>
      <c r="GG809" s="277"/>
      <c r="GH809" s="277"/>
      <c r="GI809" s="277"/>
      <c r="GJ809" s="277"/>
      <c r="GK809" s="277"/>
      <c r="GL809" s="277"/>
      <c r="GM809" s="277"/>
      <c r="GN809" s="277"/>
      <c r="GO809" s="277"/>
      <c r="GP809" s="277"/>
      <c r="GQ809" s="277"/>
      <c r="GR809" s="277"/>
      <c r="GS809" s="277"/>
      <c r="GT809" s="277"/>
      <c r="GU809" s="277"/>
    </row>
    <row r="810" spans="1:227" s="280" customFormat="1" ht="30.95" customHeight="1">
      <c r="A810" s="532" t="s">
        <v>244</v>
      </c>
      <c r="B810" s="341" t="s">
        <v>81</v>
      </c>
      <c r="C810" s="342"/>
      <c r="D810" s="342"/>
      <c r="E810" s="342"/>
      <c r="F810" s="291">
        <f t="shared" si="134"/>
        <v>0</v>
      </c>
      <c r="G810" s="342">
        <f>G811</f>
        <v>809</v>
      </c>
      <c r="H810" s="291">
        <f t="shared" si="128"/>
        <v>809</v>
      </c>
      <c r="I810" s="349"/>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s="277"/>
      <c r="AG810" s="277"/>
      <c r="AH810" s="277"/>
      <c r="AI810" s="277"/>
      <c r="AJ810" s="277"/>
      <c r="AK810" s="277"/>
      <c r="AL810" s="277"/>
      <c r="AM810" s="277"/>
      <c r="AN810" s="277"/>
      <c r="AO810" s="277"/>
      <c r="AP810" s="277"/>
      <c r="AQ810" s="277"/>
      <c r="AR810" s="277"/>
      <c r="AS810" s="277"/>
      <c r="AT810" s="277"/>
      <c r="AU810" s="277"/>
      <c r="AV810" s="277"/>
      <c r="AW810" s="277"/>
      <c r="AX810" s="277"/>
      <c r="AY810" s="277"/>
      <c r="AZ810" s="277"/>
      <c r="BA810" s="277"/>
      <c r="BB810" s="277"/>
      <c r="BC810" s="277"/>
      <c r="BD810" s="277"/>
      <c r="BE810" s="277"/>
      <c r="BF810" s="277"/>
      <c r="BG810" s="277"/>
      <c r="BH810" s="277"/>
      <c r="BI810" s="277"/>
      <c r="BJ810" s="277"/>
      <c r="BK810" s="277"/>
      <c r="BL810" s="277"/>
      <c r="BM810" s="277"/>
      <c r="BN810" s="277"/>
      <c r="BO810" s="277"/>
      <c r="BP810" s="277"/>
      <c r="BQ810" s="277"/>
      <c r="BR810" s="277"/>
      <c r="BS810" s="277"/>
      <c r="BT810" s="277"/>
      <c r="BU810" s="277"/>
      <c r="BV810" s="277"/>
      <c r="BW810" s="277"/>
      <c r="BX810" s="277"/>
      <c r="BY810" s="277"/>
      <c r="BZ810" s="277"/>
      <c r="CA810" s="277"/>
      <c r="CB810" s="277"/>
      <c r="CC810" s="277"/>
      <c r="CD810" s="277"/>
      <c r="CE810" s="277"/>
      <c r="CF810" s="277"/>
      <c r="CG810" s="277"/>
      <c r="CH810" s="277"/>
      <c r="CI810" s="277"/>
      <c r="CJ810" s="277"/>
      <c r="CK810" s="277"/>
      <c r="CL810" s="277"/>
      <c r="CM810" s="277"/>
      <c r="CN810" s="277"/>
      <c r="CO810" s="277"/>
      <c r="CP810" s="277"/>
      <c r="CQ810" s="277"/>
      <c r="CR810" s="277"/>
      <c r="CS810" s="277"/>
      <c r="CT810" s="277"/>
      <c r="CU810" s="277"/>
      <c r="CV810" s="277"/>
      <c r="CW810" s="277"/>
      <c r="CX810" s="277"/>
      <c r="CY810" s="277"/>
      <c r="CZ810" s="277"/>
      <c r="DA810" s="277"/>
      <c r="DB810" s="277"/>
      <c r="DC810" s="277"/>
      <c r="DD810" s="277"/>
      <c r="DE810" s="277"/>
      <c r="DF810" s="277"/>
      <c r="DG810" s="277"/>
      <c r="DH810" s="277"/>
      <c r="DI810" s="277"/>
      <c r="DJ810" s="277"/>
      <c r="DK810" s="277"/>
      <c r="DL810" s="277"/>
      <c r="DM810" s="277"/>
      <c r="DN810" s="277"/>
      <c r="DO810" s="277"/>
      <c r="DP810" s="277"/>
      <c r="DQ810" s="277"/>
      <c r="DR810" s="277"/>
      <c r="DS810" s="277"/>
      <c r="DT810" s="277"/>
      <c r="DU810" s="277"/>
      <c r="DV810" s="277"/>
      <c r="DW810" s="277"/>
      <c r="DX810" s="277"/>
      <c r="DY810" s="277"/>
      <c r="DZ810" s="277"/>
      <c r="EA810" s="277"/>
      <c r="EB810" s="277"/>
      <c r="EC810" s="277"/>
      <c r="ED810" s="277"/>
      <c r="EE810" s="277"/>
      <c r="EF810" s="277"/>
      <c r="EG810" s="277"/>
      <c r="EH810" s="277"/>
      <c r="EI810" s="277"/>
      <c r="EJ810" s="277"/>
      <c r="EK810" s="277"/>
      <c r="EL810" s="277"/>
      <c r="EM810" s="277"/>
      <c r="EN810" s="277"/>
      <c r="EO810" s="277"/>
      <c r="EP810" s="277"/>
      <c r="EQ810" s="277"/>
      <c r="ER810" s="277"/>
      <c r="ES810" s="277"/>
      <c r="ET810" s="277"/>
      <c r="EU810" s="277"/>
      <c r="EV810" s="277"/>
      <c r="EW810" s="277"/>
      <c r="EX810" s="277"/>
      <c r="EY810" s="277"/>
      <c r="EZ810" s="277"/>
      <c r="FA810" s="277"/>
      <c r="FB810" s="277"/>
      <c r="FC810" s="277"/>
      <c r="FD810" s="277"/>
      <c r="FE810" s="277"/>
      <c r="FF810" s="277"/>
      <c r="FG810" s="277"/>
      <c r="FH810" s="277"/>
      <c r="FI810" s="277"/>
      <c r="FJ810" s="277"/>
      <c r="FK810" s="277"/>
      <c r="FL810" s="277"/>
      <c r="FM810" s="277"/>
      <c r="FN810" s="277"/>
      <c r="FO810" s="277"/>
      <c r="FP810" s="277"/>
      <c r="FQ810" s="277"/>
      <c r="FR810" s="277"/>
      <c r="FS810" s="277"/>
      <c r="FT810" s="277"/>
      <c r="FU810" s="277"/>
      <c r="FV810" s="277"/>
      <c r="FW810" s="277"/>
      <c r="FX810" s="277"/>
      <c r="FY810" s="277"/>
      <c r="FZ810" s="277"/>
      <c r="GA810" s="277"/>
      <c r="GB810" s="277"/>
      <c r="GC810" s="277"/>
      <c r="GD810" s="277"/>
      <c r="GE810" s="277"/>
      <c r="GF810" s="277"/>
      <c r="GG810" s="277"/>
      <c r="GH810" s="277"/>
      <c r="GI810" s="277"/>
      <c r="GJ810" s="277"/>
      <c r="GK810" s="277"/>
      <c r="GL810" s="277"/>
      <c r="GM810" s="277"/>
      <c r="GN810" s="277"/>
      <c r="GO810" s="277"/>
      <c r="GP810" s="277"/>
      <c r="GQ810" s="277"/>
      <c r="GR810" s="277"/>
      <c r="GS810" s="277"/>
      <c r="GT810" s="277"/>
      <c r="GU810" s="277"/>
    </row>
    <row r="811" spans="1:227" s="280" customFormat="1" ht="30.95" customHeight="1">
      <c r="A811" s="533"/>
      <c r="B811" s="346" t="s">
        <v>477</v>
      </c>
      <c r="C811" s="342"/>
      <c r="D811" s="342"/>
      <c r="E811" s="342"/>
      <c r="F811" s="291">
        <f t="shared" si="134"/>
        <v>0</v>
      </c>
      <c r="G811" s="342">
        <f>G812</f>
        <v>809</v>
      </c>
      <c r="H811" s="291">
        <f t="shared" si="128"/>
        <v>809</v>
      </c>
      <c r="I811" s="349"/>
      <c r="J811" s="277"/>
      <c r="K811" s="277"/>
      <c r="L811" s="277"/>
      <c r="M811" s="277"/>
      <c r="N811" s="277"/>
      <c r="O811" s="277"/>
      <c r="P811" s="277"/>
      <c r="Q811" s="277"/>
      <c r="R811" s="277"/>
      <c r="S811" s="277"/>
      <c r="T811" s="277"/>
      <c r="U811" s="277"/>
      <c r="V811" s="277"/>
      <c r="W811" s="277"/>
      <c r="X811" s="277"/>
      <c r="Y811" s="277"/>
      <c r="Z811" s="277"/>
      <c r="AA811" s="277"/>
      <c r="AB811" s="277"/>
      <c r="AC811" s="277"/>
      <c r="AD811" s="277"/>
      <c r="AE811" s="277"/>
      <c r="AF811" s="277"/>
      <c r="AG811" s="277"/>
      <c r="AH811" s="277"/>
      <c r="AI811" s="277"/>
      <c r="AJ811" s="277"/>
      <c r="AK811" s="277"/>
      <c r="AL811" s="277"/>
      <c r="AM811" s="277"/>
      <c r="AN811" s="277"/>
      <c r="AO811" s="277"/>
      <c r="AP811" s="277"/>
      <c r="AQ811" s="277"/>
      <c r="AR811" s="277"/>
      <c r="AS811" s="277"/>
      <c r="AT811" s="277"/>
      <c r="AU811" s="277"/>
      <c r="AV811" s="277"/>
      <c r="AW811" s="277"/>
      <c r="AX811" s="277"/>
      <c r="AY811" s="277"/>
      <c r="AZ811" s="277"/>
      <c r="BA811" s="277"/>
      <c r="BB811" s="277"/>
      <c r="BC811" s="277"/>
      <c r="BD811" s="277"/>
      <c r="BE811" s="277"/>
      <c r="BF811" s="277"/>
      <c r="BG811" s="277"/>
      <c r="BH811" s="277"/>
      <c r="BI811" s="277"/>
      <c r="BJ811" s="277"/>
      <c r="BK811" s="277"/>
      <c r="BL811" s="277"/>
      <c r="BM811" s="277"/>
      <c r="BN811" s="277"/>
      <c r="BO811" s="277"/>
      <c r="BP811" s="277"/>
      <c r="BQ811" s="277"/>
      <c r="BR811" s="277"/>
      <c r="BS811" s="277"/>
      <c r="BT811" s="277"/>
      <c r="BU811" s="277"/>
      <c r="BV811" s="277"/>
      <c r="BW811" s="277"/>
      <c r="BX811" s="277"/>
      <c r="BY811" s="277"/>
      <c r="BZ811" s="277"/>
      <c r="CA811" s="277"/>
      <c r="CB811" s="277"/>
      <c r="CC811" s="277"/>
      <c r="CD811" s="277"/>
      <c r="CE811" s="277"/>
      <c r="CF811" s="277"/>
      <c r="CG811" s="277"/>
      <c r="CH811" s="277"/>
      <c r="CI811" s="277"/>
      <c r="CJ811" s="277"/>
      <c r="CK811" s="277"/>
      <c r="CL811" s="277"/>
      <c r="CM811" s="277"/>
      <c r="CN811" s="277"/>
      <c r="CO811" s="277"/>
      <c r="CP811" s="277"/>
      <c r="CQ811" s="277"/>
      <c r="CR811" s="277"/>
      <c r="CS811" s="277"/>
      <c r="CT811" s="277"/>
      <c r="CU811" s="277"/>
      <c r="CV811" s="277"/>
      <c r="CW811" s="277"/>
      <c r="CX811" s="277"/>
      <c r="CY811" s="277"/>
      <c r="CZ811" s="277"/>
      <c r="DA811" s="277"/>
      <c r="DB811" s="277"/>
      <c r="DC811" s="277"/>
      <c r="DD811" s="277"/>
      <c r="DE811" s="277"/>
      <c r="DF811" s="277"/>
      <c r="DG811" s="277"/>
      <c r="DH811" s="277"/>
      <c r="DI811" s="277"/>
      <c r="DJ811" s="277"/>
      <c r="DK811" s="277"/>
      <c r="DL811" s="277"/>
      <c r="DM811" s="277"/>
      <c r="DN811" s="277"/>
      <c r="DO811" s="277"/>
      <c r="DP811" s="277"/>
      <c r="DQ811" s="277"/>
      <c r="DR811" s="277"/>
      <c r="DS811" s="277"/>
      <c r="DT811" s="277"/>
      <c r="DU811" s="277"/>
      <c r="DV811" s="277"/>
      <c r="DW811" s="277"/>
      <c r="DX811" s="277"/>
      <c r="DY811" s="277"/>
      <c r="DZ811" s="277"/>
      <c r="EA811" s="277"/>
      <c r="EB811" s="277"/>
      <c r="EC811" s="277"/>
      <c r="ED811" s="277"/>
      <c r="EE811" s="277"/>
      <c r="EF811" s="277"/>
      <c r="EG811" s="277"/>
      <c r="EH811" s="277"/>
      <c r="EI811" s="277"/>
      <c r="EJ811" s="277"/>
      <c r="EK811" s="277"/>
      <c r="EL811" s="277"/>
      <c r="EM811" s="277"/>
      <c r="EN811" s="277"/>
      <c r="EO811" s="277"/>
      <c r="EP811" s="277"/>
      <c r="EQ811" s="277"/>
      <c r="ER811" s="277"/>
      <c r="ES811" s="277"/>
      <c r="ET811" s="277"/>
      <c r="EU811" s="277"/>
      <c r="EV811" s="277"/>
      <c r="EW811" s="277"/>
      <c r="EX811" s="277"/>
      <c r="EY811" s="277"/>
      <c r="EZ811" s="277"/>
      <c r="FA811" s="277"/>
      <c r="FB811" s="277"/>
      <c r="FC811" s="277"/>
      <c r="FD811" s="277"/>
      <c r="FE811" s="277"/>
      <c r="FF811" s="277"/>
      <c r="FG811" s="277"/>
      <c r="FH811" s="277"/>
      <c r="FI811" s="277"/>
      <c r="FJ811" s="277"/>
      <c r="FK811" s="277"/>
      <c r="FL811" s="277"/>
      <c r="FM811" s="277"/>
      <c r="FN811" s="277"/>
      <c r="FO811" s="277"/>
      <c r="FP811" s="277"/>
      <c r="FQ811" s="277"/>
      <c r="FR811" s="277"/>
      <c r="FS811" s="277"/>
      <c r="FT811" s="277"/>
      <c r="FU811" s="277"/>
      <c r="FV811" s="277"/>
      <c r="FW811" s="277"/>
      <c r="FX811" s="277"/>
      <c r="FY811" s="277"/>
      <c r="FZ811" s="277"/>
      <c r="GA811" s="277"/>
      <c r="GB811" s="277"/>
      <c r="GC811" s="277"/>
      <c r="GD811" s="277"/>
      <c r="GE811" s="277"/>
      <c r="GF811" s="277"/>
      <c r="GG811" s="277"/>
      <c r="GH811" s="277"/>
      <c r="GI811" s="277"/>
      <c r="GJ811" s="277"/>
      <c r="GK811" s="277"/>
      <c r="GL811" s="277"/>
      <c r="GM811" s="277"/>
      <c r="GN811" s="277"/>
      <c r="GO811" s="277"/>
      <c r="GP811" s="277"/>
      <c r="GQ811" s="277"/>
      <c r="GR811" s="277"/>
      <c r="GS811" s="277"/>
      <c r="GT811" s="277"/>
      <c r="GU811" s="277"/>
    </row>
    <row r="812" spans="1:227" s="280" customFormat="1" ht="30.95" customHeight="1">
      <c r="A812" s="534"/>
      <c r="B812" s="347" t="s">
        <v>717</v>
      </c>
      <c r="C812" s="342"/>
      <c r="D812" s="342"/>
      <c r="E812" s="342"/>
      <c r="F812" s="291">
        <f t="shared" si="134"/>
        <v>0</v>
      </c>
      <c r="G812" s="342">
        <v>809</v>
      </c>
      <c r="H812" s="291">
        <f t="shared" si="128"/>
        <v>809</v>
      </c>
      <c r="I812" s="349"/>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277"/>
      <c r="AF812" s="277"/>
      <c r="AG812" s="277"/>
      <c r="AH812" s="277"/>
      <c r="AI812" s="277"/>
      <c r="AJ812" s="277"/>
      <c r="AK812" s="277"/>
      <c r="AL812" s="277"/>
      <c r="AM812" s="277"/>
      <c r="AN812" s="277"/>
      <c r="AO812" s="277"/>
      <c r="AP812" s="277"/>
      <c r="AQ812" s="277"/>
      <c r="AR812" s="277"/>
      <c r="AS812" s="277"/>
      <c r="AT812" s="277"/>
      <c r="AU812" s="277"/>
      <c r="AV812" s="277"/>
      <c r="AW812" s="277"/>
      <c r="AX812" s="277"/>
      <c r="AY812" s="277"/>
      <c r="AZ812" s="277"/>
      <c r="BA812" s="277"/>
      <c r="BB812" s="277"/>
      <c r="BC812" s="277"/>
      <c r="BD812" s="277"/>
      <c r="BE812" s="277"/>
      <c r="BF812" s="277"/>
      <c r="BG812" s="277"/>
      <c r="BH812" s="277"/>
      <c r="BI812" s="277"/>
      <c r="BJ812" s="277"/>
      <c r="BK812" s="277"/>
      <c r="BL812" s="277"/>
      <c r="BM812" s="277"/>
      <c r="BN812" s="277"/>
      <c r="BO812" s="277"/>
      <c r="BP812" s="277"/>
      <c r="BQ812" s="277"/>
      <c r="BR812" s="277"/>
      <c r="BS812" s="277"/>
      <c r="BT812" s="277"/>
      <c r="BU812" s="277"/>
      <c r="BV812" s="277"/>
      <c r="BW812" s="277"/>
      <c r="BX812" s="277"/>
      <c r="BY812" s="277"/>
      <c r="BZ812" s="277"/>
      <c r="CA812" s="277"/>
      <c r="CB812" s="277"/>
      <c r="CC812" s="277"/>
      <c r="CD812" s="277"/>
      <c r="CE812" s="277"/>
      <c r="CF812" s="277"/>
      <c r="CG812" s="277"/>
      <c r="CH812" s="277"/>
      <c r="CI812" s="277"/>
      <c r="CJ812" s="277"/>
      <c r="CK812" s="277"/>
      <c r="CL812" s="277"/>
      <c r="CM812" s="277"/>
      <c r="CN812" s="277"/>
      <c r="CO812" s="277"/>
      <c r="CP812" s="277"/>
      <c r="CQ812" s="277"/>
      <c r="CR812" s="277"/>
      <c r="CS812" s="277"/>
      <c r="CT812" s="277"/>
      <c r="CU812" s="277"/>
      <c r="CV812" s="277"/>
      <c r="CW812" s="277"/>
      <c r="CX812" s="277"/>
      <c r="CY812" s="277"/>
      <c r="CZ812" s="277"/>
      <c r="DA812" s="277"/>
      <c r="DB812" s="277"/>
      <c r="DC812" s="277"/>
      <c r="DD812" s="277"/>
      <c r="DE812" s="277"/>
      <c r="DF812" s="277"/>
      <c r="DG812" s="277"/>
      <c r="DH812" s="277"/>
      <c r="DI812" s="277"/>
      <c r="DJ812" s="277"/>
      <c r="DK812" s="277"/>
      <c r="DL812" s="277"/>
      <c r="DM812" s="277"/>
      <c r="DN812" s="277"/>
      <c r="DO812" s="277"/>
      <c r="DP812" s="277"/>
      <c r="DQ812" s="277"/>
      <c r="DR812" s="277"/>
      <c r="DS812" s="277"/>
      <c r="DT812" s="277"/>
      <c r="DU812" s="277"/>
      <c r="DV812" s="277"/>
      <c r="DW812" s="277"/>
      <c r="DX812" s="277"/>
      <c r="DY812" s="277"/>
      <c r="DZ812" s="277"/>
      <c r="EA812" s="277"/>
      <c r="EB812" s="277"/>
      <c r="EC812" s="277"/>
      <c r="ED812" s="277"/>
      <c r="EE812" s="277"/>
      <c r="EF812" s="277"/>
      <c r="EG812" s="277"/>
      <c r="EH812" s="277"/>
      <c r="EI812" s="277"/>
      <c r="EJ812" s="277"/>
      <c r="EK812" s="277"/>
      <c r="EL812" s="277"/>
      <c r="EM812" s="277"/>
      <c r="EN812" s="277"/>
      <c r="EO812" s="277"/>
      <c r="EP812" s="277"/>
      <c r="EQ812" s="277"/>
      <c r="ER812" s="277"/>
      <c r="ES812" s="277"/>
      <c r="ET812" s="277"/>
      <c r="EU812" s="277"/>
      <c r="EV812" s="277"/>
      <c r="EW812" s="277"/>
      <c r="EX812" s="277"/>
      <c r="EY812" s="277"/>
      <c r="EZ812" s="277"/>
      <c r="FA812" s="277"/>
      <c r="FB812" s="277"/>
      <c r="FC812" s="277"/>
      <c r="FD812" s="277"/>
      <c r="FE812" s="277"/>
      <c r="FF812" s="277"/>
      <c r="FG812" s="277"/>
      <c r="FH812" s="277"/>
      <c r="FI812" s="277"/>
      <c r="FJ812" s="277"/>
      <c r="FK812" s="277"/>
      <c r="FL812" s="277"/>
      <c r="FM812" s="277"/>
      <c r="FN812" s="277"/>
      <c r="FO812" s="277"/>
      <c r="FP812" s="277"/>
      <c r="FQ812" s="277"/>
      <c r="FR812" s="277"/>
      <c r="FS812" s="277"/>
      <c r="FT812" s="277"/>
      <c r="FU812" s="277"/>
      <c r="FV812" s="277"/>
      <c r="FW812" s="277"/>
      <c r="FX812" s="277"/>
      <c r="FY812" s="277"/>
      <c r="FZ812" s="277"/>
      <c r="GA812" s="277"/>
      <c r="GB812" s="277"/>
      <c r="GC812" s="277"/>
      <c r="GD812" s="277"/>
      <c r="GE812" s="277"/>
      <c r="GF812" s="277"/>
      <c r="GG812" s="277"/>
      <c r="GH812" s="277"/>
      <c r="GI812" s="277"/>
      <c r="GJ812" s="277"/>
      <c r="GK812" s="277"/>
      <c r="GL812" s="277"/>
      <c r="GM812" s="277"/>
      <c r="GN812" s="277"/>
      <c r="GO812" s="277"/>
      <c r="GP812" s="277"/>
      <c r="GQ812" s="277"/>
      <c r="GR812" s="277"/>
      <c r="GS812" s="277"/>
      <c r="GT812" s="277"/>
      <c r="GU812" s="277"/>
    </row>
    <row r="813" spans="1:227" s="280" customFormat="1" ht="30.95" customHeight="1">
      <c r="A813" s="535" t="s">
        <v>245</v>
      </c>
      <c r="B813" s="341" t="s">
        <v>81</v>
      </c>
      <c r="C813" s="342">
        <v>0</v>
      </c>
      <c r="D813" s="342">
        <v>0</v>
      </c>
      <c r="E813" s="342">
        <f>SUM(E814:E815)</f>
        <v>12709.25</v>
      </c>
      <c r="F813" s="291">
        <f t="shared" si="134"/>
        <v>12709.25</v>
      </c>
      <c r="G813" s="342">
        <f t="shared" ref="G813" si="136">SUM(G814:G815)</f>
        <v>9093.8650600000001</v>
      </c>
      <c r="H813" s="291">
        <f t="shared" si="128"/>
        <v>21803.11506</v>
      </c>
      <c r="I813" s="34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277"/>
      <c r="AF813" s="277"/>
      <c r="AG813" s="277"/>
      <c r="AH813" s="277"/>
      <c r="AI813" s="277"/>
      <c r="AJ813" s="277"/>
      <c r="AK813" s="277"/>
      <c r="AL813" s="277"/>
      <c r="AM813" s="277"/>
      <c r="AN813" s="277"/>
      <c r="AO813" s="277"/>
      <c r="AP813" s="277"/>
      <c r="AQ813" s="277"/>
      <c r="AR813" s="277"/>
      <c r="AS813" s="277"/>
      <c r="AT813" s="277"/>
      <c r="AU813" s="277"/>
      <c r="AV813" s="277"/>
      <c r="AW813" s="277"/>
      <c r="AX813" s="277"/>
      <c r="AY813" s="277"/>
      <c r="AZ813" s="277"/>
      <c r="BA813" s="277"/>
      <c r="BB813" s="277"/>
      <c r="BC813" s="277"/>
      <c r="BD813" s="277"/>
      <c r="BE813" s="277"/>
      <c r="BF813" s="277"/>
      <c r="BG813" s="277"/>
      <c r="BH813" s="277"/>
      <c r="BI813" s="277"/>
      <c r="BJ813" s="277"/>
      <c r="BK813" s="277"/>
      <c r="BL813" s="277"/>
      <c r="BM813" s="277"/>
      <c r="BN813" s="277"/>
      <c r="BO813" s="277"/>
      <c r="BP813" s="277"/>
      <c r="BQ813" s="277"/>
      <c r="BR813" s="277"/>
      <c r="BS813" s="277"/>
      <c r="BT813" s="277"/>
      <c r="BU813" s="277"/>
      <c r="BV813" s="277"/>
      <c r="BW813" s="277"/>
      <c r="BX813" s="277"/>
      <c r="BY813" s="277"/>
      <c r="BZ813" s="277"/>
      <c r="CA813" s="277"/>
      <c r="CB813" s="277"/>
      <c r="CC813" s="277"/>
      <c r="CD813" s="277"/>
      <c r="CE813" s="277"/>
      <c r="CF813" s="277"/>
      <c r="CG813" s="277"/>
      <c r="CH813" s="277"/>
      <c r="CI813" s="277"/>
      <c r="CJ813" s="277"/>
      <c r="CK813" s="277"/>
      <c r="CL813" s="277"/>
      <c r="CM813" s="277"/>
      <c r="CN813" s="277"/>
      <c r="CO813" s="277"/>
      <c r="CP813" s="277"/>
      <c r="CQ813" s="277"/>
      <c r="CR813" s="277"/>
      <c r="CS813" s="277"/>
      <c r="CT813" s="277"/>
      <c r="CU813" s="277"/>
      <c r="CV813" s="277"/>
      <c r="CW813" s="277"/>
      <c r="CX813" s="277"/>
      <c r="CY813" s="277"/>
      <c r="CZ813" s="277"/>
      <c r="DA813" s="277"/>
      <c r="DB813" s="277"/>
      <c r="DC813" s="277"/>
      <c r="DD813" s="277"/>
      <c r="DE813" s="277"/>
      <c r="DF813" s="277"/>
      <c r="DG813" s="277"/>
      <c r="DH813" s="277"/>
      <c r="DI813" s="277"/>
      <c r="DJ813" s="277"/>
      <c r="DK813" s="277"/>
      <c r="DL813" s="277"/>
      <c r="DM813" s="277"/>
      <c r="DN813" s="277"/>
      <c r="DO813" s="277"/>
      <c r="DP813" s="277"/>
      <c r="DQ813" s="277"/>
      <c r="DR813" s="277"/>
      <c r="DS813" s="277"/>
      <c r="DT813" s="277"/>
      <c r="DU813" s="277"/>
      <c r="DV813" s="277"/>
      <c r="DW813" s="277"/>
      <c r="DX813" s="277"/>
      <c r="DY813" s="277"/>
      <c r="DZ813" s="277"/>
      <c r="EA813" s="277"/>
      <c r="EB813" s="277"/>
      <c r="EC813" s="277"/>
      <c r="ED813" s="277"/>
      <c r="EE813" s="277"/>
      <c r="EF813" s="277"/>
      <c r="EG813" s="277"/>
      <c r="EH813" s="277"/>
      <c r="EI813" s="277"/>
      <c r="EJ813" s="277"/>
      <c r="EK813" s="277"/>
      <c r="EL813" s="277"/>
      <c r="EM813" s="277"/>
      <c r="EN813" s="277"/>
      <c r="EO813" s="277"/>
      <c r="EP813" s="277"/>
      <c r="EQ813" s="277"/>
      <c r="ER813" s="277"/>
      <c r="ES813" s="277"/>
      <c r="ET813" s="277"/>
      <c r="EU813" s="277"/>
      <c r="EV813" s="277"/>
      <c r="EW813" s="277"/>
      <c r="EX813" s="277"/>
      <c r="EY813" s="277"/>
      <c r="EZ813" s="277"/>
      <c r="FA813" s="277"/>
      <c r="FB813" s="277"/>
      <c r="FC813" s="277"/>
      <c r="FD813" s="277"/>
      <c r="FE813" s="277"/>
      <c r="FF813" s="277"/>
      <c r="FG813" s="277"/>
      <c r="FH813" s="277"/>
      <c r="FI813" s="277"/>
      <c r="FJ813" s="277"/>
      <c r="FK813" s="277"/>
      <c r="FL813" s="277"/>
      <c r="FM813" s="277"/>
      <c r="FN813" s="277"/>
      <c r="FO813" s="277"/>
      <c r="FP813" s="277"/>
      <c r="FQ813" s="277"/>
      <c r="FR813" s="277"/>
      <c r="FS813" s="277"/>
      <c r="FT813" s="277"/>
      <c r="FU813" s="277"/>
      <c r="FV813" s="277"/>
      <c r="FW813" s="277"/>
      <c r="FX813" s="277"/>
      <c r="FY813" s="277"/>
      <c r="FZ813" s="277"/>
      <c r="GA813" s="277"/>
      <c r="GB813" s="277"/>
      <c r="GC813" s="277"/>
      <c r="GD813" s="277"/>
      <c r="GE813" s="277"/>
      <c r="GF813" s="277"/>
      <c r="GG813" s="277"/>
      <c r="GH813" s="277"/>
      <c r="GI813" s="277"/>
      <c r="GJ813" s="277"/>
      <c r="GK813" s="277"/>
      <c r="GL813" s="277"/>
      <c r="GM813" s="277"/>
      <c r="GN813" s="277"/>
      <c r="GO813" s="277"/>
      <c r="GP813" s="277"/>
      <c r="GQ813" s="277"/>
      <c r="GR813" s="277"/>
      <c r="GS813" s="277"/>
      <c r="GT813" s="277"/>
      <c r="GU813" s="277"/>
    </row>
    <row r="814" spans="1:227" s="280" customFormat="1" ht="51" customHeight="1">
      <c r="A814" s="536"/>
      <c r="B814" s="346" t="s">
        <v>477</v>
      </c>
      <c r="C814" s="342"/>
      <c r="D814" s="342"/>
      <c r="E814" s="342"/>
      <c r="F814" s="291">
        <f t="shared" si="134"/>
        <v>0</v>
      </c>
      <c r="G814" s="342">
        <f>4493.1135+1675.008864+20+2905.742696</f>
        <v>9093.8650600000001</v>
      </c>
      <c r="H814" s="291">
        <f t="shared" si="128"/>
        <v>9093.8650600000001</v>
      </c>
      <c r="I814" s="347" t="s">
        <v>718</v>
      </c>
      <c r="J814" s="277"/>
      <c r="K814" s="277"/>
      <c r="L814" s="277"/>
      <c r="M814" s="277"/>
      <c r="N814" s="277"/>
      <c r="O814" s="277"/>
      <c r="P814" s="277"/>
      <c r="Q814" s="277"/>
      <c r="R814" s="277"/>
      <c r="S814" s="277"/>
      <c r="T814" s="277"/>
      <c r="U814" s="277"/>
      <c r="V814" s="277"/>
      <c r="W814" s="277"/>
      <c r="X814" s="277"/>
      <c r="Y814" s="277"/>
      <c r="Z814" s="277"/>
      <c r="AA814" s="277"/>
      <c r="AB814" s="277"/>
      <c r="AC814" s="277"/>
      <c r="AD814" s="277"/>
      <c r="AE814" s="277"/>
      <c r="AF814" s="277"/>
      <c r="AG814" s="277"/>
      <c r="AH814" s="277"/>
      <c r="AI814" s="277"/>
      <c r="AJ814" s="277"/>
      <c r="AK814" s="277"/>
      <c r="AL814" s="277"/>
      <c r="AM814" s="277"/>
      <c r="AN814" s="277"/>
      <c r="AO814" s="277"/>
      <c r="AP814" s="277"/>
      <c r="AQ814" s="277"/>
      <c r="AR814" s="277"/>
      <c r="AS814" s="277"/>
      <c r="AT814" s="277"/>
      <c r="AU814" s="277"/>
      <c r="AV814" s="277"/>
      <c r="AW814" s="277"/>
      <c r="AX814" s="277"/>
      <c r="AY814" s="277"/>
      <c r="AZ814" s="277"/>
      <c r="BA814" s="277"/>
      <c r="BB814" s="277"/>
      <c r="BC814" s="277"/>
      <c r="BD814" s="277"/>
      <c r="BE814" s="277"/>
      <c r="BF814" s="277"/>
      <c r="BG814" s="277"/>
      <c r="BH814" s="277"/>
      <c r="BI814" s="277"/>
      <c r="BJ814" s="277"/>
      <c r="BK814" s="277"/>
      <c r="BL814" s="277"/>
      <c r="BM814" s="277"/>
      <c r="BN814" s="277"/>
      <c r="BO814" s="277"/>
      <c r="BP814" s="277"/>
      <c r="BQ814" s="277"/>
      <c r="BR814" s="277"/>
      <c r="BS814" s="277"/>
      <c r="BT814" s="277"/>
      <c r="BU814" s="277"/>
      <c r="BV814" s="277"/>
      <c r="BW814" s="277"/>
      <c r="BX814" s="277"/>
      <c r="BY814" s="277"/>
      <c r="BZ814" s="277"/>
      <c r="CA814" s="277"/>
      <c r="CB814" s="277"/>
      <c r="CC814" s="277"/>
      <c r="CD814" s="277"/>
      <c r="CE814" s="277"/>
      <c r="CF814" s="277"/>
      <c r="CG814" s="277"/>
      <c r="CH814" s="277"/>
      <c r="CI814" s="277"/>
      <c r="CJ814" s="277"/>
      <c r="CK814" s="277"/>
      <c r="CL814" s="277"/>
      <c r="CM814" s="277"/>
      <c r="CN814" s="277"/>
      <c r="CO814" s="277"/>
      <c r="CP814" s="277"/>
      <c r="CQ814" s="277"/>
      <c r="CR814" s="277"/>
      <c r="CS814" s="277"/>
      <c r="CT814" s="277"/>
      <c r="CU814" s="277"/>
      <c r="CV814" s="277"/>
      <c r="CW814" s="277"/>
      <c r="CX814" s="277"/>
      <c r="CY814" s="277"/>
      <c r="CZ814" s="277"/>
      <c r="DA814" s="277"/>
      <c r="DB814" s="277"/>
      <c r="DC814" s="277"/>
      <c r="DD814" s="277"/>
      <c r="DE814" s="277"/>
      <c r="DF814" s="277"/>
      <c r="DG814" s="277"/>
      <c r="DH814" s="277"/>
      <c r="DI814" s="277"/>
      <c r="DJ814" s="277"/>
      <c r="DK814" s="277"/>
      <c r="DL814" s="277"/>
      <c r="DM814" s="277"/>
      <c r="DN814" s="277"/>
      <c r="DO814" s="277"/>
      <c r="DP814" s="277"/>
      <c r="DQ814" s="277"/>
      <c r="DR814" s="277"/>
      <c r="DS814" s="277"/>
      <c r="DT814" s="277"/>
      <c r="DU814" s="277"/>
      <c r="DV814" s="277"/>
      <c r="DW814" s="277"/>
      <c r="DX814" s="277"/>
      <c r="DY814" s="277"/>
      <c r="DZ814" s="277"/>
      <c r="EA814" s="277"/>
      <c r="EB814" s="277"/>
      <c r="EC814" s="277"/>
      <c r="ED814" s="277"/>
      <c r="EE814" s="277"/>
      <c r="EF814" s="277"/>
      <c r="EG814" s="277"/>
      <c r="EH814" s="277"/>
      <c r="EI814" s="277"/>
      <c r="EJ814" s="277"/>
      <c r="EK814" s="277"/>
      <c r="EL814" s="277"/>
      <c r="EM814" s="277"/>
      <c r="EN814" s="277"/>
      <c r="EO814" s="277"/>
      <c r="EP814" s="277"/>
      <c r="EQ814" s="277"/>
      <c r="ER814" s="277"/>
      <c r="ES814" s="277"/>
      <c r="ET814" s="277"/>
      <c r="EU814" s="277"/>
      <c r="EV814" s="277"/>
      <c r="EW814" s="277"/>
      <c r="EX814" s="277"/>
      <c r="EY814" s="277"/>
      <c r="EZ814" s="277"/>
      <c r="FA814" s="277"/>
      <c r="FB814" s="277"/>
      <c r="FC814" s="277"/>
      <c r="FD814" s="277"/>
      <c r="FE814" s="277"/>
      <c r="FF814" s="277"/>
      <c r="FG814" s="277"/>
      <c r="FH814" s="277"/>
      <c r="FI814" s="277"/>
      <c r="FJ814" s="277"/>
      <c r="FK814" s="277"/>
      <c r="FL814" s="277"/>
      <c r="FM814" s="277"/>
      <c r="FN814" s="277"/>
      <c r="FO814" s="277"/>
      <c r="FP814" s="277"/>
      <c r="FQ814" s="277"/>
      <c r="FR814" s="277"/>
      <c r="FS814" s="277"/>
      <c r="FT814" s="277"/>
      <c r="FU814" s="277"/>
      <c r="FV814" s="277"/>
      <c r="FW814" s="277"/>
      <c r="FX814" s="277"/>
      <c r="FY814" s="277"/>
      <c r="FZ814" s="277"/>
      <c r="GA814" s="277"/>
      <c r="GB814" s="277"/>
      <c r="GC814" s="277"/>
      <c r="GD814" s="277"/>
      <c r="GE814" s="277"/>
      <c r="GF814" s="277"/>
      <c r="GG814" s="277"/>
      <c r="GH814" s="277"/>
      <c r="GI814" s="277"/>
      <c r="GJ814" s="277"/>
      <c r="GK814" s="277"/>
      <c r="GL814" s="277"/>
      <c r="GM814" s="277"/>
      <c r="GN814" s="277"/>
      <c r="GO814" s="277"/>
      <c r="GP814" s="277"/>
      <c r="GQ814" s="277"/>
      <c r="GR814" s="277"/>
      <c r="GS814" s="277"/>
      <c r="GT814" s="277"/>
      <c r="GU814" s="277"/>
    </row>
    <row r="815" spans="1:227" s="280" customFormat="1" ht="30.95" customHeight="1">
      <c r="A815" s="537"/>
      <c r="B815" s="346" t="s">
        <v>719</v>
      </c>
      <c r="C815" s="342"/>
      <c r="D815" s="342"/>
      <c r="E815" s="342">
        <f>12709.25</f>
        <v>12709.25</v>
      </c>
      <c r="F815" s="291">
        <f t="shared" si="134"/>
        <v>12709.25</v>
      </c>
      <c r="G815" s="342"/>
      <c r="H815" s="291">
        <f t="shared" si="128"/>
        <v>12709.25</v>
      </c>
      <c r="I815" s="347" t="s">
        <v>720</v>
      </c>
      <c r="J815" s="277"/>
      <c r="K815" s="277"/>
      <c r="L815" s="277"/>
      <c r="M815" s="277"/>
      <c r="N815" s="277"/>
      <c r="O815" s="277"/>
      <c r="P815" s="277"/>
      <c r="Q815" s="277"/>
      <c r="R815" s="277"/>
      <c r="S815" s="277"/>
      <c r="T815" s="277"/>
      <c r="U815" s="277"/>
      <c r="V815" s="277"/>
      <c r="W815" s="277"/>
      <c r="X815" s="277"/>
      <c r="Y815" s="277"/>
      <c r="Z815" s="277"/>
      <c r="AA815" s="277"/>
      <c r="AB815" s="277"/>
      <c r="AC815" s="277"/>
      <c r="AD815" s="277"/>
      <c r="AE815" s="277"/>
      <c r="AF815" s="277"/>
      <c r="AG815" s="277"/>
      <c r="AH815" s="277"/>
      <c r="AI815" s="277"/>
      <c r="AJ815" s="277"/>
      <c r="AK815" s="277"/>
      <c r="AL815" s="277"/>
      <c r="AM815" s="277"/>
      <c r="AN815" s="277"/>
      <c r="AO815" s="277"/>
      <c r="AP815" s="277"/>
      <c r="AQ815" s="277"/>
      <c r="AR815" s="277"/>
      <c r="AS815" s="277"/>
      <c r="AT815" s="277"/>
      <c r="AU815" s="277"/>
      <c r="AV815" s="277"/>
      <c r="AW815" s="277"/>
      <c r="AX815" s="277"/>
      <c r="AY815" s="277"/>
      <c r="AZ815" s="277"/>
      <c r="BA815" s="277"/>
      <c r="BB815" s="277"/>
      <c r="BC815" s="277"/>
      <c r="BD815" s="277"/>
      <c r="BE815" s="277"/>
      <c r="BF815" s="277"/>
      <c r="BG815" s="277"/>
      <c r="BH815" s="277"/>
      <c r="BI815" s="277"/>
      <c r="BJ815" s="277"/>
      <c r="BK815" s="277"/>
      <c r="BL815" s="277"/>
      <c r="BM815" s="277"/>
      <c r="BN815" s="277"/>
      <c r="BO815" s="277"/>
      <c r="BP815" s="277"/>
      <c r="BQ815" s="277"/>
      <c r="BR815" s="277"/>
      <c r="BS815" s="277"/>
      <c r="BT815" s="277"/>
      <c r="BU815" s="277"/>
      <c r="BV815" s="277"/>
      <c r="BW815" s="277"/>
      <c r="BX815" s="277"/>
      <c r="BY815" s="277"/>
      <c r="BZ815" s="277"/>
      <c r="CA815" s="277"/>
      <c r="CB815" s="277"/>
      <c r="CC815" s="277"/>
      <c r="CD815" s="277"/>
      <c r="CE815" s="277"/>
      <c r="CF815" s="277"/>
      <c r="CG815" s="277"/>
      <c r="CH815" s="277"/>
      <c r="CI815" s="277"/>
      <c r="CJ815" s="277"/>
      <c r="CK815" s="277"/>
      <c r="CL815" s="277"/>
      <c r="CM815" s="277"/>
      <c r="CN815" s="277"/>
      <c r="CO815" s="277"/>
      <c r="CP815" s="277"/>
      <c r="CQ815" s="277"/>
      <c r="CR815" s="277"/>
      <c r="CS815" s="277"/>
      <c r="CT815" s="277"/>
      <c r="CU815" s="277"/>
      <c r="CV815" s="277"/>
      <c r="CW815" s="277"/>
      <c r="CX815" s="277"/>
      <c r="CY815" s="277"/>
      <c r="CZ815" s="277"/>
      <c r="DA815" s="277"/>
      <c r="DB815" s="277"/>
      <c r="DC815" s="277"/>
      <c r="DD815" s="277"/>
      <c r="DE815" s="277"/>
      <c r="DF815" s="277"/>
      <c r="DG815" s="277"/>
      <c r="DH815" s="277"/>
      <c r="DI815" s="277"/>
      <c r="DJ815" s="277"/>
      <c r="DK815" s="277"/>
      <c r="DL815" s="277"/>
      <c r="DM815" s="277"/>
      <c r="DN815" s="277"/>
      <c r="DO815" s="277"/>
      <c r="DP815" s="277"/>
      <c r="DQ815" s="277"/>
      <c r="DR815" s="277"/>
      <c r="DS815" s="277"/>
      <c r="DT815" s="277"/>
      <c r="DU815" s="277"/>
      <c r="DV815" s="277"/>
      <c r="DW815" s="277"/>
      <c r="DX815" s="277"/>
      <c r="DY815" s="277"/>
      <c r="DZ815" s="277"/>
      <c r="EA815" s="277"/>
      <c r="EB815" s="277"/>
      <c r="EC815" s="277"/>
      <c r="ED815" s="277"/>
      <c r="EE815" s="277"/>
      <c r="EF815" s="277"/>
      <c r="EG815" s="277"/>
      <c r="EH815" s="277"/>
      <c r="EI815" s="277"/>
      <c r="EJ815" s="277"/>
      <c r="EK815" s="277"/>
      <c r="EL815" s="277"/>
      <c r="EM815" s="277"/>
      <c r="EN815" s="277"/>
      <c r="EO815" s="277"/>
      <c r="EP815" s="277"/>
      <c r="EQ815" s="277"/>
      <c r="ER815" s="277"/>
      <c r="ES815" s="277"/>
      <c r="ET815" s="277"/>
      <c r="EU815" s="277"/>
      <c r="EV815" s="277"/>
      <c r="EW815" s="277"/>
      <c r="EX815" s="277"/>
      <c r="EY815" s="277"/>
      <c r="EZ815" s="277"/>
      <c r="FA815" s="277"/>
      <c r="FB815" s="277"/>
      <c r="FC815" s="277"/>
      <c r="FD815" s="277"/>
      <c r="FE815" s="277"/>
      <c r="FF815" s="277"/>
      <c r="FG815" s="277"/>
      <c r="FH815" s="277"/>
      <c r="FI815" s="277"/>
      <c r="FJ815" s="277"/>
      <c r="FK815" s="277"/>
      <c r="FL815" s="277"/>
      <c r="FM815" s="277"/>
      <c r="FN815" s="277"/>
      <c r="FO815" s="277"/>
      <c r="FP815" s="277"/>
      <c r="FQ815" s="277"/>
      <c r="FR815" s="277"/>
      <c r="FS815" s="277"/>
      <c r="FT815" s="277"/>
      <c r="FU815" s="277"/>
      <c r="FV815" s="277"/>
      <c r="FW815" s="277"/>
      <c r="FX815" s="277"/>
      <c r="FY815" s="277"/>
      <c r="FZ815" s="277"/>
      <c r="GA815" s="277"/>
      <c r="GB815" s="277"/>
      <c r="GC815" s="277"/>
      <c r="GD815" s="277"/>
      <c r="GE815" s="277"/>
      <c r="GF815" s="277"/>
      <c r="GG815" s="277"/>
      <c r="GH815" s="277"/>
      <c r="GI815" s="277"/>
      <c r="GJ815" s="277"/>
      <c r="GK815" s="277"/>
      <c r="GL815" s="277"/>
      <c r="GM815" s="277"/>
      <c r="GN815" s="277"/>
      <c r="GO815" s="277"/>
      <c r="GP815" s="277"/>
      <c r="GQ815" s="277"/>
      <c r="GR815" s="277"/>
      <c r="GS815" s="277"/>
      <c r="GT815" s="277"/>
      <c r="GU815" s="277"/>
    </row>
    <row r="816" spans="1:227" s="280" customFormat="1" ht="31.5" customHeight="1">
      <c r="A816" s="535" t="s">
        <v>246</v>
      </c>
      <c r="B816" s="341" t="s">
        <v>81</v>
      </c>
      <c r="C816" s="342">
        <v>0</v>
      </c>
      <c r="D816" s="342">
        <v>0</v>
      </c>
      <c r="E816" s="342">
        <f>SUM(E817:E818)</f>
        <v>20191.324390000002</v>
      </c>
      <c r="F816" s="291">
        <f t="shared" si="134"/>
        <v>20191.324390000002</v>
      </c>
      <c r="G816" s="342">
        <f t="shared" ref="G816" si="137">SUM(G817:G818)</f>
        <v>146.96521999999999</v>
      </c>
      <c r="H816" s="291">
        <f t="shared" si="128"/>
        <v>20338.28961</v>
      </c>
      <c r="I816" s="349"/>
      <c r="J816" s="277"/>
      <c r="K816" s="277"/>
      <c r="L816" s="277"/>
      <c r="M816" s="277"/>
      <c r="N816" s="277"/>
      <c r="O816" s="277"/>
      <c r="P816" s="277"/>
      <c r="Q816" s="277"/>
      <c r="R816" s="277"/>
      <c r="S816" s="277"/>
      <c r="T816" s="277"/>
      <c r="U816" s="277"/>
      <c r="V816" s="277"/>
      <c r="W816" s="277"/>
      <c r="X816" s="277"/>
      <c r="Y816" s="277"/>
      <c r="Z816" s="277"/>
      <c r="AA816" s="277"/>
      <c r="AB816" s="277"/>
      <c r="AC816" s="277"/>
      <c r="AD816" s="277"/>
      <c r="AE816" s="277"/>
      <c r="AF816" s="277"/>
      <c r="AG816" s="277"/>
      <c r="AH816" s="277"/>
      <c r="AI816" s="277"/>
      <c r="AJ816" s="277"/>
      <c r="AK816" s="277"/>
      <c r="AL816" s="277"/>
      <c r="AM816" s="277"/>
      <c r="AN816" s="277"/>
      <c r="AO816" s="277"/>
      <c r="AP816" s="277"/>
      <c r="AQ816" s="277"/>
      <c r="AR816" s="277"/>
      <c r="AS816" s="277"/>
      <c r="AT816" s="277"/>
      <c r="AU816" s="277"/>
      <c r="AV816" s="277"/>
      <c r="AW816" s="277"/>
      <c r="AX816" s="277"/>
      <c r="AY816" s="277"/>
      <c r="AZ816" s="277"/>
      <c r="BA816" s="277"/>
      <c r="BB816" s="277"/>
      <c r="BC816" s="277"/>
      <c r="BD816" s="277"/>
      <c r="BE816" s="277"/>
      <c r="BF816" s="277"/>
      <c r="BG816" s="277"/>
      <c r="BH816" s="277"/>
      <c r="BI816" s="277"/>
      <c r="BJ816" s="277"/>
      <c r="BK816" s="277"/>
      <c r="BL816" s="277"/>
      <c r="BM816" s="277"/>
      <c r="BN816" s="277"/>
      <c r="BO816" s="277"/>
      <c r="BP816" s="277"/>
      <c r="BQ816" s="277"/>
      <c r="BR816" s="277"/>
      <c r="BS816" s="277"/>
      <c r="BT816" s="277"/>
      <c r="BU816" s="277"/>
      <c r="BV816" s="277"/>
      <c r="BW816" s="277"/>
      <c r="BX816" s="277"/>
      <c r="BY816" s="277"/>
      <c r="BZ816" s="277"/>
      <c r="CA816" s="277"/>
      <c r="CB816" s="277"/>
      <c r="CC816" s="277"/>
      <c r="CD816" s="277"/>
      <c r="CE816" s="277"/>
      <c r="CF816" s="277"/>
      <c r="CG816" s="277"/>
      <c r="CH816" s="277"/>
      <c r="CI816" s="277"/>
      <c r="CJ816" s="277"/>
      <c r="CK816" s="277"/>
      <c r="CL816" s="277"/>
      <c r="CM816" s="277"/>
      <c r="CN816" s="277"/>
      <c r="CO816" s="277"/>
      <c r="CP816" s="277"/>
      <c r="CQ816" s="277"/>
      <c r="CR816" s="277"/>
      <c r="CS816" s="277"/>
      <c r="CT816" s="277"/>
      <c r="CU816" s="277"/>
      <c r="CV816" s="277"/>
      <c r="CW816" s="277"/>
      <c r="CX816" s="277"/>
      <c r="CY816" s="277"/>
      <c r="CZ816" s="277"/>
      <c r="DA816" s="277"/>
      <c r="DB816" s="277"/>
      <c r="DC816" s="277"/>
      <c r="DD816" s="277"/>
      <c r="DE816" s="277"/>
      <c r="DF816" s="277"/>
      <c r="DG816" s="277"/>
      <c r="DH816" s="277"/>
      <c r="DI816" s="277"/>
      <c r="DJ816" s="277"/>
      <c r="DK816" s="277"/>
      <c r="DL816" s="277"/>
      <c r="DM816" s="277"/>
      <c r="DN816" s="277"/>
      <c r="DO816" s="277"/>
      <c r="DP816" s="277"/>
      <c r="DQ816" s="277"/>
      <c r="DR816" s="277"/>
      <c r="DS816" s="277"/>
      <c r="DT816" s="277"/>
      <c r="DU816" s="277"/>
      <c r="DV816" s="277"/>
      <c r="DW816" s="277"/>
      <c r="DX816" s="277"/>
      <c r="DY816" s="277"/>
      <c r="DZ816" s="277"/>
      <c r="EA816" s="277"/>
      <c r="EB816" s="277"/>
      <c r="EC816" s="277"/>
      <c r="ED816" s="277"/>
      <c r="EE816" s="277"/>
      <c r="EF816" s="277"/>
      <c r="EG816" s="277"/>
      <c r="EH816" s="277"/>
      <c r="EI816" s="277"/>
      <c r="EJ816" s="277"/>
      <c r="EK816" s="277"/>
      <c r="EL816" s="277"/>
      <c r="EM816" s="277"/>
      <c r="EN816" s="277"/>
      <c r="EO816" s="277"/>
      <c r="EP816" s="277"/>
      <c r="EQ816" s="277"/>
      <c r="ER816" s="277"/>
      <c r="ES816" s="277"/>
      <c r="ET816" s="277"/>
      <c r="EU816" s="277"/>
      <c r="EV816" s="277"/>
      <c r="EW816" s="277"/>
      <c r="EX816" s="277"/>
      <c r="EY816" s="277"/>
      <c r="EZ816" s="277"/>
      <c r="FA816" s="277"/>
      <c r="FB816" s="277"/>
      <c r="FC816" s="277"/>
      <c r="FD816" s="277"/>
      <c r="FE816" s="277"/>
      <c r="FF816" s="277"/>
      <c r="FG816" s="277"/>
      <c r="FH816" s="277"/>
      <c r="FI816" s="277"/>
      <c r="FJ816" s="277"/>
      <c r="FK816" s="277"/>
      <c r="FL816" s="277"/>
      <c r="FM816" s="277"/>
      <c r="FN816" s="277"/>
      <c r="FO816" s="277"/>
      <c r="FP816" s="277"/>
      <c r="FQ816" s="277"/>
      <c r="FR816" s="277"/>
      <c r="FS816" s="277"/>
      <c r="FT816" s="277"/>
      <c r="FU816" s="277"/>
      <c r="FV816" s="277"/>
      <c r="FW816" s="277"/>
      <c r="FX816" s="277"/>
      <c r="FY816" s="277"/>
      <c r="FZ816" s="277"/>
      <c r="GA816" s="277"/>
      <c r="GB816" s="277"/>
      <c r="GC816" s="277"/>
      <c r="GD816" s="277"/>
      <c r="GE816" s="277"/>
      <c r="GF816" s="277"/>
      <c r="GG816" s="277"/>
      <c r="GH816" s="277"/>
      <c r="GI816" s="277"/>
      <c r="GJ816" s="277"/>
      <c r="GK816" s="277"/>
      <c r="GL816" s="277"/>
      <c r="GM816" s="277"/>
      <c r="GN816" s="277"/>
      <c r="GO816" s="277"/>
      <c r="GP816" s="277"/>
      <c r="GQ816" s="277"/>
      <c r="GR816" s="277"/>
      <c r="GS816" s="277"/>
      <c r="GT816" s="277"/>
      <c r="GU816" s="277"/>
    </row>
    <row r="817" spans="1:203" s="280" customFormat="1" ht="74.25" customHeight="1">
      <c r="A817" s="536"/>
      <c r="B817" s="346" t="s">
        <v>477</v>
      </c>
      <c r="C817" s="342"/>
      <c r="D817" s="342"/>
      <c r="E817" s="342"/>
      <c r="F817" s="291">
        <f t="shared" si="134"/>
        <v>0</v>
      </c>
      <c r="G817" s="342">
        <v>146.96521999999999</v>
      </c>
      <c r="H817" s="291">
        <f t="shared" si="128"/>
        <v>146.96521999999999</v>
      </c>
      <c r="I817" s="347" t="s">
        <v>721</v>
      </c>
      <c r="J817" s="277"/>
      <c r="K817" s="277"/>
      <c r="L817" s="277"/>
      <c r="M817" s="277"/>
      <c r="N817" s="277"/>
      <c r="O817" s="277"/>
      <c r="P817" s="277"/>
      <c r="Q817" s="277"/>
      <c r="R817" s="277"/>
      <c r="S817" s="277"/>
      <c r="T817" s="277"/>
      <c r="U817" s="277"/>
      <c r="V817" s="277"/>
      <c r="W817" s="277"/>
      <c r="X817" s="277"/>
      <c r="Y817" s="277"/>
      <c r="Z817" s="277"/>
      <c r="AA817" s="277"/>
      <c r="AB817" s="277"/>
      <c r="AC817" s="277"/>
      <c r="AD817" s="277"/>
      <c r="AE817" s="277"/>
      <c r="AF817" s="277"/>
      <c r="AG817" s="277"/>
      <c r="AH817" s="277"/>
      <c r="AI817" s="277"/>
      <c r="AJ817" s="277"/>
      <c r="AK817" s="277"/>
      <c r="AL817" s="277"/>
      <c r="AM817" s="277"/>
      <c r="AN817" s="277"/>
      <c r="AO817" s="277"/>
      <c r="AP817" s="277"/>
      <c r="AQ817" s="277"/>
      <c r="AR817" s="277"/>
      <c r="AS817" s="277"/>
      <c r="AT817" s="277"/>
      <c r="AU817" s="277"/>
      <c r="AV817" s="277"/>
      <c r="AW817" s="277"/>
      <c r="AX817" s="277"/>
      <c r="AY817" s="277"/>
      <c r="AZ817" s="277"/>
      <c r="BA817" s="277"/>
      <c r="BB817" s="277"/>
      <c r="BC817" s="277"/>
      <c r="BD817" s="277"/>
      <c r="BE817" s="277"/>
      <c r="BF817" s="277"/>
      <c r="BG817" s="277"/>
      <c r="BH817" s="277"/>
      <c r="BI817" s="277"/>
      <c r="BJ817" s="277"/>
      <c r="BK817" s="277"/>
      <c r="BL817" s="277"/>
      <c r="BM817" s="277"/>
      <c r="BN817" s="277"/>
      <c r="BO817" s="277"/>
      <c r="BP817" s="277"/>
      <c r="BQ817" s="277"/>
      <c r="BR817" s="277"/>
      <c r="BS817" s="277"/>
      <c r="BT817" s="277"/>
      <c r="BU817" s="277"/>
      <c r="BV817" s="277"/>
      <c r="BW817" s="277"/>
      <c r="BX817" s="277"/>
      <c r="BY817" s="277"/>
      <c r="BZ817" s="277"/>
      <c r="CA817" s="277"/>
      <c r="CB817" s="277"/>
      <c r="CC817" s="277"/>
      <c r="CD817" s="277"/>
      <c r="CE817" s="277"/>
      <c r="CF817" s="277"/>
      <c r="CG817" s="277"/>
      <c r="CH817" s="277"/>
      <c r="CI817" s="277"/>
      <c r="CJ817" s="277"/>
      <c r="CK817" s="277"/>
      <c r="CL817" s="277"/>
      <c r="CM817" s="277"/>
      <c r="CN817" s="277"/>
      <c r="CO817" s="277"/>
      <c r="CP817" s="277"/>
      <c r="CQ817" s="277"/>
      <c r="CR817" s="277"/>
      <c r="CS817" s="277"/>
      <c r="CT817" s="277"/>
      <c r="CU817" s="277"/>
      <c r="CV817" s="277"/>
      <c r="CW817" s="277"/>
      <c r="CX817" s="277"/>
      <c r="CY817" s="277"/>
      <c r="CZ817" s="277"/>
      <c r="DA817" s="277"/>
      <c r="DB817" s="277"/>
      <c r="DC817" s="277"/>
      <c r="DD817" s="277"/>
      <c r="DE817" s="277"/>
      <c r="DF817" s="277"/>
      <c r="DG817" s="277"/>
      <c r="DH817" s="277"/>
      <c r="DI817" s="277"/>
      <c r="DJ817" s="277"/>
      <c r="DK817" s="277"/>
      <c r="DL817" s="277"/>
      <c r="DM817" s="277"/>
      <c r="DN817" s="277"/>
      <c r="DO817" s="277"/>
      <c r="DP817" s="277"/>
      <c r="DQ817" s="277"/>
      <c r="DR817" s="277"/>
      <c r="DS817" s="277"/>
      <c r="DT817" s="277"/>
      <c r="DU817" s="277"/>
      <c r="DV817" s="277"/>
      <c r="DW817" s="277"/>
      <c r="DX817" s="277"/>
      <c r="DY817" s="277"/>
      <c r="DZ817" s="277"/>
      <c r="EA817" s="277"/>
      <c r="EB817" s="277"/>
      <c r="EC817" s="277"/>
      <c r="ED817" s="277"/>
      <c r="EE817" s="277"/>
      <c r="EF817" s="277"/>
      <c r="EG817" s="277"/>
      <c r="EH817" s="277"/>
      <c r="EI817" s="277"/>
      <c r="EJ817" s="277"/>
      <c r="EK817" s="277"/>
      <c r="EL817" s="277"/>
      <c r="EM817" s="277"/>
      <c r="EN817" s="277"/>
      <c r="EO817" s="277"/>
      <c r="EP817" s="277"/>
      <c r="EQ817" s="277"/>
      <c r="ER817" s="277"/>
      <c r="ES817" s="277"/>
      <c r="ET817" s="277"/>
      <c r="EU817" s="277"/>
      <c r="EV817" s="277"/>
      <c r="EW817" s="277"/>
      <c r="EX817" s="277"/>
      <c r="EY817" s="277"/>
      <c r="EZ817" s="277"/>
      <c r="FA817" s="277"/>
      <c r="FB817" s="277"/>
      <c r="FC817" s="277"/>
      <c r="FD817" s="277"/>
      <c r="FE817" s="277"/>
      <c r="FF817" s="277"/>
      <c r="FG817" s="277"/>
      <c r="FH817" s="277"/>
      <c r="FI817" s="277"/>
      <c r="FJ817" s="277"/>
      <c r="FK817" s="277"/>
      <c r="FL817" s="277"/>
      <c r="FM817" s="277"/>
      <c r="FN817" s="277"/>
      <c r="FO817" s="277"/>
      <c r="FP817" s="277"/>
      <c r="FQ817" s="277"/>
      <c r="FR817" s="277"/>
      <c r="FS817" s="277"/>
      <c r="FT817" s="277"/>
      <c r="FU817" s="277"/>
      <c r="FV817" s="277"/>
      <c r="FW817" s="277"/>
      <c r="FX817" s="277"/>
      <c r="FY817" s="277"/>
      <c r="FZ817" s="277"/>
      <c r="GA817" s="277"/>
      <c r="GB817" s="277"/>
      <c r="GC817" s="277"/>
      <c r="GD817" s="277"/>
      <c r="GE817" s="277"/>
      <c r="GF817" s="277"/>
      <c r="GG817" s="277"/>
      <c r="GH817" s="277"/>
      <c r="GI817" s="277"/>
      <c r="GJ817" s="277"/>
      <c r="GK817" s="277"/>
      <c r="GL817" s="277"/>
      <c r="GM817" s="277"/>
      <c r="GN817" s="277"/>
      <c r="GO817" s="277"/>
      <c r="GP817" s="277"/>
      <c r="GQ817" s="277"/>
      <c r="GR817" s="277"/>
      <c r="GS817" s="277"/>
      <c r="GT817" s="277"/>
      <c r="GU817" s="277"/>
    </row>
    <row r="818" spans="1:203" s="280" customFormat="1" ht="129" customHeight="1">
      <c r="A818" s="537"/>
      <c r="B818" s="346" t="s">
        <v>719</v>
      </c>
      <c r="C818" s="342"/>
      <c r="D818" s="342"/>
      <c r="E818" s="342">
        <v>20191.324390000002</v>
      </c>
      <c r="F818" s="291">
        <f t="shared" si="134"/>
        <v>20191.324390000002</v>
      </c>
      <c r="G818" s="342"/>
      <c r="H818" s="291">
        <f t="shared" si="128"/>
        <v>20191.324390000002</v>
      </c>
      <c r="I818" s="347" t="s">
        <v>722</v>
      </c>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277"/>
      <c r="AF818" s="277"/>
      <c r="AG818" s="277"/>
      <c r="AH818" s="277"/>
      <c r="AI818" s="277"/>
      <c r="AJ818" s="277"/>
      <c r="AK818" s="277"/>
      <c r="AL818" s="277"/>
      <c r="AM818" s="277"/>
      <c r="AN818" s="277"/>
      <c r="AO818" s="277"/>
      <c r="AP818" s="277"/>
      <c r="AQ818" s="277"/>
      <c r="AR818" s="277"/>
      <c r="AS818" s="277"/>
      <c r="AT818" s="277"/>
      <c r="AU818" s="277"/>
      <c r="AV818" s="277"/>
      <c r="AW818" s="277"/>
      <c r="AX818" s="277"/>
      <c r="AY818" s="277"/>
      <c r="AZ818" s="277"/>
      <c r="BA818" s="277"/>
      <c r="BB818" s="277"/>
      <c r="BC818" s="277"/>
      <c r="BD818" s="277"/>
      <c r="BE818" s="277"/>
      <c r="BF818" s="277"/>
      <c r="BG818" s="277"/>
      <c r="BH818" s="277"/>
      <c r="BI818" s="277"/>
      <c r="BJ818" s="277"/>
      <c r="BK818" s="277"/>
      <c r="BL818" s="277"/>
      <c r="BM818" s="277"/>
      <c r="BN818" s="277"/>
      <c r="BO818" s="277"/>
      <c r="BP818" s="277"/>
      <c r="BQ818" s="277"/>
      <c r="BR818" s="277"/>
      <c r="BS818" s="277"/>
      <c r="BT818" s="277"/>
      <c r="BU818" s="277"/>
      <c r="BV818" s="277"/>
      <c r="BW818" s="277"/>
      <c r="BX818" s="277"/>
      <c r="BY818" s="277"/>
      <c r="BZ818" s="277"/>
      <c r="CA818" s="277"/>
      <c r="CB818" s="277"/>
      <c r="CC818" s="277"/>
      <c r="CD818" s="277"/>
      <c r="CE818" s="277"/>
      <c r="CF818" s="277"/>
      <c r="CG818" s="277"/>
      <c r="CH818" s="277"/>
      <c r="CI818" s="277"/>
      <c r="CJ818" s="277"/>
      <c r="CK818" s="277"/>
      <c r="CL818" s="277"/>
      <c r="CM818" s="277"/>
      <c r="CN818" s="277"/>
      <c r="CO818" s="277"/>
      <c r="CP818" s="277"/>
      <c r="CQ818" s="277"/>
      <c r="CR818" s="277"/>
      <c r="CS818" s="277"/>
      <c r="CT818" s="277"/>
      <c r="CU818" s="277"/>
      <c r="CV818" s="277"/>
      <c r="CW818" s="277"/>
      <c r="CX818" s="277"/>
      <c r="CY818" s="277"/>
      <c r="CZ818" s="277"/>
      <c r="DA818" s="277"/>
      <c r="DB818" s="277"/>
      <c r="DC818" s="277"/>
      <c r="DD818" s="277"/>
      <c r="DE818" s="277"/>
      <c r="DF818" s="277"/>
      <c r="DG818" s="277"/>
      <c r="DH818" s="277"/>
      <c r="DI818" s="277"/>
      <c r="DJ818" s="277"/>
      <c r="DK818" s="277"/>
      <c r="DL818" s="277"/>
      <c r="DM818" s="277"/>
      <c r="DN818" s="277"/>
      <c r="DO818" s="277"/>
      <c r="DP818" s="277"/>
      <c r="DQ818" s="277"/>
      <c r="DR818" s="277"/>
      <c r="DS818" s="277"/>
      <c r="DT818" s="277"/>
      <c r="DU818" s="277"/>
      <c r="DV818" s="277"/>
      <c r="DW818" s="277"/>
      <c r="DX818" s="277"/>
      <c r="DY818" s="277"/>
      <c r="DZ818" s="277"/>
      <c r="EA818" s="277"/>
      <c r="EB818" s="277"/>
      <c r="EC818" s="277"/>
      <c r="ED818" s="277"/>
      <c r="EE818" s="277"/>
      <c r="EF818" s="277"/>
      <c r="EG818" s="277"/>
      <c r="EH818" s="277"/>
      <c r="EI818" s="277"/>
      <c r="EJ818" s="277"/>
      <c r="EK818" s="277"/>
      <c r="EL818" s="277"/>
      <c r="EM818" s="277"/>
      <c r="EN818" s="277"/>
      <c r="EO818" s="277"/>
      <c r="EP818" s="277"/>
      <c r="EQ818" s="277"/>
      <c r="ER818" s="277"/>
      <c r="ES818" s="277"/>
      <c r="ET818" s="277"/>
      <c r="EU818" s="277"/>
      <c r="EV818" s="277"/>
      <c r="EW818" s="277"/>
      <c r="EX818" s="277"/>
      <c r="EY818" s="277"/>
      <c r="EZ818" s="277"/>
      <c r="FA818" s="277"/>
      <c r="FB818" s="277"/>
      <c r="FC818" s="277"/>
      <c r="FD818" s="277"/>
      <c r="FE818" s="277"/>
      <c r="FF818" s="277"/>
      <c r="FG818" s="277"/>
      <c r="FH818" s="277"/>
      <c r="FI818" s="277"/>
      <c r="FJ818" s="277"/>
      <c r="FK818" s="277"/>
      <c r="FL818" s="277"/>
      <c r="FM818" s="277"/>
      <c r="FN818" s="277"/>
      <c r="FO818" s="277"/>
      <c r="FP818" s="277"/>
      <c r="FQ818" s="277"/>
      <c r="FR818" s="277"/>
      <c r="FS818" s="277"/>
      <c r="FT818" s="277"/>
      <c r="FU818" s="277"/>
      <c r="FV818" s="277"/>
      <c r="FW818" s="277"/>
      <c r="FX818" s="277"/>
      <c r="FY818" s="277"/>
      <c r="FZ818" s="277"/>
      <c r="GA818" s="277"/>
      <c r="GB818" s="277"/>
      <c r="GC818" s="277"/>
      <c r="GD818" s="277"/>
      <c r="GE818" s="277"/>
      <c r="GF818" s="277"/>
      <c r="GG818" s="277"/>
      <c r="GH818" s="277"/>
      <c r="GI818" s="277"/>
      <c r="GJ818" s="277"/>
      <c r="GK818" s="277"/>
      <c r="GL818" s="277"/>
      <c r="GM818" s="277"/>
      <c r="GN818" s="277"/>
      <c r="GO818" s="277"/>
      <c r="GP818" s="277"/>
      <c r="GQ818" s="277"/>
      <c r="GR818" s="277"/>
      <c r="GS818" s="277"/>
      <c r="GT818" s="277"/>
      <c r="GU818" s="277"/>
    </row>
    <row r="819" spans="1:203" s="280" customFormat="1" ht="38.1" customHeight="1">
      <c r="A819" s="532" t="s">
        <v>247</v>
      </c>
      <c r="B819" s="341" t="s">
        <v>81</v>
      </c>
      <c r="C819" s="342"/>
      <c r="D819" s="342"/>
      <c r="E819" s="342"/>
      <c r="F819" s="291">
        <f t="shared" si="134"/>
        <v>0</v>
      </c>
      <c r="G819" s="342">
        <f>G820</f>
        <v>394.53499799999997</v>
      </c>
      <c r="H819" s="291">
        <f t="shared" si="128"/>
        <v>394.53499799999997</v>
      </c>
      <c r="I819" s="349"/>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277"/>
      <c r="AF819" s="277"/>
      <c r="AG819" s="277"/>
      <c r="AH819" s="277"/>
      <c r="AI819" s="277"/>
      <c r="AJ819" s="277"/>
      <c r="AK819" s="277"/>
      <c r="AL819" s="277"/>
      <c r="AM819" s="277"/>
      <c r="AN819" s="277"/>
      <c r="AO819" s="277"/>
      <c r="AP819" s="277"/>
      <c r="AQ819" s="277"/>
      <c r="AR819" s="277"/>
      <c r="AS819" s="277"/>
      <c r="AT819" s="277"/>
      <c r="AU819" s="277"/>
      <c r="AV819" s="277"/>
      <c r="AW819" s="277"/>
      <c r="AX819" s="277"/>
      <c r="AY819" s="277"/>
      <c r="AZ819" s="277"/>
      <c r="BA819" s="277"/>
      <c r="BB819" s="277"/>
      <c r="BC819" s="277"/>
      <c r="BD819" s="277"/>
      <c r="BE819" s="277"/>
      <c r="BF819" s="277"/>
      <c r="BG819" s="277"/>
      <c r="BH819" s="277"/>
      <c r="BI819" s="277"/>
      <c r="BJ819" s="277"/>
      <c r="BK819" s="277"/>
      <c r="BL819" s="277"/>
      <c r="BM819" s="277"/>
      <c r="BN819" s="277"/>
      <c r="BO819" s="277"/>
      <c r="BP819" s="277"/>
      <c r="BQ819" s="277"/>
      <c r="BR819" s="277"/>
      <c r="BS819" s="277"/>
      <c r="BT819" s="277"/>
      <c r="BU819" s="277"/>
      <c r="BV819" s="277"/>
      <c r="BW819" s="277"/>
      <c r="BX819" s="277"/>
      <c r="BY819" s="277"/>
      <c r="BZ819" s="277"/>
      <c r="CA819" s="277"/>
      <c r="CB819" s="277"/>
      <c r="CC819" s="277"/>
      <c r="CD819" s="277"/>
      <c r="CE819" s="277"/>
      <c r="CF819" s="277"/>
      <c r="CG819" s="277"/>
      <c r="CH819" s="277"/>
      <c r="CI819" s="277"/>
      <c r="CJ819" s="277"/>
      <c r="CK819" s="277"/>
      <c r="CL819" s="277"/>
      <c r="CM819" s="277"/>
      <c r="CN819" s="277"/>
      <c r="CO819" s="277"/>
      <c r="CP819" s="277"/>
      <c r="CQ819" s="277"/>
      <c r="CR819" s="277"/>
      <c r="CS819" s="277"/>
      <c r="CT819" s="277"/>
      <c r="CU819" s="277"/>
      <c r="CV819" s="277"/>
      <c r="CW819" s="277"/>
      <c r="CX819" s="277"/>
      <c r="CY819" s="277"/>
      <c r="CZ819" s="277"/>
      <c r="DA819" s="277"/>
      <c r="DB819" s="277"/>
      <c r="DC819" s="277"/>
      <c r="DD819" s="277"/>
      <c r="DE819" s="277"/>
      <c r="DF819" s="277"/>
      <c r="DG819" s="277"/>
      <c r="DH819" s="277"/>
      <c r="DI819" s="277"/>
      <c r="DJ819" s="277"/>
      <c r="DK819" s="277"/>
      <c r="DL819" s="277"/>
      <c r="DM819" s="277"/>
      <c r="DN819" s="277"/>
      <c r="DO819" s="277"/>
      <c r="DP819" s="277"/>
      <c r="DQ819" s="277"/>
      <c r="DR819" s="277"/>
      <c r="DS819" s="277"/>
      <c r="DT819" s="277"/>
      <c r="DU819" s="277"/>
      <c r="DV819" s="277"/>
      <c r="DW819" s="277"/>
      <c r="DX819" s="277"/>
      <c r="DY819" s="277"/>
      <c r="DZ819" s="277"/>
      <c r="EA819" s="277"/>
      <c r="EB819" s="277"/>
      <c r="EC819" s="277"/>
      <c r="ED819" s="277"/>
      <c r="EE819" s="277"/>
      <c r="EF819" s="277"/>
      <c r="EG819" s="277"/>
      <c r="EH819" s="277"/>
      <c r="EI819" s="277"/>
      <c r="EJ819" s="277"/>
      <c r="EK819" s="277"/>
      <c r="EL819" s="277"/>
      <c r="EM819" s="277"/>
      <c r="EN819" s="277"/>
      <c r="EO819" s="277"/>
      <c r="EP819" s="277"/>
      <c r="EQ819" s="277"/>
      <c r="ER819" s="277"/>
      <c r="ES819" s="277"/>
      <c r="ET819" s="277"/>
      <c r="EU819" s="277"/>
      <c r="EV819" s="277"/>
      <c r="EW819" s="277"/>
      <c r="EX819" s="277"/>
      <c r="EY819" s="277"/>
      <c r="EZ819" s="277"/>
      <c r="FA819" s="277"/>
      <c r="FB819" s="277"/>
      <c r="FC819" s="277"/>
      <c r="FD819" s="277"/>
      <c r="FE819" s="277"/>
      <c r="FF819" s="277"/>
      <c r="FG819" s="277"/>
      <c r="FH819" s="277"/>
      <c r="FI819" s="277"/>
      <c r="FJ819" s="277"/>
      <c r="FK819" s="277"/>
      <c r="FL819" s="277"/>
      <c r="FM819" s="277"/>
      <c r="FN819" s="277"/>
      <c r="FO819" s="277"/>
      <c r="FP819" s="277"/>
      <c r="FQ819" s="277"/>
      <c r="FR819" s="277"/>
      <c r="FS819" s="277"/>
      <c r="FT819" s="277"/>
      <c r="FU819" s="277"/>
      <c r="FV819" s="277"/>
      <c r="FW819" s="277"/>
      <c r="FX819" s="277"/>
      <c r="FY819" s="277"/>
      <c r="FZ819" s="277"/>
      <c r="GA819" s="277"/>
      <c r="GB819" s="277"/>
      <c r="GC819" s="277"/>
      <c r="GD819" s="277"/>
      <c r="GE819" s="277"/>
      <c r="GF819" s="277"/>
      <c r="GG819" s="277"/>
      <c r="GH819" s="277"/>
      <c r="GI819" s="277"/>
      <c r="GJ819" s="277"/>
      <c r="GK819" s="277"/>
      <c r="GL819" s="277"/>
      <c r="GM819" s="277"/>
      <c r="GN819" s="277"/>
      <c r="GO819" s="277"/>
      <c r="GP819" s="277"/>
      <c r="GQ819" s="277"/>
      <c r="GR819" s="277"/>
      <c r="GS819" s="277"/>
      <c r="GT819" s="277"/>
      <c r="GU819" s="277"/>
    </row>
    <row r="820" spans="1:203" s="280" customFormat="1" ht="38.1" customHeight="1">
      <c r="A820" s="533"/>
      <c r="B820" s="346" t="s">
        <v>723</v>
      </c>
      <c r="C820" s="342"/>
      <c r="D820" s="342"/>
      <c r="E820" s="342"/>
      <c r="F820" s="291">
        <f t="shared" si="134"/>
        <v>0</v>
      </c>
      <c r="G820" s="342">
        <f>G821</f>
        <v>394.53499799999997</v>
      </c>
      <c r="H820" s="291">
        <f t="shared" si="128"/>
        <v>394.53499799999997</v>
      </c>
      <c r="I820" s="349"/>
      <c r="J820" s="277"/>
      <c r="K820" s="277"/>
      <c r="L820" s="277"/>
      <c r="M820" s="277"/>
      <c r="N820" s="277"/>
      <c r="O820" s="277"/>
      <c r="P820" s="277"/>
      <c r="Q820" s="277"/>
      <c r="R820" s="277"/>
      <c r="S820" s="277"/>
      <c r="T820" s="277"/>
      <c r="U820" s="277"/>
      <c r="V820" s="277"/>
      <c r="W820" s="277"/>
      <c r="X820" s="277"/>
      <c r="Y820" s="277"/>
      <c r="Z820" s="277"/>
      <c r="AA820" s="277"/>
      <c r="AB820" s="277"/>
      <c r="AC820" s="277"/>
      <c r="AD820" s="277"/>
      <c r="AE820" s="277"/>
      <c r="AF820" s="277"/>
      <c r="AG820" s="277"/>
      <c r="AH820" s="277"/>
      <c r="AI820" s="277"/>
      <c r="AJ820" s="277"/>
      <c r="AK820" s="277"/>
      <c r="AL820" s="277"/>
      <c r="AM820" s="277"/>
      <c r="AN820" s="277"/>
      <c r="AO820" s="277"/>
      <c r="AP820" s="277"/>
      <c r="AQ820" s="277"/>
      <c r="AR820" s="277"/>
      <c r="AS820" s="277"/>
      <c r="AT820" s="277"/>
      <c r="AU820" s="277"/>
      <c r="AV820" s="277"/>
      <c r="AW820" s="277"/>
      <c r="AX820" s="277"/>
      <c r="AY820" s="277"/>
      <c r="AZ820" s="277"/>
      <c r="BA820" s="277"/>
      <c r="BB820" s="277"/>
      <c r="BC820" s="277"/>
      <c r="BD820" s="277"/>
      <c r="BE820" s="277"/>
      <c r="BF820" s="277"/>
      <c r="BG820" s="277"/>
      <c r="BH820" s="277"/>
      <c r="BI820" s="277"/>
      <c r="BJ820" s="277"/>
      <c r="BK820" s="277"/>
      <c r="BL820" s="277"/>
      <c r="BM820" s="277"/>
      <c r="BN820" s="277"/>
      <c r="BO820" s="277"/>
      <c r="BP820" s="277"/>
      <c r="BQ820" s="277"/>
      <c r="BR820" s="277"/>
      <c r="BS820" s="277"/>
      <c r="BT820" s="277"/>
      <c r="BU820" s="277"/>
      <c r="BV820" s="277"/>
      <c r="BW820" s="277"/>
      <c r="BX820" s="277"/>
      <c r="BY820" s="277"/>
      <c r="BZ820" s="277"/>
      <c r="CA820" s="277"/>
      <c r="CB820" s="277"/>
      <c r="CC820" s="277"/>
      <c r="CD820" s="277"/>
      <c r="CE820" s="277"/>
      <c r="CF820" s="277"/>
      <c r="CG820" s="277"/>
      <c r="CH820" s="277"/>
      <c r="CI820" s="277"/>
      <c r="CJ820" s="277"/>
      <c r="CK820" s="277"/>
      <c r="CL820" s="277"/>
      <c r="CM820" s="277"/>
      <c r="CN820" s="277"/>
      <c r="CO820" s="277"/>
      <c r="CP820" s="277"/>
      <c r="CQ820" s="277"/>
      <c r="CR820" s="277"/>
      <c r="CS820" s="277"/>
      <c r="CT820" s="277"/>
      <c r="CU820" s="277"/>
      <c r="CV820" s="277"/>
      <c r="CW820" s="277"/>
      <c r="CX820" s="277"/>
      <c r="CY820" s="277"/>
      <c r="CZ820" s="277"/>
      <c r="DA820" s="277"/>
      <c r="DB820" s="277"/>
      <c r="DC820" s="277"/>
      <c r="DD820" s="277"/>
      <c r="DE820" s="277"/>
      <c r="DF820" s="277"/>
      <c r="DG820" s="277"/>
      <c r="DH820" s="277"/>
      <c r="DI820" s="277"/>
      <c r="DJ820" s="277"/>
      <c r="DK820" s="277"/>
      <c r="DL820" s="277"/>
      <c r="DM820" s="277"/>
      <c r="DN820" s="277"/>
      <c r="DO820" s="277"/>
      <c r="DP820" s="277"/>
      <c r="DQ820" s="277"/>
      <c r="DR820" s="277"/>
      <c r="DS820" s="277"/>
      <c r="DT820" s="277"/>
      <c r="DU820" s="277"/>
      <c r="DV820" s="277"/>
      <c r="DW820" s="277"/>
      <c r="DX820" s="277"/>
      <c r="DY820" s="277"/>
      <c r="DZ820" s="277"/>
      <c r="EA820" s="277"/>
      <c r="EB820" s="277"/>
      <c r="EC820" s="277"/>
      <c r="ED820" s="277"/>
      <c r="EE820" s="277"/>
      <c r="EF820" s="277"/>
      <c r="EG820" s="277"/>
      <c r="EH820" s="277"/>
      <c r="EI820" s="277"/>
      <c r="EJ820" s="277"/>
      <c r="EK820" s="277"/>
      <c r="EL820" s="277"/>
      <c r="EM820" s="277"/>
      <c r="EN820" s="277"/>
      <c r="EO820" s="277"/>
      <c r="EP820" s="277"/>
      <c r="EQ820" s="277"/>
      <c r="ER820" s="277"/>
      <c r="ES820" s="277"/>
      <c r="ET820" s="277"/>
      <c r="EU820" s="277"/>
      <c r="EV820" s="277"/>
      <c r="EW820" s="277"/>
      <c r="EX820" s="277"/>
      <c r="EY820" s="277"/>
      <c r="EZ820" s="277"/>
      <c r="FA820" s="277"/>
      <c r="FB820" s="277"/>
      <c r="FC820" s="277"/>
      <c r="FD820" s="277"/>
      <c r="FE820" s="277"/>
      <c r="FF820" s="277"/>
      <c r="FG820" s="277"/>
      <c r="FH820" s="277"/>
      <c r="FI820" s="277"/>
      <c r="FJ820" s="277"/>
      <c r="FK820" s="277"/>
      <c r="FL820" s="277"/>
      <c r="FM820" s="277"/>
      <c r="FN820" s="277"/>
      <c r="FO820" s="277"/>
      <c r="FP820" s="277"/>
      <c r="FQ820" s="277"/>
      <c r="FR820" s="277"/>
      <c r="FS820" s="277"/>
      <c r="FT820" s="277"/>
      <c r="FU820" s="277"/>
      <c r="FV820" s="277"/>
      <c r="FW820" s="277"/>
      <c r="FX820" s="277"/>
      <c r="FY820" s="277"/>
      <c r="FZ820" s="277"/>
      <c r="GA820" s="277"/>
      <c r="GB820" s="277"/>
      <c r="GC820" s="277"/>
      <c r="GD820" s="277"/>
      <c r="GE820" s="277"/>
      <c r="GF820" s="277"/>
      <c r="GG820" s="277"/>
      <c r="GH820" s="277"/>
      <c r="GI820" s="277"/>
      <c r="GJ820" s="277"/>
      <c r="GK820" s="277"/>
      <c r="GL820" s="277"/>
      <c r="GM820" s="277"/>
      <c r="GN820" s="277"/>
      <c r="GO820" s="277"/>
      <c r="GP820" s="277"/>
      <c r="GQ820" s="277"/>
      <c r="GR820" s="277"/>
      <c r="GS820" s="277"/>
      <c r="GT820" s="277"/>
      <c r="GU820" s="277"/>
    </row>
    <row r="821" spans="1:203" s="280" customFormat="1" ht="38.1" customHeight="1">
      <c r="A821" s="534"/>
      <c r="B821" s="347" t="s">
        <v>724</v>
      </c>
      <c r="C821" s="342"/>
      <c r="D821" s="342"/>
      <c r="E821" s="342"/>
      <c r="F821" s="291">
        <f t="shared" si="134"/>
        <v>0</v>
      </c>
      <c r="G821" s="342">
        <f>220.152243+174.382755</f>
        <v>394.53499799999997</v>
      </c>
      <c r="H821" s="291">
        <f t="shared" si="128"/>
        <v>394.53499799999997</v>
      </c>
      <c r="I821" s="349" t="s">
        <v>725</v>
      </c>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277"/>
      <c r="AF821" s="277"/>
      <c r="AG821" s="277"/>
      <c r="AH821" s="277"/>
      <c r="AI821" s="277"/>
      <c r="AJ821" s="277"/>
      <c r="AK821" s="277"/>
      <c r="AL821" s="277"/>
      <c r="AM821" s="277"/>
      <c r="AN821" s="277"/>
      <c r="AO821" s="277"/>
      <c r="AP821" s="277"/>
      <c r="AQ821" s="277"/>
      <c r="AR821" s="277"/>
      <c r="AS821" s="277"/>
      <c r="AT821" s="277"/>
      <c r="AU821" s="277"/>
      <c r="AV821" s="277"/>
      <c r="AW821" s="277"/>
      <c r="AX821" s="277"/>
      <c r="AY821" s="277"/>
      <c r="AZ821" s="277"/>
      <c r="BA821" s="277"/>
      <c r="BB821" s="277"/>
      <c r="BC821" s="277"/>
      <c r="BD821" s="277"/>
      <c r="BE821" s="277"/>
      <c r="BF821" s="277"/>
      <c r="BG821" s="277"/>
      <c r="BH821" s="277"/>
      <c r="BI821" s="277"/>
      <c r="BJ821" s="277"/>
      <c r="BK821" s="277"/>
      <c r="BL821" s="277"/>
      <c r="BM821" s="277"/>
      <c r="BN821" s="277"/>
      <c r="BO821" s="277"/>
      <c r="BP821" s="277"/>
      <c r="BQ821" s="277"/>
      <c r="BR821" s="277"/>
      <c r="BS821" s="277"/>
      <c r="BT821" s="277"/>
      <c r="BU821" s="277"/>
      <c r="BV821" s="277"/>
      <c r="BW821" s="277"/>
      <c r="BX821" s="277"/>
      <c r="BY821" s="277"/>
      <c r="BZ821" s="277"/>
      <c r="CA821" s="277"/>
      <c r="CB821" s="277"/>
      <c r="CC821" s="277"/>
      <c r="CD821" s="277"/>
      <c r="CE821" s="277"/>
      <c r="CF821" s="277"/>
      <c r="CG821" s="277"/>
      <c r="CH821" s="277"/>
      <c r="CI821" s="277"/>
      <c r="CJ821" s="277"/>
      <c r="CK821" s="277"/>
      <c r="CL821" s="277"/>
      <c r="CM821" s="277"/>
      <c r="CN821" s="277"/>
      <c r="CO821" s="277"/>
      <c r="CP821" s="277"/>
      <c r="CQ821" s="277"/>
      <c r="CR821" s="277"/>
      <c r="CS821" s="277"/>
      <c r="CT821" s="277"/>
      <c r="CU821" s="277"/>
      <c r="CV821" s="277"/>
      <c r="CW821" s="277"/>
      <c r="CX821" s="277"/>
      <c r="CY821" s="277"/>
      <c r="CZ821" s="277"/>
      <c r="DA821" s="277"/>
      <c r="DB821" s="277"/>
      <c r="DC821" s="277"/>
      <c r="DD821" s="277"/>
      <c r="DE821" s="277"/>
      <c r="DF821" s="277"/>
      <c r="DG821" s="277"/>
      <c r="DH821" s="277"/>
      <c r="DI821" s="277"/>
      <c r="DJ821" s="277"/>
      <c r="DK821" s="277"/>
      <c r="DL821" s="277"/>
      <c r="DM821" s="277"/>
      <c r="DN821" s="277"/>
      <c r="DO821" s="277"/>
      <c r="DP821" s="277"/>
      <c r="DQ821" s="277"/>
      <c r="DR821" s="277"/>
      <c r="DS821" s="277"/>
      <c r="DT821" s="277"/>
      <c r="DU821" s="277"/>
      <c r="DV821" s="277"/>
      <c r="DW821" s="277"/>
      <c r="DX821" s="277"/>
      <c r="DY821" s="277"/>
      <c r="DZ821" s="277"/>
      <c r="EA821" s="277"/>
      <c r="EB821" s="277"/>
      <c r="EC821" s="277"/>
      <c r="ED821" s="277"/>
      <c r="EE821" s="277"/>
      <c r="EF821" s="277"/>
      <c r="EG821" s="277"/>
      <c r="EH821" s="277"/>
      <c r="EI821" s="277"/>
      <c r="EJ821" s="277"/>
      <c r="EK821" s="277"/>
      <c r="EL821" s="277"/>
      <c r="EM821" s="277"/>
      <c r="EN821" s="277"/>
      <c r="EO821" s="277"/>
      <c r="EP821" s="277"/>
      <c r="EQ821" s="277"/>
      <c r="ER821" s="277"/>
      <c r="ES821" s="277"/>
      <c r="ET821" s="277"/>
      <c r="EU821" s="277"/>
      <c r="EV821" s="277"/>
      <c r="EW821" s="277"/>
      <c r="EX821" s="277"/>
      <c r="EY821" s="277"/>
      <c r="EZ821" s="277"/>
      <c r="FA821" s="277"/>
      <c r="FB821" s="277"/>
      <c r="FC821" s="277"/>
      <c r="FD821" s="277"/>
      <c r="FE821" s="277"/>
      <c r="FF821" s="277"/>
      <c r="FG821" s="277"/>
      <c r="FH821" s="277"/>
      <c r="FI821" s="277"/>
      <c r="FJ821" s="277"/>
      <c r="FK821" s="277"/>
      <c r="FL821" s="277"/>
      <c r="FM821" s="277"/>
      <c r="FN821" s="277"/>
      <c r="FO821" s="277"/>
      <c r="FP821" s="277"/>
      <c r="FQ821" s="277"/>
      <c r="FR821" s="277"/>
      <c r="FS821" s="277"/>
      <c r="FT821" s="277"/>
      <c r="FU821" s="277"/>
      <c r="FV821" s="277"/>
      <c r="FW821" s="277"/>
      <c r="FX821" s="277"/>
      <c r="FY821" s="277"/>
      <c r="FZ821" s="277"/>
      <c r="GA821" s="277"/>
      <c r="GB821" s="277"/>
      <c r="GC821" s="277"/>
      <c r="GD821" s="277"/>
      <c r="GE821" s="277"/>
      <c r="GF821" s="277"/>
      <c r="GG821" s="277"/>
      <c r="GH821" s="277"/>
      <c r="GI821" s="277"/>
      <c r="GJ821" s="277"/>
      <c r="GK821" s="277"/>
      <c r="GL821" s="277"/>
      <c r="GM821" s="277"/>
      <c r="GN821" s="277"/>
      <c r="GO821" s="277"/>
      <c r="GP821" s="277"/>
      <c r="GQ821" s="277"/>
      <c r="GR821" s="277"/>
      <c r="GS821" s="277"/>
      <c r="GT821" s="277"/>
      <c r="GU821" s="277"/>
    </row>
  </sheetData>
  <mergeCells count="94">
    <mergeCell ref="A807:A809"/>
    <mergeCell ref="A810:A812"/>
    <mergeCell ref="A813:A815"/>
    <mergeCell ref="A816:A818"/>
    <mergeCell ref="A819:A821"/>
    <mergeCell ref="A789:A795"/>
    <mergeCell ref="A796:A798"/>
    <mergeCell ref="A799:A802"/>
    <mergeCell ref="A803:A804"/>
    <mergeCell ref="A805:A806"/>
    <mergeCell ref="A757:A762"/>
    <mergeCell ref="A763:A765"/>
    <mergeCell ref="A766:A776"/>
    <mergeCell ref="A777:A785"/>
    <mergeCell ref="A786:A788"/>
    <mergeCell ref="A706:A719"/>
    <mergeCell ref="A720:A728"/>
    <mergeCell ref="A729:A739"/>
    <mergeCell ref="A740:A748"/>
    <mergeCell ref="A749:A756"/>
    <mergeCell ref="A634:A649"/>
    <mergeCell ref="A650:A663"/>
    <mergeCell ref="A664:A681"/>
    <mergeCell ref="A682:A694"/>
    <mergeCell ref="A695:A705"/>
    <mergeCell ref="A578:A588"/>
    <mergeCell ref="A589:A599"/>
    <mergeCell ref="A600:A602"/>
    <mergeCell ref="A603:A616"/>
    <mergeCell ref="A617:A633"/>
    <mergeCell ref="A528:A532"/>
    <mergeCell ref="A533:A540"/>
    <mergeCell ref="A541:A551"/>
    <mergeCell ref="A552:A565"/>
    <mergeCell ref="A566:A577"/>
    <mergeCell ref="A480:A499"/>
    <mergeCell ref="A500:A502"/>
    <mergeCell ref="A503:A506"/>
    <mergeCell ref="A507:A514"/>
    <mergeCell ref="A515:A527"/>
    <mergeCell ref="A410:A421"/>
    <mergeCell ref="A422:A431"/>
    <mergeCell ref="A432:A448"/>
    <mergeCell ref="A449:A466"/>
    <mergeCell ref="A467:A479"/>
    <mergeCell ref="A366:A373"/>
    <mergeCell ref="A374:A382"/>
    <mergeCell ref="A383:A388"/>
    <mergeCell ref="A389:A396"/>
    <mergeCell ref="A397:A409"/>
    <mergeCell ref="A290:A305"/>
    <mergeCell ref="A306:A321"/>
    <mergeCell ref="A322:A338"/>
    <mergeCell ref="A339:A349"/>
    <mergeCell ref="A350:A365"/>
    <mergeCell ref="A254:A259"/>
    <mergeCell ref="A260:A264"/>
    <mergeCell ref="A265:A274"/>
    <mergeCell ref="A275:A282"/>
    <mergeCell ref="A283:A289"/>
    <mergeCell ref="A213:A223"/>
    <mergeCell ref="A224:A229"/>
    <mergeCell ref="A230:A233"/>
    <mergeCell ref="A234:A245"/>
    <mergeCell ref="A246:A253"/>
    <mergeCell ref="A174:A183"/>
    <mergeCell ref="A184:A193"/>
    <mergeCell ref="A194:A197"/>
    <mergeCell ref="A198:A204"/>
    <mergeCell ref="A205:A212"/>
    <mergeCell ref="A136:A143"/>
    <mergeCell ref="A144:A152"/>
    <mergeCell ref="A153:A162"/>
    <mergeCell ref="A163:A167"/>
    <mergeCell ref="A168:A173"/>
    <mergeCell ref="A79:A89"/>
    <mergeCell ref="A90:A105"/>
    <mergeCell ref="A106:A120"/>
    <mergeCell ref="A121:A129"/>
    <mergeCell ref="A130:A135"/>
    <mergeCell ref="A6:A19"/>
    <mergeCell ref="A20:A34"/>
    <mergeCell ref="A35:A51"/>
    <mergeCell ref="A52:A65"/>
    <mergeCell ref="A66:A78"/>
    <mergeCell ref="A1:I1"/>
    <mergeCell ref="A2:B2"/>
    <mergeCell ref="C3:F3"/>
    <mergeCell ref="A5:B5"/>
    <mergeCell ref="A3:A4"/>
    <mergeCell ref="B3:B4"/>
    <mergeCell ref="G3:G4"/>
    <mergeCell ref="H3:H4"/>
    <mergeCell ref="I3:I4"/>
  </mergeCells>
  <phoneticPr fontId="13" type="noConversion"/>
  <printOptions horizontalCentered="1"/>
  <pageMargins left="0.86597222222222203" right="0.86597222222222203" top="0.70833333333333304" bottom="0.59027777777777801" header="0.51180555555555596" footer="0.51180555555555596"/>
  <pageSetup paperSize="9" fitToHeight="999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9"/>
  <sheetViews>
    <sheetView showZeros="0" workbookViewId="0">
      <selection activeCell="O31" sqref="O31"/>
    </sheetView>
  </sheetViews>
  <sheetFormatPr defaultColWidth="9" defaultRowHeight="14.25"/>
  <cols>
    <col min="1" max="1" width="23.875" style="62" customWidth="1"/>
    <col min="2" max="4" width="6.75" style="62" customWidth="1"/>
    <col min="5" max="5" width="6" style="62" customWidth="1"/>
    <col min="6" max="6" width="39.625" style="62" customWidth="1"/>
    <col min="7" max="9" width="6.75" style="62" customWidth="1"/>
    <col min="10" max="10" width="8.5" style="62" customWidth="1"/>
    <col min="11" max="11" width="9" style="62"/>
    <col min="12" max="12" width="20.5" style="62" customWidth="1"/>
    <col min="13" max="16384" width="9" style="62"/>
  </cols>
  <sheetData>
    <row r="1" spans="1:10" ht="26.1" customHeight="1">
      <c r="A1" s="539" t="s">
        <v>726</v>
      </c>
      <c r="B1" s="539"/>
      <c r="C1" s="539"/>
      <c r="D1" s="539"/>
      <c r="E1" s="539"/>
      <c r="F1" s="539"/>
      <c r="G1" s="539"/>
      <c r="H1" s="539"/>
      <c r="I1" s="539"/>
      <c r="J1" s="539"/>
    </row>
    <row r="2" spans="1:10" s="256" customFormat="1" ht="14.25" customHeight="1">
      <c r="A2" s="259" t="s">
        <v>727</v>
      </c>
      <c r="B2" s="259"/>
      <c r="C2" s="259"/>
      <c r="G2" s="540" t="s">
        <v>2</v>
      </c>
      <c r="H2" s="540"/>
      <c r="I2" s="540"/>
      <c r="J2" s="540"/>
    </row>
    <row r="3" spans="1:10" s="257" customFormat="1" ht="24" customHeight="1">
      <c r="A3" s="541" t="s">
        <v>728</v>
      </c>
      <c r="B3" s="541"/>
      <c r="C3" s="541"/>
      <c r="D3" s="541"/>
      <c r="E3" s="541"/>
      <c r="F3" s="541" t="s">
        <v>729</v>
      </c>
      <c r="G3" s="541"/>
      <c r="H3" s="541"/>
      <c r="I3" s="541"/>
      <c r="J3" s="541"/>
    </row>
    <row r="4" spans="1:10" s="258" customFormat="1" ht="36.950000000000003" customHeight="1">
      <c r="A4" s="260" t="s">
        <v>730</v>
      </c>
      <c r="B4" s="260" t="s">
        <v>731</v>
      </c>
      <c r="C4" s="260" t="s">
        <v>5</v>
      </c>
      <c r="D4" s="260" t="s">
        <v>6</v>
      </c>
      <c r="E4" s="260" t="s">
        <v>732</v>
      </c>
      <c r="F4" s="260" t="s">
        <v>730</v>
      </c>
      <c r="G4" s="260" t="s">
        <v>733</v>
      </c>
      <c r="H4" s="260" t="s">
        <v>5</v>
      </c>
      <c r="I4" s="260" t="s">
        <v>6</v>
      </c>
      <c r="J4" s="260" t="s">
        <v>732</v>
      </c>
    </row>
    <row r="5" spans="1:10" s="258" customFormat="1" ht="27" customHeight="1">
      <c r="A5" s="261" t="s">
        <v>734</v>
      </c>
      <c r="B5" s="262">
        <v>2000</v>
      </c>
      <c r="C5" s="263">
        <v>2000</v>
      </c>
      <c r="D5" s="263">
        <v>2253</v>
      </c>
      <c r="E5" s="264"/>
      <c r="F5" s="265" t="s">
        <v>735</v>
      </c>
      <c r="G5" s="266">
        <v>2000</v>
      </c>
      <c r="H5" s="266">
        <v>2000</v>
      </c>
      <c r="I5" s="266">
        <v>2164</v>
      </c>
      <c r="J5" s="264"/>
    </row>
    <row r="6" spans="1:10" s="258" customFormat="1" ht="27" customHeight="1">
      <c r="A6" s="261" t="s">
        <v>736</v>
      </c>
      <c r="B6" s="266">
        <f>SUM(B7:B13)</f>
        <v>30000</v>
      </c>
      <c r="C6" s="266">
        <f>SUM(C7:C13)</f>
        <v>30000</v>
      </c>
      <c r="D6" s="266">
        <f>SUM(D7:D13)</f>
        <v>30093</v>
      </c>
      <c r="E6" s="264"/>
      <c r="F6" s="265" t="s">
        <v>737</v>
      </c>
      <c r="G6" s="266">
        <f>SUM(G7,G24,G25)</f>
        <v>30000</v>
      </c>
      <c r="H6" s="266">
        <f>SUM(H7,H24,H25)</f>
        <v>30000</v>
      </c>
      <c r="I6" s="266">
        <f>SUM(I7,I24,I25)</f>
        <v>30093</v>
      </c>
      <c r="J6" s="264"/>
    </row>
    <row r="7" spans="1:10" s="258" customFormat="1" ht="27" customHeight="1">
      <c r="A7" s="261" t="s">
        <v>738</v>
      </c>
      <c r="B7" s="266">
        <v>29500</v>
      </c>
      <c r="C7" s="266">
        <v>29500</v>
      </c>
      <c r="D7" s="266">
        <v>29586</v>
      </c>
      <c r="E7" s="264"/>
      <c r="F7" s="265" t="s">
        <v>739</v>
      </c>
      <c r="G7" s="266">
        <f>SUM(G8:G23)</f>
        <v>13530</v>
      </c>
      <c r="H7" s="266">
        <f>SUM(H8:H23)</f>
        <v>13530</v>
      </c>
      <c r="I7" s="266">
        <f>SUM(I8:I23)</f>
        <v>16728</v>
      </c>
      <c r="J7" s="264"/>
    </row>
    <row r="8" spans="1:10" s="258" customFormat="1" ht="27" customHeight="1">
      <c r="A8" s="261" t="s">
        <v>740</v>
      </c>
      <c r="B8" s="266"/>
      <c r="C8" s="266"/>
      <c r="D8" s="266"/>
      <c r="E8" s="264"/>
      <c r="F8" s="267" t="s">
        <v>741</v>
      </c>
      <c r="G8" s="268">
        <v>3400</v>
      </c>
      <c r="H8" s="266">
        <v>3400</v>
      </c>
      <c r="I8" s="266">
        <v>6598</v>
      </c>
      <c r="J8" s="264"/>
    </row>
    <row r="9" spans="1:10" s="258" customFormat="1" ht="27" customHeight="1">
      <c r="A9" s="261" t="s">
        <v>742</v>
      </c>
      <c r="B9" s="266">
        <v>500</v>
      </c>
      <c r="C9" s="266">
        <v>500</v>
      </c>
      <c r="D9" s="266">
        <v>450</v>
      </c>
      <c r="E9" s="264"/>
      <c r="F9" s="267" t="s">
        <v>743</v>
      </c>
      <c r="G9" s="268">
        <v>3000</v>
      </c>
      <c r="H9" s="266">
        <v>3000</v>
      </c>
      <c r="I9" s="266">
        <v>3000</v>
      </c>
      <c r="J9" s="264"/>
    </row>
    <row r="10" spans="1:10" s="258" customFormat="1" ht="27" customHeight="1">
      <c r="A10" s="261" t="s">
        <v>744</v>
      </c>
      <c r="B10" s="266"/>
      <c r="C10" s="266"/>
      <c r="D10" s="266"/>
      <c r="E10" s="264"/>
      <c r="F10" s="267" t="s">
        <v>745</v>
      </c>
      <c r="G10" s="268">
        <v>500</v>
      </c>
      <c r="H10" s="266">
        <v>500</v>
      </c>
      <c r="I10" s="266">
        <v>500</v>
      </c>
      <c r="J10" s="264"/>
    </row>
    <row r="11" spans="1:10" s="258" customFormat="1" ht="27" customHeight="1">
      <c r="A11" s="269" t="s">
        <v>746</v>
      </c>
      <c r="B11" s="270"/>
      <c r="C11" s="266"/>
      <c r="D11" s="270"/>
      <c r="E11" s="271"/>
      <c r="F11" s="267" t="s">
        <v>747</v>
      </c>
      <c r="G11" s="268">
        <v>310</v>
      </c>
      <c r="H11" s="266">
        <v>310</v>
      </c>
      <c r="I11" s="266">
        <v>310</v>
      </c>
      <c r="J11" s="264"/>
    </row>
    <row r="12" spans="1:10" s="258" customFormat="1" ht="27" customHeight="1">
      <c r="A12" s="261" t="s">
        <v>748</v>
      </c>
      <c r="B12" s="266"/>
      <c r="C12" s="266"/>
      <c r="D12" s="266">
        <v>57</v>
      </c>
      <c r="E12" s="264"/>
      <c r="F12" s="267" t="s">
        <v>749</v>
      </c>
      <c r="G12" s="268">
        <v>200</v>
      </c>
      <c r="H12" s="266">
        <v>200</v>
      </c>
      <c r="I12" s="266">
        <v>200</v>
      </c>
      <c r="J12" s="264"/>
    </row>
    <row r="13" spans="1:10" s="258" customFormat="1" ht="27" customHeight="1">
      <c r="A13" s="261" t="s">
        <v>750</v>
      </c>
      <c r="B13" s="266"/>
      <c r="C13" s="266"/>
      <c r="D13" s="266"/>
      <c r="E13" s="264"/>
      <c r="F13" s="267" t="s">
        <v>751</v>
      </c>
      <c r="G13" s="268">
        <v>400</v>
      </c>
      <c r="H13" s="266">
        <v>400</v>
      </c>
      <c r="I13" s="266">
        <v>400</v>
      </c>
      <c r="J13" s="264"/>
    </row>
    <row r="14" spans="1:10" s="258" customFormat="1" ht="27" customHeight="1">
      <c r="A14" s="261" t="s">
        <v>752</v>
      </c>
      <c r="B14" s="266"/>
      <c r="C14" s="266"/>
      <c r="D14" s="266"/>
      <c r="E14" s="264"/>
      <c r="F14" s="267" t="s">
        <v>753</v>
      </c>
      <c r="G14" s="268">
        <v>1500</v>
      </c>
      <c r="H14" s="266">
        <v>1500</v>
      </c>
      <c r="I14" s="266">
        <v>1500</v>
      </c>
      <c r="J14" s="264"/>
    </row>
    <row r="15" spans="1:10" s="258" customFormat="1" ht="27" customHeight="1">
      <c r="A15" s="261"/>
      <c r="B15" s="266"/>
      <c r="C15" s="266"/>
      <c r="D15" s="266"/>
      <c r="E15" s="264"/>
      <c r="F15" s="267" t="s">
        <v>754</v>
      </c>
      <c r="G15" s="268">
        <v>270</v>
      </c>
      <c r="H15" s="266">
        <v>270</v>
      </c>
      <c r="I15" s="266">
        <v>270</v>
      </c>
      <c r="J15" s="264"/>
    </row>
    <row r="16" spans="1:10" s="258" customFormat="1" ht="27" customHeight="1">
      <c r="A16" s="261"/>
      <c r="B16" s="266"/>
      <c r="C16" s="266"/>
      <c r="D16" s="266"/>
      <c r="E16" s="264"/>
      <c r="F16" s="267" t="s">
        <v>755</v>
      </c>
      <c r="G16" s="268">
        <v>50</v>
      </c>
      <c r="H16" s="266">
        <v>50</v>
      </c>
      <c r="I16" s="266">
        <v>50</v>
      </c>
      <c r="J16" s="264"/>
    </row>
    <row r="17" spans="1:14" s="258" customFormat="1" ht="27" customHeight="1">
      <c r="A17" s="261"/>
      <c r="B17" s="266"/>
      <c r="C17" s="266"/>
      <c r="D17" s="266"/>
      <c r="E17" s="264"/>
      <c r="F17" s="267" t="s">
        <v>756</v>
      </c>
      <c r="G17" s="268">
        <v>300</v>
      </c>
      <c r="H17" s="266">
        <v>300</v>
      </c>
      <c r="I17" s="266">
        <v>300</v>
      </c>
      <c r="J17" s="264"/>
      <c r="L17" s="272"/>
    </row>
    <row r="18" spans="1:14" s="258" customFormat="1" ht="27" customHeight="1">
      <c r="A18" s="261"/>
      <c r="B18" s="266"/>
      <c r="C18" s="266"/>
      <c r="D18" s="266"/>
      <c r="E18" s="264"/>
      <c r="F18" s="265" t="s">
        <v>757</v>
      </c>
      <c r="G18" s="268">
        <v>1000</v>
      </c>
      <c r="H18" s="266">
        <v>1000</v>
      </c>
      <c r="I18" s="266">
        <v>1000</v>
      </c>
      <c r="J18" s="264"/>
    </row>
    <row r="19" spans="1:14" s="258" customFormat="1" ht="27" customHeight="1">
      <c r="A19" s="261"/>
      <c r="B19" s="266"/>
      <c r="C19" s="266"/>
      <c r="D19" s="266"/>
      <c r="E19" s="264"/>
      <c r="F19" s="265" t="s">
        <v>758</v>
      </c>
      <c r="G19" s="268">
        <v>500</v>
      </c>
      <c r="H19" s="266">
        <v>500</v>
      </c>
      <c r="I19" s="266">
        <v>500</v>
      </c>
      <c r="J19" s="264"/>
    </row>
    <row r="20" spans="1:14" s="258" customFormat="1" ht="27" customHeight="1">
      <c r="A20" s="261"/>
      <c r="B20" s="266"/>
      <c r="C20" s="266"/>
      <c r="D20" s="266"/>
      <c r="E20" s="264"/>
      <c r="F20" s="265" t="s">
        <v>759</v>
      </c>
      <c r="G20" s="268">
        <v>400</v>
      </c>
      <c r="H20" s="266">
        <v>400</v>
      </c>
      <c r="I20" s="266">
        <v>400</v>
      </c>
      <c r="J20" s="264"/>
    </row>
    <row r="21" spans="1:14" s="258" customFormat="1" ht="27" customHeight="1">
      <c r="A21" s="261"/>
      <c r="B21" s="266"/>
      <c r="C21" s="266"/>
      <c r="D21" s="266"/>
      <c r="E21" s="264"/>
      <c r="F21" s="265" t="s">
        <v>760</v>
      </c>
      <c r="G21" s="268">
        <v>400</v>
      </c>
      <c r="H21" s="266">
        <v>400</v>
      </c>
      <c r="I21" s="266">
        <v>400</v>
      </c>
      <c r="J21" s="264"/>
    </row>
    <row r="22" spans="1:14" s="258" customFormat="1" ht="27" customHeight="1">
      <c r="A22" s="261"/>
      <c r="B22" s="266"/>
      <c r="C22" s="266"/>
      <c r="D22" s="266"/>
      <c r="E22" s="264"/>
      <c r="F22" s="265" t="s">
        <v>761</v>
      </c>
      <c r="G22" s="268">
        <v>1000</v>
      </c>
      <c r="H22" s="266">
        <v>1000</v>
      </c>
      <c r="I22" s="266">
        <v>1000</v>
      </c>
      <c r="J22" s="264"/>
    </row>
    <row r="23" spans="1:14" s="258" customFormat="1" ht="27" customHeight="1">
      <c r="A23" s="261"/>
      <c r="B23" s="266"/>
      <c r="C23" s="266"/>
      <c r="D23" s="266"/>
      <c r="E23" s="264"/>
      <c r="F23" s="261" t="s">
        <v>762</v>
      </c>
      <c r="G23" s="266">
        <v>300</v>
      </c>
      <c r="H23" s="266">
        <v>300</v>
      </c>
      <c r="I23" s="266">
        <v>300</v>
      </c>
      <c r="J23" s="264"/>
    </row>
    <row r="24" spans="1:14" s="258" customFormat="1" ht="27" customHeight="1">
      <c r="A24" s="261"/>
      <c r="B24" s="266"/>
      <c r="C24" s="266"/>
      <c r="D24" s="266"/>
      <c r="E24" s="264"/>
      <c r="F24" s="261" t="s">
        <v>763</v>
      </c>
      <c r="G24" s="263">
        <v>500</v>
      </c>
      <c r="H24" s="263">
        <v>500</v>
      </c>
      <c r="I24" s="263">
        <v>500</v>
      </c>
      <c r="J24" s="264"/>
      <c r="M24" s="272"/>
    </row>
    <row r="25" spans="1:14" s="258" customFormat="1" ht="27" customHeight="1">
      <c r="A25" s="261"/>
      <c r="B25" s="266"/>
      <c r="C25" s="266"/>
      <c r="D25" s="266"/>
      <c r="E25" s="264"/>
      <c r="F25" s="265" t="s">
        <v>764</v>
      </c>
      <c r="G25" s="263">
        <v>15970</v>
      </c>
      <c r="H25" s="263">
        <v>15970</v>
      </c>
      <c r="I25" s="263">
        <f>12865</f>
        <v>12865</v>
      </c>
      <c r="J25" s="264"/>
      <c r="M25" s="272"/>
    </row>
    <row r="26" spans="1:14" s="258" customFormat="1" ht="27" customHeight="1">
      <c r="A26" s="261"/>
      <c r="B26" s="266"/>
      <c r="C26" s="266"/>
      <c r="D26" s="266"/>
      <c r="E26" s="264"/>
      <c r="F26" s="265"/>
      <c r="G26" s="266"/>
      <c r="H26" s="264"/>
      <c r="I26" s="266"/>
      <c r="J26" s="264"/>
      <c r="M26" s="272"/>
      <c r="N26" s="272"/>
    </row>
    <row r="27" spans="1:14" s="258" customFormat="1" ht="27" customHeight="1">
      <c r="A27" s="264" t="s">
        <v>765</v>
      </c>
      <c r="B27" s="266">
        <f>B5+B6+B14</f>
        <v>32000</v>
      </c>
      <c r="C27" s="266">
        <f>C5+C6+C14+C15</f>
        <v>32000</v>
      </c>
      <c r="D27" s="266">
        <f>D5+D6+D14+D15</f>
        <v>32346</v>
      </c>
      <c r="E27" s="264"/>
      <c r="F27" s="264" t="s">
        <v>766</v>
      </c>
      <c r="G27" s="266">
        <f>G5+G6</f>
        <v>32000</v>
      </c>
      <c r="H27" s="266">
        <f>H5+H6</f>
        <v>32000</v>
      </c>
      <c r="I27" s="266">
        <f>I5+I6</f>
        <v>32257</v>
      </c>
      <c r="J27" s="264"/>
      <c r="M27" s="272"/>
    </row>
    <row r="28" spans="1:14" s="258" customFormat="1" ht="27" customHeight="1">
      <c r="A28" s="265" t="s">
        <v>767</v>
      </c>
      <c r="B28" s="266"/>
      <c r="C28" s="266">
        <v>35000</v>
      </c>
      <c r="D28" s="266">
        <v>35740</v>
      </c>
      <c r="E28" s="264"/>
      <c r="F28" s="265" t="s">
        <v>768</v>
      </c>
      <c r="G28" s="266"/>
      <c r="H28" s="266">
        <v>35000</v>
      </c>
      <c r="I28" s="266">
        <v>35740</v>
      </c>
      <c r="J28" s="264"/>
      <c r="M28" s="272"/>
    </row>
    <row r="29" spans="1:14" s="258" customFormat="1" ht="27" customHeight="1">
      <c r="A29" s="265" t="s">
        <v>769</v>
      </c>
      <c r="B29" s="266"/>
      <c r="C29" s="266"/>
      <c r="D29" s="266"/>
      <c r="E29" s="264"/>
      <c r="F29" s="265" t="s">
        <v>770</v>
      </c>
      <c r="G29" s="266"/>
      <c r="H29" s="266"/>
      <c r="I29" s="266">
        <v>487</v>
      </c>
      <c r="J29" s="264"/>
    </row>
    <row r="30" spans="1:14" s="258" customFormat="1" ht="27" customHeight="1">
      <c r="A30" s="265" t="s">
        <v>771</v>
      </c>
      <c r="B30" s="266"/>
      <c r="C30" s="266"/>
      <c r="D30" s="266"/>
      <c r="E30" s="264"/>
      <c r="F30" s="265" t="s">
        <v>772</v>
      </c>
      <c r="G30" s="264"/>
      <c r="H30" s="266"/>
      <c r="I30" s="266">
        <f>D33-I33</f>
        <v>89</v>
      </c>
      <c r="J30" s="264"/>
    </row>
    <row r="31" spans="1:14" s="258" customFormat="1" ht="27" customHeight="1">
      <c r="A31" s="265" t="s">
        <v>25</v>
      </c>
      <c r="B31" s="266"/>
      <c r="C31" s="266"/>
      <c r="D31" s="266">
        <v>487</v>
      </c>
      <c r="E31" s="264"/>
      <c r="F31" s="265"/>
      <c r="G31" s="264"/>
      <c r="H31" s="266"/>
      <c r="I31" s="266"/>
      <c r="J31" s="264"/>
    </row>
    <row r="32" spans="1:14" s="258" customFormat="1" ht="27" customHeight="1">
      <c r="A32" s="265"/>
      <c r="B32" s="266"/>
      <c r="C32" s="266"/>
      <c r="D32" s="266"/>
      <c r="E32" s="264"/>
      <c r="F32" s="265"/>
      <c r="G32" s="264"/>
      <c r="H32" s="266"/>
      <c r="I32" s="266"/>
      <c r="J32" s="264"/>
      <c r="M32" s="272"/>
    </row>
    <row r="33" spans="1:13" s="258" customFormat="1" ht="27" customHeight="1">
      <c r="A33" s="264" t="s">
        <v>773</v>
      </c>
      <c r="B33" s="266">
        <f>B27+B32</f>
        <v>32000</v>
      </c>
      <c r="C33" s="266">
        <f>C27+C28</f>
        <v>67000</v>
      </c>
      <c r="D33" s="266">
        <f>SUM(D27:D31)</f>
        <v>68573</v>
      </c>
      <c r="E33" s="264"/>
      <c r="F33" s="264" t="s">
        <v>774</v>
      </c>
      <c r="G33" s="266">
        <f>G27+G32</f>
        <v>32000</v>
      </c>
      <c r="H33" s="266">
        <f>SUM(H27:H32)</f>
        <v>67000</v>
      </c>
      <c r="I33" s="266">
        <f>SUM(I27:I29)</f>
        <v>68484</v>
      </c>
      <c r="J33" s="264"/>
      <c r="M33" s="272"/>
    </row>
    <row r="34" spans="1:13" ht="21.2" customHeight="1">
      <c r="L34" s="273"/>
      <c r="M34" s="274"/>
    </row>
    <row r="35" spans="1:13" ht="21.2" customHeight="1"/>
    <row r="36" spans="1:13" ht="21.2" customHeight="1"/>
    <row r="37" spans="1:13" ht="21.2" customHeight="1">
      <c r="L37" s="275"/>
    </row>
    <row r="38" spans="1:13" ht="21.2" customHeight="1"/>
    <row r="39" spans="1:13" ht="21.2" customHeight="1"/>
  </sheetData>
  <mergeCells count="4">
    <mergeCell ref="A1:J1"/>
    <mergeCell ref="G2:J2"/>
    <mergeCell ref="A3:E3"/>
    <mergeCell ref="F3:J3"/>
  </mergeCells>
  <phoneticPr fontId="13" type="noConversion"/>
  <printOptions horizontalCentered="1"/>
  <pageMargins left="0.86597222222222203" right="0.86597222222222203" top="0.70833333333333304" bottom="0.59027777777777801" header="0.51180555555555596" footer="0.51180555555555596"/>
  <pageSetup paperSize="9" firstPageNumber="63" orientation="landscape" useFirstPageNumber="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18</vt:i4>
      </vt:variant>
    </vt:vector>
  </HeadingPairs>
  <TitlesOfParts>
    <vt:vector size="37" baseType="lpstr">
      <vt:lpstr>全县财政收入 (2021)</vt:lpstr>
      <vt:lpstr>全县财政支出 (2021)</vt:lpstr>
      <vt:lpstr>县本级财政收入 (2021)</vt:lpstr>
      <vt:lpstr>县本级财政支出 (2021)</vt:lpstr>
      <vt:lpstr>决算（一般未合并）</vt:lpstr>
      <vt:lpstr>決算（合併） </vt:lpstr>
      <vt:lpstr>决算合并表（2021）</vt:lpstr>
      <vt:lpstr>决算明细表（2021）</vt:lpstr>
      <vt:lpstr>全县基金支出 (2021)</vt:lpstr>
      <vt:lpstr>决算明细表（2021） (2)</vt:lpstr>
      <vt:lpstr>决算明细表</vt:lpstr>
      <vt:lpstr>全县基金收支</vt:lpstr>
      <vt:lpstr>本级基金支出</vt:lpstr>
      <vt:lpstr>本级基金支出（2021）</vt:lpstr>
      <vt:lpstr>国有资本收支 (2021)</vt:lpstr>
      <vt:lpstr>社保基金决算表</vt:lpstr>
      <vt:lpstr>医疗</vt:lpstr>
      <vt:lpstr>养老</vt:lpstr>
      <vt:lpstr>镇级支出</vt:lpstr>
      <vt:lpstr>本级基金支出!Print_Area</vt:lpstr>
      <vt:lpstr>'国有资本收支 (2021)'!Print_Area</vt:lpstr>
      <vt:lpstr>'决算（一般未合并）'!Print_Area</vt:lpstr>
      <vt:lpstr>'决算明细表（2021） (2)'!Print_Area</vt:lpstr>
      <vt:lpstr>'決算（合併） '!Print_Area</vt:lpstr>
      <vt:lpstr>'全县财政收入 (2021)'!Print_Area</vt:lpstr>
      <vt:lpstr>全县基金收支!Print_Area</vt:lpstr>
      <vt:lpstr>'县本级财政收入 (2021)'!Print_Area</vt:lpstr>
      <vt:lpstr>'县本级财政支出 (2021)'!Print_Area</vt:lpstr>
      <vt:lpstr>本级基金支出!Print_Titles</vt:lpstr>
      <vt:lpstr>'本级基金支出（2021）'!Print_Titles</vt:lpstr>
      <vt:lpstr>'决算（一般未合并）'!Print_Titles</vt:lpstr>
      <vt:lpstr>'决算合并表（2021）'!Print_Titles</vt:lpstr>
      <vt:lpstr>'决算明细表（2021）'!Print_Titles</vt:lpstr>
      <vt:lpstr>'决算明细表（2021） (2)'!Print_Titles</vt:lpstr>
      <vt:lpstr>'決算（合併） '!Print_Titles</vt:lpstr>
      <vt:lpstr>'全县基金支出 (2021)'!Print_Titles</vt:lpstr>
      <vt:lpstr>养老!Print_Titles</vt:lpstr>
    </vt:vector>
  </TitlesOfParts>
  <Company>http://bbs.mscode.cc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龙帝国精品论坛</dc:creator>
  <cp:lastModifiedBy>徐鹏</cp:lastModifiedBy>
  <cp:revision>1</cp:revision>
  <cp:lastPrinted>2022-08-28T12:00:00Z</cp:lastPrinted>
  <dcterms:created xsi:type="dcterms:W3CDTF">2010-06-10T09:19:00Z</dcterms:created>
  <dcterms:modified xsi:type="dcterms:W3CDTF">2022-08-29T07:34:24Z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A7C7EB5556D34529A0D80665A4553691</vt:lpwstr>
  </property>
</Properties>
</file>